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D:\USB 5\Lučenec plaváreň\SP\SP OPRAVENÉ\Príloha č. 4 VV\"/>
    </mc:Choice>
  </mc:AlternateContent>
  <xr:revisionPtr revIDLastSave="0" documentId="13_ncr:1_{2A64BBE7-7DA8-4FFD-BF56-AB37D44581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S.01 - Spodná stavba" sheetId="2" r:id="rId2"/>
    <sheet name="S.02 - Horná stavba" sheetId="3" r:id="rId3"/>
    <sheet name="02.01 - Komunikácia a par..." sheetId="4" r:id="rId4"/>
    <sheet name="02.02 - Odvodnenie komuni..." sheetId="5" r:id="rId5"/>
    <sheet name="02.03 - Protipovodňové op..." sheetId="6" r:id="rId6"/>
    <sheet name="02.04 - Protipovodňové op..." sheetId="7" r:id="rId7"/>
    <sheet name="03.01 - STL prípojka plyn..." sheetId="8" r:id="rId8"/>
    <sheet name="03.02 - Vonkajšia a vnúto..." sheetId="9" r:id="rId9"/>
    <sheet name="03.03 - Elektrická prípoj..." sheetId="10" r:id="rId10"/>
    <sheet name="03.04 - Trafostanica" sheetId="11" r:id="rId11"/>
    <sheet name="03.05 - VN prípojka" sheetId="12" r:id="rId12"/>
    <sheet name="03.06 - VN prípojka - čas..." sheetId="13" r:id="rId13"/>
    <sheet name="03.07 - Verejné osvetlenie" sheetId="14" r:id="rId14"/>
    <sheet name="03.08 - Dátové rozvádzače..." sheetId="15" r:id="rId15"/>
    <sheet name="03.09 - Hlasová signalizá..." sheetId="16" r:id="rId16"/>
    <sheet name="03.10 - Elektrická požiar..." sheetId="17" r:id="rId17"/>
    <sheet name="03.11 - Elektronický zabe..." sheetId="18" r:id="rId18"/>
    <sheet name="03.12 - Elektronický syst..." sheetId="19" r:id="rId19"/>
    <sheet name="03.13 - FTV - Fotovoltick..." sheetId="20" r:id="rId20"/>
    <sheet name="04.01 - Pripojovací plynovod" sheetId="21" r:id="rId21"/>
    <sheet name="04.02 - Meracia a regulač..." sheetId="22" r:id="rId22"/>
    <sheet name="04.03 - Odberné plynové z..." sheetId="23" r:id="rId23"/>
    <sheet name="1.1.1 - Kotolňa" sheetId="24" r:id="rId24"/>
    <sheet name="1.1.2 - Podlahové kúrenie" sheetId="25" r:id="rId25"/>
    <sheet name="1.1.3 - Hlavné rozvody" sheetId="26" r:id="rId26"/>
    <sheet name="1.1.4 - Solárny systém" sheetId="27" r:id="rId27"/>
    <sheet name="05.02 - Zdravotechnické i..." sheetId="28" r:id="rId28"/>
    <sheet name="05.03.01 - Vodovodná príp..." sheetId="29" r:id="rId29"/>
    <sheet name="05.03.02 - Splašková kana..." sheetId="30" r:id="rId30"/>
    <sheet name="05.03.03 - Dažďová kanali..." sheetId="31" r:id="rId31"/>
    <sheet name="06 VZT - Vzduchotechnika" sheetId="32" r:id="rId32"/>
    <sheet name="B1 - PLAVECKÝ BAZÉN ROZME..." sheetId="33" r:id="rId33"/>
    <sheet name="B2 - VÍRIVÝ BAZÉN ROZMERY..." sheetId="34" r:id="rId34"/>
    <sheet name="B3 - DETSKÝ BAZÉN ROZMERY..." sheetId="35" r:id="rId35"/>
    <sheet name="B4 - OCHLADZOVACÍ BAZÉN R..." sheetId="36" r:id="rId36"/>
    <sheet name="B5 - BRODÍTKO KLASICKÉ RO..." sheetId="37" r:id="rId37"/>
    <sheet name="08.01 - U1 pre vnútorný b..." sheetId="38" r:id="rId38"/>
    <sheet name="08.02 - U2 pre whirpool B2" sheetId="39" r:id="rId39"/>
    <sheet name="08.03 - U3 pre detský baz..." sheetId="40" r:id="rId40"/>
    <sheet name="08.04 - centrálne dávkovanie" sheetId="41" r:id="rId41"/>
    <sheet name="08.05 - Technologické vyb..." sheetId="42" r:id="rId42"/>
    <sheet name="09.1 - SAUNA SUCHÁ + COMB..." sheetId="43" r:id="rId43"/>
    <sheet name="09.2 - PARNÁ SAUNA m.č.1.41" sheetId="44" r:id="rId44"/>
    <sheet name="09.3 - SAUNA INFRA - SVET..." sheetId="45" r:id="rId45"/>
    <sheet name="09.4 - SAUNA SUCHÁ m.č.1.34" sheetId="46" r:id="rId46"/>
    <sheet name="Zoznam figúr" sheetId="47" r:id="rId47"/>
  </sheets>
  <definedNames>
    <definedName name="_xlnm._FilterDatabase" localSheetId="3" hidden="1">'02.01 - Komunikácia a par...'!$C$141:$L$364</definedName>
    <definedName name="_xlnm._FilterDatabase" localSheetId="4" hidden="1">'02.02 - Odvodnenie komuni...'!$C$135:$L$209</definedName>
    <definedName name="_xlnm._FilterDatabase" localSheetId="5" hidden="1">'02.03 - Protipovodňové op...'!$C$138:$L$249</definedName>
    <definedName name="_xlnm._FilterDatabase" localSheetId="6" hidden="1">'02.04 - Protipovodňové op...'!$C$136:$L$217</definedName>
    <definedName name="_xlnm._FilterDatabase" localSheetId="7" hidden="1">'03.01 - STL prípojka plyn...'!$C$133:$L$157</definedName>
    <definedName name="_xlnm._FilterDatabase" localSheetId="8" hidden="1">'03.02 - Vonkajšia a vnúto...'!$C$132:$L$172</definedName>
    <definedName name="_xlnm._FilterDatabase" localSheetId="9" hidden="1">'03.03 - Elektrická prípoj...'!$C$149:$L$548</definedName>
    <definedName name="_xlnm._FilterDatabase" localSheetId="10" hidden="1">'03.04 - Trafostanica'!$C$133:$L$150</definedName>
    <definedName name="_xlnm._FilterDatabase" localSheetId="11" hidden="1">'03.05 - VN prípojka'!$C$137:$L$185</definedName>
    <definedName name="_xlnm._FilterDatabase" localSheetId="12" hidden="1">'03.06 - VN prípojka - čas...'!$C$134:$L$179</definedName>
    <definedName name="_xlnm._FilterDatabase" localSheetId="13" hidden="1">'03.07 - Verejné osvetlenie'!$C$136:$L$187</definedName>
    <definedName name="_xlnm._FilterDatabase" localSheetId="14" hidden="1">'03.08 - Dátové rozvádzače...'!$C$138:$L$215</definedName>
    <definedName name="_xlnm._FilterDatabase" localSheetId="15" hidden="1">'03.09 - Hlasová signalizá...'!$C$139:$L$195</definedName>
    <definedName name="_xlnm._FilterDatabase" localSheetId="16" hidden="1">'03.10 - Elektrická požiar...'!$C$137:$L$184</definedName>
    <definedName name="_xlnm._FilterDatabase" localSheetId="17" hidden="1">'03.11 - Elektronický zabe...'!$C$137:$L$188</definedName>
    <definedName name="_xlnm._FilterDatabase" localSheetId="18" hidden="1">'03.12 - Elektronický syst...'!$C$140:$L$220</definedName>
    <definedName name="_xlnm._FilterDatabase" localSheetId="19" hidden="1">'03.13 - FTV - Fotovoltick...'!$C$131:$L$163</definedName>
    <definedName name="_xlnm._FilterDatabase" localSheetId="20" hidden="1">'04.01 - Pripojovací plynovod'!$C$136:$L$204</definedName>
    <definedName name="_xlnm._FilterDatabase" localSheetId="21" hidden="1">'04.02 - Meracia a regulač...'!$C$136:$L$187</definedName>
    <definedName name="_xlnm._FilterDatabase" localSheetId="22" hidden="1">'04.03 - Odberné plynové z...'!$C$143:$L$275</definedName>
    <definedName name="_xlnm._FilterDatabase" localSheetId="27" hidden="1">'05.02 - Zdravotechnické i...'!$C$134:$L$371</definedName>
    <definedName name="_xlnm._FilterDatabase" localSheetId="28" hidden="1">'05.03.01 - Vodovodná príp...'!$C$141:$L$250</definedName>
    <definedName name="_xlnm._FilterDatabase" localSheetId="29" hidden="1">'05.03.02 - Splašková kana...'!$C$144:$L$230</definedName>
    <definedName name="_xlnm._FilterDatabase" localSheetId="30" hidden="1">'05.03.03 - Dažďová kanali...'!$C$141:$L$217</definedName>
    <definedName name="_xlnm._FilterDatabase" localSheetId="31" hidden="1">'06 VZT - Vzduchotechnika'!$C$134:$L$253</definedName>
    <definedName name="_xlnm._FilterDatabase" localSheetId="37" hidden="1">'08.01 - U1 pre vnútorný b...'!$C$139:$L$290</definedName>
    <definedName name="_xlnm._FilterDatabase" localSheetId="38" hidden="1">'08.02 - U2 pre whirpool B2'!$C$139:$L$299</definedName>
    <definedName name="_xlnm._FilterDatabase" localSheetId="39" hidden="1">'08.03 - U3 pre detský baz...'!$C$139:$L$272</definedName>
    <definedName name="_xlnm._FilterDatabase" localSheetId="40" hidden="1">'08.04 - centrálne dávkovanie'!$C$135:$L$172</definedName>
    <definedName name="_xlnm._FilterDatabase" localSheetId="41" hidden="1">'08.05 - Technologické vyb...'!$C$133:$L$162</definedName>
    <definedName name="_xlnm._FilterDatabase" localSheetId="42" hidden="1">'09.1 - SAUNA SUCHÁ + COMB...'!$C$131:$L$140</definedName>
    <definedName name="_xlnm._FilterDatabase" localSheetId="43" hidden="1">'09.2 - PARNÁ SAUNA m.č.1.41'!$C$131:$L$145</definedName>
    <definedName name="_xlnm._FilterDatabase" localSheetId="44" hidden="1">'09.3 - SAUNA INFRA - SVET...'!$C$131:$L$144</definedName>
    <definedName name="_xlnm._FilterDatabase" localSheetId="45" hidden="1">'09.4 - SAUNA SUCHÁ m.č.1.34'!$C$131:$L$143</definedName>
    <definedName name="_xlnm._FilterDatabase" localSheetId="23" hidden="1">'1.1.1 - Kotolňa'!$C$144:$L$319</definedName>
    <definedName name="_xlnm._FilterDatabase" localSheetId="24" hidden="1">'1.1.2 - Podlahové kúrenie'!$C$136:$L$277</definedName>
    <definedName name="_xlnm._FilterDatabase" localSheetId="25" hidden="1">'1.1.3 - Hlavné rozvody'!$C$136:$L$263</definedName>
    <definedName name="_xlnm._FilterDatabase" localSheetId="26" hidden="1">'1.1.4 - Solárny systém'!$C$138:$L$178</definedName>
    <definedName name="_xlnm._FilterDatabase" localSheetId="32" hidden="1">'B1 - PLAVECKÝ BAZÉN ROZME...'!$C$130:$L$168</definedName>
    <definedName name="_xlnm._FilterDatabase" localSheetId="33" hidden="1">'B2 - VÍRIVÝ BAZÉN ROZMERY...'!$C$130:$L$155</definedName>
    <definedName name="_xlnm._FilterDatabase" localSheetId="34" hidden="1">'B3 - DETSKÝ BAZÉN ROZMERY...'!$C$130:$L$152</definedName>
    <definedName name="_xlnm._FilterDatabase" localSheetId="35" hidden="1">'B4 - OCHLADZOVACÍ BAZÉN R...'!$C$130:$L$149</definedName>
    <definedName name="_xlnm._FilterDatabase" localSheetId="36" hidden="1">'B5 - BRODÍTKO KLASICKÉ RO...'!$C$130:$L$137</definedName>
    <definedName name="_xlnm._FilterDatabase" localSheetId="1" hidden="1">'S.01 - Spodná stavba'!$C$147:$L$950</definedName>
    <definedName name="_xlnm._FilterDatabase" localSheetId="2" hidden="1">'S.02 - Horná stavba'!$C$159:$L$1170</definedName>
    <definedName name="_xlnm.Print_Titles" localSheetId="3">'02.01 - Komunikácia a par...'!$141:$141</definedName>
    <definedName name="_xlnm.Print_Titles" localSheetId="4">'02.02 - Odvodnenie komuni...'!$135:$135</definedName>
    <definedName name="_xlnm.Print_Titles" localSheetId="5">'02.03 - Protipovodňové op...'!$138:$138</definedName>
    <definedName name="_xlnm.Print_Titles" localSheetId="6">'02.04 - Protipovodňové op...'!$136:$136</definedName>
    <definedName name="_xlnm.Print_Titles" localSheetId="7">'03.01 - STL prípojka plyn...'!$133:$133</definedName>
    <definedName name="_xlnm.Print_Titles" localSheetId="8">'03.02 - Vonkajšia a vnúto...'!$132:$132</definedName>
    <definedName name="_xlnm.Print_Titles" localSheetId="9">'03.03 - Elektrická prípoj...'!$149:$149</definedName>
    <definedName name="_xlnm.Print_Titles" localSheetId="10">'03.04 - Trafostanica'!$133:$133</definedName>
    <definedName name="_xlnm.Print_Titles" localSheetId="11">'03.05 - VN prípojka'!$137:$137</definedName>
    <definedName name="_xlnm.Print_Titles" localSheetId="12">'03.06 - VN prípojka - čas...'!$134:$134</definedName>
    <definedName name="_xlnm.Print_Titles" localSheetId="13">'03.07 - Verejné osvetlenie'!$136:$136</definedName>
    <definedName name="_xlnm.Print_Titles" localSheetId="14">'03.08 - Dátové rozvádzače...'!$138:$138</definedName>
    <definedName name="_xlnm.Print_Titles" localSheetId="15">'03.09 - Hlasová signalizá...'!$139:$139</definedName>
    <definedName name="_xlnm.Print_Titles" localSheetId="16">'03.10 - Elektrická požiar...'!$137:$137</definedName>
    <definedName name="_xlnm.Print_Titles" localSheetId="17">'03.11 - Elektronický zabe...'!$137:$137</definedName>
    <definedName name="_xlnm.Print_Titles" localSheetId="18">'03.12 - Elektronický syst...'!$140:$140</definedName>
    <definedName name="_xlnm.Print_Titles" localSheetId="19">'03.13 - FTV - Fotovoltick...'!$131:$131</definedName>
    <definedName name="_xlnm.Print_Titles" localSheetId="20">'04.01 - Pripojovací plynovod'!$136:$136</definedName>
    <definedName name="_xlnm.Print_Titles" localSheetId="21">'04.02 - Meracia a regulač...'!$136:$136</definedName>
    <definedName name="_xlnm.Print_Titles" localSheetId="22">'04.03 - Odberné plynové z...'!$143:$143</definedName>
    <definedName name="_xlnm.Print_Titles" localSheetId="27">'05.02 - Zdravotechnické i...'!$134:$134</definedName>
    <definedName name="_xlnm.Print_Titles" localSheetId="28">'05.03.01 - Vodovodná príp...'!$141:$141</definedName>
    <definedName name="_xlnm.Print_Titles" localSheetId="29">'05.03.02 - Splašková kana...'!$144:$144</definedName>
    <definedName name="_xlnm.Print_Titles" localSheetId="30">'05.03.03 - Dažďová kanali...'!$141:$141</definedName>
    <definedName name="_xlnm.Print_Titles" localSheetId="31">'06 VZT - Vzduchotechnika'!$134:$134</definedName>
    <definedName name="_xlnm.Print_Titles" localSheetId="37">'08.01 - U1 pre vnútorný b...'!$139:$139</definedName>
    <definedName name="_xlnm.Print_Titles" localSheetId="38">'08.02 - U2 pre whirpool B2'!$139:$139</definedName>
    <definedName name="_xlnm.Print_Titles" localSheetId="39">'08.03 - U3 pre detský baz...'!$139:$139</definedName>
    <definedName name="_xlnm.Print_Titles" localSheetId="40">'08.04 - centrálne dávkovanie'!$135:$135</definedName>
    <definedName name="_xlnm.Print_Titles" localSheetId="41">'08.05 - Technologické vyb...'!$133:$133</definedName>
    <definedName name="_xlnm.Print_Titles" localSheetId="42">'09.1 - SAUNA SUCHÁ + COMB...'!$131:$131</definedName>
    <definedName name="_xlnm.Print_Titles" localSheetId="43">'09.2 - PARNÁ SAUNA m.č.1.41'!$131:$131</definedName>
    <definedName name="_xlnm.Print_Titles" localSheetId="44">'09.3 - SAUNA INFRA - SVET...'!$131:$131</definedName>
    <definedName name="_xlnm.Print_Titles" localSheetId="45">'09.4 - SAUNA SUCHÁ m.č.1.34'!$131:$131</definedName>
    <definedName name="_xlnm.Print_Titles" localSheetId="23">'1.1.1 - Kotolňa'!$144:$144</definedName>
    <definedName name="_xlnm.Print_Titles" localSheetId="24">'1.1.2 - Podlahové kúrenie'!$136:$136</definedName>
    <definedName name="_xlnm.Print_Titles" localSheetId="25">'1.1.3 - Hlavné rozvody'!$136:$136</definedName>
    <definedName name="_xlnm.Print_Titles" localSheetId="26">'1.1.4 - Solárny systém'!$138:$138</definedName>
    <definedName name="_xlnm.Print_Titles" localSheetId="32">'B1 - PLAVECKÝ BAZÉN ROZME...'!$130:$130</definedName>
    <definedName name="_xlnm.Print_Titles" localSheetId="33">'B2 - VÍRIVÝ BAZÉN ROZMERY...'!$130:$130</definedName>
    <definedName name="_xlnm.Print_Titles" localSheetId="34">'B3 - DETSKÝ BAZÉN ROZMERY...'!$130:$130</definedName>
    <definedName name="_xlnm.Print_Titles" localSheetId="35">'B4 - OCHLADZOVACÍ BAZÉN R...'!$130:$130</definedName>
    <definedName name="_xlnm.Print_Titles" localSheetId="36">'B5 - BRODÍTKO KLASICKÉ RO...'!$130:$130</definedName>
    <definedName name="_xlnm.Print_Titles" localSheetId="0">'Rekapitulácia stavby'!$92:$92</definedName>
    <definedName name="_xlnm.Print_Titles" localSheetId="1">'S.01 - Spodná stavba'!$147:$147</definedName>
    <definedName name="_xlnm.Print_Titles" localSheetId="2">'S.02 - Horná stavba'!$159:$159</definedName>
    <definedName name="_xlnm.Print_Titles" localSheetId="46">'Zoznam figúr'!$9:$9</definedName>
    <definedName name="_xlnm.Print_Area" localSheetId="3">'02.01 - Komunikácia a par...'!$C$4:$K$76,'02.01 - Komunikácia a par...'!$C$82:$K$121,'02.01 - Komunikácia a par...'!$C$127:$K$364</definedName>
    <definedName name="_xlnm.Print_Area" localSheetId="4">'02.02 - Odvodnenie komuni...'!$C$4:$K$76,'02.02 - Odvodnenie komuni...'!$C$82:$K$115,'02.02 - Odvodnenie komuni...'!$C$121:$K$209</definedName>
    <definedName name="_xlnm.Print_Area" localSheetId="5">'02.03 - Protipovodňové op...'!$C$4:$K$76,'02.03 - Protipovodňové op...'!$C$82:$K$118,'02.03 - Protipovodňové op...'!$C$124:$K$249</definedName>
    <definedName name="_xlnm.Print_Area" localSheetId="6">'02.04 - Protipovodňové op...'!$C$4:$K$76,'02.04 - Protipovodňové op...'!$C$82:$K$116,'02.04 - Protipovodňové op...'!$C$122:$K$217</definedName>
    <definedName name="_xlnm.Print_Area" localSheetId="7">'03.01 - STL prípojka plyn...'!$C$4:$K$76,'03.01 - STL prípojka plyn...'!$C$82:$K$113,'03.01 - STL prípojka plyn...'!$C$119:$K$157</definedName>
    <definedName name="_xlnm.Print_Area" localSheetId="8">'03.02 - Vonkajšia a vnúto...'!$C$4:$K$76,'03.02 - Vonkajšia a vnúto...'!$C$82:$K$112,'03.02 - Vonkajšia a vnúto...'!$C$118:$K$172</definedName>
    <definedName name="_xlnm.Print_Area" localSheetId="9">'03.03 - Elektrická prípoj...'!$C$4:$K$76,'03.03 - Elektrická prípoj...'!$C$82:$K$129,'03.03 - Elektrická prípoj...'!$C$135:$K$548</definedName>
    <definedName name="_xlnm.Print_Area" localSheetId="10">'03.04 - Trafostanica'!$C$4:$K$76,'03.04 - Trafostanica'!$C$82:$K$113,'03.04 - Trafostanica'!$C$119:$K$150</definedName>
    <definedName name="_xlnm.Print_Area" localSheetId="11">'03.05 - VN prípojka'!$C$4:$K$76,'03.05 - VN prípojka'!$C$82:$K$117,'03.05 - VN prípojka'!$C$123:$K$185</definedName>
    <definedName name="_xlnm.Print_Area" localSheetId="12">'03.06 - VN prípojka - čas...'!$C$4:$K$76,'03.06 - VN prípojka - čas...'!$C$82:$K$114,'03.06 - VN prípojka - čas...'!$C$120:$K$179</definedName>
    <definedName name="_xlnm.Print_Area" localSheetId="13">'03.07 - Verejné osvetlenie'!$C$4:$K$76,'03.07 - Verejné osvetlenie'!$C$82:$K$116,'03.07 - Verejné osvetlenie'!$C$122:$K$187</definedName>
    <definedName name="_xlnm.Print_Area" localSheetId="14">'03.08 - Dátové rozvádzače...'!$C$4:$K$76,'03.08 - Dátové rozvádzače...'!$C$82:$K$118,'03.08 - Dátové rozvádzače...'!$C$124:$K$215</definedName>
    <definedName name="_xlnm.Print_Area" localSheetId="15">'03.09 - Hlasová signalizá...'!$C$4:$K$76,'03.09 - Hlasová signalizá...'!$C$82:$K$119,'03.09 - Hlasová signalizá...'!$C$125:$K$195</definedName>
    <definedName name="_xlnm.Print_Area" localSheetId="16">'03.10 - Elektrická požiar...'!$C$4:$K$76,'03.10 - Elektrická požiar...'!$C$82:$K$117,'03.10 - Elektrická požiar...'!$C$123:$K$184</definedName>
    <definedName name="_xlnm.Print_Area" localSheetId="17">'03.11 - Elektronický zabe...'!$C$4:$K$76,'03.11 - Elektronický zabe...'!$C$82:$K$117,'03.11 - Elektronický zabe...'!$C$123:$K$188</definedName>
    <definedName name="_xlnm.Print_Area" localSheetId="18">'03.12 - Elektronický syst...'!$C$4:$K$76,'03.12 - Elektronický syst...'!$C$82:$K$120,'03.12 - Elektronický syst...'!$C$126:$K$220</definedName>
    <definedName name="_xlnm.Print_Area" localSheetId="19">'03.13 - FTV - Fotovoltick...'!$C$4:$K$76,'03.13 - FTV - Fotovoltick...'!$C$82:$K$111,'03.13 - FTV - Fotovoltick...'!$C$117:$K$163</definedName>
    <definedName name="_xlnm.Print_Area" localSheetId="20">'04.01 - Pripojovací plynovod'!$C$4:$K$76,'04.01 - Pripojovací plynovod'!$C$82:$K$116,'04.01 - Pripojovací plynovod'!$C$122:$K$204</definedName>
    <definedName name="_xlnm.Print_Area" localSheetId="21">'04.02 - Meracia a regulač...'!$C$4:$K$76,'04.02 - Meracia a regulač...'!$C$82:$K$116,'04.02 - Meracia a regulač...'!$C$122:$K$187</definedName>
    <definedName name="_xlnm.Print_Area" localSheetId="22">'04.03 - Odberné plynové z...'!$C$4:$K$76,'04.03 - Odberné plynové z...'!$C$82:$K$123,'04.03 - Odberné plynové z...'!$C$129:$K$275</definedName>
    <definedName name="_xlnm.Print_Area" localSheetId="27">'05.02 - Zdravotechnické i...'!$C$4:$K$76,'05.02 - Zdravotechnické i...'!$C$82:$K$114,'05.02 - Zdravotechnické i...'!$C$120:$K$371</definedName>
    <definedName name="_xlnm.Print_Area" localSheetId="28">'05.03.01 - Vodovodná príp...'!$C$4:$K$76,'05.03.01 - Vodovodná príp...'!$C$82:$K$119,'05.03.01 - Vodovodná príp...'!$C$125:$K$250</definedName>
    <definedName name="_xlnm.Print_Area" localSheetId="29">'05.03.02 - Splašková kana...'!$C$4:$K$76,'05.03.02 - Splašková kana...'!$C$82:$K$122,'05.03.02 - Splašková kana...'!$C$128:$K$230</definedName>
    <definedName name="_xlnm.Print_Area" localSheetId="30">'05.03.03 - Dažďová kanali...'!$C$4:$K$76,'05.03.03 - Dažďová kanali...'!$C$82:$K$119,'05.03.03 - Dažďová kanali...'!$C$125:$K$217</definedName>
    <definedName name="_xlnm.Print_Area" localSheetId="31">'06 VZT - Vzduchotechnika'!$C$4:$K$76,'06 VZT - Vzduchotechnika'!$C$82:$K$116,'06 VZT - Vzduchotechnika'!$C$122:$K$253</definedName>
    <definedName name="_xlnm.Print_Area" localSheetId="37">'08.01 - U1 pre vnútorný b...'!$C$4:$K$76,'08.01 - U1 pre vnútorný b...'!$C$82:$K$119,'08.01 - U1 pre vnútorný b...'!$C$125:$K$290</definedName>
    <definedName name="_xlnm.Print_Area" localSheetId="38">'08.02 - U2 pre whirpool B2'!$C$4:$K$76,'08.02 - U2 pre whirpool B2'!$C$82:$K$119,'08.02 - U2 pre whirpool B2'!$C$125:$K$299</definedName>
    <definedName name="_xlnm.Print_Area" localSheetId="39">'08.03 - U3 pre detský baz...'!$C$4:$K$76,'08.03 - U3 pre detský baz...'!$C$82:$K$119,'08.03 - U3 pre detský baz...'!$C$125:$K$272</definedName>
    <definedName name="_xlnm.Print_Area" localSheetId="40">'08.04 - centrálne dávkovanie'!$C$4:$K$76,'08.04 - centrálne dávkovanie'!$C$82:$K$115,'08.04 - centrálne dávkovanie'!$C$121:$K$172</definedName>
    <definedName name="_xlnm.Print_Area" localSheetId="41">'08.05 - Technologické vyb...'!$C$4:$K$76,'08.05 - Technologické vyb...'!$C$82:$K$113,'08.05 - Technologické vyb...'!$C$119:$K$162</definedName>
    <definedName name="_xlnm.Print_Area" localSheetId="42">'09.1 - SAUNA SUCHÁ + COMB...'!$C$4:$K$76,'09.1 - SAUNA SUCHÁ + COMB...'!$C$82:$K$111,'09.1 - SAUNA SUCHÁ + COMB...'!$C$117:$K$140</definedName>
    <definedName name="_xlnm.Print_Area" localSheetId="43">'09.2 - PARNÁ SAUNA m.č.1.41'!$C$4:$K$76,'09.2 - PARNÁ SAUNA m.č.1.41'!$C$82:$K$111,'09.2 - PARNÁ SAUNA m.č.1.41'!$C$117:$K$145</definedName>
    <definedName name="_xlnm.Print_Area" localSheetId="44">'09.3 - SAUNA INFRA - SVET...'!$C$4:$K$76,'09.3 - SAUNA INFRA - SVET...'!$C$82:$K$111,'09.3 - SAUNA INFRA - SVET...'!$C$117:$K$144</definedName>
    <definedName name="_xlnm.Print_Area" localSheetId="45">'09.4 - SAUNA SUCHÁ m.č.1.34'!$C$4:$K$76,'09.4 - SAUNA SUCHÁ m.č.1.34'!$C$82:$K$111,'09.4 - SAUNA SUCHÁ m.č.1.34'!$C$117:$K$143</definedName>
    <definedName name="_xlnm.Print_Area" localSheetId="23">'1.1.1 - Kotolňa'!$C$4:$K$76,'1.1.1 - Kotolňa'!$C$82:$K$122,'1.1.1 - Kotolňa'!$C$128:$K$319</definedName>
    <definedName name="_xlnm.Print_Area" localSheetId="24">'1.1.2 - Podlahové kúrenie'!$C$4:$K$76,'1.1.2 - Podlahové kúrenie'!$C$82:$K$114,'1.1.2 - Podlahové kúrenie'!$C$120:$K$277</definedName>
    <definedName name="_xlnm.Print_Area" localSheetId="25">'1.1.3 - Hlavné rozvody'!$C$4:$K$76,'1.1.3 - Hlavné rozvody'!$C$82:$K$114,'1.1.3 - Hlavné rozvody'!$C$120:$K$263</definedName>
    <definedName name="_xlnm.Print_Area" localSheetId="26">'1.1.4 - Solárny systém'!$C$4:$K$76,'1.1.4 - Solárny systém'!$C$82:$K$116,'1.1.4 - Solárny systém'!$C$122:$K$178</definedName>
    <definedName name="_xlnm.Print_Area" localSheetId="32">'B1 - PLAVECKÝ BAZÉN ROZME...'!$C$4:$K$76,'B1 - PLAVECKÝ BAZÉN ROZME...'!$C$82:$K$110,'B1 - PLAVECKÝ BAZÉN ROZME...'!$C$116:$K$168</definedName>
    <definedName name="_xlnm.Print_Area" localSheetId="33">'B2 - VÍRIVÝ BAZÉN ROZMERY...'!$C$4:$K$76,'B2 - VÍRIVÝ BAZÉN ROZMERY...'!$C$82:$K$110,'B2 - VÍRIVÝ BAZÉN ROZMERY...'!$C$116:$K$155</definedName>
    <definedName name="_xlnm.Print_Area" localSheetId="34">'B3 - DETSKÝ BAZÉN ROZMERY...'!$C$4:$K$76,'B3 - DETSKÝ BAZÉN ROZMERY...'!$C$82:$K$110,'B3 - DETSKÝ BAZÉN ROZMERY...'!$C$116:$K$152</definedName>
    <definedName name="_xlnm.Print_Area" localSheetId="35">'B4 - OCHLADZOVACÍ BAZÉN R...'!$C$4:$K$76,'B4 - OCHLADZOVACÍ BAZÉN R...'!$C$82:$K$110,'B4 - OCHLADZOVACÍ BAZÉN R...'!$C$116:$K$149</definedName>
    <definedName name="_xlnm.Print_Area" localSheetId="36">'B5 - BRODÍTKO KLASICKÉ RO...'!$C$4:$K$76,'B5 - BRODÍTKO KLASICKÉ RO...'!$C$82:$K$110,'B5 - BRODÍTKO KLASICKÉ RO...'!$C$116:$K$137</definedName>
    <definedName name="_xlnm.Print_Area" localSheetId="0">'Rekapitulácia stavby'!$D$4:$AO$76,'Rekapitulácia stavby'!$C$82:$AQ$157</definedName>
    <definedName name="_xlnm.Print_Area" localSheetId="1">'S.01 - Spodná stavba'!$C$4:$K$76,'S.01 - Spodná stavba'!$C$82:$K$127,'S.01 - Spodná stavba'!$C$133:$K$950</definedName>
    <definedName name="_xlnm.Print_Area" localSheetId="2">'S.02 - Horná stavba'!$C$4:$K$76,'S.02 - Horná stavba'!$C$82:$K$139,'S.02 - Horná stavba'!$C$145:$K$1170</definedName>
    <definedName name="_xlnm.Print_Area" localSheetId="46">'Zoznam figúr'!$C$4:$G$49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47" l="1"/>
  <c r="K43" i="46"/>
  <c r="K42" i="46"/>
  <c r="BA149" i="1"/>
  <c r="K41" i="46"/>
  <c r="AZ149" i="1"/>
  <c r="BI143" i="46"/>
  <c r="BH143" i="46"/>
  <c r="BG143" i="46"/>
  <c r="BE143" i="46"/>
  <c r="X143" i="46"/>
  <c r="V143" i="46"/>
  <c r="T143" i="46"/>
  <c r="P143" i="46"/>
  <c r="BI142" i="46"/>
  <c r="BH142" i="46"/>
  <c r="BG142" i="46"/>
  <c r="BE142" i="46"/>
  <c r="X142" i="46"/>
  <c r="V142" i="46"/>
  <c r="T142" i="46"/>
  <c r="P142" i="46"/>
  <c r="BI141" i="46"/>
  <c r="BH141" i="46"/>
  <c r="BG141" i="46"/>
  <c r="BE141" i="46"/>
  <c r="X141" i="46"/>
  <c r="V141" i="46"/>
  <c r="T141" i="46"/>
  <c r="P141" i="46"/>
  <c r="BI140" i="46"/>
  <c r="BH140" i="46"/>
  <c r="BG140" i="46"/>
  <c r="BE140" i="46"/>
  <c r="X140" i="46"/>
  <c r="V140" i="46"/>
  <c r="T140" i="46"/>
  <c r="P140" i="46"/>
  <c r="BI139" i="46"/>
  <c r="BH139" i="46"/>
  <c r="BG139" i="46"/>
  <c r="BE139" i="46"/>
  <c r="X139" i="46"/>
  <c r="V139" i="46"/>
  <c r="T139" i="46"/>
  <c r="P139" i="46"/>
  <c r="BI138" i="46"/>
  <c r="BH138" i="46"/>
  <c r="BG138" i="46"/>
  <c r="BE138" i="46"/>
  <c r="X138" i="46"/>
  <c r="V138" i="46"/>
  <c r="T138" i="46"/>
  <c r="P138" i="46"/>
  <c r="BI137" i="46"/>
  <c r="BH137" i="46"/>
  <c r="BG137" i="46"/>
  <c r="BE137" i="46"/>
  <c r="X137" i="46"/>
  <c r="V137" i="46"/>
  <c r="T137" i="46"/>
  <c r="P137" i="46"/>
  <c r="BI136" i="46"/>
  <c r="BH136" i="46"/>
  <c r="BG136" i="46"/>
  <c r="BE136" i="46"/>
  <c r="X136" i="46"/>
  <c r="V136" i="46"/>
  <c r="T136" i="46"/>
  <c r="P136" i="46"/>
  <c r="BI135" i="46"/>
  <c r="BH135" i="46"/>
  <c r="BG135" i="46"/>
  <c r="BE135" i="46"/>
  <c r="X135" i="46"/>
  <c r="V135" i="46"/>
  <c r="T135" i="46"/>
  <c r="P135" i="46"/>
  <c r="J128" i="46"/>
  <c r="F128" i="46"/>
  <c r="F126" i="46"/>
  <c r="E124" i="46"/>
  <c r="BI109" i="46"/>
  <c r="BH109" i="46"/>
  <c r="BG109" i="46"/>
  <c r="BE109" i="46"/>
  <c r="BI108" i="46"/>
  <c r="BH108" i="46"/>
  <c r="BG108" i="46"/>
  <c r="BF108" i="46"/>
  <c r="BE108" i="46"/>
  <c r="BI107" i="46"/>
  <c r="BH107" i="46"/>
  <c r="BG107" i="46"/>
  <c r="BF107" i="46"/>
  <c r="BE107" i="46"/>
  <c r="BI106" i="46"/>
  <c r="BH106" i="46"/>
  <c r="BG106" i="46"/>
  <c r="BF106" i="46"/>
  <c r="BE106" i="46"/>
  <c r="BI105" i="46"/>
  <c r="BH105" i="46"/>
  <c r="BG105" i="46"/>
  <c r="BF105" i="46"/>
  <c r="BE105" i="46"/>
  <c r="BI104" i="46"/>
  <c r="BH104" i="46"/>
  <c r="BG104" i="46"/>
  <c r="BF104" i="46"/>
  <c r="BE104" i="46"/>
  <c r="J93" i="46"/>
  <c r="F93" i="46"/>
  <c r="F91" i="46"/>
  <c r="E89" i="46"/>
  <c r="J26" i="46"/>
  <c r="E26" i="46"/>
  <c r="J129" i="46"/>
  <c r="J25" i="46"/>
  <c r="J20" i="46"/>
  <c r="E20" i="46"/>
  <c r="F129" i="46" s="1"/>
  <c r="J19" i="46"/>
  <c r="J14" i="46"/>
  <c r="J126" i="46" s="1"/>
  <c r="E7" i="46"/>
  <c r="E120" i="46"/>
  <c r="K43" i="45"/>
  <c r="K42" i="45"/>
  <c r="BA148" i="1"/>
  <c r="K41" i="45"/>
  <c r="AZ148" i="1"/>
  <c r="BI144" i="45"/>
  <c r="BH144" i="45"/>
  <c r="BG144" i="45"/>
  <c r="BE144" i="45"/>
  <c r="X144" i="45"/>
  <c r="V144" i="45"/>
  <c r="T144" i="45"/>
  <c r="P144" i="45"/>
  <c r="BI143" i="45"/>
  <c r="BH143" i="45"/>
  <c r="BG143" i="45"/>
  <c r="BE143" i="45"/>
  <c r="X143" i="45"/>
  <c r="V143" i="45"/>
  <c r="T143" i="45"/>
  <c r="P143" i="45"/>
  <c r="BI142" i="45"/>
  <c r="BH142" i="45"/>
  <c r="BG142" i="45"/>
  <c r="BE142" i="45"/>
  <c r="X142" i="45"/>
  <c r="V142" i="45"/>
  <c r="T142" i="45"/>
  <c r="P142" i="45"/>
  <c r="BI141" i="45"/>
  <c r="BH141" i="45"/>
  <c r="BG141" i="45"/>
  <c r="BE141" i="45"/>
  <c r="X141" i="45"/>
  <c r="V141" i="45"/>
  <c r="T141" i="45"/>
  <c r="P141" i="45"/>
  <c r="BI140" i="45"/>
  <c r="BH140" i="45"/>
  <c r="BG140" i="45"/>
  <c r="BE140" i="45"/>
  <c r="X140" i="45"/>
  <c r="V140" i="45"/>
  <c r="T140" i="45"/>
  <c r="P140" i="45"/>
  <c r="BI139" i="45"/>
  <c r="BH139" i="45"/>
  <c r="BG139" i="45"/>
  <c r="BE139" i="45"/>
  <c r="X139" i="45"/>
  <c r="V139" i="45"/>
  <c r="T139" i="45"/>
  <c r="P139" i="45"/>
  <c r="BI138" i="45"/>
  <c r="BH138" i="45"/>
  <c r="BG138" i="45"/>
  <c r="BE138" i="45"/>
  <c r="X138" i="45"/>
  <c r="V138" i="45"/>
  <c r="T138" i="45"/>
  <c r="P138" i="45"/>
  <c r="BI137" i="45"/>
  <c r="BH137" i="45"/>
  <c r="BG137" i="45"/>
  <c r="BE137" i="45"/>
  <c r="X137" i="45"/>
  <c r="V137" i="45"/>
  <c r="T137" i="45"/>
  <c r="P137" i="45"/>
  <c r="BI136" i="45"/>
  <c r="BH136" i="45"/>
  <c r="BG136" i="45"/>
  <c r="BE136" i="45"/>
  <c r="X136" i="45"/>
  <c r="V136" i="45"/>
  <c r="T136" i="45"/>
  <c r="P136" i="45"/>
  <c r="BI135" i="45"/>
  <c r="BH135" i="45"/>
  <c r="BG135" i="45"/>
  <c r="BE135" i="45"/>
  <c r="X135" i="45"/>
  <c r="V135" i="45"/>
  <c r="T135" i="45"/>
  <c r="P135" i="45"/>
  <c r="J128" i="45"/>
  <c r="F128" i="45"/>
  <c r="F126" i="45"/>
  <c r="E124" i="45"/>
  <c r="BI109" i="45"/>
  <c r="BH109" i="45"/>
  <c r="BG109" i="45"/>
  <c r="BE109" i="45"/>
  <c r="BI108" i="45"/>
  <c r="BH108" i="45"/>
  <c r="BG108" i="45"/>
  <c r="BF108" i="45"/>
  <c r="BE108" i="45"/>
  <c r="BI107" i="45"/>
  <c r="BH107" i="45"/>
  <c r="BG107" i="45"/>
  <c r="BF107" i="45"/>
  <c r="BE107" i="45"/>
  <c r="BI106" i="45"/>
  <c r="BH106" i="45"/>
  <c r="BG106" i="45"/>
  <c r="BF106" i="45"/>
  <c r="BE106" i="45"/>
  <c r="BI105" i="45"/>
  <c r="BH105" i="45"/>
  <c r="BG105" i="45"/>
  <c r="BF105" i="45"/>
  <c r="BE105" i="45"/>
  <c r="BI104" i="45"/>
  <c r="BH104" i="45"/>
  <c r="BG104" i="45"/>
  <c r="BF104" i="45"/>
  <c r="BE104" i="45"/>
  <c r="J93" i="45"/>
  <c r="F93" i="45"/>
  <c r="F91" i="45"/>
  <c r="E89" i="45"/>
  <c r="J26" i="45"/>
  <c r="E26" i="45"/>
  <c r="J94" i="45" s="1"/>
  <c r="J25" i="45"/>
  <c r="J20" i="45"/>
  <c r="E20" i="45"/>
  <c r="F129" i="45"/>
  <c r="J19" i="45"/>
  <c r="J14" i="45"/>
  <c r="J126" i="45" s="1"/>
  <c r="E7" i="45"/>
  <c r="E120" i="45" s="1"/>
  <c r="K43" i="44"/>
  <c r="K42" i="44"/>
  <c r="BA147" i="1" s="1"/>
  <c r="K41" i="44"/>
  <c r="AZ147" i="1" s="1"/>
  <c r="BI145" i="44"/>
  <c r="BH145" i="44"/>
  <c r="BG145" i="44"/>
  <c r="BE145" i="44"/>
  <c r="X145" i="44"/>
  <c r="V145" i="44"/>
  <c r="T145" i="44"/>
  <c r="P145" i="44"/>
  <c r="BI144" i="44"/>
  <c r="BH144" i="44"/>
  <c r="BG144" i="44"/>
  <c r="BE144" i="44"/>
  <c r="X144" i="44"/>
  <c r="V144" i="44"/>
  <c r="T144" i="44"/>
  <c r="P144" i="44"/>
  <c r="BI143" i="44"/>
  <c r="BH143" i="44"/>
  <c r="BG143" i="44"/>
  <c r="BE143" i="44"/>
  <c r="X143" i="44"/>
  <c r="V143" i="44"/>
  <c r="T143" i="44"/>
  <c r="P143" i="44"/>
  <c r="BI142" i="44"/>
  <c r="BH142" i="44"/>
  <c r="BG142" i="44"/>
  <c r="BE142" i="44"/>
  <c r="X142" i="44"/>
  <c r="V142" i="44"/>
  <c r="T142" i="44"/>
  <c r="P142" i="44"/>
  <c r="BI141" i="44"/>
  <c r="BH141" i="44"/>
  <c r="BG141" i="44"/>
  <c r="BE141" i="44"/>
  <c r="X141" i="44"/>
  <c r="V141" i="44"/>
  <c r="T141" i="44"/>
  <c r="P141" i="44"/>
  <c r="BI140" i="44"/>
  <c r="BH140" i="44"/>
  <c r="BG140" i="44"/>
  <c r="BE140" i="44"/>
  <c r="X140" i="44"/>
  <c r="V140" i="44"/>
  <c r="T140" i="44"/>
  <c r="P140" i="44"/>
  <c r="BI139" i="44"/>
  <c r="BH139" i="44"/>
  <c r="BG139" i="44"/>
  <c r="BE139" i="44"/>
  <c r="X139" i="44"/>
  <c r="V139" i="44"/>
  <c r="T139" i="44"/>
  <c r="P139" i="44"/>
  <c r="BI138" i="44"/>
  <c r="BH138" i="44"/>
  <c r="BG138" i="44"/>
  <c r="BE138" i="44"/>
  <c r="X138" i="44"/>
  <c r="V138" i="44"/>
  <c r="T138" i="44"/>
  <c r="P138" i="44"/>
  <c r="BI137" i="44"/>
  <c r="BH137" i="44"/>
  <c r="BG137" i="44"/>
  <c r="BE137" i="44"/>
  <c r="X137" i="44"/>
  <c r="V137" i="44"/>
  <c r="T137" i="44"/>
  <c r="P137" i="44"/>
  <c r="BI136" i="44"/>
  <c r="BH136" i="44"/>
  <c r="BG136" i="44"/>
  <c r="BE136" i="44"/>
  <c r="X136" i="44"/>
  <c r="V136" i="44"/>
  <c r="T136" i="44"/>
  <c r="P136" i="44"/>
  <c r="BI135" i="44"/>
  <c r="BH135" i="44"/>
  <c r="BG135" i="44"/>
  <c r="BE135" i="44"/>
  <c r="X135" i="44"/>
  <c r="V135" i="44"/>
  <c r="T135" i="44"/>
  <c r="P135" i="44"/>
  <c r="J128" i="44"/>
  <c r="F128" i="44"/>
  <c r="F126" i="44"/>
  <c r="E124" i="44"/>
  <c r="BI109" i="44"/>
  <c r="BH109" i="44"/>
  <c r="BG109" i="44"/>
  <c r="BE109" i="44"/>
  <c r="BI108" i="44"/>
  <c r="BH108" i="44"/>
  <c r="BG108" i="44"/>
  <c r="BF108" i="44"/>
  <c r="BE108" i="44"/>
  <c r="BI107" i="44"/>
  <c r="BH107" i="44"/>
  <c r="BG107" i="44"/>
  <c r="BF107" i="44"/>
  <c r="BE107" i="44"/>
  <c r="BI106" i="44"/>
  <c r="BH106" i="44"/>
  <c r="BG106" i="44"/>
  <c r="BF106" i="44"/>
  <c r="BE106" i="44"/>
  <c r="BI105" i="44"/>
  <c r="BH105" i="44"/>
  <c r="BG105" i="44"/>
  <c r="BF105" i="44"/>
  <c r="BE105" i="44"/>
  <c r="BI104" i="44"/>
  <c r="BH104" i="44"/>
  <c r="BG104" i="44"/>
  <c r="BF104" i="44"/>
  <c r="BE104" i="44"/>
  <c r="J93" i="44"/>
  <c r="F93" i="44"/>
  <c r="F91" i="44"/>
  <c r="E89" i="44"/>
  <c r="J26" i="44"/>
  <c r="E26" i="44"/>
  <c r="J129" i="44"/>
  <c r="J25" i="44"/>
  <c r="J20" i="44"/>
  <c r="E20" i="44"/>
  <c r="F129" i="44" s="1"/>
  <c r="J19" i="44"/>
  <c r="J14" i="44"/>
  <c r="J126" i="44" s="1"/>
  <c r="E7" i="44"/>
  <c r="E85" i="44" s="1"/>
  <c r="K43" i="43"/>
  <c r="K42" i="43"/>
  <c r="BA146" i="1"/>
  <c r="K41" i="43"/>
  <c r="AZ146" i="1"/>
  <c r="BI140" i="43"/>
  <c r="BH140" i="43"/>
  <c r="BG140" i="43"/>
  <c r="BE140" i="43"/>
  <c r="X140" i="43"/>
  <c r="V140" i="43"/>
  <c r="T140" i="43"/>
  <c r="P140" i="43"/>
  <c r="BI139" i="43"/>
  <c r="BH139" i="43"/>
  <c r="BG139" i="43"/>
  <c r="BE139" i="43"/>
  <c r="X139" i="43"/>
  <c r="V139" i="43"/>
  <c r="T139" i="43"/>
  <c r="P139" i="43"/>
  <c r="BI138" i="43"/>
  <c r="BH138" i="43"/>
  <c r="BG138" i="43"/>
  <c r="BE138" i="43"/>
  <c r="X138" i="43"/>
  <c r="V138" i="43"/>
  <c r="T138" i="43"/>
  <c r="P138" i="43"/>
  <c r="BI137" i="43"/>
  <c r="BH137" i="43"/>
  <c r="BG137" i="43"/>
  <c r="BE137" i="43"/>
  <c r="X137" i="43"/>
  <c r="V137" i="43"/>
  <c r="T137" i="43"/>
  <c r="P137" i="43"/>
  <c r="BI136" i="43"/>
  <c r="BH136" i="43"/>
  <c r="BG136" i="43"/>
  <c r="BE136" i="43"/>
  <c r="X136" i="43"/>
  <c r="V136" i="43"/>
  <c r="T136" i="43"/>
  <c r="P136" i="43"/>
  <c r="BI135" i="43"/>
  <c r="BH135" i="43"/>
  <c r="BG135" i="43"/>
  <c r="BE135" i="43"/>
  <c r="X135" i="43"/>
  <c r="V135" i="43"/>
  <c r="T135" i="43"/>
  <c r="P135" i="43"/>
  <c r="J128" i="43"/>
  <c r="F128" i="43"/>
  <c r="F126" i="43"/>
  <c r="E124" i="43"/>
  <c r="BI109" i="43"/>
  <c r="BH109" i="43"/>
  <c r="BG109" i="43"/>
  <c r="BE109" i="43"/>
  <c r="BI108" i="43"/>
  <c r="BH108" i="43"/>
  <c r="BG108" i="43"/>
  <c r="BF108" i="43"/>
  <c r="BE108" i="43"/>
  <c r="BI107" i="43"/>
  <c r="BH107" i="43"/>
  <c r="BG107" i="43"/>
  <c r="BF107" i="43"/>
  <c r="BE107" i="43"/>
  <c r="BI106" i="43"/>
  <c r="BH106" i="43"/>
  <c r="BG106" i="43"/>
  <c r="BF106" i="43"/>
  <c r="BE106" i="43"/>
  <c r="BI105" i="43"/>
  <c r="BH105" i="43"/>
  <c r="BG105" i="43"/>
  <c r="BF105" i="43"/>
  <c r="BE105" i="43"/>
  <c r="BI104" i="43"/>
  <c r="BH104" i="43"/>
  <c r="BG104" i="43"/>
  <c r="BF104" i="43"/>
  <c r="BE104" i="43"/>
  <c r="J93" i="43"/>
  <c r="F93" i="43"/>
  <c r="F91" i="43"/>
  <c r="E89" i="43"/>
  <c r="J26" i="43"/>
  <c r="E26" i="43"/>
  <c r="J129" i="43"/>
  <c r="J25" i="43"/>
  <c r="J20" i="43"/>
  <c r="E20" i="43"/>
  <c r="F129" i="43" s="1"/>
  <c r="J19" i="43"/>
  <c r="J14" i="43"/>
  <c r="J126" i="43" s="1"/>
  <c r="E7" i="43"/>
  <c r="E120" i="43"/>
  <c r="K43" i="42"/>
  <c r="K42" i="42"/>
  <c r="BA144" i="1"/>
  <c r="K41" i="42"/>
  <c r="AZ144" i="1"/>
  <c r="BI162" i="42"/>
  <c r="BH162" i="42"/>
  <c r="BG162" i="42"/>
  <c r="BE162" i="42"/>
  <c r="X162" i="42"/>
  <c r="V162" i="42"/>
  <c r="T162" i="42"/>
  <c r="P162" i="42"/>
  <c r="BI161" i="42"/>
  <c r="BH161" i="42"/>
  <c r="BG161" i="42"/>
  <c r="BE161" i="42"/>
  <c r="X161" i="42"/>
  <c r="V161" i="42"/>
  <c r="T161" i="42"/>
  <c r="P161" i="42"/>
  <c r="BI160" i="42"/>
  <c r="BH160" i="42"/>
  <c r="BG160" i="42"/>
  <c r="BE160" i="42"/>
  <c r="X160" i="42"/>
  <c r="V160" i="42"/>
  <c r="T160" i="42"/>
  <c r="P160" i="42"/>
  <c r="BI159" i="42"/>
  <c r="BH159" i="42"/>
  <c r="BG159" i="42"/>
  <c r="BE159" i="42"/>
  <c r="X159" i="42"/>
  <c r="V159" i="42"/>
  <c r="T159" i="42"/>
  <c r="P159" i="42"/>
  <c r="BI157" i="42"/>
  <c r="BH157" i="42"/>
  <c r="BG157" i="42"/>
  <c r="BE157" i="42"/>
  <c r="X157" i="42"/>
  <c r="V157" i="42"/>
  <c r="T157" i="42"/>
  <c r="P157" i="42"/>
  <c r="BI156" i="42"/>
  <c r="BH156" i="42"/>
  <c r="BG156" i="42"/>
  <c r="BE156" i="42"/>
  <c r="X156" i="42"/>
  <c r="V156" i="42"/>
  <c r="T156" i="42"/>
  <c r="P156" i="42"/>
  <c r="BI155" i="42"/>
  <c r="BH155" i="42"/>
  <c r="BG155" i="42"/>
  <c r="BE155" i="42"/>
  <c r="X155" i="42"/>
  <c r="V155" i="42"/>
  <c r="T155" i="42"/>
  <c r="P155" i="42"/>
  <c r="BI154" i="42"/>
  <c r="BH154" i="42"/>
  <c r="BG154" i="42"/>
  <c r="BE154" i="42"/>
  <c r="X154" i="42"/>
  <c r="V154" i="42"/>
  <c r="T154" i="42"/>
  <c r="P154" i="42"/>
  <c r="BI153" i="42"/>
  <c r="BH153" i="42"/>
  <c r="BG153" i="42"/>
  <c r="BE153" i="42"/>
  <c r="X153" i="42"/>
  <c r="V153" i="42"/>
  <c r="T153" i="42"/>
  <c r="P153" i="42"/>
  <c r="BI152" i="42"/>
  <c r="BH152" i="42"/>
  <c r="BG152" i="42"/>
  <c r="BE152" i="42"/>
  <c r="X152" i="42"/>
  <c r="V152" i="42"/>
  <c r="T152" i="42"/>
  <c r="P152" i="42"/>
  <c r="BI151" i="42"/>
  <c r="BH151" i="42"/>
  <c r="BG151" i="42"/>
  <c r="BE151" i="42"/>
  <c r="X151" i="42"/>
  <c r="V151" i="42"/>
  <c r="T151" i="42"/>
  <c r="P151" i="42"/>
  <c r="BI150" i="42"/>
  <c r="BH150" i="42"/>
  <c r="BG150" i="42"/>
  <c r="BE150" i="42"/>
  <c r="X150" i="42"/>
  <c r="V150" i="42"/>
  <c r="T150" i="42"/>
  <c r="P150" i="42"/>
  <c r="BI149" i="42"/>
  <c r="BH149" i="42"/>
  <c r="BG149" i="42"/>
  <c r="BE149" i="42"/>
  <c r="X149" i="42"/>
  <c r="V149" i="42"/>
  <c r="T149" i="42"/>
  <c r="P149" i="42"/>
  <c r="BI148" i="42"/>
  <c r="BH148" i="42"/>
  <c r="BG148" i="42"/>
  <c r="BE148" i="42"/>
  <c r="X148" i="42"/>
  <c r="V148" i="42"/>
  <c r="T148" i="42"/>
  <c r="P148" i="42"/>
  <c r="BI147" i="42"/>
  <c r="BH147" i="42"/>
  <c r="BG147" i="42"/>
  <c r="BE147" i="42"/>
  <c r="X147" i="42"/>
  <c r="V147" i="42"/>
  <c r="T147" i="42"/>
  <c r="P147" i="42"/>
  <c r="BI146" i="42"/>
  <c r="BH146" i="42"/>
  <c r="BG146" i="42"/>
  <c r="BE146" i="42"/>
  <c r="X146" i="42"/>
  <c r="V146" i="42"/>
  <c r="T146" i="42"/>
  <c r="P146" i="42"/>
  <c r="BI145" i="42"/>
  <c r="BH145" i="42"/>
  <c r="BG145" i="42"/>
  <c r="BE145" i="42"/>
  <c r="X145" i="42"/>
  <c r="V145" i="42"/>
  <c r="T145" i="42"/>
  <c r="P145" i="42"/>
  <c r="BI143" i="42"/>
  <c r="BH143" i="42"/>
  <c r="BG143" i="42"/>
  <c r="BE143" i="42"/>
  <c r="X143" i="42"/>
  <c r="V143" i="42"/>
  <c r="T143" i="42"/>
  <c r="P143" i="42"/>
  <c r="BI142" i="42"/>
  <c r="BH142" i="42"/>
  <c r="BG142" i="42"/>
  <c r="BE142" i="42"/>
  <c r="X142" i="42"/>
  <c r="V142" i="42"/>
  <c r="T142" i="42"/>
  <c r="P142" i="42"/>
  <c r="BI141" i="42"/>
  <c r="BH141" i="42"/>
  <c r="BG141" i="42"/>
  <c r="BE141" i="42"/>
  <c r="X141" i="42"/>
  <c r="V141" i="42"/>
  <c r="T141" i="42"/>
  <c r="P141" i="42"/>
  <c r="BI140" i="42"/>
  <c r="BH140" i="42"/>
  <c r="BG140" i="42"/>
  <c r="BE140" i="42"/>
  <c r="X140" i="42"/>
  <c r="V140" i="42"/>
  <c r="T140" i="42"/>
  <c r="P140" i="42"/>
  <c r="BI138" i="42"/>
  <c r="BH138" i="42"/>
  <c r="BG138" i="42"/>
  <c r="BE138" i="42"/>
  <c r="X138" i="42"/>
  <c r="V138" i="42"/>
  <c r="T138" i="42"/>
  <c r="P138" i="42"/>
  <c r="BI137" i="42"/>
  <c r="BH137" i="42"/>
  <c r="BG137" i="42"/>
  <c r="BE137" i="42"/>
  <c r="X137" i="42"/>
  <c r="V137" i="42"/>
  <c r="T137" i="42"/>
  <c r="P137" i="42"/>
  <c r="BI136" i="42"/>
  <c r="BH136" i="42"/>
  <c r="BG136" i="42"/>
  <c r="BE136" i="42"/>
  <c r="X136" i="42"/>
  <c r="V136" i="42"/>
  <c r="T136" i="42"/>
  <c r="P136" i="42"/>
  <c r="J130" i="42"/>
  <c r="F130" i="42"/>
  <c r="F128" i="42"/>
  <c r="E126" i="42"/>
  <c r="BI111" i="42"/>
  <c r="BH111" i="42"/>
  <c r="BG111" i="42"/>
  <c r="BE111" i="42"/>
  <c r="BI110" i="42"/>
  <c r="BH110" i="42"/>
  <c r="BG110" i="42"/>
  <c r="BF110" i="42"/>
  <c r="BE110" i="42"/>
  <c r="BI109" i="42"/>
  <c r="BH109" i="42"/>
  <c r="BG109" i="42"/>
  <c r="BF109" i="42"/>
  <c r="BE109" i="42"/>
  <c r="BI108" i="42"/>
  <c r="BH108" i="42"/>
  <c r="BG108" i="42"/>
  <c r="BF108" i="42"/>
  <c r="BE108" i="42"/>
  <c r="BI107" i="42"/>
  <c r="BH107" i="42"/>
  <c r="BG107" i="42"/>
  <c r="BF107" i="42"/>
  <c r="BE107" i="42"/>
  <c r="BI106" i="42"/>
  <c r="BH106" i="42"/>
  <c r="BG106" i="42"/>
  <c r="BF106" i="42"/>
  <c r="BE106" i="42"/>
  <c r="J93" i="42"/>
  <c r="F93" i="42"/>
  <c r="F91" i="42"/>
  <c r="E89" i="42"/>
  <c r="J26" i="42"/>
  <c r="E26" i="42"/>
  <c r="J94" i="42" s="1"/>
  <c r="J25" i="42"/>
  <c r="J20" i="42"/>
  <c r="E20" i="42"/>
  <c r="F131" i="42"/>
  <c r="J19" i="42"/>
  <c r="J14" i="42"/>
  <c r="J128" i="42" s="1"/>
  <c r="E7" i="42"/>
  <c r="E122" i="42"/>
  <c r="K43" i="41"/>
  <c r="K42" i="41"/>
  <c r="BA143" i="1"/>
  <c r="K41" i="41"/>
  <c r="AZ143" i="1"/>
  <c r="BI172" i="41"/>
  <c r="BH172" i="41"/>
  <c r="BG172" i="41"/>
  <c r="BE172" i="41"/>
  <c r="X172" i="41"/>
  <c r="X171" i="41" s="1"/>
  <c r="V172" i="41"/>
  <c r="V171" i="41" s="1"/>
  <c r="T172" i="41"/>
  <c r="T171" i="41"/>
  <c r="P172" i="41"/>
  <c r="BI170" i="41"/>
  <c r="BH170" i="41"/>
  <c r="BG170" i="41"/>
  <c r="BE170" i="41"/>
  <c r="X170" i="41"/>
  <c r="V170" i="41"/>
  <c r="T170" i="41"/>
  <c r="P170" i="41"/>
  <c r="BI169" i="41"/>
  <c r="BH169" i="41"/>
  <c r="BG169" i="41"/>
  <c r="BE169" i="41"/>
  <c r="X169" i="41"/>
  <c r="V169" i="41"/>
  <c r="T169" i="41"/>
  <c r="P169" i="41"/>
  <c r="BI168" i="41"/>
  <c r="BH168" i="41"/>
  <c r="BG168" i="41"/>
  <c r="BE168" i="41"/>
  <c r="X168" i="41"/>
  <c r="V168" i="41"/>
  <c r="T168" i="41"/>
  <c r="P168" i="41"/>
  <c r="BI167" i="41"/>
  <c r="BH167" i="41"/>
  <c r="BG167" i="41"/>
  <c r="BE167" i="41"/>
  <c r="X167" i="41"/>
  <c r="V167" i="41"/>
  <c r="T167" i="41"/>
  <c r="P167" i="41"/>
  <c r="BI166" i="41"/>
  <c r="BH166" i="41"/>
  <c r="BG166" i="41"/>
  <c r="BE166" i="41"/>
  <c r="X166" i="41"/>
  <c r="V166" i="41"/>
  <c r="T166" i="41"/>
  <c r="P166" i="41"/>
  <c r="BI165" i="41"/>
  <c r="BH165" i="41"/>
  <c r="BG165" i="41"/>
  <c r="BE165" i="41"/>
  <c r="X165" i="41"/>
  <c r="V165" i="41"/>
  <c r="T165" i="41"/>
  <c r="P165" i="41"/>
  <c r="BI164" i="41"/>
  <c r="BH164" i="41"/>
  <c r="BG164" i="41"/>
  <c r="BE164" i="41"/>
  <c r="X164" i="41"/>
  <c r="V164" i="41"/>
  <c r="T164" i="41"/>
  <c r="P164" i="41"/>
  <c r="BI162" i="41"/>
  <c r="BH162" i="41"/>
  <c r="BG162" i="41"/>
  <c r="BE162" i="41"/>
  <c r="X162" i="41"/>
  <c r="X161" i="41" s="1"/>
  <c r="V162" i="41"/>
  <c r="V161" i="41" s="1"/>
  <c r="T162" i="41"/>
  <c r="T161" i="41" s="1"/>
  <c r="P162" i="41"/>
  <c r="BI160" i="41"/>
  <c r="BH160" i="41"/>
  <c r="BG160" i="41"/>
  <c r="BE160" i="41"/>
  <c r="X160" i="41"/>
  <c r="V160" i="41"/>
  <c r="T160" i="41"/>
  <c r="P160" i="41"/>
  <c r="BI159" i="41"/>
  <c r="BH159" i="41"/>
  <c r="BG159" i="41"/>
  <c r="BE159" i="41"/>
  <c r="X159" i="41"/>
  <c r="V159" i="41"/>
  <c r="T159" i="41"/>
  <c r="P159" i="41"/>
  <c r="BI158" i="41"/>
  <c r="BH158" i="41"/>
  <c r="BG158" i="41"/>
  <c r="BE158" i="41"/>
  <c r="X158" i="41"/>
  <c r="V158" i="41"/>
  <c r="T158" i="41"/>
  <c r="P158" i="41"/>
  <c r="BI157" i="41"/>
  <c r="BH157" i="41"/>
  <c r="BG157" i="41"/>
  <c r="BE157" i="41"/>
  <c r="X157" i="41"/>
  <c r="V157" i="41"/>
  <c r="T157" i="41"/>
  <c r="P157" i="41"/>
  <c r="BI153" i="41"/>
  <c r="BH153" i="41"/>
  <c r="BG153" i="41"/>
  <c r="BE153" i="41"/>
  <c r="X153" i="41"/>
  <c r="V153" i="41"/>
  <c r="T153" i="41"/>
  <c r="P153" i="41"/>
  <c r="BI141" i="41"/>
  <c r="BH141" i="41"/>
  <c r="BG141" i="41"/>
  <c r="BE141" i="41"/>
  <c r="X141" i="41"/>
  <c r="V141" i="41"/>
  <c r="T141" i="41"/>
  <c r="P141" i="41"/>
  <c r="BI139" i="41"/>
  <c r="BH139" i="41"/>
  <c r="BG139" i="41"/>
  <c r="BE139" i="41"/>
  <c r="X139" i="41"/>
  <c r="V139" i="41"/>
  <c r="T139" i="41"/>
  <c r="P139" i="41"/>
  <c r="J132" i="41"/>
  <c r="F132" i="41"/>
  <c r="F130" i="41"/>
  <c r="E128" i="41"/>
  <c r="BI113" i="41"/>
  <c r="BH113" i="41"/>
  <c r="BG113" i="41"/>
  <c r="BE113" i="41"/>
  <c r="BI112" i="41"/>
  <c r="BH112" i="41"/>
  <c r="BG112" i="41"/>
  <c r="BF112" i="41"/>
  <c r="BE112" i="41"/>
  <c r="BI111" i="41"/>
  <c r="BH111" i="41"/>
  <c r="BG111" i="41"/>
  <c r="BF111" i="41"/>
  <c r="BE111" i="41"/>
  <c r="BI110" i="41"/>
  <c r="BH110" i="41"/>
  <c r="BG110" i="41"/>
  <c r="BF110" i="41"/>
  <c r="BE110" i="41"/>
  <c r="BI109" i="41"/>
  <c r="BH109" i="41"/>
  <c r="BG109" i="41"/>
  <c r="BF109" i="41"/>
  <c r="BE109" i="41"/>
  <c r="BI108" i="41"/>
  <c r="BH108" i="41"/>
  <c r="BG108" i="41"/>
  <c r="BF108" i="41"/>
  <c r="BE108" i="41"/>
  <c r="J93" i="41"/>
  <c r="F93" i="41"/>
  <c r="F91" i="41"/>
  <c r="E89" i="41"/>
  <c r="J26" i="41"/>
  <c r="E26" i="41"/>
  <c r="J94" i="41" s="1"/>
  <c r="J25" i="41"/>
  <c r="J20" i="41"/>
  <c r="E20" i="41"/>
  <c r="F133" i="41" s="1"/>
  <c r="J19" i="41"/>
  <c r="J14" i="41"/>
  <c r="J91" i="41" s="1"/>
  <c r="E7" i="41"/>
  <c r="E124" i="41" s="1"/>
  <c r="K43" i="40"/>
  <c r="K42" i="40"/>
  <c r="BA142" i="1" s="1"/>
  <c r="K41" i="40"/>
  <c r="AZ142" i="1"/>
  <c r="BI272" i="40"/>
  <c r="BH272" i="40"/>
  <c r="BG272" i="40"/>
  <c r="BE272" i="40"/>
  <c r="X272" i="40"/>
  <c r="X271" i="40" s="1"/>
  <c r="V272" i="40"/>
  <c r="V271" i="40"/>
  <c r="T272" i="40"/>
  <c r="T271" i="40"/>
  <c r="P272" i="40"/>
  <c r="BI270" i="40"/>
  <c r="BH270" i="40"/>
  <c r="BG270" i="40"/>
  <c r="BE270" i="40"/>
  <c r="X270" i="40"/>
  <c r="V270" i="40"/>
  <c r="T270" i="40"/>
  <c r="P270" i="40"/>
  <c r="BI269" i="40"/>
  <c r="BH269" i="40"/>
  <c r="BG269" i="40"/>
  <c r="BE269" i="40"/>
  <c r="X269" i="40"/>
  <c r="V269" i="40"/>
  <c r="T269" i="40"/>
  <c r="P269" i="40"/>
  <c r="BI268" i="40"/>
  <c r="BH268" i="40"/>
  <c r="BG268" i="40"/>
  <c r="BE268" i="40"/>
  <c r="X268" i="40"/>
  <c r="V268" i="40"/>
  <c r="T268" i="40"/>
  <c r="P268" i="40"/>
  <c r="BI267" i="40"/>
  <c r="BH267" i="40"/>
  <c r="BG267" i="40"/>
  <c r="BE267" i="40"/>
  <c r="X267" i="40"/>
  <c r="V267" i="40"/>
  <c r="T267" i="40"/>
  <c r="P267" i="40"/>
  <c r="BI266" i="40"/>
  <c r="BH266" i="40"/>
  <c r="BG266" i="40"/>
  <c r="BE266" i="40"/>
  <c r="X266" i="40"/>
  <c r="V266" i="40"/>
  <c r="T266" i="40"/>
  <c r="P266" i="40"/>
  <c r="BI265" i="40"/>
  <c r="BH265" i="40"/>
  <c r="BG265" i="40"/>
  <c r="BE265" i="40"/>
  <c r="X265" i="40"/>
  <c r="V265" i="40"/>
  <c r="T265" i="40"/>
  <c r="P265" i="40"/>
  <c r="BI264" i="40"/>
  <c r="BH264" i="40"/>
  <c r="BG264" i="40"/>
  <c r="BE264" i="40"/>
  <c r="X264" i="40"/>
  <c r="V264" i="40"/>
  <c r="T264" i="40"/>
  <c r="P264" i="40"/>
  <c r="BI263" i="40"/>
  <c r="BH263" i="40"/>
  <c r="BG263" i="40"/>
  <c r="BE263" i="40"/>
  <c r="X263" i="40"/>
  <c r="V263" i="40"/>
  <c r="T263" i="40"/>
  <c r="P263" i="40"/>
  <c r="BI262" i="40"/>
  <c r="BH262" i="40"/>
  <c r="BG262" i="40"/>
  <c r="BE262" i="40"/>
  <c r="X262" i="40"/>
  <c r="V262" i="40"/>
  <c r="T262" i="40"/>
  <c r="P262" i="40"/>
  <c r="BI261" i="40"/>
  <c r="BH261" i="40"/>
  <c r="BG261" i="40"/>
  <c r="BE261" i="40"/>
  <c r="X261" i="40"/>
  <c r="V261" i="40"/>
  <c r="T261" i="40"/>
  <c r="P261" i="40"/>
  <c r="BI260" i="40"/>
  <c r="BH260" i="40"/>
  <c r="BG260" i="40"/>
  <c r="BE260" i="40"/>
  <c r="X260" i="40"/>
  <c r="V260" i="40"/>
  <c r="T260" i="40"/>
  <c r="P260" i="40"/>
  <c r="BI259" i="40"/>
  <c r="BH259" i="40"/>
  <c r="BG259" i="40"/>
  <c r="BE259" i="40"/>
  <c r="X259" i="40"/>
  <c r="V259" i="40"/>
  <c r="T259" i="40"/>
  <c r="P259" i="40"/>
  <c r="BI258" i="40"/>
  <c r="BH258" i="40"/>
  <c r="BG258" i="40"/>
  <c r="BE258" i="40"/>
  <c r="X258" i="40"/>
  <c r="V258" i="40"/>
  <c r="T258" i="40"/>
  <c r="P258" i="40"/>
  <c r="BI257" i="40"/>
  <c r="BH257" i="40"/>
  <c r="BG257" i="40"/>
  <c r="BE257" i="40"/>
  <c r="X257" i="40"/>
  <c r="V257" i="40"/>
  <c r="T257" i="40"/>
  <c r="P257" i="40"/>
  <c r="BI256" i="40"/>
  <c r="BH256" i="40"/>
  <c r="BG256" i="40"/>
  <c r="BE256" i="40"/>
  <c r="X256" i="40"/>
  <c r="V256" i="40"/>
  <c r="T256" i="40"/>
  <c r="P256" i="40"/>
  <c r="BI255" i="40"/>
  <c r="BH255" i="40"/>
  <c r="BG255" i="40"/>
  <c r="BE255" i="40"/>
  <c r="X255" i="40"/>
  <c r="V255" i="40"/>
  <c r="T255" i="40"/>
  <c r="P255" i="40"/>
  <c r="BI254" i="40"/>
  <c r="BH254" i="40"/>
  <c r="BG254" i="40"/>
  <c r="BE254" i="40"/>
  <c r="X254" i="40"/>
  <c r="V254" i="40"/>
  <c r="T254" i="40"/>
  <c r="P254" i="40"/>
  <c r="BI253" i="40"/>
  <c r="BH253" i="40"/>
  <c r="BG253" i="40"/>
  <c r="BE253" i="40"/>
  <c r="X253" i="40"/>
  <c r="V253" i="40"/>
  <c r="T253" i="40"/>
  <c r="P253" i="40"/>
  <c r="BI252" i="40"/>
  <c r="BH252" i="40"/>
  <c r="BG252" i="40"/>
  <c r="BE252" i="40"/>
  <c r="X252" i="40"/>
  <c r="V252" i="40"/>
  <c r="T252" i="40"/>
  <c r="P252" i="40"/>
  <c r="BI251" i="40"/>
  <c r="BH251" i="40"/>
  <c r="BG251" i="40"/>
  <c r="BE251" i="40"/>
  <c r="X251" i="40"/>
  <c r="V251" i="40"/>
  <c r="T251" i="40"/>
  <c r="P251" i="40"/>
  <c r="BI249" i="40"/>
  <c r="BH249" i="40"/>
  <c r="BG249" i="40"/>
  <c r="BE249" i="40"/>
  <c r="X249" i="40"/>
  <c r="V249" i="40"/>
  <c r="T249" i="40"/>
  <c r="P249" i="40"/>
  <c r="BI248" i="40"/>
  <c r="BH248" i="40"/>
  <c r="BG248" i="40"/>
  <c r="BE248" i="40"/>
  <c r="X248" i="40"/>
  <c r="V248" i="40"/>
  <c r="T248" i="40"/>
  <c r="P248" i="40"/>
  <c r="BI247" i="40"/>
  <c r="BH247" i="40"/>
  <c r="BG247" i="40"/>
  <c r="BE247" i="40"/>
  <c r="X247" i="40"/>
  <c r="V247" i="40"/>
  <c r="T247" i="40"/>
  <c r="P247" i="40"/>
  <c r="BI246" i="40"/>
  <c r="BH246" i="40"/>
  <c r="BG246" i="40"/>
  <c r="BE246" i="40"/>
  <c r="X246" i="40"/>
  <c r="V246" i="40"/>
  <c r="T246" i="40"/>
  <c r="P246" i="40"/>
  <c r="BI245" i="40"/>
  <c r="BH245" i="40"/>
  <c r="BG245" i="40"/>
  <c r="BE245" i="40"/>
  <c r="X245" i="40"/>
  <c r="V245" i="40"/>
  <c r="T245" i="40"/>
  <c r="P245" i="40"/>
  <c r="BI244" i="40"/>
  <c r="BH244" i="40"/>
  <c r="BG244" i="40"/>
  <c r="BE244" i="40"/>
  <c r="X244" i="40"/>
  <c r="V244" i="40"/>
  <c r="T244" i="40"/>
  <c r="P244" i="40"/>
  <c r="BI243" i="40"/>
  <c r="BH243" i="40"/>
  <c r="BG243" i="40"/>
  <c r="BE243" i="40"/>
  <c r="X243" i="40"/>
  <c r="V243" i="40"/>
  <c r="T243" i="40"/>
  <c r="P243" i="40"/>
  <c r="BI241" i="40"/>
  <c r="BH241" i="40"/>
  <c r="BG241" i="40"/>
  <c r="BE241" i="40"/>
  <c r="X241" i="40"/>
  <c r="V241" i="40"/>
  <c r="T241" i="40"/>
  <c r="P241" i="40"/>
  <c r="BI240" i="40"/>
  <c r="BH240" i="40"/>
  <c r="BG240" i="40"/>
  <c r="BE240" i="40"/>
  <c r="X240" i="40"/>
  <c r="V240" i="40"/>
  <c r="T240" i="40"/>
  <c r="P240" i="40"/>
  <c r="BI239" i="40"/>
  <c r="BH239" i="40"/>
  <c r="BG239" i="40"/>
  <c r="BE239" i="40"/>
  <c r="X239" i="40"/>
  <c r="V239" i="40"/>
  <c r="T239" i="40"/>
  <c r="P239" i="40"/>
  <c r="BI228" i="40"/>
  <c r="BH228" i="40"/>
  <c r="BG228" i="40"/>
  <c r="BE228" i="40"/>
  <c r="X228" i="40"/>
  <c r="V228" i="40"/>
  <c r="T228" i="40"/>
  <c r="P228" i="40"/>
  <c r="BI218" i="40"/>
  <c r="BH218" i="40"/>
  <c r="BG218" i="40"/>
  <c r="BE218" i="40"/>
  <c r="X218" i="40"/>
  <c r="V218" i="40"/>
  <c r="T218" i="40"/>
  <c r="P218" i="40"/>
  <c r="BI209" i="40"/>
  <c r="BH209" i="40"/>
  <c r="BG209" i="40"/>
  <c r="BE209" i="40"/>
  <c r="X209" i="40"/>
  <c r="V209" i="40"/>
  <c r="T209" i="40"/>
  <c r="P209" i="40"/>
  <c r="BI208" i="40"/>
  <c r="BH208" i="40"/>
  <c r="BG208" i="40"/>
  <c r="BE208" i="40"/>
  <c r="X208" i="40"/>
  <c r="V208" i="40"/>
  <c r="T208" i="40"/>
  <c r="P208" i="40"/>
  <c r="BI207" i="40"/>
  <c r="BH207" i="40"/>
  <c r="BG207" i="40"/>
  <c r="BE207" i="40"/>
  <c r="X207" i="40"/>
  <c r="V207" i="40"/>
  <c r="T207" i="40"/>
  <c r="P207" i="40"/>
  <c r="BI203" i="40"/>
  <c r="BH203" i="40"/>
  <c r="BG203" i="40"/>
  <c r="BE203" i="40"/>
  <c r="X203" i="40"/>
  <c r="V203" i="40"/>
  <c r="T203" i="40"/>
  <c r="P203" i="40"/>
  <c r="BI195" i="40"/>
  <c r="BH195" i="40"/>
  <c r="BG195" i="40"/>
  <c r="BE195" i="40"/>
  <c r="X195" i="40"/>
  <c r="X194" i="40"/>
  <c r="V195" i="40"/>
  <c r="V194" i="40"/>
  <c r="T195" i="40"/>
  <c r="T194" i="40" s="1"/>
  <c r="P195" i="40"/>
  <c r="BI190" i="40"/>
  <c r="BH190" i="40"/>
  <c r="BG190" i="40"/>
  <c r="BE190" i="40"/>
  <c r="X190" i="40"/>
  <c r="V190" i="40"/>
  <c r="T190" i="40"/>
  <c r="P190" i="40"/>
  <c r="BI189" i="40"/>
  <c r="BH189" i="40"/>
  <c r="BG189" i="40"/>
  <c r="BE189" i="40"/>
  <c r="X189" i="40"/>
  <c r="V189" i="40"/>
  <c r="T189" i="40"/>
  <c r="P189" i="40"/>
  <c r="BI188" i="40"/>
  <c r="BH188" i="40"/>
  <c r="BG188" i="40"/>
  <c r="BE188" i="40"/>
  <c r="X188" i="40"/>
  <c r="V188" i="40"/>
  <c r="T188" i="40"/>
  <c r="P188" i="40"/>
  <c r="BI173" i="40"/>
  <c r="BH173" i="40"/>
  <c r="BG173" i="40"/>
  <c r="BE173" i="40"/>
  <c r="X173" i="40"/>
  <c r="V173" i="40"/>
  <c r="T173" i="40"/>
  <c r="P173" i="40"/>
  <c r="BI163" i="40"/>
  <c r="BH163" i="40"/>
  <c r="BG163" i="40"/>
  <c r="BE163" i="40"/>
  <c r="X163" i="40"/>
  <c r="V163" i="40"/>
  <c r="T163" i="40"/>
  <c r="P163" i="40"/>
  <c r="BI159" i="40"/>
  <c r="BH159" i="40"/>
  <c r="BG159" i="40"/>
  <c r="BE159" i="40"/>
  <c r="X159" i="40"/>
  <c r="V159" i="40"/>
  <c r="T159" i="40"/>
  <c r="P159" i="40"/>
  <c r="BI145" i="40"/>
  <c r="BH145" i="40"/>
  <c r="BG145" i="40"/>
  <c r="BE145" i="40"/>
  <c r="X145" i="40"/>
  <c r="V145" i="40"/>
  <c r="T145" i="40"/>
  <c r="P145" i="40"/>
  <c r="BI143" i="40"/>
  <c r="BH143" i="40"/>
  <c r="BG143" i="40"/>
  <c r="BE143" i="40"/>
  <c r="X143" i="40"/>
  <c r="V143" i="40"/>
  <c r="T143" i="40"/>
  <c r="P143" i="40"/>
  <c r="J136" i="40"/>
  <c r="F136" i="40"/>
  <c r="F134" i="40"/>
  <c r="E132" i="40"/>
  <c r="BI117" i="40"/>
  <c r="BH117" i="40"/>
  <c r="BG117" i="40"/>
  <c r="BE117" i="40"/>
  <c r="BI116" i="40"/>
  <c r="BH116" i="40"/>
  <c r="BG116" i="40"/>
  <c r="BF116" i="40"/>
  <c r="BE116" i="40"/>
  <c r="BI115" i="40"/>
  <c r="BH115" i="40"/>
  <c r="BG115" i="40"/>
  <c r="BF115" i="40"/>
  <c r="BE115" i="40"/>
  <c r="BI114" i="40"/>
  <c r="BH114" i="40"/>
  <c r="BG114" i="40"/>
  <c r="BF114" i="40"/>
  <c r="BE114" i="40"/>
  <c r="BI113" i="40"/>
  <c r="BH113" i="40"/>
  <c r="BG113" i="40"/>
  <c r="BF113" i="40"/>
  <c r="BE113" i="40"/>
  <c r="BI112" i="40"/>
  <c r="BH112" i="40"/>
  <c r="BG112" i="40"/>
  <c r="BF112" i="40"/>
  <c r="BE112" i="40"/>
  <c r="J93" i="40"/>
  <c r="F93" i="40"/>
  <c r="F91" i="40"/>
  <c r="E89" i="40"/>
  <c r="J26" i="40"/>
  <c r="E26" i="40"/>
  <c r="J137" i="40" s="1"/>
  <c r="J25" i="40"/>
  <c r="J20" i="40"/>
  <c r="E20" i="40"/>
  <c r="F137" i="40" s="1"/>
  <c r="J19" i="40"/>
  <c r="J14" i="40"/>
  <c r="J134" i="40" s="1"/>
  <c r="E7" i="40"/>
  <c r="E128" i="40" s="1"/>
  <c r="K43" i="39"/>
  <c r="K42" i="39"/>
  <c r="BA141" i="1" s="1"/>
  <c r="K41" i="39"/>
  <c r="AZ141" i="1"/>
  <c r="BI299" i="39"/>
  <c r="BH299" i="39"/>
  <c r="BG299" i="39"/>
  <c r="BE299" i="39"/>
  <c r="X299" i="39"/>
  <c r="X298" i="39"/>
  <c r="V299" i="39"/>
  <c r="V298" i="39" s="1"/>
  <c r="T299" i="39"/>
  <c r="T298" i="39" s="1"/>
  <c r="P299" i="39"/>
  <c r="BI297" i="39"/>
  <c r="BH297" i="39"/>
  <c r="BG297" i="39"/>
  <c r="BE297" i="39"/>
  <c r="X297" i="39"/>
  <c r="V297" i="39"/>
  <c r="T297" i="39"/>
  <c r="P297" i="39"/>
  <c r="BI296" i="39"/>
  <c r="BH296" i="39"/>
  <c r="BG296" i="39"/>
  <c r="BE296" i="39"/>
  <c r="X296" i="39"/>
  <c r="V296" i="39"/>
  <c r="T296" i="39"/>
  <c r="P296" i="39"/>
  <c r="BI295" i="39"/>
  <c r="BH295" i="39"/>
  <c r="BG295" i="39"/>
  <c r="BE295" i="39"/>
  <c r="X295" i="39"/>
  <c r="V295" i="39"/>
  <c r="T295" i="39"/>
  <c r="P295" i="39"/>
  <c r="BI294" i="39"/>
  <c r="BH294" i="39"/>
  <c r="BG294" i="39"/>
  <c r="BE294" i="39"/>
  <c r="X294" i="39"/>
  <c r="V294" i="39"/>
  <c r="T294" i="39"/>
  <c r="P294" i="39"/>
  <c r="BI293" i="39"/>
  <c r="BH293" i="39"/>
  <c r="BG293" i="39"/>
  <c r="BE293" i="39"/>
  <c r="X293" i="39"/>
  <c r="V293" i="39"/>
  <c r="T293" i="39"/>
  <c r="P293" i="39"/>
  <c r="BI292" i="39"/>
  <c r="BH292" i="39"/>
  <c r="BG292" i="39"/>
  <c r="BE292" i="39"/>
  <c r="X292" i="39"/>
  <c r="V292" i="39"/>
  <c r="T292" i="39"/>
  <c r="P292" i="39"/>
  <c r="BI291" i="39"/>
  <c r="BH291" i="39"/>
  <c r="BG291" i="39"/>
  <c r="BE291" i="39"/>
  <c r="X291" i="39"/>
  <c r="V291" i="39"/>
  <c r="T291" i="39"/>
  <c r="P291" i="39"/>
  <c r="BI290" i="39"/>
  <c r="BH290" i="39"/>
  <c r="BG290" i="39"/>
  <c r="BE290" i="39"/>
  <c r="X290" i="39"/>
  <c r="V290" i="39"/>
  <c r="T290" i="39"/>
  <c r="P290" i="39"/>
  <c r="BI289" i="39"/>
  <c r="BH289" i="39"/>
  <c r="BG289" i="39"/>
  <c r="BE289" i="39"/>
  <c r="X289" i="39"/>
  <c r="V289" i="39"/>
  <c r="T289" i="39"/>
  <c r="P289" i="39"/>
  <c r="BI288" i="39"/>
  <c r="BH288" i="39"/>
  <c r="BG288" i="39"/>
  <c r="BE288" i="39"/>
  <c r="X288" i="39"/>
  <c r="V288" i="39"/>
  <c r="T288" i="39"/>
  <c r="P288" i="39"/>
  <c r="BI287" i="39"/>
  <c r="BH287" i="39"/>
  <c r="BG287" i="39"/>
  <c r="BE287" i="39"/>
  <c r="X287" i="39"/>
  <c r="V287" i="39"/>
  <c r="T287" i="39"/>
  <c r="P287" i="39"/>
  <c r="BI286" i="39"/>
  <c r="BH286" i="39"/>
  <c r="BG286" i="39"/>
  <c r="BE286" i="39"/>
  <c r="X286" i="39"/>
  <c r="V286" i="39"/>
  <c r="T286" i="39"/>
  <c r="P286" i="39"/>
  <c r="BI285" i="39"/>
  <c r="BH285" i="39"/>
  <c r="BG285" i="39"/>
  <c r="BE285" i="39"/>
  <c r="X285" i="39"/>
  <c r="V285" i="39"/>
  <c r="T285" i="39"/>
  <c r="P285" i="39"/>
  <c r="BI284" i="39"/>
  <c r="BH284" i="39"/>
  <c r="BG284" i="39"/>
  <c r="BE284" i="39"/>
  <c r="X284" i="39"/>
  <c r="V284" i="39"/>
  <c r="T284" i="39"/>
  <c r="P284" i="39"/>
  <c r="BI283" i="39"/>
  <c r="BH283" i="39"/>
  <c r="BG283" i="39"/>
  <c r="BE283" i="39"/>
  <c r="X283" i="39"/>
  <c r="V283" i="39"/>
  <c r="T283" i="39"/>
  <c r="P283" i="39"/>
  <c r="BI282" i="39"/>
  <c r="BH282" i="39"/>
  <c r="BG282" i="39"/>
  <c r="BE282" i="39"/>
  <c r="X282" i="39"/>
  <c r="V282" i="39"/>
  <c r="T282" i="39"/>
  <c r="P282" i="39"/>
  <c r="BI281" i="39"/>
  <c r="BH281" i="39"/>
  <c r="BG281" i="39"/>
  <c r="BE281" i="39"/>
  <c r="X281" i="39"/>
  <c r="V281" i="39"/>
  <c r="T281" i="39"/>
  <c r="P281" i="39"/>
  <c r="BI280" i="39"/>
  <c r="BH280" i="39"/>
  <c r="BG280" i="39"/>
  <c r="BE280" i="39"/>
  <c r="X280" i="39"/>
  <c r="V280" i="39"/>
  <c r="T280" i="39"/>
  <c r="P280" i="39"/>
  <c r="BI279" i="39"/>
  <c r="BH279" i="39"/>
  <c r="BG279" i="39"/>
  <c r="BE279" i="39"/>
  <c r="X279" i="39"/>
  <c r="V279" i="39"/>
  <c r="T279" i="39"/>
  <c r="P279" i="39"/>
  <c r="BI278" i="39"/>
  <c r="BH278" i="39"/>
  <c r="BG278" i="39"/>
  <c r="BE278" i="39"/>
  <c r="X278" i="39"/>
  <c r="V278" i="39"/>
  <c r="T278" i="39"/>
  <c r="P278" i="39"/>
  <c r="BI277" i="39"/>
  <c r="BH277" i="39"/>
  <c r="BG277" i="39"/>
  <c r="BE277" i="39"/>
  <c r="X277" i="39"/>
  <c r="V277" i="39"/>
  <c r="T277" i="39"/>
  <c r="P277" i="39"/>
  <c r="BI276" i="39"/>
  <c r="BH276" i="39"/>
  <c r="BG276" i="39"/>
  <c r="BE276" i="39"/>
  <c r="X276" i="39"/>
  <c r="V276" i="39"/>
  <c r="T276" i="39"/>
  <c r="P276" i="39"/>
  <c r="BI275" i="39"/>
  <c r="BH275" i="39"/>
  <c r="BG275" i="39"/>
  <c r="BE275" i="39"/>
  <c r="X275" i="39"/>
  <c r="V275" i="39"/>
  <c r="T275" i="39"/>
  <c r="P275" i="39"/>
  <c r="BI274" i="39"/>
  <c r="BH274" i="39"/>
  <c r="BG274" i="39"/>
  <c r="BE274" i="39"/>
  <c r="X274" i="39"/>
  <c r="V274" i="39"/>
  <c r="T274" i="39"/>
  <c r="P274" i="39"/>
  <c r="BI273" i="39"/>
  <c r="BH273" i="39"/>
  <c r="BG273" i="39"/>
  <c r="BE273" i="39"/>
  <c r="X273" i="39"/>
  <c r="V273" i="39"/>
  <c r="T273" i="39"/>
  <c r="P273" i="39"/>
  <c r="BI272" i="39"/>
  <c r="BH272" i="39"/>
  <c r="BG272" i="39"/>
  <c r="BE272" i="39"/>
  <c r="X272" i="39"/>
  <c r="V272" i="39"/>
  <c r="T272" i="39"/>
  <c r="P272" i="39"/>
  <c r="BI271" i="39"/>
  <c r="BH271" i="39"/>
  <c r="BG271" i="39"/>
  <c r="BE271" i="39"/>
  <c r="X271" i="39"/>
  <c r="V271" i="39"/>
  <c r="T271" i="39"/>
  <c r="P271" i="39"/>
  <c r="BI270" i="39"/>
  <c r="BH270" i="39"/>
  <c r="BG270" i="39"/>
  <c r="BE270" i="39"/>
  <c r="X270" i="39"/>
  <c r="V270" i="39"/>
  <c r="T270" i="39"/>
  <c r="P270" i="39"/>
  <c r="BI269" i="39"/>
  <c r="BH269" i="39"/>
  <c r="BG269" i="39"/>
  <c r="BE269" i="39"/>
  <c r="X269" i="39"/>
  <c r="V269" i="39"/>
  <c r="T269" i="39"/>
  <c r="P269" i="39"/>
  <c r="BI268" i="39"/>
  <c r="BH268" i="39"/>
  <c r="BG268" i="39"/>
  <c r="BE268" i="39"/>
  <c r="X268" i="39"/>
  <c r="V268" i="39"/>
  <c r="T268" i="39"/>
  <c r="P268" i="39"/>
  <c r="BI267" i="39"/>
  <c r="BH267" i="39"/>
  <c r="BG267" i="39"/>
  <c r="BE267" i="39"/>
  <c r="X267" i="39"/>
  <c r="V267" i="39"/>
  <c r="T267" i="39"/>
  <c r="P267" i="39"/>
  <c r="BI266" i="39"/>
  <c r="BH266" i="39"/>
  <c r="BG266" i="39"/>
  <c r="BE266" i="39"/>
  <c r="X266" i="39"/>
  <c r="V266" i="39"/>
  <c r="T266" i="39"/>
  <c r="P266" i="39"/>
  <c r="BI265" i="39"/>
  <c r="BH265" i="39"/>
  <c r="BG265" i="39"/>
  <c r="BE265" i="39"/>
  <c r="X265" i="39"/>
  <c r="V265" i="39"/>
  <c r="T265" i="39"/>
  <c r="P265" i="39"/>
  <c r="BI264" i="39"/>
  <c r="BH264" i="39"/>
  <c r="BG264" i="39"/>
  <c r="BE264" i="39"/>
  <c r="X264" i="39"/>
  <c r="V264" i="39"/>
  <c r="T264" i="39"/>
  <c r="P264" i="39"/>
  <c r="BI263" i="39"/>
  <c r="BH263" i="39"/>
  <c r="BG263" i="39"/>
  <c r="BE263" i="39"/>
  <c r="X263" i="39"/>
  <c r="V263" i="39"/>
  <c r="T263" i="39"/>
  <c r="P263" i="39"/>
  <c r="BI262" i="39"/>
  <c r="BH262" i="39"/>
  <c r="BG262" i="39"/>
  <c r="BE262" i="39"/>
  <c r="X262" i="39"/>
  <c r="V262" i="39"/>
  <c r="T262" i="39"/>
  <c r="P262" i="39"/>
  <c r="BI260" i="39"/>
  <c r="BH260" i="39"/>
  <c r="BG260" i="39"/>
  <c r="BE260" i="39"/>
  <c r="X260" i="39"/>
  <c r="V260" i="39"/>
  <c r="T260" i="39"/>
  <c r="P260" i="39"/>
  <c r="BI259" i="39"/>
  <c r="BH259" i="39"/>
  <c r="BG259" i="39"/>
  <c r="BE259" i="39"/>
  <c r="X259" i="39"/>
  <c r="V259" i="39"/>
  <c r="T259" i="39"/>
  <c r="P259" i="39"/>
  <c r="BI258" i="39"/>
  <c r="BH258" i="39"/>
  <c r="BG258" i="39"/>
  <c r="BE258" i="39"/>
  <c r="X258" i="39"/>
  <c r="V258" i="39"/>
  <c r="T258" i="39"/>
  <c r="P258" i="39"/>
  <c r="BI257" i="39"/>
  <c r="BH257" i="39"/>
  <c r="BG257" i="39"/>
  <c r="BE257" i="39"/>
  <c r="X257" i="39"/>
  <c r="V257" i="39"/>
  <c r="T257" i="39"/>
  <c r="P257" i="39"/>
  <c r="BI256" i="39"/>
  <c r="BH256" i="39"/>
  <c r="BG256" i="39"/>
  <c r="BE256" i="39"/>
  <c r="X256" i="39"/>
  <c r="V256" i="39"/>
  <c r="T256" i="39"/>
  <c r="P256" i="39"/>
  <c r="BI255" i="39"/>
  <c r="BH255" i="39"/>
  <c r="BG255" i="39"/>
  <c r="BE255" i="39"/>
  <c r="X255" i="39"/>
  <c r="V255" i="39"/>
  <c r="T255" i="39"/>
  <c r="P255" i="39"/>
  <c r="BI253" i="39"/>
  <c r="BH253" i="39"/>
  <c r="BG253" i="39"/>
  <c r="BE253" i="39"/>
  <c r="X253" i="39"/>
  <c r="V253" i="39"/>
  <c r="T253" i="39"/>
  <c r="P253" i="39"/>
  <c r="BI252" i="39"/>
  <c r="BH252" i="39"/>
  <c r="BG252" i="39"/>
  <c r="BE252" i="39"/>
  <c r="X252" i="39"/>
  <c r="V252" i="39"/>
  <c r="T252" i="39"/>
  <c r="P252" i="39"/>
  <c r="BI251" i="39"/>
  <c r="BH251" i="39"/>
  <c r="BG251" i="39"/>
  <c r="BE251" i="39"/>
  <c r="X251" i="39"/>
  <c r="V251" i="39"/>
  <c r="T251" i="39"/>
  <c r="P251" i="39"/>
  <c r="BI250" i="39"/>
  <c r="BH250" i="39"/>
  <c r="BG250" i="39"/>
  <c r="BE250" i="39"/>
  <c r="X250" i="39"/>
  <c r="V250" i="39"/>
  <c r="T250" i="39"/>
  <c r="P250" i="39"/>
  <c r="BI249" i="39"/>
  <c r="BH249" i="39"/>
  <c r="BG249" i="39"/>
  <c r="BE249" i="39"/>
  <c r="X249" i="39"/>
  <c r="V249" i="39"/>
  <c r="T249" i="39"/>
  <c r="P249" i="39"/>
  <c r="BI248" i="39"/>
  <c r="BH248" i="39"/>
  <c r="BG248" i="39"/>
  <c r="BE248" i="39"/>
  <c r="X248" i="39"/>
  <c r="V248" i="39"/>
  <c r="T248" i="39"/>
  <c r="P248" i="39"/>
  <c r="BI247" i="39"/>
  <c r="BH247" i="39"/>
  <c r="BG247" i="39"/>
  <c r="BE247" i="39"/>
  <c r="X247" i="39"/>
  <c r="V247" i="39"/>
  <c r="T247" i="39"/>
  <c r="P247" i="39"/>
  <c r="BI232" i="39"/>
  <c r="BH232" i="39"/>
  <c r="BG232" i="39"/>
  <c r="BE232" i="39"/>
  <c r="X232" i="39"/>
  <c r="V232" i="39"/>
  <c r="T232" i="39"/>
  <c r="P232" i="39"/>
  <c r="BI231" i="39"/>
  <c r="BH231" i="39"/>
  <c r="BG231" i="39"/>
  <c r="BE231" i="39"/>
  <c r="X231" i="39"/>
  <c r="V231" i="39"/>
  <c r="T231" i="39"/>
  <c r="P231" i="39"/>
  <c r="BI222" i="39"/>
  <c r="BH222" i="39"/>
  <c r="BG222" i="39"/>
  <c r="BE222" i="39"/>
  <c r="X222" i="39"/>
  <c r="V222" i="39"/>
  <c r="T222" i="39"/>
  <c r="P222" i="39"/>
  <c r="BI221" i="39"/>
  <c r="BH221" i="39"/>
  <c r="BG221" i="39"/>
  <c r="BE221" i="39"/>
  <c r="X221" i="39"/>
  <c r="V221" i="39"/>
  <c r="T221" i="39"/>
  <c r="P221" i="39"/>
  <c r="BI212" i="39"/>
  <c r="BH212" i="39"/>
  <c r="BG212" i="39"/>
  <c r="BE212" i="39"/>
  <c r="X212" i="39"/>
  <c r="V212" i="39"/>
  <c r="T212" i="39"/>
  <c r="P212" i="39"/>
  <c r="BI211" i="39"/>
  <c r="BH211" i="39"/>
  <c r="BG211" i="39"/>
  <c r="BE211" i="39"/>
  <c r="X211" i="39"/>
  <c r="V211" i="39"/>
  <c r="T211" i="39"/>
  <c r="P211" i="39"/>
  <c r="BI210" i="39"/>
  <c r="BH210" i="39"/>
  <c r="BG210" i="39"/>
  <c r="BE210" i="39"/>
  <c r="X210" i="39"/>
  <c r="V210" i="39"/>
  <c r="T210" i="39"/>
  <c r="P210" i="39"/>
  <c r="BI203" i="39"/>
  <c r="BH203" i="39"/>
  <c r="BG203" i="39"/>
  <c r="BE203" i="39"/>
  <c r="X203" i="39"/>
  <c r="V203" i="39"/>
  <c r="T203" i="39"/>
  <c r="P203" i="39"/>
  <c r="BI196" i="39"/>
  <c r="BH196" i="39"/>
  <c r="BG196" i="39"/>
  <c r="BE196" i="39"/>
  <c r="X196" i="39"/>
  <c r="V196" i="39"/>
  <c r="T196" i="39"/>
  <c r="P196" i="39"/>
  <c r="BI188" i="39"/>
  <c r="BH188" i="39"/>
  <c r="BG188" i="39"/>
  <c r="BE188" i="39"/>
  <c r="X188" i="39"/>
  <c r="V188" i="39"/>
  <c r="T188" i="39"/>
  <c r="P188" i="39"/>
  <c r="BI183" i="39"/>
  <c r="BH183" i="39"/>
  <c r="BG183" i="39"/>
  <c r="BE183" i="39"/>
  <c r="X183" i="39"/>
  <c r="X182" i="39"/>
  <c r="V183" i="39"/>
  <c r="V182" i="39" s="1"/>
  <c r="T183" i="39"/>
  <c r="T182" i="39" s="1"/>
  <c r="P183" i="39"/>
  <c r="BI175" i="39"/>
  <c r="BH175" i="39"/>
  <c r="BG175" i="39"/>
  <c r="BE175" i="39"/>
  <c r="X175" i="39"/>
  <c r="X174" i="39"/>
  <c r="V175" i="39"/>
  <c r="V174" i="39" s="1"/>
  <c r="T175" i="39"/>
  <c r="T174" i="39"/>
  <c r="P175" i="39"/>
  <c r="BI166" i="39"/>
  <c r="BH166" i="39"/>
  <c r="BG166" i="39"/>
  <c r="BE166" i="39"/>
  <c r="X166" i="39"/>
  <c r="V166" i="39"/>
  <c r="T166" i="39"/>
  <c r="P166" i="39"/>
  <c r="BI162" i="39"/>
  <c r="BH162" i="39"/>
  <c r="BG162" i="39"/>
  <c r="BE162" i="39"/>
  <c r="X162" i="39"/>
  <c r="V162" i="39"/>
  <c r="T162" i="39"/>
  <c r="P162" i="39"/>
  <c r="BI158" i="39"/>
  <c r="BH158" i="39"/>
  <c r="BG158" i="39"/>
  <c r="BE158" i="39"/>
  <c r="X158" i="39"/>
  <c r="V158" i="39"/>
  <c r="T158" i="39"/>
  <c r="P158" i="39"/>
  <c r="BI145" i="39"/>
  <c r="BH145" i="39"/>
  <c r="BG145" i="39"/>
  <c r="BE145" i="39"/>
  <c r="X145" i="39"/>
  <c r="V145" i="39"/>
  <c r="T145" i="39"/>
  <c r="P145" i="39"/>
  <c r="BI143" i="39"/>
  <c r="BH143" i="39"/>
  <c r="BG143" i="39"/>
  <c r="BE143" i="39"/>
  <c r="X143" i="39"/>
  <c r="V143" i="39"/>
  <c r="T143" i="39"/>
  <c r="P143" i="39"/>
  <c r="J136" i="39"/>
  <c r="F136" i="39"/>
  <c r="F134" i="39"/>
  <c r="E132" i="39"/>
  <c r="BI117" i="39"/>
  <c r="BH117" i="39"/>
  <c r="BG117" i="39"/>
  <c r="BE117" i="39"/>
  <c r="BI116" i="39"/>
  <c r="BH116" i="39"/>
  <c r="BG116" i="39"/>
  <c r="BF116" i="39"/>
  <c r="BE116" i="39"/>
  <c r="BI115" i="39"/>
  <c r="BH115" i="39"/>
  <c r="BG115" i="39"/>
  <c r="BF115" i="39"/>
  <c r="BE115" i="39"/>
  <c r="BI114" i="39"/>
  <c r="BH114" i="39"/>
  <c r="BG114" i="39"/>
  <c r="BF114" i="39"/>
  <c r="BE114" i="39"/>
  <c r="BI113" i="39"/>
  <c r="BH113" i="39"/>
  <c r="BG113" i="39"/>
  <c r="BF113" i="39"/>
  <c r="BE113" i="39"/>
  <c r="BI112" i="39"/>
  <c r="BH112" i="39"/>
  <c r="BG112" i="39"/>
  <c r="BF112" i="39"/>
  <c r="BE112" i="39"/>
  <c r="J93" i="39"/>
  <c r="F93" i="39"/>
  <c r="F91" i="39"/>
  <c r="E89" i="39"/>
  <c r="J26" i="39"/>
  <c r="E26" i="39"/>
  <c r="J137" i="39" s="1"/>
  <c r="J25" i="39"/>
  <c r="J20" i="39"/>
  <c r="E20" i="39"/>
  <c r="F137" i="39" s="1"/>
  <c r="J19" i="39"/>
  <c r="J14" i="39"/>
  <c r="J134" i="39" s="1"/>
  <c r="E7" i="39"/>
  <c r="E128" i="39" s="1"/>
  <c r="K43" i="38"/>
  <c r="K42" i="38"/>
  <c r="BA140" i="1"/>
  <c r="K41" i="38"/>
  <c r="AZ140" i="1"/>
  <c r="BI290" i="38"/>
  <c r="BH290" i="38"/>
  <c r="BG290" i="38"/>
  <c r="BE290" i="38"/>
  <c r="X290" i="38"/>
  <c r="X289" i="38" s="1"/>
  <c r="V290" i="38"/>
  <c r="V289" i="38"/>
  <c r="T290" i="38"/>
  <c r="T289" i="38"/>
  <c r="P290" i="38"/>
  <c r="BI288" i="38"/>
  <c r="BH288" i="38"/>
  <c r="BG288" i="38"/>
  <c r="BE288" i="38"/>
  <c r="X288" i="38"/>
  <c r="V288" i="38"/>
  <c r="T288" i="38"/>
  <c r="P288" i="38"/>
  <c r="BI287" i="38"/>
  <c r="BH287" i="38"/>
  <c r="BG287" i="38"/>
  <c r="BE287" i="38"/>
  <c r="X287" i="38"/>
  <c r="V287" i="38"/>
  <c r="T287" i="38"/>
  <c r="P287" i="38"/>
  <c r="BI286" i="38"/>
  <c r="BH286" i="38"/>
  <c r="BG286" i="38"/>
  <c r="BE286" i="38"/>
  <c r="X286" i="38"/>
  <c r="V286" i="38"/>
  <c r="T286" i="38"/>
  <c r="P286" i="38"/>
  <c r="BI285" i="38"/>
  <c r="BH285" i="38"/>
  <c r="BG285" i="38"/>
  <c r="BE285" i="38"/>
  <c r="X285" i="38"/>
  <c r="V285" i="38"/>
  <c r="T285" i="38"/>
  <c r="P285" i="38"/>
  <c r="BI284" i="38"/>
  <c r="BH284" i="38"/>
  <c r="BG284" i="38"/>
  <c r="BE284" i="38"/>
  <c r="X284" i="38"/>
  <c r="V284" i="38"/>
  <c r="T284" i="38"/>
  <c r="P284" i="38"/>
  <c r="BI283" i="38"/>
  <c r="BH283" i="38"/>
  <c r="BG283" i="38"/>
  <c r="BE283" i="38"/>
  <c r="X283" i="38"/>
  <c r="V283" i="38"/>
  <c r="T283" i="38"/>
  <c r="P283" i="38"/>
  <c r="BI282" i="38"/>
  <c r="BH282" i="38"/>
  <c r="BG282" i="38"/>
  <c r="BE282" i="38"/>
  <c r="X282" i="38"/>
  <c r="V282" i="38"/>
  <c r="T282" i="38"/>
  <c r="P282" i="38"/>
  <c r="BI281" i="38"/>
  <c r="BH281" i="38"/>
  <c r="BG281" i="38"/>
  <c r="BE281" i="38"/>
  <c r="X281" i="38"/>
  <c r="V281" i="38"/>
  <c r="T281" i="38"/>
  <c r="P281" i="38"/>
  <c r="BI280" i="38"/>
  <c r="BH280" i="38"/>
  <c r="BG280" i="38"/>
  <c r="BE280" i="38"/>
  <c r="X280" i="38"/>
  <c r="V280" i="38"/>
  <c r="T280" i="38"/>
  <c r="P280" i="38"/>
  <c r="BI279" i="38"/>
  <c r="BH279" i="38"/>
  <c r="BG279" i="38"/>
  <c r="BE279" i="38"/>
  <c r="X279" i="38"/>
  <c r="V279" i="38"/>
  <c r="T279" i="38"/>
  <c r="P279" i="38"/>
  <c r="BI278" i="38"/>
  <c r="BH278" i="38"/>
  <c r="BG278" i="38"/>
  <c r="BE278" i="38"/>
  <c r="X278" i="38"/>
  <c r="V278" i="38"/>
  <c r="T278" i="38"/>
  <c r="P278" i="38"/>
  <c r="BI277" i="38"/>
  <c r="BH277" i="38"/>
  <c r="BG277" i="38"/>
  <c r="BE277" i="38"/>
  <c r="X277" i="38"/>
  <c r="V277" i="38"/>
  <c r="T277" i="38"/>
  <c r="P277" i="38"/>
  <c r="BI276" i="38"/>
  <c r="BH276" i="38"/>
  <c r="BG276" i="38"/>
  <c r="BE276" i="38"/>
  <c r="X276" i="38"/>
  <c r="V276" i="38"/>
  <c r="T276" i="38"/>
  <c r="P276" i="38"/>
  <c r="BI275" i="38"/>
  <c r="BH275" i="38"/>
  <c r="BG275" i="38"/>
  <c r="BE275" i="38"/>
  <c r="X275" i="38"/>
  <c r="V275" i="38"/>
  <c r="T275" i="38"/>
  <c r="P275" i="38"/>
  <c r="BI274" i="38"/>
  <c r="BH274" i="38"/>
  <c r="BG274" i="38"/>
  <c r="BE274" i="38"/>
  <c r="X274" i="38"/>
  <c r="V274" i="38"/>
  <c r="T274" i="38"/>
  <c r="P274" i="38"/>
  <c r="BI273" i="38"/>
  <c r="BH273" i="38"/>
  <c r="BG273" i="38"/>
  <c r="BE273" i="38"/>
  <c r="X273" i="38"/>
  <c r="V273" i="38"/>
  <c r="T273" i="38"/>
  <c r="P273" i="38"/>
  <c r="BI272" i="38"/>
  <c r="BH272" i="38"/>
  <c r="BG272" i="38"/>
  <c r="BE272" i="38"/>
  <c r="X272" i="38"/>
  <c r="V272" i="38"/>
  <c r="T272" i="38"/>
  <c r="P272" i="38"/>
  <c r="BI271" i="38"/>
  <c r="BH271" i="38"/>
  <c r="BG271" i="38"/>
  <c r="BE271" i="38"/>
  <c r="X271" i="38"/>
  <c r="V271" i="38"/>
  <c r="T271" i="38"/>
  <c r="P271" i="38"/>
  <c r="BI270" i="38"/>
  <c r="BH270" i="38"/>
  <c r="BG270" i="38"/>
  <c r="BE270" i="38"/>
  <c r="X270" i="38"/>
  <c r="V270" i="38"/>
  <c r="T270" i="38"/>
  <c r="P270" i="38"/>
  <c r="BI269" i="38"/>
  <c r="BH269" i="38"/>
  <c r="BG269" i="38"/>
  <c r="BE269" i="38"/>
  <c r="X269" i="38"/>
  <c r="V269" i="38"/>
  <c r="T269" i="38"/>
  <c r="P269" i="38"/>
  <c r="BI268" i="38"/>
  <c r="BH268" i="38"/>
  <c r="BG268" i="38"/>
  <c r="BE268" i="38"/>
  <c r="X268" i="38"/>
  <c r="V268" i="38"/>
  <c r="T268" i="38"/>
  <c r="P268" i="38"/>
  <c r="BI267" i="38"/>
  <c r="BH267" i="38"/>
  <c r="BG267" i="38"/>
  <c r="BE267" i="38"/>
  <c r="X267" i="38"/>
  <c r="V267" i="38"/>
  <c r="T267" i="38"/>
  <c r="P267" i="38"/>
  <c r="BI266" i="38"/>
  <c r="BH266" i="38"/>
  <c r="BG266" i="38"/>
  <c r="BE266" i="38"/>
  <c r="X266" i="38"/>
  <c r="V266" i="38"/>
  <c r="T266" i="38"/>
  <c r="P266" i="38"/>
  <c r="BI265" i="38"/>
  <c r="BH265" i="38"/>
  <c r="BG265" i="38"/>
  <c r="BE265" i="38"/>
  <c r="X265" i="38"/>
  <c r="V265" i="38"/>
  <c r="T265" i="38"/>
  <c r="P265" i="38"/>
  <c r="BI264" i="38"/>
  <c r="BH264" i="38"/>
  <c r="BG264" i="38"/>
  <c r="BE264" i="38"/>
  <c r="X264" i="38"/>
  <c r="V264" i="38"/>
  <c r="T264" i="38"/>
  <c r="P264" i="38"/>
  <c r="BI263" i="38"/>
  <c r="BH263" i="38"/>
  <c r="BG263" i="38"/>
  <c r="BE263" i="38"/>
  <c r="X263" i="38"/>
  <c r="V263" i="38"/>
  <c r="T263" i="38"/>
  <c r="P263" i="38"/>
  <c r="BI262" i="38"/>
  <c r="BH262" i="38"/>
  <c r="BG262" i="38"/>
  <c r="BE262" i="38"/>
  <c r="X262" i="38"/>
  <c r="V262" i="38"/>
  <c r="T262" i="38"/>
  <c r="P262" i="38"/>
  <c r="BI261" i="38"/>
  <c r="BH261" i="38"/>
  <c r="BG261" i="38"/>
  <c r="BE261" i="38"/>
  <c r="X261" i="38"/>
  <c r="V261" i="38"/>
  <c r="T261" i="38"/>
  <c r="P261" i="38"/>
  <c r="BI260" i="38"/>
  <c r="BH260" i="38"/>
  <c r="BG260" i="38"/>
  <c r="BE260" i="38"/>
  <c r="X260" i="38"/>
  <c r="V260" i="38"/>
  <c r="T260" i="38"/>
  <c r="P260" i="38"/>
  <c r="BI259" i="38"/>
  <c r="BH259" i="38"/>
  <c r="BG259" i="38"/>
  <c r="BE259" i="38"/>
  <c r="X259" i="38"/>
  <c r="V259" i="38"/>
  <c r="T259" i="38"/>
  <c r="P259" i="38"/>
  <c r="BI258" i="38"/>
  <c r="BH258" i="38"/>
  <c r="BG258" i="38"/>
  <c r="BE258" i="38"/>
  <c r="X258" i="38"/>
  <c r="V258" i="38"/>
  <c r="T258" i="38"/>
  <c r="P258" i="38"/>
  <c r="BI257" i="38"/>
  <c r="BH257" i="38"/>
  <c r="BG257" i="38"/>
  <c r="BE257" i="38"/>
  <c r="X257" i="38"/>
  <c r="V257" i="38"/>
  <c r="T257" i="38"/>
  <c r="P257" i="38"/>
  <c r="BI256" i="38"/>
  <c r="BH256" i="38"/>
  <c r="BG256" i="38"/>
  <c r="BE256" i="38"/>
  <c r="X256" i="38"/>
  <c r="V256" i="38"/>
  <c r="T256" i="38"/>
  <c r="P256" i="38"/>
  <c r="BI255" i="38"/>
  <c r="BH255" i="38"/>
  <c r="BG255" i="38"/>
  <c r="BE255" i="38"/>
  <c r="X255" i="38"/>
  <c r="V255" i="38"/>
  <c r="T255" i="38"/>
  <c r="P255" i="38"/>
  <c r="BI254" i="38"/>
  <c r="BH254" i="38"/>
  <c r="BG254" i="38"/>
  <c r="BE254" i="38"/>
  <c r="X254" i="38"/>
  <c r="V254" i="38"/>
  <c r="T254" i="38"/>
  <c r="P254" i="38"/>
  <c r="BI252" i="38"/>
  <c r="BH252" i="38"/>
  <c r="BG252" i="38"/>
  <c r="BE252" i="38"/>
  <c r="X252" i="38"/>
  <c r="V252" i="38"/>
  <c r="T252" i="38"/>
  <c r="P252" i="38"/>
  <c r="BI251" i="38"/>
  <c r="BH251" i="38"/>
  <c r="BG251" i="38"/>
  <c r="BE251" i="38"/>
  <c r="X251" i="38"/>
  <c r="V251" i="38"/>
  <c r="T251" i="38"/>
  <c r="P251" i="38"/>
  <c r="BI250" i="38"/>
  <c r="BH250" i="38"/>
  <c r="BG250" i="38"/>
  <c r="BE250" i="38"/>
  <c r="X250" i="38"/>
  <c r="V250" i="38"/>
  <c r="T250" i="38"/>
  <c r="P250" i="38"/>
  <c r="BI249" i="38"/>
  <c r="BH249" i="38"/>
  <c r="BG249" i="38"/>
  <c r="BE249" i="38"/>
  <c r="X249" i="38"/>
  <c r="V249" i="38"/>
  <c r="T249" i="38"/>
  <c r="P249" i="38"/>
  <c r="BI248" i="38"/>
  <c r="BH248" i="38"/>
  <c r="BG248" i="38"/>
  <c r="BE248" i="38"/>
  <c r="X248" i="38"/>
  <c r="V248" i="38"/>
  <c r="T248" i="38"/>
  <c r="P248" i="38"/>
  <c r="BI247" i="38"/>
  <c r="BH247" i="38"/>
  <c r="BG247" i="38"/>
  <c r="BE247" i="38"/>
  <c r="X247" i="38"/>
  <c r="V247" i="38"/>
  <c r="T247" i="38"/>
  <c r="P247" i="38"/>
  <c r="BI246" i="38"/>
  <c r="BH246" i="38"/>
  <c r="BG246" i="38"/>
  <c r="BE246" i="38"/>
  <c r="X246" i="38"/>
  <c r="V246" i="38"/>
  <c r="T246" i="38"/>
  <c r="P246" i="38"/>
  <c r="BI245" i="38"/>
  <c r="BH245" i="38"/>
  <c r="BG245" i="38"/>
  <c r="BE245" i="38"/>
  <c r="X245" i="38"/>
  <c r="V245" i="38"/>
  <c r="T245" i="38"/>
  <c r="P245" i="38"/>
  <c r="BI244" i="38"/>
  <c r="BH244" i="38"/>
  <c r="BG244" i="38"/>
  <c r="BE244" i="38"/>
  <c r="X244" i="38"/>
  <c r="V244" i="38"/>
  <c r="T244" i="38"/>
  <c r="P244" i="38"/>
  <c r="BI243" i="38"/>
  <c r="BH243" i="38"/>
  <c r="BG243" i="38"/>
  <c r="BE243" i="38"/>
  <c r="X243" i="38"/>
  <c r="V243" i="38"/>
  <c r="T243" i="38"/>
  <c r="P243" i="38"/>
  <c r="BI242" i="38"/>
  <c r="BH242" i="38"/>
  <c r="BG242" i="38"/>
  <c r="BE242" i="38"/>
  <c r="X242" i="38"/>
  <c r="V242" i="38"/>
  <c r="T242" i="38"/>
  <c r="P242" i="38"/>
  <c r="BI241" i="38"/>
  <c r="BH241" i="38"/>
  <c r="BG241" i="38"/>
  <c r="BE241" i="38"/>
  <c r="X241" i="38"/>
  <c r="V241" i="38"/>
  <c r="T241" i="38"/>
  <c r="P241" i="38"/>
  <c r="BI240" i="38"/>
  <c r="BH240" i="38"/>
  <c r="BG240" i="38"/>
  <c r="BE240" i="38"/>
  <c r="X240" i="38"/>
  <c r="V240" i="38"/>
  <c r="T240" i="38"/>
  <c r="P240" i="38"/>
  <c r="BI239" i="38"/>
  <c r="BH239" i="38"/>
  <c r="BG239" i="38"/>
  <c r="BE239" i="38"/>
  <c r="X239" i="38"/>
  <c r="V239" i="38"/>
  <c r="T239" i="38"/>
  <c r="P239" i="38"/>
  <c r="BI237" i="38"/>
  <c r="BH237" i="38"/>
  <c r="BG237" i="38"/>
  <c r="BE237" i="38"/>
  <c r="X237" i="38"/>
  <c r="V237" i="38"/>
  <c r="T237" i="38"/>
  <c r="P237" i="38"/>
  <c r="BI236" i="38"/>
  <c r="BH236" i="38"/>
  <c r="BG236" i="38"/>
  <c r="BE236" i="38"/>
  <c r="X236" i="38"/>
  <c r="V236" i="38"/>
  <c r="T236" i="38"/>
  <c r="P236" i="38"/>
  <c r="BI235" i="38"/>
  <c r="BH235" i="38"/>
  <c r="BG235" i="38"/>
  <c r="BE235" i="38"/>
  <c r="X235" i="38"/>
  <c r="V235" i="38"/>
  <c r="T235" i="38"/>
  <c r="P235" i="38"/>
  <c r="BI234" i="38"/>
  <c r="BH234" i="38"/>
  <c r="BG234" i="38"/>
  <c r="BE234" i="38"/>
  <c r="X234" i="38"/>
  <c r="V234" i="38"/>
  <c r="T234" i="38"/>
  <c r="P234" i="38"/>
  <c r="BI233" i="38"/>
  <c r="BH233" i="38"/>
  <c r="BG233" i="38"/>
  <c r="BE233" i="38"/>
  <c r="X233" i="38"/>
  <c r="V233" i="38"/>
  <c r="T233" i="38"/>
  <c r="P233" i="38"/>
  <c r="BI232" i="38"/>
  <c r="BH232" i="38"/>
  <c r="BG232" i="38"/>
  <c r="BE232" i="38"/>
  <c r="X232" i="38"/>
  <c r="V232" i="38"/>
  <c r="T232" i="38"/>
  <c r="P232" i="38"/>
  <c r="BI223" i="38"/>
  <c r="BH223" i="38"/>
  <c r="BG223" i="38"/>
  <c r="BE223" i="38"/>
  <c r="X223" i="38"/>
  <c r="X211" i="38"/>
  <c r="V223" i="38"/>
  <c r="T223" i="38"/>
  <c r="P223" i="38"/>
  <c r="BI214" i="38"/>
  <c r="BH214" i="38"/>
  <c r="BG214" i="38"/>
  <c r="BE214" i="38"/>
  <c r="X214" i="38"/>
  <c r="V214" i="38"/>
  <c r="T214" i="38"/>
  <c r="P214" i="38"/>
  <c r="BI213" i="38"/>
  <c r="BH213" i="38"/>
  <c r="BG213" i="38"/>
  <c r="BE213" i="38"/>
  <c r="X213" i="38"/>
  <c r="V213" i="38"/>
  <c r="T213" i="38"/>
  <c r="P213" i="38"/>
  <c r="BI212" i="38"/>
  <c r="BH212" i="38"/>
  <c r="BG212" i="38"/>
  <c r="BE212" i="38"/>
  <c r="X212" i="38"/>
  <c r="V212" i="38"/>
  <c r="V211" i="38" s="1"/>
  <c r="T212" i="38"/>
  <c r="T211" i="38" s="1"/>
  <c r="P212" i="38"/>
  <c r="BI210" i="38"/>
  <c r="BH210" i="38"/>
  <c r="BG210" i="38"/>
  <c r="BE210" i="38"/>
  <c r="X210" i="38"/>
  <c r="X209" i="38" s="1"/>
  <c r="V210" i="38"/>
  <c r="V209" i="38" s="1"/>
  <c r="T210" i="38"/>
  <c r="T209" i="38" s="1"/>
  <c r="P210" i="38"/>
  <c r="BI202" i="38"/>
  <c r="BH202" i="38"/>
  <c r="BG202" i="38"/>
  <c r="BE202" i="38"/>
  <c r="X202" i="38"/>
  <c r="X201" i="38" s="1"/>
  <c r="V202" i="38"/>
  <c r="V201" i="38"/>
  <c r="T202" i="38"/>
  <c r="T201" i="38"/>
  <c r="P202" i="38"/>
  <c r="BI192" i="38"/>
  <c r="BH192" i="38"/>
  <c r="BG192" i="38"/>
  <c r="BE192" i="38"/>
  <c r="X192" i="38"/>
  <c r="V192" i="38"/>
  <c r="T192" i="38"/>
  <c r="P192" i="38"/>
  <c r="BI191" i="38"/>
  <c r="BH191" i="38"/>
  <c r="BG191" i="38"/>
  <c r="BE191" i="38"/>
  <c r="X191" i="38"/>
  <c r="V191" i="38"/>
  <c r="T191" i="38"/>
  <c r="P191" i="38"/>
  <c r="BI190" i="38"/>
  <c r="BH190" i="38"/>
  <c r="BG190" i="38"/>
  <c r="BE190" i="38"/>
  <c r="X190" i="38"/>
  <c r="V190" i="38"/>
  <c r="T190" i="38"/>
  <c r="P190" i="38"/>
  <c r="BI180" i="38"/>
  <c r="BH180" i="38"/>
  <c r="BG180" i="38"/>
  <c r="BE180" i="38"/>
  <c r="X180" i="38"/>
  <c r="V180" i="38"/>
  <c r="T180" i="38"/>
  <c r="P180" i="38"/>
  <c r="BI179" i="38"/>
  <c r="BH179" i="38"/>
  <c r="BG179" i="38"/>
  <c r="BE179" i="38"/>
  <c r="X179" i="38"/>
  <c r="V179" i="38"/>
  <c r="T179" i="38"/>
  <c r="P179" i="38"/>
  <c r="BI170" i="38"/>
  <c r="BH170" i="38"/>
  <c r="BG170" i="38"/>
  <c r="BE170" i="38"/>
  <c r="X170" i="38"/>
  <c r="V170" i="38"/>
  <c r="T170" i="38"/>
  <c r="P170" i="38"/>
  <c r="BI164" i="38"/>
  <c r="BH164" i="38"/>
  <c r="BG164" i="38"/>
  <c r="BE164" i="38"/>
  <c r="X164" i="38"/>
  <c r="V164" i="38"/>
  <c r="T164" i="38"/>
  <c r="P164" i="38"/>
  <c r="BI158" i="38"/>
  <c r="BH158" i="38"/>
  <c r="BG158" i="38"/>
  <c r="BE158" i="38"/>
  <c r="X158" i="38"/>
  <c r="V158" i="38"/>
  <c r="T158" i="38"/>
  <c r="P158" i="38"/>
  <c r="BI145" i="38"/>
  <c r="BH145" i="38"/>
  <c r="BG145" i="38"/>
  <c r="BE145" i="38"/>
  <c r="X145" i="38"/>
  <c r="V145" i="38"/>
  <c r="T145" i="38"/>
  <c r="P145" i="38"/>
  <c r="BI143" i="38"/>
  <c r="BH143" i="38"/>
  <c r="BG143" i="38"/>
  <c r="BE143" i="38"/>
  <c r="X143" i="38"/>
  <c r="V143" i="38"/>
  <c r="T143" i="38"/>
  <c r="P143" i="38"/>
  <c r="J136" i="38"/>
  <c r="F136" i="38"/>
  <c r="F134" i="38"/>
  <c r="E132" i="38"/>
  <c r="BI117" i="38"/>
  <c r="BH117" i="38"/>
  <c r="BG117" i="38"/>
  <c r="BE117" i="38"/>
  <c r="BI116" i="38"/>
  <c r="BH116" i="38"/>
  <c r="BG116" i="38"/>
  <c r="BF116" i="38"/>
  <c r="BE116" i="38"/>
  <c r="BI115" i="38"/>
  <c r="BH115" i="38"/>
  <c r="BG115" i="38"/>
  <c r="BF115" i="38"/>
  <c r="BE115" i="38"/>
  <c r="BI114" i="38"/>
  <c r="BH114" i="38"/>
  <c r="BG114" i="38"/>
  <c r="BF114" i="38"/>
  <c r="BE114" i="38"/>
  <c r="BI113" i="38"/>
  <c r="BH113" i="38"/>
  <c r="BG113" i="38"/>
  <c r="BF113" i="38"/>
  <c r="BE113" i="38"/>
  <c r="BI112" i="38"/>
  <c r="BH112" i="38"/>
  <c r="BG112" i="38"/>
  <c r="BF112" i="38"/>
  <c r="BE112" i="38"/>
  <c r="J93" i="38"/>
  <c r="F93" i="38"/>
  <c r="F91" i="38"/>
  <c r="E89" i="38"/>
  <c r="J26" i="38"/>
  <c r="E26" i="38"/>
  <c r="J137" i="38" s="1"/>
  <c r="J25" i="38"/>
  <c r="J20" i="38"/>
  <c r="E20" i="38"/>
  <c r="F137" i="38" s="1"/>
  <c r="J19" i="38"/>
  <c r="J14" i="38"/>
  <c r="J134" i="38" s="1"/>
  <c r="E7" i="38"/>
  <c r="E128" i="38"/>
  <c r="K43" i="37"/>
  <c r="K42" i="37"/>
  <c r="BA138" i="1" s="1"/>
  <c r="K41" i="37"/>
  <c r="AZ138" i="1"/>
  <c r="BI133" i="37"/>
  <c r="BH133" i="37"/>
  <c r="BG133" i="37"/>
  <c r="BE133" i="37"/>
  <c r="X133" i="37"/>
  <c r="X132" i="37" s="1"/>
  <c r="X131" i="37" s="1"/>
  <c r="V133" i="37"/>
  <c r="V132" i="37"/>
  <c r="V131" i="37" s="1"/>
  <c r="T133" i="37"/>
  <c r="T132" i="37"/>
  <c r="T131" i="37" s="1"/>
  <c r="AW138" i="1" s="1"/>
  <c r="P133" i="37"/>
  <c r="J127" i="37"/>
  <c r="F127" i="37"/>
  <c r="F125" i="37"/>
  <c r="E123" i="37"/>
  <c r="BI108" i="37"/>
  <c r="BH108" i="37"/>
  <c r="BG108" i="37"/>
  <c r="BE108" i="37"/>
  <c r="BI107" i="37"/>
  <c r="BH107" i="37"/>
  <c r="BG107" i="37"/>
  <c r="BF107" i="37"/>
  <c r="BE107" i="37"/>
  <c r="BI106" i="37"/>
  <c r="BH106" i="37"/>
  <c r="BG106" i="37"/>
  <c r="BF106" i="37"/>
  <c r="BE106" i="37"/>
  <c r="BI105" i="37"/>
  <c r="BH105" i="37"/>
  <c r="BG105" i="37"/>
  <c r="BF105" i="37"/>
  <c r="BE105" i="37"/>
  <c r="BI104" i="37"/>
  <c r="BH104" i="37"/>
  <c r="BG104" i="37"/>
  <c r="BF104" i="37"/>
  <c r="BE104" i="37"/>
  <c r="BI103" i="37"/>
  <c r="BH103" i="37"/>
  <c r="BG103" i="37"/>
  <c r="BF103" i="37"/>
  <c r="BE103" i="37"/>
  <c r="J93" i="37"/>
  <c r="F93" i="37"/>
  <c r="F91" i="37"/>
  <c r="E89" i="37"/>
  <c r="J26" i="37"/>
  <c r="E26" i="37"/>
  <c r="J128" i="37"/>
  <c r="J25" i="37"/>
  <c r="J20" i="37"/>
  <c r="E20" i="37"/>
  <c r="F128" i="37" s="1"/>
  <c r="J19" i="37"/>
  <c r="J14" i="37"/>
  <c r="J125" i="37" s="1"/>
  <c r="E7" i="37"/>
  <c r="E119" i="37"/>
  <c r="K43" i="36"/>
  <c r="K42" i="36"/>
  <c r="BA137" i="1"/>
  <c r="K41" i="36"/>
  <c r="AZ137" i="1"/>
  <c r="BI133" i="36"/>
  <c r="BH133" i="36"/>
  <c r="BG133" i="36"/>
  <c r="BE133" i="36"/>
  <c r="X133" i="36"/>
  <c r="X132" i="36" s="1"/>
  <c r="X131" i="36" s="1"/>
  <c r="V133" i="36"/>
  <c r="V132" i="36"/>
  <c r="V131" i="36"/>
  <c r="T133" i="36"/>
  <c r="T132" i="36"/>
  <c r="T131" i="36"/>
  <c r="AW137" i="1"/>
  <c r="P133" i="36"/>
  <c r="J127" i="36"/>
  <c r="F127" i="36"/>
  <c r="F125" i="36"/>
  <c r="E123" i="36"/>
  <c r="BI108" i="36"/>
  <c r="BH108" i="36"/>
  <c r="BG108" i="36"/>
  <c r="BE108" i="36"/>
  <c r="BI107" i="36"/>
  <c r="BH107" i="36"/>
  <c r="BG107" i="36"/>
  <c r="BF107" i="36"/>
  <c r="BE107" i="36"/>
  <c r="BI106" i="36"/>
  <c r="BH106" i="36"/>
  <c r="BG106" i="36"/>
  <c r="BF106" i="36"/>
  <c r="BE106" i="36"/>
  <c r="BI105" i="36"/>
  <c r="BH105" i="36"/>
  <c r="BG105" i="36"/>
  <c r="BF105" i="36"/>
  <c r="BE105" i="36"/>
  <c r="BI104" i="36"/>
  <c r="BH104" i="36"/>
  <c r="BG104" i="36"/>
  <c r="BF104" i="36"/>
  <c r="BE104" i="36"/>
  <c r="BI103" i="36"/>
  <c r="BH103" i="36"/>
  <c r="BG103" i="36"/>
  <c r="BF103" i="36"/>
  <c r="BE103" i="36"/>
  <c r="J93" i="36"/>
  <c r="F93" i="36"/>
  <c r="F91" i="36"/>
  <c r="E89" i="36"/>
  <c r="J26" i="36"/>
  <c r="E26" i="36"/>
  <c r="J94" i="36"/>
  <c r="J25" i="36"/>
  <c r="J20" i="36"/>
  <c r="E20" i="36"/>
  <c r="F128" i="36" s="1"/>
  <c r="J19" i="36"/>
  <c r="J14" i="36"/>
  <c r="J125" i="36"/>
  <c r="E7" i="36"/>
  <c r="E119" i="36"/>
  <c r="K43" i="35"/>
  <c r="K42" i="35"/>
  <c r="BA136" i="1"/>
  <c r="K41" i="35"/>
  <c r="AZ136" i="1"/>
  <c r="BI133" i="35"/>
  <c r="BH133" i="35"/>
  <c r="BG133" i="35"/>
  <c r="BE133" i="35"/>
  <c r="X133" i="35"/>
  <c r="X132" i="35" s="1"/>
  <c r="X131" i="35" s="1"/>
  <c r="V133" i="35"/>
  <c r="V132" i="35"/>
  <c r="V131" i="35"/>
  <c r="T133" i="35"/>
  <c r="T132" i="35"/>
  <c r="T131" i="35"/>
  <c r="AW136" i="1" s="1"/>
  <c r="P133" i="35"/>
  <c r="J127" i="35"/>
  <c r="F127" i="35"/>
  <c r="F125" i="35"/>
  <c r="E123" i="35"/>
  <c r="BI108" i="35"/>
  <c r="BH108" i="35"/>
  <c r="BG108" i="35"/>
  <c r="BE108" i="35"/>
  <c r="BI107" i="35"/>
  <c r="BH107" i="35"/>
  <c r="BG107" i="35"/>
  <c r="BF107" i="35"/>
  <c r="BE107" i="35"/>
  <c r="BI106" i="35"/>
  <c r="BH106" i="35"/>
  <c r="BG106" i="35"/>
  <c r="BF106" i="35"/>
  <c r="BE106" i="35"/>
  <c r="BI105" i="35"/>
  <c r="BH105" i="35"/>
  <c r="BG105" i="35"/>
  <c r="BF105" i="35"/>
  <c r="BE105" i="35"/>
  <c r="BI104" i="35"/>
  <c r="BH104" i="35"/>
  <c r="BG104" i="35"/>
  <c r="BF104" i="35"/>
  <c r="BE104" i="35"/>
  <c r="BI103" i="35"/>
  <c r="BH103" i="35"/>
  <c r="BG103" i="35"/>
  <c r="BF103" i="35"/>
  <c r="BE103" i="35"/>
  <c r="J93" i="35"/>
  <c r="F93" i="35"/>
  <c r="F91" i="35"/>
  <c r="E89" i="35"/>
  <c r="J26" i="35"/>
  <c r="E26" i="35"/>
  <c r="J128" i="35" s="1"/>
  <c r="J25" i="35"/>
  <c r="J20" i="35"/>
  <c r="E20" i="35"/>
  <c r="F128" i="35" s="1"/>
  <c r="J19" i="35"/>
  <c r="J14" i="35"/>
  <c r="J125" i="35" s="1"/>
  <c r="E7" i="35"/>
  <c r="E119" i="35"/>
  <c r="K43" i="34"/>
  <c r="K42" i="34"/>
  <c r="BA135" i="1"/>
  <c r="K41" i="34"/>
  <c r="AZ135" i="1"/>
  <c r="BI133" i="34"/>
  <c r="BH133" i="34"/>
  <c r="BG133" i="34"/>
  <c r="BE133" i="34"/>
  <c r="X133" i="34"/>
  <c r="X132" i="34"/>
  <c r="X131" i="34"/>
  <c r="V133" i="34"/>
  <c r="V132" i="34" s="1"/>
  <c r="V131" i="34" s="1"/>
  <c r="T133" i="34"/>
  <c r="T132" i="34"/>
  <c r="T131" i="34"/>
  <c r="AW135" i="1" s="1"/>
  <c r="P133" i="34"/>
  <c r="J127" i="34"/>
  <c r="F127" i="34"/>
  <c r="F125" i="34"/>
  <c r="E123" i="34"/>
  <c r="BI108" i="34"/>
  <c r="BH108" i="34"/>
  <c r="BG108" i="34"/>
  <c r="BE108" i="34"/>
  <c r="BI107" i="34"/>
  <c r="BH107" i="34"/>
  <c r="BG107" i="34"/>
  <c r="BF107" i="34"/>
  <c r="BE107" i="34"/>
  <c r="BI106" i="34"/>
  <c r="BH106" i="34"/>
  <c r="BG106" i="34"/>
  <c r="BF106" i="34"/>
  <c r="BE106" i="34"/>
  <c r="BI105" i="34"/>
  <c r="BH105" i="34"/>
  <c r="BG105" i="34"/>
  <c r="BF105" i="34"/>
  <c r="BE105" i="34"/>
  <c r="BI104" i="34"/>
  <c r="BH104" i="34"/>
  <c r="BG104" i="34"/>
  <c r="BF104" i="34"/>
  <c r="BE104" i="34"/>
  <c r="BI103" i="34"/>
  <c r="BH103" i="34"/>
  <c r="BG103" i="34"/>
  <c r="BF103" i="34"/>
  <c r="BE103" i="34"/>
  <c r="J93" i="34"/>
  <c r="F93" i="34"/>
  <c r="F91" i="34"/>
  <c r="E89" i="34"/>
  <c r="J26" i="34"/>
  <c r="E26" i="34"/>
  <c r="J128" i="34" s="1"/>
  <c r="J25" i="34"/>
  <c r="J20" i="34"/>
  <c r="E20" i="34"/>
  <c r="F128" i="34"/>
  <c r="J19" i="34"/>
  <c r="J14" i="34"/>
  <c r="J125" i="34" s="1"/>
  <c r="E7" i="34"/>
  <c r="E119" i="34"/>
  <c r="K43" i="33"/>
  <c r="K42" i="33"/>
  <c r="BA134" i="1"/>
  <c r="K41" i="33"/>
  <c r="AZ134" i="1" s="1"/>
  <c r="BI133" i="33"/>
  <c r="BH133" i="33"/>
  <c r="BG133" i="33"/>
  <c r="BE133" i="33"/>
  <c r="X133" i="33"/>
  <c r="X132" i="33"/>
  <c r="X131" i="33"/>
  <c r="V133" i="33"/>
  <c r="V132" i="33"/>
  <c r="V131" i="33" s="1"/>
  <c r="T133" i="33"/>
  <c r="T132" i="33" s="1"/>
  <c r="T131" i="33" s="1"/>
  <c r="AW134" i="1" s="1"/>
  <c r="P133" i="33"/>
  <c r="J127" i="33"/>
  <c r="F127" i="33"/>
  <c r="F125" i="33"/>
  <c r="E123" i="33"/>
  <c r="BI108" i="33"/>
  <c r="BH108" i="33"/>
  <c r="BG108" i="33"/>
  <c r="BE108" i="33"/>
  <c r="BI107" i="33"/>
  <c r="BH107" i="33"/>
  <c r="BG107" i="33"/>
  <c r="BF107" i="33"/>
  <c r="BE107" i="33"/>
  <c r="BI106" i="33"/>
  <c r="BH106" i="33"/>
  <c r="BG106" i="33"/>
  <c r="BF106" i="33"/>
  <c r="BE106" i="33"/>
  <c r="BI105" i="33"/>
  <c r="BH105" i="33"/>
  <c r="BG105" i="33"/>
  <c r="BF105" i="33"/>
  <c r="BE105" i="33"/>
  <c r="BI104" i="33"/>
  <c r="BH104" i="33"/>
  <c r="BG104" i="33"/>
  <c r="BF104" i="33"/>
  <c r="BE104" i="33"/>
  <c r="BI103" i="33"/>
  <c r="BH103" i="33"/>
  <c r="BG103" i="33"/>
  <c r="BF103" i="33"/>
  <c r="BE103" i="33"/>
  <c r="J93" i="33"/>
  <c r="F93" i="33"/>
  <c r="F91" i="33"/>
  <c r="E89" i="33"/>
  <c r="J26" i="33"/>
  <c r="E26" i="33"/>
  <c r="J128" i="33"/>
  <c r="J25" i="33"/>
  <c r="J20" i="33"/>
  <c r="E20" i="33"/>
  <c r="F94" i="33" s="1"/>
  <c r="J19" i="33"/>
  <c r="J14" i="33"/>
  <c r="J125" i="33" s="1"/>
  <c r="E7" i="33"/>
  <c r="E119" i="33"/>
  <c r="K41" i="32"/>
  <c r="K40" i="32"/>
  <c r="BA132" i="1"/>
  <c r="K39" i="32"/>
  <c r="AZ132" i="1"/>
  <c r="BI253" i="32"/>
  <c r="BH253" i="32"/>
  <c r="BG253" i="32"/>
  <c r="BE253" i="32"/>
  <c r="X253" i="32"/>
  <c r="X252" i="32"/>
  <c r="V253" i="32"/>
  <c r="V252" i="32" s="1"/>
  <c r="T253" i="32"/>
  <c r="T252" i="32"/>
  <c r="P253" i="32"/>
  <c r="BI251" i="32"/>
  <c r="BH251" i="32"/>
  <c r="BG251" i="32"/>
  <c r="BE251" i="32"/>
  <c r="X251" i="32"/>
  <c r="X250" i="32" s="1"/>
  <c r="X249" i="32" s="1"/>
  <c r="V251" i="32"/>
  <c r="V250" i="32" s="1"/>
  <c r="V249" i="32" s="1"/>
  <c r="T251" i="32"/>
  <c r="T250" i="32" s="1"/>
  <c r="T249" i="32" s="1"/>
  <c r="P251" i="32"/>
  <c r="BI248" i="32"/>
  <c r="BH248" i="32"/>
  <c r="BG248" i="32"/>
  <c r="BE248" i="32"/>
  <c r="X248" i="32"/>
  <c r="V248" i="32"/>
  <c r="T248" i="32"/>
  <c r="P248" i="32"/>
  <c r="BI247" i="32"/>
  <c r="BH247" i="32"/>
  <c r="BG247" i="32"/>
  <c r="BE247" i="32"/>
  <c r="X247" i="32"/>
  <c r="V247" i="32"/>
  <c r="T247" i="32"/>
  <c r="P247" i="32"/>
  <c r="BI246" i="32"/>
  <c r="BH246" i="32"/>
  <c r="BG246" i="32"/>
  <c r="BE246" i="32"/>
  <c r="X246" i="32"/>
  <c r="V246" i="32"/>
  <c r="T246" i="32"/>
  <c r="P246" i="32"/>
  <c r="BI245" i="32"/>
  <c r="BH245" i="32"/>
  <c r="BG245" i="32"/>
  <c r="BE245" i="32"/>
  <c r="X245" i="32"/>
  <c r="V245" i="32"/>
  <c r="T245" i="32"/>
  <c r="P245" i="32"/>
  <c r="BI244" i="32"/>
  <c r="BH244" i="32"/>
  <c r="BG244" i="32"/>
  <c r="BE244" i="32"/>
  <c r="X244" i="32"/>
  <c r="V244" i="32"/>
  <c r="T244" i="32"/>
  <c r="P244" i="32"/>
  <c r="BI243" i="32"/>
  <c r="BH243" i="32"/>
  <c r="BG243" i="32"/>
  <c r="BE243" i="32"/>
  <c r="X243" i="32"/>
  <c r="V243" i="32"/>
  <c r="T243" i="32"/>
  <c r="P243" i="32"/>
  <c r="BI242" i="32"/>
  <c r="BH242" i="32"/>
  <c r="BG242" i="32"/>
  <c r="BE242" i="32"/>
  <c r="X242" i="32"/>
  <c r="V242" i="32"/>
  <c r="T242" i="32"/>
  <c r="P242" i="32"/>
  <c r="BI241" i="32"/>
  <c r="BH241" i="32"/>
  <c r="BG241" i="32"/>
  <c r="BE241" i="32"/>
  <c r="X241" i="32"/>
  <c r="V241" i="32"/>
  <c r="T241" i="32"/>
  <c r="P241" i="32"/>
  <c r="BI239" i="32"/>
  <c r="BH239" i="32"/>
  <c r="BG239" i="32"/>
  <c r="BE239" i="32"/>
  <c r="X239" i="32"/>
  <c r="V239" i="32"/>
  <c r="T239" i="32"/>
  <c r="P239" i="32"/>
  <c r="BI238" i="32"/>
  <c r="BH238" i="32"/>
  <c r="BG238" i="32"/>
  <c r="BE238" i="32"/>
  <c r="X238" i="32"/>
  <c r="V238" i="32"/>
  <c r="T238" i="32"/>
  <c r="P238" i="32"/>
  <c r="BI237" i="32"/>
  <c r="BH237" i="32"/>
  <c r="BG237" i="32"/>
  <c r="BE237" i="32"/>
  <c r="X237" i="32"/>
  <c r="V237" i="32"/>
  <c r="T237" i="32"/>
  <c r="P237" i="32"/>
  <c r="BI236" i="32"/>
  <c r="BH236" i="32"/>
  <c r="BG236" i="32"/>
  <c r="BE236" i="32"/>
  <c r="X236" i="32"/>
  <c r="V236" i="32"/>
  <c r="T236" i="32"/>
  <c r="P236" i="32"/>
  <c r="BI234" i="32"/>
  <c r="BH234" i="32"/>
  <c r="BG234" i="32"/>
  <c r="BE234" i="32"/>
  <c r="X234" i="32"/>
  <c r="V234" i="32"/>
  <c r="T234" i="32"/>
  <c r="P234" i="32"/>
  <c r="BI233" i="32"/>
  <c r="BH233" i="32"/>
  <c r="BG233" i="32"/>
  <c r="BE233" i="32"/>
  <c r="X233" i="32"/>
  <c r="V233" i="32"/>
  <c r="T233" i="32"/>
  <c r="P233" i="32"/>
  <c r="BI232" i="32"/>
  <c r="BH232" i="32"/>
  <c r="BG232" i="32"/>
  <c r="BE232" i="32"/>
  <c r="X232" i="32"/>
  <c r="V232" i="32"/>
  <c r="T232" i="32"/>
  <c r="P232" i="32"/>
  <c r="BI231" i="32"/>
  <c r="BH231" i="32"/>
  <c r="BG231" i="32"/>
  <c r="BE231" i="32"/>
  <c r="X231" i="32"/>
  <c r="V231" i="32"/>
  <c r="T231" i="32"/>
  <c r="P231" i="32"/>
  <c r="BI230" i="32"/>
  <c r="BH230" i="32"/>
  <c r="BG230" i="32"/>
  <c r="BE230" i="32"/>
  <c r="X230" i="32"/>
  <c r="V230" i="32"/>
  <c r="T230" i="32"/>
  <c r="P230" i="32"/>
  <c r="BI229" i="32"/>
  <c r="BH229" i="32"/>
  <c r="BG229" i="32"/>
  <c r="BE229" i="32"/>
  <c r="X229" i="32"/>
  <c r="V229" i="32"/>
  <c r="T229" i="32"/>
  <c r="P229" i="32"/>
  <c r="BI228" i="32"/>
  <c r="BH228" i="32"/>
  <c r="BG228" i="32"/>
  <c r="BE228" i="32"/>
  <c r="X228" i="32"/>
  <c r="V228" i="32"/>
  <c r="T228" i="32"/>
  <c r="P228" i="32"/>
  <c r="BI227" i="32"/>
  <c r="BH227" i="32"/>
  <c r="BG227" i="32"/>
  <c r="BE227" i="32"/>
  <c r="X227" i="32"/>
  <c r="V227" i="32"/>
  <c r="T227" i="32"/>
  <c r="P227" i="32"/>
  <c r="BI225" i="32"/>
  <c r="BH225" i="32"/>
  <c r="BG225" i="32"/>
  <c r="BE225" i="32"/>
  <c r="X225" i="32"/>
  <c r="V225" i="32"/>
  <c r="T225" i="32"/>
  <c r="P225" i="32"/>
  <c r="BI224" i="32"/>
  <c r="BH224" i="32"/>
  <c r="BG224" i="32"/>
  <c r="BE224" i="32"/>
  <c r="X224" i="32"/>
  <c r="V224" i="32"/>
  <c r="T224" i="32"/>
  <c r="P224" i="32"/>
  <c r="BI223" i="32"/>
  <c r="BH223" i="32"/>
  <c r="BG223" i="32"/>
  <c r="BE223" i="32"/>
  <c r="X223" i="32"/>
  <c r="V223" i="32"/>
  <c r="T223" i="32"/>
  <c r="P223" i="32"/>
  <c r="BI222" i="32"/>
  <c r="BH222" i="32"/>
  <c r="BG222" i="32"/>
  <c r="BE222" i="32"/>
  <c r="X222" i="32"/>
  <c r="V222" i="32"/>
  <c r="T222" i="32"/>
  <c r="P222" i="32"/>
  <c r="BI221" i="32"/>
  <c r="BH221" i="32"/>
  <c r="BG221" i="32"/>
  <c r="BE221" i="32"/>
  <c r="X221" i="32"/>
  <c r="V221" i="32"/>
  <c r="T221" i="32"/>
  <c r="P221" i="32"/>
  <c r="BI220" i="32"/>
  <c r="BH220" i="32"/>
  <c r="BG220" i="32"/>
  <c r="BE220" i="32"/>
  <c r="X220" i="32"/>
  <c r="V220" i="32"/>
  <c r="T220" i="32"/>
  <c r="P220" i="32"/>
  <c r="BI219" i="32"/>
  <c r="BH219" i="32"/>
  <c r="BG219" i="32"/>
  <c r="BE219" i="32"/>
  <c r="X219" i="32"/>
  <c r="V219" i="32"/>
  <c r="T219" i="32"/>
  <c r="P219" i="32"/>
  <c r="BI218" i="32"/>
  <c r="BH218" i="32"/>
  <c r="BG218" i="32"/>
  <c r="BE218" i="32"/>
  <c r="X218" i="32"/>
  <c r="V218" i="32"/>
  <c r="T218" i="32"/>
  <c r="P218" i="32"/>
  <c r="BI217" i="32"/>
  <c r="BH217" i="32"/>
  <c r="BG217" i="32"/>
  <c r="BE217" i="32"/>
  <c r="X217" i="32"/>
  <c r="V217" i="32"/>
  <c r="T217" i="32"/>
  <c r="P217" i="32"/>
  <c r="BI216" i="32"/>
  <c r="BH216" i="32"/>
  <c r="BG216" i="32"/>
  <c r="BE216" i="32"/>
  <c r="X216" i="32"/>
  <c r="V216" i="32"/>
  <c r="T216" i="32"/>
  <c r="P216" i="32"/>
  <c r="BI215" i="32"/>
  <c r="BH215" i="32"/>
  <c r="BG215" i="32"/>
  <c r="BE215" i="32"/>
  <c r="X215" i="32"/>
  <c r="V215" i="32"/>
  <c r="T215" i="32"/>
  <c r="P215" i="32"/>
  <c r="BI214" i="32"/>
  <c r="BH214" i="32"/>
  <c r="BG214" i="32"/>
  <c r="BE214" i="32"/>
  <c r="X214" i="32"/>
  <c r="V214" i="32"/>
  <c r="T214" i="32"/>
  <c r="P214" i="32"/>
  <c r="BI213" i="32"/>
  <c r="BH213" i="32"/>
  <c r="BG213" i="32"/>
  <c r="BE213" i="32"/>
  <c r="X213" i="32"/>
  <c r="V213" i="32"/>
  <c r="T213" i="32"/>
  <c r="P213" i="32"/>
  <c r="BI212" i="32"/>
  <c r="BH212" i="32"/>
  <c r="BG212" i="32"/>
  <c r="BE212" i="32"/>
  <c r="X212" i="32"/>
  <c r="V212" i="32"/>
  <c r="T212" i="32"/>
  <c r="P212" i="32"/>
  <c r="BI211" i="32"/>
  <c r="BH211" i="32"/>
  <c r="BG211" i="32"/>
  <c r="BE211" i="32"/>
  <c r="X211" i="32"/>
  <c r="V211" i="32"/>
  <c r="T211" i="32"/>
  <c r="P211" i="32"/>
  <c r="BI210" i="32"/>
  <c r="BH210" i="32"/>
  <c r="BG210" i="32"/>
  <c r="BE210" i="32"/>
  <c r="X210" i="32"/>
  <c r="V210" i="32"/>
  <c r="T210" i="32"/>
  <c r="P210" i="32"/>
  <c r="BI209" i="32"/>
  <c r="BH209" i="32"/>
  <c r="BG209" i="32"/>
  <c r="BE209" i="32"/>
  <c r="X209" i="32"/>
  <c r="V209" i="32"/>
  <c r="T209" i="32"/>
  <c r="P209" i="32"/>
  <c r="BI208" i="32"/>
  <c r="BH208" i="32"/>
  <c r="BG208" i="32"/>
  <c r="BE208" i="32"/>
  <c r="X208" i="32"/>
  <c r="V208" i="32"/>
  <c r="T208" i="32"/>
  <c r="P208" i="32"/>
  <c r="BI207" i="32"/>
  <c r="BH207" i="32"/>
  <c r="BG207" i="32"/>
  <c r="BE207" i="32"/>
  <c r="X207" i="32"/>
  <c r="V207" i="32"/>
  <c r="T207" i="32"/>
  <c r="P207" i="32"/>
  <c r="BI206" i="32"/>
  <c r="BH206" i="32"/>
  <c r="BG206" i="32"/>
  <c r="BE206" i="32"/>
  <c r="X206" i="32"/>
  <c r="V206" i="32"/>
  <c r="T206" i="32"/>
  <c r="P206" i="32"/>
  <c r="BI205" i="32"/>
  <c r="BH205" i="32"/>
  <c r="BG205" i="32"/>
  <c r="BE205" i="32"/>
  <c r="X205" i="32"/>
  <c r="V205" i="32"/>
  <c r="T205" i="32"/>
  <c r="P205" i="32"/>
  <c r="BI204" i="32"/>
  <c r="BH204" i="32"/>
  <c r="BG204" i="32"/>
  <c r="BE204" i="32"/>
  <c r="X204" i="32"/>
  <c r="V204" i="32"/>
  <c r="T204" i="32"/>
  <c r="P204" i="32"/>
  <c r="BI203" i="32"/>
  <c r="BH203" i="32"/>
  <c r="BG203" i="32"/>
  <c r="BE203" i="32"/>
  <c r="X203" i="32"/>
  <c r="V203" i="32"/>
  <c r="T203" i="32"/>
  <c r="P203" i="32"/>
  <c r="BI202" i="32"/>
  <c r="BH202" i="32"/>
  <c r="BG202" i="32"/>
  <c r="BE202" i="32"/>
  <c r="X202" i="32"/>
  <c r="V202" i="32"/>
  <c r="T202" i="32"/>
  <c r="P202" i="32"/>
  <c r="BI201" i="32"/>
  <c r="BH201" i="32"/>
  <c r="BG201" i="32"/>
  <c r="BE201" i="32"/>
  <c r="X201" i="32"/>
  <c r="V201" i="32"/>
  <c r="T201" i="32"/>
  <c r="P201" i="32"/>
  <c r="BI200" i="32"/>
  <c r="BH200" i="32"/>
  <c r="BG200" i="32"/>
  <c r="BE200" i="32"/>
  <c r="X200" i="32"/>
  <c r="V200" i="32"/>
  <c r="T200" i="32"/>
  <c r="P200" i="32"/>
  <c r="BI199" i="32"/>
  <c r="BH199" i="32"/>
  <c r="BG199" i="32"/>
  <c r="BE199" i="32"/>
  <c r="X199" i="32"/>
  <c r="V199" i="32"/>
  <c r="T199" i="32"/>
  <c r="P199" i="32"/>
  <c r="BI198" i="32"/>
  <c r="BH198" i="32"/>
  <c r="BG198" i="32"/>
  <c r="BE198" i="32"/>
  <c r="X198" i="32"/>
  <c r="V198" i="32"/>
  <c r="T198" i="32"/>
  <c r="P198" i="32"/>
  <c r="BI197" i="32"/>
  <c r="BH197" i="32"/>
  <c r="BG197" i="32"/>
  <c r="BE197" i="32"/>
  <c r="X197" i="32"/>
  <c r="V197" i="32"/>
  <c r="T197" i="32"/>
  <c r="P197" i="32"/>
  <c r="BI196" i="32"/>
  <c r="BH196" i="32"/>
  <c r="BG196" i="32"/>
  <c r="BE196" i="32"/>
  <c r="X196" i="32"/>
  <c r="V196" i="32"/>
  <c r="T196" i="32"/>
  <c r="P196" i="32"/>
  <c r="BI195" i="32"/>
  <c r="BH195" i="32"/>
  <c r="BG195" i="32"/>
  <c r="BE195" i="32"/>
  <c r="X195" i="32"/>
  <c r="V195" i="32"/>
  <c r="T195" i="32"/>
  <c r="P195" i="32"/>
  <c r="BI194" i="32"/>
  <c r="BH194" i="32"/>
  <c r="BG194" i="32"/>
  <c r="BE194" i="32"/>
  <c r="X194" i="32"/>
  <c r="V194" i="32"/>
  <c r="T194" i="32"/>
  <c r="P194" i="32"/>
  <c r="BI193" i="32"/>
  <c r="BH193" i="32"/>
  <c r="BG193" i="32"/>
  <c r="BE193" i="32"/>
  <c r="X193" i="32"/>
  <c r="V193" i="32"/>
  <c r="T193" i="32"/>
  <c r="P193" i="32"/>
  <c r="BI192" i="32"/>
  <c r="BH192" i="32"/>
  <c r="BG192" i="32"/>
  <c r="BE192" i="32"/>
  <c r="X192" i="32"/>
  <c r="V192" i="32"/>
  <c r="T192" i="32"/>
  <c r="P192" i="32"/>
  <c r="BI191" i="32"/>
  <c r="BH191" i="32"/>
  <c r="BG191" i="32"/>
  <c r="BE191" i="32"/>
  <c r="X191" i="32"/>
  <c r="V191" i="32"/>
  <c r="T191" i="32"/>
  <c r="P191" i="32"/>
  <c r="BI190" i="32"/>
  <c r="BH190" i="32"/>
  <c r="BG190" i="32"/>
  <c r="BE190" i="32"/>
  <c r="X190" i="32"/>
  <c r="V190" i="32"/>
  <c r="T190" i="32"/>
  <c r="P190" i="32"/>
  <c r="BI189" i="32"/>
  <c r="BH189" i="32"/>
  <c r="BG189" i="32"/>
  <c r="BE189" i="32"/>
  <c r="X189" i="32"/>
  <c r="V189" i="32"/>
  <c r="T189" i="32"/>
  <c r="P189" i="32"/>
  <c r="BI188" i="32"/>
  <c r="BH188" i="32"/>
  <c r="BG188" i="32"/>
  <c r="BE188" i="32"/>
  <c r="X188" i="32"/>
  <c r="V188" i="32"/>
  <c r="T188" i="32"/>
  <c r="P188" i="32"/>
  <c r="BI187" i="32"/>
  <c r="BH187" i="32"/>
  <c r="BG187" i="32"/>
  <c r="BE187" i="32"/>
  <c r="X187" i="32"/>
  <c r="V187" i="32"/>
  <c r="T187" i="32"/>
  <c r="P187" i="32"/>
  <c r="BI185" i="32"/>
  <c r="BH185" i="32"/>
  <c r="BG185" i="32"/>
  <c r="BE185" i="32"/>
  <c r="X185" i="32"/>
  <c r="V185" i="32"/>
  <c r="T185" i="32"/>
  <c r="P185" i="32"/>
  <c r="BI184" i="32"/>
  <c r="BH184" i="32"/>
  <c r="BG184" i="32"/>
  <c r="BE184" i="32"/>
  <c r="X184" i="32"/>
  <c r="V184" i="32"/>
  <c r="T184" i="32"/>
  <c r="P184" i="32"/>
  <c r="BI183" i="32"/>
  <c r="BH183" i="32"/>
  <c r="BG183" i="32"/>
  <c r="BE183" i="32"/>
  <c r="X183" i="32"/>
  <c r="V183" i="32"/>
  <c r="T183" i="32"/>
  <c r="P183" i="32"/>
  <c r="BI182" i="32"/>
  <c r="BH182" i="32"/>
  <c r="BG182" i="32"/>
  <c r="BE182" i="32"/>
  <c r="X182" i="32"/>
  <c r="V182" i="32"/>
  <c r="T182" i="32"/>
  <c r="P182" i="32"/>
  <c r="BI181" i="32"/>
  <c r="BH181" i="32"/>
  <c r="BG181" i="32"/>
  <c r="BE181" i="32"/>
  <c r="X181" i="32"/>
  <c r="V181" i="32"/>
  <c r="T181" i="32"/>
  <c r="P181" i="32"/>
  <c r="BI180" i="32"/>
  <c r="BH180" i="32"/>
  <c r="BG180" i="32"/>
  <c r="BE180" i="32"/>
  <c r="X180" i="32"/>
  <c r="V180" i="32"/>
  <c r="T180" i="32"/>
  <c r="P180" i="32"/>
  <c r="BI179" i="32"/>
  <c r="BH179" i="32"/>
  <c r="BG179" i="32"/>
  <c r="BE179" i="32"/>
  <c r="X179" i="32"/>
  <c r="V179" i="32"/>
  <c r="T179" i="32"/>
  <c r="P179" i="32"/>
  <c r="BI178" i="32"/>
  <c r="BH178" i="32"/>
  <c r="BG178" i="32"/>
  <c r="BE178" i="32"/>
  <c r="X178" i="32"/>
  <c r="V178" i="32"/>
  <c r="T178" i="32"/>
  <c r="P178" i="32"/>
  <c r="BI177" i="32"/>
  <c r="BH177" i="32"/>
  <c r="BG177" i="32"/>
  <c r="BE177" i="32"/>
  <c r="X177" i="32"/>
  <c r="V177" i="32"/>
  <c r="T177" i="32"/>
  <c r="P177" i="32"/>
  <c r="BI176" i="32"/>
  <c r="BH176" i="32"/>
  <c r="BG176" i="32"/>
  <c r="BE176" i="32"/>
  <c r="X176" i="32"/>
  <c r="V176" i="32"/>
  <c r="T176" i="32"/>
  <c r="P176" i="32"/>
  <c r="BI175" i="32"/>
  <c r="BH175" i="32"/>
  <c r="BG175" i="32"/>
  <c r="BE175" i="32"/>
  <c r="X175" i="32"/>
  <c r="V175" i="32"/>
  <c r="T175" i="32"/>
  <c r="P175" i="32"/>
  <c r="BI174" i="32"/>
  <c r="BH174" i="32"/>
  <c r="BG174" i="32"/>
  <c r="BE174" i="32"/>
  <c r="X174" i="32"/>
  <c r="V174" i="32"/>
  <c r="T174" i="32"/>
  <c r="P174" i="32"/>
  <c r="BI173" i="32"/>
  <c r="BH173" i="32"/>
  <c r="BG173" i="32"/>
  <c r="BE173" i="32"/>
  <c r="X173" i="32"/>
  <c r="V173" i="32"/>
  <c r="T173" i="32"/>
  <c r="P173" i="32"/>
  <c r="BI172" i="32"/>
  <c r="BH172" i="32"/>
  <c r="BG172" i="32"/>
  <c r="BE172" i="32"/>
  <c r="X172" i="32"/>
  <c r="V172" i="32"/>
  <c r="T172" i="32"/>
  <c r="P172" i="32"/>
  <c r="BI171" i="32"/>
  <c r="BH171" i="32"/>
  <c r="BG171" i="32"/>
  <c r="BE171" i="32"/>
  <c r="X171" i="32"/>
  <c r="V171" i="32"/>
  <c r="T171" i="32"/>
  <c r="P171" i="32"/>
  <c r="BI170" i="32"/>
  <c r="BH170" i="32"/>
  <c r="BG170" i="32"/>
  <c r="BE170" i="32"/>
  <c r="X170" i="32"/>
  <c r="V170" i="32"/>
  <c r="T170" i="32"/>
  <c r="P170" i="32"/>
  <c r="BI169" i="32"/>
  <c r="BH169" i="32"/>
  <c r="BG169" i="32"/>
  <c r="BE169" i="32"/>
  <c r="X169" i="32"/>
  <c r="V169" i="32"/>
  <c r="T169" i="32"/>
  <c r="P169" i="32"/>
  <c r="BI168" i="32"/>
  <c r="BH168" i="32"/>
  <c r="BG168" i="32"/>
  <c r="BE168" i="32"/>
  <c r="X168" i="32"/>
  <c r="V168" i="32"/>
  <c r="T168" i="32"/>
  <c r="P168" i="32"/>
  <c r="BI167" i="32"/>
  <c r="BH167" i="32"/>
  <c r="BG167" i="32"/>
  <c r="BE167" i="32"/>
  <c r="X167" i="32"/>
  <c r="V167" i="32"/>
  <c r="T167" i="32"/>
  <c r="P167" i="32"/>
  <c r="BI166" i="32"/>
  <c r="BH166" i="32"/>
  <c r="BG166" i="32"/>
  <c r="BE166" i="32"/>
  <c r="X166" i="32"/>
  <c r="V166" i="32"/>
  <c r="T166" i="32"/>
  <c r="P166" i="32"/>
  <c r="BI165" i="32"/>
  <c r="BH165" i="32"/>
  <c r="BG165" i="32"/>
  <c r="BE165" i="32"/>
  <c r="X165" i="32"/>
  <c r="V165" i="32"/>
  <c r="T165" i="32"/>
  <c r="P165" i="32"/>
  <c r="BI164" i="32"/>
  <c r="BH164" i="32"/>
  <c r="BG164" i="32"/>
  <c r="BE164" i="32"/>
  <c r="X164" i="32"/>
  <c r="V164" i="32"/>
  <c r="T164" i="32"/>
  <c r="P164" i="32"/>
  <c r="BI163" i="32"/>
  <c r="BH163" i="32"/>
  <c r="BG163" i="32"/>
  <c r="BE163" i="32"/>
  <c r="X163" i="32"/>
  <c r="V163" i="32"/>
  <c r="T163" i="32"/>
  <c r="P163" i="32"/>
  <c r="BI162" i="32"/>
  <c r="BH162" i="32"/>
  <c r="BG162" i="32"/>
  <c r="BE162" i="32"/>
  <c r="X162" i="32"/>
  <c r="V162" i="32"/>
  <c r="T162" i="32"/>
  <c r="P162" i="32"/>
  <c r="BI161" i="32"/>
  <c r="BH161" i="32"/>
  <c r="BG161" i="32"/>
  <c r="BE161" i="32"/>
  <c r="X161" i="32"/>
  <c r="V161" i="32"/>
  <c r="T161" i="32"/>
  <c r="P161" i="32"/>
  <c r="BI160" i="32"/>
  <c r="BH160" i="32"/>
  <c r="BG160" i="32"/>
  <c r="BE160" i="32"/>
  <c r="X160" i="32"/>
  <c r="V160" i="32"/>
  <c r="T160" i="32"/>
  <c r="P160" i="32"/>
  <c r="BI159" i="32"/>
  <c r="BH159" i="32"/>
  <c r="BG159" i="32"/>
  <c r="BE159" i="32"/>
  <c r="X159" i="32"/>
  <c r="V159" i="32"/>
  <c r="T159" i="32"/>
  <c r="P159" i="32"/>
  <c r="BI158" i="32"/>
  <c r="BH158" i="32"/>
  <c r="BG158" i="32"/>
  <c r="BE158" i="32"/>
  <c r="X158" i="32"/>
  <c r="V158" i="32"/>
  <c r="T158" i="32"/>
  <c r="P158" i="32"/>
  <c r="BI157" i="32"/>
  <c r="BH157" i="32"/>
  <c r="BG157" i="32"/>
  <c r="BE157" i="32"/>
  <c r="X157" i="32"/>
  <c r="V157" i="32"/>
  <c r="T157" i="32"/>
  <c r="P157" i="32"/>
  <c r="BI156" i="32"/>
  <c r="BH156" i="32"/>
  <c r="BG156" i="32"/>
  <c r="BE156" i="32"/>
  <c r="X156" i="32"/>
  <c r="V156" i="32"/>
  <c r="T156" i="32"/>
  <c r="P156" i="32"/>
  <c r="BI154" i="32"/>
  <c r="BH154" i="32"/>
  <c r="BG154" i="32"/>
  <c r="BE154" i="32"/>
  <c r="X154" i="32"/>
  <c r="V154" i="32"/>
  <c r="T154" i="32"/>
  <c r="P154" i="32"/>
  <c r="BI153" i="32"/>
  <c r="BH153" i="32"/>
  <c r="BG153" i="32"/>
  <c r="BE153" i="32"/>
  <c r="X153" i="32"/>
  <c r="V153" i="32"/>
  <c r="T153" i="32"/>
  <c r="P153" i="32"/>
  <c r="BI152" i="32"/>
  <c r="BH152" i="32"/>
  <c r="BG152" i="32"/>
  <c r="BE152" i="32"/>
  <c r="X152" i="32"/>
  <c r="V152" i="32"/>
  <c r="T152" i="32"/>
  <c r="P152" i="32"/>
  <c r="BI151" i="32"/>
  <c r="BH151" i="32"/>
  <c r="BG151" i="32"/>
  <c r="BE151" i="32"/>
  <c r="X151" i="32"/>
  <c r="V151" i="32"/>
  <c r="T151" i="32"/>
  <c r="P151" i="32"/>
  <c r="BI150" i="32"/>
  <c r="BH150" i="32"/>
  <c r="BG150" i="32"/>
  <c r="BE150" i="32"/>
  <c r="X150" i="32"/>
  <c r="V150" i="32"/>
  <c r="T150" i="32"/>
  <c r="P150" i="32"/>
  <c r="BI149" i="32"/>
  <c r="BH149" i="32"/>
  <c r="BG149" i="32"/>
  <c r="BE149" i="32"/>
  <c r="X149" i="32"/>
  <c r="V149" i="32"/>
  <c r="T149" i="32"/>
  <c r="P149" i="32"/>
  <c r="BI148" i="32"/>
  <c r="BH148" i="32"/>
  <c r="BG148" i="32"/>
  <c r="BE148" i="32"/>
  <c r="X148" i="32"/>
  <c r="V148" i="32"/>
  <c r="T148" i="32"/>
  <c r="P148" i="32"/>
  <c r="BI147" i="32"/>
  <c r="BH147" i="32"/>
  <c r="BG147" i="32"/>
  <c r="BE147" i="32"/>
  <c r="X147" i="32"/>
  <c r="V147" i="32"/>
  <c r="T147" i="32"/>
  <c r="P147" i="32"/>
  <c r="BI146" i="32"/>
  <c r="BH146" i="32"/>
  <c r="BG146" i="32"/>
  <c r="BE146" i="32"/>
  <c r="X146" i="32"/>
  <c r="V146" i="32"/>
  <c r="T146" i="32"/>
  <c r="P146" i="32"/>
  <c r="BI145" i="32"/>
  <c r="BH145" i="32"/>
  <c r="BG145" i="32"/>
  <c r="BE145" i="32"/>
  <c r="X145" i="32"/>
  <c r="V145" i="32"/>
  <c r="T145" i="32"/>
  <c r="P145" i="32"/>
  <c r="BI144" i="32"/>
  <c r="BH144" i="32"/>
  <c r="BG144" i="32"/>
  <c r="BE144" i="32"/>
  <c r="X144" i="32"/>
  <c r="V144" i="32"/>
  <c r="T144" i="32"/>
  <c r="P144" i="32"/>
  <c r="BI143" i="32"/>
  <c r="BH143" i="32"/>
  <c r="BG143" i="32"/>
  <c r="BE143" i="32"/>
  <c r="X143" i="32"/>
  <c r="V143" i="32"/>
  <c r="T143" i="32"/>
  <c r="P143" i="32"/>
  <c r="BI142" i="32"/>
  <c r="BH142" i="32"/>
  <c r="BG142" i="32"/>
  <c r="BE142" i="32"/>
  <c r="X142" i="32"/>
  <c r="V142" i="32"/>
  <c r="T142" i="32"/>
  <c r="P142" i="32"/>
  <c r="BI141" i="32"/>
  <c r="BH141" i="32"/>
  <c r="BG141" i="32"/>
  <c r="BE141" i="32"/>
  <c r="X141" i="32"/>
  <c r="V141" i="32"/>
  <c r="T141" i="32"/>
  <c r="P141" i="32"/>
  <c r="BI140" i="32"/>
  <c r="BH140" i="32"/>
  <c r="BG140" i="32"/>
  <c r="BE140" i="32"/>
  <c r="X140" i="32"/>
  <c r="V140" i="32"/>
  <c r="T140" i="32"/>
  <c r="P140" i="32"/>
  <c r="BI139" i="32"/>
  <c r="BH139" i="32"/>
  <c r="BG139" i="32"/>
  <c r="BE139" i="32"/>
  <c r="X139" i="32"/>
  <c r="V139" i="32"/>
  <c r="T139" i="32"/>
  <c r="P139" i="32"/>
  <c r="BI138" i="32"/>
  <c r="BH138" i="32"/>
  <c r="BG138" i="32"/>
  <c r="BE138" i="32"/>
  <c r="X138" i="32"/>
  <c r="V138" i="32"/>
  <c r="T138" i="32"/>
  <c r="P138" i="32"/>
  <c r="BI137" i="32"/>
  <c r="BH137" i="32"/>
  <c r="BG137" i="32"/>
  <c r="BE137" i="32"/>
  <c r="X137" i="32"/>
  <c r="V137" i="32"/>
  <c r="T137" i="32"/>
  <c r="P137" i="32"/>
  <c r="J131" i="32"/>
  <c r="F131" i="32"/>
  <c r="F129" i="32"/>
  <c r="E127" i="32"/>
  <c r="BI114" i="32"/>
  <c r="BH114" i="32"/>
  <c r="BG114" i="32"/>
  <c r="BE114" i="32"/>
  <c r="BI113" i="32"/>
  <c r="BH113" i="32"/>
  <c r="BG113" i="32"/>
  <c r="BF113" i="32"/>
  <c r="BE113" i="32"/>
  <c r="BI112" i="32"/>
  <c r="BH112" i="32"/>
  <c r="BG112" i="32"/>
  <c r="BF112" i="32"/>
  <c r="BE112" i="32"/>
  <c r="BI111" i="32"/>
  <c r="BH111" i="32"/>
  <c r="BG111" i="32"/>
  <c r="BF111" i="32"/>
  <c r="BE111" i="32"/>
  <c r="BI110" i="32"/>
  <c r="BH110" i="32"/>
  <c r="BG110" i="32"/>
  <c r="BF110" i="32"/>
  <c r="BE110" i="32"/>
  <c r="BI109" i="32"/>
  <c r="BH109" i="32"/>
  <c r="BG109" i="32"/>
  <c r="BF109" i="32"/>
  <c r="BE109" i="32"/>
  <c r="J91" i="32"/>
  <c r="F91" i="32"/>
  <c r="F89" i="32"/>
  <c r="E87" i="32"/>
  <c r="J24" i="32"/>
  <c r="E24" i="32"/>
  <c r="J132" i="32" s="1"/>
  <c r="J23" i="32"/>
  <c r="J18" i="32"/>
  <c r="E18" i="32"/>
  <c r="F132" i="32" s="1"/>
  <c r="J17" i="32"/>
  <c r="J12" i="32"/>
  <c r="J89" i="32" s="1"/>
  <c r="E7" i="32"/>
  <c r="E125" i="32" s="1"/>
  <c r="K45" i="31"/>
  <c r="K44" i="31"/>
  <c r="BA131" i="1" s="1"/>
  <c r="K43" i="31"/>
  <c r="AZ131" i="1" s="1"/>
  <c r="BI217" i="31"/>
  <c r="BH217" i="31"/>
  <c r="BG217" i="31"/>
  <c r="BE217" i="31"/>
  <c r="X217" i="31"/>
  <c r="V217" i="31"/>
  <c r="T217" i="31"/>
  <c r="P217" i="31"/>
  <c r="BI216" i="31"/>
  <c r="BH216" i="31"/>
  <c r="BG216" i="31"/>
  <c r="BE216" i="31"/>
  <c r="X216" i="31"/>
  <c r="V216" i="31"/>
  <c r="T216" i="31"/>
  <c r="P216" i="31"/>
  <c r="BI215" i="31"/>
  <c r="BH215" i="31"/>
  <c r="BG215" i="31"/>
  <c r="BE215" i="31"/>
  <c r="X215" i="31"/>
  <c r="V215" i="31"/>
  <c r="T215" i="31"/>
  <c r="P215" i="31"/>
  <c r="BI214" i="31"/>
  <c r="BH214" i="31"/>
  <c r="BG214" i="31"/>
  <c r="BE214" i="31"/>
  <c r="X214" i="31"/>
  <c r="V214" i="31"/>
  <c r="T214" i="31"/>
  <c r="P214" i="31"/>
  <c r="BI213" i="31"/>
  <c r="BH213" i="31"/>
  <c r="BG213" i="31"/>
  <c r="BE213" i="31"/>
  <c r="X213" i="31"/>
  <c r="V213" i="31"/>
  <c r="T213" i="31"/>
  <c r="P213" i="31"/>
  <c r="BI212" i="31"/>
  <c r="BH212" i="31"/>
  <c r="BG212" i="31"/>
  <c r="BE212" i="31"/>
  <c r="X212" i="31"/>
  <c r="V212" i="31"/>
  <c r="T212" i="31"/>
  <c r="P212" i="31"/>
  <c r="BI211" i="31"/>
  <c r="BH211" i="31"/>
  <c r="BG211" i="31"/>
  <c r="BE211" i="31"/>
  <c r="X211" i="31"/>
  <c r="V211" i="31"/>
  <c r="T211" i="31"/>
  <c r="P211" i="31"/>
  <c r="BI210" i="31"/>
  <c r="BH210" i="31"/>
  <c r="BG210" i="31"/>
  <c r="BE210" i="31"/>
  <c r="X210" i="31"/>
  <c r="V210" i="31"/>
  <c r="T210" i="31"/>
  <c r="P210" i="31"/>
  <c r="BI209" i="31"/>
  <c r="BH209" i="31"/>
  <c r="BG209" i="31"/>
  <c r="BE209" i="31"/>
  <c r="X209" i="31"/>
  <c r="V209" i="31"/>
  <c r="T209" i="31"/>
  <c r="P209" i="31"/>
  <c r="BI207" i="31"/>
  <c r="BH207" i="31"/>
  <c r="BG207" i="31"/>
  <c r="BE207" i="31"/>
  <c r="X207" i="31"/>
  <c r="V207" i="31"/>
  <c r="T207" i="31"/>
  <c r="P207" i="31"/>
  <c r="BI205" i="31"/>
  <c r="BH205" i="31"/>
  <c r="BG205" i="31"/>
  <c r="BE205" i="31"/>
  <c r="X205" i="31"/>
  <c r="V205" i="31"/>
  <c r="T205" i="31"/>
  <c r="P205" i="31"/>
  <c r="BI202" i="31"/>
  <c r="BH202" i="31"/>
  <c r="BG202" i="31"/>
  <c r="BE202" i="31"/>
  <c r="X202" i="31"/>
  <c r="X201" i="31" s="1"/>
  <c r="V202" i="31"/>
  <c r="V201" i="31" s="1"/>
  <c r="T202" i="31"/>
  <c r="T201" i="31"/>
  <c r="P202" i="31"/>
  <c r="BI200" i="31"/>
  <c r="BH200" i="31"/>
  <c r="BG200" i="31"/>
  <c r="BE200" i="31"/>
  <c r="X200" i="31"/>
  <c r="V200" i="31"/>
  <c r="T200" i="31"/>
  <c r="P200" i="31"/>
  <c r="BI199" i="31"/>
  <c r="BH199" i="31"/>
  <c r="BG199" i="31"/>
  <c r="BE199" i="31"/>
  <c r="X199" i="31"/>
  <c r="V199" i="31"/>
  <c r="T199" i="31"/>
  <c r="P199" i="31"/>
  <c r="BI198" i="31"/>
  <c r="BH198" i="31"/>
  <c r="BG198" i="31"/>
  <c r="BE198" i="31"/>
  <c r="X198" i="31"/>
  <c r="V198" i="31"/>
  <c r="T198" i="31"/>
  <c r="P198" i="31"/>
  <c r="BI197" i="31"/>
  <c r="BH197" i="31"/>
  <c r="BG197" i="31"/>
  <c r="BE197" i="31"/>
  <c r="X197" i="31"/>
  <c r="V197" i="31"/>
  <c r="T197" i="31"/>
  <c r="P197" i="31"/>
  <c r="BI196" i="31"/>
  <c r="BH196" i="31"/>
  <c r="BG196" i="31"/>
  <c r="BE196" i="31"/>
  <c r="X196" i="31"/>
  <c r="V196" i="31"/>
  <c r="T196" i="31"/>
  <c r="P196" i="31"/>
  <c r="BI195" i="31"/>
  <c r="BH195" i="31"/>
  <c r="BG195" i="31"/>
  <c r="BE195" i="31"/>
  <c r="X195" i="31"/>
  <c r="V195" i="31"/>
  <c r="T195" i="31"/>
  <c r="P195" i="31"/>
  <c r="BI194" i="31"/>
  <c r="BH194" i="31"/>
  <c r="BG194" i="31"/>
  <c r="BE194" i="31"/>
  <c r="X194" i="31"/>
  <c r="V194" i="31"/>
  <c r="T194" i="31"/>
  <c r="P194" i="31"/>
  <c r="BI193" i="31"/>
  <c r="BH193" i="31"/>
  <c r="BG193" i="31"/>
  <c r="BE193" i="31"/>
  <c r="X193" i="31"/>
  <c r="V193" i="31"/>
  <c r="T193" i="31"/>
  <c r="P193" i="31"/>
  <c r="BI192" i="31"/>
  <c r="BH192" i="31"/>
  <c r="BG192" i="31"/>
  <c r="BE192" i="31"/>
  <c r="X192" i="31"/>
  <c r="V192" i="31"/>
  <c r="T192" i="31"/>
  <c r="P192" i="31"/>
  <c r="BI191" i="31"/>
  <c r="BH191" i="31"/>
  <c r="BG191" i="31"/>
  <c r="BE191" i="31"/>
  <c r="X191" i="31"/>
  <c r="V191" i="31"/>
  <c r="T191" i="31"/>
  <c r="P191" i="31"/>
  <c r="BI190" i="31"/>
  <c r="BH190" i="31"/>
  <c r="BG190" i="31"/>
  <c r="BE190" i="31"/>
  <c r="X190" i="31"/>
  <c r="V190" i="31"/>
  <c r="T190" i="31"/>
  <c r="P190" i="31"/>
  <c r="BI189" i="31"/>
  <c r="BH189" i="31"/>
  <c r="BG189" i="31"/>
  <c r="BE189" i="31"/>
  <c r="X189" i="31"/>
  <c r="V189" i="31"/>
  <c r="T189" i="31"/>
  <c r="P189" i="31"/>
  <c r="BI188" i="31"/>
  <c r="BH188" i="31"/>
  <c r="BG188" i="31"/>
  <c r="BE188" i="31"/>
  <c r="X188" i="31"/>
  <c r="V188" i="31"/>
  <c r="T188" i="31"/>
  <c r="P188" i="31"/>
  <c r="BI187" i="31"/>
  <c r="BH187" i="31"/>
  <c r="BG187" i="31"/>
  <c r="BE187" i="31"/>
  <c r="X187" i="31"/>
  <c r="V187" i="31"/>
  <c r="T187" i="31"/>
  <c r="P187" i="31"/>
  <c r="BI185" i="31"/>
  <c r="BH185" i="31"/>
  <c r="BG185" i="31"/>
  <c r="BE185" i="31"/>
  <c r="X185" i="31"/>
  <c r="V185" i="31"/>
  <c r="T185" i="31"/>
  <c r="P185" i="31"/>
  <c r="BI182" i="31"/>
  <c r="BH182" i="31"/>
  <c r="BG182" i="31"/>
  <c r="BE182" i="31"/>
  <c r="X182" i="31"/>
  <c r="V182" i="31"/>
  <c r="T182" i="31"/>
  <c r="P182" i="31"/>
  <c r="BI178" i="31"/>
  <c r="BH178" i="31"/>
  <c r="BG178" i="31"/>
  <c r="BE178" i="31"/>
  <c r="X178" i="31"/>
  <c r="V178" i="31"/>
  <c r="T178" i="31"/>
  <c r="P178" i="31"/>
  <c r="BI176" i="31"/>
  <c r="BH176" i="31"/>
  <c r="BG176" i="31"/>
  <c r="BE176" i="31"/>
  <c r="X176" i="31"/>
  <c r="V176" i="31"/>
  <c r="T176" i="31"/>
  <c r="P176" i="31"/>
  <c r="BI172" i="31"/>
  <c r="BH172" i="31"/>
  <c r="BG172" i="31"/>
  <c r="BE172" i="31"/>
  <c r="X172" i="31"/>
  <c r="V172" i="31"/>
  <c r="T172" i="31"/>
  <c r="P172" i="31"/>
  <c r="BI171" i="31"/>
  <c r="BH171" i="31"/>
  <c r="BG171" i="31"/>
  <c r="BE171" i="31"/>
  <c r="X171" i="31"/>
  <c r="V171" i="31"/>
  <c r="T171" i="31"/>
  <c r="P171" i="31"/>
  <c r="BI170" i="31"/>
  <c r="BH170" i="31"/>
  <c r="BG170" i="31"/>
  <c r="BE170" i="31"/>
  <c r="X170" i="31"/>
  <c r="V170" i="31"/>
  <c r="T170" i="31"/>
  <c r="P170" i="31"/>
  <c r="BI166" i="31"/>
  <c r="BH166" i="31"/>
  <c r="BG166" i="31"/>
  <c r="BE166" i="31"/>
  <c r="X166" i="31"/>
  <c r="V166" i="31"/>
  <c r="T166" i="31"/>
  <c r="P166" i="31"/>
  <c r="BI165" i="31"/>
  <c r="BH165" i="31"/>
  <c r="BG165" i="31"/>
  <c r="BE165" i="31"/>
  <c r="X165" i="31"/>
  <c r="V165" i="31"/>
  <c r="T165" i="31"/>
  <c r="P165" i="31"/>
  <c r="BI162" i="31"/>
  <c r="BH162" i="31"/>
  <c r="BG162" i="31"/>
  <c r="BE162" i="31"/>
  <c r="X162" i="31"/>
  <c r="V162" i="31"/>
  <c r="T162" i="31"/>
  <c r="P162" i="31"/>
  <c r="BI161" i="31"/>
  <c r="BH161" i="31"/>
  <c r="BG161" i="31"/>
  <c r="BE161" i="31"/>
  <c r="X161" i="31"/>
  <c r="V161" i="31"/>
  <c r="T161" i="31"/>
  <c r="P161" i="31"/>
  <c r="BI158" i="31"/>
  <c r="BH158" i="31"/>
  <c r="BG158" i="31"/>
  <c r="BE158" i="31"/>
  <c r="X158" i="31"/>
  <c r="V158" i="31"/>
  <c r="T158" i="31"/>
  <c r="P158" i="31"/>
  <c r="BI157" i="31"/>
  <c r="BH157" i="31"/>
  <c r="BG157" i="31"/>
  <c r="BE157" i="31"/>
  <c r="X157" i="31"/>
  <c r="V157" i="31"/>
  <c r="T157" i="31"/>
  <c r="P157" i="31"/>
  <c r="BI154" i="31"/>
  <c r="BH154" i="31"/>
  <c r="BG154" i="31"/>
  <c r="BE154" i="31"/>
  <c r="X154" i="31"/>
  <c r="V154" i="31"/>
  <c r="T154" i="31"/>
  <c r="P154" i="31"/>
  <c r="BI153" i="31"/>
  <c r="BH153" i="31"/>
  <c r="BG153" i="31"/>
  <c r="BE153" i="31"/>
  <c r="X153" i="31"/>
  <c r="V153" i="31"/>
  <c r="T153" i="31"/>
  <c r="P153" i="31"/>
  <c r="BI149" i="31"/>
  <c r="BH149" i="31"/>
  <c r="BG149" i="31"/>
  <c r="BE149" i="31"/>
  <c r="X149" i="31"/>
  <c r="V149" i="31"/>
  <c r="T149" i="31"/>
  <c r="P149" i="31"/>
  <c r="BI148" i="31"/>
  <c r="BH148" i="31"/>
  <c r="BG148" i="31"/>
  <c r="BE148" i="31"/>
  <c r="X148" i="31"/>
  <c r="V148" i="31"/>
  <c r="T148" i="31"/>
  <c r="P148" i="31"/>
  <c r="BI145" i="31"/>
  <c r="BH145" i="31"/>
  <c r="BG145" i="31"/>
  <c r="BE145" i="31"/>
  <c r="X145" i="31"/>
  <c r="V145" i="31"/>
  <c r="T145" i="31"/>
  <c r="P145" i="31"/>
  <c r="J138" i="31"/>
  <c r="F138" i="31"/>
  <c r="F136" i="31"/>
  <c r="E134" i="31"/>
  <c r="BI117" i="31"/>
  <c r="BH117" i="31"/>
  <c r="BG117" i="31"/>
  <c r="BE117" i="31"/>
  <c r="BI116" i="31"/>
  <c r="BH116" i="31"/>
  <c r="BG116" i="31"/>
  <c r="BF116" i="31"/>
  <c r="BE116" i="31"/>
  <c r="BI115" i="31"/>
  <c r="BH115" i="31"/>
  <c r="BG115" i="31"/>
  <c r="BF115" i="31"/>
  <c r="BE115" i="31"/>
  <c r="BI114" i="31"/>
  <c r="BH114" i="31"/>
  <c r="BG114" i="31"/>
  <c r="BF114" i="31"/>
  <c r="BE114" i="31"/>
  <c r="BI113" i="31"/>
  <c r="BH113" i="31"/>
  <c r="BG113" i="31"/>
  <c r="BF113" i="31"/>
  <c r="BE113" i="31"/>
  <c r="BI112" i="31"/>
  <c r="BH112" i="31"/>
  <c r="BG112" i="31"/>
  <c r="BF112" i="31"/>
  <c r="BE112" i="31"/>
  <c r="J95" i="31"/>
  <c r="F95" i="31"/>
  <c r="F93" i="31"/>
  <c r="E91" i="31"/>
  <c r="J28" i="31"/>
  <c r="E28" i="31"/>
  <c r="J139" i="31"/>
  <c r="J27" i="31"/>
  <c r="J22" i="31"/>
  <c r="E22" i="31"/>
  <c r="F96" i="31" s="1"/>
  <c r="J21" i="31"/>
  <c r="J16" i="31"/>
  <c r="J136" i="31" s="1"/>
  <c r="E7" i="31"/>
  <c r="E128" i="31"/>
  <c r="K45" i="30"/>
  <c r="K44" i="30"/>
  <c r="BA130" i="1"/>
  <c r="K43" i="30"/>
  <c r="AZ130" i="1" s="1"/>
  <c r="BI230" i="30"/>
  <c r="BH230" i="30"/>
  <c r="BG230" i="30"/>
  <c r="BE230" i="30"/>
  <c r="X230" i="30"/>
  <c r="V230" i="30"/>
  <c r="T230" i="30"/>
  <c r="P230" i="30"/>
  <c r="BI229" i="30"/>
  <c r="BH229" i="30"/>
  <c r="BG229" i="30"/>
  <c r="BE229" i="30"/>
  <c r="X229" i="30"/>
  <c r="V229" i="30"/>
  <c r="T229" i="30"/>
  <c r="P229" i="30"/>
  <c r="BI228" i="30"/>
  <c r="BH228" i="30"/>
  <c r="BG228" i="30"/>
  <c r="BE228" i="30"/>
  <c r="X228" i="30"/>
  <c r="V228" i="30"/>
  <c r="T228" i="30"/>
  <c r="P228" i="30"/>
  <c r="BI227" i="30"/>
  <c r="BH227" i="30"/>
  <c r="BG227" i="30"/>
  <c r="BE227" i="30"/>
  <c r="X227" i="30"/>
  <c r="V227" i="30"/>
  <c r="T227" i="30"/>
  <c r="P227" i="30"/>
  <c r="BI226" i="30"/>
  <c r="BH226" i="30"/>
  <c r="BG226" i="30"/>
  <c r="BE226" i="30"/>
  <c r="X226" i="30"/>
  <c r="V226" i="30"/>
  <c r="T226" i="30"/>
  <c r="P226" i="30"/>
  <c r="BI225" i="30"/>
  <c r="BH225" i="30"/>
  <c r="BG225" i="30"/>
  <c r="BE225" i="30"/>
  <c r="X225" i="30"/>
  <c r="V225" i="30"/>
  <c r="T225" i="30"/>
  <c r="P225" i="30"/>
  <c r="BI224" i="30"/>
  <c r="BH224" i="30"/>
  <c r="BG224" i="30"/>
  <c r="BE224" i="30"/>
  <c r="X224" i="30"/>
  <c r="V224" i="30"/>
  <c r="T224" i="30"/>
  <c r="P224" i="30"/>
  <c r="BI223" i="30"/>
  <c r="BH223" i="30"/>
  <c r="BG223" i="30"/>
  <c r="BE223" i="30"/>
  <c r="X223" i="30"/>
  <c r="V223" i="30"/>
  <c r="T223" i="30"/>
  <c r="P223" i="30"/>
  <c r="BI222" i="30"/>
  <c r="BH222" i="30"/>
  <c r="BG222" i="30"/>
  <c r="BE222" i="30"/>
  <c r="X222" i="30"/>
  <c r="V222" i="30"/>
  <c r="T222" i="30"/>
  <c r="P222" i="30"/>
  <c r="BI218" i="30"/>
  <c r="BH218" i="30"/>
  <c r="BG218" i="30"/>
  <c r="BE218" i="30"/>
  <c r="X218" i="30"/>
  <c r="X217" i="30"/>
  <c r="V218" i="30"/>
  <c r="V217" i="30" s="1"/>
  <c r="T218" i="30"/>
  <c r="T217" i="30"/>
  <c r="P218" i="30"/>
  <c r="BI215" i="30"/>
  <c r="BH215" i="30"/>
  <c r="BG215" i="30"/>
  <c r="BE215" i="30"/>
  <c r="X215" i="30"/>
  <c r="V215" i="30"/>
  <c r="T215" i="30"/>
  <c r="P215" i="30"/>
  <c r="BI214" i="30"/>
  <c r="BH214" i="30"/>
  <c r="BG214" i="30"/>
  <c r="BE214" i="30"/>
  <c r="X214" i="30"/>
  <c r="V214" i="30"/>
  <c r="T214" i="30"/>
  <c r="P214" i="30"/>
  <c r="BI213" i="30"/>
  <c r="BH213" i="30"/>
  <c r="BG213" i="30"/>
  <c r="BE213" i="30"/>
  <c r="X213" i="30"/>
  <c r="V213" i="30"/>
  <c r="T213" i="30"/>
  <c r="P213" i="30"/>
  <c r="BI212" i="30"/>
  <c r="BH212" i="30"/>
  <c r="BG212" i="30"/>
  <c r="BE212" i="30"/>
  <c r="X212" i="30"/>
  <c r="V212" i="30"/>
  <c r="T212" i="30"/>
  <c r="P212" i="30"/>
  <c r="BI211" i="30"/>
  <c r="BH211" i="30"/>
  <c r="BG211" i="30"/>
  <c r="BE211" i="30"/>
  <c r="X211" i="30"/>
  <c r="V211" i="30"/>
  <c r="T211" i="30"/>
  <c r="P211" i="30"/>
  <c r="BI210" i="30"/>
  <c r="BH210" i="30"/>
  <c r="BG210" i="30"/>
  <c r="BE210" i="30"/>
  <c r="X210" i="30"/>
  <c r="V210" i="30"/>
  <c r="T210" i="30"/>
  <c r="P210" i="30"/>
  <c r="BI209" i="30"/>
  <c r="BH209" i="30"/>
  <c r="BG209" i="30"/>
  <c r="BE209" i="30"/>
  <c r="X209" i="30"/>
  <c r="V209" i="30"/>
  <c r="T209" i="30"/>
  <c r="P209" i="30"/>
  <c r="BI208" i="30"/>
  <c r="BH208" i="30"/>
  <c r="BG208" i="30"/>
  <c r="BE208" i="30"/>
  <c r="X208" i="30"/>
  <c r="V208" i="30"/>
  <c r="T208" i="30"/>
  <c r="P208" i="30"/>
  <c r="BI207" i="30"/>
  <c r="BH207" i="30"/>
  <c r="BG207" i="30"/>
  <c r="BE207" i="30"/>
  <c r="X207" i="30"/>
  <c r="V207" i="30"/>
  <c r="T207" i="30"/>
  <c r="P207" i="30"/>
  <c r="BI206" i="30"/>
  <c r="BH206" i="30"/>
  <c r="BG206" i="30"/>
  <c r="BE206" i="30"/>
  <c r="X206" i="30"/>
  <c r="V206" i="30"/>
  <c r="T206" i="30"/>
  <c r="P206" i="30"/>
  <c r="BI204" i="30"/>
  <c r="BH204" i="30"/>
  <c r="BG204" i="30"/>
  <c r="BE204" i="30"/>
  <c r="X204" i="30"/>
  <c r="V204" i="30"/>
  <c r="T204" i="30"/>
  <c r="P204" i="30"/>
  <c r="BI201" i="30"/>
  <c r="BH201" i="30"/>
  <c r="BG201" i="30"/>
  <c r="BE201" i="30"/>
  <c r="X201" i="30"/>
  <c r="V201" i="30"/>
  <c r="T201" i="30"/>
  <c r="P201" i="30"/>
  <c r="BI198" i="30"/>
  <c r="BH198" i="30"/>
  <c r="BG198" i="30"/>
  <c r="BE198" i="30"/>
  <c r="X198" i="30"/>
  <c r="X197" i="30" s="1"/>
  <c r="V198" i="30"/>
  <c r="V197" i="30"/>
  <c r="T198" i="30"/>
  <c r="T197" i="30" s="1"/>
  <c r="P198" i="30"/>
  <c r="BI196" i="30"/>
  <c r="BH196" i="30"/>
  <c r="BG196" i="30"/>
  <c r="BE196" i="30"/>
  <c r="X196" i="30"/>
  <c r="V196" i="30"/>
  <c r="T196" i="30"/>
  <c r="P196" i="30"/>
  <c r="BI195" i="30"/>
  <c r="BH195" i="30"/>
  <c r="BG195" i="30"/>
  <c r="BE195" i="30"/>
  <c r="X195" i="30"/>
  <c r="V195" i="30"/>
  <c r="T195" i="30"/>
  <c r="P195" i="30"/>
  <c r="BI194" i="30"/>
  <c r="BH194" i="30"/>
  <c r="BG194" i="30"/>
  <c r="BE194" i="30"/>
  <c r="X194" i="30"/>
  <c r="V194" i="30"/>
  <c r="T194" i="30"/>
  <c r="P194" i="30"/>
  <c r="BI193" i="30"/>
  <c r="BH193" i="30"/>
  <c r="BG193" i="30"/>
  <c r="BE193" i="30"/>
  <c r="X193" i="30"/>
  <c r="V193" i="30"/>
  <c r="T193" i="30"/>
  <c r="P193" i="30"/>
  <c r="BI192" i="30"/>
  <c r="BH192" i="30"/>
  <c r="BG192" i="30"/>
  <c r="BE192" i="30"/>
  <c r="X192" i="30"/>
  <c r="V192" i="30"/>
  <c r="T192" i="30"/>
  <c r="P192" i="30"/>
  <c r="BI191" i="30"/>
  <c r="BH191" i="30"/>
  <c r="BG191" i="30"/>
  <c r="BE191" i="30"/>
  <c r="X191" i="30"/>
  <c r="V191" i="30"/>
  <c r="T191" i="30"/>
  <c r="P191" i="30"/>
  <c r="BI190" i="30"/>
  <c r="BH190" i="30"/>
  <c r="BG190" i="30"/>
  <c r="BE190" i="30"/>
  <c r="X190" i="30"/>
  <c r="V190" i="30"/>
  <c r="T190" i="30"/>
  <c r="P190" i="30"/>
  <c r="BI189" i="30"/>
  <c r="BH189" i="30"/>
  <c r="BG189" i="30"/>
  <c r="BE189" i="30"/>
  <c r="X189" i="30"/>
  <c r="V189" i="30"/>
  <c r="T189" i="30"/>
  <c r="P189" i="30"/>
  <c r="BI188" i="30"/>
  <c r="BH188" i="30"/>
  <c r="BG188" i="30"/>
  <c r="BE188" i="30"/>
  <c r="X188" i="30"/>
  <c r="V188" i="30"/>
  <c r="T188" i="30"/>
  <c r="P188" i="30"/>
  <c r="BI187" i="30"/>
  <c r="BH187" i="30"/>
  <c r="BG187" i="30"/>
  <c r="BE187" i="30"/>
  <c r="X187" i="30"/>
  <c r="V187" i="30"/>
  <c r="T187" i="30"/>
  <c r="P187" i="30"/>
  <c r="BI183" i="30"/>
  <c r="BH183" i="30"/>
  <c r="BG183" i="30"/>
  <c r="BE183" i="30"/>
  <c r="X183" i="30"/>
  <c r="X182" i="30"/>
  <c r="V183" i="30"/>
  <c r="V182" i="30" s="1"/>
  <c r="T183" i="30"/>
  <c r="T182" i="30"/>
  <c r="P183" i="30"/>
  <c r="BI181" i="30"/>
  <c r="BH181" i="30"/>
  <c r="BG181" i="30"/>
  <c r="BE181" i="30"/>
  <c r="X181" i="30"/>
  <c r="V181" i="30"/>
  <c r="T181" i="30"/>
  <c r="P181" i="30"/>
  <c r="BI177" i="30"/>
  <c r="BH177" i="30"/>
  <c r="BG177" i="30"/>
  <c r="BE177" i="30"/>
  <c r="X177" i="30"/>
  <c r="V177" i="30"/>
  <c r="T177" i="30"/>
  <c r="P177" i="30"/>
  <c r="BI176" i="30"/>
  <c r="BH176" i="30"/>
  <c r="BG176" i="30"/>
  <c r="BE176" i="30"/>
  <c r="X176" i="30"/>
  <c r="V176" i="30"/>
  <c r="T176" i="30"/>
  <c r="P176" i="30"/>
  <c r="BI175" i="30"/>
  <c r="BH175" i="30"/>
  <c r="BG175" i="30"/>
  <c r="BE175" i="30"/>
  <c r="X175" i="30"/>
  <c r="V175" i="30"/>
  <c r="T175" i="30"/>
  <c r="P175" i="30"/>
  <c r="BI170" i="30"/>
  <c r="BH170" i="30"/>
  <c r="BG170" i="30"/>
  <c r="BE170" i="30"/>
  <c r="X170" i="30"/>
  <c r="V170" i="30"/>
  <c r="T170" i="30"/>
  <c r="P170" i="30"/>
  <c r="BI169" i="30"/>
  <c r="BH169" i="30"/>
  <c r="BG169" i="30"/>
  <c r="BE169" i="30"/>
  <c r="X169" i="30"/>
  <c r="V169" i="30"/>
  <c r="T169" i="30"/>
  <c r="P169" i="30"/>
  <c r="BI165" i="30"/>
  <c r="BH165" i="30"/>
  <c r="BG165" i="30"/>
  <c r="BE165" i="30"/>
  <c r="X165" i="30"/>
  <c r="V165" i="30"/>
  <c r="T165" i="30"/>
  <c r="P165" i="30"/>
  <c r="BI164" i="30"/>
  <c r="BH164" i="30"/>
  <c r="BG164" i="30"/>
  <c r="BE164" i="30"/>
  <c r="X164" i="30"/>
  <c r="V164" i="30"/>
  <c r="T164" i="30"/>
  <c r="P164" i="30"/>
  <c r="BI161" i="30"/>
  <c r="BH161" i="30"/>
  <c r="BG161" i="30"/>
  <c r="BE161" i="30"/>
  <c r="X161" i="30"/>
  <c r="V161" i="30"/>
  <c r="T161" i="30"/>
  <c r="P161" i="30"/>
  <c r="BI160" i="30"/>
  <c r="BH160" i="30"/>
  <c r="BG160" i="30"/>
  <c r="BE160" i="30"/>
  <c r="X160" i="30"/>
  <c r="V160" i="30"/>
  <c r="T160" i="30"/>
  <c r="P160" i="30"/>
  <c r="BI157" i="30"/>
  <c r="BH157" i="30"/>
  <c r="BG157" i="30"/>
  <c r="BE157" i="30"/>
  <c r="X157" i="30"/>
  <c r="V157" i="30"/>
  <c r="T157" i="30"/>
  <c r="P157" i="30"/>
  <c r="BI156" i="30"/>
  <c r="BH156" i="30"/>
  <c r="BG156" i="30"/>
  <c r="BE156" i="30"/>
  <c r="X156" i="30"/>
  <c r="V156" i="30"/>
  <c r="T156" i="30"/>
  <c r="P156" i="30"/>
  <c r="BI153" i="30"/>
  <c r="BH153" i="30"/>
  <c r="BG153" i="30"/>
  <c r="BE153" i="30"/>
  <c r="X153" i="30"/>
  <c r="V153" i="30"/>
  <c r="T153" i="30"/>
  <c r="P153" i="30"/>
  <c r="BI152" i="30"/>
  <c r="BH152" i="30"/>
  <c r="BG152" i="30"/>
  <c r="BE152" i="30"/>
  <c r="X152" i="30"/>
  <c r="V152" i="30"/>
  <c r="T152" i="30"/>
  <c r="P152" i="30"/>
  <c r="BI148" i="30"/>
  <c r="BH148" i="30"/>
  <c r="BG148" i="30"/>
  <c r="BE148" i="30"/>
  <c r="X148" i="30"/>
  <c r="V148" i="30"/>
  <c r="T148" i="30"/>
  <c r="P148" i="30"/>
  <c r="J141" i="30"/>
  <c r="F141" i="30"/>
  <c r="F139" i="30"/>
  <c r="E137" i="30"/>
  <c r="BI120" i="30"/>
  <c r="BH120" i="30"/>
  <c r="BG120" i="30"/>
  <c r="BE120" i="30"/>
  <c r="BI119" i="30"/>
  <c r="BH119" i="30"/>
  <c r="BG119" i="30"/>
  <c r="BF119" i="30"/>
  <c r="BE119" i="30"/>
  <c r="BI118" i="30"/>
  <c r="BH118" i="30"/>
  <c r="BG118" i="30"/>
  <c r="BF118" i="30"/>
  <c r="BE118" i="30"/>
  <c r="BI117" i="30"/>
  <c r="BH117" i="30"/>
  <c r="BG117" i="30"/>
  <c r="BF117" i="30"/>
  <c r="BE117" i="30"/>
  <c r="BI116" i="30"/>
  <c r="BH116" i="30"/>
  <c r="BG116" i="30"/>
  <c r="BF116" i="30"/>
  <c r="BE116" i="30"/>
  <c r="BI115" i="30"/>
  <c r="BH115" i="30"/>
  <c r="BG115" i="30"/>
  <c r="BF115" i="30"/>
  <c r="BE115" i="30"/>
  <c r="J95" i="30"/>
  <c r="F95" i="30"/>
  <c r="F93" i="30"/>
  <c r="E91" i="30"/>
  <c r="J28" i="30"/>
  <c r="E28" i="30"/>
  <c r="J142" i="30" s="1"/>
  <c r="J27" i="30"/>
  <c r="J22" i="30"/>
  <c r="E22" i="30"/>
  <c r="F142" i="30" s="1"/>
  <c r="J21" i="30"/>
  <c r="J16" i="30"/>
  <c r="J93" i="30" s="1"/>
  <c r="E7" i="30"/>
  <c r="E131" i="30" s="1"/>
  <c r="K45" i="29"/>
  <c r="K44" i="29"/>
  <c r="BA129" i="1" s="1"/>
  <c r="K43" i="29"/>
  <c r="AZ129" i="1" s="1"/>
  <c r="BI250" i="29"/>
  <c r="BH250" i="29"/>
  <c r="BG250" i="29"/>
  <c r="BE250" i="29"/>
  <c r="X250" i="29"/>
  <c r="V250" i="29"/>
  <c r="T250" i="29"/>
  <c r="P250" i="29"/>
  <c r="BI249" i="29"/>
  <c r="BH249" i="29"/>
  <c r="BG249" i="29"/>
  <c r="BE249" i="29"/>
  <c r="X249" i="29"/>
  <c r="V249" i="29"/>
  <c r="T249" i="29"/>
  <c r="P249" i="29"/>
  <c r="BI248" i="29"/>
  <c r="BH248" i="29"/>
  <c r="BG248" i="29"/>
  <c r="BE248" i="29"/>
  <c r="X248" i="29"/>
  <c r="V248" i="29"/>
  <c r="T248" i="29"/>
  <c r="P248" i="29"/>
  <c r="BI247" i="29"/>
  <c r="BH247" i="29"/>
  <c r="BG247" i="29"/>
  <c r="BE247" i="29"/>
  <c r="X247" i="29"/>
  <c r="V247" i="29"/>
  <c r="T247" i="29"/>
  <c r="P247" i="29"/>
  <c r="BI243" i="29"/>
  <c r="BH243" i="29"/>
  <c r="BG243" i="29"/>
  <c r="BE243" i="29"/>
  <c r="X243" i="29"/>
  <c r="V243" i="29"/>
  <c r="T243" i="29"/>
  <c r="P243" i="29"/>
  <c r="BI240" i="29"/>
  <c r="BH240" i="29"/>
  <c r="BG240" i="29"/>
  <c r="BE240" i="29"/>
  <c r="X240" i="29"/>
  <c r="V240" i="29"/>
  <c r="T240" i="29"/>
  <c r="P240" i="29"/>
  <c r="BI237" i="29"/>
  <c r="BH237" i="29"/>
  <c r="BG237" i="29"/>
  <c r="BE237" i="29"/>
  <c r="X237" i="29"/>
  <c r="X236" i="29" s="1"/>
  <c r="V237" i="29"/>
  <c r="V236" i="29" s="1"/>
  <c r="T237" i="29"/>
  <c r="T236" i="29" s="1"/>
  <c r="P237" i="29"/>
  <c r="BI235" i="29"/>
  <c r="BH235" i="29"/>
  <c r="BG235" i="29"/>
  <c r="BE235" i="29"/>
  <c r="X235" i="29"/>
  <c r="V235" i="29"/>
  <c r="T235" i="29"/>
  <c r="P235" i="29"/>
  <c r="BI234" i="29"/>
  <c r="BH234" i="29"/>
  <c r="BG234" i="29"/>
  <c r="BE234" i="29"/>
  <c r="X234" i="29"/>
  <c r="V234" i="29"/>
  <c r="T234" i="29"/>
  <c r="P234" i="29"/>
  <c r="BI233" i="29"/>
  <c r="BH233" i="29"/>
  <c r="BG233" i="29"/>
  <c r="BE233" i="29"/>
  <c r="X233" i="29"/>
  <c r="V233" i="29"/>
  <c r="T233" i="29"/>
  <c r="P233" i="29"/>
  <c r="BI232" i="29"/>
  <c r="BH232" i="29"/>
  <c r="BG232" i="29"/>
  <c r="BE232" i="29"/>
  <c r="X232" i="29"/>
  <c r="V232" i="29"/>
  <c r="T232" i="29"/>
  <c r="P232" i="29"/>
  <c r="BI231" i="29"/>
  <c r="BH231" i="29"/>
  <c r="BG231" i="29"/>
  <c r="BE231" i="29"/>
  <c r="X231" i="29"/>
  <c r="V231" i="29"/>
  <c r="T231" i="29"/>
  <c r="P231" i="29"/>
  <c r="BI230" i="29"/>
  <c r="BH230" i="29"/>
  <c r="BG230" i="29"/>
  <c r="BE230" i="29"/>
  <c r="X230" i="29"/>
  <c r="V230" i="29"/>
  <c r="T230" i="29"/>
  <c r="P230" i="29"/>
  <c r="BI229" i="29"/>
  <c r="BH229" i="29"/>
  <c r="BG229" i="29"/>
  <c r="BE229" i="29"/>
  <c r="X229" i="29"/>
  <c r="V229" i="29"/>
  <c r="T229" i="29"/>
  <c r="P229" i="29"/>
  <c r="BI228" i="29"/>
  <c r="BH228" i="29"/>
  <c r="BG228" i="29"/>
  <c r="BE228" i="29"/>
  <c r="X228" i="29"/>
  <c r="V228" i="29"/>
  <c r="T228" i="29"/>
  <c r="P228" i="29"/>
  <c r="BI227" i="29"/>
  <c r="BH227" i="29"/>
  <c r="BG227" i="29"/>
  <c r="BE227" i="29"/>
  <c r="X227" i="29"/>
  <c r="V227" i="29"/>
  <c r="T227" i="29"/>
  <c r="P227" i="29"/>
  <c r="BI226" i="29"/>
  <c r="BH226" i="29"/>
  <c r="BG226" i="29"/>
  <c r="BE226" i="29"/>
  <c r="X226" i="29"/>
  <c r="V226" i="29"/>
  <c r="T226" i="29"/>
  <c r="P226" i="29"/>
  <c r="BI225" i="29"/>
  <c r="BH225" i="29"/>
  <c r="BG225" i="29"/>
  <c r="BE225" i="29"/>
  <c r="X225" i="29"/>
  <c r="V225" i="29"/>
  <c r="T225" i="29"/>
  <c r="P225" i="29"/>
  <c r="BI224" i="29"/>
  <c r="BH224" i="29"/>
  <c r="BG224" i="29"/>
  <c r="BE224" i="29"/>
  <c r="X224" i="29"/>
  <c r="V224" i="29"/>
  <c r="T224" i="29"/>
  <c r="P224" i="29"/>
  <c r="BI223" i="29"/>
  <c r="BH223" i="29"/>
  <c r="BG223" i="29"/>
  <c r="BE223" i="29"/>
  <c r="X223" i="29"/>
  <c r="V223" i="29"/>
  <c r="T223" i="29"/>
  <c r="P223" i="29"/>
  <c r="BI222" i="29"/>
  <c r="BH222" i="29"/>
  <c r="BG222" i="29"/>
  <c r="BE222" i="29"/>
  <c r="X222" i="29"/>
  <c r="V222" i="29"/>
  <c r="T222" i="29"/>
  <c r="P222" i="29"/>
  <c r="BI221" i="29"/>
  <c r="BH221" i="29"/>
  <c r="BG221" i="29"/>
  <c r="BE221" i="29"/>
  <c r="X221" i="29"/>
  <c r="V221" i="29"/>
  <c r="T221" i="29"/>
  <c r="P221" i="29"/>
  <c r="BI220" i="29"/>
  <c r="BH220" i="29"/>
  <c r="BG220" i="29"/>
  <c r="BE220" i="29"/>
  <c r="X220" i="29"/>
  <c r="V220" i="29"/>
  <c r="T220" i="29"/>
  <c r="P220" i="29"/>
  <c r="BI219" i="29"/>
  <c r="BH219" i="29"/>
  <c r="BG219" i="29"/>
  <c r="BE219" i="29"/>
  <c r="X219" i="29"/>
  <c r="V219" i="29"/>
  <c r="T219" i="29"/>
  <c r="P219" i="29"/>
  <c r="BI218" i="29"/>
  <c r="BH218" i="29"/>
  <c r="BG218" i="29"/>
  <c r="BE218" i="29"/>
  <c r="X218" i="29"/>
  <c r="V218" i="29"/>
  <c r="T218" i="29"/>
  <c r="P218" i="29"/>
  <c r="BI217" i="29"/>
  <c r="BH217" i="29"/>
  <c r="BG217" i="29"/>
  <c r="BE217" i="29"/>
  <c r="X217" i="29"/>
  <c r="V217" i="29"/>
  <c r="T217" i="29"/>
  <c r="P217" i="29"/>
  <c r="BI216" i="29"/>
  <c r="BH216" i="29"/>
  <c r="BG216" i="29"/>
  <c r="BE216" i="29"/>
  <c r="X216" i="29"/>
  <c r="V216" i="29"/>
  <c r="T216" i="29"/>
  <c r="P216" i="29"/>
  <c r="BI215" i="29"/>
  <c r="BH215" i="29"/>
  <c r="BG215" i="29"/>
  <c r="BE215" i="29"/>
  <c r="X215" i="29"/>
  <c r="V215" i="29"/>
  <c r="T215" i="29"/>
  <c r="P215" i="29"/>
  <c r="BI214" i="29"/>
  <c r="BH214" i="29"/>
  <c r="BG214" i="29"/>
  <c r="BE214" i="29"/>
  <c r="X214" i="29"/>
  <c r="V214" i="29"/>
  <c r="T214" i="29"/>
  <c r="P214" i="29"/>
  <c r="BI213" i="29"/>
  <c r="BH213" i="29"/>
  <c r="BG213" i="29"/>
  <c r="BE213" i="29"/>
  <c r="X213" i="29"/>
  <c r="V213" i="29"/>
  <c r="T213" i="29"/>
  <c r="P213" i="29"/>
  <c r="BI212" i="29"/>
  <c r="BH212" i="29"/>
  <c r="BG212" i="29"/>
  <c r="BE212" i="29"/>
  <c r="X212" i="29"/>
  <c r="V212" i="29"/>
  <c r="T212" i="29"/>
  <c r="P212" i="29"/>
  <c r="BI211" i="29"/>
  <c r="BH211" i="29"/>
  <c r="BG211" i="29"/>
  <c r="BE211" i="29"/>
  <c r="X211" i="29"/>
  <c r="V211" i="29"/>
  <c r="T211" i="29"/>
  <c r="P211" i="29"/>
  <c r="BI210" i="29"/>
  <c r="BH210" i="29"/>
  <c r="BG210" i="29"/>
  <c r="BE210" i="29"/>
  <c r="X210" i="29"/>
  <c r="V210" i="29"/>
  <c r="T210" i="29"/>
  <c r="P210" i="29"/>
  <c r="BI209" i="29"/>
  <c r="BH209" i="29"/>
  <c r="BG209" i="29"/>
  <c r="BE209" i="29"/>
  <c r="X209" i="29"/>
  <c r="V209" i="29"/>
  <c r="T209" i="29"/>
  <c r="P209" i="29"/>
  <c r="BI208" i="29"/>
  <c r="BH208" i="29"/>
  <c r="BG208" i="29"/>
  <c r="BE208" i="29"/>
  <c r="X208" i="29"/>
  <c r="V208" i="29"/>
  <c r="T208" i="29"/>
  <c r="P208" i="29"/>
  <c r="BI207" i="29"/>
  <c r="BH207" i="29"/>
  <c r="BG207" i="29"/>
  <c r="BE207" i="29"/>
  <c r="X207" i="29"/>
  <c r="V207" i="29"/>
  <c r="T207" i="29"/>
  <c r="P207" i="29"/>
  <c r="BI206" i="29"/>
  <c r="BH206" i="29"/>
  <c r="BG206" i="29"/>
  <c r="BE206" i="29"/>
  <c r="X206" i="29"/>
  <c r="V206" i="29"/>
  <c r="T206" i="29"/>
  <c r="P206" i="29"/>
  <c r="BI205" i="29"/>
  <c r="BH205" i="29"/>
  <c r="BG205" i="29"/>
  <c r="BE205" i="29"/>
  <c r="X205" i="29"/>
  <c r="V205" i="29"/>
  <c r="T205" i="29"/>
  <c r="P205" i="29"/>
  <c r="BI204" i="29"/>
  <c r="BH204" i="29"/>
  <c r="BG204" i="29"/>
  <c r="BE204" i="29"/>
  <c r="X204" i="29"/>
  <c r="V204" i="29"/>
  <c r="T204" i="29"/>
  <c r="P204" i="29"/>
  <c r="BI203" i="29"/>
  <c r="BH203" i="29"/>
  <c r="BG203" i="29"/>
  <c r="BE203" i="29"/>
  <c r="X203" i="29"/>
  <c r="V203" i="29"/>
  <c r="T203" i="29"/>
  <c r="P203" i="29"/>
  <c r="BI202" i="29"/>
  <c r="BH202" i="29"/>
  <c r="BG202" i="29"/>
  <c r="BE202" i="29"/>
  <c r="X202" i="29"/>
  <c r="V202" i="29"/>
  <c r="T202" i="29"/>
  <c r="P202" i="29"/>
  <c r="BI201" i="29"/>
  <c r="BH201" i="29"/>
  <c r="BG201" i="29"/>
  <c r="BE201" i="29"/>
  <c r="X201" i="29"/>
  <c r="V201" i="29"/>
  <c r="T201" i="29"/>
  <c r="P201" i="29"/>
  <c r="BI200" i="29"/>
  <c r="BH200" i="29"/>
  <c r="BG200" i="29"/>
  <c r="BE200" i="29"/>
  <c r="X200" i="29"/>
  <c r="V200" i="29"/>
  <c r="T200" i="29"/>
  <c r="P200" i="29"/>
  <c r="BI199" i="29"/>
  <c r="BH199" i="29"/>
  <c r="BG199" i="29"/>
  <c r="BE199" i="29"/>
  <c r="X199" i="29"/>
  <c r="V199" i="29"/>
  <c r="T199" i="29"/>
  <c r="P199" i="29"/>
  <c r="BI198" i="29"/>
  <c r="BH198" i="29"/>
  <c r="BG198" i="29"/>
  <c r="BE198" i="29"/>
  <c r="X198" i="29"/>
  <c r="V198" i="29"/>
  <c r="T198" i="29"/>
  <c r="P198" i="29"/>
  <c r="BI197" i="29"/>
  <c r="BH197" i="29"/>
  <c r="BG197" i="29"/>
  <c r="BE197" i="29"/>
  <c r="X197" i="29"/>
  <c r="V197" i="29"/>
  <c r="T197" i="29"/>
  <c r="P197" i="29"/>
  <c r="BI196" i="29"/>
  <c r="BH196" i="29"/>
  <c r="BG196" i="29"/>
  <c r="BE196" i="29"/>
  <c r="X196" i="29"/>
  <c r="V196" i="29"/>
  <c r="T196" i="29"/>
  <c r="P196" i="29"/>
  <c r="BI195" i="29"/>
  <c r="BH195" i="29"/>
  <c r="BG195" i="29"/>
  <c r="BE195" i="29"/>
  <c r="X195" i="29"/>
  <c r="V195" i="29"/>
  <c r="T195" i="29"/>
  <c r="P195" i="29"/>
  <c r="BI194" i="29"/>
  <c r="BH194" i="29"/>
  <c r="BG194" i="29"/>
  <c r="BE194" i="29"/>
  <c r="X194" i="29"/>
  <c r="V194" i="29"/>
  <c r="T194" i="29"/>
  <c r="P194" i="29"/>
  <c r="BI193" i="29"/>
  <c r="BH193" i="29"/>
  <c r="BG193" i="29"/>
  <c r="BE193" i="29"/>
  <c r="X193" i="29"/>
  <c r="V193" i="29"/>
  <c r="T193" i="29"/>
  <c r="P193" i="29"/>
  <c r="BI192" i="29"/>
  <c r="BH192" i="29"/>
  <c r="BG192" i="29"/>
  <c r="BE192" i="29"/>
  <c r="X192" i="29"/>
  <c r="V192" i="29"/>
  <c r="T192" i="29"/>
  <c r="P192" i="29"/>
  <c r="BI191" i="29"/>
  <c r="BH191" i="29"/>
  <c r="BG191" i="29"/>
  <c r="BE191" i="29"/>
  <c r="X191" i="29"/>
  <c r="V191" i="29"/>
  <c r="T191" i="29"/>
  <c r="P191" i="29"/>
  <c r="BI190" i="29"/>
  <c r="BH190" i="29"/>
  <c r="BG190" i="29"/>
  <c r="BE190" i="29"/>
  <c r="X190" i="29"/>
  <c r="V190" i="29"/>
  <c r="T190" i="29"/>
  <c r="P190" i="29"/>
  <c r="BI189" i="29"/>
  <c r="BH189" i="29"/>
  <c r="BG189" i="29"/>
  <c r="BE189" i="29"/>
  <c r="X189" i="29"/>
  <c r="V189" i="29"/>
  <c r="T189" i="29"/>
  <c r="P189" i="29"/>
  <c r="BI188" i="29"/>
  <c r="BH188" i="29"/>
  <c r="BG188" i="29"/>
  <c r="BE188" i="29"/>
  <c r="X188" i="29"/>
  <c r="V188" i="29"/>
  <c r="T188" i="29"/>
  <c r="P188" i="29"/>
  <c r="BI186" i="29"/>
  <c r="BH186" i="29"/>
  <c r="BG186" i="29"/>
  <c r="BE186" i="29"/>
  <c r="X186" i="29"/>
  <c r="V186" i="29"/>
  <c r="T186" i="29"/>
  <c r="P186" i="29"/>
  <c r="BI183" i="29"/>
  <c r="BH183" i="29"/>
  <c r="BG183" i="29"/>
  <c r="BE183" i="29"/>
  <c r="X183" i="29"/>
  <c r="V183" i="29"/>
  <c r="T183" i="29"/>
  <c r="P183" i="29"/>
  <c r="BI178" i="29"/>
  <c r="BH178" i="29"/>
  <c r="BG178" i="29"/>
  <c r="BE178" i="29"/>
  <c r="X178" i="29"/>
  <c r="V178" i="29"/>
  <c r="T178" i="29"/>
  <c r="P178" i="29"/>
  <c r="BI176" i="29"/>
  <c r="BH176" i="29"/>
  <c r="BG176" i="29"/>
  <c r="BE176" i="29"/>
  <c r="X176" i="29"/>
  <c r="V176" i="29"/>
  <c r="T176" i="29"/>
  <c r="P176" i="29"/>
  <c r="BI171" i="29"/>
  <c r="BH171" i="29"/>
  <c r="BG171" i="29"/>
  <c r="BE171" i="29"/>
  <c r="X171" i="29"/>
  <c r="V171" i="29"/>
  <c r="T171" i="29"/>
  <c r="P171" i="29"/>
  <c r="BI170" i="29"/>
  <c r="BH170" i="29"/>
  <c r="BG170" i="29"/>
  <c r="BE170" i="29"/>
  <c r="X170" i="29"/>
  <c r="V170" i="29"/>
  <c r="T170" i="29"/>
  <c r="P170" i="29"/>
  <c r="BI169" i="29"/>
  <c r="BH169" i="29"/>
  <c r="BG169" i="29"/>
  <c r="BE169" i="29"/>
  <c r="X169" i="29"/>
  <c r="V169" i="29"/>
  <c r="T169" i="29"/>
  <c r="P169" i="29"/>
  <c r="BI165" i="29"/>
  <c r="BH165" i="29"/>
  <c r="BG165" i="29"/>
  <c r="BE165" i="29"/>
  <c r="X165" i="29"/>
  <c r="V165" i="29"/>
  <c r="T165" i="29"/>
  <c r="P165" i="29"/>
  <c r="BI164" i="29"/>
  <c r="BH164" i="29"/>
  <c r="BG164" i="29"/>
  <c r="BE164" i="29"/>
  <c r="X164" i="29"/>
  <c r="V164" i="29"/>
  <c r="T164" i="29"/>
  <c r="P164" i="29"/>
  <c r="BI161" i="29"/>
  <c r="BH161" i="29"/>
  <c r="BG161" i="29"/>
  <c r="BE161" i="29"/>
  <c r="X161" i="29"/>
  <c r="V161" i="29"/>
  <c r="T161" i="29"/>
  <c r="P161" i="29"/>
  <c r="BI160" i="29"/>
  <c r="BH160" i="29"/>
  <c r="BG160" i="29"/>
  <c r="BE160" i="29"/>
  <c r="X160" i="29"/>
  <c r="V160" i="29"/>
  <c r="T160" i="29"/>
  <c r="P160" i="29"/>
  <c r="BI155" i="29"/>
  <c r="BH155" i="29"/>
  <c r="BG155" i="29"/>
  <c r="BE155" i="29"/>
  <c r="X155" i="29"/>
  <c r="V155" i="29"/>
  <c r="T155" i="29"/>
  <c r="P155" i="29"/>
  <c r="BI154" i="29"/>
  <c r="BH154" i="29"/>
  <c r="BG154" i="29"/>
  <c r="BE154" i="29"/>
  <c r="X154" i="29"/>
  <c r="V154" i="29"/>
  <c r="T154" i="29"/>
  <c r="P154" i="29"/>
  <c r="BI149" i="29"/>
  <c r="BH149" i="29"/>
  <c r="BG149" i="29"/>
  <c r="BE149" i="29"/>
  <c r="X149" i="29"/>
  <c r="V149" i="29"/>
  <c r="T149" i="29"/>
  <c r="P149" i="29"/>
  <c r="BI148" i="29"/>
  <c r="BH148" i="29"/>
  <c r="BG148" i="29"/>
  <c r="BE148" i="29"/>
  <c r="X148" i="29"/>
  <c r="V148" i="29"/>
  <c r="T148" i="29"/>
  <c r="P148" i="29"/>
  <c r="BI145" i="29"/>
  <c r="BH145" i="29"/>
  <c r="BG145" i="29"/>
  <c r="BE145" i="29"/>
  <c r="X145" i="29"/>
  <c r="V145" i="29"/>
  <c r="T145" i="29"/>
  <c r="P145" i="29"/>
  <c r="J138" i="29"/>
  <c r="F138" i="29"/>
  <c r="F136" i="29"/>
  <c r="E134" i="29"/>
  <c r="BI117" i="29"/>
  <c r="BH117" i="29"/>
  <c r="BG117" i="29"/>
  <c r="BE117" i="29"/>
  <c r="BI116" i="29"/>
  <c r="BH116" i="29"/>
  <c r="BG116" i="29"/>
  <c r="BF116" i="29"/>
  <c r="BE116" i="29"/>
  <c r="BI115" i="29"/>
  <c r="BH115" i="29"/>
  <c r="BG115" i="29"/>
  <c r="BF115" i="29"/>
  <c r="BE115" i="29"/>
  <c r="BI114" i="29"/>
  <c r="BH114" i="29"/>
  <c r="BG114" i="29"/>
  <c r="BF114" i="29"/>
  <c r="BE114" i="29"/>
  <c r="BI113" i="29"/>
  <c r="BH113" i="29"/>
  <c r="BG113" i="29"/>
  <c r="BF113" i="29"/>
  <c r="BE113" i="29"/>
  <c r="BI112" i="29"/>
  <c r="BH112" i="29"/>
  <c r="BG112" i="29"/>
  <c r="BF112" i="29"/>
  <c r="BE112" i="29"/>
  <c r="J95" i="29"/>
  <c r="F95" i="29"/>
  <c r="F93" i="29"/>
  <c r="E91" i="29"/>
  <c r="J28" i="29"/>
  <c r="E28" i="29"/>
  <c r="J139" i="29"/>
  <c r="J27" i="29"/>
  <c r="J22" i="29"/>
  <c r="E22" i="29"/>
  <c r="F139" i="29" s="1"/>
  <c r="J21" i="29"/>
  <c r="J16" i="29"/>
  <c r="J136" i="29" s="1"/>
  <c r="E7" i="29"/>
  <c r="E128" i="29" s="1"/>
  <c r="K43" i="28"/>
  <c r="K42" i="28"/>
  <c r="BA127" i="1"/>
  <c r="K41" i="28"/>
  <c r="AZ127" i="1"/>
  <c r="BI371" i="28"/>
  <c r="BH371" i="28"/>
  <c r="BG371" i="28"/>
  <c r="BE371" i="28"/>
  <c r="X371" i="28"/>
  <c r="V371" i="28"/>
  <c r="T371" i="28"/>
  <c r="P371" i="28"/>
  <c r="BI370" i="28"/>
  <c r="BH370" i="28"/>
  <c r="BG370" i="28"/>
  <c r="BE370" i="28"/>
  <c r="X370" i="28"/>
  <c r="V370" i="28"/>
  <c r="T370" i="28"/>
  <c r="P370" i="28"/>
  <c r="BI369" i="28"/>
  <c r="BH369" i="28"/>
  <c r="BG369" i="28"/>
  <c r="BE369" i="28"/>
  <c r="X369" i="28"/>
  <c r="V369" i="28"/>
  <c r="T369" i="28"/>
  <c r="P369" i="28"/>
  <c r="BI368" i="28"/>
  <c r="BH368" i="28"/>
  <c r="BG368" i="28"/>
  <c r="BE368" i="28"/>
  <c r="X368" i="28"/>
  <c r="V368" i="28"/>
  <c r="T368" i="28"/>
  <c r="P368" i="28"/>
  <c r="BI367" i="28"/>
  <c r="BH367" i="28"/>
  <c r="BG367" i="28"/>
  <c r="BE367" i="28"/>
  <c r="X367" i="28"/>
  <c r="V367" i="28"/>
  <c r="T367" i="28"/>
  <c r="P367" i="28"/>
  <c r="BI366" i="28"/>
  <c r="BH366" i="28"/>
  <c r="BG366" i="28"/>
  <c r="BE366" i="28"/>
  <c r="X366" i="28"/>
  <c r="V366" i="28"/>
  <c r="T366" i="28"/>
  <c r="P366" i="28"/>
  <c r="BI365" i="28"/>
  <c r="BH365" i="28"/>
  <c r="BG365" i="28"/>
  <c r="BE365" i="28"/>
  <c r="X365" i="28"/>
  <c r="V365" i="28"/>
  <c r="T365" i="28"/>
  <c r="P365" i="28"/>
  <c r="BI364" i="28"/>
  <c r="BH364" i="28"/>
  <c r="BG364" i="28"/>
  <c r="BE364" i="28"/>
  <c r="X364" i="28"/>
  <c r="V364" i="28"/>
  <c r="T364" i="28"/>
  <c r="P364" i="28"/>
  <c r="BI363" i="28"/>
  <c r="BH363" i="28"/>
  <c r="BG363" i="28"/>
  <c r="BE363" i="28"/>
  <c r="X363" i="28"/>
  <c r="V363" i="28"/>
  <c r="T363" i="28"/>
  <c r="P363" i="28"/>
  <c r="BI362" i="28"/>
  <c r="BH362" i="28"/>
  <c r="BG362" i="28"/>
  <c r="BE362" i="28"/>
  <c r="X362" i="28"/>
  <c r="V362" i="28"/>
  <c r="T362" i="28"/>
  <c r="P362" i="28"/>
  <c r="BI361" i="28"/>
  <c r="BH361" i="28"/>
  <c r="BG361" i="28"/>
  <c r="BE361" i="28"/>
  <c r="X361" i="28"/>
  <c r="V361" i="28"/>
  <c r="T361" i="28"/>
  <c r="P361" i="28"/>
  <c r="BI360" i="28"/>
  <c r="BH360" i="28"/>
  <c r="BG360" i="28"/>
  <c r="BE360" i="28"/>
  <c r="X360" i="28"/>
  <c r="V360" i="28"/>
  <c r="T360" i="28"/>
  <c r="P360" i="28"/>
  <c r="BI359" i="28"/>
  <c r="BH359" i="28"/>
  <c r="BG359" i="28"/>
  <c r="BE359" i="28"/>
  <c r="X359" i="28"/>
  <c r="V359" i="28"/>
  <c r="T359" i="28"/>
  <c r="P359" i="28"/>
  <c r="BI358" i="28"/>
  <c r="BH358" i="28"/>
  <c r="BG358" i="28"/>
  <c r="BE358" i="28"/>
  <c r="X358" i="28"/>
  <c r="V358" i="28"/>
  <c r="T358" i="28"/>
  <c r="P358" i="28"/>
  <c r="BI357" i="28"/>
  <c r="BH357" i="28"/>
  <c r="BG357" i="28"/>
  <c r="BE357" i="28"/>
  <c r="X357" i="28"/>
  <c r="V357" i="28"/>
  <c r="T357" i="28"/>
  <c r="P357" i="28"/>
  <c r="BI356" i="28"/>
  <c r="BH356" i="28"/>
  <c r="BG356" i="28"/>
  <c r="BE356" i="28"/>
  <c r="X356" i="28"/>
  <c r="V356" i="28"/>
  <c r="T356" i="28"/>
  <c r="P356" i="28"/>
  <c r="BI355" i="28"/>
  <c r="BH355" i="28"/>
  <c r="BG355" i="28"/>
  <c r="BE355" i="28"/>
  <c r="X355" i="28"/>
  <c r="V355" i="28"/>
  <c r="T355" i="28"/>
  <c r="P355" i="28"/>
  <c r="BI354" i="28"/>
  <c r="BH354" i="28"/>
  <c r="BG354" i="28"/>
  <c r="BE354" i="28"/>
  <c r="X354" i="28"/>
  <c r="V354" i="28"/>
  <c r="T354" i="28"/>
  <c r="P354" i="28"/>
  <c r="BI353" i="28"/>
  <c r="BH353" i="28"/>
  <c r="BG353" i="28"/>
  <c r="BE353" i="28"/>
  <c r="X353" i="28"/>
  <c r="V353" i="28"/>
  <c r="T353" i="28"/>
  <c r="P353" i="28"/>
  <c r="BI352" i="28"/>
  <c r="BH352" i="28"/>
  <c r="BG352" i="28"/>
  <c r="BE352" i="28"/>
  <c r="X352" i="28"/>
  <c r="V352" i="28"/>
  <c r="T352" i="28"/>
  <c r="P352" i="28"/>
  <c r="BI351" i="28"/>
  <c r="BH351" i="28"/>
  <c r="BG351" i="28"/>
  <c r="BE351" i="28"/>
  <c r="X351" i="28"/>
  <c r="V351" i="28"/>
  <c r="T351" i="28"/>
  <c r="P351" i="28"/>
  <c r="BI350" i="28"/>
  <c r="BH350" i="28"/>
  <c r="BG350" i="28"/>
  <c r="BE350" i="28"/>
  <c r="X350" i="28"/>
  <c r="V350" i="28"/>
  <c r="T350" i="28"/>
  <c r="P350" i="28"/>
  <c r="BI349" i="28"/>
  <c r="BH349" i="28"/>
  <c r="BG349" i="28"/>
  <c r="BE349" i="28"/>
  <c r="X349" i="28"/>
  <c r="V349" i="28"/>
  <c r="T349" i="28"/>
  <c r="P349" i="28"/>
  <c r="BI348" i="28"/>
  <c r="BH348" i="28"/>
  <c r="BG348" i="28"/>
  <c r="BE348" i="28"/>
  <c r="X348" i="28"/>
  <c r="V348" i="28"/>
  <c r="T348" i="28"/>
  <c r="P348" i="28"/>
  <c r="BI347" i="28"/>
  <c r="BH347" i="28"/>
  <c r="BG347" i="28"/>
  <c r="BE347" i="28"/>
  <c r="X347" i="28"/>
  <c r="V347" i="28"/>
  <c r="T347" i="28"/>
  <c r="P347" i="28"/>
  <c r="BI346" i="28"/>
  <c r="BH346" i="28"/>
  <c r="BG346" i="28"/>
  <c r="BE346" i="28"/>
  <c r="X346" i="28"/>
  <c r="V346" i="28"/>
  <c r="T346" i="28"/>
  <c r="P346" i="28"/>
  <c r="BI345" i="28"/>
  <c r="BH345" i="28"/>
  <c r="BG345" i="28"/>
  <c r="BE345" i="28"/>
  <c r="X345" i="28"/>
  <c r="V345" i="28"/>
  <c r="T345" i="28"/>
  <c r="P345" i="28"/>
  <c r="BI344" i="28"/>
  <c r="BH344" i="28"/>
  <c r="BG344" i="28"/>
  <c r="BE344" i="28"/>
  <c r="X344" i="28"/>
  <c r="V344" i="28"/>
  <c r="T344" i="28"/>
  <c r="P344" i="28"/>
  <c r="BI343" i="28"/>
  <c r="BH343" i="28"/>
  <c r="BG343" i="28"/>
  <c r="BE343" i="28"/>
  <c r="X343" i="28"/>
  <c r="V343" i="28"/>
  <c r="T343" i="28"/>
  <c r="P343" i="28"/>
  <c r="BI342" i="28"/>
  <c r="BH342" i="28"/>
  <c r="BG342" i="28"/>
  <c r="BE342" i="28"/>
  <c r="X342" i="28"/>
  <c r="V342" i="28"/>
  <c r="T342" i="28"/>
  <c r="P342" i="28"/>
  <c r="BI341" i="28"/>
  <c r="BH341" i="28"/>
  <c r="BG341" i="28"/>
  <c r="BE341" i="28"/>
  <c r="X341" i="28"/>
  <c r="V341" i="28"/>
  <c r="T341" i="28"/>
  <c r="P341" i="28"/>
  <c r="BI340" i="28"/>
  <c r="BH340" i="28"/>
  <c r="BG340" i="28"/>
  <c r="BE340" i="28"/>
  <c r="X340" i="28"/>
  <c r="V340" i="28"/>
  <c r="T340" i="28"/>
  <c r="P340" i="28"/>
  <c r="BI339" i="28"/>
  <c r="BH339" i="28"/>
  <c r="BG339" i="28"/>
  <c r="BE339" i="28"/>
  <c r="X339" i="28"/>
  <c r="V339" i="28"/>
  <c r="T339" i="28"/>
  <c r="P339" i="28"/>
  <c r="BI338" i="28"/>
  <c r="BH338" i="28"/>
  <c r="BG338" i="28"/>
  <c r="BE338" i="28"/>
  <c r="X338" i="28"/>
  <c r="V338" i="28"/>
  <c r="T338" i="28"/>
  <c r="P338" i="28"/>
  <c r="BI337" i="28"/>
  <c r="BH337" i="28"/>
  <c r="BG337" i="28"/>
  <c r="BE337" i="28"/>
  <c r="X337" i="28"/>
  <c r="V337" i="28"/>
  <c r="T337" i="28"/>
  <c r="P337" i="28"/>
  <c r="BI336" i="28"/>
  <c r="BH336" i="28"/>
  <c r="BG336" i="28"/>
  <c r="BE336" i="28"/>
  <c r="X336" i="28"/>
  <c r="V336" i="28"/>
  <c r="T336" i="28"/>
  <c r="P336" i="28"/>
  <c r="BI335" i="28"/>
  <c r="BH335" i="28"/>
  <c r="BG335" i="28"/>
  <c r="BE335" i="28"/>
  <c r="X335" i="28"/>
  <c r="V335" i="28"/>
  <c r="T335" i="28"/>
  <c r="P335" i="28"/>
  <c r="BI334" i="28"/>
  <c r="BH334" i="28"/>
  <c r="BG334" i="28"/>
  <c r="BE334" i="28"/>
  <c r="X334" i="28"/>
  <c r="V334" i="28"/>
  <c r="T334" i="28"/>
  <c r="P334" i="28"/>
  <c r="BI333" i="28"/>
  <c r="BH333" i="28"/>
  <c r="BG333" i="28"/>
  <c r="BE333" i="28"/>
  <c r="X333" i="28"/>
  <c r="V333" i="28"/>
  <c r="T333" i="28"/>
  <c r="P333" i="28"/>
  <c r="BI332" i="28"/>
  <c r="BH332" i="28"/>
  <c r="BG332" i="28"/>
  <c r="BE332" i="28"/>
  <c r="X332" i="28"/>
  <c r="V332" i="28"/>
  <c r="T332" i="28"/>
  <c r="P332" i="28"/>
  <c r="BI331" i="28"/>
  <c r="BH331" i="28"/>
  <c r="BG331" i="28"/>
  <c r="BE331" i="28"/>
  <c r="X331" i="28"/>
  <c r="V331" i="28"/>
  <c r="T331" i="28"/>
  <c r="P331" i="28"/>
  <c r="BI330" i="28"/>
  <c r="BH330" i="28"/>
  <c r="BG330" i="28"/>
  <c r="BE330" i="28"/>
  <c r="X330" i="28"/>
  <c r="V330" i="28"/>
  <c r="T330" i="28"/>
  <c r="P330" i="28"/>
  <c r="BI329" i="28"/>
  <c r="BH329" i="28"/>
  <c r="BG329" i="28"/>
  <c r="BE329" i="28"/>
  <c r="X329" i="28"/>
  <c r="V329" i="28"/>
  <c r="T329" i="28"/>
  <c r="P329" i="28"/>
  <c r="BI328" i="28"/>
  <c r="BH328" i="28"/>
  <c r="BG328" i="28"/>
  <c r="BE328" i="28"/>
  <c r="X328" i="28"/>
  <c r="V328" i="28"/>
  <c r="T328" i="28"/>
  <c r="P328" i="28"/>
  <c r="BI327" i="28"/>
  <c r="BH327" i="28"/>
  <c r="BG327" i="28"/>
  <c r="BE327" i="28"/>
  <c r="X327" i="28"/>
  <c r="V327" i="28"/>
  <c r="T327" i="28"/>
  <c r="P327" i="28"/>
  <c r="BI326" i="28"/>
  <c r="BH326" i="28"/>
  <c r="BG326" i="28"/>
  <c r="BE326" i="28"/>
  <c r="X326" i="28"/>
  <c r="V326" i="28"/>
  <c r="T326" i="28"/>
  <c r="P326" i="28"/>
  <c r="BI325" i="28"/>
  <c r="BH325" i="28"/>
  <c r="BG325" i="28"/>
  <c r="BE325" i="28"/>
  <c r="X325" i="28"/>
  <c r="V325" i="28"/>
  <c r="T325" i="28"/>
  <c r="P325" i="28"/>
  <c r="BI324" i="28"/>
  <c r="BH324" i="28"/>
  <c r="BG324" i="28"/>
  <c r="BE324" i="28"/>
  <c r="X324" i="28"/>
  <c r="V324" i="28"/>
  <c r="T324" i="28"/>
  <c r="P324" i="28"/>
  <c r="BI323" i="28"/>
  <c r="BH323" i="28"/>
  <c r="BG323" i="28"/>
  <c r="BE323" i="28"/>
  <c r="X323" i="28"/>
  <c r="V323" i="28"/>
  <c r="T323" i="28"/>
  <c r="P323" i="28"/>
  <c r="BI322" i="28"/>
  <c r="BH322" i="28"/>
  <c r="BG322" i="28"/>
  <c r="BE322" i="28"/>
  <c r="X322" i="28"/>
  <c r="V322" i="28"/>
  <c r="T322" i="28"/>
  <c r="P322" i="28"/>
  <c r="BI321" i="28"/>
  <c r="BH321" i="28"/>
  <c r="BG321" i="28"/>
  <c r="BE321" i="28"/>
  <c r="X321" i="28"/>
  <c r="V321" i="28"/>
  <c r="T321" i="28"/>
  <c r="P321" i="28"/>
  <c r="BI320" i="28"/>
  <c r="BH320" i="28"/>
  <c r="BG320" i="28"/>
  <c r="BE320" i="28"/>
  <c r="X320" i="28"/>
  <c r="V320" i="28"/>
  <c r="T320" i="28"/>
  <c r="P320" i="28"/>
  <c r="BI319" i="28"/>
  <c r="BH319" i="28"/>
  <c r="BG319" i="28"/>
  <c r="BE319" i="28"/>
  <c r="X319" i="28"/>
  <c r="V319" i="28"/>
  <c r="T319" i="28"/>
  <c r="P319" i="28"/>
  <c r="BI318" i="28"/>
  <c r="BH318" i="28"/>
  <c r="BG318" i="28"/>
  <c r="BE318" i="28"/>
  <c r="X318" i="28"/>
  <c r="V318" i="28"/>
  <c r="T318" i="28"/>
  <c r="P318" i="28"/>
  <c r="BI317" i="28"/>
  <c r="BH317" i="28"/>
  <c r="BG317" i="28"/>
  <c r="BE317" i="28"/>
  <c r="X317" i="28"/>
  <c r="V317" i="28"/>
  <c r="T317" i="28"/>
  <c r="P317" i="28"/>
  <c r="BI316" i="28"/>
  <c r="BH316" i="28"/>
  <c r="BG316" i="28"/>
  <c r="BE316" i="28"/>
  <c r="X316" i="28"/>
  <c r="V316" i="28"/>
  <c r="T316" i="28"/>
  <c r="P316" i="28"/>
  <c r="BI315" i="28"/>
  <c r="BH315" i="28"/>
  <c r="BG315" i="28"/>
  <c r="BE315" i="28"/>
  <c r="X315" i="28"/>
  <c r="V315" i="28"/>
  <c r="T315" i="28"/>
  <c r="P315" i="28"/>
  <c r="BI314" i="28"/>
  <c r="BH314" i="28"/>
  <c r="BG314" i="28"/>
  <c r="BE314" i="28"/>
  <c r="X314" i="28"/>
  <c r="V314" i="28"/>
  <c r="T314" i="28"/>
  <c r="P314" i="28"/>
  <c r="BI313" i="28"/>
  <c r="BH313" i="28"/>
  <c r="BG313" i="28"/>
  <c r="BE313" i="28"/>
  <c r="X313" i="28"/>
  <c r="V313" i="28"/>
  <c r="T313" i="28"/>
  <c r="P313" i="28"/>
  <c r="BI312" i="28"/>
  <c r="BH312" i="28"/>
  <c r="BG312" i="28"/>
  <c r="BE312" i="28"/>
  <c r="X312" i="28"/>
  <c r="V312" i="28"/>
  <c r="T312" i="28"/>
  <c r="P312" i="28"/>
  <c r="BI311" i="28"/>
  <c r="BH311" i="28"/>
  <c r="BG311" i="28"/>
  <c r="BE311" i="28"/>
  <c r="X311" i="28"/>
  <c r="V311" i="28"/>
  <c r="T311" i="28"/>
  <c r="P311" i="28"/>
  <c r="BI310" i="28"/>
  <c r="BH310" i="28"/>
  <c r="BG310" i="28"/>
  <c r="BE310" i="28"/>
  <c r="X310" i="28"/>
  <c r="V310" i="28"/>
  <c r="T310" i="28"/>
  <c r="P310" i="28"/>
  <c r="BI309" i="28"/>
  <c r="BH309" i="28"/>
  <c r="BG309" i="28"/>
  <c r="BE309" i="28"/>
  <c r="X309" i="28"/>
  <c r="V309" i="28"/>
  <c r="T309" i="28"/>
  <c r="P309" i="28"/>
  <c r="BI308" i="28"/>
  <c r="BH308" i="28"/>
  <c r="BG308" i="28"/>
  <c r="BE308" i="28"/>
  <c r="X308" i="28"/>
  <c r="V308" i="28"/>
  <c r="T308" i="28"/>
  <c r="P308" i="28"/>
  <c r="BI307" i="28"/>
  <c r="BH307" i="28"/>
  <c r="BG307" i="28"/>
  <c r="BE307" i="28"/>
  <c r="X307" i="28"/>
  <c r="V307" i="28"/>
  <c r="T307" i="28"/>
  <c r="P307" i="28"/>
  <c r="BI306" i="28"/>
  <c r="BH306" i="28"/>
  <c r="BG306" i="28"/>
  <c r="BE306" i="28"/>
  <c r="X306" i="28"/>
  <c r="V306" i="28"/>
  <c r="T306" i="28"/>
  <c r="P306" i="28"/>
  <c r="BI305" i="28"/>
  <c r="BH305" i="28"/>
  <c r="BG305" i="28"/>
  <c r="BE305" i="28"/>
  <c r="X305" i="28"/>
  <c r="V305" i="28"/>
  <c r="T305" i="28"/>
  <c r="P305" i="28"/>
  <c r="BI304" i="28"/>
  <c r="BH304" i="28"/>
  <c r="BG304" i="28"/>
  <c r="BE304" i="28"/>
  <c r="X304" i="28"/>
  <c r="V304" i="28"/>
  <c r="T304" i="28"/>
  <c r="P304" i="28"/>
  <c r="BI303" i="28"/>
  <c r="BH303" i="28"/>
  <c r="BG303" i="28"/>
  <c r="BE303" i="28"/>
  <c r="X303" i="28"/>
  <c r="V303" i="28"/>
  <c r="T303" i="28"/>
  <c r="P303" i="28"/>
  <c r="BI302" i="28"/>
  <c r="BH302" i="28"/>
  <c r="BG302" i="28"/>
  <c r="BE302" i="28"/>
  <c r="X302" i="28"/>
  <c r="V302" i="28"/>
  <c r="T302" i="28"/>
  <c r="P302" i="28"/>
  <c r="BI301" i="28"/>
  <c r="BH301" i="28"/>
  <c r="BG301" i="28"/>
  <c r="BE301" i="28"/>
  <c r="X301" i="28"/>
  <c r="V301" i="28"/>
  <c r="T301" i="28"/>
  <c r="P301" i="28"/>
  <c r="BI300" i="28"/>
  <c r="BH300" i="28"/>
  <c r="BG300" i="28"/>
  <c r="BE300" i="28"/>
  <c r="X300" i="28"/>
  <c r="V300" i="28"/>
  <c r="T300" i="28"/>
  <c r="P300" i="28"/>
  <c r="BI299" i="28"/>
  <c r="BH299" i="28"/>
  <c r="BG299" i="28"/>
  <c r="BE299" i="28"/>
  <c r="X299" i="28"/>
  <c r="V299" i="28"/>
  <c r="T299" i="28"/>
  <c r="P299" i="28"/>
  <c r="BI298" i="28"/>
  <c r="BH298" i="28"/>
  <c r="BG298" i="28"/>
  <c r="BE298" i="28"/>
  <c r="X298" i="28"/>
  <c r="V298" i="28"/>
  <c r="T298" i="28"/>
  <c r="P298" i="28"/>
  <c r="BI297" i="28"/>
  <c r="BH297" i="28"/>
  <c r="BG297" i="28"/>
  <c r="BE297" i="28"/>
  <c r="X297" i="28"/>
  <c r="V297" i="28"/>
  <c r="T297" i="28"/>
  <c r="P297" i="28"/>
  <c r="BI295" i="28"/>
  <c r="BH295" i="28"/>
  <c r="BG295" i="28"/>
  <c r="BE295" i="28"/>
  <c r="X295" i="28"/>
  <c r="V295" i="28"/>
  <c r="T295" i="28"/>
  <c r="P295" i="28"/>
  <c r="BI294" i="28"/>
  <c r="BH294" i="28"/>
  <c r="BG294" i="28"/>
  <c r="BE294" i="28"/>
  <c r="X294" i="28"/>
  <c r="V294" i="28"/>
  <c r="T294" i="28"/>
  <c r="P294" i="28"/>
  <c r="BI293" i="28"/>
  <c r="BH293" i="28"/>
  <c r="BG293" i="28"/>
  <c r="BE293" i="28"/>
  <c r="X293" i="28"/>
  <c r="V293" i="28"/>
  <c r="T293" i="28"/>
  <c r="P293" i="28"/>
  <c r="BI292" i="28"/>
  <c r="BH292" i="28"/>
  <c r="BG292" i="28"/>
  <c r="BE292" i="28"/>
  <c r="X292" i="28"/>
  <c r="V292" i="28"/>
  <c r="T292" i="28"/>
  <c r="P292" i="28"/>
  <c r="BI291" i="28"/>
  <c r="BH291" i="28"/>
  <c r="BG291" i="28"/>
  <c r="BE291" i="28"/>
  <c r="X291" i="28"/>
  <c r="V291" i="28"/>
  <c r="T291" i="28"/>
  <c r="P291" i="28"/>
  <c r="BI290" i="28"/>
  <c r="BH290" i="28"/>
  <c r="BG290" i="28"/>
  <c r="BE290" i="28"/>
  <c r="X290" i="28"/>
  <c r="V290" i="28"/>
  <c r="T290" i="28"/>
  <c r="P290" i="28"/>
  <c r="BI289" i="28"/>
  <c r="BH289" i="28"/>
  <c r="BG289" i="28"/>
  <c r="BE289" i="28"/>
  <c r="X289" i="28"/>
  <c r="V289" i="28"/>
  <c r="T289" i="28"/>
  <c r="P289" i="28"/>
  <c r="BI288" i="28"/>
  <c r="BH288" i="28"/>
  <c r="BG288" i="28"/>
  <c r="BE288" i="28"/>
  <c r="X288" i="28"/>
  <c r="V288" i="28"/>
  <c r="T288" i="28"/>
  <c r="P288" i="28"/>
  <c r="BI287" i="28"/>
  <c r="BH287" i="28"/>
  <c r="BG287" i="28"/>
  <c r="BE287" i="28"/>
  <c r="X287" i="28"/>
  <c r="V287" i="28"/>
  <c r="T287" i="28"/>
  <c r="P287" i="28"/>
  <c r="BI286" i="28"/>
  <c r="BH286" i="28"/>
  <c r="BG286" i="28"/>
  <c r="BE286" i="28"/>
  <c r="X286" i="28"/>
  <c r="V286" i="28"/>
  <c r="T286" i="28"/>
  <c r="P286" i="28"/>
  <c r="BI284" i="28"/>
  <c r="BH284" i="28"/>
  <c r="BG284" i="28"/>
  <c r="BE284" i="28"/>
  <c r="X284" i="28"/>
  <c r="V284" i="28"/>
  <c r="T284" i="28"/>
  <c r="P284" i="28"/>
  <c r="BI283" i="28"/>
  <c r="BH283" i="28"/>
  <c r="BG283" i="28"/>
  <c r="BE283" i="28"/>
  <c r="X283" i="28"/>
  <c r="V283" i="28"/>
  <c r="T283" i="28"/>
  <c r="P283" i="28"/>
  <c r="BI282" i="28"/>
  <c r="BH282" i="28"/>
  <c r="BG282" i="28"/>
  <c r="BE282" i="28"/>
  <c r="X282" i="28"/>
  <c r="V282" i="28"/>
  <c r="T282" i="28"/>
  <c r="P282" i="28"/>
  <c r="BI281" i="28"/>
  <c r="BH281" i="28"/>
  <c r="BG281" i="28"/>
  <c r="BE281" i="28"/>
  <c r="X281" i="28"/>
  <c r="V281" i="28"/>
  <c r="T281" i="28"/>
  <c r="P281" i="28"/>
  <c r="BI280" i="28"/>
  <c r="BH280" i="28"/>
  <c r="BG280" i="28"/>
  <c r="BE280" i="28"/>
  <c r="X280" i="28"/>
  <c r="V280" i="28"/>
  <c r="T280" i="28"/>
  <c r="P280" i="28"/>
  <c r="BI279" i="28"/>
  <c r="BH279" i="28"/>
  <c r="BG279" i="28"/>
  <c r="BE279" i="28"/>
  <c r="X279" i="28"/>
  <c r="V279" i="28"/>
  <c r="T279" i="28"/>
  <c r="P279" i="28"/>
  <c r="BI278" i="28"/>
  <c r="BH278" i="28"/>
  <c r="BG278" i="28"/>
  <c r="BE278" i="28"/>
  <c r="X278" i="28"/>
  <c r="V278" i="28"/>
  <c r="T278" i="28"/>
  <c r="P278" i="28"/>
  <c r="BI277" i="28"/>
  <c r="BH277" i="28"/>
  <c r="BG277" i="28"/>
  <c r="BE277" i="28"/>
  <c r="X277" i="28"/>
  <c r="V277" i="28"/>
  <c r="T277" i="28"/>
  <c r="P277" i="28"/>
  <c r="BI276" i="28"/>
  <c r="BH276" i="28"/>
  <c r="BG276" i="28"/>
  <c r="BE276" i="28"/>
  <c r="X276" i="28"/>
  <c r="V276" i="28"/>
  <c r="T276" i="28"/>
  <c r="P276" i="28"/>
  <c r="BI275" i="28"/>
  <c r="BH275" i="28"/>
  <c r="BG275" i="28"/>
  <c r="BE275" i="28"/>
  <c r="X275" i="28"/>
  <c r="V275" i="28"/>
  <c r="T275" i="28"/>
  <c r="P275" i="28"/>
  <c r="BI274" i="28"/>
  <c r="BH274" i="28"/>
  <c r="BG274" i="28"/>
  <c r="BE274" i="28"/>
  <c r="X274" i="28"/>
  <c r="V274" i="28"/>
  <c r="T274" i="28"/>
  <c r="P274" i="28"/>
  <c r="BI273" i="28"/>
  <c r="BH273" i="28"/>
  <c r="BG273" i="28"/>
  <c r="BE273" i="28"/>
  <c r="X273" i="28"/>
  <c r="V273" i="28"/>
  <c r="T273" i="28"/>
  <c r="P273" i="28"/>
  <c r="BI272" i="28"/>
  <c r="BH272" i="28"/>
  <c r="BG272" i="28"/>
  <c r="BE272" i="28"/>
  <c r="X272" i="28"/>
  <c r="V272" i="28"/>
  <c r="T272" i="28"/>
  <c r="P272" i="28"/>
  <c r="BI271" i="28"/>
  <c r="BH271" i="28"/>
  <c r="BG271" i="28"/>
  <c r="BE271" i="28"/>
  <c r="X271" i="28"/>
  <c r="V271" i="28"/>
  <c r="T271" i="28"/>
  <c r="P271" i="28"/>
  <c r="BI270" i="28"/>
  <c r="BH270" i="28"/>
  <c r="BG270" i="28"/>
  <c r="BE270" i="28"/>
  <c r="X270" i="28"/>
  <c r="V270" i="28"/>
  <c r="T270" i="28"/>
  <c r="P270" i="28"/>
  <c r="BI269" i="28"/>
  <c r="BH269" i="28"/>
  <c r="BG269" i="28"/>
  <c r="BE269" i="28"/>
  <c r="X269" i="28"/>
  <c r="V269" i="28"/>
  <c r="T269" i="28"/>
  <c r="P269" i="28"/>
  <c r="BI268" i="28"/>
  <c r="BH268" i="28"/>
  <c r="BG268" i="28"/>
  <c r="BE268" i="28"/>
  <c r="X268" i="28"/>
  <c r="V268" i="28"/>
  <c r="T268" i="28"/>
  <c r="P268" i="28"/>
  <c r="BI267" i="28"/>
  <c r="BH267" i="28"/>
  <c r="BG267" i="28"/>
  <c r="BE267" i="28"/>
  <c r="X267" i="28"/>
  <c r="V267" i="28"/>
  <c r="T267" i="28"/>
  <c r="P267" i="28"/>
  <c r="BI266" i="28"/>
  <c r="BH266" i="28"/>
  <c r="BG266" i="28"/>
  <c r="BE266" i="28"/>
  <c r="X266" i="28"/>
  <c r="V266" i="28"/>
  <c r="T266" i="28"/>
  <c r="P266" i="28"/>
  <c r="BI265" i="28"/>
  <c r="BH265" i="28"/>
  <c r="BG265" i="28"/>
  <c r="BE265" i="28"/>
  <c r="X265" i="28"/>
  <c r="V265" i="28"/>
  <c r="T265" i="28"/>
  <c r="P265" i="28"/>
  <c r="BI264" i="28"/>
  <c r="BH264" i="28"/>
  <c r="BG264" i="28"/>
  <c r="BE264" i="28"/>
  <c r="X264" i="28"/>
  <c r="V264" i="28"/>
  <c r="T264" i="28"/>
  <c r="P264" i="28"/>
  <c r="BI263" i="28"/>
  <c r="BH263" i="28"/>
  <c r="BG263" i="28"/>
  <c r="BE263" i="28"/>
  <c r="X263" i="28"/>
  <c r="V263" i="28"/>
  <c r="T263" i="28"/>
  <c r="P263" i="28"/>
  <c r="BI262" i="28"/>
  <c r="BH262" i="28"/>
  <c r="BG262" i="28"/>
  <c r="BE262" i="28"/>
  <c r="X262" i="28"/>
  <c r="V262" i="28"/>
  <c r="T262" i="28"/>
  <c r="P262" i="28"/>
  <c r="BI261" i="28"/>
  <c r="BH261" i="28"/>
  <c r="BG261" i="28"/>
  <c r="BE261" i="28"/>
  <c r="X261" i="28"/>
  <c r="V261" i="28"/>
  <c r="T261" i="28"/>
  <c r="P261" i="28"/>
  <c r="BI260" i="28"/>
  <c r="BH260" i="28"/>
  <c r="BG260" i="28"/>
  <c r="BE260" i="28"/>
  <c r="X260" i="28"/>
  <c r="V260" i="28"/>
  <c r="T260" i="28"/>
  <c r="P260" i="28"/>
  <c r="BI259" i="28"/>
  <c r="BH259" i="28"/>
  <c r="BG259" i="28"/>
  <c r="BE259" i="28"/>
  <c r="X259" i="28"/>
  <c r="V259" i="28"/>
  <c r="T259" i="28"/>
  <c r="P259" i="28"/>
  <c r="BI258" i="28"/>
  <c r="BH258" i="28"/>
  <c r="BG258" i="28"/>
  <c r="BE258" i="28"/>
  <c r="X258" i="28"/>
  <c r="V258" i="28"/>
  <c r="T258" i="28"/>
  <c r="P258" i="28"/>
  <c r="BI257" i="28"/>
  <c r="BH257" i="28"/>
  <c r="BG257" i="28"/>
  <c r="BE257" i="28"/>
  <c r="X257" i="28"/>
  <c r="V257" i="28"/>
  <c r="T257" i="28"/>
  <c r="P257" i="28"/>
  <c r="BI256" i="28"/>
  <c r="BH256" i="28"/>
  <c r="BG256" i="28"/>
  <c r="BE256" i="28"/>
  <c r="X256" i="28"/>
  <c r="V256" i="28"/>
  <c r="T256" i="28"/>
  <c r="P256" i="28"/>
  <c r="BI255" i="28"/>
  <c r="BH255" i="28"/>
  <c r="BG255" i="28"/>
  <c r="BE255" i="28"/>
  <c r="X255" i="28"/>
  <c r="V255" i="28"/>
  <c r="T255" i="28"/>
  <c r="P255" i="28"/>
  <c r="BI254" i="28"/>
  <c r="BH254" i="28"/>
  <c r="BG254" i="28"/>
  <c r="BE254" i="28"/>
  <c r="X254" i="28"/>
  <c r="V254" i="28"/>
  <c r="T254" i="28"/>
  <c r="P254" i="28"/>
  <c r="BI253" i="28"/>
  <c r="BH253" i="28"/>
  <c r="BG253" i="28"/>
  <c r="BE253" i="28"/>
  <c r="X253" i="28"/>
  <c r="V253" i="28"/>
  <c r="T253" i="28"/>
  <c r="P253" i="28"/>
  <c r="BI252" i="28"/>
  <c r="BH252" i="28"/>
  <c r="BG252" i="28"/>
  <c r="BE252" i="28"/>
  <c r="X252" i="28"/>
  <c r="V252" i="28"/>
  <c r="T252" i="28"/>
  <c r="P252" i="28"/>
  <c r="BI251" i="28"/>
  <c r="BH251" i="28"/>
  <c r="BG251" i="28"/>
  <c r="BE251" i="28"/>
  <c r="X251" i="28"/>
  <c r="V251" i="28"/>
  <c r="T251" i="28"/>
  <c r="P251" i="28"/>
  <c r="BI250" i="28"/>
  <c r="BH250" i="28"/>
  <c r="BG250" i="28"/>
  <c r="BE250" i="28"/>
  <c r="X250" i="28"/>
  <c r="V250" i="28"/>
  <c r="T250" i="28"/>
  <c r="P250" i="28"/>
  <c r="BI249" i="28"/>
  <c r="BH249" i="28"/>
  <c r="BG249" i="28"/>
  <c r="BE249" i="28"/>
  <c r="X249" i="28"/>
  <c r="V249" i="28"/>
  <c r="T249" i="28"/>
  <c r="P249" i="28"/>
  <c r="BI248" i="28"/>
  <c r="BH248" i="28"/>
  <c r="BG248" i="28"/>
  <c r="BE248" i="28"/>
  <c r="X248" i="28"/>
  <c r="V248" i="28"/>
  <c r="T248" i="28"/>
  <c r="P248" i="28"/>
  <c r="BI247" i="28"/>
  <c r="BH247" i="28"/>
  <c r="BG247" i="28"/>
  <c r="BE247" i="28"/>
  <c r="X247" i="28"/>
  <c r="V247" i="28"/>
  <c r="T247" i="28"/>
  <c r="P247" i="28"/>
  <c r="BI246" i="28"/>
  <c r="BH246" i="28"/>
  <c r="BG246" i="28"/>
  <c r="BE246" i="28"/>
  <c r="X246" i="28"/>
  <c r="V246" i="28"/>
  <c r="T246" i="28"/>
  <c r="P246" i="28"/>
  <c r="BI245" i="28"/>
  <c r="BH245" i="28"/>
  <c r="BG245" i="28"/>
  <c r="BE245" i="28"/>
  <c r="X245" i="28"/>
  <c r="V245" i="28"/>
  <c r="T245" i="28"/>
  <c r="P245" i="28"/>
  <c r="BI244" i="28"/>
  <c r="BH244" i="28"/>
  <c r="BG244" i="28"/>
  <c r="BE244" i="28"/>
  <c r="X244" i="28"/>
  <c r="V244" i="28"/>
  <c r="T244" i="28"/>
  <c r="P244" i="28"/>
  <c r="BI243" i="28"/>
  <c r="BH243" i="28"/>
  <c r="BG243" i="28"/>
  <c r="BE243" i="28"/>
  <c r="X243" i="28"/>
  <c r="V243" i="28"/>
  <c r="T243" i="28"/>
  <c r="P243" i="28"/>
  <c r="BI242" i="28"/>
  <c r="BH242" i="28"/>
  <c r="BG242" i="28"/>
  <c r="BE242" i="28"/>
  <c r="X242" i="28"/>
  <c r="V242" i="28"/>
  <c r="T242" i="28"/>
  <c r="P242" i="28"/>
  <c r="BI241" i="28"/>
  <c r="BH241" i="28"/>
  <c r="BG241" i="28"/>
  <c r="BE241" i="28"/>
  <c r="X241" i="28"/>
  <c r="V241" i="28"/>
  <c r="T241" i="28"/>
  <c r="P241" i="28"/>
  <c r="BI240" i="28"/>
  <c r="BH240" i="28"/>
  <c r="BG240" i="28"/>
  <c r="BE240" i="28"/>
  <c r="X240" i="28"/>
  <c r="V240" i="28"/>
  <c r="T240" i="28"/>
  <c r="P240" i="28"/>
  <c r="BI239" i="28"/>
  <c r="BH239" i="28"/>
  <c r="BG239" i="28"/>
  <c r="BE239" i="28"/>
  <c r="X239" i="28"/>
  <c r="V239" i="28"/>
  <c r="T239" i="28"/>
  <c r="P239" i="28"/>
  <c r="BI238" i="28"/>
  <c r="BH238" i="28"/>
  <c r="BG238" i="28"/>
  <c r="BE238" i="28"/>
  <c r="X238" i="28"/>
  <c r="V238" i="28"/>
  <c r="T238" i="28"/>
  <c r="P238" i="28"/>
  <c r="BI237" i="28"/>
  <c r="BH237" i="28"/>
  <c r="BG237" i="28"/>
  <c r="BE237" i="28"/>
  <c r="X237" i="28"/>
  <c r="V237" i="28"/>
  <c r="T237" i="28"/>
  <c r="P237" i="28"/>
  <c r="BI236" i="28"/>
  <c r="BH236" i="28"/>
  <c r="BG236" i="28"/>
  <c r="BE236" i="28"/>
  <c r="X236" i="28"/>
  <c r="V236" i="28"/>
  <c r="T236" i="28"/>
  <c r="P236" i="28"/>
  <c r="BI235" i="28"/>
  <c r="BH235" i="28"/>
  <c r="BG235" i="28"/>
  <c r="BE235" i="28"/>
  <c r="X235" i="28"/>
  <c r="V235" i="28"/>
  <c r="T235" i="28"/>
  <c r="P235" i="28"/>
  <c r="BI234" i="28"/>
  <c r="BH234" i="28"/>
  <c r="BG234" i="28"/>
  <c r="BE234" i="28"/>
  <c r="X234" i="28"/>
  <c r="V234" i="28"/>
  <c r="T234" i="28"/>
  <c r="P234" i="28"/>
  <c r="BI233" i="28"/>
  <c r="BH233" i="28"/>
  <c r="BG233" i="28"/>
  <c r="BE233" i="28"/>
  <c r="X233" i="28"/>
  <c r="V233" i="28"/>
  <c r="T233" i="28"/>
  <c r="P233" i="28"/>
  <c r="BI232" i="28"/>
  <c r="BH232" i="28"/>
  <c r="BG232" i="28"/>
  <c r="BE232" i="28"/>
  <c r="X232" i="28"/>
  <c r="V232" i="28"/>
  <c r="T232" i="28"/>
  <c r="P232" i="28"/>
  <c r="BI231" i="28"/>
  <c r="BH231" i="28"/>
  <c r="BG231" i="28"/>
  <c r="BE231" i="28"/>
  <c r="X231" i="28"/>
  <c r="V231" i="28"/>
  <c r="T231" i="28"/>
  <c r="P231" i="28"/>
  <c r="BI230" i="28"/>
  <c r="BH230" i="28"/>
  <c r="BG230" i="28"/>
  <c r="BE230" i="28"/>
  <c r="X230" i="28"/>
  <c r="V230" i="28"/>
  <c r="T230" i="28"/>
  <c r="P230" i="28"/>
  <c r="BI229" i="28"/>
  <c r="BH229" i="28"/>
  <c r="BG229" i="28"/>
  <c r="BE229" i="28"/>
  <c r="X229" i="28"/>
  <c r="V229" i="28"/>
  <c r="T229" i="28"/>
  <c r="P229" i="28"/>
  <c r="BI228" i="28"/>
  <c r="BH228" i="28"/>
  <c r="BG228" i="28"/>
  <c r="BE228" i="28"/>
  <c r="X228" i="28"/>
  <c r="V228" i="28"/>
  <c r="T228" i="28"/>
  <c r="P228" i="28"/>
  <c r="BI227" i="28"/>
  <c r="BH227" i="28"/>
  <c r="BG227" i="28"/>
  <c r="BE227" i="28"/>
  <c r="X227" i="28"/>
  <c r="V227" i="28"/>
  <c r="T227" i="28"/>
  <c r="P227" i="28"/>
  <c r="BI226" i="28"/>
  <c r="BH226" i="28"/>
  <c r="BG226" i="28"/>
  <c r="BE226" i="28"/>
  <c r="X226" i="28"/>
  <c r="V226" i="28"/>
  <c r="T226" i="28"/>
  <c r="P226" i="28"/>
  <c r="BI225" i="28"/>
  <c r="BH225" i="28"/>
  <c r="BG225" i="28"/>
  <c r="BE225" i="28"/>
  <c r="X225" i="28"/>
  <c r="V225" i="28"/>
  <c r="T225" i="28"/>
  <c r="P225" i="28"/>
  <c r="BI224" i="28"/>
  <c r="BH224" i="28"/>
  <c r="BG224" i="28"/>
  <c r="BE224" i="28"/>
  <c r="X224" i="28"/>
  <c r="V224" i="28"/>
  <c r="T224" i="28"/>
  <c r="P224" i="28"/>
  <c r="BI223" i="28"/>
  <c r="BH223" i="28"/>
  <c r="BG223" i="28"/>
  <c r="BE223" i="28"/>
  <c r="X223" i="28"/>
  <c r="V223" i="28"/>
  <c r="T223" i="28"/>
  <c r="P223" i="28"/>
  <c r="BI222" i="28"/>
  <c r="BH222" i="28"/>
  <c r="BG222" i="28"/>
  <c r="BE222" i="28"/>
  <c r="X222" i="28"/>
  <c r="V222" i="28"/>
  <c r="T222" i="28"/>
  <c r="P222" i="28"/>
  <c r="BI221" i="28"/>
  <c r="BH221" i="28"/>
  <c r="BG221" i="28"/>
  <c r="BE221" i="28"/>
  <c r="X221" i="28"/>
  <c r="V221" i="28"/>
  <c r="T221" i="28"/>
  <c r="P221" i="28"/>
  <c r="BI220" i="28"/>
  <c r="BH220" i="28"/>
  <c r="BG220" i="28"/>
  <c r="BE220" i="28"/>
  <c r="X220" i="28"/>
  <c r="V220" i="28"/>
  <c r="T220" i="28"/>
  <c r="P220" i="28"/>
  <c r="BI218" i="28"/>
  <c r="BH218" i="28"/>
  <c r="BG218" i="28"/>
  <c r="BE218" i="28"/>
  <c r="X218" i="28"/>
  <c r="V218" i="28"/>
  <c r="T218" i="28"/>
  <c r="P218" i="28"/>
  <c r="BI217" i="28"/>
  <c r="BH217" i="28"/>
  <c r="BG217" i="28"/>
  <c r="BE217" i="28"/>
  <c r="X217" i="28"/>
  <c r="V217" i="28"/>
  <c r="T217" i="28"/>
  <c r="P217" i="28"/>
  <c r="BI216" i="28"/>
  <c r="BH216" i="28"/>
  <c r="BG216" i="28"/>
  <c r="BE216" i="28"/>
  <c r="X216" i="28"/>
  <c r="V216" i="28"/>
  <c r="T216" i="28"/>
  <c r="P216" i="28"/>
  <c r="BI215" i="28"/>
  <c r="BH215" i="28"/>
  <c r="BG215" i="28"/>
  <c r="BE215" i="28"/>
  <c r="X215" i="28"/>
  <c r="V215" i="28"/>
  <c r="T215" i="28"/>
  <c r="P215" i="28"/>
  <c r="BI214" i="28"/>
  <c r="BH214" i="28"/>
  <c r="BG214" i="28"/>
  <c r="BE214" i="28"/>
  <c r="X214" i="28"/>
  <c r="V214" i="28"/>
  <c r="T214" i="28"/>
  <c r="P214" i="28"/>
  <c r="BI213" i="28"/>
  <c r="BH213" i="28"/>
  <c r="BG213" i="28"/>
  <c r="BE213" i="28"/>
  <c r="X213" i="28"/>
  <c r="V213" i="28"/>
  <c r="T213" i="28"/>
  <c r="P213" i="28"/>
  <c r="BI212" i="28"/>
  <c r="BH212" i="28"/>
  <c r="BG212" i="28"/>
  <c r="BE212" i="28"/>
  <c r="X212" i="28"/>
  <c r="V212" i="28"/>
  <c r="T212" i="28"/>
  <c r="P212" i="28"/>
  <c r="BI211" i="28"/>
  <c r="BH211" i="28"/>
  <c r="BG211" i="28"/>
  <c r="BE211" i="28"/>
  <c r="X211" i="28"/>
  <c r="V211" i="28"/>
  <c r="T211" i="28"/>
  <c r="P211" i="28"/>
  <c r="BI210" i="28"/>
  <c r="BH210" i="28"/>
  <c r="BG210" i="28"/>
  <c r="BE210" i="28"/>
  <c r="X210" i="28"/>
  <c r="V210" i="28"/>
  <c r="T210" i="28"/>
  <c r="P210" i="28"/>
  <c r="BI209" i="28"/>
  <c r="BH209" i="28"/>
  <c r="BG209" i="28"/>
  <c r="BE209" i="28"/>
  <c r="X209" i="28"/>
  <c r="V209" i="28"/>
  <c r="T209" i="28"/>
  <c r="P209" i="28"/>
  <c r="BI208" i="28"/>
  <c r="BH208" i="28"/>
  <c r="BG208" i="28"/>
  <c r="BE208" i="28"/>
  <c r="X208" i="28"/>
  <c r="V208" i="28"/>
  <c r="T208" i="28"/>
  <c r="P208" i="28"/>
  <c r="BI207" i="28"/>
  <c r="BH207" i="28"/>
  <c r="BG207" i="28"/>
  <c r="BE207" i="28"/>
  <c r="X207" i="28"/>
  <c r="V207" i="28"/>
  <c r="T207" i="28"/>
  <c r="P207" i="28"/>
  <c r="BI206" i="28"/>
  <c r="BH206" i="28"/>
  <c r="BG206" i="28"/>
  <c r="BE206" i="28"/>
  <c r="X206" i="28"/>
  <c r="V206" i="28"/>
  <c r="T206" i="28"/>
  <c r="P206" i="28"/>
  <c r="BI205" i="28"/>
  <c r="BH205" i="28"/>
  <c r="BG205" i="28"/>
  <c r="BE205" i="28"/>
  <c r="X205" i="28"/>
  <c r="V205" i="28"/>
  <c r="T205" i="28"/>
  <c r="P205" i="28"/>
  <c r="BI204" i="28"/>
  <c r="BH204" i="28"/>
  <c r="BG204" i="28"/>
  <c r="BE204" i="28"/>
  <c r="X204" i="28"/>
  <c r="V204" i="28"/>
  <c r="T204" i="28"/>
  <c r="P204" i="28"/>
  <c r="BI203" i="28"/>
  <c r="BH203" i="28"/>
  <c r="BG203" i="28"/>
  <c r="BE203" i="28"/>
  <c r="X203" i="28"/>
  <c r="V203" i="28"/>
  <c r="T203" i="28"/>
  <c r="P203" i="28"/>
  <c r="BI202" i="28"/>
  <c r="BH202" i="28"/>
  <c r="BG202" i="28"/>
  <c r="BE202" i="28"/>
  <c r="X202" i="28"/>
  <c r="V202" i="28"/>
  <c r="T202" i="28"/>
  <c r="P202" i="28"/>
  <c r="BI201" i="28"/>
  <c r="BH201" i="28"/>
  <c r="BG201" i="28"/>
  <c r="BE201" i="28"/>
  <c r="X201" i="28"/>
  <c r="V201" i="28"/>
  <c r="T201" i="28"/>
  <c r="P201" i="28"/>
  <c r="BI200" i="28"/>
  <c r="BH200" i="28"/>
  <c r="BG200" i="28"/>
  <c r="BE200" i="28"/>
  <c r="X200" i="28"/>
  <c r="V200" i="28"/>
  <c r="T200" i="28"/>
  <c r="P200" i="28"/>
  <c r="BI199" i="28"/>
  <c r="BH199" i="28"/>
  <c r="BG199" i="28"/>
  <c r="BE199" i="28"/>
  <c r="X199" i="28"/>
  <c r="V199" i="28"/>
  <c r="T199" i="28"/>
  <c r="P199" i="28"/>
  <c r="BI198" i="28"/>
  <c r="BH198" i="28"/>
  <c r="BG198" i="28"/>
  <c r="BE198" i="28"/>
  <c r="X198" i="28"/>
  <c r="V198" i="28"/>
  <c r="T198" i="28"/>
  <c r="P198" i="28"/>
  <c r="BI197" i="28"/>
  <c r="BH197" i="28"/>
  <c r="BG197" i="28"/>
  <c r="BE197" i="28"/>
  <c r="X197" i="28"/>
  <c r="V197" i="28"/>
  <c r="T197" i="28"/>
  <c r="P197" i="28"/>
  <c r="BI196" i="28"/>
  <c r="BH196" i="28"/>
  <c r="BG196" i="28"/>
  <c r="BE196" i="28"/>
  <c r="X196" i="28"/>
  <c r="V196" i="28"/>
  <c r="T196" i="28"/>
  <c r="P196" i="28"/>
  <c r="BI195" i="28"/>
  <c r="BH195" i="28"/>
  <c r="BG195" i="28"/>
  <c r="BE195" i="28"/>
  <c r="X195" i="28"/>
  <c r="V195" i="28"/>
  <c r="T195" i="28"/>
  <c r="P195" i="28"/>
  <c r="BI194" i="28"/>
  <c r="BH194" i="28"/>
  <c r="BG194" i="28"/>
  <c r="BE194" i="28"/>
  <c r="X194" i="28"/>
  <c r="V194" i="28"/>
  <c r="T194" i="28"/>
  <c r="P194" i="28"/>
  <c r="BI193" i="28"/>
  <c r="BH193" i="28"/>
  <c r="BG193" i="28"/>
  <c r="BE193" i="28"/>
  <c r="X193" i="28"/>
  <c r="V193" i="28"/>
  <c r="T193" i="28"/>
  <c r="P193" i="28"/>
  <c r="BI192" i="28"/>
  <c r="BH192" i="28"/>
  <c r="BG192" i="28"/>
  <c r="BE192" i="28"/>
  <c r="X192" i="28"/>
  <c r="V192" i="28"/>
  <c r="T192" i="28"/>
  <c r="P192" i="28"/>
  <c r="BI191" i="28"/>
  <c r="BH191" i="28"/>
  <c r="BG191" i="28"/>
  <c r="BE191" i="28"/>
  <c r="X191" i="28"/>
  <c r="V191" i="28"/>
  <c r="T191" i="28"/>
  <c r="P191" i="28"/>
  <c r="BI190" i="28"/>
  <c r="BH190" i="28"/>
  <c r="BG190" i="28"/>
  <c r="BE190" i="28"/>
  <c r="X190" i="28"/>
  <c r="V190" i="28"/>
  <c r="T190" i="28"/>
  <c r="P190" i="28"/>
  <c r="BI189" i="28"/>
  <c r="BH189" i="28"/>
  <c r="BG189" i="28"/>
  <c r="BE189" i="28"/>
  <c r="X189" i="28"/>
  <c r="V189" i="28"/>
  <c r="T189" i="28"/>
  <c r="P189" i="28"/>
  <c r="BI188" i="28"/>
  <c r="BH188" i="28"/>
  <c r="BG188" i="28"/>
  <c r="BE188" i="28"/>
  <c r="X188" i="28"/>
  <c r="V188" i="28"/>
  <c r="T188" i="28"/>
  <c r="P188" i="28"/>
  <c r="BI187" i="28"/>
  <c r="BH187" i="28"/>
  <c r="BG187" i="28"/>
  <c r="BE187" i="28"/>
  <c r="X187" i="28"/>
  <c r="V187" i="28"/>
  <c r="T187" i="28"/>
  <c r="P187" i="28"/>
  <c r="BI186" i="28"/>
  <c r="BH186" i="28"/>
  <c r="BG186" i="28"/>
  <c r="BE186" i="28"/>
  <c r="X186" i="28"/>
  <c r="V186" i="28"/>
  <c r="T186" i="28"/>
  <c r="P186" i="28"/>
  <c r="BI185" i="28"/>
  <c r="BH185" i="28"/>
  <c r="BG185" i="28"/>
  <c r="BE185" i="28"/>
  <c r="X185" i="28"/>
  <c r="V185" i="28"/>
  <c r="T185" i="28"/>
  <c r="P185" i="28"/>
  <c r="BI184" i="28"/>
  <c r="BH184" i="28"/>
  <c r="BG184" i="28"/>
  <c r="BE184" i="28"/>
  <c r="X184" i="28"/>
  <c r="V184" i="28"/>
  <c r="T184" i="28"/>
  <c r="P184" i="28"/>
  <c r="BI183" i="28"/>
  <c r="BH183" i="28"/>
  <c r="BG183" i="28"/>
  <c r="BE183" i="28"/>
  <c r="X183" i="28"/>
  <c r="V183" i="28"/>
  <c r="T183" i="28"/>
  <c r="P183" i="28"/>
  <c r="BI182" i="28"/>
  <c r="BH182" i="28"/>
  <c r="BG182" i="28"/>
  <c r="BE182" i="28"/>
  <c r="X182" i="28"/>
  <c r="V182" i="28"/>
  <c r="T182" i="28"/>
  <c r="P182" i="28"/>
  <c r="BI181" i="28"/>
  <c r="BH181" i="28"/>
  <c r="BG181" i="28"/>
  <c r="BE181" i="28"/>
  <c r="X181" i="28"/>
  <c r="V181" i="28"/>
  <c r="T181" i="28"/>
  <c r="P181" i="28"/>
  <c r="BI180" i="28"/>
  <c r="BH180" i="28"/>
  <c r="BG180" i="28"/>
  <c r="BE180" i="28"/>
  <c r="X180" i="28"/>
  <c r="V180" i="28"/>
  <c r="T180" i="28"/>
  <c r="P180" i="28"/>
  <c r="BI179" i="28"/>
  <c r="BH179" i="28"/>
  <c r="BG179" i="28"/>
  <c r="BE179" i="28"/>
  <c r="X179" i="28"/>
  <c r="V179" i="28"/>
  <c r="T179" i="28"/>
  <c r="P179" i="28"/>
  <c r="BI178" i="28"/>
  <c r="BH178" i="28"/>
  <c r="BG178" i="28"/>
  <c r="BE178" i="28"/>
  <c r="X178" i="28"/>
  <c r="V178" i="28"/>
  <c r="T178" i="28"/>
  <c r="P178" i="28"/>
  <c r="BI177" i="28"/>
  <c r="BH177" i="28"/>
  <c r="BG177" i="28"/>
  <c r="BE177" i="28"/>
  <c r="X177" i="28"/>
  <c r="V177" i="28"/>
  <c r="T177" i="28"/>
  <c r="P177" i="28"/>
  <c r="BI176" i="28"/>
  <c r="BH176" i="28"/>
  <c r="BG176" i="28"/>
  <c r="BE176" i="28"/>
  <c r="X176" i="28"/>
  <c r="V176" i="28"/>
  <c r="T176" i="28"/>
  <c r="P176" i="28"/>
  <c r="BI175" i="28"/>
  <c r="BH175" i="28"/>
  <c r="BG175" i="28"/>
  <c r="BE175" i="28"/>
  <c r="X175" i="28"/>
  <c r="V175" i="28"/>
  <c r="T175" i="28"/>
  <c r="P175" i="28"/>
  <c r="BI174" i="28"/>
  <c r="BH174" i="28"/>
  <c r="BG174" i="28"/>
  <c r="BE174" i="28"/>
  <c r="X174" i="28"/>
  <c r="V174" i="28"/>
  <c r="T174" i="28"/>
  <c r="P174" i="28"/>
  <c r="BI173" i="28"/>
  <c r="BH173" i="28"/>
  <c r="BG173" i="28"/>
  <c r="BE173" i="28"/>
  <c r="X173" i="28"/>
  <c r="V173" i="28"/>
  <c r="T173" i="28"/>
  <c r="P173" i="28"/>
  <c r="BI172" i="28"/>
  <c r="BH172" i="28"/>
  <c r="BG172" i="28"/>
  <c r="BE172" i="28"/>
  <c r="X172" i="28"/>
  <c r="V172" i="28"/>
  <c r="T172" i="28"/>
  <c r="P172" i="28"/>
  <c r="BI171" i="28"/>
  <c r="BH171" i="28"/>
  <c r="BG171" i="28"/>
  <c r="BE171" i="28"/>
  <c r="X171" i="28"/>
  <c r="V171" i="28"/>
  <c r="T171" i="28"/>
  <c r="P171" i="28"/>
  <c r="BI170" i="28"/>
  <c r="BH170" i="28"/>
  <c r="BG170" i="28"/>
  <c r="BE170" i="28"/>
  <c r="X170" i="28"/>
  <c r="V170" i="28"/>
  <c r="T170" i="28"/>
  <c r="P170" i="28"/>
  <c r="BI169" i="28"/>
  <c r="BH169" i="28"/>
  <c r="BG169" i="28"/>
  <c r="BE169" i="28"/>
  <c r="X169" i="28"/>
  <c r="V169" i="28"/>
  <c r="T169" i="28"/>
  <c r="P169" i="28"/>
  <c r="BI167" i="28"/>
  <c r="BH167" i="28"/>
  <c r="BG167" i="28"/>
  <c r="BE167" i="28"/>
  <c r="X167" i="28"/>
  <c r="V167" i="28"/>
  <c r="T167" i="28"/>
  <c r="P167" i="28"/>
  <c r="BI166" i="28"/>
  <c r="BH166" i="28"/>
  <c r="BG166" i="28"/>
  <c r="BE166" i="28"/>
  <c r="X166" i="28"/>
  <c r="V166" i="28"/>
  <c r="T166" i="28"/>
  <c r="P166" i="28"/>
  <c r="BI165" i="28"/>
  <c r="BH165" i="28"/>
  <c r="BG165" i="28"/>
  <c r="BE165" i="28"/>
  <c r="X165" i="28"/>
  <c r="V165" i="28"/>
  <c r="T165" i="28"/>
  <c r="P165" i="28"/>
  <c r="BI164" i="28"/>
  <c r="BH164" i="28"/>
  <c r="BG164" i="28"/>
  <c r="BE164" i="28"/>
  <c r="X164" i="28"/>
  <c r="V164" i="28"/>
  <c r="T164" i="28"/>
  <c r="P164" i="28"/>
  <c r="BI163" i="28"/>
  <c r="BH163" i="28"/>
  <c r="BG163" i="28"/>
  <c r="BE163" i="28"/>
  <c r="X163" i="28"/>
  <c r="V163" i="28"/>
  <c r="T163" i="28"/>
  <c r="P163" i="28"/>
  <c r="BI162" i="28"/>
  <c r="BH162" i="28"/>
  <c r="BG162" i="28"/>
  <c r="BE162" i="28"/>
  <c r="X162" i="28"/>
  <c r="V162" i="28"/>
  <c r="T162" i="28"/>
  <c r="P162" i="28"/>
  <c r="BI161" i="28"/>
  <c r="BH161" i="28"/>
  <c r="BG161" i="28"/>
  <c r="BE161" i="28"/>
  <c r="X161" i="28"/>
  <c r="V161" i="28"/>
  <c r="T161" i="28"/>
  <c r="P161" i="28"/>
  <c r="BI160" i="28"/>
  <c r="BH160" i="28"/>
  <c r="BG160" i="28"/>
  <c r="BE160" i="28"/>
  <c r="X160" i="28"/>
  <c r="V160" i="28"/>
  <c r="T160" i="28"/>
  <c r="P160" i="28"/>
  <c r="BI159" i="28"/>
  <c r="BH159" i="28"/>
  <c r="BG159" i="28"/>
  <c r="BE159" i="28"/>
  <c r="X159" i="28"/>
  <c r="V159" i="28"/>
  <c r="T159" i="28"/>
  <c r="P159" i="28"/>
  <c r="BI158" i="28"/>
  <c r="BH158" i="28"/>
  <c r="BG158" i="28"/>
  <c r="BE158" i="28"/>
  <c r="X158" i="28"/>
  <c r="V158" i="28"/>
  <c r="T158" i="28"/>
  <c r="P158" i="28"/>
  <c r="BI157" i="28"/>
  <c r="BH157" i="28"/>
  <c r="BG157" i="28"/>
  <c r="BE157" i="28"/>
  <c r="X157" i="28"/>
  <c r="V157" i="28"/>
  <c r="T157" i="28"/>
  <c r="P157" i="28"/>
  <c r="BI156" i="28"/>
  <c r="BH156" i="28"/>
  <c r="BG156" i="28"/>
  <c r="BE156" i="28"/>
  <c r="X156" i="28"/>
  <c r="V156" i="28"/>
  <c r="T156" i="28"/>
  <c r="P156" i="28"/>
  <c r="BI155" i="28"/>
  <c r="BH155" i="28"/>
  <c r="BG155" i="28"/>
  <c r="BE155" i="28"/>
  <c r="X155" i="28"/>
  <c r="V155" i="28"/>
  <c r="T155" i="28"/>
  <c r="P155" i="28"/>
  <c r="BI154" i="28"/>
  <c r="BH154" i="28"/>
  <c r="BG154" i="28"/>
  <c r="BE154" i="28"/>
  <c r="X154" i="28"/>
  <c r="V154" i="28"/>
  <c r="T154" i="28"/>
  <c r="P154" i="28"/>
  <c r="BI153" i="28"/>
  <c r="BH153" i="28"/>
  <c r="BG153" i="28"/>
  <c r="BE153" i="28"/>
  <c r="X153" i="28"/>
  <c r="V153" i="28"/>
  <c r="T153" i="28"/>
  <c r="P153" i="28"/>
  <c r="BI152" i="28"/>
  <c r="BH152" i="28"/>
  <c r="BG152" i="28"/>
  <c r="BE152" i="28"/>
  <c r="X152" i="28"/>
  <c r="V152" i="28"/>
  <c r="T152" i="28"/>
  <c r="P152" i="28"/>
  <c r="BI151" i="28"/>
  <c r="BH151" i="28"/>
  <c r="BG151" i="28"/>
  <c r="BE151" i="28"/>
  <c r="X151" i="28"/>
  <c r="V151" i="28"/>
  <c r="T151" i="28"/>
  <c r="P151" i="28"/>
  <c r="BI150" i="28"/>
  <c r="BH150" i="28"/>
  <c r="BG150" i="28"/>
  <c r="BE150" i="28"/>
  <c r="X150" i="28"/>
  <c r="V150" i="28"/>
  <c r="T150" i="28"/>
  <c r="P150" i="28"/>
  <c r="BI149" i="28"/>
  <c r="BH149" i="28"/>
  <c r="BG149" i="28"/>
  <c r="BE149" i="28"/>
  <c r="X149" i="28"/>
  <c r="V149" i="28"/>
  <c r="T149" i="28"/>
  <c r="P149" i="28"/>
  <c r="BI148" i="28"/>
  <c r="BH148" i="28"/>
  <c r="BG148" i="28"/>
  <c r="BE148" i="28"/>
  <c r="X148" i="28"/>
  <c r="V148" i="28"/>
  <c r="T148" i="28"/>
  <c r="P148" i="28"/>
  <c r="BI147" i="28"/>
  <c r="BH147" i="28"/>
  <c r="BG147" i="28"/>
  <c r="BE147" i="28"/>
  <c r="X147" i="28"/>
  <c r="V147" i="28"/>
  <c r="T147" i="28"/>
  <c r="P147" i="28"/>
  <c r="BI146" i="28"/>
  <c r="BH146" i="28"/>
  <c r="BG146" i="28"/>
  <c r="BE146" i="28"/>
  <c r="X146" i="28"/>
  <c r="V146" i="28"/>
  <c r="T146" i="28"/>
  <c r="P146" i="28"/>
  <c r="BI145" i="28"/>
  <c r="BH145" i="28"/>
  <c r="BG145" i="28"/>
  <c r="BE145" i="28"/>
  <c r="X145" i="28"/>
  <c r="V145" i="28"/>
  <c r="T145" i="28"/>
  <c r="P145" i="28"/>
  <c r="BI144" i="28"/>
  <c r="BH144" i="28"/>
  <c r="BG144" i="28"/>
  <c r="BE144" i="28"/>
  <c r="X144" i="28"/>
  <c r="V144" i="28"/>
  <c r="T144" i="28"/>
  <c r="P144" i="28"/>
  <c r="BI143" i="28"/>
  <c r="BH143" i="28"/>
  <c r="BG143" i="28"/>
  <c r="BE143" i="28"/>
  <c r="X143" i="28"/>
  <c r="V143" i="28"/>
  <c r="T143" i="28"/>
  <c r="P143" i="28"/>
  <c r="BI142" i="28"/>
  <c r="BH142" i="28"/>
  <c r="BG142" i="28"/>
  <c r="BE142" i="28"/>
  <c r="X142" i="28"/>
  <c r="V142" i="28"/>
  <c r="T142" i="28"/>
  <c r="P142" i="28"/>
  <c r="BI141" i="28"/>
  <c r="BH141" i="28"/>
  <c r="BG141" i="28"/>
  <c r="BE141" i="28"/>
  <c r="X141" i="28"/>
  <c r="V141" i="28"/>
  <c r="T141" i="28"/>
  <c r="P141" i="28"/>
  <c r="BI140" i="28"/>
  <c r="BH140" i="28"/>
  <c r="BG140" i="28"/>
  <c r="BE140" i="28"/>
  <c r="X140" i="28"/>
  <c r="V140" i="28"/>
  <c r="T140" i="28"/>
  <c r="P140" i="28"/>
  <c r="BI139" i="28"/>
  <c r="BH139" i="28"/>
  <c r="BG139" i="28"/>
  <c r="BE139" i="28"/>
  <c r="X139" i="28"/>
  <c r="V139" i="28"/>
  <c r="T139" i="28"/>
  <c r="P139" i="28"/>
  <c r="BI138" i="28"/>
  <c r="BH138" i="28"/>
  <c r="BG138" i="28"/>
  <c r="BE138" i="28"/>
  <c r="X138" i="28"/>
  <c r="V138" i="28"/>
  <c r="T138" i="28"/>
  <c r="P138" i="28"/>
  <c r="BI137" i="28"/>
  <c r="BH137" i="28"/>
  <c r="BG137" i="28"/>
  <c r="BE137" i="28"/>
  <c r="X137" i="28"/>
  <c r="V137" i="28"/>
  <c r="T137" i="28"/>
  <c r="P137" i="28"/>
  <c r="J131" i="28"/>
  <c r="F131" i="28"/>
  <c r="F129" i="28"/>
  <c r="E127" i="28"/>
  <c r="BI112" i="28"/>
  <c r="BH112" i="28"/>
  <c r="BG112" i="28"/>
  <c r="BE112" i="28"/>
  <c r="BI111" i="28"/>
  <c r="BH111" i="28"/>
  <c r="BG111" i="28"/>
  <c r="BF111" i="28"/>
  <c r="BE111" i="28"/>
  <c r="BI110" i="28"/>
  <c r="BH110" i="28"/>
  <c r="BG110" i="28"/>
  <c r="BF110" i="28"/>
  <c r="BE110" i="28"/>
  <c r="BI109" i="28"/>
  <c r="BH109" i="28"/>
  <c r="BG109" i="28"/>
  <c r="BF109" i="28"/>
  <c r="BE109" i="28"/>
  <c r="BI108" i="28"/>
  <c r="BH108" i="28"/>
  <c r="BG108" i="28"/>
  <c r="BF108" i="28"/>
  <c r="BE108" i="28"/>
  <c r="BI107" i="28"/>
  <c r="BH107" i="28"/>
  <c r="BG107" i="28"/>
  <c r="BF107" i="28"/>
  <c r="BE107" i="28"/>
  <c r="J93" i="28"/>
  <c r="F93" i="28"/>
  <c r="F91" i="28"/>
  <c r="E89" i="28"/>
  <c r="J26" i="28"/>
  <c r="E26" i="28"/>
  <c r="J132" i="28" s="1"/>
  <c r="J25" i="28"/>
  <c r="J20" i="28"/>
  <c r="E20" i="28"/>
  <c r="F94" i="28" s="1"/>
  <c r="J19" i="28"/>
  <c r="J14" i="28"/>
  <c r="J91" i="28" s="1"/>
  <c r="E7" i="28"/>
  <c r="E123" i="28" s="1"/>
  <c r="K45" i="27"/>
  <c r="K44" i="27"/>
  <c r="BA126" i="1" s="1"/>
  <c r="K43" i="27"/>
  <c r="AZ126" i="1"/>
  <c r="BI178" i="27"/>
  <c r="BH178" i="27"/>
  <c r="BG178" i="27"/>
  <c r="BE178" i="27"/>
  <c r="X178" i="27"/>
  <c r="V178" i="27"/>
  <c r="T178" i="27"/>
  <c r="P178" i="27"/>
  <c r="BI177" i="27"/>
  <c r="BH177" i="27"/>
  <c r="BG177" i="27"/>
  <c r="BE177" i="27"/>
  <c r="X177" i="27"/>
  <c r="V177" i="27"/>
  <c r="T177" i="27"/>
  <c r="P177" i="27"/>
  <c r="BI176" i="27"/>
  <c r="BH176" i="27"/>
  <c r="BG176" i="27"/>
  <c r="BE176" i="27"/>
  <c r="X176" i="27"/>
  <c r="V176" i="27"/>
  <c r="T176" i="27"/>
  <c r="P176" i="27"/>
  <c r="BI174" i="27"/>
  <c r="BH174" i="27"/>
  <c r="BG174" i="27"/>
  <c r="BE174" i="27"/>
  <c r="X174" i="27"/>
  <c r="V174" i="27"/>
  <c r="T174" i="27"/>
  <c r="P174" i="27"/>
  <c r="BI172" i="27"/>
  <c r="BH172" i="27"/>
  <c r="BG172" i="27"/>
  <c r="BE172" i="27"/>
  <c r="X172" i="27"/>
  <c r="V172" i="27"/>
  <c r="T172" i="27"/>
  <c r="P172" i="27"/>
  <c r="BI171" i="27"/>
  <c r="BH171" i="27"/>
  <c r="BG171" i="27"/>
  <c r="BE171" i="27"/>
  <c r="X171" i="27"/>
  <c r="V171" i="27"/>
  <c r="T171" i="27"/>
  <c r="P171" i="27"/>
  <c r="BI170" i="27"/>
  <c r="BH170" i="27"/>
  <c r="BG170" i="27"/>
  <c r="BE170" i="27"/>
  <c r="X170" i="27"/>
  <c r="V170" i="27"/>
  <c r="T170" i="27"/>
  <c r="P170" i="27"/>
  <c r="BI169" i="27"/>
  <c r="BH169" i="27"/>
  <c r="BG169" i="27"/>
  <c r="BE169" i="27"/>
  <c r="X169" i="27"/>
  <c r="V169" i="27"/>
  <c r="T169" i="27"/>
  <c r="P169" i="27"/>
  <c r="BI168" i="27"/>
  <c r="BH168" i="27"/>
  <c r="BG168" i="27"/>
  <c r="BE168" i="27"/>
  <c r="X168" i="27"/>
  <c r="V168" i="27"/>
  <c r="T168" i="27"/>
  <c r="P168" i="27"/>
  <c r="BI167" i="27"/>
  <c r="BH167" i="27"/>
  <c r="BG167" i="27"/>
  <c r="BE167" i="27"/>
  <c r="X167" i="27"/>
  <c r="V167" i="27"/>
  <c r="T167" i="27"/>
  <c r="P167" i="27"/>
  <c r="BI166" i="27"/>
  <c r="BH166" i="27"/>
  <c r="BG166" i="27"/>
  <c r="BE166" i="27"/>
  <c r="X166" i="27"/>
  <c r="V166" i="27"/>
  <c r="T166" i="27"/>
  <c r="P166" i="27"/>
  <c r="BI164" i="27"/>
  <c r="BH164" i="27"/>
  <c r="BG164" i="27"/>
  <c r="BE164" i="27"/>
  <c r="X164" i="27"/>
  <c r="V164" i="27"/>
  <c r="T164" i="27"/>
  <c r="P164" i="27"/>
  <c r="BI163" i="27"/>
  <c r="BH163" i="27"/>
  <c r="BG163" i="27"/>
  <c r="BE163" i="27"/>
  <c r="X163" i="27"/>
  <c r="V163" i="27"/>
  <c r="T163" i="27"/>
  <c r="P163" i="27"/>
  <c r="BI162" i="27"/>
  <c r="BH162" i="27"/>
  <c r="BG162" i="27"/>
  <c r="BE162" i="27"/>
  <c r="X162" i="27"/>
  <c r="V162" i="27"/>
  <c r="T162" i="27"/>
  <c r="P162" i="27"/>
  <c r="BI161" i="27"/>
  <c r="BH161" i="27"/>
  <c r="BG161" i="27"/>
  <c r="BE161" i="27"/>
  <c r="X161" i="27"/>
  <c r="V161" i="27"/>
  <c r="T161" i="27"/>
  <c r="P161" i="27"/>
  <c r="BI160" i="27"/>
  <c r="BH160" i="27"/>
  <c r="BG160" i="27"/>
  <c r="BE160" i="27"/>
  <c r="X160" i="27"/>
  <c r="V160" i="27"/>
  <c r="T160" i="27"/>
  <c r="P160" i="27"/>
  <c r="BI159" i="27"/>
  <c r="BH159" i="27"/>
  <c r="BG159" i="27"/>
  <c r="BE159" i="27"/>
  <c r="X159" i="27"/>
  <c r="V159" i="27"/>
  <c r="T159" i="27"/>
  <c r="P159" i="27"/>
  <c r="BI158" i="27"/>
  <c r="BH158" i="27"/>
  <c r="BG158" i="27"/>
  <c r="BE158" i="27"/>
  <c r="X158" i="27"/>
  <c r="V158" i="27"/>
  <c r="T158" i="27"/>
  <c r="P158" i="27"/>
  <c r="BI157" i="27"/>
  <c r="BH157" i="27"/>
  <c r="BG157" i="27"/>
  <c r="BE157" i="27"/>
  <c r="X157" i="27"/>
  <c r="V157" i="27"/>
  <c r="T157" i="27"/>
  <c r="P157" i="27"/>
  <c r="BI156" i="27"/>
  <c r="BH156" i="27"/>
  <c r="BG156" i="27"/>
  <c r="BE156" i="27"/>
  <c r="X156" i="27"/>
  <c r="V156" i="27"/>
  <c r="T156" i="27"/>
  <c r="P156" i="27"/>
  <c r="BI155" i="27"/>
  <c r="BH155" i="27"/>
  <c r="BG155" i="27"/>
  <c r="BE155" i="27"/>
  <c r="X155" i="27"/>
  <c r="V155" i="27"/>
  <c r="T155" i="27"/>
  <c r="P155" i="27"/>
  <c r="BI154" i="27"/>
  <c r="BH154" i="27"/>
  <c r="BG154" i="27"/>
  <c r="BE154" i="27"/>
  <c r="X154" i="27"/>
  <c r="V154" i="27"/>
  <c r="T154" i="27"/>
  <c r="P154" i="27"/>
  <c r="BI153" i="27"/>
  <c r="BH153" i="27"/>
  <c r="BG153" i="27"/>
  <c r="BE153" i="27"/>
  <c r="X153" i="27"/>
  <c r="V153" i="27"/>
  <c r="T153" i="27"/>
  <c r="P153" i="27"/>
  <c r="BI152" i="27"/>
  <c r="BH152" i="27"/>
  <c r="BG152" i="27"/>
  <c r="BE152" i="27"/>
  <c r="X152" i="27"/>
  <c r="V152" i="27"/>
  <c r="T152" i="27"/>
  <c r="P152" i="27"/>
  <c r="BI151" i="27"/>
  <c r="BH151" i="27"/>
  <c r="BG151" i="27"/>
  <c r="BE151" i="27"/>
  <c r="X151" i="27"/>
  <c r="V151" i="27"/>
  <c r="T151" i="27"/>
  <c r="P151" i="27"/>
  <c r="BI150" i="27"/>
  <c r="BH150" i="27"/>
  <c r="BG150" i="27"/>
  <c r="BE150" i="27"/>
  <c r="X150" i="27"/>
  <c r="V150" i="27"/>
  <c r="T150" i="27"/>
  <c r="P150" i="27"/>
  <c r="BI149" i="27"/>
  <c r="BH149" i="27"/>
  <c r="BG149" i="27"/>
  <c r="BE149" i="27"/>
  <c r="X149" i="27"/>
  <c r="V149" i="27"/>
  <c r="T149" i="27"/>
  <c r="P149" i="27"/>
  <c r="BI147" i="27"/>
  <c r="BH147" i="27"/>
  <c r="BG147" i="27"/>
  <c r="BE147" i="27"/>
  <c r="X147" i="27"/>
  <c r="V147" i="27"/>
  <c r="T147" i="27"/>
  <c r="P147" i="27"/>
  <c r="BI146" i="27"/>
  <c r="BH146" i="27"/>
  <c r="BG146" i="27"/>
  <c r="BE146" i="27"/>
  <c r="X146" i="27"/>
  <c r="V146" i="27"/>
  <c r="T146" i="27"/>
  <c r="P146" i="27"/>
  <c r="BI145" i="27"/>
  <c r="BH145" i="27"/>
  <c r="BG145" i="27"/>
  <c r="BE145" i="27"/>
  <c r="X145" i="27"/>
  <c r="V145" i="27"/>
  <c r="T145" i="27"/>
  <c r="P145" i="27"/>
  <c r="BI144" i="27"/>
  <c r="BH144" i="27"/>
  <c r="BG144" i="27"/>
  <c r="BE144" i="27"/>
  <c r="X144" i="27"/>
  <c r="V144" i="27"/>
  <c r="T144" i="27"/>
  <c r="P144" i="27"/>
  <c r="BI143" i="27"/>
  <c r="BH143" i="27"/>
  <c r="BG143" i="27"/>
  <c r="BE143" i="27"/>
  <c r="X143" i="27"/>
  <c r="V143" i="27"/>
  <c r="T143" i="27"/>
  <c r="P143" i="27"/>
  <c r="BI142" i="27"/>
  <c r="BH142" i="27"/>
  <c r="BG142" i="27"/>
  <c r="BE142" i="27"/>
  <c r="X142" i="27"/>
  <c r="V142" i="27"/>
  <c r="T142" i="27"/>
  <c r="P142" i="27"/>
  <c r="J135" i="27"/>
  <c r="F135" i="27"/>
  <c r="F133" i="27"/>
  <c r="E131" i="27"/>
  <c r="BI114" i="27"/>
  <c r="BH114" i="27"/>
  <c r="BG114" i="27"/>
  <c r="BE114" i="27"/>
  <c r="BI113" i="27"/>
  <c r="BH113" i="27"/>
  <c r="BG113" i="27"/>
  <c r="BF113" i="27"/>
  <c r="BE113" i="27"/>
  <c r="BI112" i="27"/>
  <c r="BH112" i="27"/>
  <c r="BG112" i="27"/>
  <c r="BF112" i="27"/>
  <c r="BE112" i="27"/>
  <c r="BI111" i="27"/>
  <c r="BH111" i="27"/>
  <c r="BG111" i="27"/>
  <c r="BF111" i="27"/>
  <c r="BE111" i="27"/>
  <c r="BI110" i="27"/>
  <c r="BH110" i="27"/>
  <c r="BG110" i="27"/>
  <c r="BF110" i="27"/>
  <c r="BE110" i="27"/>
  <c r="BI109" i="27"/>
  <c r="BH109" i="27"/>
  <c r="BG109" i="27"/>
  <c r="BF109" i="27"/>
  <c r="BE109" i="27"/>
  <c r="J95" i="27"/>
  <c r="F95" i="27"/>
  <c r="F93" i="27"/>
  <c r="E91" i="27"/>
  <c r="J28" i="27"/>
  <c r="E28" i="27"/>
  <c r="J136" i="27"/>
  <c r="J27" i="27"/>
  <c r="J22" i="27"/>
  <c r="E22" i="27"/>
  <c r="F96" i="27" s="1"/>
  <c r="J21" i="27"/>
  <c r="J16" i="27"/>
  <c r="J93" i="27" s="1"/>
  <c r="E7" i="27"/>
  <c r="E125" i="27" s="1"/>
  <c r="K45" i="26"/>
  <c r="K44" i="26"/>
  <c r="BA125" i="1"/>
  <c r="K43" i="26"/>
  <c r="AZ125" i="1"/>
  <c r="BI263" i="26"/>
  <c r="BH263" i="26"/>
  <c r="BG263" i="26"/>
  <c r="BE263" i="26"/>
  <c r="X263" i="26"/>
  <c r="V263" i="26"/>
  <c r="T263" i="26"/>
  <c r="P263" i="26"/>
  <c r="BI262" i="26"/>
  <c r="BH262" i="26"/>
  <c r="BG262" i="26"/>
  <c r="BE262" i="26"/>
  <c r="X262" i="26"/>
  <c r="V262" i="26"/>
  <c r="T262" i="26"/>
  <c r="P262" i="26"/>
  <c r="BI260" i="26"/>
  <c r="BH260" i="26"/>
  <c r="BG260" i="26"/>
  <c r="BE260" i="26"/>
  <c r="X260" i="26"/>
  <c r="V260" i="26"/>
  <c r="T260" i="26"/>
  <c r="P260" i="26"/>
  <c r="BI258" i="26"/>
  <c r="BH258" i="26"/>
  <c r="BG258" i="26"/>
  <c r="BE258" i="26"/>
  <c r="X258" i="26"/>
  <c r="V258" i="26"/>
  <c r="T258" i="26"/>
  <c r="P258" i="26"/>
  <c r="BI256" i="26"/>
  <c r="BH256" i="26"/>
  <c r="BG256" i="26"/>
  <c r="BE256" i="26"/>
  <c r="X256" i="26"/>
  <c r="V256" i="26"/>
  <c r="T256" i="26"/>
  <c r="P256" i="26"/>
  <c r="BI255" i="26"/>
  <c r="BH255" i="26"/>
  <c r="BG255" i="26"/>
  <c r="BE255" i="26"/>
  <c r="X255" i="26"/>
  <c r="V255" i="26"/>
  <c r="T255" i="26"/>
  <c r="P255" i="26"/>
  <c r="BI249" i="26"/>
  <c r="BH249" i="26"/>
  <c r="BG249" i="26"/>
  <c r="BE249" i="26"/>
  <c r="X249" i="26"/>
  <c r="V249" i="26"/>
  <c r="T249" i="26"/>
  <c r="P249" i="26"/>
  <c r="BI240" i="26"/>
  <c r="BH240" i="26"/>
  <c r="BG240" i="26"/>
  <c r="BE240" i="26"/>
  <c r="X240" i="26"/>
  <c r="V240" i="26"/>
  <c r="T240" i="26"/>
  <c r="P240" i="26"/>
  <c r="BI231" i="26"/>
  <c r="BH231" i="26"/>
  <c r="BG231" i="26"/>
  <c r="BE231" i="26"/>
  <c r="X231" i="26"/>
  <c r="V231" i="26"/>
  <c r="T231" i="26"/>
  <c r="P231" i="26"/>
  <c r="BI226" i="26"/>
  <c r="BH226" i="26"/>
  <c r="BG226" i="26"/>
  <c r="BE226" i="26"/>
  <c r="X226" i="26"/>
  <c r="V226" i="26"/>
  <c r="T226" i="26"/>
  <c r="P226" i="26"/>
  <c r="BI221" i="26"/>
  <c r="BH221" i="26"/>
  <c r="BG221" i="26"/>
  <c r="BE221" i="26"/>
  <c r="X221" i="26"/>
  <c r="V221" i="26"/>
  <c r="T221" i="26"/>
  <c r="P221" i="26"/>
  <c r="BI216" i="26"/>
  <c r="BH216" i="26"/>
  <c r="BG216" i="26"/>
  <c r="BE216" i="26"/>
  <c r="X216" i="26"/>
  <c r="V216" i="26"/>
  <c r="T216" i="26"/>
  <c r="P216" i="26"/>
  <c r="BI213" i="26"/>
  <c r="BH213" i="26"/>
  <c r="BG213" i="26"/>
  <c r="BE213" i="26"/>
  <c r="X213" i="26"/>
  <c r="V213" i="26"/>
  <c r="T213" i="26"/>
  <c r="P213" i="26"/>
  <c r="BI210" i="26"/>
  <c r="BH210" i="26"/>
  <c r="BG210" i="26"/>
  <c r="BE210" i="26"/>
  <c r="X210" i="26"/>
  <c r="V210" i="26"/>
  <c r="T210" i="26"/>
  <c r="P210" i="26"/>
  <c r="BI207" i="26"/>
  <c r="BH207" i="26"/>
  <c r="BG207" i="26"/>
  <c r="BE207" i="26"/>
  <c r="X207" i="26"/>
  <c r="V207" i="26"/>
  <c r="T207" i="26"/>
  <c r="P207" i="26"/>
  <c r="BI204" i="26"/>
  <c r="BH204" i="26"/>
  <c r="BG204" i="26"/>
  <c r="BE204" i="26"/>
  <c r="X204" i="26"/>
  <c r="V204" i="26"/>
  <c r="T204" i="26"/>
  <c r="P204" i="26"/>
  <c r="BI202" i="26"/>
  <c r="BH202" i="26"/>
  <c r="BG202" i="26"/>
  <c r="BE202" i="26"/>
  <c r="X202" i="26"/>
  <c r="V202" i="26"/>
  <c r="T202" i="26"/>
  <c r="P202" i="26"/>
  <c r="BI200" i="26"/>
  <c r="BH200" i="26"/>
  <c r="BG200" i="26"/>
  <c r="BE200" i="26"/>
  <c r="X200" i="26"/>
  <c r="V200" i="26"/>
  <c r="T200" i="26"/>
  <c r="P200" i="26"/>
  <c r="BI199" i="26"/>
  <c r="BH199" i="26"/>
  <c r="BG199" i="26"/>
  <c r="BE199" i="26"/>
  <c r="X199" i="26"/>
  <c r="V199" i="26"/>
  <c r="T199" i="26"/>
  <c r="P199" i="26"/>
  <c r="BI195" i="26"/>
  <c r="BH195" i="26"/>
  <c r="BG195" i="26"/>
  <c r="BE195" i="26"/>
  <c r="X195" i="26"/>
  <c r="V195" i="26"/>
  <c r="T195" i="26"/>
  <c r="P195" i="26"/>
  <c r="BI183" i="26"/>
  <c r="BH183" i="26"/>
  <c r="BG183" i="26"/>
  <c r="BE183" i="26"/>
  <c r="X183" i="26"/>
  <c r="V183" i="26"/>
  <c r="T183" i="26"/>
  <c r="P183" i="26"/>
  <c r="BI182" i="26"/>
  <c r="BH182" i="26"/>
  <c r="BG182" i="26"/>
  <c r="BE182" i="26"/>
  <c r="X182" i="26"/>
  <c r="V182" i="26"/>
  <c r="T182" i="26"/>
  <c r="P182" i="26"/>
  <c r="BI169" i="26"/>
  <c r="BH169" i="26"/>
  <c r="BG169" i="26"/>
  <c r="BE169" i="26"/>
  <c r="X169" i="26"/>
  <c r="V169" i="26"/>
  <c r="T169" i="26"/>
  <c r="P169" i="26"/>
  <c r="BI159" i="26"/>
  <c r="BH159" i="26"/>
  <c r="BG159" i="26"/>
  <c r="BE159" i="26"/>
  <c r="X159" i="26"/>
  <c r="V159" i="26"/>
  <c r="T159" i="26"/>
  <c r="P159" i="26"/>
  <c r="BI158" i="26"/>
  <c r="BH158" i="26"/>
  <c r="BG158" i="26"/>
  <c r="BE158" i="26"/>
  <c r="X158" i="26"/>
  <c r="V158" i="26"/>
  <c r="T158" i="26"/>
  <c r="P158" i="26"/>
  <c r="BI152" i="26"/>
  <c r="BH152" i="26"/>
  <c r="BG152" i="26"/>
  <c r="BE152" i="26"/>
  <c r="X152" i="26"/>
  <c r="V152" i="26"/>
  <c r="T152" i="26"/>
  <c r="P152" i="26"/>
  <c r="BI141" i="26"/>
  <c r="BH141" i="26"/>
  <c r="BG141" i="26"/>
  <c r="BE141" i="26"/>
  <c r="X141" i="26"/>
  <c r="V141" i="26"/>
  <c r="T141" i="26"/>
  <c r="P141" i="26"/>
  <c r="BI140" i="26"/>
  <c r="BH140" i="26"/>
  <c r="BG140" i="26"/>
  <c r="BE140" i="26"/>
  <c r="X140" i="26"/>
  <c r="V140" i="26"/>
  <c r="T140" i="26"/>
  <c r="P140" i="26"/>
  <c r="J133" i="26"/>
  <c r="F133" i="26"/>
  <c r="F131" i="26"/>
  <c r="E129" i="26"/>
  <c r="BI112" i="26"/>
  <c r="BH112" i="26"/>
  <c r="BG112" i="26"/>
  <c r="BE112" i="26"/>
  <c r="BI111" i="26"/>
  <c r="BH111" i="26"/>
  <c r="BG111" i="26"/>
  <c r="BF111" i="26"/>
  <c r="BE111" i="26"/>
  <c r="BI110" i="26"/>
  <c r="BH110" i="26"/>
  <c r="BG110" i="26"/>
  <c r="BF110" i="26"/>
  <c r="BE110" i="26"/>
  <c r="BI109" i="26"/>
  <c r="BH109" i="26"/>
  <c r="BG109" i="26"/>
  <c r="BF109" i="26"/>
  <c r="BE109" i="26"/>
  <c r="BI108" i="26"/>
  <c r="BH108" i="26"/>
  <c r="BG108" i="26"/>
  <c r="BF108" i="26"/>
  <c r="BE108" i="26"/>
  <c r="BI107" i="26"/>
  <c r="BH107" i="26"/>
  <c r="BG107" i="26"/>
  <c r="BF107" i="26"/>
  <c r="BE107" i="26"/>
  <c r="J95" i="26"/>
  <c r="F95" i="26"/>
  <c r="F93" i="26"/>
  <c r="E91" i="26"/>
  <c r="J28" i="26"/>
  <c r="E28" i="26"/>
  <c r="J134" i="26" s="1"/>
  <c r="J27" i="26"/>
  <c r="J22" i="26"/>
  <c r="E22" i="26"/>
  <c r="F134" i="26" s="1"/>
  <c r="J21" i="26"/>
  <c r="J16" i="26"/>
  <c r="J131" i="26" s="1"/>
  <c r="E7" i="26"/>
  <c r="E123" i="26" s="1"/>
  <c r="K45" i="25"/>
  <c r="K44" i="25"/>
  <c r="BA124" i="1"/>
  <c r="K43" i="25"/>
  <c r="AZ124" i="1"/>
  <c r="BI277" i="25"/>
  <c r="BH277" i="25"/>
  <c r="BG277" i="25"/>
  <c r="BE277" i="25"/>
  <c r="X277" i="25"/>
  <c r="V277" i="25"/>
  <c r="T277" i="25"/>
  <c r="P277" i="25"/>
  <c r="BI276" i="25"/>
  <c r="BH276" i="25"/>
  <c r="BG276" i="25"/>
  <c r="BE276" i="25"/>
  <c r="X276" i="25"/>
  <c r="V276" i="25"/>
  <c r="T276" i="25"/>
  <c r="P276" i="25"/>
  <c r="BI275" i="25"/>
  <c r="BH275" i="25"/>
  <c r="BG275" i="25"/>
  <c r="BE275" i="25"/>
  <c r="X275" i="25"/>
  <c r="V275" i="25"/>
  <c r="T275" i="25"/>
  <c r="P275" i="25"/>
  <c r="BI274" i="25"/>
  <c r="BH274" i="25"/>
  <c r="BG274" i="25"/>
  <c r="BE274" i="25"/>
  <c r="X274" i="25"/>
  <c r="V274" i="25"/>
  <c r="T274" i="25"/>
  <c r="P274" i="25"/>
  <c r="BI273" i="25"/>
  <c r="BH273" i="25"/>
  <c r="BG273" i="25"/>
  <c r="BE273" i="25"/>
  <c r="X273" i="25"/>
  <c r="V273" i="25"/>
  <c r="T273" i="25"/>
  <c r="P273" i="25"/>
  <c r="BI272" i="25"/>
  <c r="BH272" i="25"/>
  <c r="BG272" i="25"/>
  <c r="BE272" i="25"/>
  <c r="X272" i="25"/>
  <c r="V272" i="25"/>
  <c r="T272" i="25"/>
  <c r="P272" i="25"/>
  <c r="BI271" i="25"/>
  <c r="BH271" i="25"/>
  <c r="BG271" i="25"/>
  <c r="BE271" i="25"/>
  <c r="X271" i="25"/>
  <c r="V271" i="25"/>
  <c r="T271" i="25"/>
  <c r="P271" i="25"/>
  <c r="BI270" i="25"/>
  <c r="BH270" i="25"/>
  <c r="BG270" i="25"/>
  <c r="BE270" i="25"/>
  <c r="X270" i="25"/>
  <c r="V270" i="25"/>
  <c r="T270" i="25"/>
  <c r="P270" i="25"/>
  <c r="BI269" i="25"/>
  <c r="BH269" i="25"/>
  <c r="BG269" i="25"/>
  <c r="BE269" i="25"/>
  <c r="X269" i="25"/>
  <c r="V269" i="25"/>
  <c r="T269" i="25"/>
  <c r="P269" i="25"/>
  <c r="BI268" i="25"/>
  <c r="BH268" i="25"/>
  <c r="BG268" i="25"/>
  <c r="BE268" i="25"/>
  <c r="X268" i="25"/>
  <c r="V268" i="25"/>
  <c r="T268" i="25"/>
  <c r="P268" i="25"/>
  <c r="BI267" i="25"/>
  <c r="BH267" i="25"/>
  <c r="BG267" i="25"/>
  <c r="BE267" i="25"/>
  <c r="X267" i="25"/>
  <c r="V267" i="25"/>
  <c r="T267" i="25"/>
  <c r="P267" i="25"/>
  <c r="BI266" i="25"/>
  <c r="BH266" i="25"/>
  <c r="BG266" i="25"/>
  <c r="BE266" i="25"/>
  <c r="X266" i="25"/>
  <c r="V266" i="25"/>
  <c r="T266" i="25"/>
  <c r="P266" i="25"/>
  <c r="BI265" i="25"/>
  <c r="BH265" i="25"/>
  <c r="BG265" i="25"/>
  <c r="BE265" i="25"/>
  <c r="X265" i="25"/>
  <c r="V265" i="25"/>
  <c r="T265" i="25"/>
  <c r="P265" i="25"/>
  <c r="BI264" i="25"/>
  <c r="BH264" i="25"/>
  <c r="BG264" i="25"/>
  <c r="BE264" i="25"/>
  <c r="X264" i="25"/>
  <c r="V264" i="25"/>
  <c r="T264" i="25"/>
  <c r="P264" i="25"/>
  <c r="BI263" i="25"/>
  <c r="BH263" i="25"/>
  <c r="BG263" i="25"/>
  <c r="BE263" i="25"/>
  <c r="X263" i="25"/>
  <c r="V263" i="25"/>
  <c r="T263" i="25"/>
  <c r="P263" i="25"/>
  <c r="BI262" i="25"/>
  <c r="BH262" i="25"/>
  <c r="BG262" i="25"/>
  <c r="BE262" i="25"/>
  <c r="X262" i="25"/>
  <c r="V262" i="25"/>
  <c r="T262" i="25"/>
  <c r="P262" i="25"/>
  <c r="BI261" i="25"/>
  <c r="BH261" i="25"/>
  <c r="BG261" i="25"/>
  <c r="BE261" i="25"/>
  <c r="X261" i="25"/>
  <c r="V261" i="25"/>
  <c r="T261" i="25"/>
  <c r="P261" i="25"/>
  <c r="BI260" i="25"/>
  <c r="BH260" i="25"/>
  <c r="BG260" i="25"/>
  <c r="BE260" i="25"/>
  <c r="X260" i="25"/>
  <c r="V260" i="25"/>
  <c r="T260" i="25"/>
  <c r="P260" i="25"/>
  <c r="BI257" i="25"/>
  <c r="BH257" i="25"/>
  <c r="BG257" i="25"/>
  <c r="BE257" i="25"/>
  <c r="X257" i="25"/>
  <c r="V257" i="25"/>
  <c r="T257" i="25"/>
  <c r="P257" i="25"/>
  <c r="BI256" i="25"/>
  <c r="BH256" i="25"/>
  <c r="BG256" i="25"/>
  <c r="BE256" i="25"/>
  <c r="X256" i="25"/>
  <c r="V256" i="25"/>
  <c r="T256" i="25"/>
  <c r="P256" i="25"/>
  <c r="BI252" i="25"/>
  <c r="BH252" i="25"/>
  <c r="BG252" i="25"/>
  <c r="BE252" i="25"/>
  <c r="X252" i="25"/>
  <c r="V252" i="25"/>
  <c r="T252" i="25"/>
  <c r="P252" i="25"/>
  <c r="BI251" i="25"/>
  <c r="BH251" i="25"/>
  <c r="BG251" i="25"/>
  <c r="BE251" i="25"/>
  <c r="X251" i="25"/>
  <c r="V251" i="25"/>
  <c r="T251" i="25"/>
  <c r="P251" i="25"/>
  <c r="BI247" i="25"/>
  <c r="BH247" i="25"/>
  <c r="BG247" i="25"/>
  <c r="BE247" i="25"/>
  <c r="X247" i="25"/>
  <c r="V247" i="25"/>
  <c r="T247" i="25"/>
  <c r="P247" i="25"/>
  <c r="BI246" i="25"/>
  <c r="BH246" i="25"/>
  <c r="BG246" i="25"/>
  <c r="BE246" i="25"/>
  <c r="X246" i="25"/>
  <c r="V246" i="25"/>
  <c r="T246" i="25"/>
  <c r="P246" i="25"/>
  <c r="BI243" i="25"/>
  <c r="BH243" i="25"/>
  <c r="BG243" i="25"/>
  <c r="BE243" i="25"/>
  <c r="X243" i="25"/>
  <c r="V243" i="25"/>
  <c r="T243" i="25"/>
  <c r="P243" i="25"/>
  <c r="BI242" i="25"/>
  <c r="BH242" i="25"/>
  <c r="BG242" i="25"/>
  <c r="BE242" i="25"/>
  <c r="X242" i="25"/>
  <c r="V242" i="25"/>
  <c r="T242" i="25"/>
  <c r="P242" i="25"/>
  <c r="BI238" i="25"/>
  <c r="BH238" i="25"/>
  <c r="BG238" i="25"/>
  <c r="BE238" i="25"/>
  <c r="X238" i="25"/>
  <c r="V238" i="25"/>
  <c r="T238" i="25"/>
  <c r="P238" i="25"/>
  <c r="BI237" i="25"/>
  <c r="BH237" i="25"/>
  <c r="BG237" i="25"/>
  <c r="BE237" i="25"/>
  <c r="X237" i="25"/>
  <c r="V237" i="25"/>
  <c r="T237" i="25"/>
  <c r="P237" i="25"/>
  <c r="BI235" i="25"/>
  <c r="BH235" i="25"/>
  <c r="BG235" i="25"/>
  <c r="BE235" i="25"/>
  <c r="X235" i="25"/>
  <c r="V235" i="25"/>
  <c r="T235" i="25"/>
  <c r="P235" i="25"/>
  <c r="BI234" i="25"/>
  <c r="BH234" i="25"/>
  <c r="BG234" i="25"/>
  <c r="BE234" i="25"/>
  <c r="X234" i="25"/>
  <c r="V234" i="25"/>
  <c r="T234" i="25"/>
  <c r="P234" i="25"/>
  <c r="BI231" i="25"/>
  <c r="BH231" i="25"/>
  <c r="BG231" i="25"/>
  <c r="BE231" i="25"/>
  <c r="X231" i="25"/>
  <c r="V231" i="25"/>
  <c r="T231" i="25"/>
  <c r="P231" i="25"/>
  <c r="BI230" i="25"/>
  <c r="BH230" i="25"/>
  <c r="BG230" i="25"/>
  <c r="BE230" i="25"/>
  <c r="X230" i="25"/>
  <c r="V230" i="25"/>
  <c r="T230" i="25"/>
  <c r="P230" i="25"/>
  <c r="BI227" i="25"/>
  <c r="BH227" i="25"/>
  <c r="BG227" i="25"/>
  <c r="BE227" i="25"/>
  <c r="X227" i="25"/>
  <c r="V227" i="25"/>
  <c r="T227" i="25"/>
  <c r="P227" i="25"/>
  <c r="BI214" i="25"/>
  <c r="BH214" i="25"/>
  <c r="BG214" i="25"/>
  <c r="BE214" i="25"/>
  <c r="X214" i="25"/>
  <c r="V214" i="25"/>
  <c r="T214" i="25"/>
  <c r="P214" i="25"/>
  <c r="BI201" i="25"/>
  <c r="BH201" i="25"/>
  <c r="BG201" i="25"/>
  <c r="BE201" i="25"/>
  <c r="X201" i="25"/>
  <c r="V201" i="25"/>
  <c r="T201" i="25"/>
  <c r="P201" i="25"/>
  <c r="BI188" i="25"/>
  <c r="BH188" i="25"/>
  <c r="BG188" i="25"/>
  <c r="BE188" i="25"/>
  <c r="X188" i="25"/>
  <c r="V188" i="25"/>
  <c r="T188" i="25"/>
  <c r="P188" i="25"/>
  <c r="BI175" i="25"/>
  <c r="BH175" i="25"/>
  <c r="BG175" i="25"/>
  <c r="BE175" i="25"/>
  <c r="X175" i="25"/>
  <c r="V175" i="25"/>
  <c r="T175" i="25"/>
  <c r="P175" i="25"/>
  <c r="BI162" i="25"/>
  <c r="BH162" i="25"/>
  <c r="BG162" i="25"/>
  <c r="BE162" i="25"/>
  <c r="X162" i="25"/>
  <c r="V162" i="25"/>
  <c r="T162" i="25"/>
  <c r="P162" i="25"/>
  <c r="BI160" i="25"/>
  <c r="BH160" i="25"/>
  <c r="BG160" i="25"/>
  <c r="BE160" i="25"/>
  <c r="X160" i="25"/>
  <c r="V160" i="25"/>
  <c r="T160" i="25"/>
  <c r="P160" i="25"/>
  <c r="BI158" i="25"/>
  <c r="BH158" i="25"/>
  <c r="BG158" i="25"/>
  <c r="BE158" i="25"/>
  <c r="X158" i="25"/>
  <c r="V158" i="25"/>
  <c r="T158" i="25"/>
  <c r="P158" i="25"/>
  <c r="BI157" i="25"/>
  <c r="BH157" i="25"/>
  <c r="BG157" i="25"/>
  <c r="BE157" i="25"/>
  <c r="X157" i="25"/>
  <c r="V157" i="25"/>
  <c r="T157" i="25"/>
  <c r="P157" i="25"/>
  <c r="BI155" i="25"/>
  <c r="BH155" i="25"/>
  <c r="BG155" i="25"/>
  <c r="BE155" i="25"/>
  <c r="X155" i="25"/>
  <c r="V155" i="25"/>
  <c r="T155" i="25"/>
  <c r="P155" i="25"/>
  <c r="BI154" i="25"/>
  <c r="BH154" i="25"/>
  <c r="BG154" i="25"/>
  <c r="BE154" i="25"/>
  <c r="X154" i="25"/>
  <c r="V154" i="25"/>
  <c r="T154" i="25"/>
  <c r="P154" i="25"/>
  <c r="BI153" i="25"/>
  <c r="BH153" i="25"/>
  <c r="BG153" i="25"/>
  <c r="BE153" i="25"/>
  <c r="X153" i="25"/>
  <c r="V153" i="25"/>
  <c r="T153" i="25"/>
  <c r="P153" i="25"/>
  <c r="BI143" i="25"/>
  <c r="BH143" i="25"/>
  <c r="BG143" i="25"/>
  <c r="BE143" i="25"/>
  <c r="X143" i="25"/>
  <c r="V143" i="25"/>
  <c r="T143" i="25"/>
  <c r="P143" i="25"/>
  <c r="BI141" i="25"/>
  <c r="BH141" i="25"/>
  <c r="BG141" i="25"/>
  <c r="BE141" i="25"/>
  <c r="X141" i="25"/>
  <c r="V141" i="25"/>
  <c r="T141" i="25"/>
  <c r="P141" i="25"/>
  <c r="BI140" i="25"/>
  <c r="BH140" i="25"/>
  <c r="BG140" i="25"/>
  <c r="BE140" i="25"/>
  <c r="X140" i="25"/>
  <c r="V140" i="25"/>
  <c r="T140" i="25"/>
  <c r="P140" i="25"/>
  <c r="J133" i="25"/>
  <c r="F133" i="25"/>
  <c r="F131" i="25"/>
  <c r="E129" i="25"/>
  <c r="BI112" i="25"/>
  <c r="BH112" i="25"/>
  <c r="BG112" i="25"/>
  <c r="BE112" i="25"/>
  <c r="BI111" i="25"/>
  <c r="BH111" i="25"/>
  <c r="BG111" i="25"/>
  <c r="BF111" i="25"/>
  <c r="BE111" i="25"/>
  <c r="BI110" i="25"/>
  <c r="BH110" i="25"/>
  <c r="BG110" i="25"/>
  <c r="BF110" i="25"/>
  <c r="BE110" i="25"/>
  <c r="BI109" i="25"/>
  <c r="BH109" i="25"/>
  <c r="BG109" i="25"/>
  <c r="BF109" i="25"/>
  <c r="BE109" i="25"/>
  <c r="BI108" i="25"/>
  <c r="BH108" i="25"/>
  <c r="BG108" i="25"/>
  <c r="BF108" i="25"/>
  <c r="BE108" i="25"/>
  <c r="BI107" i="25"/>
  <c r="BH107" i="25"/>
  <c r="BG107" i="25"/>
  <c r="BF107" i="25"/>
  <c r="BE107" i="25"/>
  <c r="J95" i="25"/>
  <c r="F95" i="25"/>
  <c r="F93" i="25"/>
  <c r="E91" i="25"/>
  <c r="J28" i="25"/>
  <c r="E28" i="25"/>
  <c r="J96" i="25"/>
  <c r="J27" i="25"/>
  <c r="J22" i="25"/>
  <c r="E22" i="25"/>
  <c r="F134" i="25" s="1"/>
  <c r="J21" i="25"/>
  <c r="J16" i="25"/>
  <c r="J93" i="25" s="1"/>
  <c r="E7" i="25"/>
  <c r="E123" i="25" s="1"/>
  <c r="K45" i="24"/>
  <c r="K44" i="24"/>
  <c r="BA123" i="1"/>
  <c r="K43" i="24"/>
  <c r="AZ123" i="1"/>
  <c r="BI319" i="24"/>
  <c r="BH319" i="24"/>
  <c r="BG319" i="24"/>
  <c r="BE319" i="24"/>
  <c r="X319" i="24"/>
  <c r="X318" i="24" s="1"/>
  <c r="V319" i="24"/>
  <c r="V318" i="24" s="1"/>
  <c r="T319" i="24"/>
  <c r="T318" i="24"/>
  <c r="P319" i="24"/>
  <c r="BI317" i="24"/>
  <c r="BH317" i="24"/>
  <c r="BG317" i="24"/>
  <c r="BE317" i="24"/>
  <c r="X317" i="24"/>
  <c r="V317" i="24"/>
  <c r="T317" i="24"/>
  <c r="P317" i="24"/>
  <c r="BI316" i="24"/>
  <c r="BH316" i="24"/>
  <c r="BG316" i="24"/>
  <c r="BE316" i="24"/>
  <c r="X316" i="24"/>
  <c r="V316" i="24"/>
  <c r="T316" i="24"/>
  <c r="P316" i="24"/>
  <c r="BI315" i="24"/>
  <c r="BH315" i="24"/>
  <c r="BG315" i="24"/>
  <c r="BE315" i="24"/>
  <c r="X315" i="24"/>
  <c r="V315" i="24"/>
  <c r="T315" i="24"/>
  <c r="P315" i="24"/>
  <c r="BI314" i="24"/>
  <c r="BH314" i="24"/>
  <c r="BG314" i="24"/>
  <c r="BE314" i="24"/>
  <c r="X314" i="24"/>
  <c r="V314" i="24"/>
  <c r="T314" i="24"/>
  <c r="P314" i="24"/>
  <c r="BI313" i="24"/>
  <c r="BH313" i="24"/>
  <c r="BG313" i="24"/>
  <c r="BE313" i="24"/>
  <c r="X313" i="24"/>
  <c r="V313" i="24"/>
  <c r="T313" i="24"/>
  <c r="P313" i="24"/>
  <c r="BI312" i="24"/>
  <c r="BH312" i="24"/>
  <c r="BG312" i="24"/>
  <c r="BE312" i="24"/>
  <c r="X312" i="24"/>
  <c r="V312" i="24"/>
  <c r="T312" i="24"/>
  <c r="P312" i="24"/>
  <c r="BI310" i="24"/>
  <c r="BH310" i="24"/>
  <c r="BG310" i="24"/>
  <c r="BE310" i="24"/>
  <c r="X310" i="24"/>
  <c r="V310" i="24"/>
  <c r="T310" i="24"/>
  <c r="P310" i="24"/>
  <c r="BI309" i="24"/>
  <c r="BH309" i="24"/>
  <c r="BG309" i="24"/>
  <c r="BE309" i="24"/>
  <c r="X309" i="24"/>
  <c r="V309" i="24"/>
  <c r="T309" i="24"/>
  <c r="P309" i="24"/>
  <c r="BI308" i="24"/>
  <c r="BH308" i="24"/>
  <c r="BG308" i="24"/>
  <c r="BE308" i="24"/>
  <c r="X308" i="24"/>
  <c r="V308" i="24"/>
  <c r="T308" i="24"/>
  <c r="P308" i="24"/>
  <c r="BI306" i="24"/>
  <c r="BH306" i="24"/>
  <c r="BG306" i="24"/>
  <c r="BE306" i="24"/>
  <c r="X306" i="24"/>
  <c r="V306" i="24"/>
  <c r="T306" i="24"/>
  <c r="P306" i="24"/>
  <c r="BI305" i="24"/>
  <c r="BH305" i="24"/>
  <c r="BG305" i="24"/>
  <c r="BE305" i="24"/>
  <c r="X305" i="24"/>
  <c r="V305" i="24"/>
  <c r="T305" i="24"/>
  <c r="P305" i="24"/>
  <c r="BI303" i="24"/>
  <c r="BH303" i="24"/>
  <c r="BG303" i="24"/>
  <c r="BE303" i="24"/>
  <c r="X303" i="24"/>
  <c r="V303" i="24"/>
  <c r="T303" i="24"/>
  <c r="P303" i="24"/>
  <c r="BI302" i="24"/>
  <c r="BH302" i="24"/>
  <c r="BG302" i="24"/>
  <c r="BE302" i="24"/>
  <c r="X302" i="24"/>
  <c r="V302" i="24"/>
  <c r="T302" i="24"/>
  <c r="P302" i="24"/>
  <c r="BI300" i="24"/>
  <c r="BH300" i="24"/>
  <c r="BG300" i="24"/>
  <c r="BE300" i="24"/>
  <c r="X300" i="24"/>
  <c r="V300" i="24"/>
  <c r="T300" i="24"/>
  <c r="P300" i="24"/>
  <c r="BI299" i="24"/>
  <c r="BH299" i="24"/>
  <c r="BG299" i="24"/>
  <c r="BE299" i="24"/>
  <c r="X299" i="24"/>
  <c r="V299" i="24"/>
  <c r="T299" i="24"/>
  <c r="P299" i="24"/>
  <c r="BI298" i="24"/>
  <c r="BH298" i="24"/>
  <c r="BG298" i="24"/>
  <c r="BE298" i="24"/>
  <c r="X298" i="24"/>
  <c r="V298" i="24"/>
  <c r="T298" i="24"/>
  <c r="P298" i="24"/>
  <c r="BI297" i="24"/>
  <c r="BH297" i="24"/>
  <c r="BG297" i="24"/>
  <c r="BE297" i="24"/>
  <c r="X297" i="24"/>
  <c r="V297" i="24"/>
  <c r="T297" i="24"/>
  <c r="P297" i="24"/>
  <c r="BI296" i="24"/>
  <c r="BH296" i="24"/>
  <c r="BG296" i="24"/>
  <c r="BE296" i="24"/>
  <c r="X296" i="24"/>
  <c r="V296" i="24"/>
  <c r="T296" i="24"/>
  <c r="P296" i="24"/>
  <c r="BI295" i="24"/>
  <c r="BH295" i="24"/>
  <c r="BG295" i="24"/>
  <c r="BE295" i="24"/>
  <c r="X295" i="24"/>
  <c r="V295" i="24"/>
  <c r="T295" i="24"/>
  <c r="P295" i="24"/>
  <c r="BI293" i="24"/>
  <c r="BH293" i="24"/>
  <c r="BG293" i="24"/>
  <c r="BE293" i="24"/>
  <c r="X293" i="24"/>
  <c r="V293" i="24"/>
  <c r="T293" i="24"/>
  <c r="P293" i="24"/>
  <c r="BI292" i="24"/>
  <c r="BH292" i="24"/>
  <c r="BG292" i="24"/>
  <c r="BE292" i="24"/>
  <c r="X292" i="24"/>
  <c r="V292" i="24"/>
  <c r="T292" i="24"/>
  <c r="P292" i="24"/>
  <c r="BI290" i="24"/>
  <c r="BH290" i="24"/>
  <c r="BG290" i="24"/>
  <c r="BE290" i="24"/>
  <c r="X290" i="24"/>
  <c r="V290" i="24"/>
  <c r="T290" i="24"/>
  <c r="P290" i="24"/>
  <c r="BI289" i="24"/>
  <c r="BH289" i="24"/>
  <c r="BG289" i="24"/>
  <c r="BE289" i="24"/>
  <c r="X289" i="24"/>
  <c r="V289" i="24"/>
  <c r="T289" i="24"/>
  <c r="P289" i="24"/>
  <c r="BI287" i="24"/>
  <c r="BH287" i="24"/>
  <c r="BG287" i="24"/>
  <c r="BE287" i="24"/>
  <c r="X287" i="24"/>
  <c r="V287" i="24"/>
  <c r="T287" i="24"/>
  <c r="P287" i="24"/>
  <c r="BI286" i="24"/>
  <c r="BH286" i="24"/>
  <c r="BG286" i="24"/>
  <c r="BE286" i="24"/>
  <c r="X286" i="24"/>
  <c r="V286" i="24"/>
  <c r="T286" i="24"/>
  <c r="P286" i="24"/>
  <c r="BI284" i="24"/>
  <c r="BH284" i="24"/>
  <c r="BG284" i="24"/>
  <c r="BE284" i="24"/>
  <c r="X284" i="24"/>
  <c r="V284" i="24"/>
  <c r="T284" i="24"/>
  <c r="P284" i="24"/>
  <c r="BI283" i="24"/>
  <c r="BH283" i="24"/>
  <c r="BG283" i="24"/>
  <c r="BE283" i="24"/>
  <c r="X283" i="24"/>
  <c r="V283" i="24"/>
  <c r="T283" i="24"/>
  <c r="P283" i="24"/>
  <c r="BI279" i="24"/>
  <c r="BH279" i="24"/>
  <c r="BG279" i="24"/>
  <c r="BE279" i="24"/>
  <c r="X279" i="24"/>
  <c r="V279" i="24"/>
  <c r="T279" i="24"/>
  <c r="P279" i="24"/>
  <c r="BI278" i="24"/>
  <c r="BH278" i="24"/>
  <c r="BG278" i="24"/>
  <c r="BE278" i="24"/>
  <c r="X278" i="24"/>
  <c r="V278" i="24"/>
  <c r="T278" i="24"/>
  <c r="P278" i="24"/>
  <c r="BI276" i="24"/>
  <c r="BH276" i="24"/>
  <c r="BG276" i="24"/>
  <c r="BE276" i="24"/>
  <c r="X276" i="24"/>
  <c r="V276" i="24"/>
  <c r="T276" i="24"/>
  <c r="P276" i="24"/>
  <c r="BI275" i="24"/>
  <c r="BH275" i="24"/>
  <c r="BG275" i="24"/>
  <c r="BE275" i="24"/>
  <c r="X275" i="24"/>
  <c r="V275" i="24"/>
  <c r="T275" i="24"/>
  <c r="P275" i="24"/>
  <c r="BI272" i="24"/>
  <c r="BH272" i="24"/>
  <c r="BG272" i="24"/>
  <c r="BE272" i="24"/>
  <c r="X272" i="24"/>
  <c r="V272" i="24"/>
  <c r="T272" i="24"/>
  <c r="P272" i="24"/>
  <c r="BI271" i="24"/>
  <c r="BH271" i="24"/>
  <c r="BG271" i="24"/>
  <c r="BE271" i="24"/>
  <c r="X271" i="24"/>
  <c r="V271" i="24"/>
  <c r="T271" i="24"/>
  <c r="P271" i="24"/>
  <c r="BI267" i="24"/>
  <c r="BH267" i="24"/>
  <c r="BG267" i="24"/>
  <c r="BE267" i="24"/>
  <c r="X267" i="24"/>
  <c r="V267" i="24"/>
  <c r="T267" i="24"/>
  <c r="P267" i="24"/>
  <c r="BI266" i="24"/>
  <c r="BH266" i="24"/>
  <c r="BG266" i="24"/>
  <c r="BE266" i="24"/>
  <c r="X266" i="24"/>
  <c r="V266" i="24"/>
  <c r="T266" i="24"/>
  <c r="P266" i="24"/>
  <c r="BI265" i="24"/>
  <c r="BH265" i="24"/>
  <c r="BG265" i="24"/>
  <c r="BE265" i="24"/>
  <c r="X265" i="24"/>
  <c r="V265" i="24"/>
  <c r="T265" i="24"/>
  <c r="P265" i="24"/>
  <c r="BI263" i="24"/>
  <c r="BH263" i="24"/>
  <c r="BG263" i="24"/>
  <c r="BE263" i="24"/>
  <c r="X263" i="24"/>
  <c r="V263" i="24"/>
  <c r="T263" i="24"/>
  <c r="P263" i="24"/>
  <c r="BI262" i="24"/>
  <c r="BH262" i="24"/>
  <c r="BG262" i="24"/>
  <c r="BE262" i="24"/>
  <c r="X262" i="24"/>
  <c r="V262" i="24"/>
  <c r="T262" i="24"/>
  <c r="P262" i="24"/>
  <c r="BI261" i="24"/>
  <c r="BH261" i="24"/>
  <c r="BG261" i="24"/>
  <c r="BE261" i="24"/>
  <c r="X261" i="24"/>
  <c r="V261" i="24"/>
  <c r="T261" i="24"/>
  <c r="P261" i="24"/>
  <c r="BI260" i="24"/>
  <c r="BH260" i="24"/>
  <c r="BG260" i="24"/>
  <c r="BE260" i="24"/>
  <c r="X260" i="24"/>
  <c r="V260" i="24"/>
  <c r="T260" i="24"/>
  <c r="P260" i="24"/>
  <c r="BI258" i="24"/>
  <c r="BH258" i="24"/>
  <c r="BG258" i="24"/>
  <c r="BE258" i="24"/>
  <c r="X258" i="24"/>
  <c r="V258" i="24"/>
  <c r="T258" i="24"/>
  <c r="P258" i="24"/>
  <c r="BI257" i="24"/>
  <c r="BH257" i="24"/>
  <c r="BG257" i="24"/>
  <c r="BE257" i="24"/>
  <c r="X257" i="24"/>
  <c r="V257" i="24"/>
  <c r="T257" i="24"/>
  <c r="P257" i="24"/>
  <c r="BI256" i="24"/>
  <c r="BH256" i="24"/>
  <c r="BG256" i="24"/>
  <c r="BE256" i="24"/>
  <c r="X256" i="24"/>
  <c r="V256" i="24"/>
  <c r="T256" i="24"/>
  <c r="P256" i="24"/>
  <c r="BI255" i="24"/>
  <c r="BH255" i="24"/>
  <c r="BG255" i="24"/>
  <c r="BE255" i="24"/>
  <c r="X255" i="24"/>
  <c r="V255" i="24"/>
  <c r="T255" i="24"/>
  <c r="P255" i="24"/>
  <c r="BI253" i="24"/>
  <c r="BH253" i="24"/>
  <c r="BG253" i="24"/>
  <c r="BE253" i="24"/>
  <c r="X253" i="24"/>
  <c r="V253" i="24"/>
  <c r="T253" i="24"/>
  <c r="P253" i="24"/>
  <c r="BI252" i="24"/>
  <c r="BH252" i="24"/>
  <c r="BG252" i="24"/>
  <c r="BE252" i="24"/>
  <c r="X252" i="24"/>
  <c r="V252" i="24"/>
  <c r="T252" i="24"/>
  <c r="P252" i="24"/>
  <c r="BI251" i="24"/>
  <c r="BH251" i="24"/>
  <c r="BG251" i="24"/>
  <c r="BE251" i="24"/>
  <c r="X251" i="24"/>
  <c r="V251" i="24"/>
  <c r="T251" i="24"/>
  <c r="P251" i="24"/>
  <c r="BI250" i="24"/>
  <c r="BH250" i="24"/>
  <c r="BG250" i="24"/>
  <c r="BE250" i="24"/>
  <c r="X250" i="24"/>
  <c r="V250" i="24"/>
  <c r="T250" i="24"/>
  <c r="P250" i="24"/>
  <c r="BI248" i="24"/>
  <c r="BH248" i="24"/>
  <c r="BG248" i="24"/>
  <c r="BE248" i="24"/>
  <c r="X248" i="24"/>
  <c r="V248" i="24"/>
  <c r="T248" i="24"/>
  <c r="P248" i="24"/>
  <c r="BI246" i="24"/>
  <c r="BH246" i="24"/>
  <c r="BG246" i="24"/>
  <c r="BE246" i="24"/>
  <c r="X246" i="24"/>
  <c r="V246" i="24"/>
  <c r="T246" i="24"/>
  <c r="P246" i="24"/>
  <c r="BI244" i="24"/>
  <c r="BH244" i="24"/>
  <c r="BG244" i="24"/>
  <c r="BE244" i="24"/>
  <c r="X244" i="24"/>
  <c r="V244" i="24"/>
  <c r="T244" i="24"/>
  <c r="P244" i="24"/>
  <c r="BI242" i="24"/>
  <c r="BH242" i="24"/>
  <c r="BG242" i="24"/>
  <c r="BE242" i="24"/>
  <c r="X242" i="24"/>
  <c r="V242" i="24"/>
  <c r="T242" i="24"/>
  <c r="P242" i="24"/>
  <c r="BI237" i="24"/>
  <c r="BH237" i="24"/>
  <c r="BG237" i="24"/>
  <c r="BE237" i="24"/>
  <c r="X237" i="24"/>
  <c r="V237" i="24"/>
  <c r="T237" i="24"/>
  <c r="P237" i="24"/>
  <c r="BI235" i="24"/>
  <c r="BH235" i="24"/>
  <c r="BG235" i="24"/>
  <c r="BE235" i="24"/>
  <c r="X235" i="24"/>
  <c r="V235" i="24"/>
  <c r="T235" i="24"/>
  <c r="P235" i="24"/>
  <c r="BI231" i="24"/>
  <c r="BH231" i="24"/>
  <c r="BG231" i="24"/>
  <c r="BE231" i="24"/>
  <c r="X231" i="24"/>
  <c r="V231" i="24"/>
  <c r="T231" i="24"/>
  <c r="P231" i="24"/>
  <c r="BI229" i="24"/>
  <c r="BH229" i="24"/>
  <c r="BG229" i="24"/>
  <c r="BE229" i="24"/>
  <c r="X229" i="24"/>
  <c r="V229" i="24"/>
  <c r="T229" i="24"/>
  <c r="P229" i="24"/>
  <c r="BI227" i="24"/>
  <c r="BH227" i="24"/>
  <c r="BG227" i="24"/>
  <c r="BE227" i="24"/>
  <c r="X227" i="24"/>
  <c r="V227" i="24"/>
  <c r="T227" i="24"/>
  <c r="P227" i="24"/>
  <c r="BI226" i="24"/>
  <c r="BH226" i="24"/>
  <c r="BG226" i="24"/>
  <c r="BE226" i="24"/>
  <c r="X226" i="24"/>
  <c r="V226" i="24"/>
  <c r="T226" i="24"/>
  <c r="P226" i="24"/>
  <c r="BI224" i="24"/>
  <c r="BH224" i="24"/>
  <c r="BG224" i="24"/>
  <c r="BE224" i="24"/>
  <c r="X224" i="24"/>
  <c r="V224" i="24"/>
  <c r="T224" i="24"/>
  <c r="P224" i="24"/>
  <c r="BI223" i="24"/>
  <c r="BH223" i="24"/>
  <c r="BG223" i="24"/>
  <c r="BE223" i="24"/>
  <c r="X223" i="24"/>
  <c r="V223" i="24"/>
  <c r="T223" i="24"/>
  <c r="P223" i="24"/>
  <c r="BI221" i="24"/>
  <c r="BH221" i="24"/>
  <c r="BG221" i="24"/>
  <c r="BE221" i="24"/>
  <c r="X221" i="24"/>
  <c r="V221" i="24"/>
  <c r="T221" i="24"/>
  <c r="P221" i="24"/>
  <c r="BI220" i="24"/>
  <c r="BH220" i="24"/>
  <c r="BG220" i="24"/>
  <c r="BE220" i="24"/>
  <c r="X220" i="24"/>
  <c r="V220" i="24"/>
  <c r="T220" i="24"/>
  <c r="P220" i="24"/>
  <c r="BI218" i="24"/>
  <c r="BH218" i="24"/>
  <c r="BG218" i="24"/>
  <c r="BE218" i="24"/>
  <c r="X218" i="24"/>
  <c r="V218" i="24"/>
  <c r="T218" i="24"/>
  <c r="P218" i="24"/>
  <c r="BI217" i="24"/>
  <c r="BH217" i="24"/>
  <c r="BG217" i="24"/>
  <c r="BE217" i="24"/>
  <c r="X217" i="24"/>
  <c r="V217" i="24"/>
  <c r="T217" i="24"/>
  <c r="P217" i="24"/>
  <c r="BI216" i="24"/>
  <c r="BH216" i="24"/>
  <c r="BG216" i="24"/>
  <c r="BE216" i="24"/>
  <c r="X216" i="24"/>
  <c r="V216" i="24"/>
  <c r="T216" i="24"/>
  <c r="P216" i="24"/>
  <c r="BI215" i="24"/>
  <c r="BH215" i="24"/>
  <c r="BG215" i="24"/>
  <c r="BE215" i="24"/>
  <c r="X215" i="24"/>
  <c r="V215" i="24"/>
  <c r="T215" i="24"/>
  <c r="P215" i="24"/>
  <c r="BI214" i="24"/>
  <c r="BH214" i="24"/>
  <c r="BG214" i="24"/>
  <c r="BE214" i="24"/>
  <c r="X214" i="24"/>
  <c r="V214" i="24"/>
  <c r="T214" i="24"/>
  <c r="P214" i="24"/>
  <c r="BI213" i="24"/>
  <c r="BH213" i="24"/>
  <c r="BG213" i="24"/>
  <c r="BE213" i="24"/>
  <c r="X213" i="24"/>
  <c r="V213" i="24"/>
  <c r="T213" i="24"/>
  <c r="P213" i="24"/>
  <c r="BI212" i="24"/>
  <c r="BH212" i="24"/>
  <c r="BG212" i="24"/>
  <c r="BE212" i="24"/>
  <c r="X212" i="24"/>
  <c r="V212" i="24"/>
  <c r="T212" i="24"/>
  <c r="P212" i="24"/>
  <c r="BI211" i="24"/>
  <c r="BH211" i="24"/>
  <c r="BG211" i="24"/>
  <c r="BE211" i="24"/>
  <c r="X211" i="24"/>
  <c r="V211" i="24"/>
  <c r="T211" i="24"/>
  <c r="P211" i="24"/>
  <c r="BI210" i="24"/>
  <c r="BH210" i="24"/>
  <c r="BG210" i="24"/>
  <c r="BE210" i="24"/>
  <c r="X210" i="24"/>
  <c r="V210" i="24"/>
  <c r="T210" i="24"/>
  <c r="P210" i="24"/>
  <c r="BI209" i="24"/>
  <c r="BH209" i="24"/>
  <c r="BG209" i="24"/>
  <c r="BE209" i="24"/>
  <c r="X209" i="24"/>
  <c r="V209" i="24"/>
  <c r="T209" i="24"/>
  <c r="P209" i="24"/>
  <c r="BI208" i="24"/>
  <c r="BH208" i="24"/>
  <c r="BG208" i="24"/>
  <c r="BE208" i="24"/>
  <c r="X208" i="24"/>
  <c r="V208" i="24"/>
  <c r="T208" i="24"/>
  <c r="P208" i="24"/>
  <c r="BI207" i="24"/>
  <c r="BH207" i="24"/>
  <c r="BG207" i="24"/>
  <c r="BE207" i="24"/>
  <c r="X207" i="24"/>
  <c r="V207" i="24"/>
  <c r="T207" i="24"/>
  <c r="P207" i="24"/>
  <c r="BI206" i="24"/>
  <c r="BH206" i="24"/>
  <c r="BG206" i="24"/>
  <c r="BE206" i="24"/>
  <c r="X206" i="24"/>
  <c r="V206" i="24"/>
  <c r="T206" i="24"/>
  <c r="P206" i="24"/>
  <c r="BI205" i="24"/>
  <c r="BH205" i="24"/>
  <c r="BG205" i="24"/>
  <c r="BE205" i="24"/>
  <c r="X205" i="24"/>
  <c r="V205" i="24"/>
  <c r="T205" i="24"/>
  <c r="P205" i="24"/>
  <c r="BI204" i="24"/>
  <c r="BH204" i="24"/>
  <c r="BG204" i="24"/>
  <c r="BE204" i="24"/>
  <c r="X204" i="24"/>
  <c r="V204" i="24"/>
  <c r="T204" i="24"/>
  <c r="P204" i="24"/>
  <c r="BI203" i="24"/>
  <c r="BH203" i="24"/>
  <c r="BG203" i="24"/>
  <c r="BE203" i="24"/>
  <c r="X203" i="24"/>
  <c r="V203" i="24"/>
  <c r="T203" i="24"/>
  <c r="P203" i="24"/>
  <c r="BI202" i="24"/>
  <c r="BH202" i="24"/>
  <c r="BG202" i="24"/>
  <c r="BE202" i="24"/>
  <c r="X202" i="24"/>
  <c r="V202" i="24"/>
  <c r="T202" i="24"/>
  <c r="P202" i="24"/>
  <c r="BI201" i="24"/>
  <c r="BH201" i="24"/>
  <c r="BG201" i="24"/>
  <c r="BE201" i="24"/>
  <c r="X201" i="24"/>
  <c r="V201" i="24"/>
  <c r="T201" i="24"/>
  <c r="P201" i="24"/>
  <c r="BI199" i="24"/>
  <c r="BH199" i="24"/>
  <c r="BG199" i="24"/>
  <c r="BE199" i="24"/>
  <c r="X199" i="24"/>
  <c r="V199" i="24"/>
  <c r="T199" i="24"/>
  <c r="P199" i="24"/>
  <c r="BI198" i="24"/>
  <c r="BH198" i="24"/>
  <c r="BG198" i="24"/>
  <c r="BE198" i="24"/>
  <c r="X198" i="24"/>
  <c r="V198" i="24"/>
  <c r="T198" i="24"/>
  <c r="P198" i="24"/>
  <c r="BI197" i="24"/>
  <c r="BH197" i="24"/>
  <c r="BG197" i="24"/>
  <c r="BE197" i="24"/>
  <c r="X197" i="24"/>
  <c r="V197" i="24"/>
  <c r="T197" i="24"/>
  <c r="P197" i="24"/>
  <c r="BI196" i="24"/>
  <c r="BH196" i="24"/>
  <c r="BG196" i="24"/>
  <c r="BE196" i="24"/>
  <c r="X196" i="24"/>
  <c r="V196" i="24"/>
  <c r="T196" i="24"/>
  <c r="P196" i="24"/>
  <c r="BI195" i="24"/>
  <c r="BH195" i="24"/>
  <c r="BG195" i="24"/>
  <c r="BE195" i="24"/>
  <c r="X195" i="24"/>
  <c r="V195" i="24"/>
  <c r="T195" i="24"/>
  <c r="P195" i="24"/>
  <c r="BI194" i="24"/>
  <c r="BH194" i="24"/>
  <c r="BG194" i="24"/>
  <c r="BE194" i="24"/>
  <c r="X194" i="24"/>
  <c r="V194" i="24"/>
  <c r="T194" i="24"/>
  <c r="P194" i="24"/>
  <c r="BI193" i="24"/>
  <c r="BH193" i="24"/>
  <c r="BG193" i="24"/>
  <c r="BE193" i="24"/>
  <c r="X193" i="24"/>
  <c r="V193" i="24"/>
  <c r="T193" i="24"/>
  <c r="P193" i="24"/>
  <c r="BI192" i="24"/>
  <c r="BH192" i="24"/>
  <c r="BG192" i="24"/>
  <c r="BE192" i="24"/>
  <c r="X192" i="24"/>
  <c r="V192" i="24"/>
  <c r="T192" i="24"/>
  <c r="P192" i="24"/>
  <c r="BI191" i="24"/>
  <c r="BH191" i="24"/>
  <c r="BG191" i="24"/>
  <c r="BE191" i="24"/>
  <c r="X191" i="24"/>
  <c r="V191" i="24"/>
  <c r="T191" i="24"/>
  <c r="P191" i="24"/>
  <c r="BI190" i="24"/>
  <c r="BH190" i="24"/>
  <c r="BG190" i="24"/>
  <c r="BE190" i="24"/>
  <c r="X190" i="24"/>
  <c r="V190" i="24"/>
  <c r="T190" i="24"/>
  <c r="P190" i="24"/>
  <c r="BI189" i="24"/>
  <c r="BH189" i="24"/>
  <c r="BG189" i="24"/>
  <c r="BE189" i="24"/>
  <c r="X189" i="24"/>
  <c r="V189" i="24"/>
  <c r="T189" i="24"/>
  <c r="P189" i="24"/>
  <c r="BI188" i="24"/>
  <c r="BH188" i="24"/>
  <c r="BG188" i="24"/>
  <c r="BE188" i="24"/>
  <c r="X188" i="24"/>
  <c r="V188" i="24"/>
  <c r="T188" i="24"/>
  <c r="P188" i="24"/>
  <c r="BI187" i="24"/>
  <c r="BH187" i="24"/>
  <c r="BG187" i="24"/>
  <c r="BE187" i="24"/>
  <c r="X187" i="24"/>
  <c r="V187" i="24"/>
  <c r="T187" i="24"/>
  <c r="P187" i="24"/>
  <c r="BI186" i="24"/>
  <c r="BH186" i="24"/>
  <c r="BG186" i="24"/>
  <c r="BE186" i="24"/>
  <c r="X186" i="24"/>
  <c r="V186" i="24"/>
  <c r="T186" i="24"/>
  <c r="P186" i="24"/>
  <c r="BI185" i="24"/>
  <c r="BH185" i="24"/>
  <c r="BG185" i="24"/>
  <c r="BE185" i="24"/>
  <c r="X185" i="24"/>
  <c r="V185" i="24"/>
  <c r="T185" i="24"/>
  <c r="P185" i="24"/>
  <c r="BI183" i="24"/>
  <c r="BH183" i="24"/>
  <c r="BG183" i="24"/>
  <c r="BE183" i="24"/>
  <c r="X183" i="24"/>
  <c r="V183" i="24"/>
  <c r="T183" i="24"/>
  <c r="P183" i="24"/>
  <c r="BI182" i="24"/>
  <c r="BH182" i="24"/>
  <c r="BG182" i="24"/>
  <c r="BE182" i="24"/>
  <c r="X182" i="24"/>
  <c r="V182" i="24"/>
  <c r="T182" i="24"/>
  <c r="P182" i="24"/>
  <c r="BI181" i="24"/>
  <c r="BH181" i="24"/>
  <c r="BG181" i="24"/>
  <c r="BE181" i="24"/>
  <c r="X181" i="24"/>
  <c r="V181" i="24"/>
  <c r="T181" i="24"/>
  <c r="P181" i="24"/>
  <c r="BI180" i="24"/>
  <c r="BH180" i="24"/>
  <c r="BG180" i="24"/>
  <c r="BE180" i="24"/>
  <c r="X180" i="24"/>
  <c r="V180" i="24"/>
  <c r="T180" i="24"/>
  <c r="P180" i="24"/>
  <c r="BI179" i="24"/>
  <c r="BH179" i="24"/>
  <c r="BG179" i="24"/>
  <c r="BE179" i="24"/>
  <c r="X179" i="24"/>
  <c r="V179" i="24"/>
  <c r="T179" i="24"/>
  <c r="P179" i="24"/>
  <c r="BI178" i="24"/>
  <c r="BH178" i="24"/>
  <c r="BG178" i="24"/>
  <c r="BE178" i="24"/>
  <c r="X178" i="24"/>
  <c r="V178" i="24"/>
  <c r="T178" i="24"/>
  <c r="P178" i="24"/>
  <c r="BI177" i="24"/>
  <c r="BH177" i="24"/>
  <c r="BG177" i="24"/>
  <c r="BE177" i="24"/>
  <c r="X177" i="24"/>
  <c r="V177" i="24"/>
  <c r="T177" i="24"/>
  <c r="P177" i="24"/>
  <c r="BI176" i="24"/>
  <c r="BH176" i="24"/>
  <c r="BG176" i="24"/>
  <c r="BE176" i="24"/>
  <c r="X176" i="24"/>
  <c r="V176" i="24"/>
  <c r="T176" i="24"/>
  <c r="P176" i="24"/>
  <c r="BI175" i="24"/>
  <c r="BH175" i="24"/>
  <c r="BG175" i="24"/>
  <c r="BE175" i="24"/>
  <c r="X175" i="24"/>
  <c r="V175" i="24"/>
  <c r="T175" i="24"/>
  <c r="P175" i="24"/>
  <c r="BI174" i="24"/>
  <c r="BH174" i="24"/>
  <c r="BG174" i="24"/>
  <c r="BE174" i="24"/>
  <c r="X174" i="24"/>
  <c r="V174" i="24"/>
  <c r="T174" i="24"/>
  <c r="P174" i="24"/>
  <c r="BI173" i="24"/>
  <c r="BH173" i="24"/>
  <c r="BG173" i="24"/>
  <c r="BE173" i="24"/>
  <c r="X173" i="24"/>
  <c r="V173" i="24"/>
  <c r="T173" i="24"/>
  <c r="P173" i="24"/>
  <c r="BI171" i="24"/>
  <c r="BH171" i="24"/>
  <c r="BG171" i="24"/>
  <c r="BE171" i="24"/>
  <c r="X171" i="24"/>
  <c r="V171" i="24"/>
  <c r="T171" i="24"/>
  <c r="P171" i="24"/>
  <c r="BI169" i="24"/>
  <c r="BH169" i="24"/>
  <c r="BG169" i="24"/>
  <c r="BE169" i="24"/>
  <c r="X169" i="24"/>
  <c r="V169" i="24"/>
  <c r="T169" i="24"/>
  <c r="P169" i="24"/>
  <c r="BI168" i="24"/>
  <c r="BH168" i="24"/>
  <c r="BG168" i="24"/>
  <c r="BE168" i="24"/>
  <c r="X168" i="24"/>
  <c r="V168" i="24"/>
  <c r="T168" i="24"/>
  <c r="P168" i="24"/>
  <c r="BI162" i="24"/>
  <c r="BH162" i="24"/>
  <c r="BG162" i="24"/>
  <c r="BE162" i="24"/>
  <c r="X162" i="24"/>
  <c r="V162" i="24"/>
  <c r="T162" i="24"/>
  <c r="P162" i="24"/>
  <c r="BI161" i="24"/>
  <c r="BH161" i="24"/>
  <c r="BG161" i="24"/>
  <c r="BE161" i="24"/>
  <c r="X161" i="24"/>
  <c r="V161" i="24"/>
  <c r="T161" i="24"/>
  <c r="P161" i="24"/>
  <c r="BI159" i="24"/>
  <c r="BH159" i="24"/>
  <c r="BG159" i="24"/>
  <c r="BE159" i="24"/>
  <c r="X159" i="24"/>
  <c r="V159" i="24"/>
  <c r="T159" i="24"/>
  <c r="P159" i="24"/>
  <c r="BI154" i="24"/>
  <c r="BH154" i="24"/>
  <c r="BG154" i="24"/>
  <c r="BE154" i="24"/>
  <c r="X154" i="24"/>
  <c r="V154" i="24"/>
  <c r="T154" i="24"/>
  <c r="P154" i="24"/>
  <c r="BI153" i="24"/>
  <c r="BH153" i="24"/>
  <c r="BG153" i="24"/>
  <c r="BE153" i="24"/>
  <c r="X153" i="24"/>
  <c r="V153" i="24"/>
  <c r="T153" i="24"/>
  <c r="P153" i="24"/>
  <c r="BI150" i="24"/>
  <c r="BH150" i="24"/>
  <c r="BG150" i="24"/>
  <c r="BE150" i="24"/>
  <c r="X150" i="24"/>
  <c r="X149" i="24" s="1"/>
  <c r="V150" i="24"/>
  <c r="V149" i="24" s="1"/>
  <c r="T150" i="24"/>
  <c r="T149" i="24" s="1"/>
  <c r="P150" i="24"/>
  <c r="BI148" i="24"/>
  <c r="BH148" i="24"/>
  <c r="BG148" i="24"/>
  <c r="BE148" i="24"/>
  <c r="X148" i="24"/>
  <c r="X147" i="24" s="1"/>
  <c r="X146" i="24" s="1"/>
  <c r="V148" i="24"/>
  <c r="V147" i="24" s="1"/>
  <c r="V146" i="24" s="1"/>
  <c r="T148" i="24"/>
  <c r="T147" i="24"/>
  <c r="T146" i="24" s="1"/>
  <c r="P148" i="24"/>
  <c r="J141" i="24"/>
  <c r="F141" i="24"/>
  <c r="F139" i="24"/>
  <c r="E137" i="24"/>
  <c r="BI120" i="24"/>
  <c r="BH120" i="24"/>
  <c r="BG120" i="24"/>
  <c r="BE120" i="24"/>
  <c r="BI119" i="24"/>
  <c r="BH119" i="24"/>
  <c r="BG119" i="24"/>
  <c r="BF119" i="24"/>
  <c r="BE119" i="24"/>
  <c r="BI118" i="24"/>
  <c r="BH118" i="24"/>
  <c r="BG118" i="24"/>
  <c r="BF118" i="24"/>
  <c r="BE118" i="24"/>
  <c r="BI117" i="24"/>
  <c r="BH117" i="24"/>
  <c r="BG117" i="24"/>
  <c r="BF117" i="24"/>
  <c r="BE117" i="24"/>
  <c r="BI116" i="24"/>
  <c r="BH116" i="24"/>
  <c r="BG116" i="24"/>
  <c r="BF116" i="24"/>
  <c r="BE116" i="24"/>
  <c r="BI115" i="24"/>
  <c r="BH115" i="24"/>
  <c r="BG115" i="24"/>
  <c r="BF115" i="24"/>
  <c r="BE115" i="24"/>
  <c r="J95" i="24"/>
  <c r="F95" i="24"/>
  <c r="F93" i="24"/>
  <c r="E91" i="24"/>
  <c r="J28" i="24"/>
  <c r="E28" i="24"/>
  <c r="J96" i="24" s="1"/>
  <c r="J27" i="24"/>
  <c r="J22" i="24"/>
  <c r="E22" i="24"/>
  <c r="F142" i="24" s="1"/>
  <c r="J21" i="24"/>
  <c r="J16" i="24"/>
  <c r="J93" i="24" s="1"/>
  <c r="E7" i="24"/>
  <c r="E131" i="24" s="1"/>
  <c r="K43" i="23"/>
  <c r="K42" i="23"/>
  <c r="BA120" i="1" s="1"/>
  <c r="K41" i="23"/>
  <c r="AZ120" i="1"/>
  <c r="BI275" i="23"/>
  <c r="BH275" i="23"/>
  <c r="BG275" i="23"/>
  <c r="BE275" i="23"/>
  <c r="X275" i="23"/>
  <c r="V275" i="23"/>
  <c r="T275" i="23"/>
  <c r="P275" i="23"/>
  <c r="BI274" i="23"/>
  <c r="BH274" i="23"/>
  <c r="BG274" i="23"/>
  <c r="BE274" i="23"/>
  <c r="X274" i="23"/>
  <c r="V274" i="23"/>
  <c r="T274" i="23"/>
  <c r="P274" i="23"/>
  <c r="BK274" i="23" s="1"/>
  <c r="BI272" i="23"/>
  <c r="BH272" i="23"/>
  <c r="BG272" i="23"/>
  <c r="BE272" i="23"/>
  <c r="X272" i="23"/>
  <c r="V272" i="23"/>
  <c r="T272" i="23"/>
  <c r="P272" i="23"/>
  <c r="BI271" i="23"/>
  <c r="BH271" i="23"/>
  <c r="BG271" i="23"/>
  <c r="BE271" i="23"/>
  <c r="X271" i="23"/>
  <c r="V271" i="23"/>
  <c r="T271" i="23"/>
  <c r="P271" i="23"/>
  <c r="BI270" i="23"/>
  <c r="BH270" i="23"/>
  <c r="BG270" i="23"/>
  <c r="BE270" i="23"/>
  <c r="X270" i="23"/>
  <c r="V270" i="23"/>
  <c r="T270" i="23"/>
  <c r="P270" i="23"/>
  <c r="BK270" i="23" s="1"/>
  <c r="BI269" i="23"/>
  <c r="BH269" i="23"/>
  <c r="BG269" i="23"/>
  <c r="BE269" i="23"/>
  <c r="X269" i="23"/>
  <c r="V269" i="23"/>
  <c r="T269" i="23"/>
  <c r="P269" i="23"/>
  <c r="BI268" i="23"/>
  <c r="BH268" i="23"/>
  <c r="BG268" i="23"/>
  <c r="BE268" i="23"/>
  <c r="X268" i="23"/>
  <c r="V268" i="23"/>
  <c r="T268" i="23"/>
  <c r="P268" i="23"/>
  <c r="BI267" i="23"/>
  <c r="BH267" i="23"/>
  <c r="BG267" i="23"/>
  <c r="BE267" i="23"/>
  <c r="X267" i="23"/>
  <c r="V267" i="23"/>
  <c r="T267" i="23"/>
  <c r="P267" i="23"/>
  <c r="BK267" i="23" s="1"/>
  <c r="BI266" i="23"/>
  <c r="BH266" i="23"/>
  <c r="BG266" i="23"/>
  <c r="BE266" i="23"/>
  <c r="X266" i="23"/>
  <c r="V266" i="23"/>
  <c r="T266" i="23"/>
  <c r="P266" i="23"/>
  <c r="BI265" i="23"/>
  <c r="BH265" i="23"/>
  <c r="BG265" i="23"/>
  <c r="BE265" i="23"/>
  <c r="X265" i="23"/>
  <c r="V265" i="23"/>
  <c r="T265" i="23"/>
  <c r="P265" i="23"/>
  <c r="BI264" i="23"/>
  <c r="BH264" i="23"/>
  <c r="BG264" i="23"/>
  <c r="BE264" i="23"/>
  <c r="X264" i="23"/>
  <c r="V264" i="23"/>
  <c r="T264" i="23"/>
  <c r="P264" i="23"/>
  <c r="BK264" i="23" s="1"/>
  <c r="BI263" i="23"/>
  <c r="BH263" i="23"/>
  <c r="BG263" i="23"/>
  <c r="BE263" i="23"/>
  <c r="X263" i="23"/>
  <c r="V263" i="23"/>
  <c r="T263" i="23"/>
  <c r="P263" i="23"/>
  <c r="BI262" i="23"/>
  <c r="BH262" i="23"/>
  <c r="BG262" i="23"/>
  <c r="BE262" i="23"/>
  <c r="X262" i="23"/>
  <c r="V262" i="23"/>
  <c r="T262" i="23"/>
  <c r="P262" i="23"/>
  <c r="BI259" i="23"/>
  <c r="BH259" i="23"/>
  <c r="BG259" i="23"/>
  <c r="BE259" i="23"/>
  <c r="X259" i="23"/>
  <c r="V259" i="23"/>
  <c r="T259" i="23"/>
  <c r="P259" i="23"/>
  <c r="BK259" i="23" s="1"/>
  <c r="BI257" i="23"/>
  <c r="BH257" i="23"/>
  <c r="BG257" i="23"/>
  <c r="BE257" i="23"/>
  <c r="X257" i="23"/>
  <c r="V257" i="23"/>
  <c r="T257" i="23"/>
  <c r="P257" i="23"/>
  <c r="BI255" i="23"/>
  <c r="BH255" i="23"/>
  <c r="BG255" i="23"/>
  <c r="BE255" i="23"/>
  <c r="X255" i="23"/>
  <c r="V255" i="23"/>
  <c r="T255" i="23"/>
  <c r="P255" i="23"/>
  <c r="BI254" i="23"/>
  <c r="BH254" i="23"/>
  <c r="BG254" i="23"/>
  <c r="BE254" i="23"/>
  <c r="X254" i="23"/>
  <c r="V254" i="23"/>
  <c r="T254" i="23"/>
  <c r="P254" i="23"/>
  <c r="BK254" i="23" s="1"/>
  <c r="BI253" i="23"/>
  <c r="BH253" i="23"/>
  <c r="BG253" i="23"/>
  <c r="BE253" i="23"/>
  <c r="X253" i="23"/>
  <c r="V253" i="23"/>
  <c r="T253" i="23"/>
  <c r="P253" i="23"/>
  <c r="BI252" i="23"/>
  <c r="BH252" i="23"/>
  <c r="BG252" i="23"/>
  <c r="BE252" i="23"/>
  <c r="X252" i="23"/>
  <c r="V252" i="23"/>
  <c r="T252" i="23"/>
  <c r="P252" i="23"/>
  <c r="BI251" i="23"/>
  <c r="BH251" i="23"/>
  <c r="BG251" i="23"/>
  <c r="BE251" i="23"/>
  <c r="X251" i="23"/>
  <c r="V251" i="23"/>
  <c r="T251" i="23"/>
  <c r="P251" i="23"/>
  <c r="BK251" i="23" s="1"/>
  <c r="BI250" i="23"/>
  <c r="BH250" i="23"/>
  <c r="BG250" i="23"/>
  <c r="BE250" i="23"/>
  <c r="X250" i="23"/>
  <c r="V250" i="23"/>
  <c r="T250" i="23"/>
  <c r="P250" i="23"/>
  <c r="BI248" i="23"/>
  <c r="BH248" i="23"/>
  <c r="BG248" i="23"/>
  <c r="BE248" i="23"/>
  <c r="X248" i="23"/>
  <c r="V248" i="23"/>
  <c r="T248" i="23"/>
  <c r="P248" i="23"/>
  <c r="BI247" i="23"/>
  <c r="BH247" i="23"/>
  <c r="BG247" i="23"/>
  <c r="BE247" i="23"/>
  <c r="X247" i="23"/>
  <c r="V247" i="23"/>
  <c r="T247" i="23"/>
  <c r="P247" i="23"/>
  <c r="BK247" i="23" s="1"/>
  <c r="BI245" i="23"/>
  <c r="BH245" i="23"/>
  <c r="BG245" i="23"/>
  <c r="BE245" i="23"/>
  <c r="X245" i="23"/>
  <c r="V245" i="23"/>
  <c r="T245" i="23"/>
  <c r="P245" i="23"/>
  <c r="BI243" i="23"/>
  <c r="BH243" i="23"/>
  <c r="BG243" i="23"/>
  <c r="BE243" i="23"/>
  <c r="X243" i="23"/>
  <c r="V243" i="23"/>
  <c r="T243" i="23"/>
  <c r="P243" i="23"/>
  <c r="BI242" i="23"/>
  <c r="BH242" i="23"/>
  <c r="BG242" i="23"/>
  <c r="BE242" i="23"/>
  <c r="X242" i="23"/>
  <c r="V242" i="23"/>
  <c r="T242" i="23"/>
  <c r="P242" i="23"/>
  <c r="BK242" i="23" s="1"/>
  <c r="BI241" i="23"/>
  <c r="BH241" i="23"/>
  <c r="BG241" i="23"/>
  <c r="BE241" i="23"/>
  <c r="X241" i="23"/>
  <c r="V241" i="23"/>
  <c r="T241" i="23"/>
  <c r="P241" i="23"/>
  <c r="BI239" i="23"/>
  <c r="BH239" i="23"/>
  <c r="BG239" i="23"/>
  <c r="BE239" i="23"/>
  <c r="X239" i="23"/>
  <c r="V239" i="23"/>
  <c r="T239" i="23"/>
  <c r="P239" i="23"/>
  <c r="BI238" i="23"/>
  <c r="BH238" i="23"/>
  <c r="BG238" i="23"/>
  <c r="BE238" i="23"/>
  <c r="X238" i="23"/>
  <c r="V238" i="23"/>
  <c r="T238" i="23"/>
  <c r="P238" i="23"/>
  <c r="BK238" i="23" s="1"/>
  <c r="BI237" i="23"/>
  <c r="BH237" i="23"/>
  <c r="BG237" i="23"/>
  <c r="BE237" i="23"/>
  <c r="X237" i="23"/>
  <c r="V237" i="23"/>
  <c r="T237" i="23"/>
  <c r="P237" i="23"/>
  <c r="BI236" i="23"/>
  <c r="BH236" i="23"/>
  <c r="BG236" i="23"/>
  <c r="BE236" i="23"/>
  <c r="X236" i="23"/>
  <c r="V236" i="23"/>
  <c r="T236" i="23"/>
  <c r="P236" i="23"/>
  <c r="BI235" i="23"/>
  <c r="BH235" i="23"/>
  <c r="BG235" i="23"/>
  <c r="BE235" i="23"/>
  <c r="X235" i="23"/>
  <c r="V235" i="23"/>
  <c r="T235" i="23"/>
  <c r="P235" i="23"/>
  <c r="BK235" i="23" s="1"/>
  <c r="BI234" i="23"/>
  <c r="BH234" i="23"/>
  <c r="BG234" i="23"/>
  <c r="BE234" i="23"/>
  <c r="X234" i="23"/>
  <c r="V234" i="23"/>
  <c r="T234" i="23"/>
  <c r="P234" i="23"/>
  <c r="BI233" i="23"/>
  <c r="BH233" i="23"/>
  <c r="BG233" i="23"/>
  <c r="BE233" i="23"/>
  <c r="X233" i="23"/>
  <c r="V233" i="23"/>
  <c r="T233" i="23"/>
  <c r="P233" i="23"/>
  <c r="BI232" i="23"/>
  <c r="BH232" i="23"/>
  <c r="BG232" i="23"/>
  <c r="BE232" i="23"/>
  <c r="X232" i="23"/>
  <c r="V232" i="23"/>
  <c r="T232" i="23"/>
  <c r="P232" i="23"/>
  <c r="K232" i="23" s="1"/>
  <c r="BF232" i="23" s="1"/>
  <c r="BI231" i="23"/>
  <c r="BH231" i="23"/>
  <c r="BG231" i="23"/>
  <c r="BE231" i="23"/>
  <c r="X231" i="23"/>
  <c r="V231" i="23"/>
  <c r="T231" i="23"/>
  <c r="P231" i="23"/>
  <c r="BI230" i="23"/>
  <c r="BH230" i="23"/>
  <c r="BG230" i="23"/>
  <c r="BE230" i="23"/>
  <c r="X230" i="23"/>
  <c r="V230" i="23"/>
  <c r="T230" i="23"/>
  <c r="P230" i="23"/>
  <c r="BI229" i="23"/>
  <c r="BH229" i="23"/>
  <c r="BG229" i="23"/>
  <c r="BE229" i="23"/>
  <c r="X229" i="23"/>
  <c r="V229" i="23"/>
  <c r="T229" i="23"/>
  <c r="P229" i="23"/>
  <c r="K229" i="23" s="1"/>
  <c r="BF229" i="23" s="1"/>
  <c r="BI228" i="23"/>
  <c r="BH228" i="23"/>
  <c r="BG228" i="23"/>
  <c r="BE228" i="23"/>
  <c r="X228" i="23"/>
  <c r="V228" i="23"/>
  <c r="T228" i="23"/>
  <c r="P228" i="23"/>
  <c r="BI227" i="23"/>
  <c r="BH227" i="23"/>
  <c r="BG227" i="23"/>
  <c r="BE227" i="23"/>
  <c r="X227" i="23"/>
  <c r="V227" i="23"/>
  <c r="T227" i="23"/>
  <c r="P227" i="23"/>
  <c r="BI226" i="23"/>
  <c r="BH226" i="23"/>
  <c r="BG226" i="23"/>
  <c r="BE226" i="23"/>
  <c r="X226" i="23"/>
  <c r="V226" i="23"/>
  <c r="T226" i="23"/>
  <c r="P226" i="23"/>
  <c r="K226" i="23" s="1"/>
  <c r="BI225" i="23"/>
  <c r="BH225" i="23"/>
  <c r="BG225" i="23"/>
  <c r="BE225" i="23"/>
  <c r="X225" i="23"/>
  <c r="V225" i="23"/>
  <c r="T225" i="23"/>
  <c r="P225" i="23"/>
  <c r="BI224" i="23"/>
  <c r="BH224" i="23"/>
  <c r="BG224" i="23"/>
  <c r="BE224" i="23"/>
  <c r="X224" i="23"/>
  <c r="V224" i="23"/>
  <c r="T224" i="23"/>
  <c r="P224" i="23"/>
  <c r="BI223" i="23"/>
  <c r="BH223" i="23"/>
  <c r="BG223" i="23"/>
  <c r="BE223" i="23"/>
  <c r="X223" i="23"/>
  <c r="V223" i="23"/>
  <c r="T223" i="23"/>
  <c r="P223" i="23"/>
  <c r="BI222" i="23"/>
  <c r="BH222" i="23"/>
  <c r="BG222" i="23"/>
  <c r="BE222" i="23"/>
  <c r="X222" i="23"/>
  <c r="V222" i="23"/>
  <c r="T222" i="23"/>
  <c r="P222" i="23"/>
  <c r="BI221" i="23"/>
  <c r="BH221" i="23"/>
  <c r="BG221" i="23"/>
  <c r="BE221" i="23"/>
  <c r="X221" i="23"/>
  <c r="V221" i="23"/>
  <c r="T221" i="23"/>
  <c r="P221" i="23"/>
  <c r="BI220" i="23"/>
  <c r="BH220" i="23"/>
  <c r="BG220" i="23"/>
  <c r="BE220" i="23"/>
  <c r="X220" i="23"/>
  <c r="V220" i="23"/>
  <c r="T220" i="23"/>
  <c r="P220" i="23"/>
  <c r="BK220" i="23" s="1"/>
  <c r="BI219" i="23"/>
  <c r="BH219" i="23"/>
  <c r="BG219" i="23"/>
  <c r="BE219" i="23"/>
  <c r="X219" i="23"/>
  <c r="V219" i="23"/>
  <c r="T219" i="23"/>
  <c r="P219" i="23"/>
  <c r="BI218" i="23"/>
  <c r="BH218" i="23"/>
  <c r="BG218" i="23"/>
  <c r="BE218" i="23"/>
  <c r="X218" i="23"/>
  <c r="V218" i="23"/>
  <c r="T218" i="23"/>
  <c r="P218" i="23"/>
  <c r="BI217" i="23"/>
  <c r="BH217" i="23"/>
  <c r="BG217" i="23"/>
  <c r="BE217" i="23"/>
  <c r="X217" i="23"/>
  <c r="V217" i="23"/>
  <c r="T217" i="23"/>
  <c r="P217" i="23"/>
  <c r="BK217" i="23" s="1"/>
  <c r="BI216" i="23"/>
  <c r="BH216" i="23"/>
  <c r="BG216" i="23"/>
  <c r="BE216" i="23"/>
  <c r="X216" i="23"/>
  <c r="V216" i="23"/>
  <c r="T216" i="23"/>
  <c r="P216" i="23"/>
  <c r="BI215" i="23"/>
  <c r="BH215" i="23"/>
  <c r="BG215" i="23"/>
  <c r="BE215" i="23"/>
  <c r="X215" i="23"/>
  <c r="V215" i="23"/>
  <c r="T215" i="23"/>
  <c r="P215" i="23"/>
  <c r="BI213" i="23"/>
  <c r="BH213" i="23"/>
  <c r="BG213" i="23"/>
  <c r="BE213" i="23"/>
  <c r="X213" i="23"/>
  <c r="V213" i="23"/>
  <c r="T213" i="23"/>
  <c r="P213" i="23"/>
  <c r="BI212" i="23"/>
  <c r="BH212" i="23"/>
  <c r="BG212" i="23"/>
  <c r="BE212" i="23"/>
  <c r="X212" i="23"/>
  <c r="V212" i="23"/>
  <c r="T212" i="23"/>
  <c r="P212" i="23"/>
  <c r="BI211" i="23"/>
  <c r="BH211" i="23"/>
  <c r="BG211" i="23"/>
  <c r="BE211" i="23"/>
  <c r="X211" i="23"/>
  <c r="V211" i="23"/>
  <c r="T211" i="23"/>
  <c r="P211" i="23"/>
  <c r="BI210" i="23"/>
  <c r="BH210" i="23"/>
  <c r="BG210" i="23"/>
  <c r="BE210" i="23"/>
  <c r="X210" i="23"/>
  <c r="V210" i="23"/>
  <c r="T210" i="23"/>
  <c r="P210" i="23"/>
  <c r="BK210" i="23" s="1"/>
  <c r="BI209" i="23"/>
  <c r="BH209" i="23"/>
  <c r="BG209" i="23"/>
  <c r="BE209" i="23"/>
  <c r="X209" i="23"/>
  <c r="V209" i="23"/>
  <c r="T209" i="23"/>
  <c r="P209" i="23"/>
  <c r="BI208" i="23"/>
  <c r="BH208" i="23"/>
  <c r="BG208" i="23"/>
  <c r="BE208" i="23"/>
  <c r="X208" i="23"/>
  <c r="V208" i="23"/>
  <c r="T208" i="23"/>
  <c r="P208" i="23"/>
  <c r="BI207" i="23"/>
  <c r="BH207" i="23"/>
  <c r="BG207" i="23"/>
  <c r="BE207" i="23"/>
  <c r="X207" i="23"/>
  <c r="V207" i="23"/>
  <c r="T207" i="23"/>
  <c r="P207" i="23"/>
  <c r="BK207" i="23" s="1"/>
  <c r="BI206" i="23"/>
  <c r="BH206" i="23"/>
  <c r="BG206" i="23"/>
  <c r="BE206" i="23"/>
  <c r="X206" i="23"/>
  <c r="V206" i="23"/>
  <c r="T206" i="23"/>
  <c r="P206" i="23"/>
  <c r="BI205" i="23"/>
  <c r="BH205" i="23"/>
  <c r="BG205" i="23"/>
  <c r="BE205" i="23"/>
  <c r="X205" i="23"/>
  <c r="V205" i="23"/>
  <c r="T205" i="23"/>
  <c r="P205" i="23"/>
  <c r="BI204" i="23"/>
  <c r="BH204" i="23"/>
  <c r="BG204" i="23"/>
  <c r="BE204" i="23"/>
  <c r="X204" i="23"/>
  <c r="V204" i="23"/>
  <c r="T204" i="23"/>
  <c r="P204" i="23"/>
  <c r="BI203" i="23"/>
  <c r="BH203" i="23"/>
  <c r="BG203" i="23"/>
  <c r="BE203" i="23"/>
  <c r="X203" i="23"/>
  <c r="V203" i="23"/>
  <c r="T203" i="23"/>
  <c r="P203" i="23"/>
  <c r="BI202" i="23"/>
  <c r="BH202" i="23"/>
  <c r="BG202" i="23"/>
  <c r="BE202" i="23"/>
  <c r="X202" i="23"/>
  <c r="V202" i="23"/>
  <c r="T202" i="23"/>
  <c r="P202" i="23"/>
  <c r="BI201" i="23"/>
  <c r="BH201" i="23"/>
  <c r="BG201" i="23"/>
  <c r="BE201" i="23"/>
  <c r="X201" i="23"/>
  <c r="V201" i="23"/>
  <c r="T201" i="23"/>
  <c r="P201" i="23"/>
  <c r="BI200" i="23"/>
  <c r="BH200" i="23"/>
  <c r="BG200" i="23"/>
  <c r="BE200" i="23"/>
  <c r="X200" i="23"/>
  <c r="V200" i="23"/>
  <c r="T200" i="23"/>
  <c r="P200" i="23"/>
  <c r="BI199" i="23"/>
  <c r="BH199" i="23"/>
  <c r="BG199" i="23"/>
  <c r="BE199" i="23"/>
  <c r="X199" i="23"/>
  <c r="V199" i="23"/>
  <c r="T199" i="23"/>
  <c r="P199" i="23"/>
  <c r="BI198" i="23"/>
  <c r="BH198" i="23"/>
  <c r="BG198" i="23"/>
  <c r="BE198" i="23"/>
  <c r="X198" i="23"/>
  <c r="V198" i="23"/>
  <c r="T198" i="23"/>
  <c r="P198" i="23"/>
  <c r="BK198" i="23" s="1"/>
  <c r="BI197" i="23"/>
  <c r="BH197" i="23"/>
  <c r="BG197" i="23"/>
  <c r="BE197" i="23"/>
  <c r="X197" i="23"/>
  <c r="V197" i="23"/>
  <c r="T197" i="23"/>
  <c r="P197" i="23"/>
  <c r="BI196" i="23"/>
  <c r="BH196" i="23"/>
  <c r="BG196" i="23"/>
  <c r="BE196" i="23"/>
  <c r="X196" i="23"/>
  <c r="V196" i="23"/>
  <c r="T196" i="23"/>
  <c r="P196" i="23"/>
  <c r="BI195" i="23"/>
  <c r="BH195" i="23"/>
  <c r="BG195" i="23"/>
  <c r="BE195" i="23"/>
  <c r="X195" i="23"/>
  <c r="V195" i="23"/>
  <c r="T195" i="23"/>
  <c r="P195" i="23"/>
  <c r="BK195" i="23" s="1"/>
  <c r="BI194" i="23"/>
  <c r="BH194" i="23"/>
  <c r="BG194" i="23"/>
  <c r="BE194" i="23"/>
  <c r="X194" i="23"/>
  <c r="V194" i="23"/>
  <c r="T194" i="23"/>
  <c r="P194" i="23"/>
  <c r="BI193" i="23"/>
  <c r="BH193" i="23"/>
  <c r="BG193" i="23"/>
  <c r="BE193" i="23"/>
  <c r="X193" i="23"/>
  <c r="V193" i="23"/>
  <c r="T193" i="23"/>
  <c r="P193" i="23"/>
  <c r="BI192" i="23"/>
  <c r="BH192" i="23"/>
  <c r="BG192" i="23"/>
  <c r="BE192" i="23"/>
  <c r="X192" i="23"/>
  <c r="V192" i="23"/>
  <c r="T192" i="23"/>
  <c r="P192" i="23"/>
  <c r="BK192" i="23" s="1"/>
  <c r="BI190" i="23"/>
  <c r="BH190" i="23"/>
  <c r="BG190" i="23"/>
  <c r="BE190" i="23"/>
  <c r="X190" i="23"/>
  <c r="V190" i="23"/>
  <c r="T190" i="23"/>
  <c r="P190" i="23"/>
  <c r="BI188" i="23"/>
  <c r="BH188" i="23"/>
  <c r="BG188" i="23"/>
  <c r="BE188" i="23"/>
  <c r="X188" i="23"/>
  <c r="V188" i="23"/>
  <c r="T188" i="23"/>
  <c r="P188" i="23"/>
  <c r="BI186" i="23"/>
  <c r="BH186" i="23"/>
  <c r="BG186" i="23"/>
  <c r="BE186" i="23"/>
  <c r="X186" i="23"/>
  <c r="V186" i="23"/>
  <c r="T186" i="23"/>
  <c r="P186" i="23"/>
  <c r="BK186" i="23" s="1"/>
  <c r="BI184" i="23"/>
  <c r="BH184" i="23"/>
  <c r="BG184" i="23"/>
  <c r="BE184" i="23"/>
  <c r="X184" i="23"/>
  <c r="V184" i="23"/>
  <c r="T184" i="23"/>
  <c r="P184" i="23"/>
  <c r="BI182" i="23"/>
  <c r="BH182" i="23"/>
  <c r="BG182" i="23"/>
  <c r="BE182" i="23"/>
  <c r="X182" i="23"/>
  <c r="V182" i="23"/>
  <c r="T182" i="23"/>
  <c r="P182" i="23"/>
  <c r="BI181" i="23"/>
  <c r="BH181" i="23"/>
  <c r="BG181" i="23"/>
  <c r="BE181" i="23"/>
  <c r="X181" i="23"/>
  <c r="V181" i="23"/>
  <c r="T181" i="23"/>
  <c r="P181" i="23"/>
  <c r="BI180" i="23"/>
  <c r="BH180" i="23"/>
  <c r="BG180" i="23"/>
  <c r="BE180" i="23"/>
  <c r="X180" i="23"/>
  <c r="V180" i="23"/>
  <c r="T180" i="23"/>
  <c r="P180" i="23"/>
  <c r="BI176" i="23"/>
  <c r="BH176" i="23"/>
  <c r="BG176" i="23"/>
  <c r="BE176" i="23"/>
  <c r="X176" i="23"/>
  <c r="V176" i="23"/>
  <c r="T176" i="23"/>
  <c r="P176" i="23"/>
  <c r="BI174" i="23"/>
  <c r="BH174" i="23"/>
  <c r="BG174" i="23"/>
  <c r="BE174" i="23"/>
  <c r="X174" i="23"/>
  <c r="V174" i="23"/>
  <c r="T174" i="23"/>
  <c r="P174" i="23"/>
  <c r="BI173" i="23"/>
  <c r="BH173" i="23"/>
  <c r="BG173" i="23"/>
  <c r="BE173" i="23"/>
  <c r="X173" i="23"/>
  <c r="V173" i="23"/>
  <c r="T173" i="23"/>
  <c r="P173" i="23"/>
  <c r="BI171" i="23"/>
  <c r="BH171" i="23"/>
  <c r="BG171" i="23"/>
  <c r="BE171" i="23"/>
  <c r="X171" i="23"/>
  <c r="V171" i="23"/>
  <c r="T171" i="23"/>
  <c r="P171" i="23"/>
  <c r="BI167" i="23"/>
  <c r="BH167" i="23"/>
  <c r="BG167" i="23"/>
  <c r="BE167" i="23"/>
  <c r="X167" i="23"/>
  <c r="X166" i="23"/>
  <c r="V167" i="23"/>
  <c r="V166" i="23"/>
  <c r="T167" i="23"/>
  <c r="T166" i="23"/>
  <c r="P167" i="23"/>
  <c r="BI165" i="23"/>
  <c r="BH165" i="23"/>
  <c r="BG165" i="23"/>
  <c r="BE165" i="23"/>
  <c r="X165" i="23"/>
  <c r="V165" i="23"/>
  <c r="T165" i="23"/>
  <c r="P165" i="23"/>
  <c r="BI162" i="23"/>
  <c r="BH162" i="23"/>
  <c r="BG162" i="23"/>
  <c r="BE162" i="23"/>
  <c r="X162" i="23"/>
  <c r="V162" i="23"/>
  <c r="T162" i="23"/>
  <c r="P162" i="23"/>
  <c r="BI160" i="23"/>
  <c r="BH160" i="23"/>
  <c r="BG160" i="23"/>
  <c r="BE160" i="23"/>
  <c r="X160" i="23"/>
  <c r="V160" i="23"/>
  <c r="T160" i="23"/>
  <c r="P160" i="23"/>
  <c r="BI158" i="23"/>
  <c r="BH158" i="23"/>
  <c r="BG158" i="23"/>
  <c r="BE158" i="23"/>
  <c r="X158" i="23"/>
  <c r="V158" i="23"/>
  <c r="T158" i="23"/>
  <c r="P158" i="23"/>
  <c r="BI157" i="23"/>
  <c r="BH157" i="23"/>
  <c r="BG157" i="23"/>
  <c r="BE157" i="23"/>
  <c r="X157" i="23"/>
  <c r="V157" i="23"/>
  <c r="T157" i="23"/>
  <c r="P157" i="23"/>
  <c r="BI156" i="23"/>
  <c r="BH156" i="23"/>
  <c r="BG156" i="23"/>
  <c r="BE156" i="23"/>
  <c r="X156" i="23"/>
  <c r="V156" i="23"/>
  <c r="T156" i="23"/>
  <c r="P156" i="23"/>
  <c r="BI154" i="23"/>
  <c r="BH154" i="23"/>
  <c r="BG154" i="23"/>
  <c r="BE154" i="23"/>
  <c r="X154" i="23"/>
  <c r="V154" i="23"/>
  <c r="T154" i="23"/>
  <c r="P154" i="23"/>
  <c r="BI152" i="23"/>
  <c r="BH152" i="23"/>
  <c r="BG152" i="23"/>
  <c r="BE152" i="23"/>
  <c r="X152" i="23"/>
  <c r="V152" i="23"/>
  <c r="T152" i="23"/>
  <c r="P152" i="23"/>
  <c r="BI150" i="23"/>
  <c r="BH150" i="23"/>
  <c r="BG150" i="23"/>
  <c r="BE150" i="23"/>
  <c r="X150" i="23"/>
  <c r="V150" i="23"/>
  <c r="T150" i="23"/>
  <c r="P150" i="23"/>
  <c r="BI147" i="23"/>
  <c r="BH147" i="23"/>
  <c r="BG147" i="23"/>
  <c r="BE147" i="23"/>
  <c r="X147" i="23"/>
  <c r="V147" i="23"/>
  <c r="T147" i="23"/>
  <c r="P147" i="23"/>
  <c r="J140" i="23"/>
  <c r="F140" i="23"/>
  <c r="F138" i="23"/>
  <c r="E136" i="23"/>
  <c r="BI121" i="23"/>
  <c r="BH121" i="23"/>
  <c r="BG121" i="23"/>
  <c r="BE121" i="23"/>
  <c r="BI120" i="23"/>
  <c r="BH120" i="23"/>
  <c r="BG120" i="23"/>
  <c r="BF120" i="23"/>
  <c r="BE120" i="23"/>
  <c r="BI119" i="23"/>
  <c r="BH119" i="23"/>
  <c r="BG119" i="23"/>
  <c r="BF119" i="23"/>
  <c r="BE119" i="23"/>
  <c r="BI118" i="23"/>
  <c r="BH118" i="23"/>
  <c r="BG118" i="23"/>
  <c r="BF118" i="23"/>
  <c r="BE118" i="23"/>
  <c r="BI117" i="23"/>
  <c r="BH117" i="23"/>
  <c r="BG117" i="23"/>
  <c r="BF117" i="23"/>
  <c r="BE117" i="23"/>
  <c r="BI116" i="23"/>
  <c r="BH116" i="23"/>
  <c r="BG116" i="23"/>
  <c r="BF116" i="23"/>
  <c r="BE116" i="23"/>
  <c r="J93" i="23"/>
  <c r="F93" i="23"/>
  <c r="F91" i="23"/>
  <c r="E89" i="23"/>
  <c r="J26" i="23"/>
  <c r="E26" i="23"/>
  <c r="J141" i="23" s="1"/>
  <c r="J25" i="23"/>
  <c r="J20" i="23"/>
  <c r="E20" i="23"/>
  <c r="F141" i="23" s="1"/>
  <c r="J19" i="23"/>
  <c r="J14" i="23"/>
  <c r="J138" i="23" s="1"/>
  <c r="E7" i="23"/>
  <c r="E85" i="23"/>
  <c r="K43" i="22"/>
  <c r="K42" i="22"/>
  <c r="BA119" i="1" s="1"/>
  <c r="K41" i="22"/>
  <c r="AZ119" i="1"/>
  <c r="BI187" i="22"/>
  <c r="BH187" i="22"/>
  <c r="BG187" i="22"/>
  <c r="BE187" i="22"/>
  <c r="X187" i="22"/>
  <c r="X186" i="22"/>
  <c r="V187" i="22"/>
  <c r="V186" i="22" s="1"/>
  <c r="T187" i="22"/>
  <c r="T186" i="22" s="1"/>
  <c r="P187" i="22"/>
  <c r="BI185" i="22"/>
  <c r="BH185" i="22"/>
  <c r="BG185" i="22"/>
  <c r="BE185" i="22"/>
  <c r="X185" i="22"/>
  <c r="V185" i="22"/>
  <c r="T185" i="22"/>
  <c r="P185" i="22"/>
  <c r="BK185" i="22" s="1"/>
  <c r="BI184" i="22"/>
  <c r="BH184" i="22"/>
  <c r="BG184" i="22"/>
  <c r="BE184" i="22"/>
  <c r="X184" i="22"/>
  <c r="V184" i="22"/>
  <c r="T184" i="22"/>
  <c r="P184" i="22"/>
  <c r="BI183" i="22"/>
  <c r="BH183" i="22"/>
  <c r="BG183" i="22"/>
  <c r="BE183" i="22"/>
  <c r="X183" i="22"/>
  <c r="V183" i="22"/>
  <c r="T183" i="22"/>
  <c r="P183" i="22"/>
  <c r="BI182" i="22"/>
  <c r="BH182" i="22"/>
  <c r="BG182" i="22"/>
  <c r="BE182" i="22"/>
  <c r="X182" i="22"/>
  <c r="V182" i="22"/>
  <c r="T182" i="22"/>
  <c r="P182" i="22"/>
  <c r="BK182" i="22" s="1"/>
  <c r="BI180" i="22"/>
  <c r="BH180" i="22"/>
  <c r="BG180" i="22"/>
  <c r="BE180" i="22"/>
  <c r="X180" i="22"/>
  <c r="V180" i="22"/>
  <c r="T180" i="22"/>
  <c r="P180" i="22"/>
  <c r="BI179" i="22"/>
  <c r="BH179" i="22"/>
  <c r="BG179" i="22"/>
  <c r="BE179" i="22"/>
  <c r="X179" i="22"/>
  <c r="V179" i="22"/>
  <c r="T179" i="22"/>
  <c r="P179" i="22"/>
  <c r="BI178" i="22"/>
  <c r="BH178" i="22"/>
  <c r="BG178" i="22"/>
  <c r="BE178" i="22"/>
  <c r="X178" i="22"/>
  <c r="V178" i="22"/>
  <c r="T178" i="22"/>
  <c r="P178" i="22"/>
  <c r="K178" i="22" s="1"/>
  <c r="BF178" i="22" s="1"/>
  <c r="BI177" i="22"/>
  <c r="BH177" i="22"/>
  <c r="BG177" i="22"/>
  <c r="BE177" i="22"/>
  <c r="X177" i="22"/>
  <c r="V177" i="22"/>
  <c r="T177" i="22"/>
  <c r="P177" i="22"/>
  <c r="BI176" i="22"/>
  <c r="BH176" i="22"/>
  <c r="BG176" i="22"/>
  <c r="BE176" i="22"/>
  <c r="X176" i="22"/>
  <c r="V176" i="22"/>
  <c r="T176" i="22"/>
  <c r="P176" i="22"/>
  <c r="BI175" i="22"/>
  <c r="BH175" i="22"/>
  <c r="BG175" i="22"/>
  <c r="BE175" i="22"/>
  <c r="X175" i="22"/>
  <c r="V175" i="22"/>
  <c r="T175" i="22"/>
  <c r="P175" i="22"/>
  <c r="BK175" i="22" s="1"/>
  <c r="BI174" i="22"/>
  <c r="BH174" i="22"/>
  <c r="BG174" i="22"/>
  <c r="BE174" i="22"/>
  <c r="X174" i="22"/>
  <c r="V174" i="22"/>
  <c r="T174" i="22"/>
  <c r="P174" i="22"/>
  <c r="BI173" i="22"/>
  <c r="BH173" i="22"/>
  <c r="BG173" i="22"/>
  <c r="BE173" i="22"/>
  <c r="X173" i="22"/>
  <c r="V173" i="22"/>
  <c r="T173" i="22"/>
  <c r="P173" i="22"/>
  <c r="BI172" i="22"/>
  <c r="BH172" i="22"/>
  <c r="BG172" i="22"/>
  <c r="BE172" i="22"/>
  <c r="X172" i="22"/>
  <c r="V172" i="22"/>
  <c r="T172" i="22"/>
  <c r="P172" i="22"/>
  <c r="BI171" i="22"/>
  <c r="BH171" i="22"/>
  <c r="BG171" i="22"/>
  <c r="BE171" i="22"/>
  <c r="X171" i="22"/>
  <c r="V171" i="22"/>
  <c r="T171" i="22"/>
  <c r="P171" i="22"/>
  <c r="BI170" i="22"/>
  <c r="BH170" i="22"/>
  <c r="BG170" i="22"/>
  <c r="BE170" i="22"/>
  <c r="X170" i="22"/>
  <c r="V170" i="22"/>
  <c r="T170" i="22"/>
  <c r="P170" i="22"/>
  <c r="BI169" i="22"/>
  <c r="BH169" i="22"/>
  <c r="BG169" i="22"/>
  <c r="BE169" i="22"/>
  <c r="X169" i="22"/>
  <c r="V169" i="22"/>
  <c r="T169" i="22"/>
  <c r="P169" i="22"/>
  <c r="BK169" i="22" s="1"/>
  <c r="BI168" i="22"/>
  <c r="BH168" i="22"/>
  <c r="BG168" i="22"/>
  <c r="BE168" i="22"/>
  <c r="X168" i="22"/>
  <c r="V168" i="22"/>
  <c r="T168" i="22"/>
  <c r="P168" i="22"/>
  <c r="BI167" i="22"/>
  <c r="BH167" i="22"/>
  <c r="BG167" i="22"/>
  <c r="BE167" i="22"/>
  <c r="X167" i="22"/>
  <c r="V167" i="22"/>
  <c r="T167" i="22"/>
  <c r="P167" i="22"/>
  <c r="BI166" i="22"/>
  <c r="BH166" i="22"/>
  <c r="BG166" i="22"/>
  <c r="BE166" i="22"/>
  <c r="X166" i="22"/>
  <c r="V166" i="22"/>
  <c r="T166" i="22"/>
  <c r="P166" i="22"/>
  <c r="K166" i="22" s="1"/>
  <c r="BF166" i="22" s="1"/>
  <c r="BI165" i="22"/>
  <c r="BH165" i="22"/>
  <c r="BG165" i="22"/>
  <c r="BE165" i="22"/>
  <c r="X165" i="22"/>
  <c r="V165" i="22"/>
  <c r="T165" i="22"/>
  <c r="P165" i="22"/>
  <c r="BI164" i="22"/>
  <c r="BH164" i="22"/>
  <c r="BG164" i="22"/>
  <c r="BE164" i="22"/>
  <c r="X164" i="22"/>
  <c r="V164" i="22"/>
  <c r="T164" i="22"/>
  <c r="P164" i="22"/>
  <c r="BI163" i="22"/>
  <c r="BH163" i="22"/>
  <c r="BG163" i="22"/>
  <c r="BE163" i="22"/>
  <c r="X163" i="22"/>
  <c r="V163" i="22"/>
  <c r="T163" i="22"/>
  <c r="P163" i="22"/>
  <c r="BK163" i="22" s="1"/>
  <c r="BI162" i="22"/>
  <c r="BH162" i="22"/>
  <c r="BG162" i="22"/>
  <c r="BE162" i="22"/>
  <c r="X162" i="22"/>
  <c r="V162" i="22"/>
  <c r="T162" i="22"/>
  <c r="P162" i="22"/>
  <c r="BI161" i="22"/>
  <c r="BH161" i="22"/>
  <c r="BG161" i="22"/>
  <c r="BE161" i="22"/>
  <c r="X161" i="22"/>
  <c r="V161" i="22"/>
  <c r="T161" i="22"/>
  <c r="P161" i="22"/>
  <c r="BI157" i="22"/>
  <c r="BH157" i="22"/>
  <c r="BG157" i="22"/>
  <c r="BE157" i="22"/>
  <c r="X157" i="22"/>
  <c r="V157" i="22"/>
  <c r="T157" i="22"/>
  <c r="P157" i="22"/>
  <c r="K157" i="22" s="1"/>
  <c r="BF157" i="22" s="1"/>
  <c r="BI154" i="22"/>
  <c r="BH154" i="22"/>
  <c r="BG154" i="22"/>
  <c r="BE154" i="22"/>
  <c r="X154" i="22"/>
  <c r="V154" i="22"/>
  <c r="T154" i="22"/>
  <c r="P154" i="22"/>
  <c r="BI151" i="22"/>
  <c r="BH151" i="22"/>
  <c r="BG151" i="22"/>
  <c r="BE151" i="22"/>
  <c r="X151" i="22"/>
  <c r="V151" i="22"/>
  <c r="T151" i="22"/>
  <c r="P151" i="22"/>
  <c r="BI150" i="22"/>
  <c r="BH150" i="22"/>
  <c r="BG150" i="22"/>
  <c r="BE150" i="22"/>
  <c r="X150" i="22"/>
  <c r="V150" i="22"/>
  <c r="T150" i="22"/>
  <c r="P150" i="22"/>
  <c r="BK150" i="22" s="1"/>
  <c r="BI149" i="22"/>
  <c r="BH149" i="22"/>
  <c r="BG149" i="22"/>
  <c r="BE149" i="22"/>
  <c r="X149" i="22"/>
  <c r="V149" i="22"/>
  <c r="T149" i="22"/>
  <c r="P149" i="22"/>
  <c r="BI147" i="22"/>
  <c r="BH147" i="22"/>
  <c r="BG147" i="22"/>
  <c r="BE147" i="22"/>
  <c r="X147" i="22"/>
  <c r="V147" i="22"/>
  <c r="T147" i="22"/>
  <c r="P147" i="22"/>
  <c r="BI145" i="22"/>
  <c r="BH145" i="22"/>
  <c r="BG145" i="22"/>
  <c r="BE145" i="22"/>
  <c r="X145" i="22"/>
  <c r="V145" i="22"/>
  <c r="T145" i="22"/>
  <c r="P145" i="22"/>
  <c r="BI143" i="22"/>
  <c r="BH143" i="22"/>
  <c r="BG143" i="22"/>
  <c r="BE143" i="22"/>
  <c r="X143" i="22"/>
  <c r="V143" i="22"/>
  <c r="T143" i="22"/>
  <c r="P143" i="22"/>
  <c r="BI140" i="22"/>
  <c r="BH140" i="22"/>
  <c r="BG140" i="22"/>
  <c r="BE140" i="22"/>
  <c r="X140" i="22"/>
  <c r="V140" i="22"/>
  <c r="T140" i="22"/>
  <c r="P140" i="22"/>
  <c r="J133" i="22"/>
  <c r="F133" i="22"/>
  <c r="F131" i="22"/>
  <c r="E129" i="22"/>
  <c r="BI114" i="22"/>
  <c r="BH114" i="22"/>
  <c r="BG114" i="22"/>
  <c r="BE114" i="22"/>
  <c r="BI113" i="22"/>
  <c r="BH113" i="22"/>
  <c r="BG113" i="22"/>
  <c r="BF113" i="22"/>
  <c r="BE113" i="22"/>
  <c r="BI112" i="22"/>
  <c r="BH112" i="22"/>
  <c r="BG112" i="22"/>
  <c r="BF112" i="22"/>
  <c r="BE112" i="22"/>
  <c r="BI111" i="22"/>
  <c r="BH111" i="22"/>
  <c r="BG111" i="22"/>
  <c r="BF111" i="22"/>
  <c r="BE111" i="22"/>
  <c r="BI110" i="22"/>
  <c r="BH110" i="22"/>
  <c r="BG110" i="22"/>
  <c r="BF110" i="22"/>
  <c r="BE110" i="22"/>
  <c r="BI109" i="22"/>
  <c r="BH109" i="22"/>
  <c r="BG109" i="22"/>
  <c r="BF109" i="22"/>
  <c r="BE109" i="22"/>
  <c r="J93" i="22"/>
  <c r="F93" i="22"/>
  <c r="F91" i="22"/>
  <c r="E89" i="22"/>
  <c r="J26" i="22"/>
  <c r="E26" i="22"/>
  <c r="J134" i="22" s="1"/>
  <c r="J25" i="22"/>
  <c r="J20" i="22"/>
  <c r="E20" i="22"/>
  <c r="F134" i="22"/>
  <c r="J19" i="22"/>
  <c r="J14" i="22"/>
  <c r="J131" i="22" s="1"/>
  <c r="E7" i="22"/>
  <c r="E125" i="22" s="1"/>
  <c r="K43" i="21"/>
  <c r="K42" i="21"/>
  <c r="BA118" i="1" s="1"/>
  <c r="K41" i="21"/>
  <c r="AZ118" i="1"/>
  <c r="BI204" i="21"/>
  <c r="BH204" i="21"/>
  <c r="BG204" i="21"/>
  <c r="BE204" i="21"/>
  <c r="X204" i="21"/>
  <c r="V204" i="21"/>
  <c r="T204" i="21"/>
  <c r="P204" i="21"/>
  <c r="BI203" i="21"/>
  <c r="BH203" i="21"/>
  <c r="BG203" i="21"/>
  <c r="BE203" i="21"/>
  <c r="X203" i="21"/>
  <c r="V203" i="21"/>
  <c r="T203" i="21"/>
  <c r="P203" i="21"/>
  <c r="BI202" i="21"/>
  <c r="BH202" i="21"/>
  <c r="BG202" i="21"/>
  <c r="BE202" i="21"/>
  <c r="X202" i="21"/>
  <c r="V202" i="21"/>
  <c r="T202" i="21"/>
  <c r="P202" i="21"/>
  <c r="BI201" i="21"/>
  <c r="BH201" i="21"/>
  <c r="BG201" i="21"/>
  <c r="BE201" i="21"/>
  <c r="X201" i="21"/>
  <c r="V201" i="21"/>
  <c r="T201" i="21"/>
  <c r="P201" i="21"/>
  <c r="BI199" i="21"/>
  <c r="BH199" i="21"/>
  <c r="BG199" i="21"/>
  <c r="BE199" i="21"/>
  <c r="X199" i="21"/>
  <c r="V199" i="21"/>
  <c r="T199" i="21"/>
  <c r="P199" i="21"/>
  <c r="BI198" i="21"/>
  <c r="BH198" i="21"/>
  <c r="BG198" i="21"/>
  <c r="BE198" i="21"/>
  <c r="X198" i="21"/>
  <c r="V198" i="21"/>
  <c r="T198" i="21"/>
  <c r="P198" i="21"/>
  <c r="BI197" i="21"/>
  <c r="BH197" i="21"/>
  <c r="BG197" i="21"/>
  <c r="BE197" i="21"/>
  <c r="X197" i="21"/>
  <c r="V197" i="21"/>
  <c r="T197" i="21"/>
  <c r="P197" i="21"/>
  <c r="BI196" i="21"/>
  <c r="BH196" i="21"/>
  <c r="BG196" i="21"/>
  <c r="BE196" i="21"/>
  <c r="X196" i="21"/>
  <c r="V196" i="21"/>
  <c r="T196" i="21"/>
  <c r="P196" i="21"/>
  <c r="BI195" i="21"/>
  <c r="BH195" i="21"/>
  <c r="BG195" i="21"/>
  <c r="BE195" i="21"/>
  <c r="X195" i="21"/>
  <c r="V195" i="21"/>
  <c r="T195" i="21"/>
  <c r="P195" i="21"/>
  <c r="BI194" i="21"/>
  <c r="BH194" i="21"/>
  <c r="BG194" i="21"/>
  <c r="BE194" i="21"/>
  <c r="X194" i="21"/>
  <c r="V194" i="21"/>
  <c r="T194" i="21"/>
  <c r="P194" i="21"/>
  <c r="BI193" i="21"/>
  <c r="BH193" i="21"/>
  <c r="BG193" i="21"/>
  <c r="BE193" i="21"/>
  <c r="X193" i="21"/>
  <c r="V193" i="21"/>
  <c r="T193" i="21"/>
  <c r="P193" i="21"/>
  <c r="BI192" i="21"/>
  <c r="BH192" i="21"/>
  <c r="BG192" i="21"/>
  <c r="BE192" i="21"/>
  <c r="X192" i="21"/>
  <c r="V192" i="21"/>
  <c r="T192" i="21"/>
  <c r="P192" i="21"/>
  <c r="BI191" i="21"/>
  <c r="BH191" i="21"/>
  <c r="BG191" i="21"/>
  <c r="BE191" i="21"/>
  <c r="X191" i="21"/>
  <c r="V191" i="21"/>
  <c r="T191" i="21"/>
  <c r="P191" i="21"/>
  <c r="BI190" i="21"/>
  <c r="BH190" i="21"/>
  <c r="BG190" i="21"/>
  <c r="BE190" i="21"/>
  <c r="X190" i="21"/>
  <c r="V190" i="21"/>
  <c r="T190" i="21"/>
  <c r="P190" i="21"/>
  <c r="BI189" i="21"/>
  <c r="BH189" i="21"/>
  <c r="BG189" i="21"/>
  <c r="BE189" i="21"/>
  <c r="X189" i="21"/>
  <c r="V189" i="21"/>
  <c r="T189" i="21"/>
  <c r="P189" i="21"/>
  <c r="BI188" i="21"/>
  <c r="BH188" i="21"/>
  <c r="BG188" i="21"/>
  <c r="BE188" i="21"/>
  <c r="X188" i="21"/>
  <c r="V188" i="21"/>
  <c r="T188" i="21"/>
  <c r="P188" i="21"/>
  <c r="BI187" i="21"/>
  <c r="BH187" i="21"/>
  <c r="BG187" i="21"/>
  <c r="BE187" i="21"/>
  <c r="X187" i="21"/>
  <c r="V187" i="21"/>
  <c r="T187" i="21"/>
  <c r="P187" i="21"/>
  <c r="BI186" i="21"/>
  <c r="BH186" i="21"/>
  <c r="BG186" i="21"/>
  <c r="BE186" i="21"/>
  <c r="X186" i="21"/>
  <c r="V186" i="21"/>
  <c r="T186" i="21"/>
  <c r="P186" i="21"/>
  <c r="BI185" i="21"/>
  <c r="BH185" i="21"/>
  <c r="BG185" i="21"/>
  <c r="BE185" i="21"/>
  <c r="X185" i="21"/>
  <c r="V185" i="21"/>
  <c r="T185" i="21"/>
  <c r="P185" i="21"/>
  <c r="BI184" i="21"/>
  <c r="BH184" i="21"/>
  <c r="BG184" i="21"/>
  <c r="BE184" i="21"/>
  <c r="X184" i="21"/>
  <c r="V184" i="21"/>
  <c r="T184" i="21"/>
  <c r="P184" i="21"/>
  <c r="BI183" i="21"/>
  <c r="BH183" i="21"/>
  <c r="BG183" i="21"/>
  <c r="BE183" i="21"/>
  <c r="X183" i="21"/>
  <c r="V183" i="21"/>
  <c r="T183" i="21"/>
  <c r="P183" i="21"/>
  <c r="BI182" i="21"/>
  <c r="BH182" i="21"/>
  <c r="BG182" i="21"/>
  <c r="BE182" i="21"/>
  <c r="X182" i="21"/>
  <c r="V182" i="21"/>
  <c r="T182" i="21"/>
  <c r="P182" i="21"/>
  <c r="BI181" i="21"/>
  <c r="BH181" i="21"/>
  <c r="BG181" i="21"/>
  <c r="BE181" i="21"/>
  <c r="X181" i="21"/>
  <c r="V181" i="21"/>
  <c r="T181" i="21"/>
  <c r="P181" i="21"/>
  <c r="BI177" i="21"/>
  <c r="BH177" i="21"/>
  <c r="BG177" i="21"/>
  <c r="BE177" i="21"/>
  <c r="X177" i="21"/>
  <c r="V177" i="21"/>
  <c r="T177" i="21"/>
  <c r="P177" i="21"/>
  <c r="BI176" i="21"/>
  <c r="BH176" i="21"/>
  <c r="BG176" i="21"/>
  <c r="BE176" i="21"/>
  <c r="X176" i="21"/>
  <c r="V176" i="21"/>
  <c r="T176" i="21"/>
  <c r="P176" i="21"/>
  <c r="BI175" i="21"/>
  <c r="BH175" i="21"/>
  <c r="BG175" i="21"/>
  <c r="BE175" i="21"/>
  <c r="X175" i="21"/>
  <c r="V175" i="21"/>
  <c r="T175" i="21"/>
  <c r="P175" i="21"/>
  <c r="BI174" i="21"/>
  <c r="BH174" i="21"/>
  <c r="BG174" i="21"/>
  <c r="BE174" i="21"/>
  <c r="X174" i="21"/>
  <c r="V174" i="21"/>
  <c r="T174" i="21"/>
  <c r="P174" i="21"/>
  <c r="BI173" i="21"/>
  <c r="BH173" i="21"/>
  <c r="BG173" i="21"/>
  <c r="BE173" i="21"/>
  <c r="X173" i="21"/>
  <c r="V173" i="21"/>
  <c r="T173" i="21"/>
  <c r="P173" i="21"/>
  <c r="BI172" i="21"/>
  <c r="BH172" i="21"/>
  <c r="BG172" i="21"/>
  <c r="BE172" i="21"/>
  <c r="X172" i="21"/>
  <c r="V172" i="21"/>
  <c r="T172" i="21"/>
  <c r="P172" i="21"/>
  <c r="BI171" i="21"/>
  <c r="BH171" i="21"/>
  <c r="BG171" i="21"/>
  <c r="BE171" i="21"/>
  <c r="X171" i="21"/>
  <c r="V171" i="21"/>
  <c r="T171" i="21"/>
  <c r="P171" i="21"/>
  <c r="BI170" i="21"/>
  <c r="BH170" i="21"/>
  <c r="BG170" i="21"/>
  <c r="BE170" i="21"/>
  <c r="X170" i="21"/>
  <c r="V170" i="21"/>
  <c r="T170" i="21"/>
  <c r="P170" i="21"/>
  <c r="BI165" i="21"/>
  <c r="BH165" i="21"/>
  <c r="BG165" i="21"/>
  <c r="BE165" i="21"/>
  <c r="X165" i="21"/>
  <c r="X164" i="21"/>
  <c r="V165" i="21"/>
  <c r="V164" i="21"/>
  <c r="T165" i="21"/>
  <c r="T164" i="21"/>
  <c r="P165" i="21"/>
  <c r="BI163" i="21"/>
  <c r="BH163" i="21"/>
  <c r="BG163" i="21"/>
  <c r="BE163" i="21"/>
  <c r="X163" i="21"/>
  <c r="V163" i="21"/>
  <c r="T163" i="21"/>
  <c r="P163" i="21"/>
  <c r="BI159" i="21"/>
  <c r="BH159" i="21"/>
  <c r="BG159" i="21"/>
  <c r="BE159" i="21"/>
  <c r="X159" i="21"/>
  <c r="V159" i="21"/>
  <c r="T159" i="21"/>
  <c r="P159" i="21"/>
  <c r="BI157" i="21"/>
  <c r="BH157" i="21"/>
  <c r="BG157" i="21"/>
  <c r="BE157" i="21"/>
  <c r="X157" i="21"/>
  <c r="V157" i="21"/>
  <c r="T157" i="21"/>
  <c r="P157" i="21"/>
  <c r="BI155" i="21"/>
  <c r="BH155" i="21"/>
  <c r="BG155" i="21"/>
  <c r="BE155" i="21"/>
  <c r="X155" i="21"/>
  <c r="V155" i="21"/>
  <c r="T155" i="21"/>
  <c r="P155" i="21"/>
  <c r="BI154" i="21"/>
  <c r="BH154" i="21"/>
  <c r="BG154" i="21"/>
  <c r="BE154" i="21"/>
  <c r="X154" i="21"/>
  <c r="V154" i="21"/>
  <c r="T154" i="21"/>
  <c r="P154" i="21"/>
  <c r="BI153" i="21"/>
  <c r="BH153" i="21"/>
  <c r="BG153" i="21"/>
  <c r="BE153" i="21"/>
  <c r="X153" i="21"/>
  <c r="V153" i="21"/>
  <c r="T153" i="21"/>
  <c r="P153" i="21"/>
  <c r="BI151" i="21"/>
  <c r="BH151" i="21"/>
  <c r="BG151" i="21"/>
  <c r="BE151" i="21"/>
  <c r="X151" i="21"/>
  <c r="V151" i="21"/>
  <c r="T151" i="21"/>
  <c r="P151" i="21"/>
  <c r="BI149" i="21"/>
  <c r="BH149" i="21"/>
  <c r="BG149" i="21"/>
  <c r="BE149" i="21"/>
  <c r="X149" i="21"/>
  <c r="V149" i="21"/>
  <c r="T149" i="21"/>
  <c r="P149" i="21"/>
  <c r="BI147" i="21"/>
  <c r="BH147" i="21"/>
  <c r="BG147" i="21"/>
  <c r="BE147" i="21"/>
  <c r="X147" i="21"/>
  <c r="V147" i="21"/>
  <c r="T147" i="21"/>
  <c r="P147" i="21"/>
  <c r="BI145" i="21"/>
  <c r="BH145" i="21"/>
  <c r="BG145" i="21"/>
  <c r="BE145" i="21"/>
  <c r="X145" i="21"/>
  <c r="V145" i="21"/>
  <c r="T145" i="21"/>
  <c r="P145" i="21"/>
  <c r="BI143" i="21"/>
  <c r="BH143" i="21"/>
  <c r="BG143" i="21"/>
  <c r="BE143" i="21"/>
  <c r="X143" i="21"/>
  <c r="V143" i="21"/>
  <c r="T143" i="21"/>
  <c r="P143" i="21"/>
  <c r="BI140" i="21"/>
  <c r="BH140" i="21"/>
  <c r="BG140" i="21"/>
  <c r="BE140" i="21"/>
  <c r="X140" i="21"/>
  <c r="V140" i="21"/>
  <c r="T140" i="21"/>
  <c r="P140" i="21"/>
  <c r="J133" i="21"/>
  <c r="F133" i="21"/>
  <c r="F131" i="21"/>
  <c r="E129" i="21"/>
  <c r="BI114" i="21"/>
  <c r="BH114" i="21"/>
  <c r="BG114" i="21"/>
  <c r="BE114" i="21"/>
  <c r="BI113" i="21"/>
  <c r="BH113" i="21"/>
  <c r="BG113" i="21"/>
  <c r="BF113" i="21"/>
  <c r="BE113" i="21"/>
  <c r="BI112" i="21"/>
  <c r="BH112" i="21"/>
  <c r="BG112" i="21"/>
  <c r="BF112" i="21"/>
  <c r="BE112" i="21"/>
  <c r="BI111" i="21"/>
  <c r="BH111" i="21"/>
  <c r="BG111" i="21"/>
  <c r="BF111" i="21"/>
  <c r="BE111" i="21"/>
  <c r="BI110" i="21"/>
  <c r="BH110" i="21"/>
  <c r="BG110" i="21"/>
  <c r="BF110" i="21"/>
  <c r="BE110" i="21"/>
  <c r="BI109" i="21"/>
  <c r="BH109" i="21"/>
  <c r="BG109" i="21"/>
  <c r="BF109" i="21"/>
  <c r="BE109" i="21"/>
  <c r="J93" i="21"/>
  <c r="F93" i="21"/>
  <c r="F91" i="21"/>
  <c r="E89" i="21"/>
  <c r="J26" i="21"/>
  <c r="E26" i="21"/>
  <c r="J134" i="21" s="1"/>
  <c r="J25" i="21"/>
  <c r="J20" i="21"/>
  <c r="E20" i="21"/>
  <c r="F134" i="21" s="1"/>
  <c r="J19" i="21"/>
  <c r="J14" i="21"/>
  <c r="J131" i="21" s="1"/>
  <c r="E7" i="21"/>
  <c r="E125" i="21" s="1"/>
  <c r="K43" i="20"/>
  <c r="K42" i="20"/>
  <c r="BA116" i="1" s="1"/>
  <c r="K41" i="20"/>
  <c r="AZ116" i="1" s="1"/>
  <c r="BI163" i="20"/>
  <c r="BH163" i="20"/>
  <c r="BG163" i="20"/>
  <c r="BE163" i="20"/>
  <c r="X163" i="20"/>
  <c r="V163" i="20"/>
  <c r="T163" i="20"/>
  <c r="P163" i="20"/>
  <c r="BI162" i="20"/>
  <c r="BH162" i="20"/>
  <c r="BG162" i="20"/>
  <c r="BE162" i="20"/>
  <c r="X162" i="20"/>
  <c r="V162" i="20"/>
  <c r="T162" i="20"/>
  <c r="P162" i="20"/>
  <c r="BI161" i="20"/>
  <c r="BH161" i="20"/>
  <c r="BG161" i="20"/>
  <c r="BE161" i="20"/>
  <c r="X161" i="20"/>
  <c r="V161" i="20"/>
  <c r="T161" i="20"/>
  <c r="P161" i="20"/>
  <c r="BI160" i="20"/>
  <c r="BH160" i="20"/>
  <c r="BG160" i="20"/>
  <c r="BE160" i="20"/>
  <c r="X160" i="20"/>
  <c r="V160" i="20"/>
  <c r="T160" i="20"/>
  <c r="P160" i="20"/>
  <c r="BI159" i="20"/>
  <c r="BH159" i="20"/>
  <c r="BG159" i="20"/>
  <c r="BE159" i="20"/>
  <c r="X159" i="20"/>
  <c r="V159" i="20"/>
  <c r="T159" i="20"/>
  <c r="P159" i="20"/>
  <c r="BI158" i="20"/>
  <c r="BH158" i="20"/>
  <c r="BG158" i="20"/>
  <c r="BE158" i="20"/>
  <c r="X158" i="20"/>
  <c r="V158" i="20"/>
  <c r="T158" i="20"/>
  <c r="P158" i="20"/>
  <c r="BI157" i="20"/>
  <c r="BH157" i="20"/>
  <c r="BG157" i="20"/>
  <c r="BE157" i="20"/>
  <c r="X157" i="20"/>
  <c r="V157" i="20"/>
  <c r="T157" i="20"/>
  <c r="P157" i="20"/>
  <c r="BI156" i="20"/>
  <c r="BH156" i="20"/>
  <c r="BG156" i="20"/>
  <c r="BE156" i="20"/>
  <c r="X156" i="20"/>
  <c r="V156" i="20"/>
  <c r="T156" i="20"/>
  <c r="P156" i="20"/>
  <c r="BI155" i="20"/>
  <c r="BH155" i="20"/>
  <c r="BG155" i="20"/>
  <c r="BE155" i="20"/>
  <c r="X155" i="20"/>
  <c r="V155" i="20"/>
  <c r="T155" i="20"/>
  <c r="P155" i="20"/>
  <c r="BI154" i="20"/>
  <c r="BH154" i="20"/>
  <c r="BG154" i="20"/>
  <c r="BE154" i="20"/>
  <c r="X154" i="20"/>
  <c r="V154" i="20"/>
  <c r="T154" i="20"/>
  <c r="P154" i="20"/>
  <c r="BI153" i="20"/>
  <c r="BH153" i="20"/>
  <c r="BG153" i="20"/>
  <c r="BE153" i="20"/>
  <c r="X153" i="20"/>
  <c r="V153" i="20"/>
  <c r="T153" i="20"/>
  <c r="P153" i="20"/>
  <c r="BI152" i="20"/>
  <c r="BH152" i="20"/>
  <c r="BG152" i="20"/>
  <c r="BE152" i="20"/>
  <c r="X152" i="20"/>
  <c r="V152" i="20"/>
  <c r="T152" i="20"/>
  <c r="P152" i="20"/>
  <c r="BI151" i="20"/>
  <c r="BH151" i="20"/>
  <c r="BG151" i="20"/>
  <c r="BE151" i="20"/>
  <c r="X151" i="20"/>
  <c r="V151" i="20"/>
  <c r="T151" i="20"/>
  <c r="P151" i="20"/>
  <c r="BI150" i="20"/>
  <c r="BH150" i="20"/>
  <c r="BG150" i="20"/>
  <c r="BE150" i="20"/>
  <c r="X150" i="20"/>
  <c r="V150" i="20"/>
  <c r="T150" i="20"/>
  <c r="P150" i="20"/>
  <c r="BI149" i="20"/>
  <c r="BH149" i="20"/>
  <c r="BG149" i="20"/>
  <c r="BE149" i="20"/>
  <c r="X149" i="20"/>
  <c r="V149" i="20"/>
  <c r="T149" i="20"/>
  <c r="P149" i="20"/>
  <c r="BI147" i="20"/>
  <c r="BH147" i="20"/>
  <c r="BG147" i="20"/>
  <c r="BE147" i="20"/>
  <c r="X147" i="20"/>
  <c r="V147" i="20"/>
  <c r="T147" i="20"/>
  <c r="P147" i="20"/>
  <c r="BI146" i="20"/>
  <c r="BH146" i="20"/>
  <c r="BG146" i="20"/>
  <c r="BE146" i="20"/>
  <c r="X146" i="20"/>
  <c r="V146" i="20"/>
  <c r="T146" i="20"/>
  <c r="P146" i="20"/>
  <c r="BI145" i="20"/>
  <c r="BH145" i="20"/>
  <c r="BG145" i="20"/>
  <c r="BE145" i="20"/>
  <c r="X145" i="20"/>
  <c r="V145" i="20"/>
  <c r="T145" i="20"/>
  <c r="P145" i="20"/>
  <c r="BI144" i="20"/>
  <c r="BH144" i="20"/>
  <c r="BG144" i="20"/>
  <c r="BE144" i="20"/>
  <c r="X144" i="20"/>
  <c r="V144" i="20"/>
  <c r="T144" i="20"/>
  <c r="P144" i="20"/>
  <c r="BI143" i="20"/>
  <c r="BH143" i="20"/>
  <c r="BG143" i="20"/>
  <c r="BE143" i="20"/>
  <c r="X143" i="20"/>
  <c r="V143" i="20"/>
  <c r="T143" i="20"/>
  <c r="P143" i="20"/>
  <c r="BI142" i="20"/>
  <c r="BH142" i="20"/>
  <c r="BG142" i="20"/>
  <c r="BE142" i="20"/>
  <c r="X142" i="20"/>
  <c r="V142" i="20"/>
  <c r="T142" i="20"/>
  <c r="P142" i="20"/>
  <c r="BI141" i="20"/>
  <c r="BH141" i="20"/>
  <c r="BG141" i="20"/>
  <c r="BE141" i="20"/>
  <c r="X141" i="20"/>
  <c r="V141" i="20"/>
  <c r="T141" i="20"/>
  <c r="P141" i="20"/>
  <c r="BI140" i="20"/>
  <c r="BH140" i="20"/>
  <c r="BG140" i="20"/>
  <c r="BE140" i="20"/>
  <c r="X140" i="20"/>
  <c r="V140" i="20"/>
  <c r="T140" i="20"/>
  <c r="P140" i="20"/>
  <c r="BI139" i="20"/>
  <c r="BH139" i="20"/>
  <c r="BG139" i="20"/>
  <c r="BE139" i="20"/>
  <c r="X139" i="20"/>
  <c r="V139" i="20"/>
  <c r="T139" i="20"/>
  <c r="P139" i="20"/>
  <c r="BI138" i="20"/>
  <c r="BH138" i="20"/>
  <c r="BG138" i="20"/>
  <c r="BE138" i="20"/>
  <c r="X138" i="20"/>
  <c r="V138" i="20"/>
  <c r="T138" i="20"/>
  <c r="P138" i="20"/>
  <c r="BI137" i="20"/>
  <c r="BH137" i="20"/>
  <c r="BG137" i="20"/>
  <c r="BE137" i="20"/>
  <c r="X137" i="20"/>
  <c r="V137" i="20"/>
  <c r="T137" i="20"/>
  <c r="P137" i="20"/>
  <c r="BI136" i="20"/>
  <c r="BH136" i="20"/>
  <c r="BG136" i="20"/>
  <c r="BE136" i="20"/>
  <c r="X136" i="20"/>
  <c r="V136" i="20"/>
  <c r="T136" i="20"/>
  <c r="P136" i="20"/>
  <c r="BI135" i="20"/>
  <c r="BH135" i="20"/>
  <c r="BG135" i="20"/>
  <c r="BE135" i="20"/>
  <c r="X135" i="20"/>
  <c r="V135" i="20"/>
  <c r="T135" i="20"/>
  <c r="P135" i="20"/>
  <c r="BI134" i="20"/>
  <c r="BH134" i="20"/>
  <c r="BG134" i="20"/>
  <c r="BE134" i="20"/>
  <c r="X134" i="20"/>
  <c r="V134" i="20"/>
  <c r="T134" i="20"/>
  <c r="P134" i="20"/>
  <c r="J128" i="20"/>
  <c r="F128" i="20"/>
  <c r="F126" i="20"/>
  <c r="E124" i="20"/>
  <c r="BI109" i="20"/>
  <c r="BH109" i="20"/>
  <c r="BG109" i="20"/>
  <c r="BE109" i="20"/>
  <c r="BI108" i="20"/>
  <c r="BH108" i="20"/>
  <c r="BG108" i="20"/>
  <c r="BF108" i="20"/>
  <c r="BE108" i="20"/>
  <c r="BI107" i="20"/>
  <c r="BH107" i="20"/>
  <c r="BG107" i="20"/>
  <c r="BF107" i="20"/>
  <c r="BE107" i="20"/>
  <c r="BI106" i="20"/>
  <c r="BH106" i="20"/>
  <c r="BG106" i="20"/>
  <c r="BF106" i="20"/>
  <c r="BE106" i="20"/>
  <c r="BI105" i="20"/>
  <c r="BH105" i="20"/>
  <c r="BG105" i="20"/>
  <c r="BF105" i="20"/>
  <c r="BE105" i="20"/>
  <c r="BI104" i="20"/>
  <c r="BH104" i="20"/>
  <c r="BG104" i="20"/>
  <c r="BF104" i="20"/>
  <c r="BE104" i="20"/>
  <c r="J93" i="20"/>
  <c r="F93" i="20"/>
  <c r="F91" i="20"/>
  <c r="E89" i="20"/>
  <c r="J26" i="20"/>
  <c r="E26" i="20"/>
  <c r="J94" i="20" s="1"/>
  <c r="J25" i="20"/>
  <c r="J20" i="20"/>
  <c r="E20" i="20"/>
  <c r="F129" i="20"/>
  <c r="J19" i="20"/>
  <c r="J14" i="20"/>
  <c r="J126" i="20"/>
  <c r="E7" i="20"/>
  <c r="E120" i="20"/>
  <c r="K43" i="19"/>
  <c r="K42" i="19"/>
  <c r="BA115" i="1" s="1"/>
  <c r="K41" i="19"/>
  <c r="AZ115" i="1"/>
  <c r="BI220" i="19"/>
  <c r="BH220" i="19"/>
  <c r="BG220" i="19"/>
  <c r="BE220" i="19"/>
  <c r="X220" i="19"/>
  <c r="V220" i="19"/>
  <c r="T220" i="19"/>
  <c r="P220" i="19"/>
  <c r="BI219" i="19"/>
  <c r="BH219" i="19"/>
  <c r="BG219" i="19"/>
  <c r="BE219" i="19"/>
  <c r="X219" i="19"/>
  <c r="V219" i="19"/>
  <c r="T219" i="19"/>
  <c r="P219" i="19"/>
  <c r="BI218" i="19"/>
  <c r="BH218" i="19"/>
  <c r="BG218" i="19"/>
  <c r="BE218" i="19"/>
  <c r="X218" i="19"/>
  <c r="V218" i="19"/>
  <c r="T218" i="19"/>
  <c r="P218" i="19"/>
  <c r="BI217" i="19"/>
  <c r="BH217" i="19"/>
  <c r="BG217" i="19"/>
  <c r="BE217" i="19"/>
  <c r="X217" i="19"/>
  <c r="V217" i="19"/>
  <c r="T217" i="19"/>
  <c r="P217" i="19"/>
  <c r="BI215" i="19"/>
  <c r="BH215" i="19"/>
  <c r="BG215" i="19"/>
  <c r="BE215" i="19"/>
  <c r="X215" i="19"/>
  <c r="V215" i="19"/>
  <c r="T215" i="19"/>
  <c r="P215" i="19"/>
  <c r="BI214" i="19"/>
  <c r="BH214" i="19"/>
  <c r="BG214" i="19"/>
  <c r="BE214" i="19"/>
  <c r="X214" i="19"/>
  <c r="V214" i="19"/>
  <c r="T214" i="19"/>
  <c r="P214" i="19"/>
  <c r="BI213" i="19"/>
  <c r="BH213" i="19"/>
  <c r="BG213" i="19"/>
  <c r="BE213" i="19"/>
  <c r="X213" i="19"/>
  <c r="V213" i="19"/>
  <c r="T213" i="19"/>
  <c r="P213" i="19"/>
  <c r="BI212" i="19"/>
  <c r="BH212" i="19"/>
  <c r="BG212" i="19"/>
  <c r="BE212" i="19"/>
  <c r="X212" i="19"/>
  <c r="V212" i="19"/>
  <c r="T212" i="19"/>
  <c r="P212" i="19"/>
  <c r="BI210" i="19"/>
  <c r="BH210" i="19"/>
  <c r="BG210" i="19"/>
  <c r="BE210" i="19"/>
  <c r="X210" i="19"/>
  <c r="X209" i="19"/>
  <c r="V210" i="19"/>
  <c r="V209" i="19"/>
  <c r="T210" i="19"/>
  <c r="T209" i="19" s="1"/>
  <c r="P210" i="19"/>
  <c r="BK210" i="19" s="1"/>
  <c r="BI208" i="19"/>
  <c r="BH208" i="19"/>
  <c r="BG208" i="19"/>
  <c r="BE208" i="19"/>
  <c r="X208" i="19"/>
  <c r="V208" i="19"/>
  <c r="T208" i="19"/>
  <c r="P208" i="19"/>
  <c r="BI207" i="19"/>
  <c r="BH207" i="19"/>
  <c r="BG207" i="19"/>
  <c r="BE207" i="19"/>
  <c r="X207" i="19"/>
  <c r="V207" i="19"/>
  <c r="T207" i="19"/>
  <c r="P207" i="19"/>
  <c r="BI204" i="19"/>
  <c r="BH204" i="19"/>
  <c r="BG204" i="19"/>
  <c r="BE204" i="19"/>
  <c r="X204" i="19"/>
  <c r="V204" i="19"/>
  <c r="T204" i="19"/>
  <c r="P204" i="19"/>
  <c r="BK204" i="19" s="1"/>
  <c r="BI203" i="19"/>
  <c r="BH203" i="19"/>
  <c r="BG203" i="19"/>
  <c r="BE203" i="19"/>
  <c r="X203" i="19"/>
  <c r="V203" i="19"/>
  <c r="T203" i="19"/>
  <c r="P203" i="19"/>
  <c r="BI202" i="19"/>
  <c r="BH202" i="19"/>
  <c r="BG202" i="19"/>
  <c r="BE202" i="19"/>
  <c r="X202" i="19"/>
  <c r="V202" i="19"/>
  <c r="T202" i="19"/>
  <c r="P202" i="19"/>
  <c r="BI201" i="19"/>
  <c r="BH201" i="19"/>
  <c r="BG201" i="19"/>
  <c r="BE201" i="19"/>
  <c r="X201" i="19"/>
  <c r="V201" i="19"/>
  <c r="T201" i="19"/>
  <c r="P201" i="19"/>
  <c r="K201" i="19" s="1"/>
  <c r="BF201" i="19" s="1"/>
  <c r="BI200" i="19"/>
  <c r="BH200" i="19"/>
  <c r="BG200" i="19"/>
  <c r="BE200" i="19"/>
  <c r="X200" i="19"/>
  <c r="V200" i="19"/>
  <c r="T200" i="19"/>
  <c r="P200" i="19"/>
  <c r="BI199" i="19"/>
  <c r="BH199" i="19"/>
  <c r="BG199" i="19"/>
  <c r="BE199" i="19"/>
  <c r="X199" i="19"/>
  <c r="V199" i="19"/>
  <c r="T199" i="19"/>
  <c r="P199" i="19"/>
  <c r="BI198" i="19"/>
  <c r="BH198" i="19"/>
  <c r="BG198" i="19"/>
  <c r="BE198" i="19"/>
  <c r="X198" i="19"/>
  <c r="V198" i="19"/>
  <c r="T198" i="19"/>
  <c r="P198" i="19"/>
  <c r="K198" i="19" s="1"/>
  <c r="BF198" i="19" s="1"/>
  <c r="BI197" i="19"/>
  <c r="BH197" i="19"/>
  <c r="BG197" i="19"/>
  <c r="BE197" i="19"/>
  <c r="X197" i="19"/>
  <c r="V197" i="19"/>
  <c r="T197" i="19"/>
  <c r="P197" i="19"/>
  <c r="BI196" i="19"/>
  <c r="BH196" i="19"/>
  <c r="BG196" i="19"/>
  <c r="BE196" i="19"/>
  <c r="X196" i="19"/>
  <c r="V196" i="19"/>
  <c r="T196" i="19"/>
  <c r="P196" i="19"/>
  <c r="BI195" i="19"/>
  <c r="BH195" i="19"/>
  <c r="BG195" i="19"/>
  <c r="BE195" i="19"/>
  <c r="X195" i="19"/>
  <c r="V195" i="19"/>
  <c r="T195" i="19"/>
  <c r="P195" i="19"/>
  <c r="K195" i="19" s="1"/>
  <c r="BF195" i="19" s="1"/>
  <c r="BI194" i="19"/>
  <c r="BH194" i="19"/>
  <c r="BG194" i="19"/>
  <c r="BE194" i="19"/>
  <c r="X194" i="19"/>
  <c r="V194" i="19"/>
  <c r="T194" i="19"/>
  <c r="P194" i="19"/>
  <c r="BI193" i="19"/>
  <c r="BH193" i="19"/>
  <c r="BG193" i="19"/>
  <c r="BE193" i="19"/>
  <c r="X193" i="19"/>
  <c r="V193" i="19"/>
  <c r="T193" i="19"/>
  <c r="P193" i="19"/>
  <c r="BI192" i="19"/>
  <c r="BH192" i="19"/>
  <c r="BG192" i="19"/>
  <c r="BE192" i="19"/>
  <c r="X192" i="19"/>
  <c r="V192" i="19"/>
  <c r="T192" i="19"/>
  <c r="P192" i="19"/>
  <c r="BI191" i="19"/>
  <c r="BH191" i="19"/>
  <c r="BG191" i="19"/>
  <c r="BE191" i="19"/>
  <c r="X191" i="19"/>
  <c r="V191" i="19"/>
  <c r="T191" i="19"/>
  <c r="P191" i="19"/>
  <c r="BI190" i="19"/>
  <c r="BH190" i="19"/>
  <c r="BG190" i="19"/>
  <c r="BE190" i="19"/>
  <c r="X190" i="19"/>
  <c r="V190" i="19"/>
  <c r="T190" i="19"/>
  <c r="P190" i="19"/>
  <c r="BI189" i="19"/>
  <c r="BH189" i="19"/>
  <c r="BG189" i="19"/>
  <c r="BE189" i="19"/>
  <c r="X189" i="19"/>
  <c r="V189" i="19"/>
  <c r="T189" i="19"/>
  <c r="P189" i="19"/>
  <c r="K189" i="19" s="1"/>
  <c r="BF189" i="19" s="1"/>
  <c r="BI187" i="19"/>
  <c r="BH187" i="19"/>
  <c r="BG187" i="19"/>
  <c r="BE187" i="19"/>
  <c r="X187" i="19"/>
  <c r="V187" i="19"/>
  <c r="T187" i="19"/>
  <c r="P187" i="19"/>
  <c r="BI186" i="19"/>
  <c r="BH186" i="19"/>
  <c r="BG186" i="19"/>
  <c r="BE186" i="19"/>
  <c r="X186" i="19"/>
  <c r="V186" i="19"/>
  <c r="T186" i="19"/>
  <c r="P186" i="19"/>
  <c r="BI185" i="19"/>
  <c r="BH185" i="19"/>
  <c r="BG185" i="19"/>
  <c r="BE185" i="19"/>
  <c r="X185" i="19"/>
  <c r="V185" i="19"/>
  <c r="T185" i="19"/>
  <c r="P185" i="19"/>
  <c r="BI184" i="19"/>
  <c r="BH184" i="19"/>
  <c r="BG184" i="19"/>
  <c r="BE184" i="19"/>
  <c r="X184" i="19"/>
  <c r="V184" i="19"/>
  <c r="T184" i="19"/>
  <c r="P184" i="19"/>
  <c r="BI183" i="19"/>
  <c r="BH183" i="19"/>
  <c r="BG183" i="19"/>
  <c r="BE183" i="19"/>
  <c r="X183" i="19"/>
  <c r="V183" i="19"/>
  <c r="T183" i="19"/>
  <c r="P183" i="19"/>
  <c r="BI182" i="19"/>
  <c r="BH182" i="19"/>
  <c r="BG182" i="19"/>
  <c r="BE182" i="19"/>
  <c r="X182" i="19"/>
  <c r="V182" i="19"/>
  <c r="T182" i="19"/>
  <c r="P182" i="19"/>
  <c r="BK182" i="19" s="1"/>
  <c r="BI181" i="19"/>
  <c r="BH181" i="19"/>
  <c r="BG181" i="19"/>
  <c r="BE181" i="19"/>
  <c r="X181" i="19"/>
  <c r="V181" i="19"/>
  <c r="T181" i="19"/>
  <c r="P181" i="19"/>
  <c r="BI180" i="19"/>
  <c r="BH180" i="19"/>
  <c r="BG180" i="19"/>
  <c r="BE180" i="19"/>
  <c r="X180" i="19"/>
  <c r="V180" i="19"/>
  <c r="T180" i="19"/>
  <c r="P180" i="19"/>
  <c r="BI179" i="19"/>
  <c r="BH179" i="19"/>
  <c r="BG179" i="19"/>
  <c r="BE179" i="19"/>
  <c r="X179" i="19"/>
  <c r="V179" i="19"/>
  <c r="T179" i="19"/>
  <c r="P179" i="19"/>
  <c r="K179" i="19" s="1"/>
  <c r="BF179" i="19" s="1"/>
  <c r="BI178" i="19"/>
  <c r="BH178" i="19"/>
  <c r="BG178" i="19"/>
  <c r="BE178" i="19"/>
  <c r="X178" i="19"/>
  <c r="V178" i="19"/>
  <c r="T178" i="19"/>
  <c r="P178" i="19"/>
  <c r="BI177" i="19"/>
  <c r="BH177" i="19"/>
  <c r="BG177" i="19"/>
  <c r="BE177" i="19"/>
  <c r="X177" i="19"/>
  <c r="V177" i="19"/>
  <c r="T177" i="19"/>
  <c r="P177" i="19"/>
  <c r="BI175" i="19"/>
  <c r="BH175" i="19"/>
  <c r="BG175" i="19"/>
  <c r="BE175" i="19"/>
  <c r="X175" i="19"/>
  <c r="V175" i="19"/>
  <c r="T175" i="19"/>
  <c r="P175" i="19"/>
  <c r="BI174" i="19"/>
  <c r="BH174" i="19"/>
  <c r="BG174" i="19"/>
  <c r="BE174" i="19"/>
  <c r="X174" i="19"/>
  <c r="V174" i="19"/>
  <c r="T174" i="19"/>
  <c r="P174" i="19"/>
  <c r="BI173" i="19"/>
  <c r="BH173" i="19"/>
  <c r="BG173" i="19"/>
  <c r="BE173" i="19"/>
  <c r="X173" i="19"/>
  <c r="V173" i="19"/>
  <c r="T173" i="19"/>
  <c r="P173" i="19"/>
  <c r="BI172" i="19"/>
  <c r="BH172" i="19"/>
  <c r="BG172" i="19"/>
  <c r="BE172" i="19"/>
  <c r="X172" i="19"/>
  <c r="V172" i="19"/>
  <c r="T172" i="19"/>
  <c r="P172" i="19"/>
  <c r="BK172" i="19" s="1"/>
  <c r="BI171" i="19"/>
  <c r="BH171" i="19"/>
  <c r="BG171" i="19"/>
  <c r="BE171" i="19"/>
  <c r="X171" i="19"/>
  <c r="V171" i="19"/>
  <c r="T171" i="19"/>
  <c r="P171" i="19"/>
  <c r="BI170" i="19"/>
  <c r="BH170" i="19"/>
  <c r="BG170" i="19"/>
  <c r="BE170" i="19"/>
  <c r="X170" i="19"/>
  <c r="V170" i="19"/>
  <c r="T170" i="19"/>
  <c r="P170" i="19"/>
  <c r="BI169" i="19"/>
  <c r="BH169" i="19"/>
  <c r="BG169" i="19"/>
  <c r="BE169" i="19"/>
  <c r="X169" i="19"/>
  <c r="V169" i="19"/>
  <c r="T169" i="19"/>
  <c r="P169" i="19"/>
  <c r="BK169" i="19" s="1"/>
  <c r="BI167" i="19"/>
  <c r="BH167" i="19"/>
  <c r="BG167" i="19"/>
  <c r="BE167" i="19"/>
  <c r="X167" i="19"/>
  <c r="V167" i="19"/>
  <c r="T167" i="19"/>
  <c r="P167" i="19"/>
  <c r="BI166" i="19"/>
  <c r="BH166" i="19"/>
  <c r="BG166" i="19"/>
  <c r="BE166" i="19"/>
  <c r="X166" i="19"/>
  <c r="V166" i="19"/>
  <c r="T166" i="19"/>
  <c r="P166" i="19"/>
  <c r="BI165" i="19"/>
  <c r="BH165" i="19"/>
  <c r="BG165" i="19"/>
  <c r="BE165" i="19"/>
  <c r="X165" i="19"/>
  <c r="V165" i="19"/>
  <c r="T165" i="19"/>
  <c r="P165" i="19"/>
  <c r="BI164" i="19"/>
  <c r="BH164" i="19"/>
  <c r="BG164" i="19"/>
  <c r="BE164" i="19"/>
  <c r="X164" i="19"/>
  <c r="V164" i="19"/>
  <c r="T164" i="19"/>
  <c r="P164" i="19"/>
  <c r="BI163" i="19"/>
  <c r="BH163" i="19"/>
  <c r="BG163" i="19"/>
  <c r="BE163" i="19"/>
  <c r="X163" i="19"/>
  <c r="V163" i="19"/>
  <c r="T163" i="19"/>
  <c r="P163" i="19"/>
  <c r="BI162" i="19"/>
  <c r="BH162" i="19"/>
  <c r="BG162" i="19"/>
  <c r="BE162" i="19"/>
  <c r="X162" i="19"/>
  <c r="V162" i="19"/>
  <c r="T162" i="19"/>
  <c r="P162" i="19"/>
  <c r="BK162" i="19" s="1"/>
  <c r="BI161" i="19"/>
  <c r="BH161" i="19"/>
  <c r="BG161" i="19"/>
  <c r="BE161" i="19"/>
  <c r="X161" i="19"/>
  <c r="V161" i="19"/>
  <c r="T161" i="19"/>
  <c r="P161" i="19"/>
  <c r="BI160" i="19"/>
  <c r="BH160" i="19"/>
  <c r="BG160" i="19"/>
  <c r="BE160" i="19"/>
  <c r="X160" i="19"/>
  <c r="V160" i="19"/>
  <c r="T160" i="19"/>
  <c r="P160" i="19"/>
  <c r="BI158" i="19"/>
  <c r="BH158" i="19"/>
  <c r="BG158" i="19"/>
  <c r="BE158" i="19"/>
  <c r="X158" i="19"/>
  <c r="V158" i="19"/>
  <c r="T158" i="19"/>
  <c r="P158" i="19"/>
  <c r="BK158" i="19" s="1"/>
  <c r="BI157" i="19"/>
  <c r="BH157" i="19"/>
  <c r="BG157" i="19"/>
  <c r="BE157" i="19"/>
  <c r="X157" i="19"/>
  <c r="V157" i="19"/>
  <c r="T157" i="19"/>
  <c r="P157" i="19"/>
  <c r="BI156" i="19"/>
  <c r="BH156" i="19"/>
  <c r="BG156" i="19"/>
  <c r="BE156" i="19"/>
  <c r="X156" i="19"/>
  <c r="V156" i="19"/>
  <c r="T156" i="19"/>
  <c r="P156" i="19"/>
  <c r="BI155" i="19"/>
  <c r="BH155" i="19"/>
  <c r="BG155" i="19"/>
  <c r="BE155" i="19"/>
  <c r="X155" i="19"/>
  <c r="V155" i="19"/>
  <c r="T155" i="19"/>
  <c r="P155" i="19"/>
  <c r="BK155" i="19" s="1"/>
  <c r="BI154" i="19"/>
  <c r="BH154" i="19"/>
  <c r="BG154" i="19"/>
  <c r="BE154" i="19"/>
  <c r="X154" i="19"/>
  <c r="V154" i="19"/>
  <c r="T154" i="19"/>
  <c r="P154" i="19"/>
  <c r="BI153" i="19"/>
  <c r="BH153" i="19"/>
  <c r="BG153" i="19"/>
  <c r="BE153" i="19"/>
  <c r="X153" i="19"/>
  <c r="V153" i="19"/>
  <c r="T153" i="19"/>
  <c r="P153" i="19"/>
  <c r="BI152" i="19"/>
  <c r="BH152" i="19"/>
  <c r="BG152" i="19"/>
  <c r="BE152" i="19"/>
  <c r="X152" i="19"/>
  <c r="V152" i="19"/>
  <c r="T152" i="19"/>
  <c r="P152" i="19"/>
  <c r="K152" i="19" s="1"/>
  <c r="BF152" i="19" s="1"/>
  <c r="BI151" i="19"/>
  <c r="BH151" i="19"/>
  <c r="BG151" i="19"/>
  <c r="BE151" i="19"/>
  <c r="X151" i="19"/>
  <c r="V151" i="19"/>
  <c r="T151" i="19"/>
  <c r="P151" i="19"/>
  <c r="BI150" i="19"/>
  <c r="BH150" i="19"/>
  <c r="BG150" i="19"/>
  <c r="BE150" i="19"/>
  <c r="X150" i="19"/>
  <c r="V150" i="19"/>
  <c r="T150" i="19"/>
  <c r="P150" i="19"/>
  <c r="BI149" i="19"/>
  <c r="BH149" i="19"/>
  <c r="BG149" i="19"/>
  <c r="BE149" i="19"/>
  <c r="X149" i="19"/>
  <c r="V149" i="19"/>
  <c r="T149" i="19"/>
  <c r="P149" i="19"/>
  <c r="K149" i="19" s="1"/>
  <c r="BF149" i="19" s="1"/>
  <c r="BI148" i="19"/>
  <c r="BH148" i="19"/>
  <c r="BG148" i="19"/>
  <c r="BE148" i="19"/>
  <c r="X148" i="19"/>
  <c r="V148" i="19"/>
  <c r="T148" i="19"/>
  <c r="P148" i="19"/>
  <c r="BI147" i="19"/>
  <c r="BH147" i="19"/>
  <c r="BG147" i="19"/>
  <c r="BE147" i="19"/>
  <c r="X147" i="19"/>
  <c r="V147" i="19"/>
  <c r="T147" i="19"/>
  <c r="P147" i="19"/>
  <c r="BI146" i="19"/>
  <c r="BH146" i="19"/>
  <c r="BG146" i="19"/>
  <c r="BE146" i="19"/>
  <c r="X146" i="19"/>
  <c r="V146" i="19"/>
  <c r="T146" i="19"/>
  <c r="P146" i="19"/>
  <c r="K146" i="19" s="1"/>
  <c r="BF146" i="19" s="1"/>
  <c r="BI145" i="19"/>
  <c r="BH145" i="19"/>
  <c r="BG145" i="19"/>
  <c r="BE145" i="19"/>
  <c r="X145" i="19"/>
  <c r="V145" i="19"/>
  <c r="T145" i="19"/>
  <c r="P145" i="19"/>
  <c r="BI144" i="19"/>
  <c r="BH144" i="19"/>
  <c r="BG144" i="19"/>
  <c r="BE144" i="19"/>
  <c r="X144" i="19"/>
  <c r="V144" i="19"/>
  <c r="T144" i="19"/>
  <c r="P144" i="19"/>
  <c r="J137" i="19"/>
  <c r="F137" i="19"/>
  <c r="F135" i="19"/>
  <c r="E133" i="19"/>
  <c r="BI118" i="19"/>
  <c r="BH118" i="19"/>
  <c r="BG118" i="19"/>
  <c r="BE118" i="19"/>
  <c r="BI117" i="19"/>
  <c r="BH117" i="19"/>
  <c r="BG117" i="19"/>
  <c r="BF117" i="19"/>
  <c r="BE117" i="19"/>
  <c r="BI116" i="19"/>
  <c r="BH116" i="19"/>
  <c r="BG116" i="19"/>
  <c r="BF116" i="19"/>
  <c r="BE116" i="19"/>
  <c r="BI115" i="19"/>
  <c r="BH115" i="19"/>
  <c r="BG115" i="19"/>
  <c r="BF115" i="19"/>
  <c r="BE115" i="19"/>
  <c r="BI114" i="19"/>
  <c r="BH114" i="19"/>
  <c r="BG114" i="19"/>
  <c r="BF114" i="19"/>
  <c r="BE114" i="19"/>
  <c r="BI113" i="19"/>
  <c r="BH113" i="19"/>
  <c r="BG113" i="19"/>
  <c r="BF113" i="19"/>
  <c r="BE113" i="19"/>
  <c r="J93" i="19"/>
  <c r="F93" i="19"/>
  <c r="F91" i="19"/>
  <c r="E89" i="19"/>
  <c r="J26" i="19"/>
  <c r="E26" i="19"/>
  <c r="J94" i="19" s="1"/>
  <c r="J25" i="19"/>
  <c r="J20" i="19"/>
  <c r="E20" i="19"/>
  <c r="F138" i="19"/>
  <c r="J19" i="19"/>
  <c r="J14" i="19"/>
  <c r="J135" i="19" s="1"/>
  <c r="E7" i="19"/>
  <c r="E85" i="19" s="1"/>
  <c r="K43" i="18"/>
  <c r="K42" i="18"/>
  <c r="BA114" i="1" s="1"/>
  <c r="K41" i="18"/>
  <c r="AZ114" i="1"/>
  <c r="BI188" i="18"/>
  <c r="BH188" i="18"/>
  <c r="BG188" i="18"/>
  <c r="BE188" i="18"/>
  <c r="X188" i="18"/>
  <c r="V188" i="18"/>
  <c r="T188" i="18"/>
  <c r="P188" i="18"/>
  <c r="BI187" i="18"/>
  <c r="BH187" i="18"/>
  <c r="BG187" i="18"/>
  <c r="BE187" i="18"/>
  <c r="X187" i="18"/>
  <c r="V187" i="18"/>
  <c r="T187" i="18"/>
  <c r="P187" i="18"/>
  <c r="BI186" i="18"/>
  <c r="BH186" i="18"/>
  <c r="BG186" i="18"/>
  <c r="BE186" i="18"/>
  <c r="X186" i="18"/>
  <c r="V186" i="18"/>
  <c r="T186" i="18"/>
  <c r="P186" i="18"/>
  <c r="BI185" i="18"/>
  <c r="BH185" i="18"/>
  <c r="BG185" i="18"/>
  <c r="BE185" i="18"/>
  <c r="X185" i="18"/>
  <c r="V185" i="18"/>
  <c r="T185" i="18"/>
  <c r="P185" i="18"/>
  <c r="BI182" i="18"/>
  <c r="BH182" i="18"/>
  <c r="BG182" i="18"/>
  <c r="BE182" i="18"/>
  <c r="X182" i="18"/>
  <c r="V182" i="18"/>
  <c r="T182" i="18"/>
  <c r="P182" i="18"/>
  <c r="BI181" i="18"/>
  <c r="BH181" i="18"/>
  <c r="BG181" i="18"/>
  <c r="BE181" i="18"/>
  <c r="X181" i="18"/>
  <c r="V181" i="18"/>
  <c r="T181" i="18"/>
  <c r="P181" i="18"/>
  <c r="BI179" i="18"/>
  <c r="BH179" i="18"/>
  <c r="BG179" i="18"/>
  <c r="BE179" i="18"/>
  <c r="X179" i="18"/>
  <c r="V179" i="18"/>
  <c r="T179" i="18"/>
  <c r="P179" i="18"/>
  <c r="BI178" i="18"/>
  <c r="BH178" i="18"/>
  <c r="BG178" i="18"/>
  <c r="BE178" i="18"/>
  <c r="X178" i="18"/>
  <c r="V178" i="18"/>
  <c r="T178" i="18"/>
  <c r="P178" i="18"/>
  <c r="BI175" i="18"/>
  <c r="BH175" i="18"/>
  <c r="BG175" i="18"/>
  <c r="BE175" i="18"/>
  <c r="X175" i="18"/>
  <c r="V175" i="18"/>
  <c r="T175" i="18"/>
  <c r="P175" i="18"/>
  <c r="BI174" i="18"/>
  <c r="BH174" i="18"/>
  <c r="BG174" i="18"/>
  <c r="BE174" i="18"/>
  <c r="X174" i="18"/>
  <c r="V174" i="18"/>
  <c r="T174" i="18"/>
  <c r="P174" i="18"/>
  <c r="BI173" i="18"/>
  <c r="BH173" i="18"/>
  <c r="BG173" i="18"/>
  <c r="BE173" i="18"/>
  <c r="X173" i="18"/>
  <c r="V173" i="18"/>
  <c r="T173" i="18"/>
  <c r="P173" i="18"/>
  <c r="BI172" i="18"/>
  <c r="BH172" i="18"/>
  <c r="BG172" i="18"/>
  <c r="BE172" i="18"/>
  <c r="X172" i="18"/>
  <c r="V172" i="18"/>
  <c r="T172" i="18"/>
  <c r="P172" i="18"/>
  <c r="BI171" i="18"/>
  <c r="BH171" i="18"/>
  <c r="BG171" i="18"/>
  <c r="BE171" i="18"/>
  <c r="X171" i="18"/>
  <c r="V171" i="18"/>
  <c r="T171" i="18"/>
  <c r="P171" i="18"/>
  <c r="BI170" i="18"/>
  <c r="BH170" i="18"/>
  <c r="BG170" i="18"/>
  <c r="BE170" i="18"/>
  <c r="X170" i="18"/>
  <c r="V170" i="18"/>
  <c r="T170" i="18"/>
  <c r="P170" i="18"/>
  <c r="BI169" i="18"/>
  <c r="BH169" i="18"/>
  <c r="BG169" i="18"/>
  <c r="BE169" i="18"/>
  <c r="X169" i="18"/>
  <c r="V169" i="18"/>
  <c r="T169" i="18"/>
  <c r="P169" i="18"/>
  <c r="BI168" i="18"/>
  <c r="BH168" i="18"/>
  <c r="BG168" i="18"/>
  <c r="BE168" i="18"/>
  <c r="X168" i="18"/>
  <c r="V168" i="18"/>
  <c r="T168" i="18"/>
  <c r="P168" i="18"/>
  <c r="BI167" i="18"/>
  <c r="BH167" i="18"/>
  <c r="BG167" i="18"/>
  <c r="BE167" i="18"/>
  <c r="X167" i="18"/>
  <c r="V167" i="18"/>
  <c r="T167" i="18"/>
  <c r="P167" i="18"/>
  <c r="BI166" i="18"/>
  <c r="BH166" i="18"/>
  <c r="BG166" i="18"/>
  <c r="BE166" i="18"/>
  <c r="X166" i="18"/>
  <c r="V166" i="18"/>
  <c r="T166" i="18"/>
  <c r="P166" i="18"/>
  <c r="BI165" i="18"/>
  <c r="BH165" i="18"/>
  <c r="BG165" i="18"/>
  <c r="BE165" i="18"/>
  <c r="X165" i="18"/>
  <c r="V165" i="18"/>
  <c r="T165" i="18"/>
  <c r="P165" i="18"/>
  <c r="BI164" i="18"/>
  <c r="BH164" i="18"/>
  <c r="BG164" i="18"/>
  <c r="BE164" i="18"/>
  <c r="X164" i="18"/>
  <c r="V164" i="18"/>
  <c r="T164" i="18"/>
  <c r="P164" i="18"/>
  <c r="BI163" i="18"/>
  <c r="BH163" i="18"/>
  <c r="BG163" i="18"/>
  <c r="BE163" i="18"/>
  <c r="X163" i="18"/>
  <c r="V163" i="18"/>
  <c r="T163" i="18"/>
  <c r="P163" i="18"/>
  <c r="BI162" i="18"/>
  <c r="BH162" i="18"/>
  <c r="BG162" i="18"/>
  <c r="BE162" i="18"/>
  <c r="X162" i="18"/>
  <c r="V162" i="18"/>
  <c r="T162" i="18"/>
  <c r="P162" i="18"/>
  <c r="BI161" i="18"/>
  <c r="BH161" i="18"/>
  <c r="BG161" i="18"/>
  <c r="BE161" i="18"/>
  <c r="X161" i="18"/>
  <c r="V161" i="18"/>
  <c r="T161" i="18"/>
  <c r="P161" i="18"/>
  <c r="BI160" i="18"/>
  <c r="BH160" i="18"/>
  <c r="BG160" i="18"/>
  <c r="BE160" i="18"/>
  <c r="X160" i="18"/>
  <c r="V160" i="18"/>
  <c r="T160" i="18"/>
  <c r="P160" i="18"/>
  <c r="BI159" i="18"/>
  <c r="BH159" i="18"/>
  <c r="BG159" i="18"/>
  <c r="BE159" i="18"/>
  <c r="X159" i="18"/>
  <c r="V159" i="18"/>
  <c r="T159" i="18"/>
  <c r="P159" i="18"/>
  <c r="BI158" i="18"/>
  <c r="BH158" i="18"/>
  <c r="BG158" i="18"/>
  <c r="BE158" i="18"/>
  <c r="X158" i="18"/>
  <c r="V158" i="18"/>
  <c r="T158" i="18"/>
  <c r="P158" i="18"/>
  <c r="BI157" i="18"/>
  <c r="BH157" i="18"/>
  <c r="BG157" i="18"/>
  <c r="BE157" i="18"/>
  <c r="X157" i="18"/>
  <c r="V157" i="18"/>
  <c r="T157" i="18"/>
  <c r="P157" i="18"/>
  <c r="BI156" i="18"/>
  <c r="BH156" i="18"/>
  <c r="BG156" i="18"/>
  <c r="BE156" i="18"/>
  <c r="X156" i="18"/>
  <c r="V156" i="18"/>
  <c r="T156" i="18"/>
  <c r="P156" i="18"/>
  <c r="BI155" i="18"/>
  <c r="BH155" i="18"/>
  <c r="BG155" i="18"/>
  <c r="BE155" i="18"/>
  <c r="X155" i="18"/>
  <c r="V155" i="18"/>
  <c r="T155" i="18"/>
  <c r="P155" i="18"/>
  <c r="BI154" i="18"/>
  <c r="BH154" i="18"/>
  <c r="BG154" i="18"/>
  <c r="BE154" i="18"/>
  <c r="X154" i="18"/>
  <c r="V154" i="18"/>
  <c r="T154" i="18"/>
  <c r="P154" i="18"/>
  <c r="BI153" i="18"/>
  <c r="BH153" i="18"/>
  <c r="BG153" i="18"/>
  <c r="BE153" i="18"/>
  <c r="X153" i="18"/>
  <c r="V153" i="18"/>
  <c r="T153" i="18"/>
  <c r="P153" i="18"/>
  <c r="BI152" i="18"/>
  <c r="BH152" i="18"/>
  <c r="BG152" i="18"/>
  <c r="BE152" i="18"/>
  <c r="X152" i="18"/>
  <c r="V152" i="18"/>
  <c r="T152" i="18"/>
  <c r="P152" i="18"/>
  <c r="BI151" i="18"/>
  <c r="BH151" i="18"/>
  <c r="BG151" i="18"/>
  <c r="BE151" i="18"/>
  <c r="X151" i="18"/>
  <c r="V151" i="18"/>
  <c r="T151" i="18"/>
  <c r="P151" i="18"/>
  <c r="BI149" i="18"/>
  <c r="BH149" i="18"/>
  <c r="BG149" i="18"/>
  <c r="BE149" i="18"/>
  <c r="X149" i="18"/>
  <c r="V149" i="18"/>
  <c r="T149" i="18"/>
  <c r="P149" i="18"/>
  <c r="BI148" i="18"/>
  <c r="BH148" i="18"/>
  <c r="BG148" i="18"/>
  <c r="BE148" i="18"/>
  <c r="X148" i="18"/>
  <c r="V148" i="18"/>
  <c r="T148" i="18"/>
  <c r="P148" i="18"/>
  <c r="BI147" i="18"/>
  <c r="BH147" i="18"/>
  <c r="BG147" i="18"/>
  <c r="BE147" i="18"/>
  <c r="X147" i="18"/>
  <c r="V147" i="18"/>
  <c r="T147" i="18"/>
  <c r="P147" i="18"/>
  <c r="BI146" i="18"/>
  <c r="BH146" i="18"/>
  <c r="BG146" i="18"/>
  <c r="BE146" i="18"/>
  <c r="X146" i="18"/>
  <c r="V146" i="18"/>
  <c r="T146" i="18"/>
  <c r="P146" i="18"/>
  <c r="BI145" i="18"/>
  <c r="BH145" i="18"/>
  <c r="BG145" i="18"/>
  <c r="BE145" i="18"/>
  <c r="X145" i="18"/>
  <c r="V145" i="18"/>
  <c r="T145" i="18"/>
  <c r="P145" i="18"/>
  <c r="BI144" i="18"/>
  <c r="BH144" i="18"/>
  <c r="BG144" i="18"/>
  <c r="BE144" i="18"/>
  <c r="X144" i="18"/>
  <c r="V144" i="18"/>
  <c r="T144" i="18"/>
  <c r="P144" i="18"/>
  <c r="BI143" i="18"/>
  <c r="BH143" i="18"/>
  <c r="BG143" i="18"/>
  <c r="BE143" i="18"/>
  <c r="X143" i="18"/>
  <c r="V143" i="18"/>
  <c r="T143" i="18"/>
  <c r="P143" i="18"/>
  <c r="BI142" i="18"/>
  <c r="BH142" i="18"/>
  <c r="BG142" i="18"/>
  <c r="BE142" i="18"/>
  <c r="X142" i="18"/>
  <c r="V142" i="18"/>
  <c r="T142" i="18"/>
  <c r="P142" i="18"/>
  <c r="BI141" i="18"/>
  <c r="BH141" i="18"/>
  <c r="BG141" i="18"/>
  <c r="BE141" i="18"/>
  <c r="X141" i="18"/>
  <c r="V141" i="18"/>
  <c r="T141" i="18"/>
  <c r="P141" i="18"/>
  <c r="J134" i="18"/>
  <c r="F134" i="18"/>
  <c r="F132" i="18"/>
  <c r="E130" i="18"/>
  <c r="BI115" i="18"/>
  <c r="BH115" i="18"/>
  <c r="BG115" i="18"/>
  <c r="BE115" i="18"/>
  <c r="BI114" i="18"/>
  <c r="BH114" i="18"/>
  <c r="BG114" i="18"/>
  <c r="BF114" i="18"/>
  <c r="BE114" i="18"/>
  <c r="BI113" i="18"/>
  <c r="BH113" i="18"/>
  <c r="BG113" i="18"/>
  <c r="BF113" i="18"/>
  <c r="BE113" i="18"/>
  <c r="BI112" i="18"/>
  <c r="BH112" i="18"/>
  <c r="BG112" i="18"/>
  <c r="BF112" i="18"/>
  <c r="BE112" i="18"/>
  <c r="BI111" i="18"/>
  <c r="BH111" i="18"/>
  <c r="BG111" i="18"/>
  <c r="BF111" i="18"/>
  <c r="BE111" i="18"/>
  <c r="BI110" i="18"/>
  <c r="BH110" i="18"/>
  <c r="BG110" i="18"/>
  <c r="BF110" i="18"/>
  <c r="BE110" i="18"/>
  <c r="J93" i="18"/>
  <c r="F93" i="18"/>
  <c r="F91" i="18"/>
  <c r="E89" i="18"/>
  <c r="J26" i="18"/>
  <c r="E26" i="18"/>
  <c r="J135" i="18" s="1"/>
  <c r="J25" i="18"/>
  <c r="J20" i="18"/>
  <c r="E20" i="18"/>
  <c r="F135" i="18" s="1"/>
  <c r="J19" i="18"/>
  <c r="J14" i="18"/>
  <c r="J132" i="18" s="1"/>
  <c r="E7" i="18"/>
  <c r="E126" i="18" s="1"/>
  <c r="K43" i="17"/>
  <c r="K42" i="17"/>
  <c r="BA113" i="1"/>
  <c r="K41" i="17"/>
  <c r="AZ113" i="1"/>
  <c r="BI184" i="17"/>
  <c r="BH184" i="17"/>
  <c r="BG184" i="17"/>
  <c r="BE184" i="17"/>
  <c r="X184" i="17"/>
  <c r="V184" i="17"/>
  <c r="T184" i="17"/>
  <c r="P184" i="17"/>
  <c r="BK184" i="17" s="1"/>
  <c r="BI183" i="17"/>
  <c r="BH183" i="17"/>
  <c r="BG183" i="17"/>
  <c r="BE183" i="17"/>
  <c r="X183" i="17"/>
  <c r="V183" i="17"/>
  <c r="T183" i="17"/>
  <c r="P183" i="17"/>
  <c r="BI182" i="17"/>
  <c r="BH182" i="17"/>
  <c r="BG182" i="17"/>
  <c r="BE182" i="17"/>
  <c r="X182" i="17"/>
  <c r="V182" i="17"/>
  <c r="T182" i="17"/>
  <c r="P182" i="17"/>
  <c r="BI181" i="17"/>
  <c r="BH181" i="17"/>
  <c r="BG181" i="17"/>
  <c r="BE181" i="17"/>
  <c r="X181" i="17"/>
  <c r="V181" i="17"/>
  <c r="T181" i="17"/>
  <c r="P181" i="17"/>
  <c r="K181" i="17" s="1"/>
  <c r="BF181" i="17" s="1"/>
  <c r="BI180" i="17"/>
  <c r="BH180" i="17"/>
  <c r="BG180" i="17"/>
  <c r="BE180" i="17"/>
  <c r="X180" i="17"/>
  <c r="V180" i="17"/>
  <c r="T180" i="17"/>
  <c r="P180" i="17"/>
  <c r="BI177" i="17"/>
  <c r="BH177" i="17"/>
  <c r="BG177" i="17"/>
  <c r="BE177" i="17"/>
  <c r="X177" i="17"/>
  <c r="V177" i="17"/>
  <c r="T177" i="17"/>
  <c r="P177" i="17"/>
  <c r="BI176" i="17"/>
  <c r="BH176" i="17"/>
  <c r="BG176" i="17"/>
  <c r="BE176" i="17"/>
  <c r="X176" i="17"/>
  <c r="V176" i="17"/>
  <c r="T176" i="17"/>
  <c r="P176" i="17"/>
  <c r="BK176" i="17" s="1"/>
  <c r="BI173" i="17"/>
  <c r="BH173" i="17"/>
  <c r="BG173" i="17"/>
  <c r="BE173" i="17"/>
  <c r="X173" i="17"/>
  <c r="X172" i="17" s="1"/>
  <c r="V173" i="17"/>
  <c r="V172" i="17" s="1"/>
  <c r="T173" i="17"/>
  <c r="T172" i="17" s="1"/>
  <c r="P173" i="17"/>
  <c r="BI171" i="17"/>
  <c r="BH171" i="17"/>
  <c r="BG171" i="17"/>
  <c r="BE171" i="17"/>
  <c r="X171" i="17"/>
  <c r="V171" i="17"/>
  <c r="T171" i="17"/>
  <c r="P171" i="17"/>
  <c r="BI170" i="17"/>
  <c r="BH170" i="17"/>
  <c r="BG170" i="17"/>
  <c r="BE170" i="17"/>
  <c r="X170" i="17"/>
  <c r="V170" i="17"/>
  <c r="T170" i="17"/>
  <c r="P170" i="17"/>
  <c r="BI169" i="17"/>
  <c r="BH169" i="17"/>
  <c r="BG169" i="17"/>
  <c r="BE169" i="17"/>
  <c r="X169" i="17"/>
  <c r="V169" i="17"/>
  <c r="T169" i="17"/>
  <c r="P169" i="17"/>
  <c r="BI168" i="17"/>
  <c r="BH168" i="17"/>
  <c r="BG168" i="17"/>
  <c r="BE168" i="17"/>
  <c r="X168" i="17"/>
  <c r="V168" i="17"/>
  <c r="T168" i="17"/>
  <c r="P168" i="17"/>
  <c r="BI167" i="17"/>
  <c r="BH167" i="17"/>
  <c r="BG167" i="17"/>
  <c r="BE167" i="17"/>
  <c r="X167" i="17"/>
  <c r="V167" i="17"/>
  <c r="T167" i="17"/>
  <c r="P167" i="17"/>
  <c r="BI166" i="17"/>
  <c r="BH166" i="17"/>
  <c r="BG166" i="17"/>
  <c r="BE166" i="17"/>
  <c r="X166" i="17"/>
  <c r="V166" i="17"/>
  <c r="T166" i="17"/>
  <c r="P166" i="17"/>
  <c r="BI165" i="17"/>
  <c r="BH165" i="17"/>
  <c r="BG165" i="17"/>
  <c r="BE165" i="17"/>
  <c r="X165" i="17"/>
  <c r="V165" i="17"/>
  <c r="T165" i="17"/>
  <c r="P165" i="17"/>
  <c r="BI164" i="17"/>
  <c r="BH164" i="17"/>
  <c r="BG164" i="17"/>
  <c r="BE164" i="17"/>
  <c r="X164" i="17"/>
  <c r="V164" i="17"/>
  <c r="T164" i="17"/>
  <c r="P164" i="17"/>
  <c r="BI163" i="17"/>
  <c r="BH163" i="17"/>
  <c r="BG163" i="17"/>
  <c r="BE163" i="17"/>
  <c r="X163" i="17"/>
  <c r="V163" i="17"/>
  <c r="T163" i="17"/>
  <c r="P163" i="17"/>
  <c r="BI162" i="17"/>
  <c r="BH162" i="17"/>
  <c r="BG162" i="17"/>
  <c r="BE162" i="17"/>
  <c r="X162" i="17"/>
  <c r="V162" i="17"/>
  <c r="T162" i="17"/>
  <c r="P162" i="17"/>
  <c r="BI161" i="17"/>
  <c r="BH161" i="17"/>
  <c r="BG161" i="17"/>
  <c r="BE161" i="17"/>
  <c r="X161" i="17"/>
  <c r="V161" i="17"/>
  <c r="T161" i="17"/>
  <c r="P161" i="17"/>
  <c r="BI160" i="17"/>
  <c r="BH160" i="17"/>
  <c r="BG160" i="17"/>
  <c r="BE160" i="17"/>
  <c r="X160" i="17"/>
  <c r="V160" i="17"/>
  <c r="T160" i="17"/>
  <c r="P160" i="17"/>
  <c r="BI159" i="17"/>
  <c r="BH159" i="17"/>
  <c r="BG159" i="17"/>
  <c r="BE159" i="17"/>
  <c r="X159" i="17"/>
  <c r="V159" i="17"/>
  <c r="T159" i="17"/>
  <c r="P159" i="17"/>
  <c r="BI158" i="17"/>
  <c r="BH158" i="17"/>
  <c r="BG158" i="17"/>
  <c r="BE158" i="17"/>
  <c r="X158" i="17"/>
  <c r="V158" i="17"/>
  <c r="T158" i="17"/>
  <c r="P158" i="17"/>
  <c r="BI157" i="17"/>
  <c r="BH157" i="17"/>
  <c r="BG157" i="17"/>
  <c r="BE157" i="17"/>
  <c r="X157" i="17"/>
  <c r="V157" i="17"/>
  <c r="T157" i="17"/>
  <c r="P157" i="17"/>
  <c r="BI156" i="17"/>
  <c r="BH156" i="17"/>
  <c r="BG156" i="17"/>
  <c r="BE156" i="17"/>
  <c r="X156" i="17"/>
  <c r="V156" i="17"/>
  <c r="T156" i="17"/>
  <c r="P156" i="17"/>
  <c r="BI155" i="17"/>
  <c r="BH155" i="17"/>
  <c r="BG155" i="17"/>
  <c r="BE155" i="17"/>
  <c r="X155" i="17"/>
  <c r="V155" i="17"/>
  <c r="T155" i="17"/>
  <c r="P155" i="17"/>
  <c r="BI154" i="17"/>
  <c r="BH154" i="17"/>
  <c r="BG154" i="17"/>
  <c r="BE154" i="17"/>
  <c r="X154" i="17"/>
  <c r="V154" i="17"/>
  <c r="T154" i="17"/>
  <c r="P154" i="17"/>
  <c r="BI152" i="17"/>
  <c r="BH152" i="17"/>
  <c r="BG152" i="17"/>
  <c r="BE152" i="17"/>
  <c r="X152" i="17"/>
  <c r="V152" i="17"/>
  <c r="T152" i="17"/>
  <c r="P152" i="17"/>
  <c r="BI151" i="17"/>
  <c r="BH151" i="17"/>
  <c r="BG151" i="17"/>
  <c r="BE151" i="17"/>
  <c r="X151" i="17"/>
  <c r="V151" i="17"/>
  <c r="T151" i="17"/>
  <c r="P151" i="17"/>
  <c r="BI150" i="17"/>
  <c r="BH150" i="17"/>
  <c r="BG150" i="17"/>
  <c r="BE150" i="17"/>
  <c r="X150" i="17"/>
  <c r="V150" i="17"/>
  <c r="T150" i="17"/>
  <c r="P150" i="17"/>
  <c r="BI149" i="17"/>
  <c r="BH149" i="17"/>
  <c r="BG149" i="17"/>
  <c r="BE149" i="17"/>
  <c r="X149" i="17"/>
  <c r="V149" i="17"/>
  <c r="T149" i="17"/>
  <c r="P149" i="17"/>
  <c r="BI148" i="17"/>
  <c r="BH148" i="17"/>
  <c r="BG148" i="17"/>
  <c r="BE148" i="17"/>
  <c r="X148" i="17"/>
  <c r="V148" i="17"/>
  <c r="T148" i="17"/>
  <c r="P148" i="17"/>
  <c r="BI147" i="17"/>
  <c r="BH147" i="17"/>
  <c r="BG147" i="17"/>
  <c r="BE147" i="17"/>
  <c r="X147" i="17"/>
  <c r="V147" i="17"/>
  <c r="T147" i="17"/>
  <c r="P147" i="17"/>
  <c r="BI146" i="17"/>
  <c r="BH146" i="17"/>
  <c r="BG146" i="17"/>
  <c r="BE146" i="17"/>
  <c r="X146" i="17"/>
  <c r="V146" i="17"/>
  <c r="T146" i="17"/>
  <c r="P146" i="17"/>
  <c r="BI145" i="17"/>
  <c r="BH145" i="17"/>
  <c r="BG145" i="17"/>
  <c r="BE145" i="17"/>
  <c r="X145" i="17"/>
  <c r="V145" i="17"/>
  <c r="T145" i="17"/>
  <c r="P145" i="17"/>
  <c r="BI144" i="17"/>
  <c r="BH144" i="17"/>
  <c r="BG144" i="17"/>
  <c r="BE144" i="17"/>
  <c r="X144" i="17"/>
  <c r="V144" i="17"/>
  <c r="T144" i="17"/>
  <c r="P144" i="17"/>
  <c r="BI143" i="17"/>
  <c r="BH143" i="17"/>
  <c r="BG143" i="17"/>
  <c r="BE143" i="17"/>
  <c r="X143" i="17"/>
  <c r="V143" i="17"/>
  <c r="T143" i="17"/>
  <c r="P143" i="17"/>
  <c r="BI142" i="17"/>
  <c r="BH142" i="17"/>
  <c r="BG142" i="17"/>
  <c r="BE142" i="17"/>
  <c r="X142" i="17"/>
  <c r="V142" i="17"/>
  <c r="T142" i="17"/>
  <c r="P142" i="17"/>
  <c r="BI141" i="17"/>
  <c r="BH141" i="17"/>
  <c r="BG141" i="17"/>
  <c r="BE141" i="17"/>
  <c r="X141" i="17"/>
  <c r="V141" i="17"/>
  <c r="T141" i="17"/>
  <c r="P141" i="17"/>
  <c r="J134" i="17"/>
  <c r="F134" i="17"/>
  <c r="F132" i="17"/>
  <c r="E130" i="17"/>
  <c r="BI115" i="17"/>
  <c r="BH115" i="17"/>
  <c r="BG115" i="17"/>
  <c r="BE115" i="17"/>
  <c r="BI114" i="17"/>
  <c r="BH114" i="17"/>
  <c r="BG114" i="17"/>
  <c r="BF114" i="17"/>
  <c r="BE114" i="17"/>
  <c r="BI113" i="17"/>
  <c r="BH113" i="17"/>
  <c r="BG113" i="17"/>
  <c r="BF113" i="17"/>
  <c r="BE113" i="17"/>
  <c r="BI112" i="17"/>
  <c r="BH112" i="17"/>
  <c r="BG112" i="17"/>
  <c r="BF112" i="17"/>
  <c r="BE112" i="17"/>
  <c r="BI111" i="17"/>
  <c r="BH111" i="17"/>
  <c r="BG111" i="17"/>
  <c r="BF111" i="17"/>
  <c r="BE111" i="17"/>
  <c r="BI110" i="17"/>
  <c r="BH110" i="17"/>
  <c r="BG110" i="17"/>
  <c r="BF110" i="17"/>
  <c r="BE110" i="17"/>
  <c r="J93" i="17"/>
  <c r="F93" i="17"/>
  <c r="F91" i="17"/>
  <c r="E89" i="17"/>
  <c r="J26" i="17"/>
  <c r="E26" i="17"/>
  <c r="J135" i="17" s="1"/>
  <c r="J25" i="17"/>
  <c r="J20" i="17"/>
  <c r="E20" i="17"/>
  <c r="F135" i="17" s="1"/>
  <c r="J19" i="17"/>
  <c r="J14" i="17"/>
  <c r="J132" i="17" s="1"/>
  <c r="E7" i="17"/>
  <c r="E126" i="17"/>
  <c r="K43" i="16"/>
  <c r="K42" i="16"/>
  <c r="BA112" i="1" s="1"/>
  <c r="K41" i="16"/>
  <c r="AZ112" i="1"/>
  <c r="BI195" i="16"/>
  <c r="BH195" i="16"/>
  <c r="BG195" i="16"/>
  <c r="BE195" i="16"/>
  <c r="X195" i="16"/>
  <c r="V195" i="16"/>
  <c r="T195" i="16"/>
  <c r="P195" i="16"/>
  <c r="BI194" i="16"/>
  <c r="BH194" i="16"/>
  <c r="BG194" i="16"/>
  <c r="BE194" i="16"/>
  <c r="X194" i="16"/>
  <c r="V194" i="16"/>
  <c r="T194" i="16"/>
  <c r="P194" i="16"/>
  <c r="BI193" i="16"/>
  <c r="BH193" i="16"/>
  <c r="BG193" i="16"/>
  <c r="BE193" i="16"/>
  <c r="X193" i="16"/>
  <c r="V193" i="16"/>
  <c r="T193" i="16"/>
  <c r="P193" i="16"/>
  <c r="BI192" i="16"/>
  <c r="BH192" i="16"/>
  <c r="BG192" i="16"/>
  <c r="BE192" i="16"/>
  <c r="X192" i="16"/>
  <c r="V192" i="16"/>
  <c r="T192" i="16"/>
  <c r="P192" i="16"/>
  <c r="BI190" i="16"/>
  <c r="BH190" i="16"/>
  <c r="BG190" i="16"/>
  <c r="BE190" i="16"/>
  <c r="X190" i="16"/>
  <c r="V190" i="16"/>
  <c r="T190" i="16"/>
  <c r="P190" i="16"/>
  <c r="BI189" i="16"/>
  <c r="BH189" i="16"/>
  <c r="BG189" i="16"/>
  <c r="BE189" i="16"/>
  <c r="X189" i="16"/>
  <c r="V189" i="16"/>
  <c r="T189" i="16"/>
  <c r="P189" i="16"/>
  <c r="BI188" i="16"/>
  <c r="BH188" i="16"/>
  <c r="BG188" i="16"/>
  <c r="BE188" i="16"/>
  <c r="X188" i="16"/>
  <c r="V188" i="16"/>
  <c r="T188" i="16"/>
  <c r="P188" i="16"/>
  <c r="BI186" i="16"/>
  <c r="BH186" i="16"/>
  <c r="BG186" i="16"/>
  <c r="BE186" i="16"/>
  <c r="X186" i="16"/>
  <c r="V186" i="16"/>
  <c r="T186" i="16"/>
  <c r="P186" i="16"/>
  <c r="BI185" i="16"/>
  <c r="BH185" i="16"/>
  <c r="BG185" i="16"/>
  <c r="BE185" i="16"/>
  <c r="X185" i="16"/>
  <c r="V185" i="16"/>
  <c r="T185" i="16"/>
  <c r="P185" i="16"/>
  <c r="BI182" i="16"/>
  <c r="BH182" i="16"/>
  <c r="BG182" i="16"/>
  <c r="BE182" i="16"/>
  <c r="X182" i="16"/>
  <c r="V182" i="16"/>
  <c r="T182" i="16"/>
  <c r="P182" i="16"/>
  <c r="BI181" i="16"/>
  <c r="BH181" i="16"/>
  <c r="BG181" i="16"/>
  <c r="BE181" i="16"/>
  <c r="X181" i="16"/>
  <c r="V181" i="16"/>
  <c r="T181" i="16"/>
  <c r="P181" i="16"/>
  <c r="BI178" i="16"/>
  <c r="BH178" i="16"/>
  <c r="BG178" i="16"/>
  <c r="BE178" i="16"/>
  <c r="X178" i="16"/>
  <c r="X177" i="16" s="1"/>
  <c r="V178" i="16"/>
  <c r="V177" i="16" s="1"/>
  <c r="T178" i="16"/>
  <c r="T177" i="16" s="1"/>
  <c r="P178" i="16"/>
  <c r="BI176" i="16"/>
  <c r="BH176" i="16"/>
  <c r="BG176" i="16"/>
  <c r="BE176" i="16"/>
  <c r="X176" i="16"/>
  <c r="V176" i="16"/>
  <c r="T176" i="16"/>
  <c r="P176" i="16"/>
  <c r="BI175" i="16"/>
  <c r="BH175" i="16"/>
  <c r="BG175" i="16"/>
  <c r="BE175" i="16"/>
  <c r="X175" i="16"/>
  <c r="V175" i="16"/>
  <c r="T175" i="16"/>
  <c r="P175" i="16"/>
  <c r="BK175" i="16" s="1"/>
  <c r="BI174" i="16"/>
  <c r="BH174" i="16"/>
  <c r="BG174" i="16"/>
  <c r="BE174" i="16"/>
  <c r="X174" i="16"/>
  <c r="V174" i="16"/>
  <c r="T174" i="16"/>
  <c r="P174" i="16"/>
  <c r="BI173" i="16"/>
  <c r="BH173" i="16"/>
  <c r="BG173" i="16"/>
  <c r="BE173" i="16"/>
  <c r="X173" i="16"/>
  <c r="V173" i="16"/>
  <c r="T173" i="16"/>
  <c r="P173" i="16"/>
  <c r="BI172" i="16"/>
  <c r="BH172" i="16"/>
  <c r="BG172" i="16"/>
  <c r="BE172" i="16"/>
  <c r="X172" i="16"/>
  <c r="V172" i="16"/>
  <c r="T172" i="16"/>
  <c r="P172" i="16"/>
  <c r="K172" i="16" s="1"/>
  <c r="BF172" i="16" s="1"/>
  <c r="BI171" i="16"/>
  <c r="BH171" i="16"/>
  <c r="BG171" i="16"/>
  <c r="BE171" i="16"/>
  <c r="X171" i="16"/>
  <c r="V171" i="16"/>
  <c r="T171" i="16"/>
  <c r="P171" i="16"/>
  <c r="BI170" i="16"/>
  <c r="BH170" i="16"/>
  <c r="BG170" i="16"/>
  <c r="BE170" i="16"/>
  <c r="X170" i="16"/>
  <c r="V170" i="16"/>
  <c r="T170" i="16"/>
  <c r="P170" i="16"/>
  <c r="BI169" i="16"/>
  <c r="BH169" i="16"/>
  <c r="BG169" i="16"/>
  <c r="BE169" i="16"/>
  <c r="X169" i="16"/>
  <c r="V169" i="16"/>
  <c r="T169" i="16"/>
  <c r="P169" i="16"/>
  <c r="K169" i="16" s="1"/>
  <c r="BF169" i="16" s="1"/>
  <c r="BI168" i="16"/>
  <c r="BH168" i="16"/>
  <c r="BG168" i="16"/>
  <c r="BE168" i="16"/>
  <c r="X168" i="16"/>
  <c r="V168" i="16"/>
  <c r="T168" i="16"/>
  <c r="P168" i="16"/>
  <c r="BI167" i="16"/>
  <c r="BH167" i="16"/>
  <c r="BG167" i="16"/>
  <c r="BE167" i="16"/>
  <c r="X167" i="16"/>
  <c r="V167" i="16"/>
  <c r="T167" i="16"/>
  <c r="P167" i="16"/>
  <c r="BI166" i="16"/>
  <c r="BH166" i="16"/>
  <c r="BG166" i="16"/>
  <c r="BE166" i="16"/>
  <c r="X166" i="16"/>
  <c r="V166" i="16"/>
  <c r="T166" i="16"/>
  <c r="P166" i="16"/>
  <c r="BK166" i="16" s="1"/>
  <c r="BI165" i="16"/>
  <c r="BH165" i="16"/>
  <c r="BG165" i="16"/>
  <c r="BE165" i="16"/>
  <c r="X165" i="16"/>
  <c r="V165" i="16"/>
  <c r="T165" i="16"/>
  <c r="P165" i="16"/>
  <c r="BI164" i="16"/>
  <c r="BH164" i="16"/>
  <c r="BG164" i="16"/>
  <c r="BE164" i="16"/>
  <c r="X164" i="16"/>
  <c r="V164" i="16"/>
  <c r="T164" i="16"/>
  <c r="P164" i="16"/>
  <c r="BI163" i="16"/>
  <c r="BH163" i="16"/>
  <c r="BG163" i="16"/>
  <c r="BE163" i="16"/>
  <c r="X163" i="16"/>
  <c r="V163" i="16"/>
  <c r="T163" i="16"/>
  <c r="P163" i="16"/>
  <c r="BK163" i="16" s="1"/>
  <c r="BI162" i="16"/>
  <c r="BH162" i="16"/>
  <c r="BG162" i="16"/>
  <c r="BE162" i="16"/>
  <c r="X162" i="16"/>
  <c r="V162" i="16"/>
  <c r="T162" i="16"/>
  <c r="P162" i="16"/>
  <c r="BI161" i="16"/>
  <c r="BH161" i="16"/>
  <c r="BG161" i="16"/>
  <c r="BE161" i="16"/>
  <c r="X161" i="16"/>
  <c r="V161" i="16"/>
  <c r="T161" i="16"/>
  <c r="P161" i="16"/>
  <c r="BI159" i="16"/>
  <c r="BH159" i="16"/>
  <c r="BG159" i="16"/>
  <c r="BE159" i="16"/>
  <c r="X159" i="16"/>
  <c r="V159" i="16"/>
  <c r="T159" i="16"/>
  <c r="P159" i="16"/>
  <c r="BK159" i="16" s="1"/>
  <c r="BI158" i="16"/>
  <c r="BH158" i="16"/>
  <c r="BG158" i="16"/>
  <c r="BE158" i="16"/>
  <c r="X158" i="16"/>
  <c r="V158" i="16"/>
  <c r="T158" i="16"/>
  <c r="P158" i="16"/>
  <c r="BI157" i="16"/>
  <c r="BH157" i="16"/>
  <c r="BG157" i="16"/>
  <c r="BE157" i="16"/>
  <c r="X157" i="16"/>
  <c r="V157" i="16"/>
  <c r="T157" i="16"/>
  <c r="P157" i="16"/>
  <c r="BI156" i="16"/>
  <c r="BH156" i="16"/>
  <c r="BG156" i="16"/>
  <c r="BE156" i="16"/>
  <c r="X156" i="16"/>
  <c r="V156" i="16"/>
  <c r="T156" i="16"/>
  <c r="P156" i="16"/>
  <c r="BK156" i="16" s="1"/>
  <c r="BI155" i="16"/>
  <c r="BH155" i="16"/>
  <c r="BG155" i="16"/>
  <c r="BE155" i="16"/>
  <c r="X155" i="16"/>
  <c r="V155" i="16"/>
  <c r="T155" i="16"/>
  <c r="P155" i="16"/>
  <c r="BI154" i="16"/>
  <c r="BH154" i="16"/>
  <c r="BG154" i="16"/>
  <c r="BE154" i="16"/>
  <c r="X154" i="16"/>
  <c r="V154" i="16"/>
  <c r="T154" i="16"/>
  <c r="P154" i="16"/>
  <c r="BI153" i="16"/>
  <c r="BH153" i="16"/>
  <c r="BG153" i="16"/>
  <c r="BE153" i="16"/>
  <c r="X153" i="16"/>
  <c r="V153" i="16"/>
  <c r="T153" i="16"/>
  <c r="P153" i="16"/>
  <c r="BK153" i="16" s="1"/>
  <c r="BI152" i="16"/>
  <c r="BH152" i="16"/>
  <c r="BG152" i="16"/>
  <c r="BE152" i="16"/>
  <c r="X152" i="16"/>
  <c r="V152" i="16"/>
  <c r="T152" i="16"/>
  <c r="P152" i="16"/>
  <c r="BI151" i="16"/>
  <c r="BH151" i="16"/>
  <c r="BG151" i="16"/>
  <c r="BE151" i="16"/>
  <c r="X151" i="16"/>
  <c r="V151" i="16"/>
  <c r="T151" i="16"/>
  <c r="P151" i="16"/>
  <c r="BI150" i="16"/>
  <c r="BH150" i="16"/>
  <c r="BG150" i="16"/>
  <c r="BE150" i="16"/>
  <c r="X150" i="16"/>
  <c r="V150" i="16"/>
  <c r="T150" i="16"/>
  <c r="P150" i="16"/>
  <c r="BK150" i="16" s="1"/>
  <c r="BI149" i="16"/>
  <c r="BH149" i="16"/>
  <c r="BG149" i="16"/>
  <c r="BE149" i="16"/>
  <c r="X149" i="16"/>
  <c r="V149" i="16"/>
  <c r="T149" i="16"/>
  <c r="P149" i="16"/>
  <c r="BI148" i="16"/>
  <c r="BH148" i="16"/>
  <c r="BG148" i="16"/>
  <c r="BE148" i="16"/>
  <c r="X148" i="16"/>
  <c r="V148" i="16"/>
  <c r="T148" i="16"/>
  <c r="P148" i="16"/>
  <c r="BI147" i="16"/>
  <c r="BH147" i="16"/>
  <c r="BG147" i="16"/>
  <c r="BE147" i="16"/>
  <c r="X147" i="16"/>
  <c r="V147" i="16"/>
  <c r="T147" i="16"/>
  <c r="P147" i="16"/>
  <c r="BK147" i="16" s="1"/>
  <c r="BI146" i="16"/>
  <c r="BH146" i="16"/>
  <c r="BG146" i="16"/>
  <c r="BE146" i="16"/>
  <c r="X146" i="16"/>
  <c r="V146" i="16"/>
  <c r="T146" i="16"/>
  <c r="P146" i="16"/>
  <c r="BI145" i="16"/>
  <c r="BH145" i="16"/>
  <c r="BG145" i="16"/>
  <c r="BE145" i="16"/>
  <c r="X145" i="16"/>
  <c r="V145" i="16"/>
  <c r="T145" i="16"/>
  <c r="P145" i="16"/>
  <c r="BI144" i="16"/>
  <c r="BH144" i="16"/>
  <c r="BG144" i="16"/>
  <c r="BE144" i="16"/>
  <c r="X144" i="16"/>
  <c r="V144" i="16"/>
  <c r="T144" i="16"/>
  <c r="P144" i="16"/>
  <c r="BK144" i="16" s="1"/>
  <c r="BI143" i="16"/>
  <c r="BH143" i="16"/>
  <c r="BG143" i="16"/>
  <c r="BE143" i="16"/>
  <c r="X143" i="16"/>
  <c r="V143" i="16"/>
  <c r="T143" i="16"/>
  <c r="P143" i="16"/>
  <c r="J136" i="16"/>
  <c r="F136" i="16"/>
  <c r="F134" i="16"/>
  <c r="E132" i="16"/>
  <c r="BI117" i="16"/>
  <c r="BH117" i="16"/>
  <c r="BG117" i="16"/>
  <c r="BE117" i="16"/>
  <c r="BI116" i="16"/>
  <c r="BH116" i="16"/>
  <c r="BG116" i="16"/>
  <c r="BF116" i="16"/>
  <c r="BE116" i="16"/>
  <c r="BI115" i="16"/>
  <c r="BH115" i="16"/>
  <c r="BG115" i="16"/>
  <c r="BF115" i="16"/>
  <c r="BE115" i="16"/>
  <c r="BI114" i="16"/>
  <c r="BH114" i="16"/>
  <c r="BG114" i="16"/>
  <c r="BF114" i="16"/>
  <c r="BE114" i="16"/>
  <c r="BI113" i="16"/>
  <c r="BH113" i="16"/>
  <c r="BG113" i="16"/>
  <c r="BF113" i="16"/>
  <c r="BE113" i="16"/>
  <c r="BI112" i="16"/>
  <c r="BH112" i="16"/>
  <c r="BG112" i="16"/>
  <c r="BF112" i="16"/>
  <c r="BE112" i="16"/>
  <c r="J93" i="16"/>
  <c r="F93" i="16"/>
  <c r="F91" i="16"/>
  <c r="E89" i="16"/>
  <c r="J26" i="16"/>
  <c r="E26" i="16"/>
  <c r="J137" i="16"/>
  <c r="J25" i="16"/>
  <c r="J20" i="16"/>
  <c r="E20" i="16"/>
  <c r="F137" i="16"/>
  <c r="J19" i="16"/>
  <c r="J14" i="16"/>
  <c r="J91" i="16" s="1"/>
  <c r="E7" i="16"/>
  <c r="E128" i="16" s="1"/>
  <c r="K43" i="15"/>
  <c r="K42" i="15"/>
  <c r="BA111" i="1"/>
  <c r="K41" i="15"/>
  <c r="AZ111" i="1"/>
  <c r="BI215" i="15"/>
  <c r="BH215" i="15"/>
  <c r="BG215" i="15"/>
  <c r="BE215" i="15"/>
  <c r="X215" i="15"/>
  <c r="V215" i="15"/>
  <c r="T215" i="15"/>
  <c r="P215" i="15"/>
  <c r="BI214" i="15"/>
  <c r="BH214" i="15"/>
  <c r="BG214" i="15"/>
  <c r="BE214" i="15"/>
  <c r="X214" i="15"/>
  <c r="V214" i="15"/>
  <c r="T214" i="15"/>
  <c r="P214" i="15"/>
  <c r="BI213" i="15"/>
  <c r="BH213" i="15"/>
  <c r="BG213" i="15"/>
  <c r="BE213" i="15"/>
  <c r="X213" i="15"/>
  <c r="V213" i="15"/>
  <c r="T213" i="15"/>
  <c r="P213" i="15"/>
  <c r="BI212" i="15"/>
  <c r="BH212" i="15"/>
  <c r="BG212" i="15"/>
  <c r="BE212" i="15"/>
  <c r="X212" i="15"/>
  <c r="V212" i="15"/>
  <c r="T212" i="15"/>
  <c r="P212" i="15"/>
  <c r="BI209" i="15"/>
  <c r="BH209" i="15"/>
  <c r="BG209" i="15"/>
  <c r="BE209" i="15"/>
  <c r="X209" i="15"/>
  <c r="V209" i="15"/>
  <c r="T209" i="15"/>
  <c r="P209" i="15"/>
  <c r="BI208" i="15"/>
  <c r="BH208" i="15"/>
  <c r="BG208" i="15"/>
  <c r="BE208" i="15"/>
  <c r="X208" i="15"/>
  <c r="V208" i="15"/>
  <c r="T208" i="15"/>
  <c r="P208" i="15"/>
  <c r="BI206" i="15"/>
  <c r="BH206" i="15"/>
  <c r="BG206" i="15"/>
  <c r="BE206" i="15"/>
  <c r="X206" i="15"/>
  <c r="V206" i="15"/>
  <c r="T206" i="15"/>
  <c r="P206" i="15"/>
  <c r="BI205" i="15"/>
  <c r="BH205" i="15"/>
  <c r="BG205" i="15"/>
  <c r="BE205" i="15"/>
  <c r="X205" i="15"/>
  <c r="V205" i="15"/>
  <c r="T205" i="15"/>
  <c r="P205" i="15"/>
  <c r="BI202" i="15"/>
  <c r="BH202" i="15"/>
  <c r="BG202" i="15"/>
  <c r="BE202" i="15"/>
  <c r="X202" i="15"/>
  <c r="V202" i="15"/>
  <c r="T202" i="15"/>
  <c r="P202" i="15"/>
  <c r="BI201" i="15"/>
  <c r="BH201" i="15"/>
  <c r="BG201" i="15"/>
  <c r="BE201" i="15"/>
  <c r="X201" i="15"/>
  <c r="V201" i="15"/>
  <c r="T201" i="15"/>
  <c r="P201" i="15"/>
  <c r="BI200" i="15"/>
  <c r="BH200" i="15"/>
  <c r="BG200" i="15"/>
  <c r="BE200" i="15"/>
  <c r="X200" i="15"/>
  <c r="V200" i="15"/>
  <c r="T200" i="15"/>
  <c r="P200" i="15"/>
  <c r="BI199" i="15"/>
  <c r="BH199" i="15"/>
  <c r="BG199" i="15"/>
  <c r="BE199" i="15"/>
  <c r="X199" i="15"/>
  <c r="V199" i="15"/>
  <c r="T199" i="15"/>
  <c r="P199" i="15"/>
  <c r="BI198" i="15"/>
  <c r="BH198" i="15"/>
  <c r="BG198" i="15"/>
  <c r="BE198" i="15"/>
  <c r="X198" i="15"/>
  <c r="V198" i="15"/>
  <c r="T198" i="15"/>
  <c r="P198" i="15"/>
  <c r="BI197" i="15"/>
  <c r="BH197" i="15"/>
  <c r="BG197" i="15"/>
  <c r="BE197" i="15"/>
  <c r="X197" i="15"/>
  <c r="V197" i="15"/>
  <c r="T197" i="15"/>
  <c r="P197" i="15"/>
  <c r="BI196" i="15"/>
  <c r="BH196" i="15"/>
  <c r="BG196" i="15"/>
  <c r="BE196" i="15"/>
  <c r="X196" i="15"/>
  <c r="V196" i="15"/>
  <c r="T196" i="15"/>
  <c r="P196" i="15"/>
  <c r="BI195" i="15"/>
  <c r="BH195" i="15"/>
  <c r="BG195" i="15"/>
  <c r="BE195" i="15"/>
  <c r="X195" i="15"/>
  <c r="V195" i="15"/>
  <c r="T195" i="15"/>
  <c r="P195" i="15"/>
  <c r="BI194" i="15"/>
  <c r="BH194" i="15"/>
  <c r="BG194" i="15"/>
  <c r="BE194" i="15"/>
  <c r="X194" i="15"/>
  <c r="V194" i="15"/>
  <c r="T194" i="15"/>
  <c r="P194" i="15"/>
  <c r="BI193" i="15"/>
  <c r="BH193" i="15"/>
  <c r="BG193" i="15"/>
  <c r="BE193" i="15"/>
  <c r="X193" i="15"/>
  <c r="V193" i="15"/>
  <c r="T193" i="15"/>
  <c r="P193" i="15"/>
  <c r="BI192" i="15"/>
  <c r="BH192" i="15"/>
  <c r="BG192" i="15"/>
  <c r="BE192" i="15"/>
  <c r="X192" i="15"/>
  <c r="V192" i="15"/>
  <c r="T192" i="15"/>
  <c r="P192" i="15"/>
  <c r="BI191" i="15"/>
  <c r="BH191" i="15"/>
  <c r="BG191" i="15"/>
  <c r="BE191" i="15"/>
  <c r="X191" i="15"/>
  <c r="V191" i="15"/>
  <c r="T191" i="15"/>
  <c r="P191" i="15"/>
  <c r="BI190" i="15"/>
  <c r="BH190" i="15"/>
  <c r="BG190" i="15"/>
  <c r="BE190" i="15"/>
  <c r="X190" i="15"/>
  <c r="V190" i="15"/>
  <c r="T190" i="15"/>
  <c r="P190" i="15"/>
  <c r="BI189" i="15"/>
  <c r="BH189" i="15"/>
  <c r="BG189" i="15"/>
  <c r="BE189" i="15"/>
  <c r="X189" i="15"/>
  <c r="V189" i="15"/>
  <c r="T189" i="15"/>
  <c r="P189" i="15"/>
  <c r="BI188" i="15"/>
  <c r="BH188" i="15"/>
  <c r="BG188" i="15"/>
  <c r="BE188" i="15"/>
  <c r="X188" i="15"/>
  <c r="V188" i="15"/>
  <c r="T188" i="15"/>
  <c r="P188" i="15"/>
  <c r="BI187" i="15"/>
  <c r="BH187" i="15"/>
  <c r="BG187" i="15"/>
  <c r="BE187" i="15"/>
  <c r="X187" i="15"/>
  <c r="V187" i="15"/>
  <c r="T187" i="15"/>
  <c r="P187" i="15"/>
  <c r="BI186" i="15"/>
  <c r="BH186" i="15"/>
  <c r="BG186" i="15"/>
  <c r="BE186" i="15"/>
  <c r="X186" i="15"/>
  <c r="V186" i="15"/>
  <c r="T186" i="15"/>
  <c r="P186" i="15"/>
  <c r="BI185" i="15"/>
  <c r="BH185" i="15"/>
  <c r="BG185" i="15"/>
  <c r="BE185" i="15"/>
  <c r="X185" i="15"/>
  <c r="V185" i="15"/>
  <c r="T185" i="15"/>
  <c r="P185" i="15"/>
  <c r="BI184" i="15"/>
  <c r="BH184" i="15"/>
  <c r="BG184" i="15"/>
  <c r="BE184" i="15"/>
  <c r="X184" i="15"/>
  <c r="V184" i="15"/>
  <c r="T184" i="15"/>
  <c r="P184" i="15"/>
  <c r="BI182" i="15"/>
  <c r="BH182" i="15"/>
  <c r="BG182" i="15"/>
  <c r="BE182" i="15"/>
  <c r="X182" i="15"/>
  <c r="V182" i="15"/>
  <c r="T182" i="15"/>
  <c r="P182" i="15"/>
  <c r="BI181" i="15"/>
  <c r="BH181" i="15"/>
  <c r="BG181" i="15"/>
  <c r="BE181" i="15"/>
  <c r="X181" i="15"/>
  <c r="V181" i="15"/>
  <c r="T181" i="15"/>
  <c r="P181" i="15"/>
  <c r="BI180" i="15"/>
  <c r="BH180" i="15"/>
  <c r="BG180" i="15"/>
  <c r="BE180" i="15"/>
  <c r="X180" i="15"/>
  <c r="V180" i="15"/>
  <c r="T180" i="15"/>
  <c r="P180" i="15"/>
  <c r="BI179" i="15"/>
  <c r="BH179" i="15"/>
  <c r="BG179" i="15"/>
  <c r="BE179" i="15"/>
  <c r="X179" i="15"/>
  <c r="V179" i="15"/>
  <c r="T179" i="15"/>
  <c r="P179" i="15"/>
  <c r="BI178" i="15"/>
  <c r="BH178" i="15"/>
  <c r="BG178" i="15"/>
  <c r="BE178" i="15"/>
  <c r="X178" i="15"/>
  <c r="V178" i="15"/>
  <c r="T178" i="15"/>
  <c r="P178" i="15"/>
  <c r="BI177" i="15"/>
  <c r="BH177" i="15"/>
  <c r="BG177" i="15"/>
  <c r="BE177" i="15"/>
  <c r="X177" i="15"/>
  <c r="V177" i="15"/>
  <c r="T177" i="15"/>
  <c r="P177" i="15"/>
  <c r="BI176" i="15"/>
  <c r="BH176" i="15"/>
  <c r="BG176" i="15"/>
  <c r="BE176" i="15"/>
  <c r="X176" i="15"/>
  <c r="V176" i="15"/>
  <c r="T176" i="15"/>
  <c r="P176" i="15"/>
  <c r="BI175" i="15"/>
  <c r="BH175" i="15"/>
  <c r="BG175" i="15"/>
  <c r="BE175" i="15"/>
  <c r="X175" i="15"/>
  <c r="V175" i="15"/>
  <c r="T175" i="15"/>
  <c r="P175" i="15"/>
  <c r="BI174" i="15"/>
  <c r="BH174" i="15"/>
  <c r="BG174" i="15"/>
  <c r="BE174" i="15"/>
  <c r="X174" i="15"/>
  <c r="V174" i="15"/>
  <c r="T174" i="15"/>
  <c r="P174" i="15"/>
  <c r="BI173" i="15"/>
  <c r="BH173" i="15"/>
  <c r="BG173" i="15"/>
  <c r="BE173" i="15"/>
  <c r="X173" i="15"/>
  <c r="V173" i="15"/>
  <c r="T173" i="15"/>
  <c r="P173" i="15"/>
  <c r="BI172" i="15"/>
  <c r="BH172" i="15"/>
  <c r="BG172" i="15"/>
  <c r="BE172" i="15"/>
  <c r="X172" i="15"/>
  <c r="V172" i="15"/>
  <c r="T172" i="15"/>
  <c r="P172" i="15"/>
  <c r="BI171" i="15"/>
  <c r="BH171" i="15"/>
  <c r="BG171" i="15"/>
  <c r="BE171" i="15"/>
  <c r="X171" i="15"/>
  <c r="V171" i="15"/>
  <c r="T171" i="15"/>
  <c r="P171" i="15"/>
  <c r="BI170" i="15"/>
  <c r="BH170" i="15"/>
  <c r="BG170" i="15"/>
  <c r="BE170" i="15"/>
  <c r="X170" i="15"/>
  <c r="V170" i="15"/>
  <c r="T170" i="15"/>
  <c r="P170" i="15"/>
  <c r="BI169" i="15"/>
  <c r="BH169" i="15"/>
  <c r="BG169" i="15"/>
  <c r="BE169" i="15"/>
  <c r="X169" i="15"/>
  <c r="V169" i="15"/>
  <c r="T169" i="15"/>
  <c r="P169" i="15"/>
  <c r="BI168" i="15"/>
  <c r="BH168" i="15"/>
  <c r="BG168" i="15"/>
  <c r="BE168" i="15"/>
  <c r="X168" i="15"/>
  <c r="V168" i="15"/>
  <c r="T168" i="15"/>
  <c r="P168" i="15"/>
  <c r="BI167" i="15"/>
  <c r="BH167" i="15"/>
  <c r="BG167" i="15"/>
  <c r="BE167" i="15"/>
  <c r="X167" i="15"/>
  <c r="V167" i="15"/>
  <c r="T167" i="15"/>
  <c r="P167" i="15"/>
  <c r="BI166" i="15"/>
  <c r="BH166" i="15"/>
  <c r="BG166" i="15"/>
  <c r="BE166" i="15"/>
  <c r="X166" i="15"/>
  <c r="V166" i="15"/>
  <c r="T166" i="15"/>
  <c r="P166" i="15"/>
  <c r="BI165" i="15"/>
  <c r="BH165" i="15"/>
  <c r="BG165" i="15"/>
  <c r="BE165" i="15"/>
  <c r="X165" i="15"/>
  <c r="V165" i="15"/>
  <c r="T165" i="15"/>
  <c r="P165" i="15"/>
  <c r="BI164" i="15"/>
  <c r="BH164" i="15"/>
  <c r="BG164" i="15"/>
  <c r="BE164" i="15"/>
  <c r="X164" i="15"/>
  <c r="V164" i="15"/>
  <c r="T164" i="15"/>
  <c r="P164" i="15"/>
  <c r="BI163" i="15"/>
  <c r="BH163" i="15"/>
  <c r="BG163" i="15"/>
  <c r="BE163" i="15"/>
  <c r="X163" i="15"/>
  <c r="V163" i="15"/>
  <c r="T163" i="15"/>
  <c r="P163" i="15"/>
  <c r="BI162" i="15"/>
  <c r="BH162" i="15"/>
  <c r="BG162" i="15"/>
  <c r="BE162" i="15"/>
  <c r="X162" i="15"/>
  <c r="V162" i="15"/>
  <c r="T162" i="15"/>
  <c r="P162" i="15"/>
  <c r="BI161" i="15"/>
  <c r="BH161" i="15"/>
  <c r="BG161" i="15"/>
  <c r="BE161" i="15"/>
  <c r="X161" i="15"/>
  <c r="V161" i="15"/>
  <c r="T161" i="15"/>
  <c r="P161" i="15"/>
  <c r="BI159" i="15"/>
  <c r="BH159" i="15"/>
  <c r="BG159" i="15"/>
  <c r="BE159" i="15"/>
  <c r="X159" i="15"/>
  <c r="V159" i="15"/>
  <c r="T159" i="15"/>
  <c r="P159" i="15"/>
  <c r="BI158" i="15"/>
  <c r="BH158" i="15"/>
  <c r="BG158" i="15"/>
  <c r="BE158" i="15"/>
  <c r="X158" i="15"/>
  <c r="V158" i="15"/>
  <c r="T158" i="15"/>
  <c r="P158" i="15"/>
  <c r="BI157" i="15"/>
  <c r="BH157" i="15"/>
  <c r="BG157" i="15"/>
  <c r="BE157" i="15"/>
  <c r="X157" i="15"/>
  <c r="V157" i="15"/>
  <c r="T157" i="15"/>
  <c r="P157" i="15"/>
  <c r="BI156" i="15"/>
  <c r="BH156" i="15"/>
  <c r="BG156" i="15"/>
  <c r="BE156" i="15"/>
  <c r="X156" i="15"/>
  <c r="V156" i="15"/>
  <c r="T156" i="15"/>
  <c r="P156" i="15"/>
  <c r="BI155" i="15"/>
  <c r="BH155" i="15"/>
  <c r="BG155" i="15"/>
  <c r="BE155" i="15"/>
  <c r="X155" i="15"/>
  <c r="V155" i="15"/>
  <c r="T155" i="15"/>
  <c r="P155" i="15"/>
  <c r="BI154" i="15"/>
  <c r="BH154" i="15"/>
  <c r="BG154" i="15"/>
  <c r="BE154" i="15"/>
  <c r="X154" i="15"/>
  <c r="V154" i="15"/>
  <c r="T154" i="15"/>
  <c r="P154" i="15"/>
  <c r="BI153" i="15"/>
  <c r="BH153" i="15"/>
  <c r="BG153" i="15"/>
  <c r="BE153" i="15"/>
  <c r="X153" i="15"/>
  <c r="V153" i="15"/>
  <c r="T153" i="15"/>
  <c r="P153" i="15"/>
  <c r="BI152" i="15"/>
  <c r="BH152" i="15"/>
  <c r="BG152" i="15"/>
  <c r="BE152" i="15"/>
  <c r="X152" i="15"/>
  <c r="V152" i="15"/>
  <c r="T152" i="15"/>
  <c r="P152" i="15"/>
  <c r="BI151" i="15"/>
  <c r="BH151" i="15"/>
  <c r="BG151" i="15"/>
  <c r="BE151" i="15"/>
  <c r="X151" i="15"/>
  <c r="V151" i="15"/>
  <c r="T151" i="15"/>
  <c r="P151" i="15"/>
  <c r="BI150" i="15"/>
  <c r="BH150" i="15"/>
  <c r="BG150" i="15"/>
  <c r="BE150" i="15"/>
  <c r="X150" i="15"/>
  <c r="V150" i="15"/>
  <c r="T150" i="15"/>
  <c r="P150" i="15"/>
  <c r="BI149" i="15"/>
  <c r="BH149" i="15"/>
  <c r="BG149" i="15"/>
  <c r="BE149" i="15"/>
  <c r="X149" i="15"/>
  <c r="V149" i="15"/>
  <c r="T149" i="15"/>
  <c r="P149" i="15"/>
  <c r="BI148" i="15"/>
  <c r="BH148" i="15"/>
  <c r="BG148" i="15"/>
  <c r="BE148" i="15"/>
  <c r="X148" i="15"/>
  <c r="V148" i="15"/>
  <c r="T148" i="15"/>
  <c r="P148" i="15"/>
  <c r="BI147" i="15"/>
  <c r="BH147" i="15"/>
  <c r="BG147" i="15"/>
  <c r="BE147" i="15"/>
  <c r="X147" i="15"/>
  <c r="V147" i="15"/>
  <c r="T147" i="15"/>
  <c r="P147" i="15"/>
  <c r="BI146" i="15"/>
  <c r="BH146" i="15"/>
  <c r="BG146" i="15"/>
  <c r="BE146" i="15"/>
  <c r="X146" i="15"/>
  <c r="V146" i="15"/>
  <c r="T146" i="15"/>
  <c r="P146" i="15"/>
  <c r="BI145" i="15"/>
  <c r="BH145" i="15"/>
  <c r="BG145" i="15"/>
  <c r="BE145" i="15"/>
  <c r="X145" i="15"/>
  <c r="V145" i="15"/>
  <c r="T145" i="15"/>
  <c r="P145" i="15"/>
  <c r="BI144" i="15"/>
  <c r="BH144" i="15"/>
  <c r="BG144" i="15"/>
  <c r="BE144" i="15"/>
  <c r="X144" i="15"/>
  <c r="V144" i="15"/>
  <c r="T144" i="15"/>
  <c r="P144" i="15"/>
  <c r="BI143" i="15"/>
  <c r="BH143" i="15"/>
  <c r="BG143" i="15"/>
  <c r="BE143" i="15"/>
  <c r="X143" i="15"/>
  <c r="V143" i="15"/>
  <c r="T143" i="15"/>
  <c r="P143" i="15"/>
  <c r="BI142" i="15"/>
  <c r="BH142" i="15"/>
  <c r="BG142" i="15"/>
  <c r="BE142" i="15"/>
  <c r="X142" i="15"/>
  <c r="V142" i="15"/>
  <c r="T142" i="15"/>
  <c r="P142" i="15"/>
  <c r="J135" i="15"/>
  <c r="F135" i="15"/>
  <c r="F133" i="15"/>
  <c r="E131" i="15"/>
  <c r="BI116" i="15"/>
  <c r="BH116" i="15"/>
  <c r="BG116" i="15"/>
  <c r="BE116" i="15"/>
  <c r="BI115" i="15"/>
  <c r="BH115" i="15"/>
  <c r="BG115" i="15"/>
  <c r="BF115" i="15"/>
  <c r="BE115" i="15"/>
  <c r="BI114" i="15"/>
  <c r="BH114" i="15"/>
  <c r="BG114" i="15"/>
  <c r="BF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J93" i="15"/>
  <c r="F93" i="15"/>
  <c r="F91" i="15"/>
  <c r="E89" i="15"/>
  <c r="J26" i="15"/>
  <c r="E26" i="15"/>
  <c r="J136" i="15" s="1"/>
  <c r="J25" i="15"/>
  <c r="J20" i="15"/>
  <c r="E20" i="15"/>
  <c r="F94" i="15" s="1"/>
  <c r="J19" i="15"/>
  <c r="J14" i="15"/>
  <c r="J133" i="15"/>
  <c r="E7" i="15"/>
  <c r="E127" i="15"/>
  <c r="K43" i="14"/>
  <c r="K42" i="14"/>
  <c r="BA110" i="1"/>
  <c r="K41" i="14"/>
  <c r="AZ110" i="1"/>
  <c r="BI187" i="14"/>
  <c r="BH187" i="14"/>
  <c r="BG187" i="14"/>
  <c r="BE187" i="14"/>
  <c r="X187" i="14"/>
  <c r="V187" i="14"/>
  <c r="T187" i="14"/>
  <c r="P187" i="14"/>
  <c r="BI186" i="14"/>
  <c r="BH186" i="14"/>
  <c r="BG186" i="14"/>
  <c r="BE186" i="14"/>
  <c r="X186" i="14"/>
  <c r="V186" i="14"/>
  <c r="T186" i="14"/>
  <c r="P186" i="14"/>
  <c r="BI185" i="14"/>
  <c r="BH185" i="14"/>
  <c r="BG185" i="14"/>
  <c r="BE185" i="14"/>
  <c r="X185" i="14"/>
  <c r="V185" i="14"/>
  <c r="T185" i="14"/>
  <c r="P185" i="14"/>
  <c r="BI182" i="14"/>
  <c r="BH182" i="14"/>
  <c r="BG182" i="14"/>
  <c r="BE182" i="14"/>
  <c r="X182" i="14"/>
  <c r="X181" i="14" s="1"/>
  <c r="V182" i="14"/>
  <c r="V181" i="14"/>
  <c r="T182" i="14"/>
  <c r="T181" i="14"/>
  <c r="P182" i="14"/>
  <c r="BI180" i="14"/>
  <c r="BH180" i="14"/>
  <c r="BG180" i="14"/>
  <c r="BE180" i="14"/>
  <c r="X180" i="14"/>
  <c r="V180" i="14"/>
  <c r="T180" i="14"/>
  <c r="P180" i="14"/>
  <c r="BI179" i="14"/>
  <c r="BH179" i="14"/>
  <c r="BG179" i="14"/>
  <c r="BE179" i="14"/>
  <c r="X179" i="14"/>
  <c r="V179" i="14"/>
  <c r="T179" i="14"/>
  <c r="P179" i="14"/>
  <c r="BI178" i="14"/>
  <c r="BH178" i="14"/>
  <c r="BG178" i="14"/>
  <c r="BE178" i="14"/>
  <c r="X178" i="14"/>
  <c r="V178" i="14"/>
  <c r="T178" i="14"/>
  <c r="P178" i="14"/>
  <c r="BI177" i="14"/>
  <c r="BH177" i="14"/>
  <c r="BG177" i="14"/>
  <c r="BE177" i="14"/>
  <c r="X177" i="14"/>
  <c r="V177" i="14"/>
  <c r="T177" i="14"/>
  <c r="P177" i="14"/>
  <c r="BI176" i="14"/>
  <c r="BH176" i="14"/>
  <c r="BG176" i="14"/>
  <c r="BE176" i="14"/>
  <c r="X176" i="14"/>
  <c r="V176" i="14"/>
  <c r="T176" i="14"/>
  <c r="P176" i="14"/>
  <c r="BI175" i="14"/>
  <c r="BH175" i="14"/>
  <c r="BG175" i="14"/>
  <c r="BE175" i="14"/>
  <c r="X175" i="14"/>
  <c r="V175" i="14"/>
  <c r="T175" i="14"/>
  <c r="P175" i="14"/>
  <c r="BI174" i="14"/>
  <c r="BH174" i="14"/>
  <c r="BG174" i="14"/>
  <c r="BE174" i="14"/>
  <c r="X174" i="14"/>
  <c r="V174" i="14"/>
  <c r="T174" i="14"/>
  <c r="P174" i="14"/>
  <c r="BI172" i="14"/>
  <c r="BH172" i="14"/>
  <c r="BG172" i="14"/>
  <c r="BE172" i="14"/>
  <c r="X172" i="14"/>
  <c r="V172" i="14"/>
  <c r="T172" i="14"/>
  <c r="P172" i="14"/>
  <c r="BI171" i="14"/>
  <c r="BH171" i="14"/>
  <c r="BG171" i="14"/>
  <c r="BE171" i="14"/>
  <c r="X171" i="14"/>
  <c r="V171" i="14"/>
  <c r="T171" i="14"/>
  <c r="P171" i="14"/>
  <c r="BI170" i="14"/>
  <c r="BH170" i="14"/>
  <c r="BG170" i="14"/>
  <c r="BE170" i="14"/>
  <c r="X170" i="14"/>
  <c r="V170" i="14"/>
  <c r="T170" i="14"/>
  <c r="P170" i="14"/>
  <c r="BI169" i="14"/>
  <c r="BH169" i="14"/>
  <c r="BG169" i="14"/>
  <c r="BE169" i="14"/>
  <c r="X169" i="14"/>
  <c r="V169" i="14"/>
  <c r="T169" i="14"/>
  <c r="P169" i="14"/>
  <c r="BI168" i="14"/>
  <c r="BH168" i="14"/>
  <c r="BG168" i="14"/>
  <c r="BE168" i="14"/>
  <c r="X168" i="14"/>
  <c r="V168" i="14"/>
  <c r="T168" i="14"/>
  <c r="P168" i="14"/>
  <c r="BI167" i="14"/>
  <c r="BH167" i="14"/>
  <c r="BG167" i="14"/>
  <c r="BE167" i="14"/>
  <c r="X167" i="14"/>
  <c r="V167" i="14"/>
  <c r="T167" i="14"/>
  <c r="P167" i="14"/>
  <c r="BI166" i="14"/>
  <c r="BH166" i="14"/>
  <c r="BG166" i="14"/>
  <c r="BE166" i="14"/>
  <c r="X166" i="14"/>
  <c r="V166" i="14"/>
  <c r="T166" i="14"/>
  <c r="P166" i="14"/>
  <c r="BI165" i="14"/>
  <c r="BH165" i="14"/>
  <c r="BG165" i="14"/>
  <c r="BE165" i="14"/>
  <c r="X165" i="14"/>
  <c r="V165" i="14"/>
  <c r="T165" i="14"/>
  <c r="P165" i="14"/>
  <c r="BI164" i="14"/>
  <c r="BH164" i="14"/>
  <c r="BG164" i="14"/>
  <c r="BE164" i="14"/>
  <c r="X164" i="14"/>
  <c r="V164" i="14"/>
  <c r="T164" i="14"/>
  <c r="P164" i="14"/>
  <c r="BI163" i="14"/>
  <c r="BH163" i="14"/>
  <c r="BG163" i="14"/>
  <c r="BE163" i="14"/>
  <c r="X163" i="14"/>
  <c r="V163" i="14"/>
  <c r="T163" i="14"/>
  <c r="P163" i="14"/>
  <c r="BI162" i="14"/>
  <c r="BH162" i="14"/>
  <c r="BG162" i="14"/>
  <c r="BE162" i="14"/>
  <c r="X162" i="14"/>
  <c r="V162" i="14"/>
  <c r="T162" i="14"/>
  <c r="P162" i="14"/>
  <c r="BI161" i="14"/>
  <c r="BH161" i="14"/>
  <c r="BG161" i="14"/>
  <c r="BE161" i="14"/>
  <c r="X161" i="14"/>
  <c r="V161" i="14"/>
  <c r="T161" i="14"/>
  <c r="P161" i="14"/>
  <c r="BI159" i="14"/>
  <c r="BH159" i="14"/>
  <c r="BG159" i="14"/>
  <c r="BE159" i="14"/>
  <c r="X159" i="14"/>
  <c r="V159" i="14"/>
  <c r="T159" i="14"/>
  <c r="P159" i="14"/>
  <c r="BI158" i="14"/>
  <c r="BH158" i="14"/>
  <c r="BG158" i="14"/>
  <c r="BE158" i="14"/>
  <c r="X158" i="14"/>
  <c r="V158" i="14"/>
  <c r="T158" i="14"/>
  <c r="P158" i="14"/>
  <c r="BI157" i="14"/>
  <c r="BH157" i="14"/>
  <c r="BG157" i="14"/>
  <c r="BE157" i="14"/>
  <c r="X157" i="14"/>
  <c r="V157" i="14"/>
  <c r="T157" i="14"/>
  <c r="P157" i="14"/>
  <c r="BI156" i="14"/>
  <c r="BH156" i="14"/>
  <c r="BG156" i="14"/>
  <c r="BE156" i="14"/>
  <c r="X156" i="14"/>
  <c r="V156" i="14"/>
  <c r="T156" i="14"/>
  <c r="P156" i="14"/>
  <c r="BI155" i="14"/>
  <c r="BH155" i="14"/>
  <c r="BG155" i="14"/>
  <c r="BE155" i="14"/>
  <c r="X155" i="14"/>
  <c r="V155" i="14"/>
  <c r="T155" i="14"/>
  <c r="P155" i="14"/>
  <c r="BI154" i="14"/>
  <c r="BH154" i="14"/>
  <c r="BG154" i="14"/>
  <c r="BE154" i="14"/>
  <c r="X154" i="14"/>
  <c r="V154" i="14"/>
  <c r="T154" i="14"/>
  <c r="P154" i="14"/>
  <c r="BI153" i="14"/>
  <c r="BH153" i="14"/>
  <c r="BG153" i="14"/>
  <c r="BE153" i="14"/>
  <c r="X153" i="14"/>
  <c r="V153" i="14"/>
  <c r="T153" i="14"/>
  <c r="P153" i="14"/>
  <c r="BI152" i="14"/>
  <c r="BH152" i="14"/>
  <c r="BG152" i="14"/>
  <c r="BE152" i="14"/>
  <c r="X152" i="14"/>
  <c r="V152" i="14"/>
  <c r="T152" i="14"/>
  <c r="P152" i="14"/>
  <c r="BI151" i="14"/>
  <c r="BH151" i="14"/>
  <c r="BG151" i="14"/>
  <c r="BE151" i="14"/>
  <c r="X151" i="14"/>
  <c r="V151" i="14"/>
  <c r="T151" i="14"/>
  <c r="P151" i="14"/>
  <c r="BI150" i="14"/>
  <c r="BH150" i="14"/>
  <c r="BG150" i="14"/>
  <c r="BE150" i="14"/>
  <c r="X150" i="14"/>
  <c r="V150" i="14"/>
  <c r="T150" i="14"/>
  <c r="P150" i="14"/>
  <c r="BI149" i="14"/>
  <c r="BH149" i="14"/>
  <c r="BG149" i="14"/>
  <c r="BE149" i="14"/>
  <c r="X149" i="14"/>
  <c r="V149" i="14"/>
  <c r="T149" i="14"/>
  <c r="P149" i="14"/>
  <c r="BI148" i="14"/>
  <c r="BH148" i="14"/>
  <c r="BG148" i="14"/>
  <c r="BE148" i="14"/>
  <c r="X148" i="14"/>
  <c r="V148" i="14"/>
  <c r="T148" i="14"/>
  <c r="P148" i="14"/>
  <c r="BI147" i="14"/>
  <c r="BH147" i="14"/>
  <c r="BG147" i="14"/>
  <c r="BE147" i="14"/>
  <c r="X147" i="14"/>
  <c r="V147" i="14"/>
  <c r="T147" i="14"/>
  <c r="P147" i="14"/>
  <c r="BI146" i="14"/>
  <c r="BH146" i="14"/>
  <c r="BG146" i="14"/>
  <c r="BE146" i="14"/>
  <c r="X146" i="14"/>
  <c r="V146" i="14"/>
  <c r="T146" i="14"/>
  <c r="P146" i="14"/>
  <c r="BI145" i="14"/>
  <c r="BH145" i="14"/>
  <c r="BG145" i="14"/>
  <c r="BE145" i="14"/>
  <c r="X145" i="14"/>
  <c r="V145" i="14"/>
  <c r="T145" i="14"/>
  <c r="P145" i="14"/>
  <c r="BI144" i="14"/>
  <c r="BH144" i="14"/>
  <c r="BG144" i="14"/>
  <c r="BE144" i="14"/>
  <c r="X144" i="14"/>
  <c r="V144" i="14"/>
  <c r="T144" i="14"/>
  <c r="P144" i="14"/>
  <c r="BI143" i="14"/>
  <c r="BH143" i="14"/>
  <c r="BG143" i="14"/>
  <c r="BE143" i="14"/>
  <c r="X143" i="14"/>
  <c r="V143" i="14"/>
  <c r="T143" i="14"/>
  <c r="P143" i="14"/>
  <c r="BI142" i="14"/>
  <c r="BH142" i="14"/>
  <c r="BG142" i="14"/>
  <c r="BE142" i="14"/>
  <c r="X142" i="14"/>
  <c r="V142" i="14"/>
  <c r="T142" i="14"/>
  <c r="P142" i="14"/>
  <c r="BI139" i="14"/>
  <c r="BH139" i="14"/>
  <c r="BG139" i="14"/>
  <c r="BE139" i="14"/>
  <c r="X139" i="14"/>
  <c r="X138" i="14" s="1"/>
  <c r="V139" i="14"/>
  <c r="V138" i="14" s="1"/>
  <c r="T139" i="14"/>
  <c r="T138" i="14" s="1"/>
  <c r="P139" i="14"/>
  <c r="J133" i="14"/>
  <c r="F133" i="14"/>
  <c r="F131" i="14"/>
  <c r="E129" i="14"/>
  <c r="BI114" i="14"/>
  <c r="BH114" i="14"/>
  <c r="BG114" i="14"/>
  <c r="BE114" i="14"/>
  <c r="BI113" i="14"/>
  <c r="BH113" i="14"/>
  <c r="BG113" i="14"/>
  <c r="BF113" i="14"/>
  <c r="BE113" i="14"/>
  <c r="BI112" i="14"/>
  <c r="BH112" i="14"/>
  <c r="BG112" i="14"/>
  <c r="BF112" i="14"/>
  <c r="BE112" i="14"/>
  <c r="BI111" i="14"/>
  <c r="BH111" i="14"/>
  <c r="BG111" i="14"/>
  <c r="BF111" i="14"/>
  <c r="BE111" i="14"/>
  <c r="BI110" i="14"/>
  <c r="BH110" i="14"/>
  <c r="BG110" i="14"/>
  <c r="BF110" i="14"/>
  <c r="BE110" i="14"/>
  <c r="BI109" i="14"/>
  <c r="BH109" i="14"/>
  <c r="BG109" i="14"/>
  <c r="BF109" i="14"/>
  <c r="BE109" i="14"/>
  <c r="J93" i="14"/>
  <c r="F93" i="14"/>
  <c r="F91" i="14"/>
  <c r="E89" i="14"/>
  <c r="J26" i="14"/>
  <c r="E26" i="14"/>
  <c r="J94" i="14" s="1"/>
  <c r="J25" i="14"/>
  <c r="J20" i="14"/>
  <c r="E20" i="14"/>
  <c r="F134" i="14" s="1"/>
  <c r="J19" i="14"/>
  <c r="J14" i="14"/>
  <c r="J131" i="14" s="1"/>
  <c r="E7" i="14"/>
  <c r="E125" i="14" s="1"/>
  <c r="K43" i="13"/>
  <c r="K42" i="13"/>
  <c r="BA109" i="1"/>
  <c r="K41" i="13"/>
  <c r="AZ109" i="1"/>
  <c r="BI179" i="13"/>
  <c r="BH179" i="13"/>
  <c r="BG179" i="13"/>
  <c r="BE179" i="13"/>
  <c r="X179" i="13"/>
  <c r="V179" i="13"/>
  <c r="T179" i="13"/>
  <c r="P179" i="13"/>
  <c r="BI178" i="13"/>
  <c r="BH178" i="13"/>
  <c r="BG178" i="13"/>
  <c r="BE178" i="13"/>
  <c r="X178" i="13"/>
  <c r="V178" i="13"/>
  <c r="T178" i="13"/>
  <c r="P178" i="13"/>
  <c r="BI177" i="13"/>
  <c r="BH177" i="13"/>
  <c r="BG177" i="13"/>
  <c r="BE177" i="13"/>
  <c r="X177" i="13"/>
  <c r="V177" i="13"/>
  <c r="T177" i="13"/>
  <c r="P177" i="13"/>
  <c r="BI174" i="13"/>
  <c r="BH174" i="13"/>
  <c r="BG174" i="13"/>
  <c r="BE174" i="13"/>
  <c r="X174" i="13"/>
  <c r="X173" i="13"/>
  <c r="V174" i="13"/>
  <c r="V173" i="13"/>
  <c r="T174" i="13"/>
  <c r="T173" i="13"/>
  <c r="P174" i="13"/>
  <c r="BI172" i="13"/>
  <c r="BH172" i="13"/>
  <c r="BG172" i="13"/>
  <c r="BE172" i="13"/>
  <c r="X172" i="13"/>
  <c r="V172" i="13"/>
  <c r="T172" i="13"/>
  <c r="P172" i="13"/>
  <c r="BI171" i="13"/>
  <c r="BH171" i="13"/>
  <c r="BG171" i="13"/>
  <c r="BE171" i="13"/>
  <c r="X171" i="13"/>
  <c r="V171" i="13"/>
  <c r="T171" i="13"/>
  <c r="P171" i="13"/>
  <c r="BI170" i="13"/>
  <c r="BH170" i="13"/>
  <c r="BG170" i="13"/>
  <c r="BE170" i="13"/>
  <c r="X170" i="13"/>
  <c r="V170" i="13"/>
  <c r="T170" i="13"/>
  <c r="P170" i="13"/>
  <c r="BI169" i="13"/>
  <c r="BH169" i="13"/>
  <c r="BG169" i="13"/>
  <c r="BE169" i="13"/>
  <c r="X169" i="13"/>
  <c r="V169" i="13"/>
  <c r="T169" i="13"/>
  <c r="P169" i="13"/>
  <c r="BI168" i="13"/>
  <c r="BH168" i="13"/>
  <c r="BG168" i="13"/>
  <c r="BE168" i="13"/>
  <c r="X168" i="13"/>
  <c r="V168" i="13"/>
  <c r="T168" i="13"/>
  <c r="P168" i="13"/>
  <c r="BI167" i="13"/>
  <c r="BH167" i="13"/>
  <c r="BG167" i="13"/>
  <c r="BE167" i="13"/>
  <c r="X167" i="13"/>
  <c r="V167" i="13"/>
  <c r="T167" i="13"/>
  <c r="P167" i="13"/>
  <c r="BI166" i="13"/>
  <c r="BH166" i="13"/>
  <c r="BG166" i="13"/>
  <c r="BE166" i="13"/>
  <c r="X166" i="13"/>
  <c r="V166" i="13"/>
  <c r="T166" i="13"/>
  <c r="P166" i="13"/>
  <c r="BI165" i="13"/>
  <c r="BH165" i="13"/>
  <c r="BG165" i="13"/>
  <c r="BE165" i="13"/>
  <c r="X165" i="13"/>
  <c r="V165" i="13"/>
  <c r="T165" i="13"/>
  <c r="P165" i="13"/>
  <c r="BI164" i="13"/>
  <c r="BH164" i="13"/>
  <c r="BG164" i="13"/>
  <c r="BE164" i="13"/>
  <c r="X164" i="13"/>
  <c r="V164" i="13"/>
  <c r="T164" i="13"/>
  <c r="P164" i="13"/>
  <c r="BI163" i="13"/>
  <c r="BH163" i="13"/>
  <c r="BG163" i="13"/>
  <c r="BE163" i="13"/>
  <c r="X163" i="13"/>
  <c r="V163" i="13"/>
  <c r="T163" i="13"/>
  <c r="P163" i="13"/>
  <c r="BI162" i="13"/>
  <c r="BH162" i="13"/>
  <c r="BG162" i="13"/>
  <c r="BE162" i="13"/>
  <c r="X162" i="13"/>
  <c r="V162" i="13"/>
  <c r="T162" i="13"/>
  <c r="P162" i="13"/>
  <c r="BI161" i="13"/>
  <c r="BH161" i="13"/>
  <c r="BG161" i="13"/>
  <c r="BE161" i="13"/>
  <c r="X161" i="13"/>
  <c r="V161" i="13"/>
  <c r="T161" i="13"/>
  <c r="P161" i="13"/>
  <c r="BI160" i="13"/>
  <c r="BH160" i="13"/>
  <c r="BG160" i="13"/>
  <c r="BE160" i="13"/>
  <c r="X160" i="13"/>
  <c r="V160" i="13"/>
  <c r="T160" i="13"/>
  <c r="P160" i="13"/>
  <c r="BI159" i="13"/>
  <c r="BH159" i="13"/>
  <c r="BG159" i="13"/>
  <c r="BE159" i="13"/>
  <c r="X159" i="13"/>
  <c r="V159" i="13"/>
  <c r="T159" i="13"/>
  <c r="P159" i="13"/>
  <c r="BI158" i="13"/>
  <c r="BH158" i="13"/>
  <c r="BG158" i="13"/>
  <c r="BE158" i="13"/>
  <c r="X158" i="13"/>
  <c r="V158" i="13"/>
  <c r="T158" i="13"/>
  <c r="P158" i="13"/>
  <c r="BI157" i="13"/>
  <c r="BH157" i="13"/>
  <c r="BG157" i="13"/>
  <c r="BE157" i="13"/>
  <c r="X157" i="13"/>
  <c r="V157" i="13"/>
  <c r="T157" i="13"/>
  <c r="P157" i="13"/>
  <c r="BI156" i="13"/>
  <c r="BH156" i="13"/>
  <c r="BG156" i="13"/>
  <c r="BE156" i="13"/>
  <c r="X156" i="13"/>
  <c r="V156" i="13"/>
  <c r="T156" i="13"/>
  <c r="P156" i="13"/>
  <c r="BI155" i="13"/>
  <c r="BH155" i="13"/>
  <c r="BG155" i="13"/>
  <c r="BE155" i="13"/>
  <c r="X155" i="13"/>
  <c r="V155" i="13"/>
  <c r="T155" i="13"/>
  <c r="P155" i="13"/>
  <c r="BI154" i="13"/>
  <c r="BH154" i="13"/>
  <c r="BG154" i="13"/>
  <c r="BE154" i="13"/>
  <c r="X154" i="13"/>
  <c r="V154" i="13"/>
  <c r="T154" i="13"/>
  <c r="P154" i="13"/>
  <c r="BI153" i="13"/>
  <c r="BH153" i="13"/>
  <c r="BG153" i="13"/>
  <c r="BE153" i="13"/>
  <c r="X153" i="13"/>
  <c r="V153" i="13"/>
  <c r="T153" i="13"/>
  <c r="P153" i="13"/>
  <c r="BI152" i="13"/>
  <c r="BH152" i="13"/>
  <c r="BG152" i="13"/>
  <c r="BE152" i="13"/>
  <c r="X152" i="13"/>
  <c r="V152" i="13"/>
  <c r="T152" i="13"/>
  <c r="P152" i="13"/>
  <c r="BI151" i="13"/>
  <c r="BH151" i="13"/>
  <c r="BG151" i="13"/>
  <c r="BE151" i="13"/>
  <c r="X151" i="13"/>
  <c r="V151" i="13"/>
  <c r="T151" i="13"/>
  <c r="P151" i="13"/>
  <c r="BI150" i="13"/>
  <c r="BH150" i="13"/>
  <c r="BG150" i="13"/>
  <c r="BE150" i="13"/>
  <c r="X150" i="13"/>
  <c r="V150" i="13"/>
  <c r="T150" i="13"/>
  <c r="P150" i="13"/>
  <c r="BI149" i="13"/>
  <c r="BH149" i="13"/>
  <c r="BG149" i="13"/>
  <c r="BE149" i="13"/>
  <c r="X149" i="13"/>
  <c r="V149" i="13"/>
  <c r="T149" i="13"/>
  <c r="P149" i="13"/>
  <c r="BI148" i="13"/>
  <c r="BH148" i="13"/>
  <c r="BG148" i="13"/>
  <c r="BE148" i="13"/>
  <c r="X148" i="13"/>
  <c r="V148" i="13"/>
  <c r="T148" i="13"/>
  <c r="P148" i="13"/>
  <c r="BI147" i="13"/>
  <c r="BH147" i="13"/>
  <c r="BG147" i="13"/>
  <c r="BE147" i="13"/>
  <c r="X147" i="13"/>
  <c r="V147" i="13"/>
  <c r="T147" i="13"/>
  <c r="P147" i="13"/>
  <c r="BI146" i="13"/>
  <c r="BH146" i="13"/>
  <c r="BG146" i="13"/>
  <c r="BE146" i="13"/>
  <c r="X146" i="13"/>
  <c r="V146" i="13"/>
  <c r="T146" i="13"/>
  <c r="P146" i="13"/>
  <c r="BI145" i="13"/>
  <c r="BH145" i="13"/>
  <c r="BG145" i="13"/>
  <c r="BE145" i="13"/>
  <c r="X145" i="13"/>
  <c r="V145" i="13"/>
  <c r="T145" i="13"/>
  <c r="P145" i="13"/>
  <c r="BI144" i="13"/>
  <c r="BH144" i="13"/>
  <c r="BG144" i="13"/>
  <c r="BE144" i="13"/>
  <c r="X144" i="13"/>
  <c r="V144" i="13"/>
  <c r="T144" i="13"/>
  <c r="P144" i="13"/>
  <c r="BI143" i="13"/>
  <c r="BH143" i="13"/>
  <c r="BG143" i="13"/>
  <c r="BE143" i="13"/>
  <c r="X143" i="13"/>
  <c r="V143" i="13"/>
  <c r="T143" i="13"/>
  <c r="P143" i="13"/>
  <c r="BI142" i="13"/>
  <c r="BH142" i="13"/>
  <c r="BG142" i="13"/>
  <c r="BE142" i="13"/>
  <c r="X142" i="13"/>
  <c r="V142" i="13"/>
  <c r="T142" i="13"/>
  <c r="P142" i="13"/>
  <c r="BI141" i="13"/>
  <c r="BH141" i="13"/>
  <c r="BG141" i="13"/>
  <c r="BE141" i="13"/>
  <c r="X141" i="13"/>
  <c r="V141" i="13"/>
  <c r="T141" i="13"/>
  <c r="P141" i="13"/>
  <c r="BI140" i="13"/>
  <c r="BH140" i="13"/>
  <c r="BG140" i="13"/>
  <c r="BE140" i="13"/>
  <c r="X140" i="13"/>
  <c r="V140" i="13"/>
  <c r="T140" i="13"/>
  <c r="P140" i="13"/>
  <c r="BI139" i="13"/>
  <c r="BH139" i="13"/>
  <c r="BG139" i="13"/>
  <c r="BE139" i="13"/>
  <c r="X139" i="13"/>
  <c r="V139" i="13"/>
  <c r="T139" i="13"/>
  <c r="P139" i="13"/>
  <c r="BI138" i="13"/>
  <c r="BH138" i="13"/>
  <c r="BG138" i="13"/>
  <c r="BE138" i="13"/>
  <c r="X138" i="13"/>
  <c r="V138" i="13"/>
  <c r="T138" i="13"/>
  <c r="P138" i="13"/>
  <c r="J131" i="13"/>
  <c r="F131" i="13"/>
  <c r="F129" i="13"/>
  <c r="E127" i="13"/>
  <c r="BI112" i="13"/>
  <c r="BH112" i="13"/>
  <c r="BG112" i="13"/>
  <c r="BE112" i="13"/>
  <c r="BI111" i="13"/>
  <c r="BH111" i="13"/>
  <c r="BG111" i="13"/>
  <c r="BF111" i="13"/>
  <c r="BE111" i="13"/>
  <c r="BI110" i="13"/>
  <c r="BH110" i="13"/>
  <c r="BG110" i="13"/>
  <c r="BF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J93" i="13"/>
  <c r="F93" i="13"/>
  <c r="F91" i="13"/>
  <c r="E89" i="13"/>
  <c r="J26" i="13"/>
  <c r="E26" i="13"/>
  <c r="J132" i="13" s="1"/>
  <c r="J25" i="13"/>
  <c r="J20" i="13"/>
  <c r="E20" i="13"/>
  <c r="F132" i="13" s="1"/>
  <c r="J19" i="13"/>
  <c r="J14" i="13"/>
  <c r="J129" i="13" s="1"/>
  <c r="E7" i="13"/>
  <c r="E85" i="13" s="1"/>
  <c r="K43" i="12"/>
  <c r="K42" i="12"/>
  <c r="BA108" i="1"/>
  <c r="K41" i="12"/>
  <c r="AZ108" i="1" s="1"/>
  <c r="BI185" i="12"/>
  <c r="BH185" i="12"/>
  <c r="BG185" i="12"/>
  <c r="BE185" i="12"/>
  <c r="X185" i="12"/>
  <c r="V185" i="12"/>
  <c r="T185" i="12"/>
  <c r="P185" i="12"/>
  <c r="BI184" i="12"/>
  <c r="BH184" i="12"/>
  <c r="BG184" i="12"/>
  <c r="BE184" i="12"/>
  <c r="X184" i="12"/>
  <c r="V184" i="12"/>
  <c r="T184" i="12"/>
  <c r="P184" i="12"/>
  <c r="BI183" i="12"/>
  <c r="BH183" i="12"/>
  <c r="BG183" i="12"/>
  <c r="BE183" i="12"/>
  <c r="X183" i="12"/>
  <c r="V183" i="12"/>
  <c r="T183" i="12"/>
  <c r="P183" i="12"/>
  <c r="BI181" i="12"/>
  <c r="BH181" i="12"/>
  <c r="BG181" i="12"/>
  <c r="BE181" i="12"/>
  <c r="X181" i="12"/>
  <c r="V181" i="12"/>
  <c r="T181" i="12"/>
  <c r="P181" i="12"/>
  <c r="BI180" i="12"/>
  <c r="BH180" i="12"/>
  <c r="BG180" i="12"/>
  <c r="BE180" i="12"/>
  <c r="X180" i="12"/>
  <c r="V180" i="12"/>
  <c r="T180" i="12"/>
  <c r="P180" i="12"/>
  <c r="BI177" i="12"/>
  <c r="BH177" i="12"/>
  <c r="BG177" i="12"/>
  <c r="BE177" i="12"/>
  <c r="X177" i="12"/>
  <c r="V177" i="12"/>
  <c r="T177" i="12"/>
  <c r="P177" i="12"/>
  <c r="BI176" i="12"/>
  <c r="BH176" i="12"/>
  <c r="BG176" i="12"/>
  <c r="BE176" i="12"/>
  <c r="X176" i="12"/>
  <c r="V176" i="12"/>
  <c r="T176" i="12"/>
  <c r="P176" i="12"/>
  <c r="BI175" i="12"/>
  <c r="BH175" i="12"/>
  <c r="BG175" i="12"/>
  <c r="BE175" i="12"/>
  <c r="X175" i="12"/>
  <c r="V175" i="12"/>
  <c r="T175" i="12"/>
  <c r="P175" i="12"/>
  <c r="BI173" i="12"/>
  <c r="BH173" i="12"/>
  <c r="BG173" i="12"/>
  <c r="BE173" i="12"/>
  <c r="X173" i="12"/>
  <c r="V173" i="12"/>
  <c r="T173" i="12"/>
  <c r="P173" i="12"/>
  <c r="BI172" i="12"/>
  <c r="BH172" i="12"/>
  <c r="BG172" i="12"/>
  <c r="BE172" i="12"/>
  <c r="X172" i="12"/>
  <c r="V172" i="12"/>
  <c r="T172" i="12"/>
  <c r="P172" i="12"/>
  <c r="BI171" i="12"/>
  <c r="BH171" i="12"/>
  <c r="BG171" i="12"/>
  <c r="BE171" i="12"/>
  <c r="X171" i="12"/>
  <c r="V171" i="12"/>
  <c r="T171" i="12"/>
  <c r="P171" i="12"/>
  <c r="BI170" i="12"/>
  <c r="BH170" i="12"/>
  <c r="BG170" i="12"/>
  <c r="BE170" i="12"/>
  <c r="X170" i="12"/>
  <c r="V170" i="12"/>
  <c r="T170" i="12"/>
  <c r="P170" i="12"/>
  <c r="BI169" i="12"/>
  <c r="BH169" i="12"/>
  <c r="BG169" i="12"/>
  <c r="BE169" i="12"/>
  <c r="X169" i="12"/>
  <c r="V169" i="12"/>
  <c r="T169" i="12"/>
  <c r="P169" i="12"/>
  <c r="BI168" i="12"/>
  <c r="BH168" i="12"/>
  <c r="BG168" i="12"/>
  <c r="BE168" i="12"/>
  <c r="X168" i="12"/>
  <c r="V168" i="12"/>
  <c r="T168" i="12"/>
  <c r="P168" i="12"/>
  <c r="BI167" i="12"/>
  <c r="BH167" i="12"/>
  <c r="BG167" i="12"/>
  <c r="BE167" i="12"/>
  <c r="X167" i="12"/>
  <c r="V167" i="12"/>
  <c r="T167" i="12"/>
  <c r="P167" i="12"/>
  <c r="BI166" i="12"/>
  <c r="BH166" i="12"/>
  <c r="BG166" i="12"/>
  <c r="BE166" i="12"/>
  <c r="X166" i="12"/>
  <c r="V166" i="12"/>
  <c r="T166" i="12"/>
  <c r="P166" i="12"/>
  <c r="BI165" i="12"/>
  <c r="BH165" i="12"/>
  <c r="BG165" i="12"/>
  <c r="BE165" i="12"/>
  <c r="X165" i="12"/>
  <c r="V165" i="12"/>
  <c r="T165" i="12"/>
  <c r="P165" i="12"/>
  <c r="BI164" i="12"/>
  <c r="BH164" i="12"/>
  <c r="BG164" i="12"/>
  <c r="BE164" i="12"/>
  <c r="X164" i="12"/>
  <c r="V164" i="12"/>
  <c r="T164" i="12"/>
  <c r="P164" i="12"/>
  <c r="BI163" i="12"/>
  <c r="BH163" i="12"/>
  <c r="BG163" i="12"/>
  <c r="BE163" i="12"/>
  <c r="X163" i="12"/>
  <c r="V163" i="12"/>
  <c r="T163" i="12"/>
  <c r="P163" i="12"/>
  <c r="BI162" i="12"/>
  <c r="BH162" i="12"/>
  <c r="BG162" i="12"/>
  <c r="BE162" i="12"/>
  <c r="X162" i="12"/>
  <c r="V162" i="12"/>
  <c r="T162" i="12"/>
  <c r="P162" i="12"/>
  <c r="BI161" i="12"/>
  <c r="BH161" i="12"/>
  <c r="BG161" i="12"/>
  <c r="BE161" i="12"/>
  <c r="X161" i="12"/>
  <c r="V161" i="12"/>
  <c r="T161" i="12"/>
  <c r="P161" i="12"/>
  <c r="BI159" i="12"/>
  <c r="BH159" i="12"/>
  <c r="BG159" i="12"/>
  <c r="BE159" i="12"/>
  <c r="X159" i="12"/>
  <c r="V159" i="12"/>
  <c r="T159" i="12"/>
  <c r="P159" i="12"/>
  <c r="BI158" i="12"/>
  <c r="BH158" i="12"/>
  <c r="BG158" i="12"/>
  <c r="BE158" i="12"/>
  <c r="X158" i="12"/>
  <c r="V158" i="12"/>
  <c r="T158" i="12"/>
  <c r="P158" i="12"/>
  <c r="BI157" i="12"/>
  <c r="BH157" i="12"/>
  <c r="BG157" i="12"/>
  <c r="BE157" i="12"/>
  <c r="X157" i="12"/>
  <c r="V157" i="12"/>
  <c r="T157" i="12"/>
  <c r="P157" i="12"/>
  <c r="BI156" i="12"/>
  <c r="BH156" i="12"/>
  <c r="BG156" i="12"/>
  <c r="BE156" i="12"/>
  <c r="X156" i="12"/>
  <c r="V156" i="12"/>
  <c r="T156" i="12"/>
  <c r="P156" i="12"/>
  <c r="BI155" i="12"/>
  <c r="BH155" i="12"/>
  <c r="BG155" i="12"/>
  <c r="BE155" i="12"/>
  <c r="X155" i="12"/>
  <c r="V155" i="12"/>
  <c r="T155" i="12"/>
  <c r="P155" i="12"/>
  <c r="BI154" i="12"/>
  <c r="BH154" i="12"/>
  <c r="BG154" i="12"/>
  <c r="BE154" i="12"/>
  <c r="X154" i="12"/>
  <c r="V154" i="12"/>
  <c r="T154" i="12"/>
  <c r="P154" i="12"/>
  <c r="BI153" i="12"/>
  <c r="BH153" i="12"/>
  <c r="BG153" i="12"/>
  <c r="BE153" i="12"/>
  <c r="X153" i="12"/>
  <c r="V153" i="12"/>
  <c r="T153" i="12"/>
  <c r="P153" i="12"/>
  <c r="BI152" i="12"/>
  <c r="BH152" i="12"/>
  <c r="BG152" i="12"/>
  <c r="BE152" i="12"/>
  <c r="X152" i="12"/>
  <c r="V152" i="12"/>
  <c r="T152" i="12"/>
  <c r="P152" i="12"/>
  <c r="BI151" i="12"/>
  <c r="BH151" i="12"/>
  <c r="BG151" i="12"/>
  <c r="BE151" i="12"/>
  <c r="X151" i="12"/>
  <c r="V151" i="12"/>
  <c r="T151" i="12"/>
  <c r="P151" i="12"/>
  <c r="BI150" i="12"/>
  <c r="BH150" i="12"/>
  <c r="BG150" i="12"/>
  <c r="BE150" i="12"/>
  <c r="X150" i="12"/>
  <c r="V150" i="12"/>
  <c r="T150" i="12"/>
  <c r="P150" i="12"/>
  <c r="BI149" i="12"/>
  <c r="BH149" i="12"/>
  <c r="BG149" i="12"/>
  <c r="BE149" i="12"/>
  <c r="X149" i="12"/>
  <c r="V149" i="12"/>
  <c r="T149" i="12"/>
  <c r="P149" i="12"/>
  <c r="BI148" i="12"/>
  <c r="BH148" i="12"/>
  <c r="BG148" i="12"/>
  <c r="BE148" i="12"/>
  <c r="X148" i="12"/>
  <c r="V148" i="12"/>
  <c r="T148" i="12"/>
  <c r="P148" i="12"/>
  <c r="BI147" i="12"/>
  <c r="BH147" i="12"/>
  <c r="BG147" i="12"/>
  <c r="BE147" i="12"/>
  <c r="X147" i="12"/>
  <c r="V147" i="12"/>
  <c r="T147" i="12"/>
  <c r="P147" i="12"/>
  <c r="BI146" i="12"/>
  <c r="BH146" i="12"/>
  <c r="BG146" i="12"/>
  <c r="BE146" i="12"/>
  <c r="X146" i="12"/>
  <c r="V146" i="12"/>
  <c r="T146" i="12"/>
  <c r="P146" i="12"/>
  <c r="BI145" i="12"/>
  <c r="BH145" i="12"/>
  <c r="BG145" i="12"/>
  <c r="BE145" i="12"/>
  <c r="X145" i="12"/>
  <c r="V145" i="12"/>
  <c r="T145" i="12"/>
  <c r="P145" i="12"/>
  <c r="BI144" i="12"/>
  <c r="BH144" i="12"/>
  <c r="BG144" i="12"/>
  <c r="BE144" i="12"/>
  <c r="X144" i="12"/>
  <c r="V144" i="12"/>
  <c r="T144" i="12"/>
  <c r="P144" i="12"/>
  <c r="BI143" i="12"/>
  <c r="BH143" i="12"/>
  <c r="BG143" i="12"/>
  <c r="BE143" i="12"/>
  <c r="X143" i="12"/>
  <c r="V143" i="12"/>
  <c r="T143" i="12"/>
  <c r="P143" i="12"/>
  <c r="BI140" i="12"/>
  <c r="BH140" i="12"/>
  <c r="BG140" i="12"/>
  <c r="BE140" i="12"/>
  <c r="X140" i="12"/>
  <c r="X139" i="12"/>
  <c r="V140" i="12"/>
  <c r="V139" i="12" s="1"/>
  <c r="T140" i="12"/>
  <c r="T139" i="12" s="1"/>
  <c r="P140" i="12"/>
  <c r="J134" i="12"/>
  <c r="F134" i="12"/>
  <c r="F132" i="12"/>
  <c r="E130" i="12"/>
  <c r="BI115" i="12"/>
  <c r="BH115" i="12"/>
  <c r="BG115" i="12"/>
  <c r="BE115" i="12"/>
  <c r="BI114" i="12"/>
  <c r="BH114" i="12"/>
  <c r="BG114" i="12"/>
  <c r="BF114" i="12"/>
  <c r="BE114" i="12"/>
  <c r="BI113" i="12"/>
  <c r="BH113" i="12"/>
  <c r="BG113" i="12"/>
  <c r="BF113" i="12"/>
  <c r="BE113" i="12"/>
  <c r="BI112" i="12"/>
  <c r="BH112" i="12"/>
  <c r="BG112" i="12"/>
  <c r="BF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J93" i="12"/>
  <c r="F93" i="12"/>
  <c r="F91" i="12"/>
  <c r="E89" i="12"/>
  <c r="J26" i="12"/>
  <c r="E26" i="12"/>
  <c r="J135" i="12" s="1"/>
  <c r="J25" i="12"/>
  <c r="J20" i="12"/>
  <c r="E20" i="12"/>
  <c r="F135" i="12"/>
  <c r="J19" i="12"/>
  <c r="J14" i="12"/>
  <c r="J132" i="12" s="1"/>
  <c r="E7" i="12"/>
  <c r="E85" i="12" s="1"/>
  <c r="K43" i="11"/>
  <c r="K42" i="11"/>
  <c r="BA107" i="1" s="1"/>
  <c r="K41" i="11"/>
  <c r="AZ107" i="1"/>
  <c r="BI150" i="11"/>
  <c r="BH150" i="11"/>
  <c r="BG150" i="11"/>
  <c r="BE150" i="11"/>
  <c r="X150" i="11"/>
  <c r="V150" i="11"/>
  <c r="T150" i="11"/>
  <c r="P150" i="11"/>
  <c r="BI149" i="11"/>
  <c r="BH149" i="11"/>
  <c r="BG149" i="11"/>
  <c r="BE149" i="11"/>
  <c r="X149" i="11"/>
  <c r="V149" i="11"/>
  <c r="T149" i="11"/>
  <c r="P149" i="11"/>
  <c r="BI148" i="11"/>
  <c r="BH148" i="11"/>
  <c r="BG148" i="11"/>
  <c r="BE148" i="11"/>
  <c r="X148" i="11"/>
  <c r="V148" i="11"/>
  <c r="T148" i="11"/>
  <c r="P148" i="11"/>
  <c r="BI146" i="11"/>
  <c r="BH146" i="11"/>
  <c r="BG146" i="11"/>
  <c r="BE146" i="11"/>
  <c r="X146" i="11"/>
  <c r="V146" i="11"/>
  <c r="T146" i="11"/>
  <c r="P146" i="11"/>
  <c r="BI145" i="11"/>
  <c r="BH145" i="11"/>
  <c r="BG145" i="11"/>
  <c r="BE145" i="11"/>
  <c r="X145" i="11"/>
  <c r="V145" i="11"/>
  <c r="T145" i="11"/>
  <c r="P145" i="11"/>
  <c r="BI143" i="11"/>
  <c r="BH143" i="11"/>
  <c r="BG143" i="11"/>
  <c r="BE143" i="11"/>
  <c r="X143" i="11"/>
  <c r="V143" i="11"/>
  <c r="T143" i="11"/>
  <c r="P143" i="11"/>
  <c r="BI141" i="11"/>
  <c r="BH141" i="11"/>
  <c r="BG141" i="11"/>
  <c r="BE141" i="11"/>
  <c r="X141" i="11"/>
  <c r="V141" i="11"/>
  <c r="T141" i="11"/>
  <c r="P141" i="11"/>
  <c r="BI140" i="11"/>
  <c r="BH140" i="11"/>
  <c r="BG140" i="11"/>
  <c r="BE140" i="11"/>
  <c r="X140" i="11"/>
  <c r="V140" i="11"/>
  <c r="T140" i="11"/>
  <c r="P140" i="11"/>
  <c r="BI139" i="11"/>
  <c r="BH139" i="11"/>
  <c r="BG139" i="11"/>
  <c r="BE139" i="11"/>
  <c r="X139" i="11"/>
  <c r="V139" i="11"/>
  <c r="T139" i="11"/>
  <c r="P139" i="11"/>
  <c r="BI138" i="11"/>
  <c r="BH138" i="11"/>
  <c r="BG138" i="11"/>
  <c r="BE138" i="11"/>
  <c r="X138" i="11"/>
  <c r="V138" i="11"/>
  <c r="T138" i="11"/>
  <c r="P138" i="11"/>
  <c r="BI137" i="11"/>
  <c r="BH137" i="11"/>
  <c r="BG137" i="11"/>
  <c r="BE137" i="11"/>
  <c r="X137" i="11"/>
  <c r="V137" i="11"/>
  <c r="T137" i="11"/>
  <c r="P137" i="11"/>
  <c r="J130" i="11"/>
  <c r="F130" i="11"/>
  <c r="F128" i="11"/>
  <c r="E126" i="11"/>
  <c r="BI111" i="11"/>
  <c r="BH111" i="11"/>
  <c r="BG111" i="11"/>
  <c r="BE111" i="11"/>
  <c r="BI110" i="11"/>
  <c r="BH110" i="11"/>
  <c r="BG110" i="11"/>
  <c r="BF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J93" i="11"/>
  <c r="F93" i="11"/>
  <c r="F91" i="11"/>
  <c r="E89" i="11"/>
  <c r="J26" i="11"/>
  <c r="E26" i="11"/>
  <c r="J131" i="11" s="1"/>
  <c r="J25" i="11"/>
  <c r="J20" i="11"/>
  <c r="E20" i="11"/>
  <c r="F131" i="11"/>
  <c r="J19" i="11"/>
  <c r="J14" i="11"/>
  <c r="J128" i="11" s="1"/>
  <c r="E7" i="11"/>
  <c r="E122" i="11" s="1"/>
  <c r="K43" i="10"/>
  <c r="K42" i="10"/>
  <c r="BA106" i="1" s="1"/>
  <c r="K41" i="10"/>
  <c r="AZ106" i="1"/>
  <c r="BI548" i="10"/>
  <c r="BH548" i="10"/>
  <c r="BG548" i="10"/>
  <c r="BE548" i="10"/>
  <c r="X548" i="10"/>
  <c r="V548" i="10"/>
  <c r="T548" i="10"/>
  <c r="P548" i="10"/>
  <c r="BI547" i="10"/>
  <c r="BH547" i="10"/>
  <c r="BG547" i="10"/>
  <c r="BE547" i="10"/>
  <c r="X547" i="10"/>
  <c r="V547" i="10"/>
  <c r="T547" i="10"/>
  <c r="P547" i="10"/>
  <c r="K547" i="10" s="1"/>
  <c r="BF547" i="10" s="1"/>
  <c r="BI546" i="10"/>
  <c r="BH546" i="10"/>
  <c r="BG546" i="10"/>
  <c r="BE546" i="10"/>
  <c r="X546" i="10"/>
  <c r="V546" i="10"/>
  <c r="T546" i="10"/>
  <c r="P546" i="10"/>
  <c r="BI544" i="10"/>
  <c r="BH544" i="10"/>
  <c r="BG544" i="10"/>
  <c r="BE544" i="10"/>
  <c r="X544" i="10"/>
  <c r="V544" i="10"/>
  <c r="T544" i="10"/>
  <c r="P544" i="10"/>
  <c r="BI543" i="10"/>
  <c r="BH543" i="10"/>
  <c r="BG543" i="10"/>
  <c r="BE543" i="10"/>
  <c r="X543" i="10"/>
  <c r="V543" i="10"/>
  <c r="T543" i="10"/>
  <c r="P543" i="10"/>
  <c r="K543" i="10" s="1"/>
  <c r="BF543" i="10" s="1"/>
  <c r="BI542" i="10"/>
  <c r="BH542" i="10"/>
  <c r="BG542" i="10"/>
  <c r="BE542" i="10"/>
  <c r="X542" i="10"/>
  <c r="V542" i="10"/>
  <c r="T542" i="10"/>
  <c r="P542" i="10"/>
  <c r="BI540" i="10"/>
  <c r="BH540" i="10"/>
  <c r="BG540" i="10"/>
  <c r="BE540" i="10"/>
  <c r="X540" i="10"/>
  <c r="V540" i="10"/>
  <c r="T540" i="10"/>
  <c r="P540" i="10"/>
  <c r="BI539" i="10"/>
  <c r="BH539" i="10"/>
  <c r="BG539" i="10"/>
  <c r="BE539" i="10"/>
  <c r="X539" i="10"/>
  <c r="V539" i="10"/>
  <c r="T539" i="10"/>
  <c r="P539" i="10"/>
  <c r="K539" i="10" s="1"/>
  <c r="BF539" i="10" s="1"/>
  <c r="BI538" i="10"/>
  <c r="BH538" i="10"/>
  <c r="BG538" i="10"/>
  <c r="BE538" i="10"/>
  <c r="X538" i="10"/>
  <c r="V538" i="10"/>
  <c r="T538" i="10"/>
  <c r="P538" i="10"/>
  <c r="BI536" i="10"/>
  <c r="BH536" i="10"/>
  <c r="BG536" i="10"/>
  <c r="BE536" i="10"/>
  <c r="X536" i="10"/>
  <c r="V536" i="10"/>
  <c r="T536" i="10"/>
  <c r="P536" i="10"/>
  <c r="BI535" i="10"/>
  <c r="BH535" i="10"/>
  <c r="BG535" i="10"/>
  <c r="BE535" i="10"/>
  <c r="X535" i="10"/>
  <c r="V535" i="10"/>
  <c r="T535" i="10"/>
  <c r="P535" i="10"/>
  <c r="BI534" i="10"/>
  <c r="BH534" i="10"/>
  <c r="BG534" i="10"/>
  <c r="BE534" i="10"/>
  <c r="X534" i="10"/>
  <c r="V534" i="10"/>
  <c r="T534" i="10"/>
  <c r="P534" i="10"/>
  <c r="BI533" i="10"/>
  <c r="BH533" i="10"/>
  <c r="BG533" i="10"/>
  <c r="BE533" i="10"/>
  <c r="X533" i="10"/>
  <c r="V533" i="10"/>
  <c r="T533" i="10"/>
  <c r="P533" i="10"/>
  <c r="BI532" i="10"/>
  <c r="BH532" i="10"/>
  <c r="BG532" i="10"/>
  <c r="BE532" i="10"/>
  <c r="X532" i="10"/>
  <c r="V532" i="10"/>
  <c r="T532" i="10"/>
  <c r="P532" i="10"/>
  <c r="BI531" i="10"/>
  <c r="BH531" i="10"/>
  <c r="BG531" i="10"/>
  <c r="BE531" i="10"/>
  <c r="X531" i="10"/>
  <c r="V531" i="10"/>
  <c r="T531" i="10"/>
  <c r="P531" i="10"/>
  <c r="BI530" i="10"/>
  <c r="BH530" i="10"/>
  <c r="BG530" i="10"/>
  <c r="BE530" i="10"/>
  <c r="X530" i="10"/>
  <c r="V530" i="10"/>
  <c r="T530" i="10"/>
  <c r="P530" i="10"/>
  <c r="BI529" i="10"/>
  <c r="BH529" i="10"/>
  <c r="BG529" i="10"/>
  <c r="BE529" i="10"/>
  <c r="X529" i="10"/>
  <c r="V529" i="10"/>
  <c r="T529" i="10"/>
  <c r="P529" i="10"/>
  <c r="BI528" i="10"/>
  <c r="BH528" i="10"/>
  <c r="BG528" i="10"/>
  <c r="BE528" i="10"/>
  <c r="X528" i="10"/>
  <c r="V528" i="10"/>
  <c r="T528" i="10"/>
  <c r="P528" i="10"/>
  <c r="BI527" i="10"/>
  <c r="BH527" i="10"/>
  <c r="BG527" i="10"/>
  <c r="BE527" i="10"/>
  <c r="X527" i="10"/>
  <c r="V527" i="10"/>
  <c r="T527" i="10"/>
  <c r="P527" i="10"/>
  <c r="BI525" i="10"/>
  <c r="BH525" i="10"/>
  <c r="BG525" i="10"/>
  <c r="BE525" i="10"/>
  <c r="X525" i="10"/>
  <c r="V525" i="10"/>
  <c r="T525" i="10"/>
  <c r="P525" i="10"/>
  <c r="BK525" i="10" s="1"/>
  <c r="BI524" i="10"/>
  <c r="BH524" i="10"/>
  <c r="BG524" i="10"/>
  <c r="BE524" i="10"/>
  <c r="X524" i="10"/>
  <c r="V524" i="10"/>
  <c r="T524" i="10"/>
  <c r="P524" i="10"/>
  <c r="BI523" i="10"/>
  <c r="BH523" i="10"/>
  <c r="BG523" i="10"/>
  <c r="BE523" i="10"/>
  <c r="X523" i="10"/>
  <c r="V523" i="10"/>
  <c r="T523" i="10"/>
  <c r="P523" i="10"/>
  <c r="BI522" i="10"/>
  <c r="BH522" i="10"/>
  <c r="BG522" i="10"/>
  <c r="BE522" i="10"/>
  <c r="X522" i="10"/>
  <c r="V522" i="10"/>
  <c r="T522" i="10"/>
  <c r="P522" i="10"/>
  <c r="BI521" i="10"/>
  <c r="BH521" i="10"/>
  <c r="BG521" i="10"/>
  <c r="BE521" i="10"/>
  <c r="X521" i="10"/>
  <c r="V521" i="10"/>
  <c r="T521" i="10"/>
  <c r="P521" i="10"/>
  <c r="BI520" i="10"/>
  <c r="BH520" i="10"/>
  <c r="BG520" i="10"/>
  <c r="BE520" i="10"/>
  <c r="X520" i="10"/>
  <c r="V520" i="10"/>
  <c r="T520" i="10"/>
  <c r="P520" i="10"/>
  <c r="BI519" i="10"/>
  <c r="BH519" i="10"/>
  <c r="BG519" i="10"/>
  <c r="BE519" i="10"/>
  <c r="X519" i="10"/>
  <c r="V519" i="10"/>
  <c r="T519" i="10"/>
  <c r="P519" i="10"/>
  <c r="BK519" i="10" s="1"/>
  <c r="BI518" i="10"/>
  <c r="BH518" i="10"/>
  <c r="BG518" i="10"/>
  <c r="BE518" i="10"/>
  <c r="X518" i="10"/>
  <c r="V518" i="10"/>
  <c r="T518" i="10"/>
  <c r="P518" i="10"/>
  <c r="BI517" i="10"/>
  <c r="BH517" i="10"/>
  <c r="BG517" i="10"/>
  <c r="BE517" i="10"/>
  <c r="X517" i="10"/>
  <c r="V517" i="10"/>
  <c r="T517" i="10"/>
  <c r="P517" i="10"/>
  <c r="BI516" i="10"/>
  <c r="BH516" i="10"/>
  <c r="BG516" i="10"/>
  <c r="BE516" i="10"/>
  <c r="X516" i="10"/>
  <c r="V516" i="10"/>
  <c r="T516" i="10"/>
  <c r="P516" i="10"/>
  <c r="BI515" i="10"/>
  <c r="BH515" i="10"/>
  <c r="BG515" i="10"/>
  <c r="BE515" i="10"/>
  <c r="X515" i="10"/>
  <c r="V515" i="10"/>
  <c r="T515" i="10"/>
  <c r="P515" i="10"/>
  <c r="BI514" i="10"/>
  <c r="BH514" i="10"/>
  <c r="BG514" i="10"/>
  <c r="BE514" i="10"/>
  <c r="X514" i="10"/>
  <c r="V514" i="10"/>
  <c r="T514" i="10"/>
  <c r="P514" i="10"/>
  <c r="BI513" i="10"/>
  <c r="BH513" i="10"/>
  <c r="BG513" i="10"/>
  <c r="BE513" i="10"/>
  <c r="X513" i="10"/>
  <c r="V513" i="10"/>
  <c r="T513" i="10"/>
  <c r="P513" i="10"/>
  <c r="BI512" i="10"/>
  <c r="BH512" i="10"/>
  <c r="BG512" i="10"/>
  <c r="BE512" i="10"/>
  <c r="X512" i="10"/>
  <c r="V512" i="10"/>
  <c r="T512" i="10"/>
  <c r="P512" i="10"/>
  <c r="BI511" i="10"/>
  <c r="BH511" i="10"/>
  <c r="BG511" i="10"/>
  <c r="BE511" i="10"/>
  <c r="X511" i="10"/>
  <c r="V511" i="10"/>
  <c r="T511" i="10"/>
  <c r="P511" i="10"/>
  <c r="BI510" i="10"/>
  <c r="BH510" i="10"/>
  <c r="BG510" i="10"/>
  <c r="BE510" i="10"/>
  <c r="X510" i="10"/>
  <c r="V510" i="10"/>
  <c r="T510" i="10"/>
  <c r="P510" i="10"/>
  <c r="BI509" i="10"/>
  <c r="BH509" i="10"/>
  <c r="BG509" i="10"/>
  <c r="BE509" i="10"/>
  <c r="X509" i="10"/>
  <c r="V509" i="10"/>
  <c r="T509" i="10"/>
  <c r="P509" i="10"/>
  <c r="BI508" i="10"/>
  <c r="BH508" i="10"/>
  <c r="BG508" i="10"/>
  <c r="BE508" i="10"/>
  <c r="X508" i="10"/>
  <c r="V508" i="10"/>
  <c r="T508" i="10"/>
  <c r="P508" i="10"/>
  <c r="BI507" i="10"/>
  <c r="BH507" i="10"/>
  <c r="BG507" i="10"/>
  <c r="BE507" i="10"/>
  <c r="X507" i="10"/>
  <c r="V507" i="10"/>
  <c r="T507" i="10"/>
  <c r="P507" i="10"/>
  <c r="BK507" i="10" s="1"/>
  <c r="BI506" i="10"/>
  <c r="BH506" i="10"/>
  <c r="BG506" i="10"/>
  <c r="BE506" i="10"/>
  <c r="X506" i="10"/>
  <c r="V506" i="10"/>
  <c r="T506" i="10"/>
  <c r="P506" i="10"/>
  <c r="BI505" i="10"/>
  <c r="BH505" i="10"/>
  <c r="BG505" i="10"/>
  <c r="BE505" i="10"/>
  <c r="X505" i="10"/>
  <c r="V505" i="10"/>
  <c r="T505" i="10"/>
  <c r="P505" i="10"/>
  <c r="BI503" i="10"/>
  <c r="BH503" i="10"/>
  <c r="BG503" i="10"/>
  <c r="BE503" i="10"/>
  <c r="X503" i="10"/>
  <c r="V503" i="10"/>
  <c r="T503" i="10"/>
  <c r="P503" i="10"/>
  <c r="BI502" i="10"/>
  <c r="BH502" i="10"/>
  <c r="BG502" i="10"/>
  <c r="BE502" i="10"/>
  <c r="X502" i="10"/>
  <c r="V502" i="10"/>
  <c r="T502" i="10"/>
  <c r="P502" i="10"/>
  <c r="BI501" i="10"/>
  <c r="BH501" i="10"/>
  <c r="BG501" i="10"/>
  <c r="BE501" i="10"/>
  <c r="X501" i="10"/>
  <c r="V501" i="10"/>
  <c r="T501" i="10"/>
  <c r="P501" i="10"/>
  <c r="BI500" i="10"/>
  <c r="BH500" i="10"/>
  <c r="BG500" i="10"/>
  <c r="BE500" i="10"/>
  <c r="X500" i="10"/>
  <c r="V500" i="10"/>
  <c r="T500" i="10"/>
  <c r="P500" i="10"/>
  <c r="BI499" i="10"/>
  <c r="BH499" i="10"/>
  <c r="BG499" i="10"/>
  <c r="BE499" i="10"/>
  <c r="X499" i="10"/>
  <c r="V499" i="10"/>
  <c r="T499" i="10"/>
  <c r="P499" i="10"/>
  <c r="BI498" i="10"/>
  <c r="BH498" i="10"/>
  <c r="BG498" i="10"/>
  <c r="BE498" i="10"/>
  <c r="X498" i="10"/>
  <c r="V498" i="10"/>
  <c r="T498" i="10"/>
  <c r="P498" i="10"/>
  <c r="BI497" i="10"/>
  <c r="BH497" i="10"/>
  <c r="BG497" i="10"/>
  <c r="BE497" i="10"/>
  <c r="X497" i="10"/>
  <c r="V497" i="10"/>
  <c r="T497" i="10"/>
  <c r="P497" i="10"/>
  <c r="BK497" i="10" s="1"/>
  <c r="BI496" i="10"/>
  <c r="BH496" i="10"/>
  <c r="BG496" i="10"/>
  <c r="BE496" i="10"/>
  <c r="X496" i="10"/>
  <c r="V496" i="10"/>
  <c r="T496" i="10"/>
  <c r="P496" i="10"/>
  <c r="BI495" i="10"/>
  <c r="BH495" i="10"/>
  <c r="BG495" i="10"/>
  <c r="BE495" i="10"/>
  <c r="X495" i="10"/>
  <c r="V495" i="10"/>
  <c r="T495" i="10"/>
  <c r="P495" i="10"/>
  <c r="BI494" i="10"/>
  <c r="BH494" i="10"/>
  <c r="BG494" i="10"/>
  <c r="BE494" i="10"/>
  <c r="X494" i="10"/>
  <c r="V494" i="10"/>
  <c r="T494" i="10"/>
  <c r="P494" i="10"/>
  <c r="BK494" i="10" s="1"/>
  <c r="BI493" i="10"/>
  <c r="BH493" i="10"/>
  <c r="BG493" i="10"/>
  <c r="BE493" i="10"/>
  <c r="X493" i="10"/>
  <c r="V493" i="10"/>
  <c r="T493" i="10"/>
  <c r="P493" i="10"/>
  <c r="BI492" i="10"/>
  <c r="BH492" i="10"/>
  <c r="BG492" i="10"/>
  <c r="BE492" i="10"/>
  <c r="X492" i="10"/>
  <c r="V492" i="10"/>
  <c r="T492" i="10"/>
  <c r="P492" i="10"/>
  <c r="BI491" i="10"/>
  <c r="BH491" i="10"/>
  <c r="BG491" i="10"/>
  <c r="BE491" i="10"/>
  <c r="X491" i="10"/>
  <c r="V491" i="10"/>
  <c r="T491" i="10"/>
  <c r="P491" i="10"/>
  <c r="BK491" i="10" s="1"/>
  <c r="BI490" i="10"/>
  <c r="BH490" i="10"/>
  <c r="BG490" i="10"/>
  <c r="BE490" i="10"/>
  <c r="X490" i="10"/>
  <c r="V490" i="10"/>
  <c r="T490" i="10"/>
  <c r="P490" i="10"/>
  <c r="BI489" i="10"/>
  <c r="BH489" i="10"/>
  <c r="BG489" i="10"/>
  <c r="BE489" i="10"/>
  <c r="X489" i="10"/>
  <c r="V489" i="10"/>
  <c r="T489" i="10"/>
  <c r="P489" i="10"/>
  <c r="BI488" i="10"/>
  <c r="BH488" i="10"/>
  <c r="BG488" i="10"/>
  <c r="BE488" i="10"/>
  <c r="X488" i="10"/>
  <c r="V488" i="10"/>
  <c r="T488" i="10"/>
  <c r="P488" i="10"/>
  <c r="K488" i="10" s="1"/>
  <c r="BF488" i="10" s="1"/>
  <c r="BI486" i="10"/>
  <c r="BH486" i="10"/>
  <c r="BG486" i="10"/>
  <c r="BE486" i="10"/>
  <c r="X486" i="10"/>
  <c r="V486" i="10"/>
  <c r="T486" i="10"/>
  <c r="P486" i="10"/>
  <c r="BI485" i="10"/>
  <c r="BH485" i="10"/>
  <c r="BG485" i="10"/>
  <c r="BE485" i="10"/>
  <c r="X485" i="10"/>
  <c r="V485" i="10"/>
  <c r="T485" i="10"/>
  <c r="P485" i="10"/>
  <c r="BI484" i="10"/>
  <c r="BH484" i="10"/>
  <c r="BG484" i="10"/>
  <c r="BE484" i="10"/>
  <c r="X484" i="10"/>
  <c r="V484" i="10"/>
  <c r="T484" i="10"/>
  <c r="P484" i="10"/>
  <c r="BI483" i="10"/>
  <c r="BH483" i="10"/>
  <c r="BG483" i="10"/>
  <c r="BE483" i="10"/>
  <c r="X483" i="10"/>
  <c r="V483" i="10"/>
  <c r="T483" i="10"/>
  <c r="P483" i="10"/>
  <c r="BI482" i="10"/>
  <c r="BH482" i="10"/>
  <c r="BG482" i="10"/>
  <c r="BE482" i="10"/>
  <c r="X482" i="10"/>
  <c r="V482" i="10"/>
  <c r="T482" i="10"/>
  <c r="P482" i="10"/>
  <c r="BI481" i="10"/>
  <c r="BH481" i="10"/>
  <c r="BG481" i="10"/>
  <c r="BE481" i="10"/>
  <c r="X481" i="10"/>
  <c r="V481" i="10"/>
  <c r="T481" i="10"/>
  <c r="P481" i="10"/>
  <c r="BI480" i="10"/>
  <c r="BH480" i="10"/>
  <c r="BG480" i="10"/>
  <c r="BE480" i="10"/>
  <c r="X480" i="10"/>
  <c r="V480" i="10"/>
  <c r="T480" i="10"/>
  <c r="P480" i="10"/>
  <c r="BI479" i="10"/>
  <c r="BH479" i="10"/>
  <c r="BG479" i="10"/>
  <c r="BE479" i="10"/>
  <c r="X479" i="10"/>
  <c r="V479" i="10"/>
  <c r="T479" i="10"/>
  <c r="P479" i="10"/>
  <c r="BI478" i="10"/>
  <c r="BH478" i="10"/>
  <c r="BG478" i="10"/>
  <c r="BE478" i="10"/>
  <c r="X478" i="10"/>
  <c r="V478" i="10"/>
  <c r="T478" i="10"/>
  <c r="P478" i="10"/>
  <c r="BI477" i="10"/>
  <c r="BH477" i="10"/>
  <c r="BG477" i="10"/>
  <c r="BE477" i="10"/>
  <c r="X477" i="10"/>
  <c r="V477" i="10"/>
  <c r="T477" i="10"/>
  <c r="P477" i="10"/>
  <c r="BI476" i="10"/>
  <c r="BH476" i="10"/>
  <c r="BG476" i="10"/>
  <c r="BE476" i="10"/>
  <c r="X476" i="10"/>
  <c r="V476" i="10"/>
  <c r="T476" i="10"/>
  <c r="P476" i="10"/>
  <c r="BI475" i="10"/>
  <c r="BH475" i="10"/>
  <c r="BG475" i="10"/>
  <c r="BE475" i="10"/>
  <c r="X475" i="10"/>
  <c r="V475" i="10"/>
  <c r="T475" i="10"/>
  <c r="P475" i="10"/>
  <c r="BI474" i="10"/>
  <c r="BH474" i="10"/>
  <c r="BG474" i="10"/>
  <c r="BE474" i="10"/>
  <c r="X474" i="10"/>
  <c r="V474" i="10"/>
  <c r="T474" i="10"/>
  <c r="P474" i="10"/>
  <c r="BI473" i="10"/>
  <c r="BH473" i="10"/>
  <c r="BG473" i="10"/>
  <c r="BE473" i="10"/>
  <c r="X473" i="10"/>
  <c r="V473" i="10"/>
  <c r="T473" i="10"/>
  <c r="P473" i="10"/>
  <c r="BI472" i="10"/>
  <c r="BH472" i="10"/>
  <c r="BG472" i="10"/>
  <c r="BE472" i="10"/>
  <c r="X472" i="10"/>
  <c r="V472" i="10"/>
  <c r="T472" i="10"/>
  <c r="P472" i="10"/>
  <c r="BK472" i="10" s="1"/>
  <c r="BI471" i="10"/>
  <c r="BH471" i="10"/>
  <c r="BG471" i="10"/>
  <c r="BE471" i="10"/>
  <c r="X471" i="10"/>
  <c r="V471" i="10"/>
  <c r="T471" i="10"/>
  <c r="P471" i="10"/>
  <c r="BI470" i="10"/>
  <c r="BH470" i="10"/>
  <c r="BG470" i="10"/>
  <c r="BE470" i="10"/>
  <c r="X470" i="10"/>
  <c r="V470" i="10"/>
  <c r="T470" i="10"/>
  <c r="P470" i="10"/>
  <c r="BI469" i="10"/>
  <c r="BH469" i="10"/>
  <c r="BG469" i="10"/>
  <c r="BE469" i="10"/>
  <c r="X469" i="10"/>
  <c r="V469" i="10"/>
  <c r="T469" i="10"/>
  <c r="P469" i="10"/>
  <c r="BI468" i="10"/>
  <c r="BH468" i="10"/>
  <c r="BG468" i="10"/>
  <c r="BE468" i="10"/>
  <c r="X468" i="10"/>
  <c r="V468" i="10"/>
  <c r="T468" i="10"/>
  <c r="P468" i="10"/>
  <c r="BI467" i="10"/>
  <c r="BH467" i="10"/>
  <c r="BG467" i="10"/>
  <c r="BE467" i="10"/>
  <c r="X467" i="10"/>
  <c r="V467" i="10"/>
  <c r="T467" i="10"/>
  <c r="P467" i="10"/>
  <c r="BI466" i="10"/>
  <c r="BH466" i="10"/>
  <c r="BG466" i="10"/>
  <c r="BE466" i="10"/>
  <c r="X466" i="10"/>
  <c r="V466" i="10"/>
  <c r="T466" i="10"/>
  <c r="P466" i="10"/>
  <c r="BI465" i="10"/>
  <c r="BH465" i="10"/>
  <c r="BG465" i="10"/>
  <c r="BE465" i="10"/>
  <c r="X465" i="10"/>
  <c r="V465" i="10"/>
  <c r="T465" i="10"/>
  <c r="P465" i="10"/>
  <c r="BI464" i="10"/>
  <c r="BH464" i="10"/>
  <c r="BG464" i="10"/>
  <c r="BE464" i="10"/>
  <c r="X464" i="10"/>
  <c r="V464" i="10"/>
  <c r="T464" i="10"/>
  <c r="P464" i="10"/>
  <c r="BI463" i="10"/>
  <c r="BH463" i="10"/>
  <c r="BG463" i="10"/>
  <c r="BE463" i="10"/>
  <c r="X463" i="10"/>
  <c r="V463" i="10"/>
  <c r="T463" i="10"/>
  <c r="P463" i="10"/>
  <c r="BK463" i="10" s="1"/>
  <c r="BI462" i="10"/>
  <c r="BH462" i="10"/>
  <c r="BG462" i="10"/>
  <c r="BE462" i="10"/>
  <c r="X462" i="10"/>
  <c r="V462" i="10"/>
  <c r="T462" i="10"/>
  <c r="P462" i="10"/>
  <c r="BI461" i="10"/>
  <c r="BH461" i="10"/>
  <c r="BG461" i="10"/>
  <c r="BE461" i="10"/>
  <c r="X461" i="10"/>
  <c r="V461" i="10"/>
  <c r="T461" i="10"/>
  <c r="P461" i="10"/>
  <c r="BI460" i="10"/>
  <c r="BH460" i="10"/>
  <c r="BG460" i="10"/>
  <c r="BE460" i="10"/>
  <c r="X460" i="10"/>
  <c r="V460" i="10"/>
  <c r="T460" i="10"/>
  <c r="P460" i="10"/>
  <c r="BK460" i="10" s="1"/>
  <c r="BI459" i="10"/>
  <c r="BH459" i="10"/>
  <c r="BG459" i="10"/>
  <c r="BE459" i="10"/>
  <c r="X459" i="10"/>
  <c r="V459" i="10"/>
  <c r="T459" i="10"/>
  <c r="P459" i="10"/>
  <c r="BI458" i="10"/>
  <c r="BH458" i="10"/>
  <c r="BG458" i="10"/>
  <c r="BE458" i="10"/>
  <c r="X458" i="10"/>
  <c r="V458" i="10"/>
  <c r="T458" i="10"/>
  <c r="P458" i="10"/>
  <c r="BI457" i="10"/>
  <c r="BH457" i="10"/>
  <c r="BG457" i="10"/>
  <c r="BE457" i="10"/>
  <c r="X457" i="10"/>
  <c r="V457" i="10"/>
  <c r="T457" i="10"/>
  <c r="P457" i="10"/>
  <c r="BI456" i="10"/>
  <c r="BH456" i="10"/>
  <c r="BG456" i="10"/>
  <c r="BE456" i="10"/>
  <c r="X456" i="10"/>
  <c r="V456" i="10"/>
  <c r="T456" i="10"/>
  <c r="P456" i="10"/>
  <c r="BI455" i="10"/>
  <c r="BH455" i="10"/>
  <c r="BG455" i="10"/>
  <c r="BE455" i="10"/>
  <c r="X455" i="10"/>
  <c r="V455" i="10"/>
  <c r="T455" i="10"/>
  <c r="P455" i="10"/>
  <c r="BI454" i="10"/>
  <c r="BH454" i="10"/>
  <c r="BG454" i="10"/>
  <c r="BE454" i="10"/>
  <c r="X454" i="10"/>
  <c r="V454" i="10"/>
  <c r="T454" i="10"/>
  <c r="P454" i="10"/>
  <c r="BK454" i="10" s="1"/>
  <c r="BI453" i="10"/>
  <c r="BH453" i="10"/>
  <c r="BG453" i="10"/>
  <c r="BE453" i="10"/>
  <c r="X453" i="10"/>
  <c r="V453" i="10"/>
  <c r="T453" i="10"/>
  <c r="P453" i="10"/>
  <c r="BI452" i="10"/>
  <c r="BH452" i="10"/>
  <c r="BG452" i="10"/>
  <c r="BE452" i="10"/>
  <c r="X452" i="10"/>
  <c r="V452" i="10"/>
  <c r="T452" i="10"/>
  <c r="P452" i="10"/>
  <c r="BI451" i="10"/>
  <c r="BH451" i="10"/>
  <c r="BG451" i="10"/>
  <c r="BE451" i="10"/>
  <c r="X451" i="10"/>
  <c r="V451" i="10"/>
  <c r="T451" i="10"/>
  <c r="P451" i="10"/>
  <c r="BK451" i="10" s="1"/>
  <c r="BI450" i="10"/>
  <c r="BH450" i="10"/>
  <c r="BG450" i="10"/>
  <c r="BE450" i="10"/>
  <c r="X450" i="10"/>
  <c r="V450" i="10"/>
  <c r="T450" i="10"/>
  <c r="P450" i="10"/>
  <c r="BI449" i="10"/>
  <c r="BH449" i="10"/>
  <c r="BG449" i="10"/>
  <c r="BE449" i="10"/>
  <c r="X449" i="10"/>
  <c r="V449" i="10"/>
  <c r="T449" i="10"/>
  <c r="P449" i="10"/>
  <c r="BI448" i="10"/>
  <c r="BH448" i="10"/>
  <c r="BG448" i="10"/>
  <c r="BE448" i="10"/>
  <c r="X448" i="10"/>
  <c r="V448" i="10"/>
  <c r="T448" i="10"/>
  <c r="P448" i="10"/>
  <c r="K448" i="10" s="1"/>
  <c r="BF448" i="10" s="1"/>
  <c r="BI447" i="10"/>
  <c r="BH447" i="10"/>
  <c r="BG447" i="10"/>
  <c r="BE447" i="10"/>
  <c r="X447" i="10"/>
  <c r="V447" i="10"/>
  <c r="T447" i="10"/>
  <c r="P447" i="10"/>
  <c r="BI446" i="10"/>
  <c r="BH446" i="10"/>
  <c r="BG446" i="10"/>
  <c r="BE446" i="10"/>
  <c r="X446" i="10"/>
  <c r="V446" i="10"/>
  <c r="T446" i="10"/>
  <c r="P446" i="10"/>
  <c r="BI445" i="10"/>
  <c r="BH445" i="10"/>
  <c r="BG445" i="10"/>
  <c r="BE445" i="10"/>
  <c r="X445" i="10"/>
  <c r="V445" i="10"/>
  <c r="T445" i="10"/>
  <c r="P445" i="10"/>
  <c r="BI444" i="10"/>
  <c r="BH444" i="10"/>
  <c r="BG444" i="10"/>
  <c r="BE444" i="10"/>
  <c r="X444" i="10"/>
  <c r="V444" i="10"/>
  <c r="T444" i="10"/>
  <c r="P444" i="10"/>
  <c r="BI443" i="10"/>
  <c r="BH443" i="10"/>
  <c r="BG443" i="10"/>
  <c r="BE443" i="10"/>
  <c r="X443" i="10"/>
  <c r="V443" i="10"/>
  <c r="T443" i="10"/>
  <c r="P443" i="10"/>
  <c r="BI442" i="10"/>
  <c r="BH442" i="10"/>
  <c r="BG442" i="10"/>
  <c r="BE442" i="10"/>
  <c r="X442" i="10"/>
  <c r="V442" i="10"/>
  <c r="T442" i="10"/>
  <c r="P442" i="10"/>
  <c r="BI441" i="10"/>
  <c r="BH441" i="10"/>
  <c r="BG441" i="10"/>
  <c r="BE441" i="10"/>
  <c r="X441" i="10"/>
  <c r="V441" i="10"/>
  <c r="T441" i="10"/>
  <c r="P441" i="10"/>
  <c r="BI440" i="10"/>
  <c r="BH440" i="10"/>
  <c r="BG440" i="10"/>
  <c r="BE440" i="10"/>
  <c r="X440" i="10"/>
  <c r="V440" i="10"/>
  <c r="T440" i="10"/>
  <c r="P440" i="10"/>
  <c r="BI439" i="10"/>
  <c r="BH439" i="10"/>
  <c r="BG439" i="10"/>
  <c r="BE439" i="10"/>
  <c r="X439" i="10"/>
  <c r="V439" i="10"/>
  <c r="T439" i="10"/>
  <c r="P439" i="10"/>
  <c r="BI438" i="10"/>
  <c r="BH438" i="10"/>
  <c r="BG438" i="10"/>
  <c r="BE438" i="10"/>
  <c r="X438" i="10"/>
  <c r="V438" i="10"/>
  <c r="T438" i="10"/>
  <c r="P438" i="10"/>
  <c r="BI437" i="10"/>
  <c r="BH437" i="10"/>
  <c r="BG437" i="10"/>
  <c r="BE437" i="10"/>
  <c r="X437" i="10"/>
  <c r="V437" i="10"/>
  <c r="T437" i="10"/>
  <c r="P437" i="10"/>
  <c r="BI436" i="10"/>
  <c r="BH436" i="10"/>
  <c r="BG436" i="10"/>
  <c r="BE436" i="10"/>
  <c r="X436" i="10"/>
  <c r="V436" i="10"/>
  <c r="T436" i="10"/>
  <c r="P436" i="10"/>
  <c r="BK436" i="10" s="1"/>
  <c r="BI435" i="10"/>
  <c r="BH435" i="10"/>
  <c r="BG435" i="10"/>
  <c r="BE435" i="10"/>
  <c r="X435" i="10"/>
  <c r="V435" i="10"/>
  <c r="T435" i="10"/>
  <c r="P435" i="10"/>
  <c r="BI434" i="10"/>
  <c r="BH434" i="10"/>
  <c r="BG434" i="10"/>
  <c r="BE434" i="10"/>
  <c r="X434" i="10"/>
  <c r="V434" i="10"/>
  <c r="T434" i="10"/>
  <c r="P434" i="10"/>
  <c r="BI433" i="10"/>
  <c r="BH433" i="10"/>
  <c r="BG433" i="10"/>
  <c r="BE433" i="10"/>
  <c r="X433" i="10"/>
  <c r="V433" i="10"/>
  <c r="T433" i="10"/>
  <c r="P433" i="10"/>
  <c r="K433" i="10" s="1"/>
  <c r="BF433" i="10" s="1"/>
  <c r="BI432" i="10"/>
  <c r="BH432" i="10"/>
  <c r="BG432" i="10"/>
  <c r="BE432" i="10"/>
  <c r="X432" i="10"/>
  <c r="V432" i="10"/>
  <c r="T432" i="10"/>
  <c r="P432" i="10"/>
  <c r="BI431" i="10"/>
  <c r="BH431" i="10"/>
  <c r="BG431" i="10"/>
  <c r="BE431" i="10"/>
  <c r="X431" i="10"/>
  <c r="V431" i="10"/>
  <c r="T431" i="10"/>
  <c r="P431" i="10"/>
  <c r="BI430" i="10"/>
  <c r="BH430" i="10"/>
  <c r="BG430" i="10"/>
  <c r="BE430" i="10"/>
  <c r="X430" i="10"/>
  <c r="V430" i="10"/>
  <c r="T430" i="10"/>
  <c r="P430" i="10"/>
  <c r="BI429" i="10"/>
  <c r="BH429" i="10"/>
  <c r="BG429" i="10"/>
  <c r="BE429" i="10"/>
  <c r="X429" i="10"/>
  <c r="V429" i="10"/>
  <c r="T429" i="10"/>
  <c r="P429" i="10"/>
  <c r="BI428" i="10"/>
  <c r="BH428" i="10"/>
  <c r="BG428" i="10"/>
  <c r="BE428" i="10"/>
  <c r="X428" i="10"/>
  <c r="V428" i="10"/>
  <c r="T428" i="10"/>
  <c r="P428" i="10"/>
  <c r="BI426" i="10"/>
  <c r="BH426" i="10"/>
  <c r="BG426" i="10"/>
  <c r="BE426" i="10"/>
  <c r="X426" i="10"/>
  <c r="V426" i="10"/>
  <c r="T426" i="10"/>
  <c r="P426" i="10"/>
  <c r="BK426" i="10" s="1"/>
  <c r="BI425" i="10"/>
  <c r="BH425" i="10"/>
  <c r="BG425" i="10"/>
  <c r="BE425" i="10"/>
  <c r="X425" i="10"/>
  <c r="V425" i="10"/>
  <c r="T425" i="10"/>
  <c r="P425" i="10"/>
  <c r="BI424" i="10"/>
  <c r="BH424" i="10"/>
  <c r="BG424" i="10"/>
  <c r="BE424" i="10"/>
  <c r="X424" i="10"/>
  <c r="V424" i="10"/>
  <c r="T424" i="10"/>
  <c r="P424" i="10"/>
  <c r="BI423" i="10"/>
  <c r="BH423" i="10"/>
  <c r="BG423" i="10"/>
  <c r="BE423" i="10"/>
  <c r="X423" i="10"/>
  <c r="V423" i="10"/>
  <c r="T423" i="10"/>
  <c r="P423" i="10"/>
  <c r="BI422" i="10"/>
  <c r="BH422" i="10"/>
  <c r="BG422" i="10"/>
  <c r="BE422" i="10"/>
  <c r="X422" i="10"/>
  <c r="V422" i="10"/>
  <c r="T422" i="10"/>
  <c r="P422" i="10"/>
  <c r="BI421" i="10"/>
  <c r="BH421" i="10"/>
  <c r="BG421" i="10"/>
  <c r="BE421" i="10"/>
  <c r="X421" i="10"/>
  <c r="V421" i="10"/>
  <c r="T421" i="10"/>
  <c r="P421" i="10"/>
  <c r="BI420" i="10"/>
  <c r="BH420" i="10"/>
  <c r="BG420" i="10"/>
  <c r="BE420" i="10"/>
  <c r="X420" i="10"/>
  <c r="V420" i="10"/>
  <c r="T420" i="10"/>
  <c r="P420" i="10"/>
  <c r="BI419" i="10"/>
  <c r="BH419" i="10"/>
  <c r="BG419" i="10"/>
  <c r="BE419" i="10"/>
  <c r="X419" i="10"/>
  <c r="V419" i="10"/>
  <c r="T419" i="10"/>
  <c r="P419" i="10"/>
  <c r="BI418" i="10"/>
  <c r="BH418" i="10"/>
  <c r="BG418" i="10"/>
  <c r="BE418" i="10"/>
  <c r="X418" i="10"/>
  <c r="V418" i="10"/>
  <c r="T418" i="10"/>
  <c r="P418" i="10"/>
  <c r="BI417" i="10"/>
  <c r="BH417" i="10"/>
  <c r="BG417" i="10"/>
  <c r="BE417" i="10"/>
  <c r="X417" i="10"/>
  <c r="V417" i="10"/>
  <c r="T417" i="10"/>
  <c r="P417" i="10"/>
  <c r="BI416" i="10"/>
  <c r="BH416" i="10"/>
  <c r="BG416" i="10"/>
  <c r="BE416" i="10"/>
  <c r="X416" i="10"/>
  <c r="V416" i="10"/>
  <c r="T416" i="10"/>
  <c r="P416" i="10"/>
  <c r="BI415" i="10"/>
  <c r="BH415" i="10"/>
  <c r="BG415" i="10"/>
  <c r="BE415" i="10"/>
  <c r="X415" i="10"/>
  <c r="V415" i="10"/>
  <c r="T415" i="10"/>
  <c r="P415" i="10"/>
  <c r="BI414" i="10"/>
  <c r="BH414" i="10"/>
  <c r="BG414" i="10"/>
  <c r="BE414" i="10"/>
  <c r="X414" i="10"/>
  <c r="V414" i="10"/>
  <c r="T414" i="10"/>
  <c r="P414" i="10"/>
  <c r="K414" i="10" s="1"/>
  <c r="BF414" i="10" s="1"/>
  <c r="BI413" i="10"/>
  <c r="BH413" i="10"/>
  <c r="BG413" i="10"/>
  <c r="BE413" i="10"/>
  <c r="X413" i="10"/>
  <c r="V413" i="10"/>
  <c r="T413" i="10"/>
  <c r="P413" i="10"/>
  <c r="BI412" i="10"/>
  <c r="BH412" i="10"/>
  <c r="BG412" i="10"/>
  <c r="BE412" i="10"/>
  <c r="X412" i="10"/>
  <c r="V412" i="10"/>
  <c r="T412" i="10"/>
  <c r="P412" i="10"/>
  <c r="BI411" i="10"/>
  <c r="BH411" i="10"/>
  <c r="BG411" i="10"/>
  <c r="BE411" i="10"/>
  <c r="X411" i="10"/>
  <c r="V411" i="10"/>
  <c r="T411" i="10"/>
  <c r="P411" i="10"/>
  <c r="BI410" i="10"/>
  <c r="BH410" i="10"/>
  <c r="BG410" i="10"/>
  <c r="BE410" i="10"/>
  <c r="X410" i="10"/>
  <c r="V410" i="10"/>
  <c r="T410" i="10"/>
  <c r="P410" i="10"/>
  <c r="BI409" i="10"/>
  <c r="BH409" i="10"/>
  <c r="BG409" i="10"/>
  <c r="BE409" i="10"/>
  <c r="X409" i="10"/>
  <c r="V409" i="10"/>
  <c r="T409" i="10"/>
  <c r="P409" i="10"/>
  <c r="BI408" i="10"/>
  <c r="BH408" i="10"/>
  <c r="BG408" i="10"/>
  <c r="BE408" i="10"/>
  <c r="X408" i="10"/>
  <c r="V408" i="10"/>
  <c r="T408" i="10"/>
  <c r="P408" i="10"/>
  <c r="BI407" i="10"/>
  <c r="BH407" i="10"/>
  <c r="BG407" i="10"/>
  <c r="BE407" i="10"/>
  <c r="X407" i="10"/>
  <c r="V407" i="10"/>
  <c r="T407" i="10"/>
  <c r="P407" i="10"/>
  <c r="BI406" i="10"/>
  <c r="BH406" i="10"/>
  <c r="BG406" i="10"/>
  <c r="BE406" i="10"/>
  <c r="X406" i="10"/>
  <c r="V406" i="10"/>
  <c r="T406" i="10"/>
  <c r="P406" i="10"/>
  <c r="BI405" i="10"/>
  <c r="BH405" i="10"/>
  <c r="BG405" i="10"/>
  <c r="BE405" i="10"/>
  <c r="X405" i="10"/>
  <c r="V405" i="10"/>
  <c r="T405" i="10"/>
  <c r="P405" i="10"/>
  <c r="K405" i="10" s="1"/>
  <c r="BF405" i="10" s="1"/>
  <c r="BI404" i="10"/>
  <c r="BH404" i="10"/>
  <c r="BG404" i="10"/>
  <c r="BE404" i="10"/>
  <c r="X404" i="10"/>
  <c r="V404" i="10"/>
  <c r="T404" i="10"/>
  <c r="P404" i="10"/>
  <c r="BI403" i="10"/>
  <c r="BH403" i="10"/>
  <c r="BG403" i="10"/>
  <c r="BE403" i="10"/>
  <c r="X403" i="10"/>
  <c r="V403" i="10"/>
  <c r="T403" i="10"/>
  <c r="P403" i="10"/>
  <c r="BI400" i="10"/>
  <c r="BH400" i="10"/>
  <c r="BG400" i="10"/>
  <c r="BE400" i="10"/>
  <c r="X400" i="10"/>
  <c r="V400" i="10"/>
  <c r="T400" i="10"/>
  <c r="P400" i="10"/>
  <c r="BI399" i="10"/>
  <c r="BH399" i="10"/>
  <c r="BG399" i="10"/>
  <c r="BE399" i="10"/>
  <c r="X399" i="10"/>
  <c r="V399" i="10"/>
  <c r="T399" i="10"/>
  <c r="P399" i="10"/>
  <c r="BI398" i="10"/>
  <c r="BH398" i="10"/>
  <c r="BG398" i="10"/>
  <c r="BE398" i="10"/>
  <c r="X398" i="10"/>
  <c r="V398" i="10"/>
  <c r="T398" i="10"/>
  <c r="P398" i="10"/>
  <c r="BI397" i="10"/>
  <c r="BH397" i="10"/>
  <c r="BG397" i="10"/>
  <c r="BE397" i="10"/>
  <c r="X397" i="10"/>
  <c r="V397" i="10"/>
  <c r="T397" i="10"/>
  <c r="P397" i="10"/>
  <c r="BI396" i="10"/>
  <c r="BH396" i="10"/>
  <c r="BG396" i="10"/>
  <c r="BE396" i="10"/>
  <c r="X396" i="10"/>
  <c r="V396" i="10"/>
  <c r="T396" i="10"/>
  <c r="P396" i="10"/>
  <c r="BI395" i="10"/>
  <c r="BH395" i="10"/>
  <c r="BG395" i="10"/>
  <c r="BE395" i="10"/>
  <c r="X395" i="10"/>
  <c r="V395" i="10"/>
  <c r="T395" i="10"/>
  <c r="P395" i="10"/>
  <c r="BI394" i="10"/>
  <c r="BH394" i="10"/>
  <c r="BG394" i="10"/>
  <c r="BE394" i="10"/>
  <c r="X394" i="10"/>
  <c r="V394" i="10"/>
  <c r="T394" i="10"/>
  <c r="P394" i="10"/>
  <c r="K394" i="10" s="1"/>
  <c r="BF394" i="10" s="1"/>
  <c r="BI393" i="10"/>
  <c r="BH393" i="10"/>
  <c r="BG393" i="10"/>
  <c r="BE393" i="10"/>
  <c r="X393" i="10"/>
  <c r="V393" i="10"/>
  <c r="T393" i="10"/>
  <c r="P393" i="10"/>
  <c r="BI392" i="10"/>
  <c r="BH392" i="10"/>
  <c r="BG392" i="10"/>
  <c r="BE392" i="10"/>
  <c r="X392" i="10"/>
  <c r="V392" i="10"/>
  <c r="T392" i="10"/>
  <c r="P392" i="10"/>
  <c r="BI391" i="10"/>
  <c r="BH391" i="10"/>
  <c r="BG391" i="10"/>
  <c r="BE391" i="10"/>
  <c r="X391" i="10"/>
  <c r="V391" i="10"/>
  <c r="T391" i="10"/>
  <c r="P391" i="10"/>
  <c r="BI390" i="10"/>
  <c r="BH390" i="10"/>
  <c r="BG390" i="10"/>
  <c r="BE390" i="10"/>
  <c r="X390" i="10"/>
  <c r="V390" i="10"/>
  <c r="T390" i="10"/>
  <c r="P390" i="10"/>
  <c r="BI389" i="10"/>
  <c r="BH389" i="10"/>
  <c r="BG389" i="10"/>
  <c r="BE389" i="10"/>
  <c r="X389" i="10"/>
  <c r="V389" i="10"/>
  <c r="T389" i="10"/>
  <c r="P389" i="10"/>
  <c r="BI387" i="10"/>
  <c r="BH387" i="10"/>
  <c r="BG387" i="10"/>
  <c r="BE387" i="10"/>
  <c r="X387" i="10"/>
  <c r="V387" i="10"/>
  <c r="T387" i="10"/>
  <c r="P387" i="10"/>
  <c r="BI386" i="10"/>
  <c r="BH386" i="10"/>
  <c r="BG386" i="10"/>
  <c r="BE386" i="10"/>
  <c r="X386" i="10"/>
  <c r="V386" i="10"/>
  <c r="T386" i="10"/>
  <c r="P386" i="10"/>
  <c r="BI385" i="10"/>
  <c r="BH385" i="10"/>
  <c r="BG385" i="10"/>
  <c r="BE385" i="10"/>
  <c r="X385" i="10"/>
  <c r="V385" i="10"/>
  <c r="T385" i="10"/>
  <c r="P385" i="10"/>
  <c r="BI384" i="10"/>
  <c r="BH384" i="10"/>
  <c r="BG384" i="10"/>
  <c r="BE384" i="10"/>
  <c r="X384" i="10"/>
  <c r="V384" i="10"/>
  <c r="T384" i="10"/>
  <c r="P384" i="10"/>
  <c r="BI383" i="10"/>
  <c r="BH383" i="10"/>
  <c r="BG383" i="10"/>
  <c r="BE383" i="10"/>
  <c r="X383" i="10"/>
  <c r="V383" i="10"/>
  <c r="T383" i="10"/>
  <c r="P383" i="10"/>
  <c r="BI382" i="10"/>
  <c r="BH382" i="10"/>
  <c r="BG382" i="10"/>
  <c r="BE382" i="10"/>
  <c r="X382" i="10"/>
  <c r="V382" i="10"/>
  <c r="T382" i="10"/>
  <c r="P382" i="10"/>
  <c r="BI381" i="10"/>
  <c r="BH381" i="10"/>
  <c r="BG381" i="10"/>
  <c r="BE381" i="10"/>
  <c r="X381" i="10"/>
  <c r="V381" i="10"/>
  <c r="T381" i="10"/>
  <c r="P381" i="10"/>
  <c r="BI380" i="10"/>
  <c r="BH380" i="10"/>
  <c r="BG380" i="10"/>
  <c r="BE380" i="10"/>
  <c r="X380" i="10"/>
  <c r="V380" i="10"/>
  <c r="T380" i="10"/>
  <c r="P380" i="10"/>
  <c r="BI379" i="10"/>
  <c r="BH379" i="10"/>
  <c r="BG379" i="10"/>
  <c r="BE379" i="10"/>
  <c r="X379" i="10"/>
  <c r="V379" i="10"/>
  <c r="T379" i="10"/>
  <c r="P379" i="10"/>
  <c r="BI378" i="10"/>
  <c r="BH378" i="10"/>
  <c r="BG378" i="10"/>
  <c r="BE378" i="10"/>
  <c r="X378" i="10"/>
  <c r="V378" i="10"/>
  <c r="T378" i="10"/>
  <c r="P378" i="10"/>
  <c r="BI377" i="10"/>
  <c r="BH377" i="10"/>
  <c r="BG377" i="10"/>
  <c r="BE377" i="10"/>
  <c r="X377" i="10"/>
  <c r="V377" i="10"/>
  <c r="T377" i="10"/>
  <c r="P377" i="10"/>
  <c r="BI376" i="10"/>
  <c r="BH376" i="10"/>
  <c r="BG376" i="10"/>
  <c r="BE376" i="10"/>
  <c r="X376" i="10"/>
  <c r="V376" i="10"/>
  <c r="T376" i="10"/>
  <c r="P376" i="10"/>
  <c r="BI375" i="10"/>
  <c r="BH375" i="10"/>
  <c r="BG375" i="10"/>
  <c r="BE375" i="10"/>
  <c r="X375" i="10"/>
  <c r="V375" i="10"/>
  <c r="T375" i="10"/>
  <c r="P375" i="10"/>
  <c r="BI374" i="10"/>
  <c r="BH374" i="10"/>
  <c r="BG374" i="10"/>
  <c r="BE374" i="10"/>
  <c r="X374" i="10"/>
  <c r="V374" i="10"/>
  <c r="T374" i="10"/>
  <c r="P374" i="10"/>
  <c r="BI373" i="10"/>
  <c r="BH373" i="10"/>
  <c r="BG373" i="10"/>
  <c r="BE373" i="10"/>
  <c r="X373" i="10"/>
  <c r="V373" i="10"/>
  <c r="T373" i="10"/>
  <c r="P373" i="10"/>
  <c r="BI372" i="10"/>
  <c r="BH372" i="10"/>
  <c r="BG372" i="10"/>
  <c r="BE372" i="10"/>
  <c r="X372" i="10"/>
  <c r="V372" i="10"/>
  <c r="T372" i="10"/>
  <c r="P372" i="10"/>
  <c r="BI371" i="10"/>
  <c r="BH371" i="10"/>
  <c r="BG371" i="10"/>
  <c r="BE371" i="10"/>
  <c r="X371" i="10"/>
  <c r="V371" i="10"/>
  <c r="T371" i="10"/>
  <c r="P371" i="10"/>
  <c r="BI370" i="10"/>
  <c r="BH370" i="10"/>
  <c r="BG370" i="10"/>
  <c r="BE370" i="10"/>
  <c r="X370" i="10"/>
  <c r="V370" i="10"/>
  <c r="T370" i="10"/>
  <c r="P370" i="10"/>
  <c r="BI369" i="10"/>
  <c r="BH369" i="10"/>
  <c r="BG369" i="10"/>
  <c r="BE369" i="10"/>
  <c r="X369" i="10"/>
  <c r="V369" i="10"/>
  <c r="T369" i="10"/>
  <c r="P369" i="10"/>
  <c r="BI368" i="10"/>
  <c r="BH368" i="10"/>
  <c r="BG368" i="10"/>
  <c r="BE368" i="10"/>
  <c r="X368" i="10"/>
  <c r="V368" i="10"/>
  <c r="T368" i="10"/>
  <c r="P368" i="10"/>
  <c r="BI367" i="10"/>
  <c r="BH367" i="10"/>
  <c r="BG367" i="10"/>
  <c r="BE367" i="10"/>
  <c r="X367" i="10"/>
  <c r="V367" i="10"/>
  <c r="T367" i="10"/>
  <c r="P367" i="10"/>
  <c r="BI366" i="10"/>
  <c r="BH366" i="10"/>
  <c r="BG366" i="10"/>
  <c r="BE366" i="10"/>
  <c r="X366" i="10"/>
  <c r="V366" i="10"/>
  <c r="T366" i="10"/>
  <c r="P366" i="10"/>
  <c r="BK366" i="10" s="1"/>
  <c r="BI365" i="10"/>
  <c r="BH365" i="10"/>
  <c r="BG365" i="10"/>
  <c r="BE365" i="10"/>
  <c r="X365" i="10"/>
  <c r="V365" i="10"/>
  <c r="T365" i="10"/>
  <c r="P365" i="10"/>
  <c r="BI364" i="10"/>
  <c r="BH364" i="10"/>
  <c r="BG364" i="10"/>
  <c r="BE364" i="10"/>
  <c r="X364" i="10"/>
  <c r="V364" i="10"/>
  <c r="T364" i="10"/>
  <c r="P364" i="10"/>
  <c r="BI363" i="10"/>
  <c r="BH363" i="10"/>
  <c r="BG363" i="10"/>
  <c r="BE363" i="10"/>
  <c r="X363" i="10"/>
  <c r="V363" i="10"/>
  <c r="T363" i="10"/>
  <c r="P363" i="10"/>
  <c r="K363" i="10" s="1"/>
  <c r="BF363" i="10" s="1"/>
  <c r="BI362" i="10"/>
  <c r="BH362" i="10"/>
  <c r="BG362" i="10"/>
  <c r="BE362" i="10"/>
  <c r="X362" i="10"/>
  <c r="V362" i="10"/>
  <c r="T362" i="10"/>
  <c r="P362" i="10"/>
  <c r="BI361" i="10"/>
  <c r="BH361" i="10"/>
  <c r="BG361" i="10"/>
  <c r="BE361" i="10"/>
  <c r="X361" i="10"/>
  <c r="V361" i="10"/>
  <c r="T361" i="10"/>
  <c r="P361" i="10"/>
  <c r="BI360" i="10"/>
  <c r="BH360" i="10"/>
  <c r="BG360" i="10"/>
  <c r="BE360" i="10"/>
  <c r="X360" i="10"/>
  <c r="V360" i="10"/>
  <c r="T360" i="10"/>
  <c r="P360" i="10"/>
  <c r="K360" i="10" s="1"/>
  <c r="BF360" i="10" s="1"/>
  <c r="BI359" i="10"/>
  <c r="BH359" i="10"/>
  <c r="BG359" i="10"/>
  <c r="BE359" i="10"/>
  <c r="X359" i="10"/>
  <c r="V359" i="10"/>
  <c r="T359" i="10"/>
  <c r="P359" i="10"/>
  <c r="BI358" i="10"/>
  <c r="BH358" i="10"/>
  <c r="BG358" i="10"/>
  <c r="BE358" i="10"/>
  <c r="X358" i="10"/>
  <c r="V358" i="10"/>
  <c r="T358" i="10"/>
  <c r="P358" i="10"/>
  <c r="BI357" i="10"/>
  <c r="BH357" i="10"/>
  <c r="BG357" i="10"/>
  <c r="BE357" i="10"/>
  <c r="X357" i="10"/>
  <c r="V357" i="10"/>
  <c r="T357" i="10"/>
  <c r="P357" i="10"/>
  <c r="BI356" i="10"/>
  <c r="BH356" i="10"/>
  <c r="BG356" i="10"/>
  <c r="BE356" i="10"/>
  <c r="X356" i="10"/>
  <c r="V356" i="10"/>
  <c r="T356" i="10"/>
  <c r="P356" i="10"/>
  <c r="BI355" i="10"/>
  <c r="BH355" i="10"/>
  <c r="BG355" i="10"/>
  <c r="BE355" i="10"/>
  <c r="X355" i="10"/>
  <c r="V355" i="10"/>
  <c r="T355" i="10"/>
  <c r="P355" i="10"/>
  <c r="BI354" i="10"/>
  <c r="BH354" i="10"/>
  <c r="BG354" i="10"/>
  <c r="BE354" i="10"/>
  <c r="X354" i="10"/>
  <c r="V354" i="10"/>
  <c r="T354" i="10"/>
  <c r="P354" i="10"/>
  <c r="K354" i="10" s="1"/>
  <c r="BF354" i="10" s="1"/>
  <c r="BI353" i="10"/>
  <c r="BH353" i="10"/>
  <c r="BG353" i="10"/>
  <c r="BE353" i="10"/>
  <c r="X353" i="10"/>
  <c r="V353" i="10"/>
  <c r="T353" i="10"/>
  <c r="P353" i="10"/>
  <c r="BI352" i="10"/>
  <c r="BH352" i="10"/>
  <c r="BG352" i="10"/>
  <c r="BE352" i="10"/>
  <c r="X352" i="10"/>
  <c r="V352" i="10"/>
  <c r="T352" i="10"/>
  <c r="P352" i="10"/>
  <c r="BI351" i="10"/>
  <c r="BH351" i="10"/>
  <c r="BG351" i="10"/>
  <c r="BE351" i="10"/>
  <c r="X351" i="10"/>
  <c r="V351" i="10"/>
  <c r="T351" i="10"/>
  <c r="P351" i="10"/>
  <c r="BK351" i="10" s="1"/>
  <c r="BI350" i="10"/>
  <c r="BH350" i="10"/>
  <c r="BG350" i="10"/>
  <c r="BE350" i="10"/>
  <c r="X350" i="10"/>
  <c r="V350" i="10"/>
  <c r="T350" i="10"/>
  <c r="P350" i="10"/>
  <c r="BI349" i="10"/>
  <c r="BH349" i="10"/>
  <c r="BG349" i="10"/>
  <c r="BE349" i="10"/>
  <c r="X349" i="10"/>
  <c r="V349" i="10"/>
  <c r="T349" i="10"/>
  <c r="P349" i="10"/>
  <c r="BI348" i="10"/>
  <c r="BH348" i="10"/>
  <c r="BG348" i="10"/>
  <c r="BE348" i="10"/>
  <c r="X348" i="10"/>
  <c r="V348" i="10"/>
  <c r="T348" i="10"/>
  <c r="P348" i="10"/>
  <c r="BK348" i="10" s="1"/>
  <c r="BI347" i="10"/>
  <c r="BH347" i="10"/>
  <c r="BG347" i="10"/>
  <c r="BE347" i="10"/>
  <c r="X347" i="10"/>
  <c r="V347" i="10"/>
  <c r="T347" i="10"/>
  <c r="P347" i="10"/>
  <c r="BI346" i="10"/>
  <c r="BH346" i="10"/>
  <c r="BG346" i="10"/>
  <c r="BE346" i="10"/>
  <c r="X346" i="10"/>
  <c r="V346" i="10"/>
  <c r="T346" i="10"/>
  <c r="P346" i="10"/>
  <c r="BI345" i="10"/>
  <c r="BH345" i="10"/>
  <c r="BG345" i="10"/>
  <c r="BE345" i="10"/>
  <c r="X345" i="10"/>
  <c r="V345" i="10"/>
  <c r="T345" i="10"/>
  <c r="P345" i="10"/>
  <c r="K345" i="10" s="1"/>
  <c r="BF345" i="10" s="1"/>
  <c r="BI344" i="10"/>
  <c r="BH344" i="10"/>
  <c r="BG344" i="10"/>
  <c r="BE344" i="10"/>
  <c r="X344" i="10"/>
  <c r="V344" i="10"/>
  <c r="T344" i="10"/>
  <c r="P344" i="10"/>
  <c r="BI343" i="10"/>
  <c r="BH343" i="10"/>
  <c r="BG343" i="10"/>
  <c r="BE343" i="10"/>
  <c r="X343" i="10"/>
  <c r="V343" i="10"/>
  <c r="T343" i="10"/>
  <c r="P343" i="10"/>
  <c r="BI342" i="10"/>
  <c r="BH342" i="10"/>
  <c r="BG342" i="10"/>
  <c r="BE342" i="10"/>
  <c r="X342" i="10"/>
  <c r="V342" i="10"/>
  <c r="T342" i="10"/>
  <c r="P342" i="10"/>
  <c r="BI340" i="10"/>
  <c r="BH340" i="10"/>
  <c r="BG340" i="10"/>
  <c r="BE340" i="10"/>
  <c r="X340" i="10"/>
  <c r="V340" i="10"/>
  <c r="T340" i="10"/>
  <c r="P340" i="10"/>
  <c r="BI339" i="10"/>
  <c r="BH339" i="10"/>
  <c r="BG339" i="10"/>
  <c r="BE339" i="10"/>
  <c r="X339" i="10"/>
  <c r="V339" i="10"/>
  <c r="T339" i="10"/>
  <c r="P339" i="10"/>
  <c r="BI338" i="10"/>
  <c r="BH338" i="10"/>
  <c r="BG338" i="10"/>
  <c r="BE338" i="10"/>
  <c r="X338" i="10"/>
  <c r="V338" i="10"/>
  <c r="T338" i="10"/>
  <c r="P338" i="10"/>
  <c r="K338" i="10" s="1"/>
  <c r="BF338" i="10" s="1"/>
  <c r="BI337" i="10"/>
  <c r="BH337" i="10"/>
  <c r="BG337" i="10"/>
  <c r="BE337" i="10"/>
  <c r="X337" i="10"/>
  <c r="V337" i="10"/>
  <c r="T337" i="10"/>
  <c r="P337" i="10"/>
  <c r="BI336" i="10"/>
  <c r="BH336" i="10"/>
  <c r="BG336" i="10"/>
  <c r="BE336" i="10"/>
  <c r="X336" i="10"/>
  <c r="V336" i="10"/>
  <c r="T336" i="10"/>
  <c r="P336" i="10"/>
  <c r="BI335" i="10"/>
  <c r="BH335" i="10"/>
  <c r="BG335" i="10"/>
  <c r="BE335" i="10"/>
  <c r="X335" i="10"/>
  <c r="V335" i="10"/>
  <c r="T335" i="10"/>
  <c r="P335" i="10"/>
  <c r="BI334" i="10"/>
  <c r="BH334" i="10"/>
  <c r="BG334" i="10"/>
  <c r="BE334" i="10"/>
  <c r="X334" i="10"/>
  <c r="V334" i="10"/>
  <c r="T334" i="10"/>
  <c r="P334" i="10"/>
  <c r="BI333" i="10"/>
  <c r="BH333" i="10"/>
  <c r="BG333" i="10"/>
  <c r="BE333" i="10"/>
  <c r="X333" i="10"/>
  <c r="V333" i="10"/>
  <c r="T333" i="10"/>
  <c r="P333" i="10"/>
  <c r="BI332" i="10"/>
  <c r="BH332" i="10"/>
  <c r="BG332" i="10"/>
  <c r="BE332" i="10"/>
  <c r="X332" i="10"/>
  <c r="V332" i="10"/>
  <c r="T332" i="10"/>
  <c r="P332" i="10"/>
  <c r="K332" i="10" s="1"/>
  <c r="BF332" i="10" s="1"/>
  <c r="BI331" i="10"/>
  <c r="BH331" i="10"/>
  <c r="BG331" i="10"/>
  <c r="BE331" i="10"/>
  <c r="X331" i="10"/>
  <c r="V331" i="10"/>
  <c r="T331" i="10"/>
  <c r="P331" i="10"/>
  <c r="BI330" i="10"/>
  <c r="BH330" i="10"/>
  <c r="BG330" i="10"/>
  <c r="BE330" i="10"/>
  <c r="X330" i="10"/>
  <c r="V330" i="10"/>
  <c r="T330" i="10"/>
  <c r="P330" i="10"/>
  <c r="BI329" i="10"/>
  <c r="BH329" i="10"/>
  <c r="BG329" i="10"/>
  <c r="BE329" i="10"/>
  <c r="X329" i="10"/>
  <c r="V329" i="10"/>
  <c r="T329" i="10"/>
  <c r="P329" i="10"/>
  <c r="BK329" i="10" s="1"/>
  <c r="BI328" i="10"/>
  <c r="BH328" i="10"/>
  <c r="BG328" i="10"/>
  <c r="BE328" i="10"/>
  <c r="X328" i="10"/>
  <c r="V328" i="10"/>
  <c r="T328" i="10"/>
  <c r="P328" i="10"/>
  <c r="BI327" i="10"/>
  <c r="BH327" i="10"/>
  <c r="BG327" i="10"/>
  <c r="BE327" i="10"/>
  <c r="X327" i="10"/>
  <c r="V327" i="10"/>
  <c r="T327" i="10"/>
  <c r="P327" i="10"/>
  <c r="BI326" i="10"/>
  <c r="BH326" i="10"/>
  <c r="BG326" i="10"/>
  <c r="BE326" i="10"/>
  <c r="X326" i="10"/>
  <c r="V326" i="10"/>
  <c r="T326" i="10"/>
  <c r="P326" i="10"/>
  <c r="BI325" i="10"/>
  <c r="BH325" i="10"/>
  <c r="BG325" i="10"/>
  <c r="BE325" i="10"/>
  <c r="X325" i="10"/>
  <c r="V325" i="10"/>
  <c r="T325" i="10"/>
  <c r="P325" i="10"/>
  <c r="BI324" i="10"/>
  <c r="BH324" i="10"/>
  <c r="BG324" i="10"/>
  <c r="BE324" i="10"/>
  <c r="X324" i="10"/>
  <c r="V324" i="10"/>
  <c r="T324" i="10"/>
  <c r="P324" i="10"/>
  <c r="BI323" i="10"/>
  <c r="BH323" i="10"/>
  <c r="BG323" i="10"/>
  <c r="BE323" i="10"/>
  <c r="X323" i="10"/>
  <c r="V323" i="10"/>
  <c r="T323" i="10"/>
  <c r="P323" i="10"/>
  <c r="BI322" i="10"/>
  <c r="BH322" i="10"/>
  <c r="BG322" i="10"/>
  <c r="BE322" i="10"/>
  <c r="X322" i="10"/>
  <c r="V322" i="10"/>
  <c r="T322" i="10"/>
  <c r="P322" i="10"/>
  <c r="BI321" i="10"/>
  <c r="BH321" i="10"/>
  <c r="BG321" i="10"/>
  <c r="BE321" i="10"/>
  <c r="X321" i="10"/>
  <c r="V321" i="10"/>
  <c r="T321" i="10"/>
  <c r="P321" i="10"/>
  <c r="BI320" i="10"/>
  <c r="BH320" i="10"/>
  <c r="BG320" i="10"/>
  <c r="BE320" i="10"/>
  <c r="X320" i="10"/>
  <c r="V320" i="10"/>
  <c r="T320" i="10"/>
  <c r="P320" i="10"/>
  <c r="BI319" i="10"/>
  <c r="BH319" i="10"/>
  <c r="BG319" i="10"/>
  <c r="BE319" i="10"/>
  <c r="X319" i="10"/>
  <c r="V319" i="10"/>
  <c r="T319" i="10"/>
  <c r="P319" i="10"/>
  <c r="BI318" i="10"/>
  <c r="BH318" i="10"/>
  <c r="BG318" i="10"/>
  <c r="BE318" i="10"/>
  <c r="X318" i="10"/>
  <c r="V318" i="10"/>
  <c r="T318" i="10"/>
  <c r="P318" i="10"/>
  <c r="BI317" i="10"/>
  <c r="BH317" i="10"/>
  <c r="BG317" i="10"/>
  <c r="BE317" i="10"/>
  <c r="X317" i="10"/>
  <c r="V317" i="10"/>
  <c r="T317" i="10"/>
  <c r="P317" i="10"/>
  <c r="BI316" i="10"/>
  <c r="BH316" i="10"/>
  <c r="BG316" i="10"/>
  <c r="BE316" i="10"/>
  <c r="X316" i="10"/>
  <c r="V316" i="10"/>
  <c r="T316" i="10"/>
  <c r="P316" i="10"/>
  <c r="BI315" i="10"/>
  <c r="BH315" i="10"/>
  <c r="BG315" i="10"/>
  <c r="BE315" i="10"/>
  <c r="X315" i="10"/>
  <c r="V315" i="10"/>
  <c r="T315" i="10"/>
  <c r="P315" i="10"/>
  <c r="BI314" i="10"/>
  <c r="BH314" i="10"/>
  <c r="BG314" i="10"/>
  <c r="BE314" i="10"/>
  <c r="X314" i="10"/>
  <c r="V314" i="10"/>
  <c r="T314" i="10"/>
  <c r="P314" i="10"/>
  <c r="BK314" i="10" s="1"/>
  <c r="BI313" i="10"/>
  <c r="BH313" i="10"/>
  <c r="BG313" i="10"/>
  <c r="BE313" i="10"/>
  <c r="X313" i="10"/>
  <c r="V313" i="10"/>
  <c r="T313" i="10"/>
  <c r="P313" i="10"/>
  <c r="BI312" i="10"/>
  <c r="BH312" i="10"/>
  <c r="BG312" i="10"/>
  <c r="BE312" i="10"/>
  <c r="X312" i="10"/>
  <c r="V312" i="10"/>
  <c r="T312" i="10"/>
  <c r="P312" i="10"/>
  <c r="BI311" i="10"/>
  <c r="BH311" i="10"/>
  <c r="BG311" i="10"/>
  <c r="BE311" i="10"/>
  <c r="X311" i="10"/>
  <c r="V311" i="10"/>
  <c r="T311" i="10"/>
  <c r="P311" i="10"/>
  <c r="BI310" i="10"/>
  <c r="BH310" i="10"/>
  <c r="BG310" i="10"/>
  <c r="BE310" i="10"/>
  <c r="X310" i="10"/>
  <c r="V310" i="10"/>
  <c r="T310" i="10"/>
  <c r="P310" i="10"/>
  <c r="BI309" i="10"/>
  <c r="BH309" i="10"/>
  <c r="BG309" i="10"/>
  <c r="BE309" i="10"/>
  <c r="X309" i="10"/>
  <c r="V309" i="10"/>
  <c r="T309" i="10"/>
  <c r="P309" i="10"/>
  <c r="BI308" i="10"/>
  <c r="BH308" i="10"/>
  <c r="BG308" i="10"/>
  <c r="BE308" i="10"/>
  <c r="X308" i="10"/>
  <c r="V308" i="10"/>
  <c r="T308" i="10"/>
  <c r="P308" i="10"/>
  <c r="K308" i="10" s="1"/>
  <c r="BF308" i="10" s="1"/>
  <c r="BI307" i="10"/>
  <c r="BH307" i="10"/>
  <c r="BG307" i="10"/>
  <c r="BE307" i="10"/>
  <c r="X307" i="10"/>
  <c r="V307" i="10"/>
  <c r="T307" i="10"/>
  <c r="P307" i="10"/>
  <c r="BI306" i="10"/>
  <c r="BH306" i="10"/>
  <c r="BG306" i="10"/>
  <c r="BE306" i="10"/>
  <c r="X306" i="10"/>
  <c r="V306" i="10"/>
  <c r="T306" i="10"/>
  <c r="P306" i="10"/>
  <c r="BI305" i="10"/>
  <c r="BH305" i="10"/>
  <c r="BG305" i="10"/>
  <c r="BE305" i="10"/>
  <c r="X305" i="10"/>
  <c r="V305" i="10"/>
  <c r="T305" i="10"/>
  <c r="P305" i="10"/>
  <c r="BI304" i="10"/>
  <c r="BH304" i="10"/>
  <c r="BG304" i="10"/>
  <c r="BE304" i="10"/>
  <c r="X304" i="10"/>
  <c r="V304" i="10"/>
  <c r="T304" i="10"/>
  <c r="P304" i="10"/>
  <c r="BI303" i="10"/>
  <c r="BH303" i="10"/>
  <c r="BG303" i="10"/>
  <c r="BE303" i="10"/>
  <c r="X303" i="10"/>
  <c r="V303" i="10"/>
  <c r="T303" i="10"/>
  <c r="P303" i="10"/>
  <c r="BI302" i="10"/>
  <c r="BH302" i="10"/>
  <c r="BG302" i="10"/>
  <c r="BE302" i="10"/>
  <c r="X302" i="10"/>
  <c r="V302" i="10"/>
  <c r="T302" i="10"/>
  <c r="P302" i="10"/>
  <c r="BI301" i="10"/>
  <c r="BH301" i="10"/>
  <c r="BG301" i="10"/>
  <c r="BE301" i="10"/>
  <c r="X301" i="10"/>
  <c r="V301" i="10"/>
  <c r="T301" i="10"/>
  <c r="P301" i="10"/>
  <c r="BI300" i="10"/>
  <c r="BH300" i="10"/>
  <c r="BG300" i="10"/>
  <c r="BE300" i="10"/>
  <c r="X300" i="10"/>
  <c r="V300" i="10"/>
  <c r="T300" i="10"/>
  <c r="P300" i="10"/>
  <c r="BI299" i="10"/>
  <c r="BH299" i="10"/>
  <c r="BG299" i="10"/>
  <c r="BE299" i="10"/>
  <c r="X299" i="10"/>
  <c r="V299" i="10"/>
  <c r="T299" i="10"/>
  <c r="P299" i="10"/>
  <c r="K299" i="10" s="1"/>
  <c r="BF299" i="10" s="1"/>
  <c r="BI298" i="10"/>
  <c r="BH298" i="10"/>
  <c r="BG298" i="10"/>
  <c r="BE298" i="10"/>
  <c r="X298" i="10"/>
  <c r="V298" i="10"/>
  <c r="T298" i="10"/>
  <c r="P298" i="10"/>
  <c r="BI297" i="10"/>
  <c r="BH297" i="10"/>
  <c r="BG297" i="10"/>
  <c r="BE297" i="10"/>
  <c r="X297" i="10"/>
  <c r="V297" i="10"/>
  <c r="T297" i="10"/>
  <c r="P297" i="10"/>
  <c r="BI296" i="10"/>
  <c r="BH296" i="10"/>
  <c r="BG296" i="10"/>
  <c r="BE296" i="10"/>
  <c r="X296" i="10"/>
  <c r="V296" i="10"/>
  <c r="T296" i="10"/>
  <c r="P296" i="10"/>
  <c r="BK296" i="10" s="1"/>
  <c r="BI295" i="10"/>
  <c r="BH295" i="10"/>
  <c r="BG295" i="10"/>
  <c r="BE295" i="10"/>
  <c r="X295" i="10"/>
  <c r="V295" i="10"/>
  <c r="T295" i="10"/>
  <c r="P295" i="10"/>
  <c r="BI294" i="10"/>
  <c r="BH294" i="10"/>
  <c r="BG294" i="10"/>
  <c r="BE294" i="10"/>
  <c r="X294" i="10"/>
  <c r="V294" i="10"/>
  <c r="T294" i="10"/>
  <c r="P294" i="10"/>
  <c r="BI293" i="10"/>
  <c r="BH293" i="10"/>
  <c r="BG293" i="10"/>
  <c r="BE293" i="10"/>
  <c r="X293" i="10"/>
  <c r="V293" i="10"/>
  <c r="T293" i="10"/>
  <c r="P293" i="10"/>
  <c r="BI292" i="10"/>
  <c r="BH292" i="10"/>
  <c r="BG292" i="10"/>
  <c r="BE292" i="10"/>
  <c r="X292" i="10"/>
  <c r="V292" i="10"/>
  <c r="T292" i="10"/>
  <c r="P292" i="10"/>
  <c r="BI291" i="10"/>
  <c r="BH291" i="10"/>
  <c r="BG291" i="10"/>
  <c r="BE291" i="10"/>
  <c r="X291" i="10"/>
  <c r="V291" i="10"/>
  <c r="T291" i="10"/>
  <c r="P291" i="10"/>
  <c r="BI290" i="10"/>
  <c r="BH290" i="10"/>
  <c r="BG290" i="10"/>
  <c r="BE290" i="10"/>
  <c r="X290" i="10"/>
  <c r="V290" i="10"/>
  <c r="T290" i="10"/>
  <c r="P290" i="10"/>
  <c r="BI289" i="10"/>
  <c r="BH289" i="10"/>
  <c r="BG289" i="10"/>
  <c r="BE289" i="10"/>
  <c r="X289" i="10"/>
  <c r="V289" i="10"/>
  <c r="T289" i="10"/>
  <c r="P289" i="10"/>
  <c r="BI288" i="10"/>
  <c r="BH288" i="10"/>
  <c r="BG288" i="10"/>
  <c r="BE288" i="10"/>
  <c r="X288" i="10"/>
  <c r="V288" i="10"/>
  <c r="T288" i="10"/>
  <c r="P288" i="10"/>
  <c r="BI287" i="10"/>
  <c r="BH287" i="10"/>
  <c r="BG287" i="10"/>
  <c r="BE287" i="10"/>
  <c r="X287" i="10"/>
  <c r="V287" i="10"/>
  <c r="T287" i="10"/>
  <c r="P287" i="10"/>
  <c r="BI286" i="10"/>
  <c r="BH286" i="10"/>
  <c r="BG286" i="10"/>
  <c r="BE286" i="10"/>
  <c r="X286" i="10"/>
  <c r="V286" i="10"/>
  <c r="T286" i="10"/>
  <c r="P286" i="10"/>
  <c r="BI285" i="10"/>
  <c r="BH285" i="10"/>
  <c r="BG285" i="10"/>
  <c r="BE285" i="10"/>
  <c r="X285" i="10"/>
  <c r="V285" i="10"/>
  <c r="T285" i="10"/>
  <c r="P285" i="10"/>
  <c r="BI284" i="10"/>
  <c r="BH284" i="10"/>
  <c r="BG284" i="10"/>
  <c r="BE284" i="10"/>
  <c r="X284" i="10"/>
  <c r="V284" i="10"/>
  <c r="T284" i="10"/>
  <c r="P284" i="10"/>
  <c r="BI283" i="10"/>
  <c r="BH283" i="10"/>
  <c r="BG283" i="10"/>
  <c r="BE283" i="10"/>
  <c r="X283" i="10"/>
  <c r="V283" i="10"/>
  <c r="T283" i="10"/>
  <c r="P283" i="10"/>
  <c r="BI282" i="10"/>
  <c r="BH282" i="10"/>
  <c r="BG282" i="10"/>
  <c r="BE282" i="10"/>
  <c r="X282" i="10"/>
  <c r="V282" i="10"/>
  <c r="T282" i="10"/>
  <c r="P282" i="10"/>
  <c r="BI281" i="10"/>
  <c r="BH281" i="10"/>
  <c r="BG281" i="10"/>
  <c r="BE281" i="10"/>
  <c r="X281" i="10"/>
  <c r="V281" i="10"/>
  <c r="T281" i="10"/>
  <c r="P281" i="10"/>
  <c r="BI280" i="10"/>
  <c r="BH280" i="10"/>
  <c r="BG280" i="10"/>
  <c r="BE280" i="10"/>
  <c r="X280" i="10"/>
  <c r="V280" i="10"/>
  <c r="T280" i="10"/>
  <c r="P280" i="10"/>
  <c r="BI279" i="10"/>
  <c r="BH279" i="10"/>
  <c r="BG279" i="10"/>
  <c r="BE279" i="10"/>
  <c r="X279" i="10"/>
  <c r="V279" i="10"/>
  <c r="T279" i="10"/>
  <c r="P279" i="10"/>
  <c r="BI278" i="10"/>
  <c r="BH278" i="10"/>
  <c r="BG278" i="10"/>
  <c r="BE278" i="10"/>
  <c r="X278" i="10"/>
  <c r="V278" i="10"/>
  <c r="T278" i="10"/>
  <c r="P278" i="10"/>
  <c r="BK278" i="10" s="1"/>
  <c r="BI277" i="10"/>
  <c r="BH277" i="10"/>
  <c r="BG277" i="10"/>
  <c r="BE277" i="10"/>
  <c r="X277" i="10"/>
  <c r="V277" i="10"/>
  <c r="T277" i="10"/>
  <c r="P277" i="10"/>
  <c r="BI276" i="10"/>
  <c r="BH276" i="10"/>
  <c r="BG276" i="10"/>
  <c r="BE276" i="10"/>
  <c r="X276" i="10"/>
  <c r="V276" i="10"/>
  <c r="T276" i="10"/>
  <c r="P276" i="10"/>
  <c r="BI275" i="10"/>
  <c r="BH275" i="10"/>
  <c r="BG275" i="10"/>
  <c r="BE275" i="10"/>
  <c r="X275" i="10"/>
  <c r="V275" i="10"/>
  <c r="T275" i="10"/>
  <c r="P275" i="10"/>
  <c r="BK275" i="10" s="1"/>
  <c r="BI274" i="10"/>
  <c r="BH274" i="10"/>
  <c r="BG274" i="10"/>
  <c r="BE274" i="10"/>
  <c r="X274" i="10"/>
  <c r="V274" i="10"/>
  <c r="T274" i="10"/>
  <c r="P274" i="10"/>
  <c r="BI273" i="10"/>
  <c r="BH273" i="10"/>
  <c r="BG273" i="10"/>
  <c r="BE273" i="10"/>
  <c r="X273" i="10"/>
  <c r="V273" i="10"/>
  <c r="T273" i="10"/>
  <c r="P273" i="10"/>
  <c r="BI272" i="10"/>
  <c r="BH272" i="10"/>
  <c r="BG272" i="10"/>
  <c r="BE272" i="10"/>
  <c r="X272" i="10"/>
  <c r="V272" i="10"/>
  <c r="T272" i="10"/>
  <c r="P272" i="10"/>
  <c r="BI271" i="10"/>
  <c r="BH271" i="10"/>
  <c r="BG271" i="10"/>
  <c r="BE271" i="10"/>
  <c r="X271" i="10"/>
  <c r="V271" i="10"/>
  <c r="T271" i="10"/>
  <c r="P271" i="10"/>
  <c r="BI270" i="10"/>
  <c r="BH270" i="10"/>
  <c r="BG270" i="10"/>
  <c r="BE270" i="10"/>
  <c r="X270" i="10"/>
  <c r="V270" i="10"/>
  <c r="T270" i="10"/>
  <c r="P270" i="10"/>
  <c r="BI269" i="10"/>
  <c r="BH269" i="10"/>
  <c r="BG269" i="10"/>
  <c r="BE269" i="10"/>
  <c r="X269" i="10"/>
  <c r="V269" i="10"/>
  <c r="T269" i="10"/>
  <c r="P269" i="10"/>
  <c r="BK269" i="10" s="1"/>
  <c r="BI268" i="10"/>
  <c r="BH268" i="10"/>
  <c r="BG268" i="10"/>
  <c r="BE268" i="10"/>
  <c r="X268" i="10"/>
  <c r="V268" i="10"/>
  <c r="T268" i="10"/>
  <c r="P268" i="10"/>
  <c r="BI267" i="10"/>
  <c r="BH267" i="10"/>
  <c r="BG267" i="10"/>
  <c r="BE267" i="10"/>
  <c r="X267" i="10"/>
  <c r="V267" i="10"/>
  <c r="T267" i="10"/>
  <c r="P267" i="10"/>
  <c r="BI266" i="10"/>
  <c r="BH266" i="10"/>
  <c r="BG266" i="10"/>
  <c r="BE266" i="10"/>
  <c r="X266" i="10"/>
  <c r="V266" i="10"/>
  <c r="T266" i="10"/>
  <c r="P266" i="10"/>
  <c r="BK266" i="10" s="1"/>
  <c r="BI265" i="10"/>
  <c r="BH265" i="10"/>
  <c r="BG265" i="10"/>
  <c r="BE265" i="10"/>
  <c r="X265" i="10"/>
  <c r="V265" i="10"/>
  <c r="T265" i="10"/>
  <c r="P265" i="10"/>
  <c r="BI264" i="10"/>
  <c r="BH264" i="10"/>
  <c r="BG264" i="10"/>
  <c r="BE264" i="10"/>
  <c r="X264" i="10"/>
  <c r="V264" i="10"/>
  <c r="T264" i="10"/>
  <c r="P264" i="10"/>
  <c r="BI263" i="10"/>
  <c r="BH263" i="10"/>
  <c r="BG263" i="10"/>
  <c r="BE263" i="10"/>
  <c r="X263" i="10"/>
  <c r="V263" i="10"/>
  <c r="T263" i="10"/>
  <c r="P263" i="10"/>
  <c r="BI262" i="10"/>
  <c r="BH262" i="10"/>
  <c r="BG262" i="10"/>
  <c r="BE262" i="10"/>
  <c r="X262" i="10"/>
  <c r="V262" i="10"/>
  <c r="T262" i="10"/>
  <c r="P262" i="10"/>
  <c r="BI260" i="10"/>
  <c r="BH260" i="10"/>
  <c r="BG260" i="10"/>
  <c r="BE260" i="10"/>
  <c r="X260" i="10"/>
  <c r="V260" i="10"/>
  <c r="T260" i="10"/>
  <c r="P260" i="10"/>
  <c r="BI259" i="10"/>
  <c r="BH259" i="10"/>
  <c r="BG259" i="10"/>
  <c r="BE259" i="10"/>
  <c r="X259" i="10"/>
  <c r="V259" i="10"/>
  <c r="T259" i="10"/>
  <c r="P259" i="10"/>
  <c r="BK259" i="10" s="1"/>
  <c r="BI258" i="10"/>
  <c r="BH258" i="10"/>
  <c r="BG258" i="10"/>
  <c r="BE258" i="10"/>
  <c r="X258" i="10"/>
  <c r="V258" i="10"/>
  <c r="T258" i="10"/>
  <c r="P258" i="10"/>
  <c r="BI256" i="10"/>
  <c r="BH256" i="10"/>
  <c r="BG256" i="10"/>
  <c r="BE256" i="10"/>
  <c r="X256" i="10"/>
  <c r="V256" i="10"/>
  <c r="T256" i="10"/>
  <c r="P256" i="10"/>
  <c r="BI255" i="10"/>
  <c r="BH255" i="10"/>
  <c r="BG255" i="10"/>
  <c r="BE255" i="10"/>
  <c r="X255" i="10"/>
  <c r="V255" i="10"/>
  <c r="T255" i="10"/>
  <c r="P255" i="10"/>
  <c r="BK255" i="10" s="1"/>
  <c r="BI254" i="10"/>
  <c r="BH254" i="10"/>
  <c r="BG254" i="10"/>
  <c r="BE254" i="10"/>
  <c r="X254" i="10"/>
  <c r="V254" i="10"/>
  <c r="T254" i="10"/>
  <c r="P254" i="10"/>
  <c r="BI253" i="10"/>
  <c r="BH253" i="10"/>
  <c r="BG253" i="10"/>
  <c r="BE253" i="10"/>
  <c r="X253" i="10"/>
  <c r="V253" i="10"/>
  <c r="T253" i="10"/>
  <c r="P253" i="10"/>
  <c r="BI252" i="10"/>
  <c r="BH252" i="10"/>
  <c r="BG252" i="10"/>
  <c r="BE252" i="10"/>
  <c r="X252" i="10"/>
  <c r="V252" i="10"/>
  <c r="T252" i="10"/>
  <c r="P252" i="10"/>
  <c r="BI251" i="10"/>
  <c r="BH251" i="10"/>
  <c r="BG251" i="10"/>
  <c r="BE251" i="10"/>
  <c r="X251" i="10"/>
  <c r="V251" i="10"/>
  <c r="T251" i="10"/>
  <c r="P251" i="10"/>
  <c r="BI250" i="10"/>
  <c r="BH250" i="10"/>
  <c r="BG250" i="10"/>
  <c r="BE250" i="10"/>
  <c r="X250" i="10"/>
  <c r="V250" i="10"/>
  <c r="T250" i="10"/>
  <c r="P250" i="10"/>
  <c r="BI249" i="10"/>
  <c r="BH249" i="10"/>
  <c r="BG249" i="10"/>
  <c r="BE249" i="10"/>
  <c r="X249" i="10"/>
  <c r="V249" i="10"/>
  <c r="T249" i="10"/>
  <c r="P249" i="10"/>
  <c r="BK249" i="10" s="1"/>
  <c r="BI248" i="10"/>
  <c r="BH248" i="10"/>
  <c r="BG248" i="10"/>
  <c r="BE248" i="10"/>
  <c r="X248" i="10"/>
  <c r="V248" i="10"/>
  <c r="T248" i="10"/>
  <c r="P248" i="10"/>
  <c r="BI247" i="10"/>
  <c r="BH247" i="10"/>
  <c r="BG247" i="10"/>
  <c r="BE247" i="10"/>
  <c r="X247" i="10"/>
  <c r="V247" i="10"/>
  <c r="T247" i="10"/>
  <c r="P247" i="10"/>
  <c r="BI246" i="10"/>
  <c r="BH246" i="10"/>
  <c r="BG246" i="10"/>
  <c r="BE246" i="10"/>
  <c r="X246" i="10"/>
  <c r="V246" i="10"/>
  <c r="T246" i="10"/>
  <c r="P246" i="10"/>
  <c r="BI245" i="10"/>
  <c r="BH245" i="10"/>
  <c r="BG245" i="10"/>
  <c r="BE245" i="10"/>
  <c r="X245" i="10"/>
  <c r="V245" i="10"/>
  <c r="T245" i="10"/>
  <c r="P245" i="10"/>
  <c r="BI244" i="10"/>
  <c r="BH244" i="10"/>
  <c r="BG244" i="10"/>
  <c r="BE244" i="10"/>
  <c r="X244" i="10"/>
  <c r="V244" i="10"/>
  <c r="T244" i="10"/>
  <c r="P244" i="10"/>
  <c r="BI243" i="10"/>
  <c r="BH243" i="10"/>
  <c r="BG243" i="10"/>
  <c r="BE243" i="10"/>
  <c r="X243" i="10"/>
  <c r="V243" i="10"/>
  <c r="T243" i="10"/>
  <c r="P243" i="10"/>
  <c r="K243" i="10" s="1"/>
  <c r="BF243" i="10" s="1"/>
  <c r="BI242" i="10"/>
  <c r="BH242" i="10"/>
  <c r="BG242" i="10"/>
  <c r="BE242" i="10"/>
  <c r="X242" i="10"/>
  <c r="V242" i="10"/>
  <c r="T242" i="10"/>
  <c r="P242" i="10"/>
  <c r="BI239" i="10"/>
  <c r="BH239" i="10"/>
  <c r="BG239" i="10"/>
  <c r="BE239" i="10"/>
  <c r="X239" i="10"/>
  <c r="V239" i="10"/>
  <c r="T239" i="10"/>
  <c r="P239" i="10"/>
  <c r="BI238" i="10"/>
  <c r="BH238" i="10"/>
  <c r="BG238" i="10"/>
  <c r="BE238" i="10"/>
  <c r="X238" i="10"/>
  <c r="V238" i="10"/>
  <c r="T238" i="10"/>
  <c r="P238" i="10"/>
  <c r="BI236" i="10"/>
  <c r="BH236" i="10"/>
  <c r="BG236" i="10"/>
  <c r="BE236" i="10"/>
  <c r="X236" i="10"/>
  <c r="V236" i="10"/>
  <c r="T236" i="10"/>
  <c r="P236" i="10"/>
  <c r="BI235" i="10"/>
  <c r="BH235" i="10"/>
  <c r="BG235" i="10"/>
  <c r="BE235" i="10"/>
  <c r="X235" i="10"/>
  <c r="V235" i="10"/>
  <c r="T235" i="10"/>
  <c r="P235" i="10"/>
  <c r="BI233" i="10"/>
  <c r="BH233" i="10"/>
  <c r="BG233" i="10"/>
  <c r="BE233" i="10"/>
  <c r="X233" i="10"/>
  <c r="V233" i="10"/>
  <c r="T233" i="10"/>
  <c r="P233" i="10"/>
  <c r="BI232" i="10"/>
  <c r="BH232" i="10"/>
  <c r="BG232" i="10"/>
  <c r="BE232" i="10"/>
  <c r="X232" i="10"/>
  <c r="V232" i="10"/>
  <c r="T232" i="10"/>
  <c r="P232" i="10"/>
  <c r="BI231" i="10"/>
  <c r="BH231" i="10"/>
  <c r="BG231" i="10"/>
  <c r="BE231" i="10"/>
  <c r="X231" i="10"/>
  <c r="V231" i="10"/>
  <c r="T231" i="10"/>
  <c r="P231" i="10"/>
  <c r="BI230" i="10"/>
  <c r="BH230" i="10"/>
  <c r="BG230" i="10"/>
  <c r="BE230" i="10"/>
  <c r="X230" i="10"/>
  <c r="V230" i="10"/>
  <c r="T230" i="10"/>
  <c r="P230" i="10"/>
  <c r="K230" i="10" s="1"/>
  <c r="BF230" i="10" s="1"/>
  <c r="BI229" i="10"/>
  <c r="BH229" i="10"/>
  <c r="BG229" i="10"/>
  <c r="BE229" i="10"/>
  <c r="X229" i="10"/>
  <c r="V229" i="10"/>
  <c r="T229" i="10"/>
  <c r="P229" i="10"/>
  <c r="BI228" i="10"/>
  <c r="BH228" i="10"/>
  <c r="BG228" i="10"/>
  <c r="BE228" i="10"/>
  <c r="X228" i="10"/>
  <c r="V228" i="10"/>
  <c r="T228" i="10"/>
  <c r="P228" i="10"/>
  <c r="BI227" i="10"/>
  <c r="BH227" i="10"/>
  <c r="BG227" i="10"/>
  <c r="BE227" i="10"/>
  <c r="X227" i="10"/>
  <c r="V227" i="10"/>
  <c r="T227" i="10"/>
  <c r="P227" i="10"/>
  <c r="BK227" i="10" s="1"/>
  <c r="BI226" i="10"/>
  <c r="BH226" i="10"/>
  <c r="BG226" i="10"/>
  <c r="BE226" i="10"/>
  <c r="X226" i="10"/>
  <c r="V226" i="10"/>
  <c r="T226" i="10"/>
  <c r="P226" i="10"/>
  <c r="BI225" i="10"/>
  <c r="BH225" i="10"/>
  <c r="BG225" i="10"/>
  <c r="BE225" i="10"/>
  <c r="X225" i="10"/>
  <c r="V225" i="10"/>
  <c r="T225" i="10"/>
  <c r="P225" i="10"/>
  <c r="BI224" i="10"/>
  <c r="BH224" i="10"/>
  <c r="BG224" i="10"/>
  <c r="BE224" i="10"/>
  <c r="X224" i="10"/>
  <c r="V224" i="10"/>
  <c r="T224" i="10"/>
  <c r="P224" i="10"/>
  <c r="BI223" i="10"/>
  <c r="BH223" i="10"/>
  <c r="BG223" i="10"/>
  <c r="BE223" i="10"/>
  <c r="X223" i="10"/>
  <c r="V223" i="10"/>
  <c r="T223" i="10"/>
  <c r="P223" i="10"/>
  <c r="BI222" i="10"/>
  <c r="BH222" i="10"/>
  <c r="BG222" i="10"/>
  <c r="BE222" i="10"/>
  <c r="X222" i="10"/>
  <c r="V222" i="10"/>
  <c r="T222" i="10"/>
  <c r="P222" i="10"/>
  <c r="BI221" i="10"/>
  <c r="BH221" i="10"/>
  <c r="BG221" i="10"/>
  <c r="BE221" i="10"/>
  <c r="X221" i="10"/>
  <c r="V221" i="10"/>
  <c r="T221" i="10"/>
  <c r="P221" i="10"/>
  <c r="BK221" i="10" s="1"/>
  <c r="BI220" i="10"/>
  <c r="BH220" i="10"/>
  <c r="BG220" i="10"/>
  <c r="BE220" i="10"/>
  <c r="X220" i="10"/>
  <c r="V220" i="10"/>
  <c r="T220" i="10"/>
  <c r="P220" i="10"/>
  <c r="BI219" i="10"/>
  <c r="BH219" i="10"/>
  <c r="BG219" i="10"/>
  <c r="BE219" i="10"/>
  <c r="X219" i="10"/>
  <c r="V219" i="10"/>
  <c r="T219" i="10"/>
  <c r="P219" i="10"/>
  <c r="BI218" i="10"/>
  <c r="BH218" i="10"/>
  <c r="BG218" i="10"/>
  <c r="BE218" i="10"/>
  <c r="X218" i="10"/>
  <c r="V218" i="10"/>
  <c r="T218" i="10"/>
  <c r="P218" i="10"/>
  <c r="BI217" i="10"/>
  <c r="BH217" i="10"/>
  <c r="BG217" i="10"/>
  <c r="BE217" i="10"/>
  <c r="X217" i="10"/>
  <c r="V217" i="10"/>
  <c r="T217" i="10"/>
  <c r="P217" i="10"/>
  <c r="BI216" i="10"/>
  <c r="BH216" i="10"/>
  <c r="BG216" i="10"/>
  <c r="BE216" i="10"/>
  <c r="X216" i="10"/>
  <c r="V216" i="10"/>
  <c r="T216" i="10"/>
  <c r="P216" i="10"/>
  <c r="BI215" i="10"/>
  <c r="BH215" i="10"/>
  <c r="BG215" i="10"/>
  <c r="BE215" i="10"/>
  <c r="X215" i="10"/>
  <c r="V215" i="10"/>
  <c r="T215" i="10"/>
  <c r="P215" i="10"/>
  <c r="K215" i="10" s="1"/>
  <c r="BF215" i="10" s="1"/>
  <c r="BI214" i="10"/>
  <c r="BH214" i="10"/>
  <c r="BG214" i="10"/>
  <c r="BE214" i="10"/>
  <c r="X214" i="10"/>
  <c r="V214" i="10"/>
  <c r="T214" i="10"/>
  <c r="P214" i="10"/>
  <c r="BI212" i="10"/>
  <c r="BH212" i="10"/>
  <c r="BG212" i="10"/>
  <c r="BE212" i="10"/>
  <c r="X212" i="10"/>
  <c r="V212" i="10"/>
  <c r="T212" i="10"/>
  <c r="P212" i="10"/>
  <c r="BI211" i="10"/>
  <c r="BH211" i="10"/>
  <c r="BG211" i="10"/>
  <c r="BE211" i="10"/>
  <c r="X211" i="10"/>
  <c r="V211" i="10"/>
  <c r="T211" i="10"/>
  <c r="P211" i="10"/>
  <c r="BI210" i="10"/>
  <c r="BH210" i="10"/>
  <c r="BG210" i="10"/>
  <c r="BE210" i="10"/>
  <c r="X210" i="10"/>
  <c r="V210" i="10"/>
  <c r="T210" i="10"/>
  <c r="P210" i="10"/>
  <c r="BI209" i="10"/>
  <c r="BH209" i="10"/>
  <c r="BG209" i="10"/>
  <c r="BE209" i="10"/>
  <c r="X209" i="10"/>
  <c r="V209" i="10"/>
  <c r="T209" i="10"/>
  <c r="P209" i="10"/>
  <c r="BI208" i="10"/>
  <c r="BH208" i="10"/>
  <c r="BG208" i="10"/>
  <c r="BE208" i="10"/>
  <c r="X208" i="10"/>
  <c r="V208" i="10"/>
  <c r="T208" i="10"/>
  <c r="P208" i="10"/>
  <c r="K208" i="10" s="1"/>
  <c r="BI207" i="10"/>
  <c r="BH207" i="10"/>
  <c r="BG207" i="10"/>
  <c r="BE207" i="10"/>
  <c r="X207" i="10"/>
  <c r="V207" i="10"/>
  <c r="T207" i="10"/>
  <c r="P207" i="10"/>
  <c r="BI206" i="10"/>
  <c r="BH206" i="10"/>
  <c r="BG206" i="10"/>
  <c r="BE206" i="10"/>
  <c r="X206" i="10"/>
  <c r="V206" i="10"/>
  <c r="T206" i="10"/>
  <c r="P206" i="10"/>
  <c r="BI205" i="10"/>
  <c r="BH205" i="10"/>
  <c r="BG205" i="10"/>
  <c r="BE205" i="10"/>
  <c r="X205" i="10"/>
  <c r="V205" i="10"/>
  <c r="T205" i="10"/>
  <c r="P205" i="10"/>
  <c r="BK205" i="10" s="1"/>
  <c r="BI204" i="10"/>
  <c r="BH204" i="10"/>
  <c r="BG204" i="10"/>
  <c r="BE204" i="10"/>
  <c r="X204" i="10"/>
  <c r="V204" i="10"/>
  <c r="T204" i="10"/>
  <c r="P204" i="10"/>
  <c r="BI203" i="10"/>
  <c r="BH203" i="10"/>
  <c r="BG203" i="10"/>
  <c r="BE203" i="10"/>
  <c r="X203" i="10"/>
  <c r="V203" i="10"/>
  <c r="T203" i="10"/>
  <c r="P203" i="10"/>
  <c r="BI202" i="10"/>
  <c r="BH202" i="10"/>
  <c r="BG202" i="10"/>
  <c r="BE202" i="10"/>
  <c r="X202" i="10"/>
  <c r="V202" i="10"/>
  <c r="T202" i="10"/>
  <c r="P202" i="10"/>
  <c r="K202" i="10" s="1"/>
  <c r="BF202" i="10" s="1"/>
  <c r="BI201" i="10"/>
  <c r="BH201" i="10"/>
  <c r="BG201" i="10"/>
  <c r="BE201" i="10"/>
  <c r="X201" i="10"/>
  <c r="V201" i="10"/>
  <c r="T201" i="10"/>
  <c r="P201" i="10"/>
  <c r="BI200" i="10"/>
  <c r="BH200" i="10"/>
  <c r="BG200" i="10"/>
  <c r="BE200" i="10"/>
  <c r="X200" i="10"/>
  <c r="V200" i="10"/>
  <c r="T200" i="10"/>
  <c r="P200" i="10"/>
  <c r="BI199" i="10"/>
  <c r="BH199" i="10"/>
  <c r="BG199" i="10"/>
  <c r="BE199" i="10"/>
  <c r="X199" i="10"/>
  <c r="V199" i="10"/>
  <c r="T199" i="10"/>
  <c r="P199" i="10"/>
  <c r="BI198" i="10"/>
  <c r="BH198" i="10"/>
  <c r="BG198" i="10"/>
  <c r="BE198" i="10"/>
  <c r="X198" i="10"/>
  <c r="V198" i="10"/>
  <c r="T198" i="10"/>
  <c r="P198" i="10"/>
  <c r="BI197" i="10"/>
  <c r="BH197" i="10"/>
  <c r="BG197" i="10"/>
  <c r="BE197" i="10"/>
  <c r="X197" i="10"/>
  <c r="V197" i="10"/>
  <c r="T197" i="10"/>
  <c r="P197" i="10"/>
  <c r="BI196" i="10"/>
  <c r="BH196" i="10"/>
  <c r="BG196" i="10"/>
  <c r="BE196" i="10"/>
  <c r="X196" i="10"/>
  <c r="V196" i="10"/>
  <c r="T196" i="10"/>
  <c r="P196" i="10"/>
  <c r="BK196" i="10" s="1"/>
  <c r="BI195" i="10"/>
  <c r="BH195" i="10"/>
  <c r="BG195" i="10"/>
  <c r="BE195" i="10"/>
  <c r="X195" i="10"/>
  <c r="V195" i="10"/>
  <c r="T195" i="10"/>
  <c r="P195" i="10"/>
  <c r="BI194" i="10"/>
  <c r="BH194" i="10"/>
  <c r="BG194" i="10"/>
  <c r="BE194" i="10"/>
  <c r="X194" i="10"/>
  <c r="V194" i="10"/>
  <c r="T194" i="10"/>
  <c r="P194" i="10"/>
  <c r="BI193" i="10"/>
  <c r="BH193" i="10"/>
  <c r="BG193" i="10"/>
  <c r="BE193" i="10"/>
  <c r="X193" i="10"/>
  <c r="V193" i="10"/>
  <c r="T193" i="10"/>
  <c r="P193" i="10"/>
  <c r="BI192" i="10"/>
  <c r="BH192" i="10"/>
  <c r="BG192" i="10"/>
  <c r="BE192" i="10"/>
  <c r="X192" i="10"/>
  <c r="V192" i="10"/>
  <c r="T192" i="10"/>
  <c r="P192" i="10"/>
  <c r="BI191" i="10"/>
  <c r="BH191" i="10"/>
  <c r="BG191" i="10"/>
  <c r="BE191" i="10"/>
  <c r="X191" i="10"/>
  <c r="V191" i="10"/>
  <c r="T191" i="10"/>
  <c r="P191" i="10"/>
  <c r="BI190" i="10"/>
  <c r="BH190" i="10"/>
  <c r="BG190" i="10"/>
  <c r="BE190" i="10"/>
  <c r="X190" i="10"/>
  <c r="V190" i="10"/>
  <c r="T190" i="10"/>
  <c r="P190" i="10"/>
  <c r="BI189" i="10"/>
  <c r="BH189" i="10"/>
  <c r="BG189" i="10"/>
  <c r="BE189" i="10"/>
  <c r="X189" i="10"/>
  <c r="V189" i="10"/>
  <c r="T189" i="10"/>
  <c r="P189" i="10"/>
  <c r="BI188" i="10"/>
  <c r="BH188" i="10"/>
  <c r="BG188" i="10"/>
  <c r="BE188" i="10"/>
  <c r="X188" i="10"/>
  <c r="V188" i="10"/>
  <c r="T188" i="10"/>
  <c r="P188" i="10"/>
  <c r="BI187" i="10"/>
  <c r="BH187" i="10"/>
  <c r="BG187" i="10"/>
  <c r="BE187" i="10"/>
  <c r="X187" i="10"/>
  <c r="V187" i="10"/>
  <c r="T187" i="10"/>
  <c r="P187" i="10"/>
  <c r="BI186" i="10"/>
  <c r="BH186" i="10"/>
  <c r="BG186" i="10"/>
  <c r="BE186" i="10"/>
  <c r="X186" i="10"/>
  <c r="V186" i="10"/>
  <c r="T186" i="10"/>
  <c r="P186" i="10"/>
  <c r="BI185" i="10"/>
  <c r="BH185" i="10"/>
  <c r="BG185" i="10"/>
  <c r="BE185" i="10"/>
  <c r="X185" i="10"/>
  <c r="V185" i="10"/>
  <c r="T185" i="10"/>
  <c r="P185" i="10"/>
  <c r="BI184" i="10"/>
  <c r="BH184" i="10"/>
  <c r="BG184" i="10"/>
  <c r="BE184" i="10"/>
  <c r="X184" i="10"/>
  <c r="V184" i="10"/>
  <c r="T184" i="10"/>
  <c r="P184" i="10"/>
  <c r="BI183" i="10"/>
  <c r="BH183" i="10"/>
  <c r="BG183" i="10"/>
  <c r="BE183" i="10"/>
  <c r="X183" i="10"/>
  <c r="V183" i="10"/>
  <c r="T183" i="10"/>
  <c r="P183" i="10"/>
  <c r="BI182" i="10"/>
  <c r="BH182" i="10"/>
  <c r="BG182" i="10"/>
  <c r="BE182" i="10"/>
  <c r="X182" i="10"/>
  <c r="V182" i="10"/>
  <c r="T182" i="10"/>
  <c r="P182" i="10"/>
  <c r="BI181" i="10"/>
  <c r="BH181" i="10"/>
  <c r="BG181" i="10"/>
  <c r="BE181" i="10"/>
  <c r="X181" i="10"/>
  <c r="V181" i="10"/>
  <c r="T181" i="10"/>
  <c r="P181" i="10"/>
  <c r="BI180" i="10"/>
  <c r="BH180" i="10"/>
  <c r="BG180" i="10"/>
  <c r="BE180" i="10"/>
  <c r="X180" i="10"/>
  <c r="V180" i="10"/>
  <c r="T180" i="10"/>
  <c r="P180" i="10"/>
  <c r="BI179" i="10"/>
  <c r="BH179" i="10"/>
  <c r="BG179" i="10"/>
  <c r="BE179" i="10"/>
  <c r="X179" i="10"/>
  <c r="V179" i="10"/>
  <c r="T179" i="10"/>
  <c r="P179" i="10"/>
  <c r="BI178" i="10"/>
  <c r="BH178" i="10"/>
  <c r="BG178" i="10"/>
  <c r="BE178" i="10"/>
  <c r="X178" i="10"/>
  <c r="V178" i="10"/>
  <c r="T178" i="10"/>
  <c r="P178" i="10"/>
  <c r="K178" i="10" s="1"/>
  <c r="BF178" i="10" s="1"/>
  <c r="BI177" i="10"/>
  <c r="BH177" i="10"/>
  <c r="BG177" i="10"/>
  <c r="BE177" i="10"/>
  <c r="X177" i="10"/>
  <c r="V177" i="10"/>
  <c r="T177" i="10"/>
  <c r="P177" i="10"/>
  <c r="BI176" i="10"/>
  <c r="BH176" i="10"/>
  <c r="BG176" i="10"/>
  <c r="BE176" i="10"/>
  <c r="X176" i="10"/>
  <c r="V176" i="10"/>
  <c r="T176" i="10"/>
  <c r="P176" i="10"/>
  <c r="BI175" i="10"/>
  <c r="BH175" i="10"/>
  <c r="BG175" i="10"/>
  <c r="BE175" i="10"/>
  <c r="X175" i="10"/>
  <c r="V175" i="10"/>
  <c r="T175" i="10"/>
  <c r="P175" i="10"/>
  <c r="BI174" i="10"/>
  <c r="BH174" i="10"/>
  <c r="BG174" i="10"/>
  <c r="BE174" i="10"/>
  <c r="X174" i="10"/>
  <c r="V174" i="10"/>
  <c r="T174" i="10"/>
  <c r="P174" i="10"/>
  <c r="BI173" i="10"/>
  <c r="BH173" i="10"/>
  <c r="BG173" i="10"/>
  <c r="BE173" i="10"/>
  <c r="X173" i="10"/>
  <c r="V173" i="10"/>
  <c r="T173" i="10"/>
  <c r="P173" i="10"/>
  <c r="BI172" i="10"/>
  <c r="BH172" i="10"/>
  <c r="BG172" i="10"/>
  <c r="BE172" i="10"/>
  <c r="X172" i="10"/>
  <c r="V172" i="10"/>
  <c r="T172" i="10"/>
  <c r="P172" i="10"/>
  <c r="BK172" i="10" s="1"/>
  <c r="BI171" i="10"/>
  <c r="BH171" i="10"/>
  <c r="BG171" i="10"/>
  <c r="BE171" i="10"/>
  <c r="X171" i="10"/>
  <c r="V171" i="10"/>
  <c r="T171" i="10"/>
  <c r="P171" i="10"/>
  <c r="BI170" i="10"/>
  <c r="BH170" i="10"/>
  <c r="BG170" i="10"/>
  <c r="BE170" i="10"/>
  <c r="X170" i="10"/>
  <c r="V170" i="10"/>
  <c r="T170" i="10"/>
  <c r="P170" i="10"/>
  <c r="BI169" i="10"/>
  <c r="BH169" i="10"/>
  <c r="BG169" i="10"/>
  <c r="BE169" i="10"/>
  <c r="X169" i="10"/>
  <c r="V169" i="10"/>
  <c r="T169" i="10"/>
  <c r="P169" i="10"/>
  <c r="BI168" i="10"/>
  <c r="BH168" i="10"/>
  <c r="BG168" i="10"/>
  <c r="BE168" i="10"/>
  <c r="X168" i="10"/>
  <c r="V168" i="10"/>
  <c r="T168" i="10"/>
  <c r="P168" i="10"/>
  <c r="BI167" i="10"/>
  <c r="BH167" i="10"/>
  <c r="BG167" i="10"/>
  <c r="BE167" i="10"/>
  <c r="X167" i="10"/>
  <c r="V167" i="10"/>
  <c r="T167" i="10"/>
  <c r="P167" i="10"/>
  <c r="BI166" i="10"/>
  <c r="BH166" i="10"/>
  <c r="BG166" i="10"/>
  <c r="BE166" i="10"/>
  <c r="X166" i="10"/>
  <c r="V166" i="10"/>
  <c r="T166" i="10"/>
  <c r="P166" i="10"/>
  <c r="BK166" i="10" s="1"/>
  <c r="BI165" i="10"/>
  <c r="BH165" i="10"/>
  <c r="BG165" i="10"/>
  <c r="BE165" i="10"/>
  <c r="X165" i="10"/>
  <c r="V165" i="10"/>
  <c r="T165" i="10"/>
  <c r="P165" i="10"/>
  <c r="BI164" i="10"/>
  <c r="BH164" i="10"/>
  <c r="BG164" i="10"/>
  <c r="BE164" i="10"/>
  <c r="X164" i="10"/>
  <c r="V164" i="10"/>
  <c r="T164" i="10"/>
  <c r="P164" i="10"/>
  <c r="BI163" i="10"/>
  <c r="BH163" i="10"/>
  <c r="BG163" i="10"/>
  <c r="BE163" i="10"/>
  <c r="X163" i="10"/>
  <c r="V163" i="10"/>
  <c r="T163" i="10"/>
  <c r="P163" i="10"/>
  <c r="BI162" i="10"/>
  <c r="BH162" i="10"/>
  <c r="BG162" i="10"/>
  <c r="BE162" i="10"/>
  <c r="X162" i="10"/>
  <c r="V162" i="10"/>
  <c r="T162" i="10"/>
  <c r="P162" i="10"/>
  <c r="BI161" i="10"/>
  <c r="BH161" i="10"/>
  <c r="BG161" i="10"/>
  <c r="BE161" i="10"/>
  <c r="X161" i="10"/>
  <c r="V161" i="10"/>
  <c r="T161" i="10"/>
  <c r="P161" i="10"/>
  <c r="BI160" i="10"/>
  <c r="BH160" i="10"/>
  <c r="BG160" i="10"/>
  <c r="BE160" i="10"/>
  <c r="X160" i="10"/>
  <c r="V160" i="10"/>
  <c r="T160" i="10"/>
  <c r="P160" i="10"/>
  <c r="K160" i="10" s="1"/>
  <c r="BF160" i="10" s="1"/>
  <c r="BI159" i="10"/>
  <c r="BH159" i="10"/>
  <c r="BG159" i="10"/>
  <c r="BE159" i="10"/>
  <c r="X159" i="10"/>
  <c r="V159" i="10"/>
  <c r="T159" i="10"/>
  <c r="P159" i="10"/>
  <c r="BI158" i="10"/>
  <c r="BH158" i="10"/>
  <c r="BG158" i="10"/>
  <c r="BE158" i="10"/>
  <c r="X158" i="10"/>
  <c r="V158" i="10"/>
  <c r="T158" i="10"/>
  <c r="P158" i="10"/>
  <c r="BI157" i="10"/>
  <c r="BH157" i="10"/>
  <c r="BG157" i="10"/>
  <c r="BE157" i="10"/>
  <c r="X157" i="10"/>
  <c r="V157" i="10"/>
  <c r="T157" i="10"/>
  <c r="P157" i="10"/>
  <c r="K157" i="10" s="1"/>
  <c r="BF157" i="10" s="1"/>
  <c r="BI156" i="10"/>
  <c r="BH156" i="10"/>
  <c r="BG156" i="10"/>
  <c r="BE156" i="10"/>
  <c r="X156" i="10"/>
  <c r="V156" i="10"/>
  <c r="T156" i="10"/>
  <c r="P156" i="10"/>
  <c r="BI155" i="10"/>
  <c r="BH155" i="10"/>
  <c r="BG155" i="10"/>
  <c r="BE155" i="10"/>
  <c r="X155" i="10"/>
  <c r="V155" i="10"/>
  <c r="T155" i="10"/>
  <c r="P155" i="10"/>
  <c r="J146" i="10"/>
  <c r="F146" i="10"/>
  <c r="F144" i="10"/>
  <c r="E142" i="10"/>
  <c r="BI127" i="10"/>
  <c r="BH127" i="10"/>
  <c r="BG127" i="10"/>
  <c r="BE127" i="10"/>
  <c r="BI126" i="10"/>
  <c r="BH126" i="10"/>
  <c r="BG126" i="10"/>
  <c r="BF126" i="10"/>
  <c r="BE126" i="10"/>
  <c r="BI125" i="10"/>
  <c r="BH125" i="10"/>
  <c r="BG125" i="10"/>
  <c r="BF125" i="10"/>
  <c r="BE125" i="10"/>
  <c r="BI124" i="10"/>
  <c r="BH124" i="10"/>
  <c r="BG124" i="10"/>
  <c r="BF124" i="10"/>
  <c r="BE124" i="10"/>
  <c r="BI123" i="10"/>
  <c r="BH123" i="10"/>
  <c r="BG123" i="10"/>
  <c r="BF123" i="10"/>
  <c r="BE123" i="10"/>
  <c r="BI122" i="10"/>
  <c r="BH122" i="10"/>
  <c r="BG122" i="10"/>
  <c r="BF122" i="10"/>
  <c r="BE122" i="10"/>
  <c r="J93" i="10"/>
  <c r="F93" i="10"/>
  <c r="F91" i="10"/>
  <c r="E89" i="10"/>
  <c r="J26" i="10"/>
  <c r="E26" i="10"/>
  <c r="J147" i="10" s="1"/>
  <c r="J25" i="10"/>
  <c r="J20" i="10"/>
  <c r="E20" i="10"/>
  <c r="F147" i="10"/>
  <c r="J19" i="10"/>
  <c r="J14" i="10"/>
  <c r="J144" i="10" s="1"/>
  <c r="E7" i="10"/>
  <c r="E138" i="10" s="1"/>
  <c r="K43" i="9"/>
  <c r="K42" i="9"/>
  <c r="BA105" i="1" s="1"/>
  <c r="K41" i="9"/>
  <c r="AZ105" i="1"/>
  <c r="BI172" i="9"/>
  <c r="BH172" i="9"/>
  <c r="BG172" i="9"/>
  <c r="BE172" i="9"/>
  <c r="X172" i="9"/>
  <c r="V172" i="9"/>
  <c r="T172" i="9"/>
  <c r="P172" i="9"/>
  <c r="BI171" i="9"/>
  <c r="BH171" i="9"/>
  <c r="BG171" i="9"/>
  <c r="BE171" i="9"/>
  <c r="X171" i="9"/>
  <c r="V171" i="9"/>
  <c r="T171" i="9"/>
  <c r="P171" i="9"/>
  <c r="BI169" i="9"/>
  <c r="BH169" i="9"/>
  <c r="BG169" i="9"/>
  <c r="BE169" i="9"/>
  <c r="X169" i="9"/>
  <c r="V169" i="9"/>
  <c r="T169" i="9"/>
  <c r="P169" i="9"/>
  <c r="BI168" i="9"/>
  <c r="BH168" i="9"/>
  <c r="BG168" i="9"/>
  <c r="BE168" i="9"/>
  <c r="X168" i="9"/>
  <c r="V168" i="9"/>
  <c r="T168" i="9"/>
  <c r="P168" i="9"/>
  <c r="BI167" i="9"/>
  <c r="BH167" i="9"/>
  <c r="BG167" i="9"/>
  <c r="BE167" i="9"/>
  <c r="X167" i="9"/>
  <c r="V167" i="9"/>
  <c r="T167" i="9"/>
  <c r="P167" i="9"/>
  <c r="BI166" i="9"/>
  <c r="BH166" i="9"/>
  <c r="BG166" i="9"/>
  <c r="BE166" i="9"/>
  <c r="X166" i="9"/>
  <c r="V166" i="9"/>
  <c r="T166" i="9"/>
  <c r="P166" i="9"/>
  <c r="BI165" i="9"/>
  <c r="BH165" i="9"/>
  <c r="BG165" i="9"/>
  <c r="BE165" i="9"/>
  <c r="X165" i="9"/>
  <c r="V165" i="9"/>
  <c r="T165" i="9"/>
  <c r="P165" i="9"/>
  <c r="BI164" i="9"/>
  <c r="BH164" i="9"/>
  <c r="BG164" i="9"/>
  <c r="BE164" i="9"/>
  <c r="X164" i="9"/>
  <c r="V164" i="9"/>
  <c r="T164" i="9"/>
  <c r="P164" i="9"/>
  <c r="BI163" i="9"/>
  <c r="BH163" i="9"/>
  <c r="BG163" i="9"/>
  <c r="BE163" i="9"/>
  <c r="X163" i="9"/>
  <c r="V163" i="9"/>
  <c r="T163" i="9"/>
  <c r="P163" i="9"/>
  <c r="BI162" i="9"/>
  <c r="BH162" i="9"/>
  <c r="BG162" i="9"/>
  <c r="BE162" i="9"/>
  <c r="X162" i="9"/>
  <c r="V162" i="9"/>
  <c r="T162" i="9"/>
  <c r="P162" i="9"/>
  <c r="BI161" i="9"/>
  <c r="BH161" i="9"/>
  <c r="BG161" i="9"/>
  <c r="BE161" i="9"/>
  <c r="X161" i="9"/>
  <c r="V161" i="9"/>
  <c r="T161" i="9"/>
  <c r="P161" i="9"/>
  <c r="BI160" i="9"/>
  <c r="BH160" i="9"/>
  <c r="BG160" i="9"/>
  <c r="BE160" i="9"/>
  <c r="X160" i="9"/>
  <c r="V160" i="9"/>
  <c r="T160" i="9"/>
  <c r="P160" i="9"/>
  <c r="BI159" i="9"/>
  <c r="BH159" i="9"/>
  <c r="BG159" i="9"/>
  <c r="BE159" i="9"/>
  <c r="X159" i="9"/>
  <c r="V159" i="9"/>
  <c r="T159" i="9"/>
  <c r="P159" i="9"/>
  <c r="BI158" i="9"/>
  <c r="BH158" i="9"/>
  <c r="BG158" i="9"/>
  <c r="BE158" i="9"/>
  <c r="X158" i="9"/>
  <c r="V158" i="9"/>
  <c r="T158" i="9"/>
  <c r="P158" i="9"/>
  <c r="BI157" i="9"/>
  <c r="BH157" i="9"/>
  <c r="BG157" i="9"/>
  <c r="BE157" i="9"/>
  <c r="X157" i="9"/>
  <c r="V157" i="9"/>
  <c r="T157" i="9"/>
  <c r="P157" i="9"/>
  <c r="BI156" i="9"/>
  <c r="BH156" i="9"/>
  <c r="BG156" i="9"/>
  <c r="BE156" i="9"/>
  <c r="X156" i="9"/>
  <c r="V156" i="9"/>
  <c r="T156" i="9"/>
  <c r="P156" i="9"/>
  <c r="BI155" i="9"/>
  <c r="BH155" i="9"/>
  <c r="BG155" i="9"/>
  <c r="BE155" i="9"/>
  <c r="X155" i="9"/>
  <c r="V155" i="9"/>
  <c r="T155" i="9"/>
  <c r="P155" i="9"/>
  <c r="BI154" i="9"/>
  <c r="BH154" i="9"/>
  <c r="BG154" i="9"/>
  <c r="BE154" i="9"/>
  <c r="X154" i="9"/>
  <c r="V154" i="9"/>
  <c r="T154" i="9"/>
  <c r="P154" i="9"/>
  <c r="BI153" i="9"/>
  <c r="BH153" i="9"/>
  <c r="BG153" i="9"/>
  <c r="BE153" i="9"/>
  <c r="X153" i="9"/>
  <c r="V153" i="9"/>
  <c r="T153" i="9"/>
  <c r="P153" i="9"/>
  <c r="BI152" i="9"/>
  <c r="BH152" i="9"/>
  <c r="BG152" i="9"/>
  <c r="BE152" i="9"/>
  <c r="X152" i="9"/>
  <c r="V152" i="9"/>
  <c r="T152" i="9"/>
  <c r="P152" i="9"/>
  <c r="BI151" i="9"/>
  <c r="BH151" i="9"/>
  <c r="BG151" i="9"/>
  <c r="BE151" i="9"/>
  <c r="X151" i="9"/>
  <c r="V151" i="9"/>
  <c r="T151" i="9"/>
  <c r="P151" i="9"/>
  <c r="BI150" i="9"/>
  <c r="BH150" i="9"/>
  <c r="BG150" i="9"/>
  <c r="BE150" i="9"/>
  <c r="X150" i="9"/>
  <c r="V150" i="9"/>
  <c r="T150" i="9"/>
  <c r="P150" i="9"/>
  <c r="BI149" i="9"/>
  <c r="BH149" i="9"/>
  <c r="BG149" i="9"/>
  <c r="BE149" i="9"/>
  <c r="X149" i="9"/>
  <c r="V149" i="9"/>
  <c r="T149" i="9"/>
  <c r="P149" i="9"/>
  <c r="BI148" i="9"/>
  <c r="BH148" i="9"/>
  <c r="BG148" i="9"/>
  <c r="BE148" i="9"/>
  <c r="X148" i="9"/>
  <c r="V148" i="9"/>
  <c r="T148" i="9"/>
  <c r="P148" i="9"/>
  <c r="BI147" i="9"/>
  <c r="BH147" i="9"/>
  <c r="BG147" i="9"/>
  <c r="BE147" i="9"/>
  <c r="X147" i="9"/>
  <c r="V147" i="9"/>
  <c r="T147" i="9"/>
  <c r="P147" i="9"/>
  <c r="BI146" i="9"/>
  <c r="BH146" i="9"/>
  <c r="BG146" i="9"/>
  <c r="BE146" i="9"/>
  <c r="X146" i="9"/>
  <c r="V146" i="9"/>
  <c r="T146" i="9"/>
  <c r="P146" i="9"/>
  <c r="BI145" i="9"/>
  <c r="BH145" i="9"/>
  <c r="BG145" i="9"/>
  <c r="BE145" i="9"/>
  <c r="X145" i="9"/>
  <c r="V145" i="9"/>
  <c r="T145" i="9"/>
  <c r="P145" i="9"/>
  <c r="BI144" i="9"/>
  <c r="BH144" i="9"/>
  <c r="BG144" i="9"/>
  <c r="BE144" i="9"/>
  <c r="X144" i="9"/>
  <c r="V144" i="9"/>
  <c r="T144" i="9"/>
  <c r="P144" i="9"/>
  <c r="BI143" i="9"/>
  <c r="BH143" i="9"/>
  <c r="BG143" i="9"/>
  <c r="BE143" i="9"/>
  <c r="X143" i="9"/>
  <c r="V143" i="9"/>
  <c r="T143" i="9"/>
  <c r="P143" i="9"/>
  <c r="BI142" i="9"/>
  <c r="BH142" i="9"/>
  <c r="BG142" i="9"/>
  <c r="BE142" i="9"/>
  <c r="X142" i="9"/>
  <c r="V142" i="9"/>
  <c r="T142" i="9"/>
  <c r="P142" i="9"/>
  <c r="BI141" i="9"/>
  <c r="BH141" i="9"/>
  <c r="BG141" i="9"/>
  <c r="BE141" i="9"/>
  <c r="X141" i="9"/>
  <c r="V141" i="9"/>
  <c r="T141" i="9"/>
  <c r="P141" i="9"/>
  <c r="BI139" i="9"/>
  <c r="BH139" i="9"/>
  <c r="BG139" i="9"/>
  <c r="BE139" i="9"/>
  <c r="X139" i="9"/>
  <c r="V139" i="9"/>
  <c r="T139" i="9"/>
  <c r="P139" i="9"/>
  <c r="BI138" i="9"/>
  <c r="BH138" i="9"/>
  <c r="BG138" i="9"/>
  <c r="BE138" i="9"/>
  <c r="X138" i="9"/>
  <c r="V138" i="9"/>
  <c r="T138" i="9"/>
  <c r="P138" i="9"/>
  <c r="BI137" i="9"/>
  <c r="BH137" i="9"/>
  <c r="BG137" i="9"/>
  <c r="BE137" i="9"/>
  <c r="X137" i="9"/>
  <c r="V137" i="9"/>
  <c r="T137" i="9"/>
  <c r="P137" i="9"/>
  <c r="BI136" i="9"/>
  <c r="BH136" i="9"/>
  <c r="BG136" i="9"/>
  <c r="BE136" i="9"/>
  <c r="X136" i="9"/>
  <c r="V136" i="9"/>
  <c r="T136" i="9"/>
  <c r="P136" i="9"/>
  <c r="J129" i="9"/>
  <c r="F129" i="9"/>
  <c r="F127" i="9"/>
  <c r="E125" i="9"/>
  <c r="BI110" i="9"/>
  <c r="BH110" i="9"/>
  <c r="BG110" i="9"/>
  <c r="BE110" i="9"/>
  <c r="BI109" i="9"/>
  <c r="BH109" i="9"/>
  <c r="BG109" i="9"/>
  <c r="BF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J93" i="9"/>
  <c r="F93" i="9"/>
  <c r="F91" i="9"/>
  <c r="E89" i="9"/>
  <c r="J26" i="9"/>
  <c r="E26" i="9"/>
  <c r="J130" i="9" s="1"/>
  <c r="J25" i="9"/>
  <c r="J20" i="9"/>
  <c r="E20" i="9"/>
  <c r="F94" i="9" s="1"/>
  <c r="J19" i="9"/>
  <c r="J14" i="9"/>
  <c r="J127" i="9" s="1"/>
  <c r="E7" i="9"/>
  <c r="E121" i="9" s="1"/>
  <c r="K43" i="8"/>
  <c r="K42" i="8"/>
  <c r="BA104" i="1" s="1"/>
  <c r="K41" i="8"/>
  <c r="AZ104" i="1"/>
  <c r="BI157" i="8"/>
  <c r="BH157" i="8"/>
  <c r="BG157" i="8"/>
  <c r="BE157" i="8"/>
  <c r="X157" i="8"/>
  <c r="V157" i="8"/>
  <c r="T157" i="8"/>
  <c r="P157" i="8"/>
  <c r="BI156" i="8"/>
  <c r="BH156" i="8"/>
  <c r="BG156" i="8"/>
  <c r="BE156" i="8"/>
  <c r="X156" i="8"/>
  <c r="V156" i="8"/>
  <c r="T156" i="8"/>
  <c r="P156" i="8"/>
  <c r="K156" i="8" s="1"/>
  <c r="BF156" i="8" s="1"/>
  <c r="BI155" i="8"/>
  <c r="BH155" i="8"/>
  <c r="BG155" i="8"/>
  <c r="BE155" i="8"/>
  <c r="X155" i="8"/>
  <c r="V155" i="8"/>
  <c r="T155" i="8"/>
  <c r="P155" i="8"/>
  <c r="BI154" i="8"/>
  <c r="BH154" i="8"/>
  <c r="BG154" i="8"/>
  <c r="BE154" i="8"/>
  <c r="X154" i="8"/>
  <c r="V154" i="8"/>
  <c r="T154" i="8"/>
  <c r="P154" i="8"/>
  <c r="BI152" i="8"/>
  <c r="BH152" i="8"/>
  <c r="BG152" i="8"/>
  <c r="BE152" i="8"/>
  <c r="X152" i="8"/>
  <c r="V152" i="8"/>
  <c r="T152" i="8"/>
  <c r="P152" i="8"/>
  <c r="BI151" i="8"/>
  <c r="BH151" i="8"/>
  <c r="BG151" i="8"/>
  <c r="BE151" i="8"/>
  <c r="X151" i="8"/>
  <c r="V151" i="8"/>
  <c r="T151" i="8"/>
  <c r="P151" i="8"/>
  <c r="BI149" i="8"/>
  <c r="BH149" i="8"/>
  <c r="BG149" i="8"/>
  <c r="BE149" i="8"/>
  <c r="X149" i="8"/>
  <c r="V149" i="8"/>
  <c r="T149" i="8"/>
  <c r="P149" i="8"/>
  <c r="BI148" i="8"/>
  <c r="BH148" i="8"/>
  <c r="BG148" i="8"/>
  <c r="BE148" i="8"/>
  <c r="X148" i="8"/>
  <c r="V148" i="8"/>
  <c r="T148" i="8"/>
  <c r="P148" i="8"/>
  <c r="BI147" i="8"/>
  <c r="BH147" i="8"/>
  <c r="BG147" i="8"/>
  <c r="BE147" i="8"/>
  <c r="X147" i="8"/>
  <c r="V147" i="8"/>
  <c r="T147" i="8"/>
  <c r="P147" i="8"/>
  <c r="BI146" i="8"/>
  <c r="BH146" i="8"/>
  <c r="BG146" i="8"/>
  <c r="BE146" i="8"/>
  <c r="X146" i="8"/>
  <c r="V146" i="8"/>
  <c r="T146" i="8"/>
  <c r="P146" i="8"/>
  <c r="BI144" i="8"/>
  <c r="BH144" i="8"/>
  <c r="BG144" i="8"/>
  <c r="BE144" i="8"/>
  <c r="X144" i="8"/>
  <c r="V144" i="8"/>
  <c r="T144" i="8"/>
  <c r="P144" i="8"/>
  <c r="BI143" i="8"/>
  <c r="BH143" i="8"/>
  <c r="BG143" i="8"/>
  <c r="BE143" i="8"/>
  <c r="X143" i="8"/>
  <c r="V143" i="8"/>
  <c r="T143" i="8"/>
  <c r="P143" i="8"/>
  <c r="BI142" i="8"/>
  <c r="BH142" i="8"/>
  <c r="BG142" i="8"/>
  <c r="BE142" i="8"/>
  <c r="X142" i="8"/>
  <c r="V142" i="8"/>
  <c r="T142" i="8"/>
  <c r="P142" i="8"/>
  <c r="BI141" i="8"/>
  <c r="BH141" i="8"/>
  <c r="BG141" i="8"/>
  <c r="BE141" i="8"/>
  <c r="X141" i="8"/>
  <c r="V141" i="8"/>
  <c r="T141" i="8"/>
  <c r="P141" i="8"/>
  <c r="BK141" i="8" s="1"/>
  <c r="BI140" i="8"/>
  <c r="BH140" i="8"/>
  <c r="BG140" i="8"/>
  <c r="BE140" i="8"/>
  <c r="X140" i="8"/>
  <c r="V140" i="8"/>
  <c r="T140" i="8"/>
  <c r="P140" i="8"/>
  <c r="BI139" i="8"/>
  <c r="BH139" i="8"/>
  <c r="BG139" i="8"/>
  <c r="BE139" i="8"/>
  <c r="X139" i="8"/>
  <c r="V139" i="8"/>
  <c r="T139" i="8"/>
  <c r="P139" i="8"/>
  <c r="BI138" i="8"/>
  <c r="BH138" i="8"/>
  <c r="BG138" i="8"/>
  <c r="BE138" i="8"/>
  <c r="X138" i="8"/>
  <c r="V138" i="8"/>
  <c r="T138" i="8"/>
  <c r="P138" i="8"/>
  <c r="K138" i="8" s="1"/>
  <c r="BF138" i="8" s="1"/>
  <c r="BI137" i="8"/>
  <c r="BH137" i="8"/>
  <c r="BG137" i="8"/>
  <c r="BE137" i="8"/>
  <c r="X137" i="8"/>
  <c r="V137" i="8"/>
  <c r="T137" i="8"/>
  <c r="P137" i="8"/>
  <c r="J130" i="8"/>
  <c r="F130" i="8"/>
  <c r="F128" i="8"/>
  <c r="E126" i="8"/>
  <c r="BI111" i="8"/>
  <c r="BH111" i="8"/>
  <c r="BG111" i="8"/>
  <c r="BE111" i="8"/>
  <c r="BI110" i="8"/>
  <c r="BH110" i="8"/>
  <c r="BG110" i="8"/>
  <c r="BF110" i="8"/>
  <c r="BE110" i="8"/>
  <c r="BI109" i="8"/>
  <c r="BH109" i="8"/>
  <c r="BG109" i="8"/>
  <c r="BF109" i="8"/>
  <c r="BE109" i="8"/>
  <c r="BI108" i="8"/>
  <c r="BH108" i="8"/>
  <c r="BG108" i="8"/>
  <c r="BF108" i="8"/>
  <c r="BE108" i="8"/>
  <c r="BI107" i="8"/>
  <c r="BH107" i="8"/>
  <c r="BG107" i="8"/>
  <c r="BF107" i="8"/>
  <c r="BE107" i="8"/>
  <c r="BI106" i="8"/>
  <c r="BH106" i="8"/>
  <c r="BG106" i="8"/>
  <c r="BF106" i="8"/>
  <c r="BE106" i="8"/>
  <c r="J93" i="8"/>
  <c r="F93" i="8"/>
  <c r="F91" i="8"/>
  <c r="E89" i="8"/>
  <c r="J26" i="8"/>
  <c r="E26" i="8"/>
  <c r="J131" i="8"/>
  <c r="J25" i="8"/>
  <c r="J20" i="8"/>
  <c r="E20" i="8"/>
  <c r="F94" i="8" s="1"/>
  <c r="J19" i="8"/>
  <c r="J14" i="8"/>
  <c r="J128" i="8" s="1"/>
  <c r="E7" i="8"/>
  <c r="E122" i="8" s="1"/>
  <c r="K43" i="7"/>
  <c r="K42" i="7"/>
  <c r="BA102" i="1"/>
  <c r="K41" i="7"/>
  <c r="AZ102" i="1"/>
  <c r="BI217" i="7"/>
  <c r="BH217" i="7"/>
  <c r="BG217" i="7"/>
  <c r="BE217" i="7"/>
  <c r="X217" i="7"/>
  <c r="V217" i="7"/>
  <c r="T217" i="7"/>
  <c r="P217" i="7"/>
  <c r="BI216" i="7"/>
  <c r="BH216" i="7"/>
  <c r="BG216" i="7"/>
  <c r="BE216" i="7"/>
  <c r="X216" i="7"/>
  <c r="V216" i="7"/>
  <c r="T216" i="7"/>
  <c r="P216" i="7"/>
  <c r="BI213" i="7"/>
  <c r="BH213" i="7"/>
  <c r="BG213" i="7"/>
  <c r="BE213" i="7"/>
  <c r="X213" i="7"/>
  <c r="X212" i="7"/>
  <c r="V213" i="7"/>
  <c r="V212" i="7"/>
  <c r="T213" i="7"/>
  <c r="T212" i="7"/>
  <c r="P213" i="7"/>
  <c r="BI211" i="7"/>
  <c r="BH211" i="7"/>
  <c r="BG211" i="7"/>
  <c r="BE211" i="7"/>
  <c r="X211" i="7"/>
  <c r="V211" i="7"/>
  <c r="T211" i="7"/>
  <c r="P211" i="7"/>
  <c r="BI210" i="7"/>
  <c r="BH210" i="7"/>
  <c r="BG210" i="7"/>
  <c r="BE210" i="7"/>
  <c r="X210" i="7"/>
  <c r="V210" i="7"/>
  <c r="T210" i="7"/>
  <c r="P210" i="7"/>
  <c r="BI209" i="7"/>
  <c r="BH209" i="7"/>
  <c r="BG209" i="7"/>
  <c r="BE209" i="7"/>
  <c r="X209" i="7"/>
  <c r="V209" i="7"/>
  <c r="T209" i="7"/>
  <c r="P209" i="7"/>
  <c r="BI208" i="7"/>
  <c r="BH208" i="7"/>
  <c r="BG208" i="7"/>
  <c r="BE208" i="7"/>
  <c r="X208" i="7"/>
  <c r="V208" i="7"/>
  <c r="T208" i="7"/>
  <c r="P208" i="7"/>
  <c r="BI207" i="7"/>
  <c r="BH207" i="7"/>
  <c r="BG207" i="7"/>
  <c r="BE207" i="7"/>
  <c r="X207" i="7"/>
  <c r="V207" i="7"/>
  <c r="T207" i="7"/>
  <c r="P207" i="7"/>
  <c r="BI206" i="7"/>
  <c r="BH206" i="7"/>
  <c r="BG206" i="7"/>
  <c r="BE206" i="7"/>
  <c r="X206" i="7"/>
  <c r="V206" i="7"/>
  <c r="T206" i="7"/>
  <c r="P206" i="7"/>
  <c r="BI205" i="7"/>
  <c r="BH205" i="7"/>
  <c r="BG205" i="7"/>
  <c r="BE205" i="7"/>
  <c r="X205" i="7"/>
  <c r="V205" i="7"/>
  <c r="T205" i="7"/>
  <c r="P205" i="7"/>
  <c r="BI204" i="7"/>
  <c r="BH204" i="7"/>
  <c r="BG204" i="7"/>
  <c r="BE204" i="7"/>
  <c r="X204" i="7"/>
  <c r="V204" i="7"/>
  <c r="T204" i="7"/>
  <c r="P204" i="7"/>
  <c r="BI203" i="7"/>
  <c r="BH203" i="7"/>
  <c r="BG203" i="7"/>
  <c r="BE203" i="7"/>
  <c r="X203" i="7"/>
  <c r="V203" i="7"/>
  <c r="T203" i="7"/>
  <c r="P203" i="7"/>
  <c r="BI202" i="7"/>
  <c r="BH202" i="7"/>
  <c r="BG202" i="7"/>
  <c r="BE202" i="7"/>
  <c r="X202" i="7"/>
  <c r="V202" i="7"/>
  <c r="T202" i="7"/>
  <c r="P202" i="7"/>
  <c r="BI201" i="7"/>
  <c r="BH201" i="7"/>
  <c r="BG201" i="7"/>
  <c r="BE201" i="7"/>
  <c r="X201" i="7"/>
  <c r="V201" i="7"/>
  <c r="T201" i="7"/>
  <c r="P201" i="7"/>
  <c r="BI200" i="7"/>
  <c r="BH200" i="7"/>
  <c r="BG200" i="7"/>
  <c r="BE200" i="7"/>
  <c r="X200" i="7"/>
  <c r="V200" i="7"/>
  <c r="T200" i="7"/>
  <c r="P200" i="7"/>
  <c r="BI199" i="7"/>
  <c r="BH199" i="7"/>
  <c r="BG199" i="7"/>
  <c r="BE199" i="7"/>
  <c r="X199" i="7"/>
  <c r="V199" i="7"/>
  <c r="T199" i="7"/>
  <c r="P199" i="7"/>
  <c r="BI198" i="7"/>
  <c r="BH198" i="7"/>
  <c r="BG198" i="7"/>
  <c r="BE198" i="7"/>
  <c r="X198" i="7"/>
  <c r="V198" i="7"/>
  <c r="T198" i="7"/>
  <c r="P198" i="7"/>
  <c r="BI197" i="7"/>
  <c r="BH197" i="7"/>
  <c r="BG197" i="7"/>
  <c r="BE197" i="7"/>
  <c r="X197" i="7"/>
  <c r="V197" i="7"/>
  <c r="T197" i="7"/>
  <c r="P197" i="7"/>
  <c r="BI196" i="7"/>
  <c r="BH196" i="7"/>
  <c r="BG196" i="7"/>
  <c r="BE196" i="7"/>
  <c r="X196" i="7"/>
  <c r="V196" i="7"/>
  <c r="T196" i="7"/>
  <c r="P196" i="7"/>
  <c r="BI195" i="7"/>
  <c r="BH195" i="7"/>
  <c r="BG195" i="7"/>
  <c r="BE195" i="7"/>
  <c r="X195" i="7"/>
  <c r="V195" i="7"/>
  <c r="T195" i="7"/>
  <c r="P195" i="7"/>
  <c r="BI194" i="7"/>
  <c r="BH194" i="7"/>
  <c r="BG194" i="7"/>
  <c r="BE194" i="7"/>
  <c r="X194" i="7"/>
  <c r="V194" i="7"/>
  <c r="T194" i="7"/>
  <c r="P194" i="7"/>
  <c r="BI190" i="7"/>
  <c r="BH190" i="7"/>
  <c r="BG190" i="7"/>
  <c r="BE190" i="7"/>
  <c r="X190" i="7"/>
  <c r="V190" i="7"/>
  <c r="T190" i="7"/>
  <c r="P190" i="7"/>
  <c r="BI187" i="7"/>
  <c r="BH187" i="7"/>
  <c r="BG187" i="7"/>
  <c r="BE187" i="7"/>
  <c r="X187" i="7"/>
  <c r="V187" i="7"/>
  <c r="T187" i="7"/>
  <c r="P187" i="7"/>
  <c r="BI183" i="7"/>
  <c r="BH183" i="7"/>
  <c r="BG183" i="7"/>
  <c r="BE183" i="7"/>
  <c r="X183" i="7"/>
  <c r="V183" i="7"/>
  <c r="T183" i="7"/>
  <c r="P183" i="7"/>
  <c r="BI180" i="7"/>
  <c r="BH180" i="7"/>
  <c r="BG180" i="7"/>
  <c r="BE180" i="7"/>
  <c r="X180" i="7"/>
  <c r="V180" i="7"/>
  <c r="T180" i="7"/>
  <c r="P180" i="7"/>
  <c r="BI177" i="7"/>
  <c r="BH177" i="7"/>
  <c r="BG177" i="7"/>
  <c r="BE177" i="7"/>
  <c r="X177" i="7"/>
  <c r="V177" i="7"/>
  <c r="T177" i="7"/>
  <c r="P177" i="7"/>
  <c r="BI174" i="7"/>
  <c r="BH174" i="7"/>
  <c r="BG174" i="7"/>
  <c r="BE174" i="7"/>
  <c r="X174" i="7"/>
  <c r="V174" i="7"/>
  <c r="T174" i="7"/>
  <c r="P174" i="7"/>
  <c r="BI171" i="7"/>
  <c r="BH171" i="7"/>
  <c r="BG171" i="7"/>
  <c r="BE171" i="7"/>
  <c r="X171" i="7"/>
  <c r="V171" i="7"/>
  <c r="T171" i="7"/>
  <c r="P171" i="7"/>
  <c r="BI170" i="7"/>
  <c r="BH170" i="7"/>
  <c r="BG170" i="7"/>
  <c r="BE170" i="7"/>
  <c r="X170" i="7"/>
  <c r="V170" i="7"/>
  <c r="T170" i="7"/>
  <c r="P170" i="7"/>
  <c r="BI169" i="7"/>
  <c r="BH169" i="7"/>
  <c r="BG169" i="7"/>
  <c r="BE169" i="7"/>
  <c r="X169" i="7"/>
  <c r="V169" i="7"/>
  <c r="T169" i="7"/>
  <c r="P169" i="7"/>
  <c r="BI166" i="7"/>
  <c r="BH166" i="7"/>
  <c r="BG166" i="7"/>
  <c r="BE166" i="7"/>
  <c r="X166" i="7"/>
  <c r="V166" i="7"/>
  <c r="T166" i="7"/>
  <c r="P166" i="7"/>
  <c r="BI163" i="7"/>
  <c r="BH163" i="7"/>
  <c r="BG163" i="7"/>
  <c r="BE163" i="7"/>
  <c r="X163" i="7"/>
  <c r="V163" i="7"/>
  <c r="T163" i="7"/>
  <c r="P163" i="7"/>
  <c r="BI162" i="7"/>
  <c r="BH162" i="7"/>
  <c r="BG162" i="7"/>
  <c r="BE162" i="7"/>
  <c r="X162" i="7"/>
  <c r="V162" i="7"/>
  <c r="T162" i="7"/>
  <c r="P162" i="7"/>
  <c r="BI159" i="7"/>
  <c r="BH159" i="7"/>
  <c r="BG159" i="7"/>
  <c r="BE159" i="7"/>
  <c r="X159" i="7"/>
  <c r="V159" i="7"/>
  <c r="T159" i="7"/>
  <c r="P159" i="7"/>
  <c r="BI158" i="7"/>
  <c r="BH158" i="7"/>
  <c r="BG158" i="7"/>
  <c r="BE158" i="7"/>
  <c r="X158" i="7"/>
  <c r="V158" i="7"/>
  <c r="T158" i="7"/>
  <c r="P158" i="7"/>
  <c r="BI155" i="7"/>
  <c r="BH155" i="7"/>
  <c r="BG155" i="7"/>
  <c r="BE155" i="7"/>
  <c r="X155" i="7"/>
  <c r="V155" i="7"/>
  <c r="T155" i="7"/>
  <c r="P155" i="7"/>
  <c r="BI152" i="7"/>
  <c r="BH152" i="7"/>
  <c r="BG152" i="7"/>
  <c r="BE152" i="7"/>
  <c r="X152" i="7"/>
  <c r="V152" i="7"/>
  <c r="T152" i="7"/>
  <c r="P152" i="7"/>
  <c r="BI149" i="7"/>
  <c r="BH149" i="7"/>
  <c r="BG149" i="7"/>
  <c r="BE149" i="7"/>
  <c r="X149" i="7"/>
  <c r="V149" i="7"/>
  <c r="T149" i="7"/>
  <c r="P149" i="7"/>
  <c r="BI146" i="7"/>
  <c r="BH146" i="7"/>
  <c r="BG146" i="7"/>
  <c r="BE146" i="7"/>
  <c r="X146" i="7"/>
  <c r="V146" i="7"/>
  <c r="T146" i="7"/>
  <c r="P146" i="7"/>
  <c r="BI145" i="7"/>
  <c r="BH145" i="7"/>
  <c r="BG145" i="7"/>
  <c r="BE145" i="7"/>
  <c r="X145" i="7"/>
  <c r="V145" i="7"/>
  <c r="T145" i="7"/>
  <c r="P145" i="7"/>
  <c r="BI144" i="7"/>
  <c r="BH144" i="7"/>
  <c r="BG144" i="7"/>
  <c r="BE144" i="7"/>
  <c r="X144" i="7"/>
  <c r="V144" i="7"/>
  <c r="T144" i="7"/>
  <c r="P144" i="7"/>
  <c r="BI143" i="7"/>
  <c r="BH143" i="7"/>
  <c r="BG143" i="7"/>
  <c r="BE143" i="7"/>
  <c r="X143" i="7"/>
  <c r="V143" i="7"/>
  <c r="T143" i="7"/>
  <c r="P143" i="7"/>
  <c r="BI140" i="7"/>
  <c r="BH140" i="7"/>
  <c r="BG140" i="7"/>
  <c r="BE140" i="7"/>
  <c r="X140" i="7"/>
  <c r="V140" i="7"/>
  <c r="T140" i="7"/>
  <c r="P140" i="7"/>
  <c r="J133" i="7"/>
  <c r="F133" i="7"/>
  <c r="F131" i="7"/>
  <c r="E129" i="7"/>
  <c r="BI114" i="7"/>
  <c r="BH114" i="7"/>
  <c r="BG114" i="7"/>
  <c r="BE114" i="7"/>
  <c r="BI113" i="7"/>
  <c r="BH113" i="7"/>
  <c r="BG113" i="7"/>
  <c r="BF113" i="7"/>
  <c r="BE113" i="7"/>
  <c r="BI112" i="7"/>
  <c r="BH112" i="7"/>
  <c r="BG112" i="7"/>
  <c r="BF112" i="7"/>
  <c r="BE112" i="7"/>
  <c r="BI111" i="7"/>
  <c r="BH111" i="7"/>
  <c r="BG111" i="7"/>
  <c r="BF111" i="7"/>
  <c r="BE111" i="7"/>
  <c r="BI110" i="7"/>
  <c r="BH110" i="7"/>
  <c r="BG110" i="7"/>
  <c r="BF110" i="7"/>
  <c r="BE110" i="7"/>
  <c r="BI109" i="7"/>
  <c r="BH109" i="7"/>
  <c r="BG109" i="7"/>
  <c r="BF109" i="7"/>
  <c r="BE109" i="7"/>
  <c r="J93" i="7"/>
  <c r="F93" i="7"/>
  <c r="F91" i="7"/>
  <c r="E89" i="7"/>
  <c r="J26" i="7"/>
  <c r="E26" i="7"/>
  <c r="J134" i="7" s="1"/>
  <c r="J25" i="7"/>
  <c r="J20" i="7"/>
  <c r="E20" i="7"/>
  <c r="F94" i="7" s="1"/>
  <c r="J19" i="7"/>
  <c r="J14" i="7"/>
  <c r="J131" i="7"/>
  <c r="E7" i="7"/>
  <c r="E85" i="7"/>
  <c r="K43" i="6"/>
  <c r="K42" i="6"/>
  <c r="BA101" i="1" s="1"/>
  <c r="K41" i="6"/>
  <c r="AZ101" i="1" s="1"/>
  <c r="BI249" i="6"/>
  <c r="BH249" i="6"/>
  <c r="BG249" i="6"/>
  <c r="BE249" i="6"/>
  <c r="X249" i="6"/>
  <c r="X248" i="6" s="1"/>
  <c r="V249" i="6"/>
  <c r="V248" i="6" s="1"/>
  <c r="T249" i="6"/>
  <c r="T248" i="6" s="1"/>
  <c r="P249" i="6"/>
  <c r="BI247" i="6"/>
  <c r="BH247" i="6"/>
  <c r="BG247" i="6"/>
  <c r="BE247" i="6"/>
  <c r="X247" i="6"/>
  <c r="V247" i="6"/>
  <c r="T247" i="6"/>
  <c r="P247" i="6"/>
  <c r="BI246" i="6"/>
  <c r="BH246" i="6"/>
  <c r="BG246" i="6"/>
  <c r="BE246" i="6"/>
  <c r="X246" i="6"/>
  <c r="V246" i="6"/>
  <c r="T246" i="6"/>
  <c r="P246" i="6"/>
  <c r="BI243" i="6"/>
  <c r="BH243" i="6"/>
  <c r="BG243" i="6"/>
  <c r="BE243" i="6"/>
  <c r="X243" i="6"/>
  <c r="X242" i="6"/>
  <c r="V243" i="6"/>
  <c r="V242" i="6"/>
  <c r="T243" i="6"/>
  <c r="T242" i="6"/>
  <c r="P243" i="6"/>
  <c r="BI239" i="6"/>
  <c r="BH239" i="6"/>
  <c r="BG239" i="6"/>
  <c r="BE239" i="6"/>
  <c r="X239" i="6"/>
  <c r="V239" i="6"/>
  <c r="T239" i="6"/>
  <c r="P239" i="6"/>
  <c r="BI238" i="6"/>
  <c r="BH238" i="6"/>
  <c r="BG238" i="6"/>
  <c r="BE238" i="6"/>
  <c r="X238" i="6"/>
  <c r="V238" i="6"/>
  <c r="T238" i="6"/>
  <c r="P238" i="6"/>
  <c r="BI237" i="6"/>
  <c r="BH237" i="6"/>
  <c r="BG237" i="6"/>
  <c r="BE237" i="6"/>
  <c r="X237" i="6"/>
  <c r="V237" i="6"/>
  <c r="T237" i="6"/>
  <c r="P237" i="6"/>
  <c r="BI236" i="6"/>
  <c r="BH236" i="6"/>
  <c r="BG236" i="6"/>
  <c r="BE236" i="6"/>
  <c r="X236" i="6"/>
  <c r="V236" i="6"/>
  <c r="T236" i="6"/>
  <c r="P236" i="6"/>
  <c r="BI235" i="6"/>
  <c r="BH235" i="6"/>
  <c r="BG235" i="6"/>
  <c r="BE235" i="6"/>
  <c r="X235" i="6"/>
  <c r="V235" i="6"/>
  <c r="T235" i="6"/>
  <c r="P235" i="6"/>
  <c r="BI234" i="6"/>
  <c r="BH234" i="6"/>
  <c r="BG234" i="6"/>
  <c r="BE234" i="6"/>
  <c r="X234" i="6"/>
  <c r="V234" i="6"/>
  <c r="T234" i="6"/>
  <c r="P234" i="6"/>
  <c r="BI233" i="6"/>
  <c r="BH233" i="6"/>
  <c r="BG233" i="6"/>
  <c r="BE233" i="6"/>
  <c r="X233" i="6"/>
  <c r="V233" i="6"/>
  <c r="T233" i="6"/>
  <c r="P233" i="6"/>
  <c r="BI232" i="6"/>
  <c r="BH232" i="6"/>
  <c r="BG232" i="6"/>
  <c r="BE232" i="6"/>
  <c r="X232" i="6"/>
  <c r="V232" i="6"/>
  <c r="T232" i="6"/>
  <c r="P232" i="6"/>
  <c r="BI231" i="6"/>
  <c r="BH231" i="6"/>
  <c r="BG231" i="6"/>
  <c r="BE231" i="6"/>
  <c r="X231" i="6"/>
  <c r="V231" i="6"/>
  <c r="T231" i="6"/>
  <c r="P231" i="6"/>
  <c r="BI230" i="6"/>
  <c r="BH230" i="6"/>
  <c r="BG230" i="6"/>
  <c r="BE230" i="6"/>
  <c r="X230" i="6"/>
  <c r="V230" i="6"/>
  <c r="T230" i="6"/>
  <c r="P230" i="6"/>
  <c r="BI229" i="6"/>
  <c r="BH229" i="6"/>
  <c r="BG229" i="6"/>
  <c r="BE229" i="6"/>
  <c r="X229" i="6"/>
  <c r="V229" i="6"/>
  <c r="T229" i="6"/>
  <c r="P229" i="6"/>
  <c r="BI228" i="6"/>
  <c r="BH228" i="6"/>
  <c r="BG228" i="6"/>
  <c r="BE228" i="6"/>
  <c r="X228" i="6"/>
  <c r="V228" i="6"/>
  <c r="T228" i="6"/>
  <c r="P228" i="6"/>
  <c r="BI227" i="6"/>
  <c r="BH227" i="6"/>
  <c r="BG227" i="6"/>
  <c r="BE227" i="6"/>
  <c r="X227" i="6"/>
  <c r="V227" i="6"/>
  <c r="T227" i="6"/>
  <c r="P227" i="6"/>
  <c r="BI226" i="6"/>
  <c r="BH226" i="6"/>
  <c r="BG226" i="6"/>
  <c r="BE226" i="6"/>
  <c r="X226" i="6"/>
  <c r="V226" i="6"/>
  <c r="T226" i="6"/>
  <c r="P226" i="6"/>
  <c r="BI225" i="6"/>
  <c r="BH225" i="6"/>
  <c r="BG225" i="6"/>
  <c r="BE225" i="6"/>
  <c r="X225" i="6"/>
  <c r="V225" i="6"/>
  <c r="T225" i="6"/>
  <c r="P225" i="6"/>
  <c r="BI224" i="6"/>
  <c r="BH224" i="6"/>
  <c r="BG224" i="6"/>
  <c r="BE224" i="6"/>
  <c r="X224" i="6"/>
  <c r="V224" i="6"/>
  <c r="T224" i="6"/>
  <c r="P224" i="6"/>
  <c r="BI223" i="6"/>
  <c r="BH223" i="6"/>
  <c r="BG223" i="6"/>
  <c r="BE223" i="6"/>
  <c r="X223" i="6"/>
  <c r="V223" i="6"/>
  <c r="T223" i="6"/>
  <c r="P223" i="6"/>
  <c r="BI222" i="6"/>
  <c r="BH222" i="6"/>
  <c r="BG222" i="6"/>
  <c r="BE222" i="6"/>
  <c r="X222" i="6"/>
  <c r="V222" i="6"/>
  <c r="T222" i="6"/>
  <c r="P222" i="6"/>
  <c r="BI221" i="6"/>
  <c r="BH221" i="6"/>
  <c r="BG221" i="6"/>
  <c r="BE221" i="6"/>
  <c r="X221" i="6"/>
  <c r="V221" i="6"/>
  <c r="T221" i="6"/>
  <c r="P221" i="6"/>
  <c r="BI220" i="6"/>
  <c r="BH220" i="6"/>
  <c r="BG220" i="6"/>
  <c r="BE220" i="6"/>
  <c r="X220" i="6"/>
  <c r="V220" i="6"/>
  <c r="T220" i="6"/>
  <c r="P220" i="6"/>
  <c r="BI217" i="6"/>
  <c r="BH217" i="6"/>
  <c r="BG217" i="6"/>
  <c r="BE217" i="6"/>
  <c r="X217" i="6"/>
  <c r="V217" i="6"/>
  <c r="T217" i="6"/>
  <c r="P217" i="6"/>
  <c r="BI216" i="6"/>
  <c r="BH216" i="6"/>
  <c r="BG216" i="6"/>
  <c r="BE216" i="6"/>
  <c r="X216" i="6"/>
  <c r="V216" i="6"/>
  <c r="T216" i="6"/>
  <c r="P216" i="6"/>
  <c r="BI214" i="6"/>
  <c r="BH214" i="6"/>
  <c r="BG214" i="6"/>
  <c r="BE214" i="6"/>
  <c r="X214" i="6"/>
  <c r="X213" i="6"/>
  <c r="V214" i="6"/>
  <c r="V213" i="6" s="1"/>
  <c r="T214" i="6"/>
  <c r="T213" i="6" s="1"/>
  <c r="P214" i="6"/>
  <c r="BI208" i="6"/>
  <c r="BH208" i="6"/>
  <c r="BG208" i="6"/>
  <c r="BE208" i="6"/>
  <c r="X208" i="6"/>
  <c r="V208" i="6"/>
  <c r="T208" i="6"/>
  <c r="P208" i="6"/>
  <c r="BI205" i="6"/>
  <c r="BH205" i="6"/>
  <c r="BG205" i="6"/>
  <c r="BE205" i="6"/>
  <c r="X205" i="6"/>
  <c r="V205" i="6"/>
  <c r="T205" i="6"/>
  <c r="P205" i="6"/>
  <c r="BI202" i="6"/>
  <c r="BH202" i="6"/>
  <c r="BG202" i="6"/>
  <c r="BE202" i="6"/>
  <c r="X202" i="6"/>
  <c r="V202" i="6"/>
  <c r="T202" i="6"/>
  <c r="P202" i="6"/>
  <c r="BI199" i="6"/>
  <c r="BH199" i="6"/>
  <c r="BG199" i="6"/>
  <c r="BE199" i="6"/>
  <c r="X199" i="6"/>
  <c r="V199" i="6"/>
  <c r="T199" i="6"/>
  <c r="P199" i="6"/>
  <c r="BK199" i="6" s="1"/>
  <c r="BI196" i="6"/>
  <c r="BH196" i="6"/>
  <c r="BG196" i="6"/>
  <c r="BE196" i="6"/>
  <c r="X196" i="6"/>
  <c r="V196" i="6"/>
  <c r="T196" i="6"/>
  <c r="P196" i="6"/>
  <c r="BI192" i="6"/>
  <c r="BH192" i="6"/>
  <c r="BG192" i="6"/>
  <c r="BE192" i="6"/>
  <c r="X192" i="6"/>
  <c r="V192" i="6"/>
  <c r="T192" i="6"/>
  <c r="P192" i="6"/>
  <c r="BI191" i="6"/>
  <c r="BH191" i="6"/>
  <c r="BG191" i="6"/>
  <c r="BE191" i="6"/>
  <c r="X191" i="6"/>
  <c r="V191" i="6"/>
  <c r="T191" i="6"/>
  <c r="P191" i="6"/>
  <c r="BK191" i="6" s="1"/>
  <c r="BI188" i="6"/>
  <c r="BH188" i="6"/>
  <c r="BG188" i="6"/>
  <c r="BE188" i="6"/>
  <c r="X188" i="6"/>
  <c r="V188" i="6"/>
  <c r="T188" i="6"/>
  <c r="P188" i="6"/>
  <c r="BI185" i="6"/>
  <c r="BH185" i="6"/>
  <c r="BG185" i="6"/>
  <c r="BE185" i="6"/>
  <c r="X185" i="6"/>
  <c r="V185" i="6"/>
  <c r="T185" i="6"/>
  <c r="P185" i="6"/>
  <c r="BI182" i="6"/>
  <c r="BH182" i="6"/>
  <c r="BG182" i="6"/>
  <c r="BE182" i="6"/>
  <c r="X182" i="6"/>
  <c r="V182" i="6"/>
  <c r="T182" i="6"/>
  <c r="P182" i="6"/>
  <c r="K182" i="6" s="1"/>
  <c r="BF182" i="6" s="1"/>
  <c r="BI179" i="6"/>
  <c r="BH179" i="6"/>
  <c r="BG179" i="6"/>
  <c r="BE179" i="6"/>
  <c r="X179" i="6"/>
  <c r="V179" i="6"/>
  <c r="T179" i="6"/>
  <c r="P179" i="6"/>
  <c r="BI176" i="6"/>
  <c r="BH176" i="6"/>
  <c r="BG176" i="6"/>
  <c r="BE176" i="6"/>
  <c r="X176" i="6"/>
  <c r="V176" i="6"/>
  <c r="T176" i="6"/>
  <c r="P176" i="6"/>
  <c r="BI175" i="6"/>
  <c r="BH175" i="6"/>
  <c r="BG175" i="6"/>
  <c r="BE175" i="6"/>
  <c r="X175" i="6"/>
  <c r="V175" i="6"/>
  <c r="T175" i="6"/>
  <c r="P175" i="6"/>
  <c r="BI174" i="6"/>
  <c r="BH174" i="6"/>
  <c r="BG174" i="6"/>
  <c r="BE174" i="6"/>
  <c r="X174" i="6"/>
  <c r="V174" i="6"/>
  <c r="T174" i="6"/>
  <c r="P174" i="6"/>
  <c r="BI171" i="6"/>
  <c r="BH171" i="6"/>
  <c r="BG171" i="6"/>
  <c r="BE171" i="6"/>
  <c r="X171" i="6"/>
  <c r="V171" i="6"/>
  <c r="T171" i="6"/>
  <c r="P171" i="6"/>
  <c r="BI168" i="6"/>
  <c r="BH168" i="6"/>
  <c r="BG168" i="6"/>
  <c r="BE168" i="6"/>
  <c r="X168" i="6"/>
  <c r="V168" i="6"/>
  <c r="T168" i="6"/>
  <c r="P168" i="6"/>
  <c r="K168" i="6" s="1"/>
  <c r="BI167" i="6"/>
  <c r="BH167" i="6"/>
  <c r="BG167" i="6"/>
  <c r="BE167" i="6"/>
  <c r="X167" i="6"/>
  <c r="V167" i="6"/>
  <c r="T167" i="6"/>
  <c r="P167" i="6"/>
  <c r="BI164" i="6"/>
  <c r="BH164" i="6"/>
  <c r="BG164" i="6"/>
  <c r="BE164" i="6"/>
  <c r="X164" i="6"/>
  <c r="V164" i="6"/>
  <c r="T164" i="6"/>
  <c r="P164" i="6"/>
  <c r="BI163" i="6"/>
  <c r="BH163" i="6"/>
  <c r="BG163" i="6"/>
  <c r="BE163" i="6"/>
  <c r="X163" i="6"/>
  <c r="V163" i="6"/>
  <c r="T163" i="6"/>
  <c r="P163" i="6"/>
  <c r="K163" i="6" s="1"/>
  <c r="BF163" i="6" s="1"/>
  <c r="BI160" i="6"/>
  <c r="BH160" i="6"/>
  <c r="BG160" i="6"/>
  <c r="BE160" i="6"/>
  <c r="X160" i="6"/>
  <c r="V160" i="6"/>
  <c r="T160" i="6"/>
  <c r="P160" i="6"/>
  <c r="BI159" i="6"/>
  <c r="BH159" i="6"/>
  <c r="BG159" i="6"/>
  <c r="BE159" i="6"/>
  <c r="X159" i="6"/>
  <c r="V159" i="6"/>
  <c r="T159" i="6"/>
  <c r="P159" i="6"/>
  <c r="BI153" i="6"/>
  <c r="BH153" i="6"/>
  <c r="BG153" i="6"/>
  <c r="BE153" i="6"/>
  <c r="X153" i="6"/>
  <c r="V153" i="6"/>
  <c r="T153" i="6"/>
  <c r="P153" i="6"/>
  <c r="BI150" i="6"/>
  <c r="BH150" i="6"/>
  <c r="BG150" i="6"/>
  <c r="BE150" i="6"/>
  <c r="X150" i="6"/>
  <c r="V150" i="6"/>
  <c r="T150" i="6"/>
  <c r="P150" i="6"/>
  <c r="BI147" i="6"/>
  <c r="BH147" i="6"/>
  <c r="BG147" i="6"/>
  <c r="BE147" i="6"/>
  <c r="X147" i="6"/>
  <c r="V147" i="6"/>
  <c r="T147" i="6"/>
  <c r="P147" i="6"/>
  <c r="BI146" i="6"/>
  <c r="BH146" i="6"/>
  <c r="BG146" i="6"/>
  <c r="BE146" i="6"/>
  <c r="X146" i="6"/>
  <c r="V146" i="6"/>
  <c r="T146" i="6"/>
  <c r="P146" i="6"/>
  <c r="BI145" i="6"/>
  <c r="BH145" i="6"/>
  <c r="BG145" i="6"/>
  <c r="BE145" i="6"/>
  <c r="X145" i="6"/>
  <c r="V145" i="6"/>
  <c r="T145" i="6"/>
  <c r="P145" i="6"/>
  <c r="BI144" i="6"/>
  <c r="BH144" i="6"/>
  <c r="BG144" i="6"/>
  <c r="BE144" i="6"/>
  <c r="X144" i="6"/>
  <c r="V144" i="6"/>
  <c r="T144" i="6"/>
  <c r="P144" i="6"/>
  <c r="BI143" i="6"/>
  <c r="BH143" i="6"/>
  <c r="BG143" i="6"/>
  <c r="BE143" i="6"/>
  <c r="X143" i="6"/>
  <c r="V143" i="6"/>
  <c r="T143" i="6"/>
  <c r="P143" i="6"/>
  <c r="BK143" i="6" s="1"/>
  <c r="BI142" i="6"/>
  <c r="BH142" i="6"/>
  <c r="BG142" i="6"/>
  <c r="BE142" i="6"/>
  <c r="X142" i="6"/>
  <c r="V142" i="6"/>
  <c r="T142" i="6"/>
  <c r="P142" i="6"/>
  <c r="J135" i="6"/>
  <c r="F135" i="6"/>
  <c r="F133" i="6"/>
  <c r="E131" i="6"/>
  <c r="BI116" i="6"/>
  <c r="BH116" i="6"/>
  <c r="BG116" i="6"/>
  <c r="BE116" i="6"/>
  <c r="BI115" i="6"/>
  <c r="BH115" i="6"/>
  <c r="BG115" i="6"/>
  <c r="BF115" i="6"/>
  <c r="BE115" i="6"/>
  <c r="BI114" i="6"/>
  <c r="BH114" i="6"/>
  <c r="BG114" i="6"/>
  <c r="BF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J93" i="6"/>
  <c r="F93" i="6"/>
  <c r="F91" i="6"/>
  <c r="E89" i="6"/>
  <c r="J26" i="6"/>
  <c r="E26" i="6"/>
  <c r="J136" i="6"/>
  <c r="J25" i="6"/>
  <c r="J20" i="6"/>
  <c r="E20" i="6"/>
  <c r="F136" i="6" s="1"/>
  <c r="J19" i="6"/>
  <c r="J14" i="6"/>
  <c r="J133" i="6" s="1"/>
  <c r="E7" i="6"/>
  <c r="E85" i="6"/>
  <c r="K43" i="5"/>
  <c r="K42" i="5"/>
  <c r="BA100" i="1"/>
  <c r="K41" i="5"/>
  <c r="AZ100" i="1"/>
  <c r="BI209" i="5"/>
  <c r="BH209" i="5"/>
  <c r="BG209" i="5"/>
  <c r="BE209" i="5"/>
  <c r="X209" i="5"/>
  <c r="X208" i="5" s="1"/>
  <c r="V209" i="5"/>
  <c r="V208" i="5" s="1"/>
  <c r="T209" i="5"/>
  <c r="T208" i="5"/>
  <c r="P209" i="5"/>
  <c r="BI207" i="5"/>
  <c r="BH207" i="5"/>
  <c r="BG207" i="5"/>
  <c r="BE207" i="5"/>
  <c r="X207" i="5"/>
  <c r="V207" i="5"/>
  <c r="T207" i="5"/>
  <c r="P207" i="5"/>
  <c r="BI206" i="5"/>
  <c r="BH206" i="5"/>
  <c r="BG206" i="5"/>
  <c r="BE206" i="5"/>
  <c r="X206" i="5"/>
  <c r="V206" i="5"/>
  <c r="T206" i="5"/>
  <c r="P206" i="5"/>
  <c r="BI205" i="5"/>
  <c r="BH205" i="5"/>
  <c r="BG205" i="5"/>
  <c r="BE205" i="5"/>
  <c r="X205" i="5"/>
  <c r="V205" i="5"/>
  <c r="T205" i="5"/>
  <c r="P205" i="5"/>
  <c r="BI204" i="5"/>
  <c r="BH204" i="5"/>
  <c r="BG204" i="5"/>
  <c r="BE204" i="5"/>
  <c r="X204" i="5"/>
  <c r="V204" i="5"/>
  <c r="T204" i="5"/>
  <c r="P204" i="5"/>
  <c r="BI203" i="5"/>
  <c r="BH203" i="5"/>
  <c r="BG203" i="5"/>
  <c r="BE203" i="5"/>
  <c r="X203" i="5"/>
  <c r="V203" i="5"/>
  <c r="T203" i="5"/>
  <c r="P203" i="5"/>
  <c r="BI202" i="5"/>
  <c r="BH202" i="5"/>
  <c r="BG202" i="5"/>
  <c r="BE202" i="5"/>
  <c r="X202" i="5"/>
  <c r="V202" i="5"/>
  <c r="T202" i="5"/>
  <c r="P202" i="5"/>
  <c r="BI201" i="5"/>
  <c r="BH201" i="5"/>
  <c r="BG201" i="5"/>
  <c r="BE201" i="5"/>
  <c r="X201" i="5"/>
  <c r="V201" i="5"/>
  <c r="T201" i="5"/>
  <c r="P201" i="5"/>
  <c r="BI200" i="5"/>
  <c r="BH200" i="5"/>
  <c r="BG200" i="5"/>
  <c r="BE200" i="5"/>
  <c r="X200" i="5"/>
  <c r="V200" i="5"/>
  <c r="T200" i="5"/>
  <c r="P200" i="5"/>
  <c r="BI199" i="5"/>
  <c r="BH199" i="5"/>
  <c r="BG199" i="5"/>
  <c r="BE199" i="5"/>
  <c r="X199" i="5"/>
  <c r="V199" i="5"/>
  <c r="T199" i="5"/>
  <c r="P199" i="5"/>
  <c r="BI198" i="5"/>
  <c r="BH198" i="5"/>
  <c r="BG198" i="5"/>
  <c r="BE198" i="5"/>
  <c r="X198" i="5"/>
  <c r="V198" i="5"/>
  <c r="T198" i="5"/>
  <c r="P198" i="5"/>
  <c r="BI197" i="5"/>
  <c r="BH197" i="5"/>
  <c r="BG197" i="5"/>
  <c r="BE197" i="5"/>
  <c r="X197" i="5"/>
  <c r="V197" i="5"/>
  <c r="T197" i="5"/>
  <c r="P197" i="5"/>
  <c r="BI196" i="5"/>
  <c r="BH196" i="5"/>
  <c r="BG196" i="5"/>
  <c r="BE196" i="5"/>
  <c r="X196" i="5"/>
  <c r="V196" i="5"/>
  <c r="T196" i="5"/>
  <c r="P196" i="5"/>
  <c r="BI195" i="5"/>
  <c r="BH195" i="5"/>
  <c r="BG195" i="5"/>
  <c r="BE195" i="5"/>
  <c r="X195" i="5"/>
  <c r="V195" i="5"/>
  <c r="T195" i="5"/>
  <c r="P195" i="5"/>
  <c r="BI194" i="5"/>
  <c r="BH194" i="5"/>
  <c r="BG194" i="5"/>
  <c r="BE194" i="5"/>
  <c r="X194" i="5"/>
  <c r="V194" i="5"/>
  <c r="T194" i="5"/>
  <c r="P194" i="5"/>
  <c r="BI193" i="5"/>
  <c r="BH193" i="5"/>
  <c r="BG193" i="5"/>
  <c r="BE193" i="5"/>
  <c r="X193" i="5"/>
  <c r="V193" i="5"/>
  <c r="T193" i="5"/>
  <c r="P193" i="5"/>
  <c r="BI192" i="5"/>
  <c r="BH192" i="5"/>
  <c r="BG192" i="5"/>
  <c r="BE192" i="5"/>
  <c r="X192" i="5"/>
  <c r="V192" i="5"/>
  <c r="T192" i="5"/>
  <c r="P192" i="5"/>
  <c r="BI191" i="5"/>
  <c r="BH191" i="5"/>
  <c r="BG191" i="5"/>
  <c r="BE191" i="5"/>
  <c r="X191" i="5"/>
  <c r="V191" i="5"/>
  <c r="T191" i="5"/>
  <c r="P191" i="5"/>
  <c r="BI190" i="5"/>
  <c r="BH190" i="5"/>
  <c r="BG190" i="5"/>
  <c r="BE190" i="5"/>
  <c r="X190" i="5"/>
  <c r="V190" i="5"/>
  <c r="T190" i="5"/>
  <c r="P190" i="5"/>
  <c r="BI189" i="5"/>
  <c r="BH189" i="5"/>
  <c r="BG189" i="5"/>
  <c r="BE189" i="5"/>
  <c r="X189" i="5"/>
  <c r="V189" i="5"/>
  <c r="T189" i="5"/>
  <c r="P189" i="5"/>
  <c r="BI188" i="5"/>
  <c r="BH188" i="5"/>
  <c r="BG188" i="5"/>
  <c r="BE188" i="5"/>
  <c r="X188" i="5"/>
  <c r="V188" i="5"/>
  <c r="T188" i="5"/>
  <c r="P188" i="5"/>
  <c r="BI187" i="5"/>
  <c r="BH187" i="5"/>
  <c r="BG187" i="5"/>
  <c r="BE187" i="5"/>
  <c r="X187" i="5"/>
  <c r="V187" i="5"/>
  <c r="T187" i="5"/>
  <c r="P187" i="5"/>
  <c r="BI186" i="5"/>
  <c r="BH186" i="5"/>
  <c r="BG186" i="5"/>
  <c r="BE186" i="5"/>
  <c r="X186" i="5"/>
  <c r="V186" i="5"/>
  <c r="T186" i="5"/>
  <c r="P186" i="5"/>
  <c r="BI185" i="5"/>
  <c r="BH185" i="5"/>
  <c r="BG185" i="5"/>
  <c r="BE185" i="5"/>
  <c r="X185" i="5"/>
  <c r="V185" i="5"/>
  <c r="T185" i="5"/>
  <c r="P185" i="5"/>
  <c r="BI184" i="5"/>
  <c r="BH184" i="5"/>
  <c r="BG184" i="5"/>
  <c r="BE184" i="5"/>
  <c r="X184" i="5"/>
  <c r="V184" i="5"/>
  <c r="T184" i="5"/>
  <c r="P184" i="5"/>
  <c r="BI183" i="5"/>
  <c r="BH183" i="5"/>
  <c r="BG183" i="5"/>
  <c r="BE183" i="5"/>
  <c r="X183" i="5"/>
  <c r="V183" i="5"/>
  <c r="T183" i="5"/>
  <c r="P183" i="5"/>
  <c r="BI182" i="5"/>
  <c r="BH182" i="5"/>
  <c r="BG182" i="5"/>
  <c r="BE182" i="5"/>
  <c r="X182" i="5"/>
  <c r="V182" i="5"/>
  <c r="T182" i="5"/>
  <c r="P182" i="5"/>
  <c r="BI181" i="5"/>
  <c r="BH181" i="5"/>
  <c r="BG181" i="5"/>
  <c r="BE181" i="5"/>
  <c r="X181" i="5"/>
  <c r="V181" i="5"/>
  <c r="T181" i="5"/>
  <c r="P181" i="5"/>
  <c r="BI180" i="5"/>
  <c r="BH180" i="5"/>
  <c r="BG180" i="5"/>
  <c r="BE180" i="5"/>
  <c r="X180" i="5"/>
  <c r="V180" i="5"/>
  <c r="T180" i="5"/>
  <c r="P180" i="5"/>
  <c r="BI179" i="5"/>
  <c r="BH179" i="5"/>
  <c r="BG179" i="5"/>
  <c r="BE179" i="5"/>
  <c r="X179" i="5"/>
  <c r="V179" i="5"/>
  <c r="T179" i="5"/>
  <c r="P179" i="5"/>
  <c r="BI176" i="5"/>
  <c r="BH176" i="5"/>
  <c r="BG176" i="5"/>
  <c r="BE176" i="5"/>
  <c r="X176" i="5"/>
  <c r="V176" i="5"/>
  <c r="T176" i="5"/>
  <c r="P176" i="5"/>
  <c r="BI174" i="5"/>
  <c r="BH174" i="5"/>
  <c r="BG174" i="5"/>
  <c r="BE174" i="5"/>
  <c r="X174" i="5"/>
  <c r="V174" i="5"/>
  <c r="T174" i="5"/>
  <c r="P174" i="5"/>
  <c r="BI173" i="5"/>
  <c r="BH173" i="5"/>
  <c r="BG173" i="5"/>
  <c r="BE173" i="5"/>
  <c r="X173" i="5"/>
  <c r="V173" i="5"/>
  <c r="T173" i="5"/>
  <c r="P173" i="5"/>
  <c r="BI171" i="5"/>
  <c r="BH171" i="5"/>
  <c r="BG171" i="5"/>
  <c r="BE171" i="5"/>
  <c r="X171" i="5"/>
  <c r="V171" i="5"/>
  <c r="T171" i="5"/>
  <c r="P171" i="5"/>
  <c r="BI170" i="5"/>
  <c r="BH170" i="5"/>
  <c r="BG170" i="5"/>
  <c r="BE170" i="5"/>
  <c r="X170" i="5"/>
  <c r="V170" i="5"/>
  <c r="T170" i="5"/>
  <c r="P170" i="5"/>
  <c r="BI169" i="5"/>
  <c r="BH169" i="5"/>
  <c r="BG169" i="5"/>
  <c r="BE169" i="5"/>
  <c r="X169" i="5"/>
  <c r="V169" i="5"/>
  <c r="T169" i="5"/>
  <c r="P169" i="5"/>
  <c r="BI168" i="5"/>
  <c r="BH168" i="5"/>
  <c r="BG168" i="5"/>
  <c r="BE168" i="5"/>
  <c r="X168" i="5"/>
  <c r="V168" i="5"/>
  <c r="T168" i="5"/>
  <c r="P168" i="5"/>
  <c r="BI164" i="5"/>
  <c r="BH164" i="5"/>
  <c r="BG164" i="5"/>
  <c r="BE164" i="5"/>
  <c r="X164" i="5"/>
  <c r="V164" i="5"/>
  <c r="T164" i="5"/>
  <c r="P164" i="5"/>
  <c r="BI162" i="5"/>
  <c r="BH162" i="5"/>
  <c r="BG162" i="5"/>
  <c r="BE162" i="5"/>
  <c r="X162" i="5"/>
  <c r="V162" i="5"/>
  <c r="T162" i="5"/>
  <c r="P162" i="5"/>
  <c r="BI161" i="5"/>
  <c r="BH161" i="5"/>
  <c r="BG161" i="5"/>
  <c r="BE161" i="5"/>
  <c r="X161" i="5"/>
  <c r="V161" i="5"/>
  <c r="T161" i="5"/>
  <c r="P161" i="5"/>
  <c r="BI158" i="5"/>
  <c r="BH158" i="5"/>
  <c r="BG158" i="5"/>
  <c r="BE158" i="5"/>
  <c r="X158" i="5"/>
  <c r="V158" i="5"/>
  <c r="T158" i="5"/>
  <c r="P158" i="5"/>
  <c r="BI156" i="5"/>
  <c r="BH156" i="5"/>
  <c r="BG156" i="5"/>
  <c r="BE156" i="5"/>
  <c r="X156" i="5"/>
  <c r="V156" i="5"/>
  <c r="T156" i="5"/>
  <c r="P156" i="5"/>
  <c r="BI154" i="5"/>
  <c r="BH154" i="5"/>
  <c r="BG154" i="5"/>
  <c r="BE154" i="5"/>
  <c r="X154" i="5"/>
  <c r="V154" i="5"/>
  <c r="T154" i="5"/>
  <c r="P154" i="5"/>
  <c r="BI152" i="5"/>
  <c r="BH152" i="5"/>
  <c r="BG152" i="5"/>
  <c r="BE152" i="5"/>
  <c r="X152" i="5"/>
  <c r="V152" i="5"/>
  <c r="T152" i="5"/>
  <c r="P152" i="5"/>
  <c r="BI151" i="5"/>
  <c r="BH151" i="5"/>
  <c r="BG151" i="5"/>
  <c r="BE151" i="5"/>
  <c r="X151" i="5"/>
  <c r="V151" i="5"/>
  <c r="T151" i="5"/>
  <c r="P151" i="5"/>
  <c r="BI150" i="5"/>
  <c r="BH150" i="5"/>
  <c r="BG150" i="5"/>
  <c r="BE150" i="5"/>
  <c r="X150" i="5"/>
  <c r="V150" i="5"/>
  <c r="T150" i="5"/>
  <c r="P150" i="5"/>
  <c r="BI148" i="5"/>
  <c r="BH148" i="5"/>
  <c r="BG148" i="5"/>
  <c r="BE148" i="5"/>
  <c r="X148" i="5"/>
  <c r="V148" i="5"/>
  <c r="T148" i="5"/>
  <c r="P148" i="5"/>
  <c r="BI147" i="5"/>
  <c r="BH147" i="5"/>
  <c r="BG147" i="5"/>
  <c r="BE147" i="5"/>
  <c r="X147" i="5"/>
  <c r="V147" i="5"/>
  <c r="T147" i="5"/>
  <c r="P147" i="5"/>
  <c r="BI145" i="5"/>
  <c r="BH145" i="5"/>
  <c r="BG145" i="5"/>
  <c r="BE145" i="5"/>
  <c r="X145" i="5"/>
  <c r="V145" i="5"/>
  <c r="T145" i="5"/>
  <c r="P145" i="5"/>
  <c r="BI144" i="5"/>
  <c r="BH144" i="5"/>
  <c r="BG144" i="5"/>
  <c r="BE144" i="5"/>
  <c r="X144" i="5"/>
  <c r="V144" i="5"/>
  <c r="T144" i="5"/>
  <c r="P144" i="5"/>
  <c r="BI142" i="5"/>
  <c r="BH142" i="5"/>
  <c r="BG142" i="5"/>
  <c r="BE142" i="5"/>
  <c r="X142" i="5"/>
  <c r="V142" i="5"/>
  <c r="T142" i="5"/>
  <c r="P142" i="5"/>
  <c r="BI141" i="5"/>
  <c r="BH141" i="5"/>
  <c r="BG141" i="5"/>
  <c r="BE141" i="5"/>
  <c r="X141" i="5"/>
  <c r="V141" i="5"/>
  <c r="T141" i="5"/>
  <c r="P141" i="5"/>
  <c r="BI139" i="5"/>
  <c r="BH139" i="5"/>
  <c r="BG139" i="5"/>
  <c r="BE139" i="5"/>
  <c r="X139" i="5"/>
  <c r="V139" i="5"/>
  <c r="T139" i="5"/>
  <c r="P139" i="5"/>
  <c r="J132" i="5"/>
  <c r="F132" i="5"/>
  <c r="F130" i="5"/>
  <c r="E128" i="5"/>
  <c r="BI113" i="5"/>
  <c r="BH113" i="5"/>
  <c r="BG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BI109" i="5"/>
  <c r="BH109" i="5"/>
  <c r="BG109" i="5"/>
  <c r="BF109" i="5"/>
  <c r="BE109" i="5"/>
  <c r="BI108" i="5"/>
  <c r="BH108" i="5"/>
  <c r="BG108" i="5"/>
  <c r="BF108" i="5"/>
  <c r="BE108" i="5"/>
  <c r="J93" i="5"/>
  <c r="F93" i="5"/>
  <c r="F91" i="5"/>
  <c r="E89" i="5"/>
  <c r="J26" i="5"/>
  <c r="E26" i="5"/>
  <c r="J94" i="5" s="1"/>
  <c r="J25" i="5"/>
  <c r="J20" i="5"/>
  <c r="E20" i="5"/>
  <c r="F133" i="5" s="1"/>
  <c r="J19" i="5"/>
  <c r="J14" i="5"/>
  <c r="J130" i="5" s="1"/>
  <c r="E7" i="5"/>
  <c r="E85" i="5" s="1"/>
  <c r="K43" i="4"/>
  <c r="K42" i="4"/>
  <c r="BA99" i="1" s="1"/>
  <c r="K41" i="4"/>
  <c r="AZ99" i="1" s="1"/>
  <c r="BI360" i="4"/>
  <c r="BH360" i="4"/>
  <c r="BG360" i="4"/>
  <c r="BE360" i="4"/>
  <c r="X360" i="4"/>
  <c r="X359" i="4" s="1"/>
  <c r="V360" i="4"/>
  <c r="V359" i="4" s="1"/>
  <c r="T360" i="4"/>
  <c r="T359" i="4" s="1"/>
  <c r="P360" i="4"/>
  <c r="BI358" i="4"/>
  <c r="BH358" i="4"/>
  <c r="BG358" i="4"/>
  <c r="BE358" i="4"/>
  <c r="X358" i="4"/>
  <c r="V358" i="4"/>
  <c r="T358" i="4"/>
  <c r="P358" i="4"/>
  <c r="BI356" i="4"/>
  <c r="BH356" i="4"/>
  <c r="BG356" i="4"/>
  <c r="BE356" i="4"/>
  <c r="X356" i="4"/>
  <c r="V356" i="4"/>
  <c r="T356" i="4"/>
  <c r="P356" i="4"/>
  <c r="BI355" i="4"/>
  <c r="BH355" i="4"/>
  <c r="BG355" i="4"/>
  <c r="BE355" i="4"/>
  <c r="X355" i="4"/>
  <c r="V355" i="4"/>
  <c r="T355" i="4"/>
  <c r="P355" i="4"/>
  <c r="BI354" i="4"/>
  <c r="BH354" i="4"/>
  <c r="BG354" i="4"/>
  <c r="BE354" i="4"/>
  <c r="X354" i="4"/>
  <c r="V354" i="4"/>
  <c r="T354" i="4"/>
  <c r="P354" i="4"/>
  <c r="BI353" i="4"/>
  <c r="BH353" i="4"/>
  <c r="BG353" i="4"/>
  <c r="BE353" i="4"/>
  <c r="X353" i="4"/>
  <c r="V353" i="4"/>
  <c r="T353" i="4"/>
  <c r="P353" i="4"/>
  <c r="BI351" i="4"/>
  <c r="BH351" i="4"/>
  <c r="BG351" i="4"/>
  <c r="BE351" i="4"/>
  <c r="X351" i="4"/>
  <c r="V351" i="4"/>
  <c r="T351" i="4"/>
  <c r="P351" i="4"/>
  <c r="BI349" i="4"/>
  <c r="BH349" i="4"/>
  <c r="BG349" i="4"/>
  <c r="BE349" i="4"/>
  <c r="X349" i="4"/>
  <c r="V349" i="4"/>
  <c r="T349" i="4"/>
  <c r="P349" i="4"/>
  <c r="BI347" i="4"/>
  <c r="BH347" i="4"/>
  <c r="BG347" i="4"/>
  <c r="BE347" i="4"/>
  <c r="X347" i="4"/>
  <c r="V347" i="4"/>
  <c r="T347" i="4"/>
  <c r="P347" i="4"/>
  <c r="BI345" i="4"/>
  <c r="BH345" i="4"/>
  <c r="BG345" i="4"/>
  <c r="BE345" i="4"/>
  <c r="X345" i="4"/>
  <c r="V345" i="4"/>
  <c r="T345" i="4"/>
  <c r="P345" i="4"/>
  <c r="BI343" i="4"/>
  <c r="BH343" i="4"/>
  <c r="BG343" i="4"/>
  <c r="BE343" i="4"/>
  <c r="X343" i="4"/>
  <c r="V343" i="4"/>
  <c r="T343" i="4"/>
  <c r="P343" i="4"/>
  <c r="BI341" i="4"/>
  <c r="BH341" i="4"/>
  <c r="BG341" i="4"/>
  <c r="BE341" i="4"/>
  <c r="X341" i="4"/>
  <c r="V341" i="4"/>
  <c r="T341" i="4"/>
  <c r="P341" i="4"/>
  <c r="BI337" i="4"/>
  <c r="BH337" i="4"/>
  <c r="BG337" i="4"/>
  <c r="BE337" i="4"/>
  <c r="X337" i="4"/>
  <c r="V337" i="4"/>
  <c r="T337" i="4"/>
  <c r="P337" i="4"/>
  <c r="BI335" i="4"/>
  <c r="BH335" i="4"/>
  <c r="BG335" i="4"/>
  <c r="BE335" i="4"/>
  <c r="X335" i="4"/>
  <c r="V335" i="4"/>
  <c r="T335" i="4"/>
  <c r="P335" i="4"/>
  <c r="BI333" i="4"/>
  <c r="BH333" i="4"/>
  <c r="BG333" i="4"/>
  <c r="BE333" i="4"/>
  <c r="X333" i="4"/>
  <c r="V333" i="4"/>
  <c r="T333" i="4"/>
  <c r="P333" i="4"/>
  <c r="BI331" i="4"/>
  <c r="BH331" i="4"/>
  <c r="BG331" i="4"/>
  <c r="BE331" i="4"/>
  <c r="X331" i="4"/>
  <c r="V331" i="4"/>
  <c r="T331" i="4"/>
  <c r="P331" i="4"/>
  <c r="BI328" i="4"/>
  <c r="BH328" i="4"/>
  <c r="BG328" i="4"/>
  <c r="BE328" i="4"/>
  <c r="X328" i="4"/>
  <c r="V328" i="4"/>
  <c r="T328" i="4"/>
  <c r="P328" i="4"/>
  <c r="BI327" i="4"/>
  <c r="BH327" i="4"/>
  <c r="BG327" i="4"/>
  <c r="BE327" i="4"/>
  <c r="X327" i="4"/>
  <c r="V327" i="4"/>
  <c r="T327" i="4"/>
  <c r="P327" i="4"/>
  <c r="BI325" i="4"/>
  <c r="BH325" i="4"/>
  <c r="BG325" i="4"/>
  <c r="BE325" i="4"/>
  <c r="X325" i="4"/>
  <c r="V325" i="4"/>
  <c r="T325" i="4"/>
  <c r="P325" i="4"/>
  <c r="BI323" i="4"/>
  <c r="BH323" i="4"/>
  <c r="BG323" i="4"/>
  <c r="BE323" i="4"/>
  <c r="X323" i="4"/>
  <c r="V323" i="4"/>
  <c r="T323" i="4"/>
  <c r="P323" i="4"/>
  <c r="BI322" i="4"/>
  <c r="BH322" i="4"/>
  <c r="BG322" i="4"/>
  <c r="BE322" i="4"/>
  <c r="X322" i="4"/>
  <c r="V322" i="4"/>
  <c r="T322" i="4"/>
  <c r="P322" i="4"/>
  <c r="BI321" i="4"/>
  <c r="BH321" i="4"/>
  <c r="BG321" i="4"/>
  <c r="BE321" i="4"/>
  <c r="X321" i="4"/>
  <c r="V321" i="4"/>
  <c r="T321" i="4"/>
  <c r="P321" i="4"/>
  <c r="BI319" i="4"/>
  <c r="BH319" i="4"/>
  <c r="BG319" i="4"/>
  <c r="BE319" i="4"/>
  <c r="X319" i="4"/>
  <c r="V319" i="4"/>
  <c r="T319" i="4"/>
  <c r="P319" i="4"/>
  <c r="BI317" i="4"/>
  <c r="BH317" i="4"/>
  <c r="BG317" i="4"/>
  <c r="BE317" i="4"/>
  <c r="X317" i="4"/>
  <c r="V317" i="4"/>
  <c r="T317" i="4"/>
  <c r="P317" i="4"/>
  <c r="BI309" i="4"/>
  <c r="BH309" i="4"/>
  <c r="BG309" i="4"/>
  <c r="BE309" i="4"/>
  <c r="X309" i="4"/>
  <c r="V309" i="4"/>
  <c r="T309" i="4"/>
  <c r="P309" i="4"/>
  <c r="BI308" i="4"/>
  <c r="BH308" i="4"/>
  <c r="BG308" i="4"/>
  <c r="BE308" i="4"/>
  <c r="X308" i="4"/>
  <c r="V308" i="4"/>
  <c r="T308" i="4"/>
  <c r="P308" i="4"/>
  <c r="BI307" i="4"/>
  <c r="BH307" i="4"/>
  <c r="BG307" i="4"/>
  <c r="BE307" i="4"/>
  <c r="X307" i="4"/>
  <c r="V307" i="4"/>
  <c r="T307" i="4"/>
  <c r="P307" i="4"/>
  <c r="BI306" i="4"/>
  <c r="BH306" i="4"/>
  <c r="BG306" i="4"/>
  <c r="BE306" i="4"/>
  <c r="X306" i="4"/>
  <c r="V306" i="4"/>
  <c r="T306" i="4"/>
  <c r="P306" i="4"/>
  <c r="BI305" i="4"/>
  <c r="BH305" i="4"/>
  <c r="BG305" i="4"/>
  <c r="BE305" i="4"/>
  <c r="X305" i="4"/>
  <c r="V305" i="4"/>
  <c r="T305" i="4"/>
  <c r="P305" i="4"/>
  <c r="BI303" i="4"/>
  <c r="BH303" i="4"/>
  <c r="BG303" i="4"/>
  <c r="BE303" i="4"/>
  <c r="X303" i="4"/>
  <c r="V303" i="4"/>
  <c r="T303" i="4"/>
  <c r="P303" i="4"/>
  <c r="BI297" i="4"/>
  <c r="BH297" i="4"/>
  <c r="BG297" i="4"/>
  <c r="BE297" i="4"/>
  <c r="X297" i="4"/>
  <c r="V297" i="4"/>
  <c r="T297" i="4"/>
  <c r="P297" i="4"/>
  <c r="BI295" i="4"/>
  <c r="BH295" i="4"/>
  <c r="BG295" i="4"/>
  <c r="BE295" i="4"/>
  <c r="X295" i="4"/>
  <c r="V295" i="4"/>
  <c r="T295" i="4"/>
  <c r="P295" i="4"/>
  <c r="BI290" i="4"/>
  <c r="BH290" i="4"/>
  <c r="BG290" i="4"/>
  <c r="BE290" i="4"/>
  <c r="X290" i="4"/>
  <c r="V290" i="4"/>
  <c r="T290" i="4"/>
  <c r="P290" i="4"/>
  <c r="BI283" i="4"/>
  <c r="BH283" i="4"/>
  <c r="BG283" i="4"/>
  <c r="BE283" i="4"/>
  <c r="X283" i="4"/>
  <c r="V283" i="4"/>
  <c r="T283" i="4"/>
  <c r="P283" i="4"/>
  <c r="BI282" i="4"/>
  <c r="BH282" i="4"/>
  <c r="BG282" i="4"/>
  <c r="BE282" i="4"/>
  <c r="X282" i="4"/>
  <c r="V282" i="4"/>
  <c r="T282" i="4"/>
  <c r="P282" i="4"/>
  <c r="BI281" i="4"/>
  <c r="BH281" i="4"/>
  <c r="BG281" i="4"/>
  <c r="BE281" i="4"/>
  <c r="X281" i="4"/>
  <c r="V281" i="4"/>
  <c r="T281" i="4"/>
  <c r="P281" i="4"/>
  <c r="BI280" i="4"/>
  <c r="BH280" i="4"/>
  <c r="BG280" i="4"/>
  <c r="BE280" i="4"/>
  <c r="X280" i="4"/>
  <c r="V280" i="4"/>
  <c r="T280" i="4"/>
  <c r="P280" i="4"/>
  <c r="BI278" i="4"/>
  <c r="BH278" i="4"/>
  <c r="BG278" i="4"/>
  <c r="BE278" i="4"/>
  <c r="X278" i="4"/>
  <c r="V278" i="4"/>
  <c r="T278" i="4"/>
  <c r="P278" i="4"/>
  <c r="BI277" i="4"/>
  <c r="BH277" i="4"/>
  <c r="BG277" i="4"/>
  <c r="BE277" i="4"/>
  <c r="X277" i="4"/>
  <c r="V277" i="4"/>
  <c r="T277" i="4"/>
  <c r="P277" i="4"/>
  <c r="BI276" i="4"/>
  <c r="BH276" i="4"/>
  <c r="BG276" i="4"/>
  <c r="BE276" i="4"/>
  <c r="X276" i="4"/>
  <c r="V276" i="4"/>
  <c r="T276" i="4"/>
  <c r="P276" i="4"/>
  <c r="BI275" i="4"/>
  <c r="BH275" i="4"/>
  <c r="BG275" i="4"/>
  <c r="BE275" i="4"/>
  <c r="X275" i="4"/>
  <c r="V275" i="4"/>
  <c r="T275" i="4"/>
  <c r="P275" i="4"/>
  <c r="BI274" i="4"/>
  <c r="BH274" i="4"/>
  <c r="BG274" i="4"/>
  <c r="BE274" i="4"/>
  <c r="X274" i="4"/>
  <c r="V274" i="4"/>
  <c r="T274" i="4"/>
  <c r="P274" i="4"/>
  <c r="BI273" i="4"/>
  <c r="BH273" i="4"/>
  <c r="BG273" i="4"/>
  <c r="BE273" i="4"/>
  <c r="X273" i="4"/>
  <c r="V273" i="4"/>
  <c r="T273" i="4"/>
  <c r="P273" i="4"/>
  <c r="BI272" i="4"/>
  <c r="BH272" i="4"/>
  <c r="BG272" i="4"/>
  <c r="BE272" i="4"/>
  <c r="X272" i="4"/>
  <c r="V272" i="4"/>
  <c r="T272" i="4"/>
  <c r="P272" i="4"/>
  <c r="BI271" i="4"/>
  <c r="BH271" i="4"/>
  <c r="BG271" i="4"/>
  <c r="BE271" i="4"/>
  <c r="X271" i="4"/>
  <c r="V271" i="4"/>
  <c r="T271" i="4"/>
  <c r="P271" i="4"/>
  <c r="BI270" i="4"/>
  <c r="BH270" i="4"/>
  <c r="BG270" i="4"/>
  <c r="BE270" i="4"/>
  <c r="X270" i="4"/>
  <c r="V270" i="4"/>
  <c r="T270" i="4"/>
  <c r="P270" i="4"/>
  <c r="BI268" i="4"/>
  <c r="BH268" i="4"/>
  <c r="BG268" i="4"/>
  <c r="BE268" i="4"/>
  <c r="X268" i="4"/>
  <c r="V268" i="4"/>
  <c r="T268" i="4"/>
  <c r="P268" i="4"/>
  <c r="BI267" i="4"/>
  <c r="BH267" i="4"/>
  <c r="BG267" i="4"/>
  <c r="BE267" i="4"/>
  <c r="X267" i="4"/>
  <c r="V267" i="4"/>
  <c r="T267" i="4"/>
  <c r="P267" i="4"/>
  <c r="BI266" i="4"/>
  <c r="BH266" i="4"/>
  <c r="BG266" i="4"/>
  <c r="BE266" i="4"/>
  <c r="X266" i="4"/>
  <c r="V266" i="4"/>
  <c r="T266" i="4"/>
  <c r="P266" i="4"/>
  <c r="BI265" i="4"/>
  <c r="BH265" i="4"/>
  <c r="BG265" i="4"/>
  <c r="BE265" i="4"/>
  <c r="X265" i="4"/>
  <c r="V265" i="4"/>
  <c r="T265" i="4"/>
  <c r="P265" i="4"/>
  <c r="BI264" i="4"/>
  <c r="BH264" i="4"/>
  <c r="BG264" i="4"/>
  <c r="BE264" i="4"/>
  <c r="X264" i="4"/>
  <c r="V264" i="4"/>
  <c r="T264" i="4"/>
  <c r="P264" i="4"/>
  <c r="BI261" i="4"/>
  <c r="BH261" i="4"/>
  <c r="BG261" i="4"/>
  <c r="BE261" i="4"/>
  <c r="X261" i="4"/>
  <c r="V261" i="4"/>
  <c r="T261" i="4"/>
  <c r="P261" i="4"/>
  <c r="BI255" i="4"/>
  <c r="BH255" i="4"/>
  <c r="BG255" i="4"/>
  <c r="BE255" i="4"/>
  <c r="X255" i="4"/>
  <c r="V255" i="4"/>
  <c r="T255" i="4"/>
  <c r="P255" i="4"/>
  <c r="BI253" i="4"/>
  <c r="BH253" i="4"/>
  <c r="BG253" i="4"/>
  <c r="BE253" i="4"/>
  <c r="X253" i="4"/>
  <c r="V253" i="4"/>
  <c r="T253" i="4"/>
  <c r="P253" i="4"/>
  <c r="BI251" i="4"/>
  <c r="BH251" i="4"/>
  <c r="BG251" i="4"/>
  <c r="BE251" i="4"/>
  <c r="X251" i="4"/>
  <c r="V251" i="4"/>
  <c r="T251" i="4"/>
  <c r="P251" i="4"/>
  <c r="BI247" i="4"/>
  <c r="BH247" i="4"/>
  <c r="BG247" i="4"/>
  <c r="BE247" i="4"/>
  <c r="X247" i="4"/>
  <c r="V247" i="4"/>
  <c r="T247" i="4"/>
  <c r="P247" i="4"/>
  <c r="BI246" i="4"/>
  <c r="BH246" i="4"/>
  <c r="BG246" i="4"/>
  <c r="BE246" i="4"/>
  <c r="X246" i="4"/>
  <c r="V246" i="4"/>
  <c r="T246" i="4"/>
  <c r="P246" i="4"/>
  <c r="BI242" i="4"/>
  <c r="BH242" i="4"/>
  <c r="BG242" i="4"/>
  <c r="BE242" i="4"/>
  <c r="X242" i="4"/>
  <c r="V242" i="4"/>
  <c r="T242" i="4"/>
  <c r="P242" i="4"/>
  <c r="BI238" i="4"/>
  <c r="BH238" i="4"/>
  <c r="BG238" i="4"/>
  <c r="BE238" i="4"/>
  <c r="X238" i="4"/>
  <c r="V238" i="4"/>
  <c r="T238" i="4"/>
  <c r="P238" i="4"/>
  <c r="BI237" i="4"/>
  <c r="BH237" i="4"/>
  <c r="BG237" i="4"/>
  <c r="BE237" i="4"/>
  <c r="X237" i="4"/>
  <c r="V237" i="4"/>
  <c r="T237" i="4"/>
  <c r="P237" i="4"/>
  <c r="BI236" i="4"/>
  <c r="BH236" i="4"/>
  <c r="BG236" i="4"/>
  <c r="BE236" i="4"/>
  <c r="X236" i="4"/>
  <c r="V236" i="4"/>
  <c r="T236" i="4"/>
  <c r="P236" i="4"/>
  <c r="BI230" i="4"/>
  <c r="BH230" i="4"/>
  <c r="BG230" i="4"/>
  <c r="BE230" i="4"/>
  <c r="X230" i="4"/>
  <c r="V230" i="4"/>
  <c r="T230" i="4"/>
  <c r="P230" i="4"/>
  <c r="BI224" i="4"/>
  <c r="BH224" i="4"/>
  <c r="BG224" i="4"/>
  <c r="BE224" i="4"/>
  <c r="X224" i="4"/>
  <c r="V224" i="4"/>
  <c r="T224" i="4"/>
  <c r="P224" i="4"/>
  <c r="BI223" i="4"/>
  <c r="BH223" i="4"/>
  <c r="BG223" i="4"/>
  <c r="BE223" i="4"/>
  <c r="X223" i="4"/>
  <c r="V223" i="4"/>
  <c r="T223" i="4"/>
  <c r="P223" i="4"/>
  <c r="BI217" i="4"/>
  <c r="BH217" i="4"/>
  <c r="BG217" i="4"/>
  <c r="BE217" i="4"/>
  <c r="X217" i="4"/>
  <c r="V217" i="4"/>
  <c r="T217" i="4"/>
  <c r="P217" i="4"/>
  <c r="BI210" i="4"/>
  <c r="BH210" i="4"/>
  <c r="BG210" i="4"/>
  <c r="BE210" i="4"/>
  <c r="X210" i="4"/>
  <c r="V210" i="4"/>
  <c r="T210" i="4"/>
  <c r="P210" i="4"/>
  <c r="BI207" i="4"/>
  <c r="BH207" i="4"/>
  <c r="BG207" i="4"/>
  <c r="BE207" i="4"/>
  <c r="X207" i="4"/>
  <c r="V207" i="4"/>
  <c r="T207" i="4"/>
  <c r="P207" i="4"/>
  <c r="BI202" i="4"/>
  <c r="BH202" i="4"/>
  <c r="BG202" i="4"/>
  <c r="BE202" i="4"/>
  <c r="X202" i="4"/>
  <c r="V202" i="4"/>
  <c r="T202" i="4"/>
  <c r="P202" i="4"/>
  <c r="BI200" i="4"/>
  <c r="BH200" i="4"/>
  <c r="BG200" i="4"/>
  <c r="BE200" i="4"/>
  <c r="X200" i="4"/>
  <c r="V200" i="4"/>
  <c r="T200" i="4"/>
  <c r="P200" i="4"/>
  <c r="BI195" i="4"/>
  <c r="BH195" i="4"/>
  <c r="BG195" i="4"/>
  <c r="BE195" i="4"/>
  <c r="X195" i="4"/>
  <c r="V195" i="4"/>
  <c r="T195" i="4"/>
  <c r="P195" i="4"/>
  <c r="BI191" i="4"/>
  <c r="BH191" i="4"/>
  <c r="BG191" i="4"/>
  <c r="BE191" i="4"/>
  <c r="X191" i="4"/>
  <c r="V191" i="4"/>
  <c r="T191" i="4"/>
  <c r="P191" i="4"/>
  <c r="BI189" i="4"/>
  <c r="BH189" i="4"/>
  <c r="BG189" i="4"/>
  <c r="BE189" i="4"/>
  <c r="X189" i="4"/>
  <c r="V189" i="4"/>
  <c r="T189" i="4"/>
  <c r="P189" i="4"/>
  <c r="BI187" i="4"/>
  <c r="BH187" i="4"/>
  <c r="BG187" i="4"/>
  <c r="BE187" i="4"/>
  <c r="X187" i="4"/>
  <c r="V187" i="4"/>
  <c r="T187" i="4"/>
  <c r="P187" i="4"/>
  <c r="BI186" i="4"/>
  <c r="BH186" i="4"/>
  <c r="BG186" i="4"/>
  <c r="BE186" i="4"/>
  <c r="X186" i="4"/>
  <c r="V186" i="4"/>
  <c r="T186" i="4"/>
  <c r="P186" i="4"/>
  <c r="BI182" i="4"/>
  <c r="BH182" i="4"/>
  <c r="BG182" i="4"/>
  <c r="BE182" i="4"/>
  <c r="X182" i="4"/>
  <c r="V182" i="4"/>
  <c r="T182" i="4"/>
  <c r="P182" i="4"/>
  <c r="BI177" i="4"/>
  <c r="BH177" i="4"/>
  <c r="BG177" i="4"/>
  <c r="BE177" i="4"/>
  <c r="X177" i="4"/>
  <c r="V177" i="4"/>
  <c r="T177" i="4"/>
  <c r="P177" i="4"/>
  <c r="BI175" i="4"/>
  <c r="BH175" i="4"/>
  <c r="BG175" i="4"/>
  <c r="BE175" i="4"/>
  <c r="X175" i="4"/>
  <c r="V175" i="4"/>
  <c r="T175" i="4"/>
  <c r="P175" i="4"/>
  <c r="BI174" i="4"/>
  <c r="BH174" i="4"/>
  <c r="BG174" i="4"/>
  <c r="BE174" i="4"/>
  <c r="X174" i="4"/>
  <c r="V174" i="4"/>
  <c r="T174" i="4"/>
  <c r="P174" i="4"/>
  <c r="BI172" i="4"/>
  <c r="BH172" i="4"/>
  <c r="BG172" i="4"/>
  <c r="BE172" i="4"/>
  <c r="X172" i="4"/>
  <c r="V172" i="4"/>
  <c r="T172" i="4"/>
  <c r="P172" i="4"/>
  <c r="BI171" i="4"/>
  <c r="BH171" i="4"/>
  <c r="BG171" i="4"/>
  <c r="BE171" i="4"/>
  <c r="X171" i="4"/>
  <c r="V171" i="4"/>
  <c r="T171" i="4"/>
  <c r="P171" i="4"/>
  <c r="BI169" i="4"/>
  <c r="BH169" i="4"/>
  <c r="BG169" i="4"/>
  <c r="BE169" i="4"/>
  <c r="X169" i="4"/>
  <c r="V169" i="4"/>
  <c r="T169" i="4"/>
  <c r="P169" i="4"/>
  <c r="BI168" i="4"/>
  <c r="BH168" i="4"/>
  <c r="BG168" i="4"/>
  <c r="BE168" i="4"/>
  <c r="X168" i="4"/>
  <c r="V168" i="4"/>
  <c r="T168" i="4"/>
  <c r="P168" i="4"/>
  <c r="BI166" i="4"/>
  <c r="BH166" i="4"/>
  <c r="BG166" i="4"/>
  <c r="BE166" i="4"/>
  <c r="X166" i="4"/>
  <c r="V166" i="4"/>
  <c r="T166" i="4"/>
  <c r="P166" i="4"/>
  <c r="BI160" i="4"/>
  <c r="BH160" i="4"/>
  <c r="BG160" i="4"/>
  <c r="BE160" i="4"/>
  <c r="X160" i="4"/>
  <c r="V160" i="4"/>
  <c r="T160" i="4"/>
  <c r="P160" i="4"/>
  <c r="BI159" i="4"/>
  <c r="BH159" i="4"/>
  <c r="BG159" i="4"/>
  <c r="BE159" i="4"/>
  <c r="X159" i="4"/>
  <c r="V159" i="4"/>
  <c r="T159" i="4"/>
  <c r="P159" i="4"/>
  <c r="BI153" i="4"/>
  <c r="BH153" i="4"/>
  <c r="BG153" i="4"/>
  <c r="BE153" i="4"/>
  <c r="X153" i="4"/>
  <c r="V153" i="4"/>
  <c r="T153" i="4"/>
  <c r="P153" i="4"/>
  <c r="BI151" i="4"/>
  <c r="BH151" i="4"/>
  <c r="BG151" i="4"/>
  <c r="BE151" i="4"/>
  <c r="X151" i="4"/>
  <c r="V151" i="4"/>
  <c r="T151" i="4"/>
  <c r="P151" i="4"/>
  <c r="BI150" i="4"/>
  <c r="BH150" i="4"/>
  <c r="BG150" i="4"/>
  <c r="BE150" i="4"/>
  <c r="X150" i="4"/>
  <c r="V150" i="4"/>
  <c r="T150" i="4"/>
  <c r="P150" i="4"/>
  <c r="BI148" i="4"/>
  <c r="BH148" i="4"/>
  <c r="BG148" i="4"/>
  <c r="BE148" i="4"/>
  <c r="X148" i="4"/>
  <c r="V148" i="4"/>
  <c r="T148" i="4"/>
  <c r="P148" i="4"/>
  <c r="BI147" i="4"/>
  <c r="BH147" i="4"/>
  <c r="BG147" i="4"/>
  <c r="BE147" i="4"/>
  <c r="X147" i="4"/>
  <c r="V147" i="4"/>
  <c r="T147" i="4"/>
  <c r="P147" i="4"/>
  <c r="BI146" i="4"/>
  <c r="BH146" i="4"/>
  <c r="BG146" i="4"/>
  <c r="BE146" i="4"/>
  <c r="X146" i="4"/>
  <c r="V146" i="4"/>
  <c r="T146" i="4"/>
  <c r="P146" i="4"/>
  <c r="BI145" i="4"/>
  <c r="BH145" i="4"/>
  <c r="BG145" i="4"/>
  <c r="BE145" i="4"/>
  <c r="X145" i="4"/>
  <c r="V145" i="4"/>
  <c r="T145" i="4"/>
  <c r="P145" i="4"/>
  <c r="J138" i="4"/>
  <c r="F138" i="4"/>
  <c r="F136" i="4"/>
  <c r="E134" i="4"/>
  <c r="BI119" i="4"/>
  <c r="BH119" i="4"/>
  <c r="BG119" i="4"/>
  <c r="BE119" i="4"/>
  <c r="BI118" i="4"/>
  <c r="BH118" i="4"/>
  <c r="BG118" i="4"/>
  <c r="BF118" i="4"/>
  <c r="BE118" i="4"/>
  <c r="BI117" i="4"/>
  <c r="BH117" i="4"/>
  <c r="BG117" i="4"/>
  <c r="BF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J93" i="4"/>
  <c r="F93" i="4"/>
  <c r="F91" i="4"/>
  <c r="E89" i="4"/>
  <c r="J26" i="4"/>
  <c r="E26" i="4"/>
  <c r="J139" i="4" s="1"/>
  <c r="J25" i="4"/>
  <c r="J20" i="4"/>
  <c r="E20" i="4"/>
  <c r="F139" i="4" s="1"/>
  <c r="J19" i="4"/>
  <c r="J14" i="4"/>
  <c r="J136" i="4" s="1"/>
  <c r="E7" i="4"/>
  <c r="E130" i="4" s="1"/>
  <c r="K43" i="3"/>
  <c r="K42" i="3"/>
  <c r="BA97" i="1"/>
  <c r="K41" i="3"/>
  <c r="AZ97" i="1"/>
  <c r="BI1170" i="3"/>
  <c r="BH1170" i="3"/>
  <c r="BG1170" i="3"/>
  <c r="BE1170" i="3"/>
  <c r="X1170" i="3"/>
  <c r="X1169" i="3" s="1"/>
  <c r="V1170" i="3"/>
  <c r="V1169" i="3"/>
  <c r="T1170" i="3"/>
  <c r="T1169" i="3"/>
  <c r="P1170" i="3"/>
  <c r="BI1168" i="3"/>
  <c r="BH1168" i="3"/>
  <c r="BG1168" i="3"/>
  <c r="BE1168" i="3"/>
  <c r="X1168" i="3"/>
  <c r="X1167" i="3" s="1"/>
  <c r="V1168" i="3"/>
  <c r="V1167" i="3" s="1"/>
  <c r="T1168" i="3"/>
  <c r="T1167" i="3" s="1"/>
  <c r="P1168" i="3"/>
  <c r="BI1166" i="3"/>
  <c r="BH1166" i="3"/>
  <c r="BG1166" i="3"/>
  <c r="BE1166" i="3"/>
  <c r="X1166" i="3"/>
  <c r="V1166" i="3"/>
  <c r="V1165" i="3" s="1"/>
  <c r="T1166" i="3"/>
  <c r="T1165" i="3"/>
  <c r="P1166" i="3"/>
  <c r="BI1164" i="3"/>
  <c r="BH1164" i="3"/>
  <c r="BG1164" i="3"/>
  <c r="BE1164" i="3"/>
  <c r="X1164" i="3"/>
  <c r="V1164" i="3"/>
  <c r="T1164" i="3"/>
  <c r="P1164" i="3"/>
  <c r="BI1162" i="3"/>
  <c r="BH1162" i="3"/>
  <c r="BG1162" i="3"/>
  <c r="BE1162" i="3"/>
  <c r="X1162" i="3"/>
  <c r="V1162" i="3"/>
  <c r="T1162" i="3"/>
  <c r="P1162" i="3"/>
  <c r="BI1148" i="3"/>
  <c r="BH1148" i="3"/>
  <c r="BG1148" i="3"/>
  <c r="BE1148" i="3"/>
  <c r="X1148" i="3"/>
  <c r="V1148" i="3"/>
  <c r="T1148" i="3"/>
  <c r="P1148" i="3"/>
  <c r="BI1145" i="3"/>
  <c r="BH1145" i="3"/>
  <c r="BG1145" i="3"/>
  <c r="BE1145" i="3"/>
  <c r="X1145" i="3"/>
  <c r="V1145" i="3"/>
  <c r="T1145" i="3"/>
  <c r="P1145" i="3"/>
  <c r="BI1144" i="3"/>
  <c r="BH1144" i="3"/>
  <c r="BG1144" i="3"/>
  <c r="BE1144" i="3"/>
  <c r="X1144" i="3"/>
  <c r="V1144" i="3"/>
  <c r="T1144" i="3"/>
  <c r="P1144" i="3"/>
  <c r="BI1143" i="3"/>
  <c r="BH1143" i="3"/>
  <c r="BG1143" i="3"/>
  <c r="BE1143" i="3"/>
  <c r="X1143" i="3"/>
  <c r="V1143" i="3"/>
  <c r="T1143" i="3"/>
  <c r="P1143" i="3"/>
  <c r="BI1142" i="3"/>
  <c r="BH1142" i="3"/>
  <c r="BG1142" i="3"/>
  <c r="BE1142" i="3"/>
  <c r="X1142" i="3"/>
  <c r="V1142" i="3"/>
  <c r="T1142" i="3"/>
  <c r="P1142" i="3"/>
  <c r="BI1141" i="3"/>
  <c r="BH1141" i="3"/>
  <c r="BG1141" i="3"/>
  <c r="BE1141" i="3"/>
  <c r="X1141" i="3"/>
  <c r="V1141" i="3"/>
  <c r="T1141" i="3"/>
  <c r="P1141" i="3"/>
  <c r="BI1140" i="3"/>
  <c r="BH1140" i="3"/>
  <c r="BG1140" i="3"/>
  <c r="BE1140" i="3"/>
  <c r="X1140" i="3"/>
  <c r="V1140" i="3"/>
  <c r="T1140" i="3"/>
  <c r="P1140" i="3"/>
  <c r="BI1139" i="3"/>
  <c r="BH1139" i="3"/>
  <c r="BG1139" i="3"/>
  <c r="BE1139" i="3"/>
  <c r="X1139" i="3"/>
  <c r="V1139" i="3"/>
  <c r="T1139" i="3"/>
  <c r="P1139" i="3"/>
  <c r="BI1138" i="3"/>
  <c r="BH1138" i="3"/>
  <c r="BG1138" i="3"/>
  <c r="BE1138" i="3"/>
  <c r="X1138" i="3"/>
  <c r="V1138" i="3"/>
  <c r="T1138" i="3"/>
  <c r="P1138" i="3"/>
  <c r="BI1137" i="3"/>
  <c r="BH1137" i="3"/>
  <c r="BG1137" i="3"/>
  <c r="BE1137" i="3"/>
  <c r="X1137" i="3"/>
  <c r="V1137" i="3"/>
  <c r="T1137" i="3"/>
  <c r="P1137" i="3"/>
  <c r="BI1136" i="3"/>
  <c r="BH1136" i="3"/>
  <c r="BG1136" i="3"/>
  <c r="BE1136" i="3"/>
  <c r="X1136" i="3"/>
  <c r="V1136" i="3"/>
  <c r="T1136" i="3"/>
  <c r="P1136" i="3"/>
  <c r="BI1126" i="3"/>
  <c r="BH1126" i="3"/>
  <c r="BG1126" i="3"/>
  <c r="BE1126" i="3"/>
  <c r="X1126" i="3"/>
  <c r="V1126" i="3"/>
  <c r="T1126" i="3"/>
  <c r="P1126" i="3"/>
  <c r="BI1125" i="3"/>
  <c r="BH1125" i="3"/>
  <c r="BG1125" i="3"/>
  <c r="BE1125" i="3"/>
  <c r="X1125" i="3"/>
  <c r="V1125" i="3"/>
  <c r="T1125" i="3"/>
  <c r="P1125" i="3"/>
  <c r="BI1123" i="3"/>
  <c r="BH1123" i="3"/>
  <c r="BG1123" i="3"/>
  <c r="BE1123" i="3"/>
  <c r="X1123" i="3"/>
  <c r="V1123" i="3"/>
  <c r="T1123" i="3"/>
  <c r="P1123" i="3"/>
  <c r="BI1101" i="3"/>
  <c r="BH1101" i="3"/>
  <c r="BG1101" i="3"/>
  <c r="BE1101" i="3"/>
  <c r="X1101" i="3"/>
  <c r="V1101" i="3"/>
  <c r="T1101" i="3"/>
  <c r="P1101" i="3"/>
  <c r="BI1100" i="3"/>
  <c r="BH1100" i="3"/>
  <c r="BG1100" i="3"/>
  <c r="BE1100" i="3"/>
  <c r="X1100" i="3"/>
  <c r="V1100" i="3"/>
  <c r="T1100" i="3"/>
  <c r="P1100" i="3"/>
  <c r="BI982" i="3"/>
  <c r="BH982" i="3"/>
  <c r="BG982" i="3"/>
  <c r="BE982" i="3"/>
  <c r="X982" i="3"/>
  <c r="V982" i="3"/>
  <c r="T982" i="3"/>
  <c r="P982" i="3"/>
  <c r="BI981" i="3"/>
  <c r="BH981" i="3"/>
  <c r="BG981" i="3"/>
  <c r="BE981" i="3"/>
  <c r="X981" i="3"/>
  <c r="V981" i="3"/>
  <c r="T981" i="3"/>
  <c r="P981" i="3"/>
  <c r="BI979" i="3"/>
  <c r="BH979" i="3"/>
  <c r="BG979" i="3"/>
  <c r="BE979" i="3"/>
  <c r="X979" i="3"/>
  <c r="V979" i="3"/>
  <c r="T979" i="3"/>
  <c r="P979" i="3"/>
  <c r="BI977" i="3"/>
  <c r="BH977" i="3"/>
  <c r="BG977" i="3"/>
  <c r="BE977" i="3"/>
  <c r="X977" i="3"/>
  <c r="V977" i="3"/>
  <c r="T977" i="3"/>
  <c r="P977" i="3"/>
  <c r="BI974" i="3"/>
  <c r="BH974" i="3"/>
  <c r="BG974" i="3"/>
  <c r="BE974" i="3"/>
  <c r="X974" i="3"/>
  <c r="V974" i="3"/>
  <c r="T974" i="3"/>
  <c r="P974" i="3"/>
  <c r="BI972" i="3"/>
  <c r="BH972" i="3"/>
  <c r="BG972" i="3"/>
  <c r="BE972" i="3"/>
  <c r="X972" i="3"/>
  <c r="V972" i="3"/>
  <c r="T972" i="3"/>
  <c r="P972" i="3"/>
  <c r="BI953" i="3"/>
  <c r="BH953" i="3"/>
  <c r="BG953" i="3"/>
  <c r="BE953" i="3"/>
  <c r="X953" i="3"/>
  <c r="V953" i="3"/>
  <c r="T953" i="3"/>
  <c r="P953" i="3"/>
  <c r="BI903" i="3"/>
  <c r="BH903" i="3"/>
  <c r="BG903" i="3"/>
  <c r="BE903" i="3"/>
  <c r="X903" i="3"/>
  <c r="V903" i="3"/>
  <c r="T903" i="3"/>
  <c r="P903" i="3"/>
  <c r="BI902" i="3"/>
  <c r="BH902" i="3"/>
  <c r="BG902" i="3"/>
  <c r="BE902" i="3"/>
  <c r="X902" i="3"/>
  <c r="V902" i="3"/>
  <c r="T902" i="3"/>
  <c r="P902" i="3"/>
  <c r="BI900" i="3"/>
  <c r="BH900" i="3"/>
  <c r="BG900" i="3"/>
  <c r="BE900" i="3"/>
  <c r="X900" i="3"/>
  <c r="V900" i="3"/>
  <c r="T900" i="3"/>
  <c r="P900" i="3"/>
  <c r="BI895" i="3"/>
  <c r="BH895" i="3"/>
  <c r="BG895" i="3"/>
  <c r="BE895" i="3"/>
  <c r="X895" i="3"/>
  <c r="V895" i="3"/>
  <c r="T895" i="3"/>
  <c r="P895" i="3"/>
  <c r="BI894" i="3"/>
  <c r="BH894" i="3"/>
  <c r="BG894" i="3"/>
  <c r="BE894" i="3"/>
  <c r="X894" i="3"/>
  <c r="V894" i="3"/>
  <c r="T894" i="3"/>
  <c r="P894" i="3"/>
  <c r="BI892" i="3"/>
  <c r="BH892" i="3"/>
  <c r="BG892" i="3"/>
  <c r="BE892" i="3"/>
  <c r="X892" i="3"/>
  <c r="V892" i="3"/>
  <c r="T892" i="3"/>
  <c r="P892" i="3"/>
  <c r="BI873" i="3"/>
  <c r="BH873" i="3"/>
  <c r="BG873" i="3"/>
  <c r="BE873" i="3"/>
  <c r="X873" i="3"/>
  <c r="V873" i="3"/>
  <c r="T873" i="3"/>
  <c r="P873" i="3"/>
  <c r="BI839" i="3"/>
  <c r="BH839" i="3"/>
  <c r="BG839" i="3"/>
  <c r="BE839" i="3"/>
  <c r="X839" i="3"/>
  <c r="V839" i="3"/>
  <c r="T839" i="3"/>
  <c r="P839" i="3"/>
  <c r="BI838" i="3"/>
  <c r="BH838" i="3"/>
  <c r="BG838" i="3"/>
  <c r="BE838" i="3"/>
  <c r="X838" i="3"/>
  <c r="V838" i="3"/>
  <c r="T838" i="3"/>
  <c r="P838" i="3"/>
  <c r="BI832" i="3"/>
  <c r="BH832" i="3"/>
  <c r="BG832" i="3"/>
  <c r="BE832" i="3"/>
  <c r="X832" i="3"/>
  <c r="V832" i="3"/>
  <c r="T832" i="3"/>
  <c r="P832" i="3"/>
  <c r="BI826" i="3"/>
  <c r="BH826" i="3"/>
  <c r="BG826" i="3"/>
  <c r="BE826" i="3"/>
  <c r="X826" i="3"/>
  <c r="V826" i="3"/>
  <c r="T826" i="3"/>
  <c r="P826" i="3"/>
  <c r="BI825" i="3"/>
  <c r="BH825" i="3"/>
  <c r="BG825" i="3"/>
  <c r="BE825" i="3"/>
  <c r="X825" i="3"/>
  <c r="V825" i="3"/>
  <c r="T825" i="3"/>
  <c r="P825" i="3"/>
  <c r="BI823" i="3"/>
  <c r="BH823" i="3"/>
  <c r="BG823" i="3"/>
  <c r="BE823" i="3"/>
  <c r="X823" i="3"/>
  <c r="V823" i="3"/>
  <c r="T823" i="3"/>
  <c r="P823" i="3"/>
  <c r="BI822" i="3"/>
  <c r="BH822" i="3"/>
  <c r="BG822" i="3"/>
  <c r="BE822" i="3"/>
  <c r="X822" i="3"/>
  <c r="V822" i="3"/>
  <c r="T822" i="3"/>
  <c r="P822" i="3"/>
  <c r="BI821" i="3"/>
  <c r="BH821" i="3"/>
  <c r="BG821" i="3"/>
  <c r="BE821" i="3"/>
  <c r="X821" i="3"/>
  <c r="V821" i="3"/>
  <c r="T821" i="3"/>
  <c r="P821" i="3"/>
  <c r="BI817" i="3"/>
  <c r="BH817" i="3"/>
  <c r="BG817" i="3"/>
  <c r="BE817" i="3"/>
  <c r="X817" i="3"/>
  <c r="V817" i="3"/>
  <c r="T817" i="3"/>
  <c r="P817" i="3"/>
  <c r="BI816" i="3"/>
  <c r="BH816" i="3"/>
  <c r="BG816" i="3"/>
  <c r="BE816" i="3"/>
  <c r="X816" i="3"/>
  <c r="V816" i="3"/>
  <c r="T816" i="3"/>
  <c r="P816" i="3"/>
  <c r="BI815" i="3"/>
  <c r="BH815" i="3"/>
  <c r="BG815" i="3"/>
  <c r="BE815" i="3"/>
  <c r="X815" i="3"/>
  <c r="V815" i="3"/>
  <c r="T815" i="3"/>
  <c r="P815" i="3"/>
  <c r="BI814" i="3"/>
  <c r="BH814" i="3"/>
  <c r="BG814" i="3"/>
  <c r="BE814" i="3"/>
  <c r="X814" i="3"/>
  <c r="V814" i="3"/>
  <c r="T814" i="3"/>
  <c r="P814" i="3"/>
  <c r="BI813" i="3"/>
  <c r="BH813" i="3"/>
  <c r="BG813" i="3"/>
  <c r="BE813" i="3"/>
  <c r="X813" i="3"/>
  <c r="V813" i="3"/>
  <c r="T813" i="3"/>
  <c r="P813" i="3"/>
  <c r="BI812" i="3"/>
  <c r="BH812" i="3"/>
  <c r="BG812" i="3"/>
  <c r="BE812" i="3"/>
  <c r="X812" i="3"/>
  <c r="V812" i="3"/>
  <c r="T812" i="3"/>
  <c r="P812" i="3"/>
  <c r="BI811" i="3"/>
  <c r="BH811" i="3"/>
  <c r="BG811" i="3"/>
  <c r="BE811" i="3"/>
  <c r="X811" i="3"/>
  <c r="V811" i="3"/>
  <c r="T811" i="3"/>
  <c r="P811" i="3"/>
  <c r="BI810" i="3"/>
  <c r="BH810" i="3"/>
  <c r="BG810" i="3"/>
  <c r="BE810" i="3"/>
  <c r="X810" i="3"/>
  <c r="V810" i="3"/>
  <c r="T810" i="3"/>
  <c r="P810" i="3"/>
  <c r="BI809" i="3"/>
  <c r="BH809" i="3"/>
  <c r="BG809" i="3"/>
  <c r="BE809" i="3"/>
  <c r="X809" i="3"/>
  <c r="V809" i="3"/>
  <c r="T809" i="3"/>
  <c r="P809" i="3"/>
  <c r="BI801" i="3"/>
  <c r="BH801" i="3"/>
  <c r="BG801" i="3"/>
  <c r="BE801" i="3"/>
  <c r="X801" i="3"/>
  <c r="V801" i="3"/>
  <c r="T801" i="3"/>
  <c r="P801" i="3"/>
  <c r="BI795" i="3"/>
  <c r="BH795" i="3"/>
  <c r="BG795" i="3"/>
  <c r="BE795" i="3"/>
  <c r="X795" i="3"/>
  <c r="V795" i="3"/>
  <c r="T795" i="3"/>
  <c r="P795" i="3"/>
  <c r="BI782" i="3"/>
  <c r="BH782" i="3"/>
  <c r="BG782" i="3"/>
  <c r="BE782" i="3"/>
  <c r="X782" i="3"/>
  <c r="V782" i="3"/>
  <c r="T782" i="3"/>
  <c r="P782" i="3"/>
  <c r="BI764" i="3"/>
  <c r="BH764" i="3"/>
  <c r="BG764" i="3"/>
  <c r="BE764" i="3"/>
  <c r="X764" i="3"/>
  <c r="V764" i="3"/>
  <c r="T764" i="3"/>
  <c r="P764" i="3"/>
  <c r="BI763" i="3"/>
  <c r="BH763" i="3"/>
  <c r="BG763" i="3"/>
  <c r="BE763" i="3"/>
  <c r="X763" i="3"/>
  <c r="V763" i="3"/>
  <c r="T763" i="3"/>
  <c r="P763" i="3"/>
  <c r="BI762" i="3"/>
  <c r="BH762" i="3"/>
  <c r="BG762" i="3"/>
  <c r="BE762" i="3"/>
  <c r="X762" i="3"/>
  <c r="V762" i="3"/>
  <c r="T762" i="3"/>
  <c r="P762" i="3"/>
  <c r="BI761" i="3"/>
  <c r="BH761" i="3"/>
  <c r="BG761" i="3"/>
  <c r="BE761" i="3"/>
  <c r="X761" i="3"/>
  <c r="V761" i="3"/>
  <c r="T761" i="3"/>
  <c r="P761" i="3"/>
  <c r="BI760" i="3"/>
  <c r="BH760" i="3"/>
  <c r="BG760" i="3"/>
  <c r="BE760" i="3"/>
  <c r="X760" i="3"/>
  <c r="V760" i="3"/>
  <c r="T760" i="3"/>
  <c r="P760" i="3"/>
  <c r="BI759" i="3"/>
  <c r="BH759" i="3"/>
  <c r="BG759" i="3"/>
  <c r="BE759" i="3"/>
  <c r="X759" i="3"/>
  <c r="V759" i="3"/>
  <c r="T759" i="3"/>
  <c r="P759" i="3"/>
  <c r="BI758" i="3"/>
  <c r="BH758" i="3"/>
  <c r="BG758" i="3"/>
  <c r="BE758" i="3"/>
  <c r="X758" i="3"/>
  <c r="V758" i="3"/>
  <c r="T758" i="3"/>
  <c r="P758" i="3"/>
  <c r="BI757" i="3"/>
  <c r="BH757" i="3"/>
  <c r="BG757" i="3"/>
  <c r="BE757" i="3"/>
  <c r="X757" i="3"/>
  <c r="V757" i="3"/>
  <c r="T757" i="3"/>
  <c r="P757" i="3"/>
  <c r="BI756" i="3"/>
  <c r="BH756" i="3"/>
  <c r="BG756" i="3"/>
  <c r="BE756" i="3"/>
  <c r="X756" i="3"/>
  <c r="V756" i="3"/>
  <c r="T756" i="3"/>
  <c r="P756" i="3"/>
  <c r="BI752" i="3"/>
  <c r="BH752" i="3"/>
  <c r="BG752" i="3"/>
  <c r="BE752" i="3"/>
  <c r="X752" i="3"/>
  <c r="V752" i="3"/>
  <c r="T752" i="3"/>
  <c r="P752" i="3"/>
  <c r="BI751" i="3"/>
  <c r="BH751" i="3"/>
  <c r="BG751" i="3"/>
  <c r="BE751" i="3"/>
  <c r="X751" i="3"/>
  <c r="V751" i="3"/>
  <c r="T751" i="3"/>
  <c r="P751" i="3"/>
  <c r="BI747" i="3"/>
  <c r="BH747" i="3"/>
  <c r="BG747" i="3"/>
  <c r="BE747" i="3"/>
  <c r="X747" i="3"/>
  <c r="V747" i="3"/>
  <c r="T747" i="3"/>
  <c r="P747" i="3"/>
  <c r="BI746" i="3"/>
  <c r="BH746" i="3"/>
  <c r="BG746" i="3"/>
  <c r="BE746" i="3"/>
  <c r="X746" i="3"/>
  <c r="V746" i="3"/>
  <c r="T746" i="3"/>
  <c r="P746" i="3"/>
  <c r="BI745" i="3"/>
  <c r="BH745" i="3"/>
  <c r="BG745" i="3"/>
  <c r="BE745" i="3"/>
  <c r="X745" i="3"/>
  <c r="V745" i="3"/>
  <c r="T745" i="3"/>
  <c r="P745" i="3"/>
  <c r="BI744" i="3"/>
  <c r="BH744" i="3"/>
  <c r="BG744" i="3"/>
  <c r="BE744" i="3"/>
  <c r="X744" i="3"/>
  <c r="V744" i="3"/>
  <c r="T744" i="3"/>
  <c r="P744" i="3"/>
  <c r="BI738" i="3"/>
  <c r="BH738" i="3"/>
  <c r="BG738" i="3"/>
  <c r="BE738" i="3"/>
  <c r="X738" i="3"/>
  <c r="V738" i="3"/>
  <c r="T738" i="3"/>
  <c r="P738" i="3"/>
  <c r="BI737" i="3"/>
  <c r="BH737" i="3"/>
  <c r="BG737" i="3"/>
  <c r="BE737" i="3"/>
  <c r="X737" i="3"/>
  <c r="V737" i="3"/>
  <c r="T737" i="3"/>
  <c r="P737" i="3"/>
  <c r="BI735" i="3"/>
  <c r="BH735" i="3"/>
  <c r="BG735" i="3"/>
  <c r="BE735" i="3"/>
  <c r="X735" i="3"/>
  <c r="V735" i="3"/>
  <c r="T735" i="3"/>
  <c r="P735" i="3"/>
  <c r="BI734" i="3"/>
  <c r="BH734" i="3"/>
  <c r="BG734" i="3"/>
  <c r="BE734" i="3"/>
  <c r="X734" i="3"/>
  <c r="V734" i="3"/>
  <c r="T734" i="3"/>
  <c r="P734" i="3"/>
  <c r="BI733" i="3"/>
  <c r="BH733" i="3"/>
  <c r="BG733" i="3"/>
  <c r="BE733" i="3"/>
  <c r="X733" i="3"/>
  <c r="V733" i="3"/>
  <c r="T733" i="3"/>
  <c r="P733" i="3"/>
  <c r="BI732" i="3"/>
  <c r="BH732" i="3"/>
  <c r="BG732" i="3"/>
  <c r="BE732" i="3"/>
  <c r="X732" i="3"/>
  <c r="V732" i="3"/>
  <c r="T732" i="3"/>
  <c r="P732" i="3"/>
  <c r="BI731" i="3"/>
  <c r="BH731" i="3"/>
  <c r="BG731" i="3"/>
  <c r="BE731" i="3"/>
  <c r="X731" i="3"/>
  <c r="V731" i="3"/>
  <c r="T731" i="3"/>
  <c r="P731" i="3"/>
  <c r="BI730" i="3"/>
  <c r="BH730" i="3"/>
  <c r="BG730" i="3"/>
  <c r="BE730" i="3"/>
  <c r="X730" i="3"/>
  <c r="V730" i="3"/>
  <c r="T730" i="3"/>
  <c r="P730" i="3"/>
  <c r="BI729" i="3"/>
  <c r="BH729" i="3"/>
  <c r="BG729" i="3"/>
  <c r="BE729" i="3"/>
  <c r="X729" i="3"/>
  <c r="V729" i="3"/>
  <c r="T729" i="3"/>
  <c r="P729" i="3"/>
  <c r="BI721" i="3"/>
  <c r="BH721" i="3"/>
  <c r="BG721" i="3"/>
  <c r="BE721" i="3"/>
  <c r="X721" i="3"/>
  <c r="V721" i="3"/>
  <c r="T721" i="3"/>
  <c r="P721" i="3"/>
  <c r="BI719" i="3"/>
  <c r="BH719" i="3"/>
  <c r="BG719" i="3"/>
  <c r="BE719" i="3"/>
  <c r="X719" i="3"/>
  <c r="V719" i="3"/>
  <c r="T719" i="3"/>
  <c r="P719" i="3"/>
  <c r="BI718" i="3"/>
  <c r="BH718" i="3"/>
  <c r="BG718" i="3"/>
  <c r="BE718" i="3"/>
  <c r="X718" i="3"/>
  <c r="V718" i="3"/>
  <c r="T718" i="3"/>
  <c r="P718" i="3"/>
  <c r="BI717" i="3"/>
  <c r="BH717" i="3"/>
  <c r="BG717" i="3"/>
  <c r="BE717" i="3"/>
  <c r="X717" i="3"/>
  <c r="V717" i="3"/>
  <c r="T717" i="3"/>
  <c r="P717" i="3"/>
  <c r="BI716" i="3"/>
  <c r="BH716" i="3"/>
  <c r="BG716" i="3"/>
  <c r="BE716" i="3"/>
  <c r="X716" i="3"/>
  <c r="V716" i="3"/>
  <c r="T716" i="3"/>
  <c r="P716" i="3"/>
  <c r="BI715" i="3"/>
  <c r="BH715" i="3"/>
  <c r="BG715" i="3"/>
  <c r="BE715" i="3"/>
  <c r="X715" i="3"/>
  <c r="V715" i="3"/>
  <c r="T715" i="3"/>
  <c r="P715" i="3"/>
  <c r="BI714" i="3"/>
  <c r="BH714" i="3"/>
  <c r="BG714" i="3"/>
  <c r="BE714" i="3"/>
  <c r="X714" i="3"/>
  <c r="V714" i="3"/>
  <c r="T714" i="3"/>
  <c r="P714" i="3"/>
  <c r="BI713" i="3"/>
  <c r="BH713" i="3"/>
  <c r="BG713" i="3"/>
  <c r="BE713" i="3"/>
  <c r="X713" i="3"/>
  <c r="V713" i="3"/>
  <c r="T713" i="3"/>
  <c r="P713" i="3"/>
  <c r="BI712" i="3"/>
  <c r="BH712" i="3"/>
  <c r="BG712" i="3"/>
  <c r="BE712" i="3"/>
  <c r="X712" i="3"/>
  <c r="V712" i="3"/>
  <c r="T712" i="3"/>
  <c r="P712" i="3"/>
  <c r="BI711" i="3"/>
  <c r="BH711" i="3"/>
  <c r="BG711" i="3"/>
  <c r="BE711" i="3"/>
  <c r="X711" i="3"/>
  <c r="V711" i="3"/>
  <c r="T711" i="3"/>
  <c r="P711" i="3"/>
  <c r="BI710" i="3"/>
  <c r="BH710" i="3"/>
  <c r="BG710" i="3"/>
  <c r="BE710" i="3"/>
  <c r="X710" i="3"/>
  <c r="V710" i="3"/>
  <c r="T710" i="3"/>
  <c r="P710" i="3"/>
  <c r="BI708" i="3"/>
  <c r="BH708" i="3"/>
  <c r="BG708" i="3"/>
  <c r="BE708" i="3"/>
  <c r="X708" i="3"/>
  <c r="V708" i="3"/>
  <c r="T708" i="3"/>
  <c r="P708" i="3"/>
  <c r="BI682" i="3"/>
  <c r="BH682" i="3"/>
  <c r="BG682" i="3"/>
  <c r="BE682" i="3"/>
  <c r="X682" i="3"/>
  <c r="V682" i="3"/>
  <c r="T682" i="3"/>
  <c r="P682" i="3"/>
  <c r="BI658" i="3"/>
  <c r="BH658" i="3"/>
  <c r="BG658" i="3"/>
  <c r="BE658" i="3"/>
  <c r="X658" i="3"/>
  <c r="V658" i="3"/>
  <c r="T658" i="3"/>
  <c r="P658" i="3"/>
  <c r="BI657" i="3"/>
  <c r="BH657" i="3"/>
  <c r="BG657" i="3"/>
  <c r="BE657" i="3"/>
  <c r="X657" i="3"/>
  <c r="V657" i="3"/>
  <c r="T657" i="3"/>
  <c r="P657" i="3"/>
  <c r="BI653" i="3"/>
  <c r="BH653" i="3"/>
  <c r="BG653" i="3"/>
  <c r="BE653" i="3"/>
  <c r="X653" i="3"/>
  <c r="V653" i="3"/>
  <c r="T653" i="3"/>
  <c r="P653" i="3"/>
  <c r="BI650" i="3"/>
  <c r="BH650" i="3"/>
  <c r="BG650" i="3"/>
  <c r="BE650" i="3"/>
  <c r="X650" i="3"/>
  <c r="V650" i="3"/>
  <c r="T650" i="3"/>
  <c r="P650" i="3"/>
  <c r="BI640" i="3"/>
  <c r="BH640" i="3"/>
  <c r="BG640" i="3"/>
  <c r="BE640" i="3"/>
  <c r="X640" i="3"/>
  <c r="V640" i="3"/>
  <c r="T640" i="3"/>
  <c r="P640" i="3"/>
  <c r="BI638" i="3"/>
  <c r="BH638" i="3"/>
  <c r="BG638" i="3"/>
  <c r="BE638" i="3"/>
  <c r="X638" i="3"/>
  <c r="V638" i="3"/>
  <c r="T638" i="3"/>
  <c r="P638" i="3"/>
  <c r="BI636" i="3"/>
  <c r="BH636" i="3"/>
  <c r="BG636" i="3"/>
  <c r="BE636" i="3"/>
  <c r="X636" i="3"/>
  <c r="V636" i="3"/>
  <c r="T636" i="3"/>
  <c r="P636" i="3"/>
  <c r="BI634" i="3"/>
  <c r="BH634" i="3"/>
  <c r="BG634" i="3"/>
  <c r="BE634" i="3"/>
  <c r="X634" i="3"/>
  <c r="V634" i="3"/>
  <c r="T634" i="3"/>
  <c r="P634" i="3"/>
  <c r="BI630" i="3"/>
  <c r="BH630" i="3"/>
  <c r="BG630" i="3"/>
  <c r="BE630" i="3"/>
  <c r="X630" i="3"/>
  <c r="V630" i="3"/>
  <c r="T630" i="3"/>
  <c r="P630" i="3"/>
  <c r="BI628" i="3"/>
  <c r="BH628" i="3"/>
  <c r="BG628" i="3"/>
  <c r="BE628" i="3"/>
  <c r="X628" i="3"/>
  <c r="V628" i="3"/>
  <c r="T628" i="3"/>
  <c r="P628" i="3"/>
  <c r="BI624" i="3"/>
  <c r="BH624" i="3"/>
  <c r="BG624" i="3"/>
  <c r="BE624" i="3"/>
  <c r="X624" i="3"/>
  <c r="V624" i="3"/>
  <c r="T624" i="3"/>
  <c r="P624" i="3"/>
  <c r="BI620" i="3"/>
  <c r="BH620" i="3"/>
  <c r="BG620" i="3"/>
  <c r="BE620" i="3"/>
  <c r="X620" i="3"/>
  <c r="V620" i="3"/>
  <c r="T620" i="3"/>
  <c r="P620" i="3"/>
  <c r="BI616" i="3"/>
  <c r="BH616" i="3"/>
  <c r="BG616" i="3"/>
  <c r="BE616" i="3"/>
  <c r="X616" i="3"/>
  <c r="V616" i="3"/>
  <c r="T616" i="3"/>
  <c r="P616" i="3"/>
  <c r="BI608" i="3"/>
  <c r="BH608" i="3"/>
  <c r="BG608" i="3"/>
  <c r="BE608" i="3"/>
  <c r="X608" i="3"/>
  <c r="V608" i="3"/>
  <c r="T608" i="3"/>
  <c r="P608" i="3"/>
  <c r="BI606" i="3"/>
  <c r="BH606" i="3"/>
  <c r="BG606" i="3"/>
  <c r="BE606" i="3"/>
  <c r="X606" i="3"/>
  <c r="V606" i="3"/>
  <c r="T606" i="3"/>
  <c r="P606" i="3"/>
  <c r="BI605" i="3"/>
  <c r="BH605" i="3"/>
  <c r="BG605" i="3"/>
  <c r="BE605" i="3"/>
  <c r="X605" i="3"/>
  <c r="V605" i="3"/>
  <c r="T605" i="3"/>
  <c r="P605" i="3"/>
  <c r="BI603" i="3"/>
  <c r="BH603" i="3"/>
  <c r="BG603" i="3"/>
  <c r="BE603" i="3"/>
  <c r="X603" i="3"/>
  <c r="V603" i="3"/>
  <c r="T603" i="3"/>
  <c r="P603" i="3"/>
  <c r="BI601" i="3"/>
  <c r="BH601" i="3"/>
  <c r="BG601" i="3"/>
  <c r="BE601" i="3"/>
  <c r="X601" i="3"/>
  <c r="V601" i="3"/>
  <c r="T601" i="3"/>
  <c r="P601" i="3"/>
  <c r="BI599" i="3"/>
  <c r="BH599" i="3"/>
  <c r="BG599" i="3"/>
  <c r="BE599" i="3"/>
  <c r="X599" i="3"/>
  <c r="V599" i="3"/>
  <c r="T599" i="3"/>
  <c r="P599" i="3"/>
  <c r="BI597" i="3"/>
  <c r="BH597" i="3"/>
  <c r="BG597" i="3"/>
  <c r="BE597" i="3"/>
  <c r="X597" i="3"/>
  <c r="V597" i="3"/>
  <c r="T597" i="3"/>
  <c r="P597" i="3"/>
  <c r="BI595" i="3"/>
  <c r="BH595" i="3"/>
  <c r="BG595" i="3"/>
  <c r="BE595" i="3"/>
  <c r="X595" i="3"/>
  <c r="V595" i="3"/>
  <c r="T595" i="3"/>
  <c r="P595" i="3"/>
  <c r="BI594" i="3"/>
  <c r="BH594" i="3"/>
  <c r="BG594" i="3"/>
  <c r="BE594" i="3"/>
  <c r="X594" i="3"/>
  <c r="V594" i="3"/>
  <c r="T594" i="3"/>
  <c r="P594" i="3"/>
  <c r="BI592" i="3"/>
  <c r="BH592" i="3"/>
  <c r="BG592" i="3"/>
  <c r="BE592" i="3"/>
  <c r="X592" i="3"/>
  <c r="V592" i="3"/>
  <c r="T592" i="3"/>
  <c r="P592" i="3"/>
  <c r="BI589" i="3"/>
  <c r="BH589" i="3"/>
  <c r="BG589" i="3"/>
  <c r="BE589" i="3"/>
  <c r="X589" i="3"/>
  <c r="V589" i="3"/>
  <c r="T589" i="3"/>
  <c r="P589" i="3"/>
  <c r="BI584" i="3"/>
  <c r="BH584" i="3"/>
  <c r="BG584" i="3"/>
  <c r="BE584" i="3"/>
  <c r="X584" i="3"/>
  <c r="V584" i="3"/>
  <c r="T584" i="3"/>
  <c r="P584" i="3"/>
  <c r="BI578" i="3"/>
  <c r="BH578" i="3"/>
  <c r="BG578" i="3"/>
  <c r="BE578" i="3"/>
  <c r="X578" i="3"/>
  <c r="V578" i="3"/>
  <c r="T578" i="3"/>
  <c r="P578" i="3"/>
  <c r="BI573" i="3"/>
  <c r="BH573" i="3"/>
  <c r="BG573" i="3"/>
  <c r="BE573" i="3"/>
  <c r="X573" i="3"/>
  <c r="V573" i="3"/>
  <c r="T573" i="3"/>
  <c r="P573" i="3"/>
  <c r="BI567" i="3"/>
  <c r="BH567" i="3"/>
  <c r="BG567" i="3"/>
  <c r="BE567" i="3"/>
  <c r="X567" i="3"/>
  <c r="V567" i="3"/>
  <c r="T567" i="3"/>
  <c r="P567" i="3"/>
  <c r="BI558" i="3"/>
  <c r="BH558" i="3"/>
  <c r="BG558" i="3"/>
  <c r="BE558" i="3"/>
  <c r="X558" i="3"/>
  <c r="V558" i="3"/>
  <c r="T558" i="3"/>
  <c r="P558" i="3"/>
  <c r="BI549" i="3"/>
  <c r="BH549" i="3"/>
  <c r="BG549" i="3"/>
  <c r="BE549" i="3"/>
  <c r="X549" i="3"/>
  <c r="V549" i="3"/>
  <c r="T549" i="3"/>
  <c r="P549" i="3"/>
  <c r="BI545" i="3"/>
  <c r="BH545" i="3"/>
  <c r="BG545" i="3"/>
  <c r="BE545" i="3"/>
  <c r="X545" i="3"/>
  <c r="V545" i="3"/>
  <c r="T545" i="3"/>
  <c r="P545" i="3"/>
  <c r="BI529" i="3"/>
  <c r="BH529" i="3"/>
  <c r="BG529" i="3"/>
  <c r="BE529" i="3"/>
  <c r="X529" i="3"/>
  <c r="V529" i="3"/>
  <c r="T529" i="3"/>
  <c r="P529" i="3"/>
  <c r="BI497" i="3"/>
  <c r="BH497" i="3"/>
  <c r="BG497" i="3"/>
  <c r="BE497" i="3"/>
  <c r="X497" i="3"/>
  <c r="V497" i="3"/>
  <c r="T497" i="3"/>
  <c r="P497" i="3"/>
  <c r="BI491" i="3"/>
  <c r="BH491" i="3"/>
  <c r="BG491" i="3"/>
  <c r="BE491" i="3"/>
  <c r="X491" i="3"/>
  <c r="V491" i="3"/>
  <c r="T491" i="3"/>
  <c r="P491" i="3"/>
  <c r="BI483" i="3"/>
  <c r="BH483" i="3"/>
  <c r="BG483" i="3"/>
  <c r="BE483" i="3"/>
  <c r="X483" i="3"/>
  <c r="V483" i="3"/>
  <c r="T483" i="3"/>
  <c r="P483" i="3"/>
  <c r="BI477" i="3"/>
  <c r="BH477" i="3"/>
  <c r="BG477" i="3"/>
  <c r="BE477" i="3"/>
  <c r="X477" i="3"/>
  <c r="V477" i="3"/>
  <c r="T477" i="3"/>
  <c r="P477" i="3"/>
  <c r="BI474" i="3"/>
  <c r="BH474" i="3"/>
  <c r="BG474" i="3"/>
  <c r="BE474" i="3"/>
  <c r="X474" i="3"/>
  <c r="V474" i="3"/>
  <c r="T474" i="3"/>
  <c r="P474" i="3"/>
  <c r="BI472" i="3"/>
  <c r="BH472" i="3"/>
  <c r="BG472" i="3"/>
  <c r="BE472" i="3"/>
  <c r="X472" i="3"/>
  <c r="V472" i="3"/>
  <c r="T472" i="3"/>
  <c r="P472" i="3"/>
  <c r="BI468" i="3"/>
  <c r="BH468" i="3"/>
  <c r="BG468" i="3"/>
  <c r="BE468" i="3"/>
  <c r="X468" i="3"/>
  <c r="V468" i="3"/>
  <c r="T468" i="3"/>
  <c r="P468" i="3"/>
  <c r="BI466" i="3"/>
  <c r="BH466" i="3"/>
  <c r="BG466" i="3"/>
  <c r="BE466" i="3"/>
  <c r="X466" i="3"/>
  <c r="V466" i="3"/>
  <c r="T466" i="3"/>
  <c r="P466" i="3"/>
  <c r="BI464" i="3"/>
  <c r="BH464" i="3"/>
  <c r="BG464" i="3"/>
  <c r="BE464" i="3"/>
  <c r="X464" i="3"/>
  <c r="V464" i="3"/>
  <c r="T464" i="3"/>
  <c r="P464" i="3"/>
  <c r="BI462" i="3"/>
  <c r="BH462" i="3"/>
  <c r="BG462" i="3"/>
  <c r="BE462" i="3"/>
  <c r="X462" i="3"/>
  <c r="V462" i="3"/>
  <c r="T462" i="3"/>
  <c r="P462" i="3"/>
  <c r="BI457" i="3"/>
  <c r="BH457" i="3"/>
  <c r="BG457" i="3"/>
  <c r="BE457" i="3"/>
  <c r="X457" i="3"/>
  <c r="V457" i="3"/>
  <c r="T457" i="3"/>
  <c r="P457" i="3"/>
  <c r="BI456" i="3"/>
  <c r="BH456" i="3"/>
  <c r="BG456" i="3"/>
  <c r="BE456" i="3"/>
  <c r="X456" i="3"/>
  <c r="V456" i="3"/>
  <c r="T456" i="3"/>
  <c r="P456" i="3"/>
  <c r="BI455" i="3"/>
  <c r="BH455" i="3"/>
  <c r="BG455" i="3"/>
  <c r="BE455" i="3"/>
  <c r="X455" i="3"/>
  <c r="V455" i="3"/>
  <c r="T455" i="3"/>
  <c r="P455" i="3"/>
  <c r="BI446" i="3"/>
  <c r="BH446" i="3"/>
  <c r="BG446" i="3"/>
  <c r="BE446" i="3"/>
  <c r="X446" i="3"/>
  <c r="V446" i="3"/>
  <c r="T446" i="3"/>
  <c r="P446" i="3"/>
  <c r="BI439" i="3"/>
  <c r="BH439" i="3"/>
  <c r="BG439" i="3"/>
  <c r="BE439" i="3"/>
  <c r="X439" i="3"/>
  <c r="V439" i="3"/>
  <c r="T439" i="3"/>
  <c r="P439" i="3"/>
  <c r="BI431" i="3"/>
  <c r="BH431" i="3"/>
  <c r="BG431" i="3"/>
  <c r="BE431" i="3"/>
  <c r="X431" i="3"/>
  <c r="V431" i="3"/>
  <c r="T431" i="3"/>
  <c r="P431" i="3"/>
  <c r="BI429" i="3"/>
  <c r="BH429" i="3"/>
  <c r="BG429" i="3"/>
  <c r="BE429" i="3"/>
  <c r="X429" i="3"/>
  <c r="V429" i="3"/>
  <c r="T429" i="3"/>
  <c r="P429" i="3"/>
  <c r="BI428" i="3"/>
  <c r="BH428" i="3"/>
  <c r="BG428" i="3"/>
  <c r="BE428" i="3"/>
  <c r="X428" i="3"/>
  <c r="V428" i="3"/>
  <c r="T428" i="3"/>
  <c r="P428" i="3"/>
  <c r="BI422" i="3"/>
  <c r="BH422" i="3"/>
  <c r="BG422" i="3"/>
  <c r="BE422" i="3"/>
  <c r="X422" i="3"/>
  <c r="V422" i="3"/>
  <c r="T422" i="3"/>
  <c r="P422" i="3"/>
  <c r="BI420" i="3"/>
  <c r="BH420" i="3"/>
  <c r="BG420" i="3"/>
  <c r="BE420" i="3"/>
  <c r="X420" i="3"/>
  <c r="V420" i="3"/>
  <c r="T420" i="3"/>
  <c r="P420" i="3"/>
  <c r="BI419" i="3"/>
  <c r="BH419" i="3"/>
  <c r="BG419" i="3"/>
  <c r="BE419" i="3"/>
  <c r="X419" i="3"/>
  <c r="V419" i="3"/>
  <c r="T419" i="3"/>
  <c r="P419" i="3"/>
  <c r="BI418" i="3"/>
  <c r="BH418" i="3"/>
  <c r="BG418" i="3"/>
  <c r="BE418" i="3"/>
  <c r="X418" i="3"/>
  <c r="V418" i="3"/>
  <c r="T418" i="3"/>
  <c r="P418" i="3"/>
  <c r="BI416" i="3"/>
  <c r="BH416" i="3"/>
  <c r="BG416" i="3"/>
  <c r="BE416" i="3"/>
  <c r="X416" i="3"/>
  <c r="V416" i="3"/>
  <c r="T416" i="3"/>
  <c r="P416" i="3"/>
  <c r="BI415" i="3"/>
  <c r="BH415" i="3"/>
  <c r="BG415" i="3"/>
  <c r="BE415" i="3"/>
  <c r="X415" i="3"/>
  <c r="V415" i="3"/>
  <c r="T415" i="3"/>
  <c r="P415" i="3"/>
  <c r="BI414" i="3"/>
  <c r="BH414" i="3"/>
  <c r="BG414" i="3"/>
  <c r="BE414" i="3"/>
  <c r="X414" i="3"/>
  <c r="V414" i="3"/>
  <c r="T414" i="3"/>
  <c r="P414" i="3"/>
  <c r="BI413" i="3"/>
  <c r="BH413" i="3"/>
  <c r="BG413" i="3"/>
  <c r="BE413" i="3"/>
  <c r="X413" i="3"/>
  <c r="V413" i="3"/>
  <c r="T413" i="3"/>
  <c r="P413" i="3"/>
  <c r="BI411" i="3"/>
  <c r="BH411" i="3"/>
  <c r="BG411" i="3"/>
  <c r="BE411" i="3"/>
  <c r="X411" i="3"/>
  <c r="V411" i="3"/>
  <c r="T411" i="3"/>
  <c r="P411" i="3"/>
  <c r="BI409" i="3"/>
  <c r="BH409" i="3"/>
  <c r="BG409" i="3"/>
  <c r="BE409" i="3"/>
  <c r="X409" i="3"/>
  <c r="V409" i="3"/>
  <c r="T409" i="3"/>
  <c r="P409" i="3"/>
  <c r="BI408" i="3"/>
  <c r="BH408" i="3"/>
  <c r="BG408" i="3"/>
  <c r="BE408" i="3"/>
  <c r="X408" i="3"/>
  <c r="V408" i="3"/>
  <c r="T408" i="3"/>
  <c r="P408" i="3"/>
  <c r="BI407" i="3"/>
  <c r="BH407" i="3"/>
  <c r="BG407" i="3"/>
  <c r="BE407" i="3"/>
  <c r="X407" i="3"/>
  <c r="V407" i="3"/>
  <c r="T407" i="3"/>
  <c r="P407" i="3"/>
  <c r="BI405" i="3"/>
  <c r="BH405" i="3"/>
  <c r="BG405" i="3"/>
  <c r="BE405" i="3"/>
  <c r="X405" i="3"/>
  <c r="V405" i="3"/>
  <c r="T405" i="3"/>
  <c r="P405" i="3"/>
  <c r="BI404" i="3"/>
  <c r="BH404" i="3"/>
  <c r="BG404" i="3"/>
  <c r="BE404" i="3"/>
  <c r="X404" i="3"/>
  <c r="V404" i="3"/>
  <c r="T404" i="3"/>
  <c r="P404" i="3"/>
  <c r="BI403" i="3"/>
  <c r="BH403" i="3"/>
  <c r="BG403" i="3"/>
  <c r="BE403" i="3"/>
  <c r="X403" i="3"/>
  <c r="V403" i="3"/>
  <c r="T403" i="3"/>
  <c r="P403" i="3"/>
  <c r="BI401" i="3"/>
  <c r="BH401" i="3"/>
  <c r="BG401" i="3"/>
  <c r="BE401" i="3"/>
  <c r="X401" i="3"/>
  <c r="V401" i="3"/>
  <c r="T401" i="3"/>
  <c r="P401" i="3"/>
  <c r="BI398" i="3"/>
  <c r="BH398" i="3"/>
  <c r="BG398" i="3"/>
  <c r="BE398" i="3"/>
  <c r="X398" i="3"/>
  <c r="V398" i="3"/>
  <c r="T398" i="3"/>
  <c r="P398" i="3"/>
  <c r="BI394" i="3"/>
  <c r="BH394" i="3"/>
  <c r="BG394" i="3"/>
  <c r="BE394" i="3"/>
  <c r="X394" i="3"/>
  <c r="V394" i="3"/>
  <c r="T394" i="3"/>
  <c r="P394" i="3"/>
  <c r="BI385" i="3"/>
  <c r="BH385" i="3"/>
  <c r="BG385" i="3"/>
  <c r="BE385" i="3"/>
  <c r="X385" i="3"/>
  <c r="V385" i="3"/>
  <c r="T385" i="3"/>
  <c r="P385" i="3"/>
  <c r="BI384" i="3"/>
  <c r="BH384" i="3"/>
  <c r="BG384" i="3"/>
  <c r="BE384" i="3"/>
  <c r="X384" i="3"/>
  <c r="V384" i="3"/>
  <c r="T384" i="3"/>
  <c r="P384" i="3"/>
  <c r="BI382" i="3"/>
  <c r="BH382" i="3"/>
  <c r="BG382" i="3"/>
  <c r="BE382" i="3"/>
  <c r="X382" i="3"/>
  <c r="V382" i="3"/>
  <c r="T382" i="3"/>
  <c r="P382" i="3"/>
  <c r="BI376" i="3"/>
  <c r="BH376" i="3"/>
  <c r="BG376" i="3"/>
  <c r="BE376" i="3"/>
  <c r="X376" i="3"/>
  <c r="V376" i="3"/>
  <c r="T376" i="3"/>
  <c r="P376" i="3"/>
  <c r="BI374" i="3"/>
  <c r="BH374" i="3"/>
  <c r="BG374" i="3"/>
  <c r="BE374" i="3"/>
  <c r="X374" i="3"/>
  <c r="V374" i="3"/>
  <c r="T374" i="3"/>
  <c r="P374" i="3"/>
  <c r="BI368" i="3"/>
  <c r="BH368" i="3"/>
  <c r="BG368" i="3"/>
  <c r="BE368" i="3"/>
  <c r="X368" i="3"/>
  <c r="V368" i="3"/>
  <c r="T368" i="3"/>
  <c r="P368" i="3"/>
  <c r="BI366" i="3"/>
  <c r="BH366" i="3"/>
  <c r="BG366" i="3"/>
  <c r="BE366" i="3"/>
  <c r="X366" i="3"/>
  <c r="V366" i="3"/>
  <c r="T366" i="3"/>
  <c r="P366" i="3"/>
  <c r="BI360" i="3"/>
  <c r="BH360" i="3"/>
  <c r="BG360" i="3"/>
  <c r="BE360" i="3"/>
  <c r="X360" i="3"/>
  <c r="V360" i="3"/>
  <c r="T360" i="3"/>
  <c r="P360" i="3"/>
  <c r="BI358" i="3"/>
  <c r="BH358" i="3"/>
  <c r="BG358" i="3"/>
  <c r="BE358" i="3"/>
  <c r="X358" i="3"/>
  <c r="V358" i="3"/>
  <c r="T358" i="3"/>
  <c r="P358" i="3"/>
  <c r="BI356" i="3"/>
  <c r="BH356" i="3"/>
  <c r="BG356" i="3"/>
  <c r="BE356" i="3"/>
  <c r="X356" i="3"/>
  <c r="V356" i="3"/>
  <c r="T356" i="3"/>
  <c r="P356" i="3"/>
  <c r="BI342" i="3"/>
  <c r="BH342" i="3"/>
  <c r="BG342" i="3"/>
  <c r="BE342" i="3"/>
  <c r="X342" i="3"/>
  <c r="V342" i="3"/>
  <c r="T342" i="3"/>
  <c r="P342" i="3"/>
  <c r="BI341" i="3"/>
  <c r="BH341" i="3"/>
  <c r="BG341" i="3"/>
  <c r="BE341" i="3"/>
  <c r="X341" i="3"/>
  <c r="V341" i="3"/>
  <c r="T341" i="3"/>
  <c r="P341" i="3"/>
  <c r="BI332" i="3"/>
  <c r="BH332" i="3"/>
  <c r="BG332" i="3"/>
  <c r="BE332" i="3"/>
  <c r="X332" i="3"/>
  <c r="V332" i="3"/>
  <c r="T332" i="3"/>
  <c r="P332" i="3"/>
  <c r="BI331" i="3"/>
  <c r="BH331" i="3"/>
  <c r="BG331" i="3"/>
  <c r="BE331" i="3"/>
  <c r="X331" i="3"/>
  <c r="V331" i="3"/>
  <c r="T331" i="3"/>
  <c r="P331" i="3"/>
  <c r="BI330" i="3"/>
  <c r="BH330" i="3"/>
  <c r="BG330" i="3"/>
  <c r="BE330" i="3"/>
  <c r="X330" i="3"/>
  <c r="V330" i="3"/>
  <c r="T330" i="3"/>
  <c r="P330" i="3"/>
  <c r="BI320" i="3"/>
  <c r="BH320" i="3"/>
  <c r="BG320" i="3"/>
  <c r="BE320" i="3"/>
  <c r="X320" i="3"/>
  <c r="V320" i="3"/>
  <c r="T320" i="3"/>
  <c r="P320" i="3"/>
  <c r="BI318" i="3"/>
  <c r="BH318" i="3"/>
  <c r="BG318" i="3"/>
  <c r="BE318" i="3"/>
  <c r="X318" i="3"/>
  <c r="V318" i="3"/>
  <c r="T318" i="3"/>
  <c r="P318" i="3"/>
  <c r="BI310" i="3"/>
  <c r="BH310" i="3"/>
  <c r="BG310" i="3"/>
  <c r="BE310" i="3"/>
  <c r="X310" i="3"/>
  <c r="V310" i="3"/>
  <c r="T310" i="3"/>
  <c r="P310" i="3"/>
  <c r="BI309" i="3"/>
  <c r="BH309" i="3"/>
  <c r="BG309" i="3"/>
  <c r="BE309" i="3"/>
  <c r="X309" i="3"/>
  <c r="V309" i="3"/>
  <c r="T309" i="3"/>
  <c r="P309" i="3"/>
  <c r="BI308" i="3"/>
  <c r="BH308" i="3"/>
  <c r="BG308" i="3"/>
  <c r="BE308" i="3"/>
  <c r="X308" i="3"/>
  <c r="V308" i="3"/>
  <c r="T308" i="3"/>
  <c r="P308" i="3"/>
  <c r="BI307" i="3"/>
  <c r="BH307" i="3"/>
  <c r="BG307" i="3"/>
  <c r="BE307" i="3"/>
  <c r="X307" i="3"/>
  <c r="V307" i="3"/>
  <c r="T307" i="3"/>
  <c r="P307" i="3"/>
  <c r="BI306" i="3"/>
  <c r="BH306" i="3"/>
  <c r="BG306" i="3"/>
  <c r="BE306" i="3"/>
  <c r="X306" i="3"/>
  <c r="V306" i="3"/>
  <c r="T306" i="3"/>
  <c r="P306" i="3"/>
  <c r="BI300" i="3"/>
  <c r="BH300" i="3"/>
  <c r="BG300" i="3"/>
  <c r="BE300" i="3"/>
  <c r="X300" i="3"/>
  <c r="V300" i="3"/>
  <c r="T300" i="3"/>
  <c r="P300" i="3"/>
  <c r="BI298" i="3"/>
  <c r="BH298" i="3"/>
  <c r="BG298" i="3"/>
  <c r="BE298" i="3"/>
  <c r="X298" i="3"/>
  <c r="V298" i="3"/>
  <c r="T298" i="3"/>
  <c r="P298" i="3"/>
  <c r="BI292" i="3"/>
  <c r="BH292" i="3"/>
  <c r="BG292" i="3"/>
  <c r="BE292" i="3"/>
  <c r="X292" i="3"/>
  <c r="V292" i="3"/>
  <c r="T292" i="3"/>
  <c r="P292" i="3"/>
  <c r="BI291" i="3"/>
  <c r="BH291" i="3"/>
  <c r="BG291" i="3"/>
  <c r="BE291" i="3"/>
  <c r="X291" i="3"/>
  <c r="V291" i="3"/>
  <c r="T291" i="3"/>
  <c r="P291" i="3"/>
  <c r="BI290" i="3"/>
  <c r="BH290" i="3"/>
  <c r="BG290" i="3"/>
  <c r="BE290" i="3"/>
  <c r="X290" i="3"/>
  <c r="V290" i="3"/>
  <c r="T290" i="3"/>
  <c r="P290" i="3"/>
  <c r="BI289" i="3"/>
  <c r="BH289" i="3"/>
  <c r="BG289" i="3"/>
  <c r="BE289" i="3"/>
  <c r="X289" i="3"/>
  <c r="V289" i="3"/>
  <c r="T289" i="3"/>
  <c r="P289" i="3"/>
  <c r="BI283" i="3"/>
  <c r="BH283" i="3"/>
  <c r="BG283" i="3"/>
  <c r="BE283" i="3"/>
  <c r="X283" i="3"/>
  <c r="V283" i="3"/>
  <c r="T283" i="3"/>
  <c r="P283" i="3"/>
  <c r="BI282" i="3"/>
  <c r="BH282" i="3"/>
  <c r="BG282" i="3"/>
  <c r="BE282" i="3"/>
  <c r="X282" i="3"/>
  <c r="V282" i="3"/>
  <c r="T282" i="3"/>
  <c r="P282" i="3"/>
  <c r="BI281" i="3"/>
  <c r="BH281" i="3"/>
  <c r="BG281" i="3"/>
  <c r="BE281" i="3"/>
  <c r="X281" i="3"/>
  <c r="V281" i="3"/>
  <c r="T281" i="3"/>
  <c r="P281" i="3"/>
  <c r="BI273" i="3"/>
  <c r="BH273" i="3"/>
  <c r="BG273" i="3"/>
  <c r="BE273" i="3"/>
  <c r="X273" i="3"/>
  <c r="V273" i="3"/>
  <c r="T273" i="3"/>
  <c r="P273" i="3"/>
  <c r="BI272" i="3"/>
  <c r="BH272" i="3"/>
  <c r="BG272" i="3"/>
  <c r="BE272" i="3"/>
  <c r="X272" i="3"/>
  <c r="V272" i="3"/>
  <c r="T272" i="3"/>
  <c r="P272" i="3"/>
  <c r="BI271" i="3"/>
  <c r="BH271" i="3"/>
  <c r="BG271" i="3"/>
  <c r="BE271" i="3"/>
  <c r="X271" i="3"/>
  <c r="V271" i="3"/>
  <c r="T271" i="3"/>
  <c r="P271" i="3"/>
  <c r="BI268" i="3"/>
  <c r="BH268" i="3"/>
  <c r="BG268" i="3"/>
  <c r="BE268" i="3"/>
  <c r="X268" i="3"/>
  <c r="V268" i="3"/>
  <c r="T268" i="3"/>
  <c r="P268" i="3"/>
  <c r="BI266" i="3"/>
  <c r="BH266" i="3"/>
  <c r="BG266" i="3"/>
  <c r="BE266" i="3"/>
  <c r="X266" i="3"/>
  <c r="V266" i="3"/>
  <c r="T266" i="3"/>
  <c r="P266" i="3"/>
  <c r="BI264" i="3"/>
  <c r="BH264" i="3"/>
  <c r="BG264" i="3"/>
  <c r="BE264" i="3"/>
  <c r="X264" i="3"/>
  <c r="V264" i="3"/>
  <c r="T264" i="3"/>
  <c r="P264" i="3"/>
  <c r="BI263" i="3"/>
  <c r="BH263" i="3"/>
  <c r="BG263" i="3"/>
  <c r="BE263" i="3"/>
  <c r="X263" i="3"/>
  <c r="V263" i="3"/>
  <c r="T263" i="3"/>
  <c r="P263" i="3"/>
  <c r="BI257" i="3"/>
  <c r="BH257" i="3"/>
  <c r="BG257" i="3"/>
  <c r="BE257" i="3"/>
  <c r="X257" i="3"/>
  <c r="V257" i="3"/>
  <c r="T257" i="3"/>
  <c r="P257" i="3"/>
  <c r="BI255" i="3"/>
  <c r="BH255" i="3"/>
  <c r="BG255" i="3"/>
  <c r="BE255" i="3"/>
  <c r="X255" i="3"/>
  <c r="V255" i="3"/>
  <c r="T255" i="3"/>
  <c r="P255" i="3"/>
  <c r="BI243" i="3"/>
  <c r="BH243" i="3"/>
  <c r="BG243" i="3"/>
  <c r="BE243" i="3"/>
  <c r="X243" i="3"/>
  <c r="V243" i="3"/>
  <c r="T243" i="3"/>
  <c r="P243" i="3"/>
  <c r="BI241" i="3"/>
  <c r="BH241" i="3"/>
  <c r="BG241" i="3"/>
  <c r="BE241" i="3"/>
  <c r="X241" i="3"/>
  <c r="V241" i="3"/>
  <c r="T241" i="3"/>
  <c r="P241" i="3"/>
  <c r="BI237" i="3"/>
  <c r="BH237" i="3"/>
  <c r="BG237" i="3"/>
  <c r="BE237" i="3"/>
  <c r="X237" i="3"/>
  <c r="V237" i="3"/>
  <c r="T237" i="3"/>
  <c r="P237" i="3"/>
  <c r="BI233" i="3"/>
  <c r="BH233" i="3"/>
  <c r="BG233" i="3"/>
  <c r="BE233" i="3"/>
  <c r="X233" i="3"/>
  <c r="V233" i="3"/>
  <c r="T233" i="3"/>
  <c r="P233" i="3"/>
  <c r="BI230" i="3"/>
  <c r="BH230" i="3"/>
  <c r="BG230" i="3"/>
  <c r="BE230" i="3"/>
  <c r="X230" i="3"/>
  <c r="X229" i="3" s="1"/>
  <c r="V230" i="3"/>
  <c r="V229" i="3" s="1"/>
  <c r="T230" i="3"/>
  <c r="T229" i="3" s="1"/>
  <c r="P230" i="3"/>
  <c r="BI227" i="3"/>
  <c r="BH227" i="3"/>
  <c r="BG227" i="3"/>
  <c r="BE227" i="3"/>
  <c r="X227" i="3"/>
  <c r="V227" i="3"/>
  <c r="T227" i="3"/>
  <c r="P227" i="3"/>
  <c r="BI226" i="3"/>
  <c r="BH226" i="3"/>
  <c r="BG226" i="3"/>
  <c r="BE226" i="3"/>
  <c r="X226" i="3"/>
  <c r="V226" i="3"/>
  <c r="T226" i="3"/>
  <c r="P226" i="3"/>
  <c r="BI225" i="3"/>
  <c r="BH225" i="3"/>
  <c r="BG225" i="3"/>
  <c r="BE225" i="3"/>
  <c r="X225" i="3"/>
  <c r="V225" i="3"/>
  <c r="T225" i="3"/>
  <c r="P225" i="3"/>
  <c r="K225" i="3" s="1"/>
  <c r="BF225" i="3" s="1"/>
  <c r="BI223" i="3"/>
  <c r="BH223" i="3"/>
  <c r="BG223" i="3"/>
  <c r="BE223" i="3"/>
  <c r="X223" i="3"/>
  <c r="V223" i="3"/>
  <c r="T223" i="3"/>
  <c r="P223" i="3"/>
  <c r="BI222" i="3"/>
  <c r="BH222" i="3"/>
  <c r="BG222" i="3"/>
  <c r="BE222" i="3"/>
  <c r="X222" i="3"/>
  <c r="V222" i="3"/>
  <c r="T222" i="3"/>
  <c r="P222" i="3"/>
  <c r="BI221" i="3"/>
  <c r="BH221" i="3"/>
  <c r="BG221" i="3"/>
  <c r="BE221" i="3"/>
  <c r="X221" i="3"/>
  <c r="V221" i="3"/>
  <c r="T221" i="3"/>
  <c r="P221" i="3"/>
  <c r="BI219" i="3"/>
  <c r="BH219" i="3"/>
  <c r="BG219" i="3"/>
  <c r="BE219" i="3"/>
  <c r="X219" i="3"/>
  <c r="V219" i="3"/>
  <c r="T219" i="3"/>
  <c r="P219" i="3"/>
  <c r="BI218" i="3"/>
  <c r="BH218" i="3"/>
  <c r="BG218" i="3"/>
  <c r="BE218" i="3"/>
  <c r="X218" i="3"/>
  <c r="V218" i="3"/>
  <c r="T218" i="3"/>
  <c r="P218" i="3"/>
  <c r="BI216" i="3"/>
  <c r="BH216" i="3"/>
  <c r="BG216" i="3"/>
  <c r="BE216" i="3"/>
  <c r="X216" i="3"/>
  <c r="V216" i="3"/>
  <c r="T216" i="3"/>
  <c r="P216" i="3"/>
  <c r="BK216" i="3" s="1"/>
  <c r="BI214" i="3"/>
  <c r="BH214" i="3"/>
  <c r="BG214" i="3"/>
  <c r="BE214" i="3"/>
  <c r="X214" i="3"/>
  <c r="V214" i="3"/>
  <c r="T214" i="3"/>
  <c r="P214" i="3"/>
  <c r="BI210" i="3"/>
  <c r="BH210" i="3"/>
  <c r="BG210" i="3"/>
  <c r="BE210" i="3"/>
  <c r="X210" i="3"/>
  <c r="V210" i="3"/>
  <c r="T210" i="3"/>
  <c r="P210" i="3"/>
  <c r="BI208" i="3"/>
  <c r="BH208" i="3"/>
  <c r="BG208" i="3"/>
  <c r="BE208" i="3"/>
  <c r="X208" i="3"/>
  <c r="V208" i="3"/>
  <c r="T208" i="3"/>
  <c r="P208" i="3"/>
  <c r="BK208" i="3" s="1"/>
  <c r="BI202" i="3"/>
  <c r="BH202" i="3"/>
  <c r="BG202" i="3"/>
  <c r="BE202" i="3"/>
  <c r="X202" i="3"/>
  <c r="V202" i="3"/>
  <c r="T202" i="3"/>
  <c r="P202" i="3"/>
  <c r="BI201" i="3"/>
  <c r="BH201" i="3"/>
  <c r="BG201" i="3"/>
  <c r="BE201" i="3"/>
  <c r="X201" i="3"/>
  <c r="V201" i="3"/>
  <c r="T201" i="3"/>
  <c r="P201" i="3"/>
  <c r="BI200" i="3"/>
  <c r="BH200" i="3"/>
  <c r="BG200" i="3"/>
  <c r="BE200" i="3"/>
  <c r="X200" i="3"/>
  <c r="V200" i="3"/>
  <c r="T200" i="3"/>
  <c r="P200" i="3"/>
  <c r="K200" i="3" s="1"/>
  <c r="BF200" i="3" s="1"/>
  <c r="BI197" i="3"/>
  <c r="BH197" i="3"/>
  <c r="BG197" i="3"/>
  <c r="BE197" i="3"/>
  <c r="X197" i="3"/>
  <c r="V197" i="3"/>
  <c r="T197" i="3"/>
  <c r="P197" i="3"/>
  <c r="BI192" i="3"/>
  <c r="BH192" i="3"/>
  <c r="BG192" i="3"/>
  <c r="BE192" i="3"/>
  <c r="X192" i="3"/>
  <c r="V192" i="3"/>
  <c r="T192" i="3"/>
  <c r="P192" i="3"/>
  <c r="BI189" i="3"/>
  <c r="BH189" i="3"/>
  <c r="BG189" i="3"/>
  <c r="BE189" i="3"/>
  <c r="X189" i="3"/>
  <c r="V189" i="3"/>
  <c r="T189" i="3"/>
  <c r="P189" i="3"/>
  <c r="BI186" i="3"/>
  <c r="BH186" i="3"/>
  <c r="BG186" i="3"/>
  <c r="BE186" i="3"/>
  <c r="X186" i="3"/>
  <c r="V186" i="3"/>
  <c r="T186" i="3"/>
  <c r="P186" i="3"/>
  <c r="BI181" i="3"/>
  <c r="BH181" i="3"/>
  <c r="BG181" i="3"/>
  <c r="BE181" i="3"/>
  <c r="X181" i="3"/>
  <c r="V181" i="3"/>
  <c r="T181" i="3"/>
  <c r="P181" i="3"/>
  <c r="BI179" i="3"/>
  <c r="BH179" i="3"/>
  <c r="BG179" i="3"/>
  <c r="BE179" i="3"/>
  <c r="X179" i="3"/>
  <c r="V179" i="3"/>
  <c r="T179" i="3"/>
  <c r="P179" i="3"/>
  <c r="BI175" i="3"/>
  <c r="BH175" i="3"/>
  <c r="BG175" i="3"/>
  <c r="BE175" i="3"/>
  <c r="X175" i="3"/>
  <c r="V175" i="3"/>
  <c r="T175" i="3"/>
  <c r="P175" i="3"/>
  <c r="BI172" i="3"/>
  <c r="BH172" i="3"/>
  <c r="BG172" i="3"/>
  <c r="BE172" i="3"/>
  <c r="X172" i="3"/>
  <c r="V172" i="3"/>
  <c r="T172" i="3"/>
  <c r="P172" i="3"/>
  <c r="BI171" i="3"/>
  <c r="BH171" i="3"/>
  <c r="BG171" i="3"/>
  <c r="BE171" i="3"/>
  <c r="X171" i="3"/>
  <c r="V171" i="3"/>
  <c r="T171" i="3"/>
  <c r="P171" i="3"/>
  <c r="BI169" i="3"/>
  <c r="BH169" i="3"/>
  <c r="BG169" i="3"/>
  <c r="BE169" i="3"/>
  <c r="X169" i="3"/>
  <c r="V169" i="3"/>
  <c r="T169" i="3"/>
  <c r="P169" i="3"/>
  <c r="BI166" i="3"/>
  <c r="BH166" i="3"/>
  <c r="BG166" i="3"/>
  <c r="BE166" i="3"/>
  <c r="X166" i="3"/>
  <c r="V166" i="3"/>
  <c r="T166" i="3"/>
  <c r="P166" i="3"/>
  <c r="BI163" i="3"/>
  <c r="BH163" i="3"/>
  <c r="BG163" i="3"/>
  <c r="BE163" i="3"/>
  <c r="X163" i="3"/>
  <c r="V163" i="3"/>
  <c r="T163" i="3"/>
  <c r="P163" i="3"/>
  <c r="BK163" i="3" s="1"/>
  <c r="J156" i="3"/>
  <c r="F156" i="3"/>
  <c r="F154" i="3"/>
  <c r="E152" i="3"/>
  <c r="BI137" i="3"/>
  <c r="BH137" i="3"/>
  <c r="BG137" i="3"/>
  <c r="BE137" i="3"/>
  <c r="BI136" i="3"/>
  <c r="BH136" i="3"/>
  <c r="BG136" i="3"/>
  <c r="BF136" i="3"/>
  <c r="BE136" i="3"/>
  <c r="BI135" i="3"/>
  <c r="BH135" i="3"/>
  <c r="BG135" i="3"/>
  <c r="BF135" i="3"/>
  <c r="BE135" i="3"/>
  <c r="BI134" i="3"/>
  <c r="BH134" i="3"/>
  <c r="BG134" i="3"/>
  <c r="BF134" i="3"/>
  <c r="BE134" i="3"/>
  <c r="BI133" i="3"/>
  <c r="BH133" i="3"/>
  <c r="BG133" i="3"/>
  <c r="BF133" i="3"/>
  <c r="BE133" i="3"/>
  <c r="BI132" i="3"/>
  <c r="BH132" i="3"/>
  <c r="BG132" i="3"/>
  <c r="BF132" i="3"/>
  <c r="BE132" i="3"/>
  <c r="J93" i="3"/>
  <c r="F93" i="3"/>
  <c r="F91" i="3"/>
  <c r="E89" i="3"/>
  <c r="J26" i="3"/>
  <c r="E26" i="3"/>
  <c r="J157" i="3" s="1"/>
  <c r="J25" i="3"/>
  <c r="J20" i="3"/>
  <c r="E20" i="3"/>
  <c r="F157" i="3" s="1"/>
  <c r="J19" i="3"/>
  <c r="J14" i="3"/>
  <c r="J154" i="3" s="1"/>
  <c r="E7" i="3"/>
  <c r="E148" i="3" s="1"/>
  <c r="K43" i="2"/>
  <c r="K42" i="2"/>
  <c r="BA96" i="1"/>
  <c r="K41" i="2"/>
  <c r="AZ96" i="1"/>
  <c r="BI950" i="2"/>
  <c r="BH950" i="2"/>
  <c r="BG950" i="2"/>
  <c r="BE950" i="2"/>
  <c r="X950" i="2"/>
  <c r="V950" i="2"/>
  <c r="T950" i="2"/>
  <c r="P950" i="2"/>
  <c r="BI948" i="2"/>
  <c r="BH948" i="2"/>
  <c r="BG948" i="2"/>
  <c r="BE948" i="2"/>
  <c r="X948" i="2"/>
  <c r="V948" i="2"/>
  <c r="T948" i="2"/>
  <c r="P948" i="2"/>
  <c r="BI945" i="2"/>
  <c r="BH945" i="2"/>
  <c r="BG945" i="2"/>
  <c r="BE945" i="2"/>
  <c r="X945" i="2"/>
  <c r="V945" i="2"/>
  <c r="T945" i="2"/>
  <c r="P945" i="2"/>
  <c r="BI921" i="2"/>
  <c r="BH921" i="2"/>
  <c r="BG921" i="2"/>
  <c r="BE921" i="2"/>
  <c r="X921" i="2"/>
  <c r="X920" i="2" s="1"/>
  <c r="V921" i="2"/>
  <c r="V920" i="2" s="1"/>
  <c r="T921" i="2"/>
  <c r="T920" i="2" s="1"/>
  <c r="P921" i="2"/>
  <c r="BI919" i="2"/>
  <c r="BH919" i="2"/>
  <c r="BG919" i="2"/>
  <c r="BE919" i="2"/>
  <c r="X919" i="2"/>
  <c r="V919" i="2"/>
  <c r="T919" i="2"/>
  <c r="P919" i="2"/>
  <c r="BI898" i="2"/>
  <c r="BH898" i="2"/>
  <c r="BG898" i="2"/>
  <c r="BE898" i="2"/>
  <c r="X898" i="2"/>
  <c r="V898" i="2"/>
  <c r="T898" i="2"/>
  <c r="P898" i="2"/>
  <c r="BI897" i="2"/>
  <c r="BH897" i="2"/>
  <c r="BG897" i="2"/>
  <c r="BE897" i="2"/>
  <c r="X897" i="2"/>
  <c r="V897" i="2"/>
  <c r="T897" i="2"/>
  <c r="P897" i="2"/>
  <c r="BI895" i="2"/>
  <c r="BH895" i="2"/>
  <c r="BG895" i="2"/>
  <c r="BE895" i="2"/>
  <c r="X895" i="2"/>
  <c r="V895" i="2"/>
  <c r="T895" i="2"/>
  <c r="P895" i="2"/>
  <c r="BI883" i="2"/>
  <c r="BH883" i="2"/>
  <c r="BG883" i="2"/>
  <c r="BE883" i="2"/>
  <c r="X883" i="2"/>
  <c r="V883" i="2"/>
  <c r="T883" i="2"/>
  <c r="P883" i="2"/>
  <c r="BI882" i="2"/>
  <c r="BH882" i="2"/>
  <c r="BG882" i="2"/>
  <c r="BE882" i="2"/>
  <c r="X882" i="2"/>
  <c r="V882" i="2"/>
  <c r="T882" i="2"/>
  <c r="P882" i="2"/>
  <c r="BK882" i="2" s="1"/>
  <c r="BI880" i="2"/>
  <c r="BH880" i="2"/>
  <c r="BG880" i="2"/>
  <c r="BE880" i="2"/>
  <c r="X880" i="2"/>
  <c r="V880" i="2"/>
  <c r="T880" i="2"/>
  <c r="P880" i="2"/>
  <c r="BI879" i="2"/>
  <c r="BH879" i="2"/>
  <c r="BG879" i="2"/>
  <c r="BE879" i="2"/>
  <c r="X879" i="2"/>
  <c r="V879" i="2"/>
  <c r="T879" i="2"/>
  <c r="P879" i="2"/>
  <c r="BI878" i="2"/>
  <c r="BH878" i="2"/>
  <c r="BG878" i="2"/>
  <c r="BE878" i="2"/>
  <c r="X878" i="2"/>
  <c r="V878" i="2"/>
  <c r="T878" i="2"/>
  <c r="P878" i="2"/>
  <c r="BI877" i="2"/>
  <c r="BH877" i="2"/>
  <c r="BG877" i="2"/>
  <c r="BE877" i="2"/>
  <c r="X877" i="2"/>
  <c r="V877" i="2"/>
  <c r="T877" i="2"/>
  <c r="P877" i="2"/>
  <c r="BI876" i="2"/>
  <c r="BH876" i="2"/>
  <c r="BG876" i="2"/>
  <c r="BE876" i="2"/>
  <c r="X876" i="2"/>
  <c r="V876" i="2"/>
  <c r="T876" i="2"/>
  <c r="P876" i="2"/>
  <c r="BI872" i="2"/>
  <c r="BH872" i="2"/>
  <c r="BG872" i="2"/>
  <c r="BE872" i="2"/>
  <c r="X872" i="2"/>
  <c r="V872" i="2"/>
  <c r="T872" i="2"/>
  <c r="P872" i="2"/>
  <c r="BI871" i="2"/>
  <c r="BH871" i="2"/>
  <c r="BG871" i="2"/>
  <c r="BE871" i="2"/>
  <c r="X871" i="2"/>
  <c r="V871" i="2"/>
  <c r="T871" i="2"/>
  <c r="P871" i="2"/>
  <c r="BI870" i="2"/>
  <c r="BH870" i="2"/>
  <c r="BG870" i="2"/>
  <c r="BE870" i="2"/>
  <c r="X870" i="2"/>
  <c r="V870" i="2"/>
  <c r="T870" i="2"/>
  <c r="P870" i="2"/>
  <c r="BI869" i="2"/>
  <c r="BH869" i="2"/>
  <c r="BG869" i="2"/>
  <c r="BE869" i="2"/>
  <c r="X869" i="2"/>
  <c r="V869" i="2"/>
  <c r="T869" i="2"/>
  <c r="P869" i="2"/>
  <c r="BI868" i="2"/>
  <c r="BH868" i="2"/>
  <c r="BG868" i="2"/>
  <c r="BE868" i="2"/>
  <c r="X868" i="2"/>
  <c r="V868" i="2"/>
  <c r="T868" i="2"/>
  <c r="P868" i="2"/>
  <c r="BI867" i="2"/>
  <c r="BH867" i="2"/>
  <c r="BG867" i="2"/>
  <c r="BE867" i="2"/>
  <c r="X867" i="2"/>
  <c r="V867" i="2"/>
  <c r="T867" i="2"/>
  <c r="P867" i="2"/>
  <c r="BI866" i="2"/>
  <c r="BH866" i="2"/>
  <c r="BG866" i="2"/>
  <c r="BE866" i="2"/>
  <c r="X866" i="2"/>
  <c r="V866" i="2"/>
  <c r="T866" i="2"/>
  <c r="P866" i="2"/>
  <c r="BI865" i="2"/>
  <c r="BH865" i="2"/>
  <c r="BG865" i="2"/>
  <c r="BE865" i="2"/>
  <c r="X865" i="2"/>
  <c r="V865" i="2"/>
  <c r="T865" i="2"/>
  <c r="P865" i="2"/>
  <c r="BI862" i="2"/>
  <c r="BH862" i="2"/>
  <c r="BG862" i="2"/>
  <c r="BE862" i="2"/>
  <c r="X862" i="2"/>
  <c r="V862" i="2"/>
  <c r="T862" i="2"/>
  <c r="P862" i="2"/>
  <c r="BI861" i="2"/>
  <c r="BH861" i="2"/>
  <c r="BG861" i="2"/>
  <c r="BE861" i="2"/>
  <c r="X861" i="2"/>
  <c r="V861" i="2"/>
  <c r="T861" i="2"/>
  <c r="P861" i="2"/>
  <c r="BK861" i="2" s="1"/>
  <c r="BI859" i="2"/>
  <c r="BH859" i="2"/>
  <c r="BG859" i="2"/>
  <c r="BE859" i="2"/>
  <c r="X859" i="2"/>
  <c r="V859" i="2"/>
  <c r="T859" i="2"/>
  <c r="P859" i="2"/>
  <c r="BI858" i="2"/>
  <c r="BH858" i="2"/>
  <c r="BG858" i="2"/>
  <c r="BE858" i="2"/>
  <c r="X858" i="2"/>
  <c r="V858" i="2"/>
  <c r="T858" i="2"/>
  <c r="P858" i="2"/>
  <c r="BI856" i="2"/>
  <c r="BH856" i="2"/>
  <c r="BG856" i="2"/>
  <c r="BE856" i="2"/>
  <c r="X856" i="2"/>
  <c r="V856" i="2"/>
  <c r="T856" i="2"/>
  <c r="P856" i="2"/>
  <c r="BI854" i="2"/>
  <c r="BH854" i="2"/>
  <c r="BG854" i="2"/>
  <c r="BE854" i="2"/>
  <c r="X854" i="2"/>
  <c r="V854" i="2"/>
  <c r="T854" i="2"/>
  <c r="P854" i="2"/>
  <c r="BI853" i="2"/>
  <c r="BH853" i="2"/>
  <c r="BG853" i="2"/>
  <c r="BE853" i="2"/>
  <c r="X853" i="2"/>
  <c r="V853" i="2"/>
  <c r="T853" i="2"/>
  <c r="P853" i="2"/>
  <c r="BI852" i="2"/>
  <c r="BH852" i="2"/>
  <c r="BG852" i="2"/>
  <c r="BE852" i="2"/>
  <c r="X852" i="2"/>
  <c r="V852" i="2"/>
  <c r="T852" i="2"/>
  <c r="P852" i="2"/>
  <c r="BI851" i="2"/>
  <c r="BH851" i="2"/>
  <c r="BG851" i="2"/>
  <c r="BE851" i="2"/>
  <c r="X851" i="2"/>
  <c r="V851" i="2"/>
  <c r="T851" i="2"/>
  <c r="P851" i="2"/>
  <c r="BI850" i="2"/>
  <c r="BH850" i="2"/>
  <c r="BG850" i="2"/>
  <c r="BE850" i="2"/>
  <c r="X850" i="2"/>
  <c r="V850" i="2"/>
  <c r="T850" i="2"/>
  <c r="P850" i="2"/>
  <c r="BI849" i="2"/>
  <c r="BH849" i="2"/>
  <c r="BG849" i="2"/>
  <c r="BE849" i="2"/>
  <c r="X849" i="2"/>
  <c r="V849" i="2"/>
  <c r="T849" i="2"/>
  <c r="P849" i="2"/>
  <c r="BI848" i="2"/>
  <c r="BH848" i="2"/>
  <c r="BG848" i="2"/>
  <c r="BE848" i="2"/>
  <c r="X848" i="2"/>
  <c r="V848" i="2"/>
  <c r="T848" i="2"/>
  <c r="P848" i="2"/>
  <c r="BI846" i="2"/>
  <c r="BH846" i="2"/>
  <c r="BG846" i="2"/>
  <c r="BE846" i="2"/>
  <c r="X846" i="2"/>
  <c r="V846" i="2"/>
  <c r="T846" i="2"/>
  <c r="P846" i="2"/>
  <c r="BI845" i="2"/>
  <c r="BH845" i="2"/>
  <c r="BG845" i="2"/>
  <c r="BE845" i="2"/>
  <c r="X845" i="2"/>
  <c r="V845" i="2"/>
  <c r="T845" i="2"/>
  <c r="P845" i="2"/>
  <c r="BK845" i="2" s="1"/>
  <c r="BI844" i="2"/>
  <c r="BH844" i="2"/>
  <c r="BG844" i="2"/>
  <c r="BE844" i="2"/>
  <c r="X844" i="2"/>
  <c r="V844" i="2"/>
  <c r="T844" i="2"/>
  <c r="P844" i="2"/>
  <c r="BI843" i="2"/>
  <c r="BH843" i="2"/>
  <c r="BG843" i="2"/>
  <c r="BE843" i="2"/>
  <c r="X843" i="2"/>
  <c r="V843" i="2"/>
  <c r="T843" i="2"/>
  <c r="P843" i="2"/>
  <c r="BI841" i="2"/>
  <c r="BH841" i="2"/>
  <c r="BG841" i="2"/>
  <c r="BE841" i="2"/>
  <c r="X841" i="2"/>
  <c r="V841" i="2"/>
  <c r="T841" i="2"/>
  <c r="P841" i="2"/>
  <c r="BI839" i="2"/>
  <c r="BH839" i="2"/>
  <c r="BG839" i="2"/>
  <c r="BE839" i="2"/>
  <c r="X839" i="2"/>
  <c r="V839" i="2"/>
  <c r="T839" i="2"/>
  <c r="P839" i="2"/>
  <c r="BI837" i="2"/>
  <c r="BH837" i="2"/>
  <c r="BG837" i="2"/>
  <c r="BE837" i="2"/>
  <c r="X837" i="2"/>
  <c r="V837" i="2"/>
  <c r="T837" i="2"/>
  <c r="P837" i="2"/>
  <c r="BI835" i="2"/>
  <c r="BH835" i="2"/>
  <c r="BG835" i="2"/>
  <c r="BE835" i="2"/>
  <c r="X835" i="2"/>
  <c r="V835" i="2"/>
  <c r="T835" i="2"/>
  <c r="P835" i="2"/>
  <c r="K835" i="2" s="1"/>
  <c r="BF835" i="2" s="1"/>
  <c r="BI824" i="2"/>
  <c r="BH824" i="2"/>
  <c r="BG824" i="2"/>
  <c r="BE824" i="2"/>
  <c r="X824" i="2"/>
  <c r="V824" i="2"/>
  <c r="T824" i="2"/>
  <c r="P824" i="2"/>
  <c r="BI818" i="2"/>
  <c r="BH818" i="2"/>
  <c r="BG818" i="2"/>
  <c r="BE818" i="2"/>
  <c r="X818" i="2"/>
  <c r="V818" i="2"/>
  <c r="T818" i="2"/>
  <c r="P818" i="2"/>
  <c r="BI817" i="2"/>
  <c r="BH817" i="2"/>
  <c r="BG817" i="2"/>
  <c r="BE817" i="2"/>
  <c r="X817" i="2"/>
  <c r="V817" i="2"/>
  <c r="T817" i="2"/>
  <c r="P817" i="2"/>
  <c r="BI815" i="2"/>
  <c r="BH815" i="2"/>
  <c r="BG815" i="2"/>
  <c r="BE815" i="2"/>
  <c r="X815" i="2"/>
  <c r="V815" i="2"/>
  <c r="T815" i="2"/>
  <c r="P815" i="2"/>
  <c r="BI812" i="2"/>
  <c r="BH812" i="2"/>
  <c r="BG812" i="2"/>
  <c r="BE812" i="2"/>
  <c r="X812" i="2"/>
  <c r="V812" i="2"/>
  <c r="T812" i="2"/>
  <c r="P812" i="2"/>
  <c r="BI809" i="2"/>
  <c r="BH809" i="2"/>
  <c r="BG809" i="2"/>
  <c r="BE809" i="2"/>
  <c r="X809" i="2"/>
  <c r="V809" i="2"/>
  <c r="T809" i="2"/>
  <c r="P809" i="2"/>
  <c r="BI807" i="2"/>
  <c r="BH807" i="2"/>
  <c r="BG807" i="2"/>
  <c r="BE807" i="2"/>
  <c r="X807" i="2"/>
  <c r="V807" i="2"/>
  <c r="T807" i="2"/>
  <c r="P807" i="2"/>
  <c r="BI800" i="2"/>
  <c r="BH800" i="2"/>
  <c r="BG800" i="2"/>
  <c r="BE800" i="2"/>
  <c r="X800" i="2"/>
  <c r="V800" i="2"/>
  <c r="T800" i="2"/>
  <c r="P800" i="2"/>
  <c r="BI798" i="2"/>
  <c r="BH798" i="2"/>
  <c r="BG798" i="2"/>
  <c r="BE798" i="2"/>
  <c r="X798" i="2"/>
  <c r="V798" i="2"/>
  <c r="T798" i="2"/>
  <c r="P798" i="2"/>
  <c r="BI797" i="2"/>
  <c r="BH797" i="2"/>
  <c r="BG797" i="2"/>
  <c r="BE797" i="2"/>
  <c r="X797" i="2"/>
  <c r="V797" i="2"/>
  <c r="T797" i="2"/>
  <c r="P797" i="2"/>
  <c r="BI796" i="2"/>
  <c r="BH796" i="2"/>
  <c r="BG796" i="2"/>
  <c r="BE796" i="2"/>
  <c r="X796" i="2"/>
  <c r="V796" i="2"/>
  <c r="T796" i="2"/>
  <c r="P796" i="2"/>
  <c r="BI735" i="2"/>
  <c r="BH735" i="2"/>
  <c r="BG735" i="2"/>
  <c r="BE735" i="2"/>
  <c r="X735" i="2"/>
  <c r="V735" i="2"/>
  <c r="T735" i="2"/>
  <c r="P735" i="2"/>
  <c r="BK735" i="2" s="1"/>
  <c r="BI733" i="2"/>
  <c r="BH733" i="2"/>
  <c r="BG733" i="2"/>
  <c r="BE733" i="2"/>
  <c r="X733" i="2"/>
  <c r="V733" i="2"/>
  <c r="T733" i="2"/>
  <c r="P733" i="2"/>
  <c r="BI730" i="2"/>
  <c r="BH730" i="2"/>
  <c r="BG730" i="2"/>
  <c r="BE730" i="2"/>
  <c r="X730" i="2"/>
  <c r="V730" i="2"/>
  <c r="T730" i="2"/>
  <c r="P730" i="2"/>
  <c r="BI728" i="2"/>
  <c r="BH728" i="2"/>
  <c r="BG728" i="2"/>
  <c r="BE728" i="2"/>
  <c r="X728" i="2"/>
  <c r="V728" i="2"/>
  <c r="T728" i="2"/>
  <c r="P728" i="2"/>
  <c r="BI725" i="2"/>
  <c r="BH725" i="2"/>
  <c r="BG725" i="2"/>
  <c r="BE725" i="2"/>
  <c r="X725" i="2"/>
  <c r="V725" i="2"/>
  <c r="T725" i="2"/>
  <c r="P725" i="2"/>
  <c r="BI722" i="2"/>
  <c r="BH722" i="2"/>
  <c r="BG722" i="2"/>
  <c r="BE722" i="2"/>
  <c r="X722" i="2"/>
  <c r="X721" i="2"/>
  <c r="V722" i="2"/>
  <c r="V721" i="2" s="1"/>
  <c r="T722" i="2"/>
  <c r="T721" i="2" s="1"/>
  <c r="P722" i="2"/>
  <c r="BI720" i="2"/>
  <c r="BH720" i="2"/>
  <c r="BG720" i="2"/>
  <c r="BE720" i="2"/>
  <c r="X720" i="2"/>
  <c r="V720" i="2"/>
  <c r="T720" i="2"/>
  <c r="P720" i="2"/>
  <c r="BI719" i="2"/>
  <c r="BH719" i="2"/>
  <c r="BG719" i="2"/>
  <c r="BE719" i="2"/>
  <c r="X719" i="2"/>
  <c r="V719" i="2"/>
  <c r="T719" i="2"/>
  <c r="P719" i="2"/>
  <c r="BI718" i="2"/>
  <c r="BH718" i="2"/>
  <c r="BG718" i="2"/>
  <c r="BE718" i="2"/>
  <c r="X718" i="2"/>
  <c r="V718" i="2"/>
  <c r="T718" i="2"/>
  <c r="P718" i="2"/>
  <c r="BI717" i="2"/>
  <c r="BH717" i="2"/>
  <c r="BG717" i="2"/>
  <c r="BE717" i="2"/>
  <c r="X717" i="2"/>
  <c r="V717" i="2"/>
  <c r="T717" i="2"/>
  <c r="P717" i="2"/>
  <c r="BI716" i="2"/>
  <c r="BH716" i="2"/>
  <c r="BG716" i="2"/>
  <c r="BE716" i="2"/>
  <c r="X716" i="2"/>
  <c r="V716" i="2"/>
  <c r="T716" i="2"/>
  <c r="P716" i="2"/>
  <c r="BI708" i="2"/>
  <c r="BH708" i="2"/>
  <c r="BG708" i="2"/>
  <c r="BE708" i="2"/>
  <c r="X708" i="2"/>
  <c r="V708" i="2"/>
  <c r="T708" i="2"/>
  <c r="P708" i="2"/>
  <c r="BI705" i="2"/>
  <c r="BH705" i="2"/>
  <c r="BG705" i="2"/>
  <c r="BE705" i="2"/>
  <c r="X705" i="2"/>
  <c r="V705" i="2"/>
  <c r="T705" i="2"/>
  <c r="P705" i="2"/>
  <c r="BI703" i="2"/>
  <c r="BH703" i="2"/>
  <c r="BG703" i="2"/>
  <c r="BE703" i="2"/>
  <c r="X703" i="2"/>
  <c r="V703" i="2"/>
  <c r="T703" i="2"/>
  <c r="P703" i="2"/>
  <c r="BI691" i="2"/>
  <c r="BH691" i="2"/>
  <c r="BG691" i="2"/>
  <c r="BE691" i="2"/>
  <c r="X691" i="2"/>
  <c r="V691" i="2"/>
  <c r="T691" i="2"/>
  <c r="P691" i="2"/>
  <c r="BI681" i="2"/>
  <c r="BH681" i="2"/>
  <c r="BG681" i="2"/>
  <c r="BE681" i="2"/>
  <c r="X681" i="2"/>
  <c r="V681" i="2"/>
  <c r="T681" i="2"/>
  <c r="P681" i="2"/>
  <c r="BI680" i="2"/>
  <c r="BH680" i="2"/>
  <c r="BG680" i="2"/>
  <c r="BE680" i="2"/>
  <c r="X680" i="2"/>
  <c r="V680" i="2"/>
  <c r="T680" i="2"/>
  <c r="P680" i="2"/>
  <c r="BI670" i="2"/>
  <c r="BH670" i="2"/>
  <c r="BG670" i="2"/>
  <c r="BE670" i="2"/>
  <c r="X670" i="2"/>
  <c r="V670" i="2"/>
  <c r="T670" i="2"/>
  <c r="P670" i="2"/>
  <c r="BI669" i="2"/>
  <c r="BH669" i="2"/>
  <c r="BG669" i="2"/>
  <c r="BE669" i="2"/>
  <c r="X669" i="2"/>
  <c r="V669" i="2"/>
  <c r="T669" i="2"/>
  <c r="P669" i="2"/>
  <c r="BI667" i="2"/>
  <c r="BH667" i="2"/>
  <c r="BG667" i="2"/>
  <c r="BE667" i="2"/>
  <c r="X667" i="2"/>
  <c r="V667" i="2"/>
  <c r="T667" i="2"/>
  <c r="P667" i="2"/>
  <c r="BI665" i="2"/>
  <c r="BH665" i="2"/>
  <c r="BG665" i="2"/>
  <c r="BE665" i="2"/>
  <c r="X665" i="2"/>
  <c r="V665" i="2"/>
  <c r="T665" i="2"/>
  <c r="P665" i="2"/>
  <c r="BI664" i="2"/>
  <c r="BH664" i="2"/>
  <c r="BG664" i="2"/>
  <c r="BE664" i="2"/>
  <c r="X664" i="2"/>
  <c r="V664" i="2"/>
  <c r="T664" i="2"/>
  <c r="P664" i="2"/>
  <c r="BI662" i="2"/>
  <c r="BH662" i="2"/>
  <c r="BG662" i="2"/>
  <c r="BE662" i="2"/>
  <c r="X662" i="2"/>
  <c r="V662" i="2"/>
  <c r="T662" i="2"/>
  <c r="P662" i="2"/>
  <c r="BI661" i="2"/>
  <c r="BH661" i="2"/>
  <c r="BG661" i="2"/>
  <c r="BE661" i="2"/>
  <c r="X661" i="2"/>
  <c r="V661" i="2"/>
  <c r="T661" i="2"/>
  <c r="P661" i="2"/>
  <c r="BI656" i="2"/>
  <c r="BH656" i="2"/>
  <c r="BG656" i="2"/>
  <c r="BE656" i="2"/>
  <c r="X656" i="2"/>
  <c r="V656" i="2"/>
  <c r="T656" i="2"/>
  <c r="P656" i="2"/>
  <c r="BI652" i="2"/>
  <c r="BH652" i="2"/>
  <c r="BG652" i="2"/>
  <c r="BE652" i="2"/>
  <c r="X652" i="2"/>
  <c r="V652" i="2"/>
  <c r="T652" i="2"/>
  <c r="P652" i="2"/>
  <c r="BI642" i="2"/>
  <c r="BH642" i="2"/>
  <c r="BG642" i="2"/>
  <c r="BE642" i="2"/>
  <c r="X642" i="2"/>
  <c r="V642" i="2"/>
  <c r="T642" i="2"/>
  <c r="P642" i="2"/>
  <c r="BI641" i="2"/>
  <c r="BH641" i="2"/>
  <c r="BG641" i="2"/>
  <c r="BE641" i="2"/>
  <c r="X641" i="2"/>
  <c r="V641" i="2"/>
  <c r="T641" i="2"/>
  <c r="P641" i="2"/>
  <c r="BI625" i="2"/>
  <c r="BH625" i="2"/>
  <c r="BG625" i="2"/>
  <c r="BE625" i="2"/>
  <c r="X625" i="2"/>
  <c r="V625" i="2"/>
  <c r="T625" i="2"/>
  <c r="P625" i="2"/>
  <c r="BI609" i="2"/>
  <c r="BH609" i="2"/>
  <c r="BG609" i="2"/>
  <c r="BE609" i="2"/>
  <c r="X609" i="2"/>
  <c r="V609" i="2"/>
  <c r="T609" i="2"/>
  <c r="P609" i="2"/>
  <c r="BI605" i="2"/>
  <c r="BH605" i="2"/>
  <c r="BG605" i="2"/>
  <c r="BE605" i="2"/>
  <c r="X605" i="2"/>
  <c r="V605" i="2"/>
  <c r="T605" i="2"/>
  <c r="P605" i="2"/>
  <c r="BI600" i="2"/>
  <c r="BH600" i="2"/>
  <c r="BG600" i="2"/>
  <c r="BE600" i="2"/>
  <c r="X600" i="2"/>
  <c r="V600" i="2"/>
  <c r="T600" i="2"/>
  <c r="P600" i="2"/>
  <c r="BI599" i="2"/>
  <c r="BH599" i="2"/>
  <c r="BG599" i="2"/>
  <c r="BE599" i="2"/>
  <c r="X599" i="2"/>
  <c r="V599" i="2"/>
  <c r="T599" i="2"/>
  <c r="P599" i="2"/>
  <c r="BI597" i="2"/>
  <c r="BH597" i="2"/>
  <c r="BG597" i="2"/>
  <c r="BE597" i="2"/>
  <c r="X597" i="2"/>
  <c r="V597" i="2"/>
  <c r="T597" i="2"/>
  <c r="P597" i="2"/>
  <c r="BI595" i="2"/>
  <c r="BH595" i="2"/>
  <c r="BG595" i="2"/>
  <c r="BE595" i="2"/>
  <c r="X595" i="2"/>
  <c r="V595" i="2"/>
  <c r="T595" i="2"/>
  <c r="P595" i="2"/>
  <c r="BI594" i="2"/>
  <c r="BH594" i="2"/>
  <c r="BG594" i="2"/>
  <c r="BE594" i="2"/>
  <c r="X594" i="2"/>
  <c r="V594" i="2"/>
  <c r="T594" i="2"/>
  <c r="P594" i="2"/>
  <c r="BI582" i="2"/>
  <c r="BH582" i="2"/>
  <c r="BG582" i="2"/>
  <c r="BE582" i="2"/>
  <c r="X582" i="2"/>
  <c r="V582" i="2"/>
  <c r="T582" i="2"/>
  <c r="P582" i="2"/>
  <c r="BI580" i="2"/>
  <c r="BH580" i="2"/>
  <c r="BG580" i="2"/>
  <c r="BE580" i="2"/>
  <c r="X580" i="2"/>
  <c r="V580" i="2"/>
  <c r="T580" i="2"/>
  <c r="P580" i="2"/>
  <c r="BI579" i="2"/>
  <c r="BH579" i="2"/>
  <c r="BG579" i="2"/>
  <c r="BE579" i="2"/>
  <c r="X579" i="2"/>
  <c r="V579" i="2"/>
  <c r="T579" i="2"/>
  <c r="P579" i="2"/>
  <c r="BI578" i="2"/>
  <c r="BH578" i="2"/>
  <c r="BG578" i="2"/>
  <c r="BE578" i="2"/>
  <c r="X578" i="2"/>
  <c r="V578" i="2"/>
  <c r="T578" i="2"/>
  <c r="P578" i="2"/>
  <c r="BI576" i="2"/>
  <c r="BH576" i="2"/>
  <c r="BG576" i="2"/>
  <c r="BE576" i="2"/>
  <c r="X576" i="2"/>
  <c r="V576" i="2"/>
  <c r="T576" i="2"/>
  <c r="P576" i="2"/>
  <c r="BI563" i="2"/>
  <c r="BH563" i="2"/>
  <c r="BG563" i="2"/>
  <c r="BE563" i="2"/>
  <c r="X563" i="2"/>
  <c r="V563" i="2"/>
  <c r="T563" i="2"/>
  <c r="P563" i="2"/>
  <c r="BI560" i="2"/>
  <c r="BH560" i="2"/>
  <c r="BG560" i="2"/>
  <c r="BE560" i="2"/>
  <c r="X560" i="2"/>
  <c r="V560" i="2"/>
  <c r="T560" i="2"/>
  <c r="P560" i="2"/>
  <c r="BI553" i="2"/>
  <c r="BH553" i="2"/>
  <c r="BG553" i="2"/>
  <c r="BE553" i="2"/>
  <c r="X553" i="2"/>
  <c r="V553" i="2"/>
  <c r="T553" i="2"/>
  <c r="P553" i="2"/>
  <c r="BI549" i="2"/>
  <c r="BH549" i="2"/>
  <c r="BG549" i="2"/>
  <c r="BE549" i="2"/>
  <c r="X549" i="2"/>
  <c r="V549" i="2"/>
  <c r="T549" i="2"/>
  <c r="P549" i="2"/>
  <c r="BI548" i="2"/>
  <c r="BH548" i="2"/>
  <c r="BG548" i="2"/>
  <c r="BE548" i="2"/>
  <c r="X548" i="2"/>
  <c r="V548" i="2"/>
  <c r="T548" i="2"/>
  <c r="P548" i="2"/>
  <c r="BI538" i="2"/>
  <c r="BH538" i="2"/>
  <c r="BG538" i="2"/>
  <c r="BE538" i="2"/>
  <c r="X538" i="2"/>
  <c r="V538" i="2"/>
  <c r="T538" i="2"/>
  <c r="P538" i="2"/>
  <c r="BI528" i="2"/>
  <c r="BH528" i="2"/>
  <c r="BG528" i="2"/>
  <c r="BE528" i="2"/>
  <c r="X528" i="2"/>
  <c r="V528" i="2"/>
  <c r="T528" i="2"/>
  <c r="P528" i="2"/>
  <c r="BI526" i="2"/>
  <c r="BH526" i="2"/>
  <c r="BG526" i="2"/>
  <c r="BE526" i="2"/>
  <c r="X526" i="2"/>
  <c r="V526" i="2"/>
  <c r="T526" i="2"/>
  <c r="P526" i="2"/>
  <c r="BI525" i="2"/>
  <c r="BH525" i="2"/>
  <c r="BG525" i="2"/>
  <c r="BE525" i="2"/>
  <c r="X525" i="2"/>
  <c r="V525" i="2"/>
  <c r="T525" i="2"/>
  <c r="P525" i="2"/>
  <c r="BI518" i="2"/>
  <c r="BH518" i="2"/>
  <c r="BG518" i="2"/>
  <c r="BE518" i="2"/>
  <c r="X518" i="2"/>
  <c r="V518" i="2"/>
  <c r="T518" i="2"/>
  <c r="P518" i="2"/>
  <c r="BI511" i="2"/>
  <c r="BH511" i="2"/>
  <c r="BG511" i="2"/>
  <c r="BE511" i="2"/>
  <c r="X511" i="2"/>
  <c r="V511" i="2"/>
  <c r="T511" i="2"/>
  <c r="P511" i="2"/>
  <c r="BI508" i="2"/>
  <c r="BH508" i="2"/>
  <c r="BG508" i="2"/>
  <c r="BE508" i="2"/>
  <c r="X508" i="2"/>
  <c r="V508" i="2"/>
  <c r="T508" i="2"/>
  <c r="P508" i="2"/>
  <c r="BI505" i="2"/>
  <c r="BH505" i="2"/>
  <c r="BG505" i="2"/>
  <c r="BE505" i="2"/>
  <c r="X505" i="2"/>
  <c r="V505" i="2"/>
  <c r="T505" i="2"/>
  <c r="P505" i="2"/>
  <c r="BI500" i="2"/>
  <c r="BH500" i="2"/>
  <c r="BG500" i="2"/>
  <c r="BE500" i="2"/>
  <c r="X500" i="2"/>
  <c r="V500" i="2"/>
  <c r="T500" i="2"/>
  <c r="P500" i="2"/>
  <c r="BI497" i="2"/>
  <c r="BH497" i="2"/>
  <c r="BG497" i="2"/>
  <c r="BE497" i="2"/>
  <c r="X497" i="2"/>
  <c r="V497" i="2"/>
  <c r="T497" i="2"/>
  <c r="P497" i="2"/>
  <c r="BI485" i="2"/>
  <c r="BH485" i="2"/>
  <c r="BG485" i="2"/>
  <c r="BE485" i="2"/>
  <c r="X485" i="2"/>
  <c r="V485" i="2"/>
  <c r="T485" i="2"/>
  <c r="P485" i="2"/>
  <c r="BI482" i="2"/>
  <c r="BH482" i="2"/>
  <c r="BG482" i="2"/>
  <c r="BE482" i="2"/>
  <c r="X482" i="2"/>
  <c r="V482" i="2"/>
  <c r="T482" i="2"/>
  <c r="P482" i="2"/>
  <c r="BI479" i="2"/>
  <c r="BH479" i="2"/>
  <c r="BG479" i="2"/>
  <c r="BE479" i="2"/>
  <c r="X479" i="2"/>
  <c r="V479" i="2"/>
  <c r="T479" i="2"/>
  <c r="P479" i="2"/>
  <c r="BI470" i="2"/>
  <c r="BH470" i="2"/>
  <c r="BG470" i="2"/>
  <c r="BE470" i="2"/>
  <c r="X470" i="2"/>
  <c r="V470" i="2"/>
  <c r="T470" i="2"/>
  <c r="P470" i="2"/>
  <c r="BI469" i="2"/>
  <c r="BH469" i="2"/>
  <c r="BG469" i="2"/>
  <c r="BE469" i="2"/>
  <c r="X469" i="2"/>
  <c r="V469" i="2"/>
  <c r="T469" i="2"/>
  <c r="P469" i="2"/>
  <c r="BI468" i="2"/>
  <c r="BH468" i="2"/>
  <c r="BG468" i="2"/>
  <c r="BE468" i="2"/>
  <c r="X468" i="2"/>
  <c r="V468" i="2"/>
  <c r="T468" i="2"/>
  <c r="P468" i="2"/>
  <c r="BI463" i="2"/>
  <c r="BH463" i="2"/>
  <c r="BG463" i="2"/>
  <c r="BE463" i="2"/>
  <c r="X463" i="2"/>
  <c r="V463" i="2"/>
  <c r="T463" i="2"/>
  <c r="P463" i="2"/>
  <c r="BI458" i="2"/>
  <c r="BH458" i="2"/>
  <c r="BG458" i="2"/>
  <c r="BE458" i="2"/>
  <c r="X458" i="2"/>
  <c r="V458" i="2"/>
  <c r="T458" i="2"/>
  <c r="P458" i="2"/>
  <c r="BI457" i="2"/>
  <c r="BH457" i="2"/>
  <c r="BG457" i="2"/>
  <c r="BE457" i="2"/>
  <c r="X457" i="2"/>
  <c r="V457" i="2"/>
  <c r="T457" i="2"/>
  <c r="P457" i="2"/>
  <c r="BI440" i="2"/>
  <c r="BH440" i="2"/>
  <c r="BG440" i="2"/>
  <c r="BE440" i="2"/>
  <c r="X440" i="2"/>
  <c r="V440" i="2"/>
  <c r="T440" i="2"/>
  <c r="P440" i="2"/>
  <c r="BI423" i="2"/>
  <c r="BH423" i="2"/>
  <c r="BG423" i="2"/>
  <c r="BE423" i="2"/>
  <c r="X423" i="2"/>
  <c r="V423" i="2"/>
  <c r="T423" i="2"/>
  <c r="P423" i="2"/>
  <c r="BI369" i="2"/>
  <c r="BH369" i="2"/>
  <c r="BG369" i="2"/>
  <c r="BE369" i="2"/>
  <c r="X369" i="2"/>
  <c r="V369" i="2"/>
  <c r="T369" i="2"/>
  <c r="P369" i="2"/>
  <c r="BI361" i="2"/>
  <c r="BH361" i="2"/>
  <c r="BG361" i="2"/>
  <c r="BE361" i="2"/>
  <c r="X361" i="2"/>
  <c r="V361" i="2"/>
  <c r="T361" i="2"/>
  <c r="P361" i="2"/>
  <c r="BI357" i="2"/>
  <c r="BH357" i="2"/>
  <c r="BG357" i="2"/>
  <c r="BE357" i="2"/>
  <c r="X357" i="2"/>
  <c r="V357" i="2"/>
  <c r="T357" i="2"/>
  <c r="P357" i="2"/>
  <c r="BI350" i="2"/>
  <c r="BH350" i="2"/>
  <c r="BG350" i="2"/>
  <c r="BE350" i="2"/>
  <c r="X350" i="2"/>
  <c r="V350" i="2"/>
  <c r="T350" i="2"/>
  <c r="P350" i="2"/>
  <c r="BI333" i="2"/>
  <c r="BH333" i="2"/>
  <c r="BG333" i="2"/>
  <c r="BE333" i="2"/>
  <c r="X333" i="2"/>
  <c r="V333" i="2"/>
  <c r="T333" i="2"/>
  <c r="P333" i="2"/>
  <c r="BI321" i="2"/>
  <c r="BH321" i="2"/>
  <c r="BG321" i="2"/>
  <c r="BE321" i="2"/>
  <c r="X321" i="2"/>
  <c r="V321" i="2"/>
  <c r="T321" i="2"/>
  <c r="P321" i="2"/>
  <c r="BI309" i="2"/>
  <c r="BH309" i="2"/>
  <c r="BG309" i="2"/>
  <c r="BE309" i="2"/>
  <c r="X309" i="2"/>
  <c r="V309" i="2"/>
  <c r="T309" i="2"/>
  <c r="P309" i="2"/>
  <c r="BI291" i="2"/>
  <c r="BH291" i="2"/>
  <c r="BG291" i="2"/>
  <c r="BE291" i="2"/>
  <c r="X291" i="2"/>
  <c r="V291" i="2"/>
  <c r="T291" i="2"/>
  <c r="P291" i="2"/>
  <c r="BI282" i="2"/>
  <c r="BH282" i="2"/>
  <c r="BG282" i="2"/>
  <c r="BE282" i="2"/>
  <c r="X282" i="2"/>
  <c r="V282" i="2"/>
  <c r="T282" i="2"/>
  <c r="P282" i="2"/>
  <c r="BI273" i="2"/>
  <c r="BH273" i="2"/>
  <c r="BG273" i="2"/>
  <c r="BE273" i="2"/>
  <c r="X273" i="2"/>
  <c r="V273" i="2"/>
  <c r="T273" i="2"/>
  <c r="P273" i="2"/>
  <c r="BI252" i="2"/>
  <c r="BH252" i="2"/>
  <c r="BG252" i="2"/>
  <c r="BE252" i="2"/>
  <c r="X252" i="2"/>
  <c r="V252" i="2"/>
  <c r="T252" i="2"/>
  <c r="P252" i="2"/>
  <c r="BI250" i="2"/>
  <c r="BH250" i="2"/>
  <c r="BG250" i="2"/>
  <c r="BE250" i="2"/>
  <c r="X250" i="2"/>
  <c r="V250" i="2"/>
  <c r="T250" i="2"/>
  <c r="P250" i="2"/>
  <c r="BI248" i="2"/>
  <c r="BH248" i="2"/>
  <c r="BG248" i="2"/>
  <c r="BE248" i="2"/>
  <c r="X248" i="2"/>
  <c r="V248" i="2"/>
  <c r="T248" i="2"/>
  <c r="P248" i="2"/>
  <c r="BI246" i="2"/>
  <c r="BH246" i="2"/>
  <c r="BG246" i="2"/>
  <c r="BE246" i="2"/>
  <c r="X246" i="2"/>
  <c r="V246" i="2"/>
  <c r="T246" i="2"/>
  <c r="P246" i="2"/>
  <c r="BI244" i="2"/>
  <c r="BH244" i="2"/>
  <c r="BG244" i="2"/>
  <c r="BE244" i="2"/>
  <c r="X244" i="2"/>
  <c r="V244" i="2"/>
  <c r="T244" i="2"/>
  <c r="P244" i="2"/>
  <c r="BI240" i="2"/>
  <c r="BH240" i="2"/>
  <c r="BG240" i="2"/>
  <c r="BE240" i="2"/>
  <c r="X240" i="2"/>
  <c r="V240" i="2"/>
  <c r="T240" i="2"/>
  <c r="P240" i="2"/>
  <c r="BI239" i="2"/>
  <c r="BH239" i="2"/>
  <c r="BG239" i="2"/>
  <c r="BE239" i="2"/>
  <c r="X239" i="2"/>
  <c r="V239" i="2"/>
  <c r="T239" i="2"/>
  <c r="P239" i="2"/>
  <c r="BI237" i="2"/>
  <c r="BH237" i="2"/>
  <c r="BG237" i="2"/>
  <c r="BE237" i="2"/>
  <c r="X237" i="2"/>
  <c r="V237" i="2"/>
  <c r="T237" i="2"/>
  <c r="P237" i="2"/>
  <c r="BI235" i="2"/>
  <c r="BH235" i="2"/>
  <c r="BG235" i="2"/>
  <c r="BE235" i="2"/>
  <c r="X235" i="2"/>
  <c r="V235" i="2"/>
  <c r="T235" i="2"/>
  <c r="P235" i="2"/>
  <c r="BI181" i="2"/>
  <c r="BH181" i="2"/>
  <c r="BG181" i="2"/>
  <c r="BE181" i="2"/>
  <c r="X181" i="2"/>
  <c r="V181" i="2"/>
  <c r="T181" i="2"/>
  <c r="P181" i="2"/>
  <c r="BI178" i="2"/>
  <c r="BH178" i="2"/>
  <c r="BG178" i="2"/>
  <c r="BE178" i="2"/>
  <c r="X178" i="2"/>
  <c r="V178" i="2"/>
  <c r="T178" i="2"/>
  <c r="P178" i="2"/>
  <c r="BI172" i="2"/>
  <c r="BH172" i="2"/>
  <c r="BG172" i="2"/>
  <c r="BE172" i="2"/>
  <c r="X172" i="2"/>
  <c r="V172" i="2"/>
  <c r="T172" i="2"/>
  <c r="P172" i="2"/>
  <c r="BI170" i="2"/>
  <c r="BH170" i="2"/>
  <c r="BG170" i="2"/>
  <c r="BE170" i="2"/>
  <c r="X170" i="2"/>
  <c r="V170" i="2"/>
  <c r="T170" i="2"/>
  <c r="P170" i="2"/>
  <c r="BI161" i="2"/>
  <c r="BH161" i="2"/>
  <c r="BG161" i="2"/>
  <c r="BE161" i="2"/>
  <c r="X161" i="2"/>
  <c r="V161" i="2"/>
  <c r="T161" i="2"/>
  <c r="P161" i="2"/>
  <c r="BI159" i="2"/>
  <c r="BH159" i="2"/>
  <c r="BG159" i="2"/>
  <c r="BE159" i="2"/>
  <c r="X159" i="2"/>
  <c r="V159" i="2"/>
  <c r="T159" i="2"/>
  <c r="P159" i="2"/>
  <c r="BI158" i="2"/>
  <c r="BH158" i="2"/>
  <c r="BG158" i="2"/>
  <c r="BE158" i="2"/>
  <c r="X158" i="2"/>
  <c r="V158" i="2"/>
  <c r="T158" i="2"/>
  <c r="P158" i="2"/>
  <c r="BI157" i="2"/>
  <c r="BH157" i="2"/>
  <c r="BG157" i="2"/>
  <c r="BE157" i="2"/>
  <c r="X157" i="2"/>
  <c r="V157" i="2"/>
  <c r="T157" i="2"/>
  <c r="P157" i="2"/>
  <c r="BI156" i="2"/>
  <c r="BH156" i="2"/>
  <c r="BG156" i="2"/>
  <c r="BE156" i="2"/>
  <c r="X156" i="2"/>
  <c r="V156" i="2"/>
  <c r="T156" i="2"/>
  <c r="P156" i="2"/>
  <c r="BI154" i="2"/>
  <c r="BH154" i="2"/>
  <c r="BG154" i="2"/>
  <c r="BE154" i="2"/>
  <c r="X154" i="2"/>
  <c r="V154" i="2"/>
  <c r="T154" i="2"/>
  <c r="P154" i="2"/>
  <c r="BI153" i="2"/>
  <c r="BH153" i="2"/>
  <c r="BG153" i="2"/>
  <c r="BE153" i="2"/>
  <c r="X153" i="2"/>
  <c r="V153" i="2"/>
  <c r="T153" i="2"/>
  <c r="P153" i="2"/>
  <c r="BI152" i="2"/>
  <c r="BH152" i="2"/>
  <c r="BG152" i="2"/>
  <c r="BE152" i="2"/>
  <c r="X152" i="2"/>
  <c r="V152" i="2"/>
  <c r="T152" i="2"/>
  <c r="P152" i="2"/>
  <c r="BI151" i="2"/>
  <c r="BH151" i="2"/>
  <c r="BG151" i="2"/>
  <c r="BE151" i="2"/>
  <c r="X151" i="2"/>
  <c r="V151" i="2"/>
  <c r="T151" i="2"/>
  <c r="P151" i="2"/>
  <c r="J144" i="2"/>
  <c r="F144" i="2"/>
  <c r="F142" i="2"/>
  <c r="E140" i="2"/>
  <c r="BI125" i="2"/>
  <c r="BH125" i="2"/>
  <c r="BG125" i="2"/>
  <c r="BE125" i="2"/>
  <c r="BI124" i="2"/>
  <c r="BH124" i="2"/>
  <c r="BG124" i="2"/>
  <c r="BF124" i="2"/>
  <c r="BE124" i="2"/>
  <c r="BI123" i="2"/>
  <c r="BH123" i="2"/>
  <c r="BG123" i="2"/>
  <c r="BF123" i="2"/>
  <c r="BE123" i="2"/>
  <c r="BI122" i="2"/>
  <c r="BH122" i="2"/>
  <c r="BG122" i="2"/>
  <c r="BF122" i="2"/>
  <c r="BE122" i="2"/>
  <c r="BI121" i="2"/>
  <c r="BH121" i="2"/>
  <c r="BG121" i="2"/>
  <c r="BF121" i="2"/>
  <c r="BE121" i="2"/>
  <c r="BI120" i="2"/>
  <c r="BH120" i="2"/>
  <c r="BG120" i="2"/>
  <c r="BF120" i="2"/>
  <c r="BE120" i="2"/>
  <c r="J93" i="2"/>
  <c r="F93" i="2"/>
  <c r="F91" i="2"/>
  <c r="E89" i="2"/>
  <c r="J26" i="2"/>
  <c r="E26" i="2"/>
  <c r="J145" i="2" s="1"/>
  <c r="J25" i="2"/>
  <c r="J20" i="2"/>
  <c r="E20" i="2"/>
  <c r="F145" i="2" s="1"/>
  <c r="J19" i="2"/>
  <c r="J14" i="2"/>
  <c r="J142" i="2" s="1"/>
  <c r="E7" i="2"/>
  <c r="E136" i="2" s="1"/>
  <c r="CK155" i="1"/>
  <c r="CJ155" i="1"/>
  <c r="CI155" i="1"/>
  <c r="CH155" i="1"/>
  <c r="CG155" i="1"/>
  <c r="CF155" i="1"/>
  <c r="BZ155" i="1"/>
  <c r="CE155" i="1"/>
  <c r="CK154" i="1"/>
  <c r="CJ154" i="1"/>
  <c r="CI154" i="1"/>
  <c r="CH154" i="1"/>
  <c r="CG154" i="1"/>
  <c r="CF154" i="1"/>
  <c r="BZ154" i="1"/>
  <c r="CE154" i="1"/>
  <c r="CK153" i="1"/>
  <c r="CJ153" i="1"/>
  <c r="CI153" i="1"/>
  <c r="CH153" i="1"/>
  <c r="CG153" i="1"/>
  <c r="CF153" i="1"/>
  <c r="BZ153" i="1"/>
  <c r="CE153" i="1"/>
  <c r="CK152" i="1"/>
  <c r="CJ152" i="1"/>
  <c r="CI152" i="1"/>
  <c r="CH152" i="1"/>
  <c r="CG152" i="1"/>
  <c r="CF152" i="1"/>
  <c r="BZ152" i="1"/>
  <c r="CE152" i="1"/>
  <c r="L90" i="1"/>
  <c r="AM90" i="1"/>
  <c r="AM89" i="1"/>
  <c r="L89" i="1"/>
  <c r="AM87" i="1"/>
  <c r="L87" i="1"/>
  <c r="L85" i="1"/>
  <c r="L84" i="1"/>
  <c r="R950" i="2"/>
  <c r="Q948" i="2"/>
  <c r="Q945" i="2"/>
  <c r="R921" i="2"/>
  <c r="R920" i="2" s="1"/>
  <c r="J114" i="2" s="1"/>
  <c r="R919" i="2"/>
  <c r="R898" i="2"/>
  <c r="R895" i="2"/>
  <c r="R882" i="2"/>
  <c r="Q879" i="2"/>
  <c r="R877" i="2"/>
  <c r="R872" i="2"/>
  <c r="Q870" i="2"/>
  <c r="Q868" i="2"/>
  <c r="Q866" i="2"/>
  <c r="R862" i="2"/>
  <c r="Q856" i="2"/>
  <c r="R853" i="2"/>
  <c r="R851" i="2"/>
  <c r="R849" i="2"/>
  <c r="R846" i="2"/>
  <c r="R844" i="2"/>
  <c r="Q841" i="2"/>
  <c r="Q837" i="2"/>
  <c r="R824" i="2"/>
  <c r="Q817" i="2"/>
  <c r="Q812" i="2"/>
  <c r="Q807" i="2"/>
  <c r="R798" i="2"/>
  <c r="Q796" i="2"/>
  <c r="R733" i="2"/>
  <c r="R728" i="2"/>
  <c r="R722" i="2"/>
  <c r="R719" i="2"/>
  <c r="Q717" i="2"/>
  <c r="Q708" i="2"/>
  <c r="R703" i="2"/>
  <c r="R681" i="2"/>
  <c r="Q670" i="2"/>
  <c r="R665" i="2"/>
  <c r="R662" i="2"/>
  <c r="R656" i="2"/>
  <c r="R652" i="2"/>
  <c r="Q641" i="2"/>
  <c r="Q609" i="2"/>
  <c r="R600" i="2"/>
  <c r="R597" i="2"/>
  <c r="R594" i="2"/>
  <c r="Q580" i="2"/>
  <c r="R578" i="2"/>
  <c r="R563" i="2"/>
  <c r="Q553" i="2"/>
  <c r="Q548" i="2"/>
  <c r="Q528" i="2"/>
  <c r="R518" i="2"/>
  <c r="R511" i="2"/>
  <c r="Q505" i="2"/>
  <c r="R485" i="2"/>
  <c r="R479" i="2"/>
  <c r="Q469" i="2"/>
  <c r="Q463" i="2"/>
  <c r="Q457" i="2"/>
  <c r="R423" i="2"/>
  <c r="Q361" i="2"/>
  <c r="R350" i="2"/>
  <c r="R321" i="2"/>
  <c r="R291" i="2"/>
  <c r="R273" i="2"/>
  <c r="R250" i="2"/>
  <c r="R246" i="2"/>
  <c r="Q240" i="2"/>
  <c r="R237" i="2"/>
  <c r="Q181" i="2"/>
  <c r="Q172" i="2"/>
  <c r="R161" i="2"/>
  <c r="Q158" i="2"/>
  <c r="R156" i="2"/>
  <c r="R153" i="2"/>
  <c r="Q151" i="2"/>
  <c r="AU133" i="1"/>
  <c r="AU117" i="1"/>
  <c r="AU103" i="1"/>
  <c r="R880" i="2"/>
  <c r="Q878" i="2"/>
  <c r="R876" i="2"/>
  <c r="R871" i="2"/>
  <c r="Q869" i="2"/>
  <c r="Q867" i="2"/>
  <c r="Q865" i="2"/>
  <c r="R861" i="2"/>
  <c r="R859" i="2"/>
  <c r="R856" i="2"/>
  <c r="R854" i="2"/>
  <c r="R852" i="2"/>
  <c r="Q850" i="2"/>
  <c r="Q848" i="2"/>
  <c r="Q845" i="2"/>
  <c r="Q843" i="2"/>
  <c r="R839" i="2"/>
  <c r="R835" i="2"/>
  <c r="R818" i="2"/>
  <c r="Q815" i="2"/>
  <c r="R809" i="2"/>
  <c r="Q800" i="2"/>
  <c r="Q798" i="2"/>
  <c r="Q735" i="2"/>
  <c r="Q733" i="2"/>
  <c r="Q728" i="2"/>
  <c r="Q722" i="2"/>
  <c r="Q719" i="2"/>
  <c r="R717" i="2"/>
  <c r="R705" i="2"/>
  <c r="Q703" i="2"/>
  <c r="Q681" i="2"/>
  <c r="R670" i="2"/>
  <c r="R667" i="2"/>
  <c r="R664" i="2"/>
  <c r="R661" i="2"/>
  <c r="Q652" i="2"/>
  <c r="R641" i="2"/>
  <c r="R609" i="2"/>
  <c r="Q600" i="2"/>
  <c r="Q597" i="2"/>
  <c r="Q594" i="2"/>
  <c r="Q579" i="2"/>
  <c r="Q578" i="2"/>
  <c r="Q563" i="2"/>
  <c r="R553" i="2"/>
  <c r="R548" i="2"/>
  <c r="R528" i="2"/>
  <c r="R525" i="2"/>
  <c r="Q511" i="2"/>
  <c r="R505" i="2"/>
  <c r="R497" i="2"/>
  <c r="Q482" i="2"/>
  <c r="R470" i="2"/>
  <c r="Q468" i="2"/>
  <c r="R458" i="2"/>
  <c r="Q423" i="2"/>
  <c r="R361" i="2"/>
  <c r="Q350" i="2"/>
  <c r="Q321" i="2"/>
  <c r="Q291" i="2"/>
  <c r="Q273" i="2"/>
  <c r="Q250" i="2"/>
  <c r="Q246" i="2"/>
  <c r="R240" i="2"/>
  <c r="Q237" i="2"/>
  <c r="R181" i="2"/>
  <c r="R172" i="2"/>
  <c r="Q161" i="2"/>
  <c r="R158" i="2"/>
  <c r="Q156" i="2"/>
  <c r="Q153" i="2"/>
  <c r="R151" i="2"/>
  <c r="AU128" i="1"/>
  <c r="BK950" i="2"/>
  <c r="BK948" i="2"/>
  <c r="BK921" i="2"/>
  <c r="BK920" i="2" s="1"/>
  <c r="K920" i="2" s="1"/>
  <c r="K114" i="2" s="1"/>
  <c r="BK898" i="2"/>
  <c r="K895" i="2"/>
  <c r="BF895" i="2"/>
  <c r="BK870" i="2"/>
  <c r="BK858" i="2"/>
  <c r="BK850" i="2"/>
  <c r="K815" i="2"/>
  <c r="BF815" i="2"/>
  <c r="BK800" i="2"/>
  <c r="K797" i="2"/>
  <c r="BF797" i="2"/>
  <c r="BK730" i="2"/>
  <c r="BK725" i="2"/>
  <c r="K720" i="2"/>
  <c r="BF720" i="2"/>
  <c r="BK718" i="2"/>
  <c r="BK716" i="2"/>
  <c r="BK705" i="2"/>
  <c r="BK691" i="2"/>
  <c r="K680" i="2"/>
  <c r="BF680" i="2"/>
  <c r="BK669" i="2"/>
  <c r="K665" i="2"/>
  <c r="BF665" i="2"/>
  <c r="BK656" i="2"/>
  <c r="K625" i="2"/>
  <c r="BF625" i="2"/>
  <c r="BK605" i="2"/>
  <c r="K597" i="2"/>
  <c r="BF597" i="2" s="1"/>
  <c r="K582" i="2"/>
  <c r="BF582" i="2" s="1"/>
  <c r="K560" i="2"/>
  <c r="BF560" i="2"/>
  <c r="K549" i="2"/>
  <c r="BF549" i="2"/>
  <c r="BK525" i="2"/>
  <c r="K511" i="2"/>
  <c r="BF511" i="2"/>
  <c r="BK500" i="2"/>
  <c r="K479" i="2"/>
  <c r="BF479" i="2" s="1"/>
  <c r="BK469" i="2"/>
  <c r="K458" i="2"/>
  <c r="BF458" i="2"/>
  <c r="K361" i="2"/>
  <c r="BF361" i="2" s="1"/>
  <c r="K321" i="2"/>
  <c r="BF321" i="2" s="1"/>
  <c r="BK291" i="2"/>
  <c r="BK239" i="2"/>
  <c r="K178" i="2"/>
  <c r="BF178" i="2"/>
  <c r="K159" i="2"/>
  <c r="BF159" i="2"/>
  <c r="K152" i="2"/>
  <c r="BF152" i="2"/>
  <c r="K879" i="2"/>
  <c r="BF879" i="2" s="1"/>
  <c r="K877" i="2"/>
  <c r="BF877" i="2"/>
  <c r="K871" i="2"/>
  <c r="BF871" i="2"/>
  <c r="K867" i="2"/>
  <c r="BF867" i="2"/>
  <c r="BK865" i="2"/>
  <c r="BK854" i="2"/>
  <c r="K851" i="2"/>
  <c r="BF851" i="2" s="1"/>
  <c r="K846" i="2"/>
  <c r="BF846" i="2"/>
  <c r="K843" i="2"/>
  <c r="BF843" i="2" s="1"/>
  <c r="K839" i="2"/>
  <c r="BF839" i="2"/>
  <c r="K824" i="2"/>
  <c r="BF824" i="2" s="1"/>
  <c r="BK807" i="2"/>
  <c r="BK661" i="2"/>
  <c r="K641" i="2"/>
  <c r="BF641" i="2"/>
  <c r="K599" i="2"/>
  <c r="BF599" i="2"/>
  <c r="K579" i="2"/>
  <c r="BF579" i="2" s="1"/>
  <c r="BK576" i="2"/>
  <c r="BK548" i="2"/>
  <c r="K526" i="2"/>
  <c r="BF526" i="2" s="1"/>
  <c r="BK497" i="2"/>
  <c r="BK463" i="2"/>
  <c r="BK440" i="2"/>
  <c r="BK357" i="2"/>
  <c r="BK309" i="2"/>
  <c r="K273" i="2"/>
  <c r="BF273" i="2"/>
  <c r="BK248" i="2"/>
  <c r="K244" i="2"/>
  <c r="BF244" i="2"/>
  <c r="K237" i="2"/>
  <c r="BF237" i="2" s="1"/>
  <c r="BK170" i="2"/>
  <c r="K156" i="2"/>
  <c r="BF156" i="2"/>
  <c r="BK153" i="2"/>
  <c r="R1170" i="3"/>
  <c r="R1168" i="3"/>
  <c r="R1166" i="3"/>
  <c r="R1164" i="3"/>
  <c r="R1162" i="3"/>
  <c r="R1148" i="3"/>
  <c r="R1145" i="3"/>
  <c r="Q1143" i="3"/>
  <c r="R1141" i="3"/>
  <c r="R1139" i="3"/>
  <c r="Q1137" i="3"/>
  <c r="R1126" i="3"/>
  <c r="Q1123" i="3"/>
  <c r="Q1100" i="3"/>
  <c r="Q981" i="3"/>
  <c r="R977" i="3"/>
  <c r="Q972" i="3"/>
  <c r="Q903" i="3"/>
  <c r="Q900" i="3"/>
  <c r="Q894" i="3"/>
  <c r="Q873" i="3"/>
  <c r="R838" i="3"/>
  <c r="Q826" i="3"/>
  <c r="Q823" i="3"/>
  <c r="R821" i="3"/>
  <c r="R816" i="3"/>
  <c r="Q814" i="3"/>
  <c r="Q812" i="3"/>
  <c r="R810" i="3"/>
  <c r="Q801" i="3"/>
  <c r="Q782" i="3"/>
  <c r="Q763" i="3"/>
  <c r="R761" i="3"/>
  <c r="Q759" i="3"/>
  <c r="R757" i="3"/>
  <c r="R752" i="3"/>
  <c r="R747" i="3"/>
  <c r="Q745" i="3"/>
  <c r="Q738" i="3"/>
  <c r="R735" i="3"/>
  <c r="R732" i="3"/>
  <c r="R730" i="3"/>
  <c r="R729" i="3"/>
  <c r="R719" i="3"/>
  <c r="R716" i="3"/>
  <c r="R714" i="3"/>
  <c r="R712" i="3"/>
  <c r="R710" i="3"/>
  <c r="R682" i="3"/>
  <c r="Q657" i="3"/>
  <c r="Q650" i="3"/>
  <c r="Q638" i="3"/>
  <c r="Q634" i="3"/>
  <c r="Q628" i="3"/>
  <c r="R616" i="3"/>
  <c r="R606" i="3"/>
  <c r="R603" i="3"/>
  <c r="R599" i="3"/>
  <c r="R595" i="3"/>
  <c r="R592" i="3"/>
  <c r="R584" i="3"/>
  <c r="Q573" i="3"/>
  <c r="Q558" i="3"/>
  <c r="Q545" i="3"/>
  <c r="Q497" i="3"/>
  <c r="Q483" i="3"/>
  <c r="R474" i="3"/>
  <c r="R468" i="3"/>
  <c r="R464" i="3"/>
  <c r="R457" i="3"/>
  <c r="Q455" i="3"/>
  <c r="R439" i="3"/>
  <c r="R429" i="3"/>
  <c r="R422" i="3"/>
  <c r="Q419" i="3"/>
  <c r="R416" i="3"/>
  <c r="Q414" i="3"/>
  <c r="R411" i="3"/>
  <c r="Q408" i="3"/>
  <c r="R405" i="3"/>
  <c r="R403" i="3"/>
  <c r="R398" i="3"/>
  <c r="Q385" i="3"/>
  <c r="R382" i="3"/>
  <c r="Q374" i="3"/>
  <c r="R366" i="3"/>
  <c r="R358" i="3"/>
  <c r="R342" i="3"/>
  <c r="Q332" i="3"/>
  <c r="Q330" i="3"/>
  <c r="Q318" i="3"/>
  <c r="Q309" i="3"/>
  <c r="Q307" i="3"/>
  <c r="Q300" i="3"/>
  <c r="Q292" i="3"/>
  <c r="Q290" i="3"/>
  <c r="Q283" i="3"/>
  <c r="R281" i="3"/>
  <c r="R272" i="3"/>
  <c r="R268" i="3"/>
  <c r="R264" i="3"/>
  <c r="R257" i="3"/>
  <c r="Q243" i="3"/>
  <c r="R237" i="3"/>
  <c r="R230" i="3"/>
  <c r="Q226" i="3"/>
  <c r="R223" i="3"/>
  <c r="R221" i="3"/>
  <c r="Q201" i="3"/>
  <c r="R197" i="3"/>
  <c r="Q189" i="3"/>
  <c r="R179" i="3"/>
  <c r="Q172" i="3"/>
  <c r="Q169" i="3"/>
  <c r="Q1145" i="3"/>
  <c r="R1143" i="3"/>
  <c r="Q1141" i="3"/>
  <c r="Q1139" i="3"/>
  <c r="R1137" i="3"/>
  <c r="Q1126" i="3"/>
  <c r="R1101" i="3"/>
  <c r="Q982" i="3"/>
  <c r="Q979" i="3"/>
  <c r="R974" i="3"/>
  <c r="Q953" i="3"/>
  <c r="R902" i="3"/>
  <c r="Q895" i="3"/>
  <c r="R892" i="3"/>
  <c r="R839" i="3"/>
  <c r="R832" i="3"/>
  <c r="Q825" i="3"/>
  <c r="R822" i="3"/>
  <c r="Q817" i="3"/>
  <c r="Q815" i="3"/>
  <c r="Q813" i="3"/>
  <c r="Q811" i="3"/>
  <c r="R809" i="3"/>
  <c r="Q795" i="3"/>
  <c r="Q764" i="3"/>
  <c r="Q762" i="3"/>
  <c r="R760" i="3"/>
  <c r="Q757" i="3"/>
  <c r="Q756" i="3"/>
  <c r="R751" i="3"/>
  <c r="R746" i="3"/>
  <c r="R744" i="3"/>
  <c r="Q737" i="3"/>
  <c r="R734" i="3"/>
  <c r="Q732" i="3"/>
  <c r="Q730" i="3"/>
  <c r="R721" i="3"/>
  <c r="R718" i="3"/>
  <c r="Q716" i="3"/>
  <c r="Q714" i="3"/>
  <c r="Q712" i="3"/>
  <c r="Q710" i="3"/>
  <c r="Q682" i="3"/>
  <c r="R657" i="3"/>
  <c r="R650" i="3"/>
  <c r="R638" i="3"/>
  <c r="R634" i="3"/>
  <c r="R628" i="3"/>
  <c r="R620" i="3"/>
  <c r="Q616" i="3"/>
  <c r="Q606" i="3"/>
  <c r="Q603" i="3"/>
  <c r="Q599" i="3"/>
  <c r="Q595" i="3"/>
  <c r="Q592" i="3"/>
  <c r="Q584" i="3"/>
  <c r="R573" i="3"/>
  <c r="R558" i="3"/>
  <c r="R545" i="3"/>
  <c r="R497" i="3"/>
  <c r="R483" i="3"/>
  <c r="Q474" i="3"/>
  <c r="Q468" i="3"/>
  <c r="Q464" i="3"/>
  <c r="Q457" i="3"/>
  <c r="R455" i="3"/>
  <c r="Q439" i="3"/>
  <c r="Q429" i="3"/>
  <c r="Q422" i="3"/>
  <c r="R419" i="3"/>
  <c r="Q416" i="3"/>
  <c r="R414" i="3"/>
  <c r="Q411" i="3"/>
  <c r="Q409" i="3"/>
  <c r="R407" i="3"/>
  <c r="Q404" i="3"/>
  <c r="Q401" i="3"/>
  <c r="Q394" i="3"/>
  <c r="Q384" i="3"/>
  <c r="Q376" i="3"/>
  <c r="R368" i="3"/>
  <c r="R360" i="3"/>
  <c r="R356" i="3"/>
  <c r="R341" i="3"/>
  <c r="R331" i="3"/>
  <c r="Q320" i="3"/>
  <c r="R309" i="3"/>
  <c r="R306" i="3"/>
  <c r="R298" i="3"/>
  <c r="Q291" i="3"/>
  <c r="Q289" i="3"/>
  <c r="R283" i="3"/>
  <c r="Q281" i="3"/>
  <c r="Q272" i="3"/>
  <c r="Q268" i="3"/>
  <c r="Q264" i="3"/>
  <c r="R255" i="3"/>
  <c r="R241" i="3"/>
  <c r="R233" i="3"/>
  <c r="Q227" i="3"/>
  <c r="Q225" i="3"/>
  <c r="R222" i="3"/>
  <c r="R219" i="3"/>
  <c r="R216" i="3"/>
  <c r="Q210" i="3"/>
  <c r="Q202" i="3"/>
  <c r="Q200" i="3"/>
  <c r="Q192" i="3"/>
  <c r="Q186" i="3"/>
  <c r="Q179" i="3"/>
  <c r="R172" i="3"/>
  <c r="R169" i="3"/>
  <c r="R166" i="3"/>
  <c r="BK1170" i="3"/>
  <c r="BK1166" i="3"/>
  <c r="K1148" i="3"/>
  <c r="BF1148" i="3"/>
  <c r="BK1142" i="3"/>
  <c r="BK1137" i="3"/>
  <c r="K1125" i="3"/>
  <c r="BF1125" i="3"/>
  <c r="K982" i="3"/>
  <c r="BF982" i="3"/>
  <c r="BK979" i="3"/>
  <c r="K953" i="3"/>
  <c r="BF953" i="3"/>
  <c r="K902" i="3"/>
  <c r="BF902" i="3"/>
  <c r="BK892" i="3"/>
  <c r="K838" i="3"/>
  <c r="BF838" i="3"/>
  <c r="K823" i="3"/>
  <c r="BF823" i="3"/>
  <c r="K816" i="3"/>
  <c r="BF816" i="3"/>
  <c r="BK811" i="3"/>
  <c r="BK801" i="3"/>
  <c r="BK782" i="3"/>
  <c r="BK759" i="3"/>
  <c r="BK751" i="3"/>
  <c r="BK745" i="3"/>
  <c r="K735" i="3"/>
  <c r="BF735" i="3"/>
  <c r="BK731" i="3"/>
  <c r="K718" i="3"/>
  <c r="BF718" i="3" s="1"/>
  <c r="BK715" i="3"/>
  <c r="BK710" i="3"/>
  <c r="K658" i="3"/>
  <c r="BF658" i="3"/>
  <c r="BK628" i="3"/>
  <c r="K606" i="3"/>
  <c r="BF606" i="3"/>
  <c r="K595" i="3"/>
  <c r="BF595" i="3"/>
  <c r="K578" i="3"/>
  <c r="BF578" i="3"/>
  <c r="K529" i="3"/>
  <c r="BF529" i="3"/>
  <c r="K477" i="3"/>
  <c r="BF477" i="3"/>
  <c r="BK472" i="3"/>
  <c r="K462" i="3"/>
  <c r="BF462" i="3"/>
  <c r="BK446" i="3"/>
  <c r="BK431" i="3"/>
  <c r="BK416" i="3"/>
  <c r="K414" i="3"/>
  <c r="BF414" i="3"/>
  <c r="BK413" i="3"/>
  <c r="K411" i="3"/>
  <c r="BF411" i="3" s="1"/>
  <c r="BK407" i="3"/>
  <c r="BK404" i="3"/>
  <c r="K403" i="3"/>
  <c r="BF403" i="3"/>
  <c r="BK401" i="3"/>
  <c r="K398" i="3"/>
  <c r="BF398" i="3"/>
  <c r="BK384" i="3"/>
  <c r="K374" i="3"/>
  <c r="BF374" i="3" s="1"/>
  <c r="K360" i="3"/>
  <c r="BF360" i="3" s="1"/>
  <c r="K356" i="3"/>
  <c r="BF356" i="3"/>
  <c r="BK332" i="3"/>
  <c r="K320" i="3"/>
  <c r="BF320" i="3"/>
  <c r="K308" i="3"/>
  <c r="BF308" i="3"/>
  <c r="BK300" i="3"/>
  <c r="BK283" i="3"/>
  <c r="BK271" i="3"/>
  <c r="BK243" i="3"/>
  <c r="BK237" i="3"/>
  <c r="BK218" i="3"/>
  <c r="K192" i="3"/>
  <c r="BF192" i="3" s="1"/>
  <c r="BK186" i="3"/>
  <c r="BK172" i="3"/>
  <c r="BK1145" i="3"/>
  <c r="BK1141" i="3"/>
  <c r="K1138" i="3"/>
  <c r="BF1138" i="3" s="1"/>
  <c r="K1123" i="3"/>
  <c r="BF1123" i="3"/>
  <c r="K977" i="3"/>
  <c r="BF977" i="3"/>
  <c r="BK900" i="3"/>
  <c r="BK873" i="3"/>
  <c r="BK825" i="3"/>
  <c r="BK817" i="3"/>
  <c r="K814" i="3"/>
  <c r="BF814" i="3"/>
  <c r="BK810" i="3"/>
  <c r="K762" i="3"/>
  <c r="BF762" i="3"/>
  <c r="K760" i="3"/>
  <c r="BF760" i="3" s="1"/>
  <c r="BK756" i="3"/>
  <c r="K747" i="3"/>
  <c r="BF747" i="3"/>
  <c r="K737" i="3"/>
  <c r="BF737" i="3"/>
  <c r="BK732" i="3"/>
  <c r="K719" i="3"/>
  <c r="BF719" i="3"/>
  <c r="BK713" i="3"/>
  <c r="BK711" i="3"/>
  <c r="K657" i="3"/>
  <c r="BF657" i="3" s="1"/>
  <c r="BK650" i="3"/>
  <c r="K636" i="3"/>
  <c r="BF636" i="3"/>
  <c r="BK630" i="3"/>
  <c r="BK616" i="3"/>
  <c r="BK605" i="3"/>
  <c r="K599" i="3"/>
  <c r="BF599" i="3"/>
  <c r="BK594" i="3"/>
  <c r="K584" i="3"/>
  <c r="BF584" i="3"/>
  <c r="BK558" i="3"/>
  <c r="BK545" i="3"/>
  <c r="BK483" i="3"/>
  <c r="K466" i="3"/>
  <c r="BF466" i="3" s="1"/>
  <c r="K455" i="3"/>
  <c r="BF455" i="3" s="1"/>
  <c r="BK428" i="3"/>
  <c r="K418" i="3"/>
  <c r="BF418" i="3" s="1"/>
  <c r="K409" i="3"/>
  <c r="BF409" i="3"/>
  <c r="K405" i="3"/>
  <c r="BF405" i="3"/>
  <c r="BK385" i="3"/>
  <c r="K376" i="3"/>
  <c r="BF376" i="3" s="1"/>
  <c r="BK366" i="3"/>
  <c r="BK342" i="3"/>
  <c r="BK318" i="3"/>
  <c r="K306" i="3"/>
  <c r="BF306" i="3" s="1"/>
  <c r="K291" i="3"/>
  <c r="BF291" i="3"/>
  <c r="BK282" i="3"/>
  <c r="K272" i="3"/>
  <c r="BF272" i="3" s="1"/>
  <c r="BK264" i="3"/>
  <c r="K257" i="3"/>
  <c r="BF257" i="3"/>
  <c r="K233" i="3"/>
  <c r="BF233" i="3"/>
  <c r="BK226" i="3"/>
  <c r="BK222" i="3"/>
  <c r="BK201" i="3"/>
  <c r="K175" i="3"/>
  <c r="BF175" i="3"/>
  <c r="BK166" i="3"/>
  <c r="Q360" i="4"/>
  <c r="Q358" i="4"/>
  <c r="Q356" i="4"/>
  <c r="Q355" i="4"/>
  <c r="Q354" i="4"/>
  <c r="Q351" i="4"/>
  <c r="Q347" i="4"/>
  <c r="Q343" i="4"/>
  <c r="R337" i="4"/>
  <c r="Q333" i="4"/>
  <c r="R323" i="4"/>
  <c r="R321" i="4"/>
  <c r="R317" i="4"/>
  <c r="R308" i="4"/>
  <c r="R306" i="4"/>
  <c r="R305" i="4"/>
  <c r="R297" i="4"/>
  <c r="Q290" i="4"/>
  <c r="Q282" i="4"/>
  <c r="Q280" i="4"/>
  <c r="R277" i="4"/>
  <c r="Q275" i="4"/>
  <c r="R273" i="4"/>
  <c r="Q271" i="4"/>
  <c r="Q268" i="4"/>
  <c r="Q266" i="4"/>
  <c r="R264" i="4"/>
  <c r="R255" i="4"/>
  <c r="Q251" i="4"/>
  <c r="R246" i="4"/>
  <c r="Q238" i="4"/>
  <c r="R236" i="4"/>
  <c r="R224" i="4"/>
  <c r="Q217" i="4"/>
  <c r="R207" i="4"/>
  <c r="Q200" i="4"/>
  <c r="R191" i="4"/>
  <c r="Q187" i="4"/>
  <c r="Q182" i="4"/>
  <c r="R175" i="4"/>
  <c r="R172" i="4"/>
  <c r="Q169" i="4"/>
  <c r="R166" i="4"/>
  <c r="R159" i="4"/>
  <c r="Q151" i="4"/>
  <c r="R148" i="4"/>
  <c r="R146" i="4"/>
  <c r="R353" i="4"/>
  <c r="R351" i="4"/>
  <c r="R347" i="4"/>
  <c r="R343" i="4"/>
  <c r="Q337" i="4"/>
  <c r="R333" i="4"/>
  <c r="Q331" i="4"/>
  <c r="R327" i="4"/>
  <c r="R325" i="4"/>
  <c r="Q323" i="4"/>
  <c r="Q321" i="4"/>
  <c r="Q317" i="4"/>
  <c r="Q309" i="4"/>
  <c r="R307" i="4"/>
  <c r="Q297" i="4"/>
  <c r="R290" i="4"/>
  <c r="R282" i="4"/>
  <c r="R280" i="4"/>
  <c r="Q277" i="4"/>
  <c r="R275" i="4"/>
  <c r="Q273" i="4"/>
  <c r="R270" i="4"/>
  <c r="R268" i="4"/>
  <c r="R266" i="4"/>
  <c r="Q264" i="4"/>
  <c r="Q255" i="4"/>
  <c r="R251" i="4"/>
  <c r="Q246" i="4"/>
  <c r="R238" i="4"/>
  <c r="Q236" i="4"/>
  <c r="Q224" i="4"/>
  <c r="R217" i="4"/>
  <c r="Q207" i="4"/>
  <c r="R200" i="4"/>
  <c r="Q191" i="4"/>
  <c r="R187" i="4"/>
  <c r="R182" i="4"/>
  <c r="Q175" i="4"/>
  <c r="Q172" i="4"/>
  <c r="R169" i="4"/>
  <c r="Q166" i="4"/>
  <c r="Q159" i="4"/>
  <c r="R151" i="4"/>
  <c r="Q148" i="4"/>
  <c r="Q146" i="4"/>
  <c r="BK360" i="4"/>
  <c r="BK347" i="4"/>
  <c r="K335" i="4"/>
  <c r="BF335" i="4" s="1"/>
  <c r="BK328" i="4"/>
  <c r="BK322" i="4"/>
  <c r="BK309" i="4"/>
  <c r="BK307" i="4"/>
  <c r="BK303" i="4"/>
  <c r="BK282" i="4"/>
  <c r="K277" i="4"/>
  <c r="BF277" i="4"/>
  <c r="BK274" i="4"/>
  <c r="BK268" i="4"/>
  <c r="BK265" i="4"/>
  <c r="K253" i="4"/>
  <c r="BF253" i="4"/>
  <c r="BK242" i="4"/>
  <c r="K223" i="4"/>
  <c r="BF223" i="4" s="1"/>
  <c r="BK200" i="4"/>
  <c r="K191" i="4"/>
  <c r="BF191" i="4" s="1"/>
  <c r="BK169" i="4"/>
  <c r="BK160" i="4"/>
  <c r="BK151" i="4"/>
  <c r="K146" i="4"/>
  <c r="BF146" i="4" s="1"/>
  <c r="BK356" i="4"/>
  <c r="BK354" i="4"/>
  <c r="K349" i="4"/>
  <c r="BF349" i="4" s="1"/>
  <c r="BK337" i="4"/>
  <c r="K331" i="4"/>
  <c r="BF331" i="4"/>
  <c r="BK323" i="4"/>
  <c r="BK319" i="4"/>
  <c r="K295" i="4"/>
  <c r="BF295" i="4"/>
  <c r="K283" i="4"/>
  <c r="BF283" i="4"/>
  <c r="BK278" i="4"/>
  <c r="BK272" i="4"/>
  <c r="BK270" i="4"/>
  <c r="K264" i="4"/>
  <c r="BF264" i="4"/>
  <c r="BK251" i="4"/>
  <c r="BK238" i="4"/>
  <c r="BK230" i="4"/>
  <c r="K217" i="4"/>
  <c r="BF217" i="4"/>
  <c r="K202" i="4"/>
  <c r="BF202" i="4"/>
  <c r="K186" i="4"/>
  <c r="BF186" i="4"/>
  <c r="BK177" i="4"/>
  <c r="BK172" i="4"/>
  <c r="BK168" i="4"/>
  <c r="K148" i="4"/>
  <c r="BF148" i="4"/>
  <c r="BK145" i="4"/>
  <c r="Q209" i="5"/>
  <c r="Q207" i="5"/>
  <c r="Q203" i="5"/>
  <c r="R201" i="5"/>
  <c r="R199" i="5"/>
  <c r="Q197" i="5"/>
  <c r="Q195" i="5"/>
  <c r="Q194" i="5"/>
  <c r="R192" i="5"/>
  <c r="R189" i="5"/>
  <c r="Q188" i="5"/>
  <c r="R185" i="5"/>
  <c r="Q183" i="5"/>
  <c r="R181" i="5"/>
  <c r="R179" i="5"/>
  <c r="R174" i="5"/>
  <c r="Q171" i="5"/>
  <c r="R169" i="5"/>
  <c r="Q164" i="5"/>
  <c r="R161" i="5"/>
  <c r="K154" i="5"/>
  <c r="Q147" i="5"/>
  <c r="R144" i="5"/>
  <c r="R141" i="5"/>
  <c r="R206" i="5"/>
  <c r="R205" i="5"/>
  <c r="R204" i="5"/>
  <c r="Q202" i="5"/>
  <c r="R200" i="5"/>
  <c r="Q198" i="5"/>
  <c r="Q196" i="5"/>
  <c r="R193" i="5"/>
  <c r="R191" i="5"/>
  <c r="Q189" i="5"/>
  <c r="Q187" i="5"/>
  <c r="Q185" i="5"/>
  <c r="R183" i="5"/>
  <c r="Q181" i="5"/>
  <c r="Q179" i="5"/>
  <c r="Q174" i="5"/>
  <c r="R171" i="5"/>
  <c r="Q169" i="5"/>
  <c r="R164" i="5"/>
  <c r="Q161" i="5"/>
  <c r="R156" i="5"/>
  <c r="R154" i="5"/>
  <c r="R152" i="5"/>
  <c r="R151" i="5"/>
  <c r="R150" i="5"/>
  <c r="R148" i="5"/>
  <c r="R145" i="5"/>
  <c r="Q142" i="5"/>
  <c r="R139" i="5"/>
  <c r="BK207" i="5"/>
  <c r="BK205" i="5"/>
  <c r="BK199" i="5"/>
  <c r="BK195" i="5"/>
  <c r="BK190" i="5"/>
  <c r="K187" i="5"/>
  <c r="BF187" i="5"/>
  <c r="BK183" i="5"/>
  <c r="K180" i="5"/>
  <c r="BF180" i="5" s="1"/>
  <c r="BK173" i="5"/>
  <c r="K169" i="5"/>
  <c r="BF169" i="5"/>
  <c r="K161" i="5"/>
  <c r="BF161" i="5"/>
  <c r="BK152" i="5"/>
  <c r="BK151" i="5"/>
  <c r="K202" i="5"/>
  <c r="BF202" i="5"/>
  <c r="BK198" i="5"/>
  <c r="BK194" i="5"/>
  <c r="BK191" i="5"/>
  <c r="K185" i="5"/>
  <c r="BF185" i="5" s="1"/>
  <c r="BK181" i="5"/>
  <c r="BK174" i="5"/>
  <c r="BK168" i="5"/>
  <c r="BK158" i="5"/>
  <c r="BK154" i="5"/>
  <c r="BK147" i="5"/>
  <c r="K141" i="5"/>
  <c r="BF141" i="5" s="1"/>
  <c r="BK139" i="5"/>
  <c r="R247" i="6"/>
  <c r="R243" i="6"/>
  <c r="R238" i="6"/>
  <c r="Q235" i="6"/>
  <c r="Q233" i="6"/>
  <c r="R231" i="6"/>
  <c r="Q229" i="6"/>
  <c r="Q227" i="6"/>
  <c r="R225" i="6"/>
  <c r="Q223" i="6"/>
  <c r="Q221" i="6"/>
  <c r="Q217" i="6"/>
  <c r="Q214" i="6"/>
  <c r="Q208" i="6"/>
  <c r="R202" i="6"/>
  <c r="Q196" i="6"/>
  <c r="Q188" i="6"/>
  <c r="Q182" i="6"/>
  <c r="R176" i="6"/>
  <c r="R174" i="6"/>
  <c r="R168" i="6"/>
  <c r="R164" i="6"/>
  <c r="Q160" i="6"/>
  <c r="Q153" i="6"/>
  <c r="Q147" i="6"/>
  <c r="R145" i="6"/>
  <c r="R143" i="6"/>
  <c r="R249" i="6"/>
  <c r="R246" i="6"/>
  <c r="Q238" i="6"/>
  <c r="Q236" i="6"/>
  <c r="R234" i="6"/>
  <c r="Q232" i="6"/>
  <c r="R230" i="6"/>
  <c r="Q228" i="6"/>
  <c r="R226" i="6"/>
  <c r="R224" i="6"/>
  <c r="R222" i="6"/>
  <c r="R220" i="6"/>
  <c r="Q216" i="6"/>
  <c r="R208" i="6"/>
  <c r="Q202" i="6"/>
  <c r="R196" i="6"/>
  <c r="R191" i="6"/>
  <c r="R188" i="6"/>
  <c r="R182" i="6"/>
  <c r="Q176" i="6"/>
  <c r="Q174" i="6"/>
  <c r="Q168" i="6"/>
  <c r="Q163" i="6"/>
  <c r="Q159" i="6"/>
  <c r="R153" i="6"/>
  <c r="R147" i="6"/>
  <c r="Q145" i="6"/>
  <c r="Q143" i="6"/>
  <c r="K247" i="6"/>
  <c r="BF247" i="6"/>
  <c r="BK243" i="6"/>
  <c r="K238" i="6"/>
  <c r="BF238" i="6"/>
  <c r="BK235" i="6"/>
  <c r="K231" i="6"/>
  <c r="BF231" i="6" s="1"/>
  <c r="BK229" i="6"/>
  <c r="BK222" i="6"/>
  <c r="BK220" i="6"/>
  <c r="BK216" i="6"/>
  <c r="BK202" i="6"/>
  <c r="BK176" i="6"/>
  <c r="BF168" i="6"/>
  <c r="BK150" i="6"/>
  <c r="K145" i="6"/>
  <c r="BF145" i="6"/>
  <c r="BK237" i="6"/>
  <c r="BK232" i="6"/>
  <c r="K227" i="6"/>
  <c r="BF227" i="6" s="1"/>
  <c r="K224" i="6"/>
  <c r="BF224" i="6" s="1"/>
  <c r="BK214" i="6"/>
  <c r="BK188" i="6"/>
  <c r="K171" i="6"/>
  <c r="BF171" i="6"/>
  <c r="BK160" i="6"/>
  <c r="K147" i="6"/>
  <c r="BF147" i="6"/>
  <c r="Q216" i="7"/>
  <c r="R211" i="7"/>
  <c r="Q209" i="7"/>
  <c r="R207" i="7"/>
  <c r="Q206" i="7"/>
  <c r="R203" i="7"/>
  <c r="Q201" i="7"/>
  <c r="R199" i="7"/>
  <c r="Q197" i="7"/>
  <c r="R195" i="7"/>
  <c r="R190" i="7"/>
  <c r="R183" i="7"/>
  <c r="Q177" i="7"/>
  <c r="R171" i="7"/>
  <c r="R169" i="7"/>
  <c r="R163" i="7"/>
  <c r="Q159" i="7"/>
  <c r="Q155" i="7"/>
  <c r="Q149" i="7"/>
  <c r="R145" i="7"/>
  <c r="Q143" i="7"/>
  <c r="Q217" i="7"/>
  <c r="R213" i="7"/>
  <c r="Q210" i="7"/>
  <c r="R208" i="7"/>
  <c r="R206" i="7"/>
  <c r="R204" i="7"/>
  <c r="R202" i="7"/>
  <c r="Q200" i="7"/>
  <c r="R198" i="7"/>
  <c r="R196" i="7"/>
  <c r="R194" i="7"/>
  <c r="Q190" i="7"/>
  <c r="R187" i="7"/>
  <c r="Q183" i="7"/>
  <c r="R177" i="7"/>
  <c r="Q171" i="7"/>
  <c r="Q169" i="7"/>
  <c r="Q163" i="7"/>
  <c r="R159" i="7"/>
  <c r="R146" i="7"/>
  <c r="Q144" i="7"/>
  <c r="R140" i="7"/>
  <c r="K216" i="7"/>
  <c r="BF216" i="7"/>
  <c r="K206" i="7"/>
  <c r="BF206" i="7"/>
  <c r="BK204" i="7"/>
  <c r="K199" i="7"/>
  <c r="BF199" i="7"/>
  <c r="BK196" i="7"/>
  <c r="K190" i="7"/>
  <c r="BF190" i="7" s="1"/>
  <c r="K183" i="7"/>
  <c r="BF183" i="7" s="1"/>
  <c r="K170" i="7"/>
  <c r="BF170" i="7"/>
  <c r="BK166" i="7"/>
  <c r="K162" i="7"/>
  <c r="BF162" i="7" s="1"/>
  <c r="BK155" i="7"/>
  <c r="BK145" i="7"/>
  <c r="BK140" i="7"/>
  <c r="K210" i="7"/>
  <c r="BF210" i="7" s="1"/>
  <c r="BK208" i="7"/>
  <c r="BK203" i="7"/>
  <c r="BK200" i="7"/>
  <c r="BK194" i="7"/>
  <c r="BK177" i="7"/>
  <c r="BK158" i="7"/>
  <c r="K146" i="7"/>
  <c r="BF146" i="7" s="1"/>
  <c r="Q157" i="8"/>
  <c r="R155" i="8"/>
  <c r="Q152" i="8"/>
  <c r="R149" i="8"/>
  <c r="Q147" i="8"/>
  <c r="Q144" i="8"/>
  <c r="Q142" i="8"/>
  <c r="R140" i="8"/>
  <c r="R138" i="8"/>
  <c r="R157" i="8"/>
  <c r="Q155" i="8"/>
  <c r="R152" i="8"/>
  <c r="Q149" i="8"/>
  <c r="R147" i="8"/>
  <c r="R144" i="8"/>
  <c r="R142" i="8"/>
  <c r="Q140" i="8"/>
  <c r="Q138" i="8"/>
  <c r="BK157" i="8"/>
  <c r="BK155" i="8"/>
  <c r="BK149" i="8"/>
  <c r="BK147" i="8"/>
  <c r="BK139" i="8"/>
  <c r="BK151" i="8"/>
  <c r="BK144" i="8"/>
  <c r="Q172" i="9"/>
  <c r="Q169" i="9"/>
  <c r="Q167" i="9"/>
  <c r="Q166" i="9"/>
  <c r="R164" i="9"/>
  <c r="Q162" i="9"/>
  <c r="Q160" i="9"/>
  <c r="R158" i="9"/>
  <c r="R156" i="9"/>
  <c r="R154" i="9"/>
  <c r="Q152" i="9"/>
  <c r="Q150" i="9"/>
  <c r="R148" i="9"/>
  <c r="R146" i="9"/>
  <c r="R144" i="9"/>
  <c r="Q142" i="9"/>
  <c r="R139" i="9"/>
  <c r="R137" i="9"/>
  <c r="R172" i="9"/>
  <c r="R169" i="9"/>
  <c r="R167" i="9"/>
  <c r="Q164" i="9"/>
  <c r="R162" i="9"/>
  <c r="R160" i="9"/>
  <c r="Q158" i="9"/>
  <c r="Q156" i="9"/>
  <c r="Q154" i="9"/>
  <c r="R152" i="9"/>
  <c r="R150" i="9"/>
  <c r="Q148" i="9"/>
  <c r="Q146" i="9"/>
  <c r="Q144" i="9"/>
  <c r="R142" i="9"/>
  <c r="Q139" i="9"/>
  <c r="Q137" i="9"/>
  <c r="BK171" i="9"/>
  <c r="K168" i="9"/>
  <c r="BF168" i="9"/>
  <c r="K166" i="9"/>
  <c r="BF166" i="9"/>
  <c r="BK161" i="9"/>
  <c r="BK157" i="9"/>
  <c r="BK154" i="9"/>
  <c r="BK152" i="9"/>
  <c r="BK148" i="9"/>
  <c r="BK146" i="9"/>
  <c r="BK141" i="9"/>
  <c r="K136" i="9"/>
  <c r="BF136" i="9"/>
  <c r="K165" i="9"/>
  <c r="BF165" i="9" s="1"/>
  <c r="BK162" i="9"/>
  <c r="K158" i="9"/>
  <c r="BF158" i="9" s="1"/>
  <c r="K151" i="9"/>
  <c r="BF151" i="9" s="1"/>
  <c r="BK145" i="9"/>
  <c r="K138" i="9"/>
  <c r="BF138" i="9"/>
  <c r="Q548" i="10"/>
  <c r="Q546" i="10"/>
  <c r="R543" i="10"/>
  <c r="R540" i="10"/>
  <c r="Q538" i="10"/>
  <c r="Q535" i="10"/>
  <c r="Q533" i="10"/>
  <c r="R531" i="10"/>
  <c r="R529" i="10"/>
  <c r="R527" i="10"/>
  <c r="R524" i="10"/>
  <c r="R522" i="10"/>
  <c r="R520" i="10"/>
  <c r="Q518" i="10"/>
  <c r="R516" i="10"/>
  <c r="R514" i="10"/>
  <c r="R512" i="10"/>
  <c r="Q510" i="10"/>
  <c r="Q509" i="10"/>
  <c r="R506" i="10"/>
  <c r="Q503" i="10"/>
  <c r="Q501" i="10"/>
  <c r="R499" i="10"/>
  <c r="Q497" i="10"/>
  <c r="Q495" i="10"/>
  <c r="R493" i="10"/>
  <c r="Q491" i="10"/>
  <c r="Q489" i="10"/>
  <c r="R486" i="10"/>
  <c r="R484" i="10"/>
  <c r="Q482" i="10"/>
  <c r="R480" i="10"/>
  <c r="Q478" i="10"/>
  <c r="Q476" i="10"/>
  <c r="R474" i="10"/>
  <c r="Q472" i="10"/>
  <c r="R470" i="10"/>
  <c r="Q468" i="10"/>
  <c r="R466" i="10"/>
  <c r="R464" i="10"/>
  <c r="Q462" i="10"/>
  <c r="R460" i="10"/>
  <c r="R458" i="10"/>
  <c r="Q456" i="10"/>
  <c r="Q454" i="10"/>
  <c r="Q452" i="10"/>
  <c r="Q450" i="10"/>
  <c r="R448" i="10"/>
  <c r="R446" i="10"/>
  <c r="R444" i="10"/>
  <c r="Q442" i="10"/>
  <c r="R440" i="10"/>
  <c r="R438" i="10"/>
  <c r="R436" i="10"/>
  <c r="R435" i="10"/>
  <c r="R434" i="10"/>
  <c r="R432" i="10"/>
  <c r="Q430" i="10"/>
  <c r="R428" i="10"/>
  <c r="Q425" i="10"/>
  <c r="R423" i="10"/>
  <c r="R421" i="10"/>
  <c r="R419" i="10"/>
  <c r="Q417" i="10"/>
  <c r="R415" i="10"/>
  <c r="R413" i="10"/>
  <c r="R411" i="10"/>
  <c r="Q409" i="10"/>
  <c r="R407" i="10"/>
  <c r="R405" i="10"/>
  <c r="Q403" i="10"/>
  <c r="Q399" i="10"/>
  <c r="Q397" i="10"/>
  <c r="R395" i="10"/>
  <c r="Q393" i="10"/>
  <c r="R391" i="10"/>
  <c r="Q389" i="10"/>
  <c r="R386" i="10"/>
  <c r="R384" i="10"/>
  <c r="Q382" i="10"/>
  <c r="R380" i="10"/>
  <c r="R378" i="10"/>
  <c r="Q376" i="10"/>
  <c r="Q374" i="10"/>
  <c r="Q372" i="10"/>
  <c r="R370" i="10"/>
  <c r="R368" i="10"/>
  <c r="R366" i="10"/>
  <c r="Q364" i="10"/>
  <c r="Q362" i="10"/>
  <c r="Q360" i="10"/>
  <c r="Q358" i="10"/>
  <c r="Q356" i="10"/>
  <c r="R354" i="10"/>
  <c r="R352" i="10"/>
  <c r="Q350" i="10"/>
  <c r="Q348" i="10"/>
  <c r="Q346" i="10"/>
  <c r="R344" i="10"/>
  <c r="Q342" i="10"/>
  <c r="R339" i="10"/>
  <c r="R337" i="10"/>
  <c r="R335" i="10"/>
  <c r="Q333" i="10"/>
  <c r="Q331" i="10"/>
  <c r="Q329" i="10"/>
  <c r="R327" i="10"/>
  <c r="Q325" i="10"/>
  <c r="R323" i="10"/>
  <c r="R321" i="10"/>
  <c r="Q319" i="10"/>
  <c r="R317" i="10"/>
  <c r="Q315" i="10"/>
  <c r="R313" i="10"/>
  <c r="Q311" i="10"/>
  <c r="Q309" i="10"/>
  <c r="R307" i="10"/>
  <c r="R306" i="10"/>
  <c r="Q304" i="10"/>
  <c r="Q302" i="10"/>
  <c r="R300" i="10"/>
  <c r="Q298" i="10"/>
  <c r="Q296" i="10"/>
  <c r="Q294" i="10"/>
  <c r="R292" i="10"/>
  <c r="Q290" i="10"/>
  <c r="R288" i="10"/>
  <c r="Q287" i="10"/>
  <c r="R285" i="10"/>
  <c r="R283" i="10"/>
  <c r="Q281" i="10"/>
  <c r="R279" i="10"/>
  <c r="Q277" i="10"/>
  <c r="R275" i="10"/>
  <c r="Q273" i="10"/>
  <c r="Q271" i="10"/>
  <c r="Q269" i="10"/>
  <c r="R267" i="10"/>
  <c r="R265" i="10"/>
  <c r="R263" i="10"/>
  <c r="R262" i="10"/>
  <c r="Q259" i="10"/>
  <c r="Q256" i="10"/>
  <c r="Q254" i="10"/>
  <c r="R252" i="10"/>
  <c r="R250" i="10"/>
  <c r="R248" i="10"/>
  <c r="R246" i="10"/>
  <c r="Q244" i="10"/>
  <c r="Q242" i="10"/>
  <c r="R238" i="10"/>
  <c r="Q235" i="10"/>
  <c r="Q232" i="10"/>
  <c r="R230" i="10"/>
  <c r="Q228" i="10"/>
  <c r="R226" i="10"/>
  <c r="R224" i="10"/>
  <c r="Q222" i="10"/>
  <c r="R219" i="10"/>
  <c r="R217" i="10"/>
  <c r="R215" i="10"/>
  <c r="Q214" i="10"/>
  <c r="Q212" i="10"/>
  <c r="Q211" i="10"/>
  <c r="Q210" i="10"/>
  <c r="Q209" i="10"/>
  <c r="Q208" i="10"/>
  <c r="R206" i="10"/>
  <c r="Q204" i="10"/>
  <c r="R202" i="10"/>
  <c r="R201" i="10"/>
  <c r="R198" i="10"/>
  <c r="R196" i="10"/>
  <c r="Q194" i="10"/>
  <c r="R192" i="10"/>
  <c r="Q190" i="10"/>
  <c r="R188" i="10"/>
  <c r="Q186" i="10"/>
  <c r="Q184" i="10"/>
  <c r="R182" i="10"/>
  <c r="R180" i="10"/>
  <c r="Q177" i="10"/>
  <c r="Q175" i="10"/>
  <c r="R173" i="10"/>
  <c r="Q172" i="10"/>
  <c r="Q170" i="10"/>
  <c r="Q168" i="10"/>
  <c r="Q165" i="10"/>
  <c r="Q163" i="10"/>
  <c r="Q161" i="10"/>
  <c r="Q159" i="10"/>
  <c r="R157" i="10"/>
  <c r="K156" i="10"/>
  <c r="R548" i="10"/>
  <c r="R546" i="10"/>
  <c r="Q543" i="10"/>
  <c r="Q540" i="10"/>
  <c r="Q534" i="10"/>
  <c r="Q532" i="10"/>
  <c r="Q530" i="10"/>
  <c r="R528" i="10"/>
  <c r="Q525" i="10"/>
  <c r="Q523" i="10"/>
  <c r="R521" i="10"/>
  <c r="Q519" i="10"/>
  <c r="Q517" i="10"/>
  <c r="R515" i="10"/>
  <c r="Q513" i="10"/>
  <c r="R511" i="10"/>
  <c r="R509" i="10"/>
  <c r="R507" i="10"/>
  <c r="R503" i="10"/>
  <c r="R501" i="10"/>
  <c r="Q499" i="10"/>
  <c r="R497" i="10"/>
  <c r="R495" i="10"/>
  <c r="Q493" i="10"/>
  <c r="R491" i="10"/>
  <c r="R489" i="10"/>
  <c r="Q486" i="10"/>
  <c r="Q484" i="10"/>
  <c r="R481" i="10"/>
  <c r="Q480" i="10"/>
  <c r="R477" i="10"/>
  <c r="R475" i="10"/>
  <c r="R473" i="10"/>
  <c r="Q471" i="10"/>
  <c r="Q469" i="10"/>
  <c r="R467" i="10"/>
  <c r="R465" i="10"/>
  <c r="R463" i="10"/>
  <c r="Q461" i="10"/>
  <c r="Q459" i="10"/>
  <c r="R457" i="10"/>
  <c r="R455" i="10"/>
  <c r="Q453" i="10"/>
  <c r="Q451" i="10"/>
  <c r="Q448" i="10"/>
  <c r="Q446" i="10"/>
  <c r="Q444" i="10"/>
  <c r="R442" i="10"/>
  <c r="Q440" i="10"/>
  <c r="Q438" i="10"/>
  <c r="Q434" i="10"/>
  <c r="Q432" i="10"/>
  <c r="R430" i="10"/>
  <c r="Q428" i="10"/>
  <c r="Q426" i="10"/>
  <c r="Q424" i="10"/>
  <c r="Q422" i="10"/>
  <c r="Q420" i="10"/>
  <c r="Q418" i="10"/>
  <c r="Q416" i="10"/>
  <c r="Q414" i="10"/>
  <c r="R412" i="10"/>
  <c r="Q410" i="10"/>
  <c r="Q408" i="10"/>
  <c r="Q406" i="10"/>
  <c r="R404" i="10"/>
  <c r="R400" i="10"/>
  <c r="Q398" i="10"/>
  <c r="Q396" i="10"/>
  <c r="Q394" i="10"/>
  <c r="R392" i="10"/>
  <c r="R390" i="10"/>
  <c r="R387" i="10"/>
  <c r="R385" i="10"/>
  <c r="Q383" i="10"/>
  <c r="Q381" i="10"/>
  <c r="R379" i="10"/>
  <c r="R377" i="10"/>
  <c r="R375" i="10"/>
  <c r="R373" i="10"/>
  <c r="Q371" i="10"/>
  <c r="R369" i="10"/>
  <c r="R367" i="10"/>
  <c r="R365" i="10"/>
  <c r="Q363" i="10"/>
  <c r="R361" i="10"/>
  <c r="R358" i="10"/>
  <c r="R356" i="10"/>
  <c r="Q354" i="10"/>
  <c r="Q352" i="10"/>
  <c r="R350" i="10"/>
  <c r="R348" i="10"/>
  <c r="R346" i="10"/>
  <c r="Q344" i="10"/>
  <c r="R340" i="10"/>
  <c r="Q337" i="10"/>
  <c r="Q335" i="10"/>
  <c r="R333" i="10"/>
  <c r="R331" i="10"/>
  <c r="R329" i="10"/>
  <c r="Q327" i="10"/>
  <c r="R325" i="10"/>
  <c r="Q323" i="10"/>
  <c r="Q321" i="10"/>
  <c r="R319" i="10"/>
  <c r="Q316" i="10"/>
  <c r="R314" i="10"/>
  <c r="R312" i="10"/>
  <c r="R309" i="10"/>
  <c r="Q306" i="10"/>
  <c r="R304" i="10"/>
  <c r="R302" i="10"/>
  <c r="Q300" i="10"/>
  <c r="R298" i="10"/>
  <c r="R296" i="10"/>
  <c r="R294" i="10"/>
  <c r="Q292" i="10"/>
  <c r="R290" i="10"/>
  <c r="R286" i="10"/>
  <c r="Q284" i="10"/>
  <c r="Q282" i="10"/>
  <c r="R280" i="10"/>
  <c r="Q278" i="10"/>
  <c r="Q276" i="10"/>
  <c r="Q274" i="10"/>
  <c r="Q272" i="10"/>
  <c r="R270" i="10"/>
  <c r="Q268" i="10"/>
  <c r="R266" i="10"/>
  <c r="R264" i="10"/>
  <c r="Q263" i="10"/>
  <c r="Q260" i="10"/>
  <c r="R258" i="10"/>
  <c r="R255" i="10"/>
  <c r="K254" i="10"/>
  <c r="Q252" i="10"/>
  <c r="Q250" i="10"/>
  <c r="Q248" i="10"/>
  <c r="Q246" i="10"/>
  <c r="Q243" i="10"/>
  <c r="Q239" i="10"/>
  <c r="R236" i="10"/>
  <c r="Q233" i="10"/>
  <c r="Q231" i="10"/>
  <c r="Q229" i="10"/>
  <c r="Q227" i="10"/>
  <c r="Q225" i="10"/>
  <c r="R223" i="10"/>
  <c r="R221" i="10"/>
  <c r="Q220" i="10"/>
  <c r="R218" i="10"/>
  <c r="R216" i="10"/>
  <c r="Q206" i="10"/>
  <c r="R204" i="10"/>
  <c r="Q202" i="10"/>
  <c r="R200" i="10"/>
  <c r="Q198" i="10"/>
  <c r="Q196" i="10"/>
  <c r="R194" i="10"/>
  <c r="Q192" i="10"/>
  <c r="R190" i="10"/>
  <c r="Q188" i="10"/>
  <c r="R186" i="10"/>
  <c r="R184" i="10"/>
  <c r="Q182" i="10"/>
  <c r="Q180" i="10"/>
  <c r="Q178" i="10"/>
  <c r="Q176" i="10"/>
  <c r="Q174" i="10"/>
  <c r="R171" i="10"/>
  <c r="R168" i="10"/>
  <c r="Q167" i="10"/>
  <c r="R165" i="10"/>
  <c r="R163" i="10"/>
  <c r="R161" i="10"/>
  <c r="R159" i="10"/>
  <c r="Q157" i="10"/>
  <c r="Q155" i="10"/>
  <c r="BK538" i="10"/>
  <c r="K533" i="10"/>
  <c r="BF533" i="10"/>
  <c r="BK515" i="10"/>
  <c r="BK509" i="10"/>
  <c r="K506" i="10"/>
  <c r="BF506" i="10" s="1"/>
  <c r="K501" i="10"/>
  <c r="BF501" i="10" s="1"/>
  <c r="K493" i="10"/>
  <c r="BF493" i="10" s="1"/>
  <c r="BK483" i="10"/>
  <c r="K477" i="10"/>
  <c r="BF477" i="10"/>
  <c r="BK473" i="10"/>
  <c r="K470" i="10"/>
  <c r="BF470" i="10" s="1"/>
  <c r="BK465" i="10"/>
  <c r="K446" i="10"/>
  <c r="BF446" i="10"/>
  <c r="K443" i="10"/>
  <c r="BF443" i="10"/>
  <c r="BK440" i="10"/>
  <c r="K432" i="10"/>
  <c r="BF432" i="10"/>
  <c r="BK429" i="10"/>
  <c r="BK424" i="10"/>
  <c r="BK422" i="10"/>
  <c r="BK419" i="10"/>
  <c r="K407" i="10"/>
  <c r="BF407" i="10"/>
  <c r="BK399" i="10"/>
  <c r="K395" i="10"/>
  <c r="BF395" i="10" s="1"/>
  <c r="K389" i="10"/>
  <c r="BF389" i="10"/>
  <c r="BK383" i="10"/>
  <c r="BK379" i="10"/>
  <c r="K374" i="10"/>
  <c r="BF374" i="10" s="1"/>
  <c r="BK369" i="10"/>
  <c r="K355" i="10"/>
  <c r="BF355" i="10"/>
  <c r="BK340" i="10"/>
  <c r="K337" i="10"/>
  <c r="BF337" i="10"/>
  <c r="K327" i="10"/>
  <c r="BF327" i="10" s="1"/>
  <c r="BK322" i="10"/>
  <c r="K321" i="10"/>
  <c r="BF321" i="10" s="1"/>
  <c r="BK318" i="10"/>
  <c r="K311" i="10"/>
  <c r="BF311" i="10" s="1"/>
  <c r="BK301" i="10"/>
  <c r="K292" i="10"/>
  <c r="BF292" i="10"/>
  <c r="BK285" i="10"/>
  <c r="K282" i="10"/>
  <c r="BF282" i="10"/>
  <c r="BK274" i="10"/>
  <c r="BK271" i="10"/>
  <c r="BK260" i="10"/>
  <c r="K245" i="10"/>
  <c r="BF245" i="10" s="1"/>
  <c r="K239" i="10"/>
  <c r="BF239" i="10"/>
  <c r="BK235" i="10"/>
  <c r="BK226" i="10"/>
  <c r="K223" i="10"/>
  <c r="BF223" i="10" s="1"/>
  <c r="BK217" i="10"/>
  <c r="BK209" i="10"/>
  <c r="K206" i="10"/>
  <c r="BF206" i="10" s="1"/>
  <c r="K200" i="10"/>
  <c r="BF200" i="10" s="1"/>
  <c r="K191" i="10"/>
  <c r="BF191" i="10" s="1"/>
  <c r="K188" i="10"/>
  <c r="BF188" i="10"/>
  <c r="BK186" i="10"/>
  <c r="K180" i="10"/>
  <c r="BF180" i="10" s="1"/>
  <c r="K174" i="10"/>
  <c r="BF174" i="10" s="1"/>
  <c r="K170" i="10"/>
  <c r="BF170" i="10" s="1"/>
  <c r="K168" i="10"/>
  <c r="BF168" i="10"/>
  <c r="BK162" i="10"/>
  <c r="BK158" i="10"/>
  <c r="K546" i="10"/>
  <c r="BF546" i="10" s="1"/>
  <c r="K534" i="10"/>
  <c r="BF534" i="10"/>
  <c r="BK531" i="10"/>
  <c r="BK528" i="10"/>
  <c r="BK524" i="10"/>
  <c r="BK521" i="10"/>
  <c r="BK518" i="10"/>
  <c r="BK514" i="10"/>
  <c r="K511" i="10"/>
  <c r="BF511" i="10" s="1"/>
  <c r="K502" i="10"/>
  <c r="BF502" i="10" s="1"/>
  <c r="BK498" i="10"/>
  <c r="BK486" i="10"/>
  <c r="K482" i="10"/>
  <c r="BF482" i="10" s="1"/>
  <c r="BK480" i="10"/>
  <c r="BK476" i="10"/>
  <c r="BK467" i="10"/>
  <c r="BK462" i="10"/>
  <c r="BK458" i="10"/>
  <c r="BK455" i="10"/>
  <c r="K449" i="10"/>
  <c r="BF449" i="10"/>
  <c r="BK441" i="10"/>
  <c r="BK437" i="10"/>
  <c r="BK421" i="10"/>
  <c r="BK413" i="10"/>
  <c r="K410" i="10"/>
  <c r="BF410" i="10"/>
  <c r="K409" i="10"/>
  <c r="BF409" i="10" s="1"/>
  <c r="K404" i="10"/>
  <c r="BF404" i="10" s="1"/>
  <c r="K398" i="10"/>
  <c r="BF398" i="10" s="1"/>
  <c r="BK390" i="10"/>
  <c r="BK386" i="10"/>
  <c r="BK385" i="10"/>
  <c r="BK380" i="10"/>
  <c r="BK376" i="10"/>
  <c r="BK371" i="10"/>
  <c r="BK367" i="10"/>
  <c r="BK361" i="10"/>
  <c r="K357" i="10"/>
  <c r="BF357" i="10" s="1"/>
  <c r="BK350" i="10"/>
  <c r="K344" i="10"/>
  <c r="BF344" i="10" s="1"/>
  <c r="BK333" i="10"/>
  <c r="BK325" i="10"/>
  <c r="BK319" i="10"/>
  <c r="K316" i="10"/>
  <c r="BF316" i="10"/>
  <c r="BK310" i="10"/>
  <c r="BK306" i="10"/>
  <c r="K303" i="10"/>
  <c r="BF303" i="10" s="1"/>
  <c r="K295" i="10"/>
  <c r="BF295" i="10"/>
  <c r="K291" i="10"/>
  <c r="BF291" i="10"/>
  <c r="BK289" i="10"/>
  <c r="K283" i="10"/>
  <c r="BF283" i="10" s="1"/>
  <c r="BK279" i="10"/>
  <c r="BK268" i="10"/>
  <c r="BK264" i="10"/>
  <c r="BK254" i="10"/>
  <c r="K251" i="10"/>
  <c r="BF251" i="10" s="1"/>
  <c r="BK247" i="10"/>
  <c r="K236" i="10"/>
  <c r="BF236" i="10"/>
  <c r="BK231" i="10"/>
  <c r="BK220" i="10"/>
  <c r="BK214" i="10"/>
  <c r="BK210" i="10"/>
  <c r="K198" i="10"/>
  <c r="BF198" i="10"/>
  <c r="K195" i="10"/>
  <c r="BF195" i="10"/>
  <c r="K192" i="10"/>
  <c r="BF192" i="10"/>
  <c r="K185" i="10"/>
  <c r="BF185" i="10" s="1"/>
  <c r="K182" i="10"/>
  <c r="BF182" i="10"/>
  <c r="K177" i="10"/>
  <c r="BF177" i="10"/>
  <c r="BK165" i="10"/>
  <c r="R150" i="11"/>
  <c r="R149" i="11"/>
  <c r="R148" i="11"/>
  <c r="R146" i="11"/>
  <c r="R145" i="11"/>
  <c r="R143" i="11"/>
  <c r="R141" i="11"/>
  <c r="R140" i="11"/>
  <c r="R139" i="11"/>
  <c r="R138" i="11"/>
  <c r="R137" i="11"/>
  <c r="BK146" i="11"/>
  <c r="BK139" i="11"/>
  <c r="BK148" i="11"/>
  <c r="BK143" i="11"/>
  <c r="BK137" i="11"/>
  <c r="Q185" i="12"/>
  <c r="Q184" i="12"/>
  <c r="Q183" i="12"/>
  <c r="Q181" i="12"/>
  <c r="R177" i="12"/>
  <c r="R175" i="12"/>
  <c r="Q173" i="12"/>
  <c r="Q172" i="12"/>
  <c r="Q171" i="12"/>
  <c r="R169" i="12"/>
  <c r="R168" i="12"/>
  <c r="R166" i="12"/>
  <c r="Q164" i="12"/>
  <c r="Q162" i="12"/>
  <c r="R159" i="12"/>
  <c r="R157" i="12"/>
  <c r="R155" i="12"/>
  <c r="R153" i="12"/>
  <c r="Q151" i="12"/>
  <c r="Q149" i="12"/>
  <c r="R147" i="12"/>
  <c r="Q145" i="12"/>
  <c r="R143" i="12"/>
  <c r="F39" i="11"/>
  <c r="Q154" i="12"/>
  <c r="R151" i="12"/>
  <c r="R149" i="12"/>
  <c r="Q147" i="12"/>
  <c r="R145" i="12"/>
  <c r="R140" i="12"/>
  <c r="BK183" i="12"/>
  <c r="BK177" i="12"/>
  <c r="BK172" i="12"/>
  <c r="BK167" i="12"/>
  <c r="BK162" i="12"/>
  <c r="BK156" i="12"/>
  <c r="K154" i="12"/>
  <c r="BF154" i="12" s="1"/>
  <c r="BK151" i="12"/>
  <c r="BK148" i="12"/>
  <c r="BK144" i="12"/>
  <c r="BK184" i="12"/>
  <c r="BK176" i="12"/>
  <c r="K171" i="12"/>
  <c r="BF171" i="12"/>
  <c r="BK168" i="12"/>
  <c r="BK164" i="12"/>
  <c r="K161" i="12"/>
  <c r="BF161" i="12"/>
  <c r="K157" i="12"/>
  <c r="BF157" i="12"/>
  <c r="K149" i="12"/>
  <c r="BF149" i="12"/>
  <c r="K145" i="12"/>
  <c r="BF145" i="12"/>
  <c r="Q179" i="13"/>
  <c r="R174" i="13"/>
  <c r="R171" i="13"/>
  <c r="Q170" i="13"/>
  <c r="R168" i="13"/>
  <c r="R165" i="13"/>
  <c r="R163" i="13"/>
  <c r="Q161" i="13"/>
  <c r="Q159" i="13"/>
  <c r="Q157" i="13"/>
  <c r="R155" i="13"/>
  <c r="Q153" i="13"/>
  <c r="Q151" i="13"/>
  <c r="Q149" i="13"/>
  <c r="Q147" i="13"/>
  <c r="Q145" i="13"/>
  <c r="Q143" i="13"/>
  <c r="R141" i="13"/>
  <c r="R139" i="13"/>
  <c r="R179" i="13"/>
  <c r="R177" i="13"/>
  <c r="Q172" i="13"/>
  <c r="R170" i="13"/>
  <c r="Q168" i="13"/>
  <c r="Q166" i="13"/>
  <c r="R164" i="13"/>
  <c r="R162" i="13"/>
  <c r="Q160" i="13"/>
  <c r="R158" i="13"/>
  <c r="R156" i="13"/>
  <c r="Q154" i="13"/>
  <c r="R152" i="13"/>
  <c r="Q150" i="13"/>
  <c r="Q148" i="13"/>
  <c r="R146" i="13"/>
  <c r="Q144" i="13"/>
  <c r="R142" i="13"/>
  <c r="R140" i="13"/>
  <c r="Q138" i="13"/>
  <c r="K177" i="13"/>
  <c r="BF177" i="13"/>
  <c r="BK171" i="13"/>
  <c r="BK167" i="13"/>
  <c r="K165" i="13"/>
  <c r="BF165" i="13" s="1"/>
  <c r="K162" i="13"/>
  <c r="BF162" i="13" s="1"/>
  <c r="K159" i="13"/>
  <c r="BF159" i="13" s="1"/>
  <c r="K155" i="13"/>
  <c r="BF155" i="13" s="1"/>
  <c r="K152" i="13"/>
  <c r="BF152" i="13"/>
  <c r="K148" i="13"/>
  <c r="BF148" i="13" s="1"/>
  <c r="BK144" i="13"/>
  <c r="BK138" i="13"/>
  <c r="BK172" i="13"/>
  <c r="K168" i="13"/>
  <c r="BF168" i="13"/>
  <c r="BK161" i="13"/>
  <c r="BK156" i="13"/>
  <c r="BK151" i="13"/>
  <c r="K147" i="13"/>
  <c r="BF147" i="13"/>
  <c r="BK142" i="13"/>
  <c r="BK140" i="13"/>
  <c r="R187" i="14"/>
  <c r="R186" i="14"/>
  <c r="Q185" i="14"/>
  <c r="Q182" i="14"/>
  <c r="R180" i="14"/>
  <c r="Q179" i="14"/>
  <c r="Q178" i="14"/>
  <c r="Q177" i="14"/>
  <c r="Q176" i="14"/>
  <c r="Q175" i="14"/>
  <c r="Q174" i="14"/>
  <c r="Q172" i="14"/>
  <c r="Q171" i="14"/>
  <c r="Q170" i="14"/>
  <c r="Q169" i="14"/>
  <c r="Q168" i="14"/>
  <c r="Q167" i="14"/>
  <c r="Q166" i="14"/>
  <c r="Q164" i="14"/>
  <c r="K162" i="14"/>
  <c r="R159" i="14"/>
  <c r="Q157" i="14"/>
  <c r="Q155" i="14"/>
  <c r="R153" i="14"/>
  <c r="Q151" i="14"/>
  <c r="Q149" i="14"/>
  <c r="Q147" i="14"/>
  <c r="R145" i="14"/>
  <c r="R143" i="14"/>
  <c r="R139" i="14"/>
  <c r="R165" i="14"/>
  <c r="Q163" i="14"/>
  <c r="Q162" i="14"/>
  <c r="Q159" i="14"/>
  <c r="R157" i="14"/>
  <c r="R155" i="14"/>
  <c r="Q153" i="14"/>
  <c r="R151" i="14"/>
  <c r="R149" i="14"/>
  <c r="R147" i="14"/>
  <c r="Q145" i="14"/>
  <c r="Q143" i="14"/>
  <c r="Q139" i="14"/>
  <c r="BK185" i="14"/>
  <c r="BK176" i="14"/>
  <c r="BK172" i="14"/>
  <c r="BK168" i="14"/>
  <c r="BK164" i="14"/>
  <c r="K159" i="14"/>
  <c r="BF159" i="14" s="1"/>
  <c r="BK156" i="14"/>
  <c r="K150" i="14"/>
  <c r="BF150" i="14"/>
  <c r="BK148" i="14"/>
  <c r="BK144" i="14"/>
  <c r="BK139" i="14"/>
  <c r="BK180" i="14"/>
  <c r="BK178" i="14"/>
  <c r="BK175" i="14"/>
  <c r="BK169" i="14"/>
  <c r="BK166" i="14"/>
  <c r="BK162" i="14"/>
  <c r="K155" i="14"/>
  <c r="BF155" i="14" s="1"/>
  <c r="BK152" i="14"/>
  <c r="BK147" i="14"/>
  <c r="BK142" i="14"/>
  <c r="R214" i="15"/>
  <c r="Q212" i="15"/>
  <c r="Q208" i="15"/>
  <c r="R205" i="15"/>
  <c r="R201" i="15"/>
  <c r="R199" i="15"/>
  <c r="Q198" i="15"/>
  <c r="R196" i="15"/>
  <c r="R194" i="15"/>
  <c r="R192" i="15"/>
  <c r="R190" i="15"/>
  <c r="R188" i="15"/>
  <c r="R186" i="15"/>
  <c r="R184" i="15"/>
  <c r="Q181" i="15"/>
  <c r="Q179" i="15"/>
  <c r="Q177" i="15"/>
  <c r="R175" i="15"/>
  <c r="R173" i="15"/>
  <c r="R171" i="15"/>
  <c r="Q169" i="15"/>
  <c r="R167" i="15"/>
  <c r="Q165" i="15"/>
  <c r="R163" i="15"/>
  <c r="Q161" i="15"/>
  <c r="R158" i="15"/>
  <c r="R156" i="15"/>
  <c r="Q154" i="15"/>
  <c r="R152" i="15"/>
  <c r="R150" i="15"/>
  <c r="R148" i="15"/>
  <c r="Q146" i="15"/>
  <c r="R144" i="15"/>
  <c r="R142" i="15"/>
  <c r="Q214" i="15"/>
  <c r="R212" i="15"/>
  <c r="R208" i="15"/>
  <c r="Q205" i="15"/>
  <c r="Q201" i="15"/>
  <c r="Q199" i="15"/>
  <c r="R197" i="15"/>
  <c r="R195" i="15"/>
  <c r="Q193" i="15"/>
  <c r="R191" i="15"/>
  <c r="Q189" i="15"/>
  <c r="Q188" i="15"/>
  <c r="Q187" i="15"/>
  <c r="Q186" i="15"/>
  <c r="R185" i="15"/>
  <c r="Q184" i="15"/>
  <c r="Q182" i="15"/>
  <c r="R181" i="15"/>
  <c r="R180" i="15"/>
  <c r="R179" i="15"/>
  <c r="Q178" i="15"/>
  <c r="R177" i="15"/>
  <c r="Q176" i="15"/>
  <c r="Q175" i="15"/>
  <c r="R174" i="15"/>
  <c r="Q173" i="15"/>
  <c r="R172" i="15"/>
  <c r="Q171" i="15"/>
  <c r="Q170" i="15"/>
  <c r="R169" i="15"/>
  <c r="R168" i="15"/>
  <c r="Q167" i="15"/>
  <c r="Q166" i="15"/>
  <c r="R165" i="15"/>
  <c r="Q164" i="15"/>
  <c r="Q163" i="15"/>
  <c r="Q162" i="15"/>
  <c r="R161" i="15"/>
  <c r="R159" i="15"/>
  <c r="Q158" i="15"/>
  <c r="Q157" i="15"/>
  <c r="Q156" i="15"/>
  <c r="R155" i="15"/>
  <c r="R154" i="15"/>
  <c r="Q153" i="15"/>
  <c r="Q152" i="15"/>
  <c r="R151" i="15"/>
  <c r="Q150" i="15"/>
  <c r="R149" i="15"/>
  <c r="Q148" i="15"/>
  <c r="R147" i="15"/>
  <c r="R146" i="15"/>
  <c r="Q145" i="15"/>
  <c r="Q144" i="15"/>
  <c r="Q143" i="15"/>
  <c r="Q142" i="15"/>
  <c r="K214" i="15"/>
  <c r="BF214" i="15"/>
  <c r="K213" i="15"/>
  <c r="BF213" i="15"/>
  <c r="BK212" i="15"/>
  <c r="BK208" i="15"/>
  <c r="BK206" i="15"/>
  <c r="K202" i="15"/>
  <c r="BF202" i="15"/>
  <c r="K201" i="15"/>
  <c r="BF201" i="15" s="1"/>
  <c r="K200" i="15"/>
  <c r="BF200" i="15" s="1"/>
  <c r="BK199" i="15"/>
  <c r="K198" i="15"/>
  <c r="BF198" i="15"/>
  <c r="BK196" i="15"/>
  <c r="BK195" i="15"/>
  <c r="BK194" i="15"/>
  <c r="K192" i="15"/>
  <c r="BF192" i="15"/>
  <c r="BK190" i="15"/>
  <c r="BK188" i="15"/>
  <c r="BK187" i="15"/>
  <c r="K185" i="15"/>
  <c r="BF185" i="15"/>
  <c r="BK180" i="15"/>
  <c r="K178" i="15"/>
  <c r="BF178" i="15" s="1"/>
  <c r="BK176" i="15"/>
  <c r="BK174" i="15"/>
  <c r="BK172" i="15"/>
  <c r="BK171" i="15"/>
  <c r="K169" i="15"/>
  <c r="BF169" i="15" s="1"/>
  <c r="BK167" i="15"/>
  <c r="K163" i="15"/>
  <c r="BF163" i="15"/>
  <c r="BK159" i="15"/>
  <c r="K156" i="15"/>
  <c r="BF156" i="15" s="1"/>
  <c r="K155" i="15"/>
  <c r="BF155" i="15"/>
  <c r="BK154" i="15"/>
  <c r="BK153" i="15"/>
  <c r="K150" i="15"/>
  <c r="BF150" i="15" s="1"/>
  <c r="BK149" i="15"/>
  <c r="BK147" i="15"/>
  <c r="BK145" i="15"/>
  <c r="BK144" i="15"/>
  <c r="K142" i="15"/>
  <c r="BF142" i="15" s="1"/>
  <c r="BK215" i="15"/>
  <c r="BK209" i="15"/>
  <c r="K205" i="15"/>
  <c r="BF205" i="15"/>
  <c r="BK197" i="15"/>
  <c r="K193" i="15"/>
  <c r="BF193" i="15"/>
  <c r="K191" i="15"/>
  <c r="BF191" i="15"/>
  <c r="BK189" i="15"/>
  <c r="K186" i="15"/>
  <c r="BF186" i="15" s="1"/>
  <c r="K184" i="15"/>
  <c r="BF184" i="15"/>
  <c r="BK182" i="15"/>
  <c r="BK181" i="15"/>
  <c r="BK179" i="15"/>
  <c r="BK177" i="15"/>
  <c r="BK175" i="15"/>
  <c r="BK173" i="15"/>
  <c r="K170" i="15"/>
  <c r="BF170" i="15" s="1"/>
  <c r="BK168" i="15"/>
  <c r="K166" i="15"/>
  <c r="BF166" i="15"/>
  <c r="K165" i="15"/>
  <c r="BF165" i="15" s="1"/>
  <c r="K164" i="15"/>
  <c r="BF164" i="15" s="1"/>
  <c r="BK162" i="15"/>
  <c r="BK161" i="15"/>
  <c r="K158" i="15"/>
  <c r="BF158" i="15"/>
  <c r="BK157" i="15"/>
  <c r="K152" i="15"/>
  <c r="BF152" i="15" s="1"/>
  <c r="K151" i="15"/>
  <c r="BF151" i="15"/>
  <c r="BK148" i="15"/>
  <c r="BK146" i="15"/>
  <c r="BK143" i="15"/>
  <c r="Q195" i="16"/>
  <c r="R193" i="16"/>
  <c r="Q193" i="16"/>
  <c r="Q192" i="16"/>
  <c r="Q190" i="16"/>
  <c r="R189" i="16"/>
  <c r="R188" i="16"/>
  <c r="R186" i="16"/>
  <c r="Q185" i="16"/>
  <c r="Q182" i="16"/>
  <c r="Q181" i="16"/>
  <c r="Q178" i="16"/>
  <c r="Q176" i="16"/>
  <c r="Q175" i="16"/>
  <c r="R174" i="16"/>
  <c r="Q173" i="16"/>
  <c r="R172" i="16"/>
  <c r="R171" i="16"/>
  <c r="Q170" i="16"/>
  <c r="Q169" i="16"/>
  <c r="R168" i="16"/>
  <c r="Q167" i="16"/>
  <c r="Q166" i="16"/>
  <c r="R165" i="16"/>
  <c r="R164" i="16"/>
  <c r="Q164" i="16"/>
  <c r="R163" i="16"/>
  <c r="Q163" i="16"/>
  <c r="R162" i="16"/>
  <c r="Q162" i="16"/>
  <c r="R161" i="16"/>
  <c r="Q161" i="16"/>
  <c r="R159" i="16"/>
  <c r="Q159" i="16"/>
  <c r="R158" i="16"/>
  <c r="Q158" i="16"/>
  <c r="R157" i="16"/>
  <c r="Q157" i="16"/>
  <c r="R156" i="16"/>
  <c r="Q156" i="16"/>
  <c r="R155" i="16"/>
  <c r="Q155" i="16"/>
  <c r="R154" i="16"/>
  <c r="Q154" i="16"/>
  <c r="R153" i="16"/>
  <c r="Q153" i="16"/>
  <c r="R152" i="16"/>
  <c r="Q152" i="16"/>
  <c r="R151" i="16"/>
  <c r="Q151" i="16"/>
  <c r="R150" i="16"/>
  <c r="Q150" i="16"/>
  <c r="R149" i="16"/>
  <c r="Q149" i="16"/>
  <c r="R148" i="16"/>
  <c r="Q148" i="16"/>
  <c r="R147" i="16"/>
  <c r="Q147" i="16"/>
  <c r="R146" i="16"/>
  <c r="Q146" i="16"/>
  <c r="R145" i="16"/>
  <c r="Q145" i="16"/>
  <c r="R144" i="16"/>
  <c r="Q144" i="16"/>
  <c r="R143" i="16"/>
  <c r="Q143" i="16"/>
  <c r="R195" i="16"/>
  <c r="R194" i="16"/>
  <c r="Q194" i="16"/>
  <c r="R192" i="16"/>
  <c r="R190" i="16"/>
  <c r="Q189" i="16"/>
  <c r="Q188" i="16"/>
  <c r="Q186" i="16"/>
  <c r="R185" i="16"/>
  <c r="R182" i="16"/>
  <c r="R181" i="16"/>
  <c r="R178" i="16"/>
  <c r="R176" i="16"/>
  <c r="R175" i="16"/>
  <c r="Q174" i="16"/>
  <c r="R173" i="16"/>
  <c r="Q172" i="16"/>
  <c r="Q171" i="16"/>
  <c r="R170" i="16"/>
  <c r="R169" i="16"/>
  <c r="Q168" i="16"/>
  <c r="R167" i="16"/>
  <c r="R166" i="16"/>
  <c r="Q165" i="16"/>
  <c r="BK195" i="16"/>
  <c r="BK194" i="16"/>
  <c r="K193" i="16"/>
  <c r="BF193" i="16" s="1"/>
  <c r="K192" i="16"/>
  <c r="BF192" i="16"/>
  <c r="K189" i="16"/>
  <c r="BF189" i="16"/>
  <c r="K188" i="16"/>
  <c r="BF188" i="16"/>
  <c r="K186" i="16"/>
  <c r="BF186" i="16"/>
  <c r="K182" i="16"/>
  <c r="BF182" i="16"/>
  <c r="BK176" i="16"/>
  <c r="BK171" i="16"/>
  <c r="K168" i="16"/>
  <c r="BF168" i="16" s="1"/>
  <c r="K167" i="16"/>
  <c r="BF167" i="16" s="1"/>
  <c r="BK165" i="16"/>
  <c r="BK161" i="16"/>
  <c r="BK155" i="16"/>
  <c r="BK151" i="16"/>
  <c r="BK149" i="16"/>
  <c r="BK145" i="16"/>
  <c r="BK143" i="16"/>
  <c r="BK190" i="16"/>
  <c r="BK185" i="16"/>
  <c r="BK181" i="16"/>
  <c r="BK178" i="16"/>
  <c r="K174" i="16"/>
  <c r="BF174" i="16"/>
  <c r="BK173" i="16"/>
  <c r="K170" i="16"/>
  <c r="BF170" i="16"/>
  <c r="BK164" i="16"/>
  <c r="BK162" i="16"/>
  <c r="BK158" i="16"/>
  <c r="BK157" i="16"/>
  <c r="BK154" i="16"/>
  <c r="BK152" i="16"/>
  <c r="BK148" i="16"/>
  <c r="BK146" i="16"/>
  <c r="Q184" i="17"/>
  <c r="Q183" i="17"/>
  <c r="Q182" i="17"/>
  <c r="R181" i="17"/>
  <c r="Q180" i="17"/>
  <c r="Q177" i="17"/>
  <c r="Q176" i="17"/>
  <c r="Q173" i="17"/>
  <c r="R171" i="17"/>
  <c r="R170" i="17"/>
  <c r="R169" i="17"/>
  <c r="R168" i="17"/>
  <c r="R166" i="17"/>
  <c r="Q165" i="17"/>
  <c r="Q164" i="17"/>
  <c r="R163" i="17"/>
  <c r="Q163" i="17"/>
  <c r="Q162" i="17"/>
  <c r="R161" i="17"/>
  <c r="R160" i="17"/>
  <c r="Q159" i="17"/>
  <c r="R158" i="17"/>
  <c r="R157" i="17"/>
  <c r="Q156" i="17"/>
  <c r="Q155" i="17"/>
  <c r="Q154" i="17"/>
  <c r="R152" i="17"/>
  <c r="R151" i="17"/>
  <c r="R150" i="17"/>
  <c r="R149" i="17"/>
  <c r="R148" i="17"/>
  <c r="R147" i="17"/>
  <c r="Q146" i="17"/>
  <c r="Q145" i="17"/>
  <c r="R144" i="17"/>
  <c r="Q143" i="17"/>
  <c r="Q142" i="17"/>
  <c r="Q141" i="17"/>
  <c r="R184" i="17"/>
  <c r="R183" i="17"/>
  <c r="R182" i="17"/>
  <c r="Q181" i="17"/>
  <c r="R180" i="17"/>
  <c r="R177" i="17"/>
  <c r="R176" i="17"/>
  <c r="R173" i="17"/>
  <c r="Q171" i="17"/>
  <c r="Q170" i="17"/>
  <c r="Q169" i="17"/>
  <c r="Q168" i="17"/>
  <c r="R167" i="17"/>
  <c r="Q167" i="17"/>
  <c r="Q166" i="17"/>
  <c r="R165" i="17"/>
  <c r="R164" i="17"/>
  <c r="R162" i="17"/>
  <c r="Q161" i="17"/>
  <c r="Q160" i="17"/>
  <c r="R159" i="17"/>
  <c r="Q158" i="17"/>
  <c r="Q157" i="17"/>
  <c r="R156" i="17"/>
  <c r="R155" i="17"/>
  <c r="R154" i="17"/>
  <c r="Q152" i="17"/>
  <c r="Q151" i="17"/>
  <c r="Q150" i="17"/>
  <c r="Q149" i="17"/>
  <c r="Q148" i="17"/>
  <c r="Q147" i="17"/>
  <c r="R146" i="17"/>
  <c r="R145" i="17"/>
  <c r="Q144" i="17"/>
  <c r="R143" i="17"/>
  <c r="R142" i="17"/>
  <c r="R141" i="17"/>
  <c r="K183" i="17"/>
  <c r="BF183" i="17" s="1"/>
  <c r="BK182" i="17"/>
  <c r="K180" i="17"/>
  <c r="BF180" i="17" s="1"/>
  <c r="K177" i="17"/>
  <c r="BF177" i="17" s="1"/>
  <c r="K173" i="17"/>
  <c r="BF173" i="17"/>
  <c r="K170" i="17"/>
  <c r="BF170" i="17" s="1"/>
  <c r="BK169" i="17"/>
  <c r="BK167" i="17"/>
  <c r="K161" i="17"/>
  <c r="BF161" i="17"/>
  <c r="BK159" i="17"/>
  <c r="K157" i="17"/>
  <c r="BF157" i="17" s="1"/>
  <c r="BK143" i="17"/>
  <c r="BK142" i="17"/>
  <c r="K171" i="17"/>
  <c r="BF171" i="17"/>
  <c r="K168" i="17"/>
  <c r="BF168" i="17"/>
  <c r="K166" i="17"/>
  <c r="BF166" i="17" s="1"/>
  <c r="K165" i="17"/>
  <c r="BF165" i="17" s="1"/>
  <c r="K164" i="17"/>
  <c r="BF164" i="17" s="1"/>
  <c r="BK163" i="17"/>
  <c r="K162" i="17"/>
  <c r="BF162" i="17"/>
  <c r="K160" i="17"/>
  <c r="BF160" i="17" s="1"/>
  <c r="BK158" i="17"/>
  <c r="BK156" i="17"/>
  <c r="BK155" i="17"/>
  <c r="BK154" i="17"/>
  <c r="BK152" i="17"/>
  <c r="BK151" i="17"/>
  <c r="BK150" i="17"/>
  <c r="K149" i="17"/>
  <c r="BF149" i="17" s="1"/>
  <c r="BK148" i="17"/>
  <c r="K147" i="17"/>
  <c r="BF147" i="17" s="1"/>
  <c r="BK146" i="17"/>
  <c r="BK145" i="17"/>
  <c r="K144" i="17"/>
  <c r="BF144" i="17"/>
  <c r="BK141" i="17"/>
  <c r="Q188" i="18"/>
  <c r="Q187" i="18"/>
  <c r="R186" i="18"/>
  <c r="R185" i="18"/>
  <c r="Q182" i="18"/>
  <c r="R181" i="18"/>
  <c r="R179" i="18"/>
  <c r="Q178" i="18"/>
  <c r="Q175" i="18"/>
  <c r="Q174" i="18"/>
  <c r="R173" i="18"/>
  <c r="R172" i="18"/>
  <c r="Q171" i="18"/>
  <c r="R170" i="18"/>
  <c r="Q169" i="18"/>
  <c r="R168" i="18"/>
  <c r="Q167" i="18"/>
  <c r="R166" i="18"/>
  <c r="Q165" i="18"/>
  <c r="Q164" i="18"/>
  <c r="R163" i="18"/>
  <c r="Q162" i="18"/>
  <c r="R161" i="18"/>
  <c r="Q160" i="18"/>
  <c r="R159" i="18"/>
  <c r="Q158" i="18"/>
  <c r="Q157" i="18"/>
  <c r="R156" i="18"/>
  <c r="Q155" i="18"/>
  <c r="R154" i="18"/>
  <c r="Q153" i="18"/>
  <c r="Q152" i="18"/>
  <c r="R151" i="18"/>
  <c r="Q149" i="18"/>
  <c r="Q148" i="18"/>
  <c r="R147" i="18"/>
  <c r="Q146" i="18"/>
  <c r="R145" i="18"/>
  <c r="R144" i="18"/>
  <c r="Q143" i="18"/>
  <c r="R142" i="18"/>
  <c r="Q141" i="18"/>
  <c r="R188" i="18"/>
  <c r="R187" i="18"/>
  <c r="Q186" i="18"/>
  <c r="Q185" i="18"/>
  <c r="R182" i="18"/>
  <c r="Q181" i="18"/>
  <c r="Q179" i="18"/>
  <c r="R178" i="18"/>
  <c r="R175" i="18"/>
  <c r="R174" i="18"/>
  <c r="Q173" i="18"/>
  <c r="Q172" i="18"/>
  <c r="R171" i="18"/>
  <c r="Q170" i="18"/>
  <c r="R169" i="18"/>
  <c r="Q168" i="18"/>
  <c r="R167" i="18"/>
  <c r="Q166" i="18"/>
  <c r="R165" i="18"/>
  <c r="R164" i="18"/>
  <c r="Q163" i="18"/>
  <c r="R162" i="18"/>
  <c r="Q161" i="18"/>
  <c r="R160" i="18"/>
  <c r="Q159" i="18"/>
  <c r="R158" i="18"/>
  <c r="R157" i="18"/>
  <c r="Q156" i="18"/>
  <c r="R155" i="18"/>
  <c r="Q154" i="18"/>
  <c r="R153" i="18"/>
  <c r="R152" i="18"/>
  <c r="Q151" i="18"/>
  <c r="R149" i="18"/>
  <c r="R148" i="18"/>
  <c r="Q147" i="18"/>
  <c r="R146" i="18"/>
  <c r="Q145" i="18"/>
  <c r="Q144" i="18"/>
  <c r="R143" i="18"/>
  <c r="Q142" i="18"/>
  <c r="R141" i="18"/>
  <c r="K188" i="18"/>
  <c r="BF188" i="18" s="1"/>
  <c r="BK187" i="18"/>
  <c r="BK186" i="18"/>
  <c r="BK185" i="18"/>
  <c r="K179" i="18"/>
  <c r="BF179" i="18" s="1"/>
  <c r="BK178" i="18"/>
  <c r="K174" i="18"/>
  <c r="BF174" i="18" s="1"/>
  <c r="K173" i="18"/>
  <c r="BF173" i="18" s="1"/>
  <c r="K172" i="18"/>
  <c r="BF172" i="18" s="1"/>
  <c r="K170" i="18"/>
  <c r="BF170" i="18" s="1"/>
  <c r="K168" i="18"/>
  <c r="BF168" i="18"/>
  <c r="BK165" i="18"/>
  <c r="BK163" i="18"/>
  <c r="BK162" i="18"/>
  <c r="BK160" i="18"/>
  <c r="BK157" i="18"/>
  <c r="BK154" i="18"/>
  <c r="K149" i="18"/>
  <c r="BF149" i="18" s="1"/>
  <c r="BK148" i="18"/>
  <c r="BK146" i="18"/>
  <c r="K145" i="18"/>
  <c r="BF145" i="18"/>
  <c r="BK143" i="18"/>
  <c r="BK182" i="18"/>
  <c r="BK181" i="18"/>
  <c r="BK175" i="18"/>
  <c r="BK171" i="18"/>
  <c r="BK169" i="18"/>
  <c r="K167" i="18"/>
  <c r="BF167" i="18" s="1"/>
  <c r="K166" i="18"/>
  <c r="BF166" i="18" s="1"/>
  <c r="K164" i="18"/>
  <c r="BF164" i="18"/>
  <c r="BK161" i="18"/>
  <c r="K159" i="18"/>
  <c r="BF159" i="18"/>
  <c r="K158" i="18"/>
  <c r="BF158" i="18"/>
  <c r="BK156" i="18"/>
  <c r="BK155" i="18"/>
  <c r="BK153" i="18"/>
  <c r="BK152" i="18"/>
  <c r="BK151" i="18"/>
  <c r="K147" i="18"/>
  <c r="BF147" i="18"/>
  <c r="K144" i="18"/>
  <c r="BF144" i="18"/>
  <c r="K142" i="18"/>
  <c r="BF142" i="18" s="1"/>
  <c r="BK141" i="18"/>
  <c r="R220" i="19"/>
  <c r="Q219" i="19"/>
  <c r="R218" i="19"/>
  <c r="R217" i="19"/>
  <c r="R215" i="19"/>
  <c r="R214" i="19"/>
  <c r="R213" i="19"/>
  <c r="R212" i="19"/>
  <c r="R210" i="19"/>
  <c r="R208" i="19"/>
  <c r="R207" i="19"/>
  <c r="Q204" i="19"/>
  <c r="R203" i="19"/>
  <c r="Q202" i="19"/>
  <c r="R201" i="19"/>
  <c r="Q200" i="19"/>
  <c r="R199" i="19"/>
  <c r="R198" i="19"/>
  <c r="Q197" i="19"/>
  <c r="R196" i="19"/>
  <c r="R195" i="19"/>
  <c r="R194" i="19"/>
  <c r="R193" i="19"/>
  <c r="Q192" i="19"/>
  <c r="Q191" i="19"/>
  <c r="R190" i="19"/>
  <c r="Q189" i="19"/>
  <c r="Q187" i="19"/>
  <c r="Q186" i="19"/>
  <c r="R185" i="19"/>
  <c r="Q184" i="19"/>
  <c r="Q183" i="19"/>
  <c r="R182" i="19"/>
  <c r="Q181" i="19"/>
  <c r="R180" i="19"/>
  <c r="R179" i="19"/>
  <c r="Q178" i="19"/>
  <c r="Q177" i="19"/>
  <c r="R175" i="19"/>
  <c r="R174" i="19"/>
  <c r="Q173" i="19"/>
  <c r="R172" i="19"/>
  <c r="Q157" i="19"/>
  <c r="Q156" i="19"/>
  <c r="R154" i="19"/>
  <c r="Q153" i="19"/>
  <c r="Q152" i="19"/>
  <c r="R151" i="19"/>
  <c r="R150" i="19"/>
  <c r="Q149" i="19"/>
  <c r="Q148" i="19"/>
  <c r="Q147" i="19"/>
  <c r="R146" i="19"/>
  <c r="Q145" i="19"/>
  <c r="R144" i="19"/>
  <c r="Q220" i="19"/>
  <c r="R219" i="19"/>
  <c r="Q218" i="19"/>
  <c r="Q217" i="19"/>
  <c r="Q215" i="19"/>
  <c r="Q214" i="19"/>
  <c r="Q213" i="19"/>
  <c r="Q212" i="19"/>
  <c r="Q210" i="19"/>
  <c r="Q208" i="19"/>
  <c r="Q207" i="19"/>
  <c r="R204" i="19"/>
  <c r="Q203" i="19"/>
  <c r="R202" i="19"/>
  <c r="Q201" i="19"/>
  <c r="R200" i="19"/>
  <c r="Q199" i="19"/>
  <c r="Q198" i="19"/>
  <c r="R197" i="19"/>
  <c r="Q196" i="19"/>
  <c r="Q195" i="19"/>
  <c r="Q194" i="19"/>
  <c r="Q193" i="19"/>
  <c r="R192" i="19"/>
  <c r="R191" i="19"/>
  <c r="Q190" i="19"/>
  <c r="R189" i="19"/>
  <c r="R187" i="19"/>
  <c r="R186" i="19"/>
  <c r="Q185" i="19"/>
  <c r="R184" i="19"/>
  <c r="R183" i="19"/>
  <c r="Q182" i="19"/>
  <c r="R181" i="19"/>
  <c r="Q180" i="19"/>
  <c r="Q179" i="19"/>
  <c r="R178" i="19"/>
  <c r="R177" i="19"/>
  <c r="Q175" i="19"/>
  <c r="Q174" i="19"/>
  <c r="R173" i="19"/>
  <c r="Q172" i="19"/>
  <c r="R171" i="19"/>
  <c r="Q171" i="19"/>
  <c r="R170" i="19"/>
  <c r="Q170" i="19"/>
  <c r="R169" i="19"/>
  <c r="Q169" i="19"/>
  <c r="R167" i="19"/>
  <c r="Q167" i="19"/>
  <c r="R166" i="19"/>
  <c r="Q166" i="19"/>
  <c r="R165" i="19"/>
  <c r="Q165" i="19"/>
  <c r="R164" i="19"/>
  <c r="Q164" i="19"/>
  <c r="R163" i="19"/>
  <c r="Q163" i="19"/>
  <c r="R162" i="19"/>
  <c r="Q162" i="19"/>
  <c r="R161" i="19"/>
  <c r="Q161" i="19"/>
  <c r="R160" i="19"/>
  <c r="Q160" i="19"/>
  <c r="R158" i="19"/>
  <c r="Q158" i="19"/>
  <c r="R157" i="19"/>
  <c r="R156" i="19"/>
  <c r="R155" i="19"/>
  <c r="Q155" i="19"/>
  <c r="Q154" i="19"/>
  <c r="R153" i="19"/>
  <c r="R152" i="19"/>
  <c r="Q151" i="19"/>
  <c r="Q150" i="19"/>
  <c r="R149" i="19"/>
  <c r="R148" i="19"/>
  <c r="R147" i="19"/>
  <c r="Q146" i="19"/>
  <c r="R145" i="19"/>
  <c r="Q144" i="19"/>
  <c r="BK220" i="19"/>
  <c r="BK218" i="19"/>
  <c r="BK217" i="19"/>
  <c r="K215" i="19"/>
  <c r="BF215" i="19"/>
  <c r="BK214" i="19"/>
  <c r="BK213" i="19"/>
  <c r="K208" i="19"/>
  <c r="BF208" i="19"/>
  <c r="BK207" i="19"/>
  <c r="K203" i="19"/>
  <c r="BF203" i="19" s="1"/>
  <c r="BK199" i="19"/>
  <c r="K197" i="19"/>
  <c r="BF197" i="19"/>
  <c r="BK194" i="19"/>
  <c r="K192" i="19"/>
  <c r="BF192" i="19" s="1"/>
  <c r="K190" i="19"/>
  <c r="BF190" i="19" s="1"/>
  <c r="BK186" i="19"/>
  <c r="BK184" i="19"/>
  <c r="K180" i="19"/>
  <c r="BF180" i="19" s="1"/>
  <c r="K178" i="19"/>
  <c r="BF178" i="19" s="1"/>
  <c r="K175" i="19"/>
  <c r="BF175" i="19" s="1"/>
  <c r="K174" i="19"/>
  <c r="BF174" i="19" s="1"/>
  <c r="BK171" i="19"/>
  <c r="BK166" i="19"/>
  <c r="BK164" i="19"/>
  <c r="BK156" i="19"/>
  <c r="K154" i="19"/>
  <c r="BF154" i="19"/>
  <c r="K151" i="19"/>
  <c r="BF151" i="19"/>
  <c r="K150" i="19"/>
  <c r="BF150" i="19" s="1"/>
  <c r="BK144" i="19"/>
  <c r="BK219" i="19"/>
  <c r="K212" i="19"/>
  <c r="BF212" i="19"/>
  <c r="BK202" i="19"/>
  <c r="BK200" i="19"/>
  <c r="BK196" i="19"/>
  <c r="K193" i="19"/>
  <c r="BF193" i="19"/>
  <c r="BK191" i="19"/>
  <c r="K187" i="19"/>
  <c r="BF187" i="19" s="1"/>
  <c r="BK185" i="19"/>
  <c r="BK183" i="19"/>
  <c r="BK181" i="19"/>
  <c r="K177" i="19"/>
  <c r="BF177" i="19"/>
  <c r="BK173" i="19"/>
  <c r="BK170" i="19"/>
  <c r="BK167" i="19"/>
  <c r="BK165" i="19"/>
  <c r="BK163" i="19"/>
  <c r="BK161" i="19"/>
  <c r="BK160" i="19"/>
  <c r="BK157" i="19"/>
  <c r="BK153" i="19"/>
  <c r="K148" i="19"/>
  <c r="BF148" i="19"/>
  <c r="BK147" i="19"/>
  <c r="BK145" i="19"/>
  <c r="R163" i="20"/>
  <c r="R162" i="20"/>
  <c r="R161" i="20"/>
  <c r="R160" i="20"/>
  <c r="Q159" i="20"/>
  <c r="R158" i="20"/>
  <c r="Q157" i="20"/>
  <c r="R156" i="20"/>
  <c r="Q155" i="20"/>
  <c r="R154" i="20"/>
  <c r="R153" i="20"/>
  <c r="R152" i="20"/>
  <c r="Q151" i="20"/>
  <c r="R150" i="20"/>
  <c r="Q149" i="20"/>
  <c r="R147" i="20"/>
  <c r="Q146" i="20"/>
  <c r="Q145" i="20"/>
  <c r="Q144" i="20"/>
  <c r="R143" i="20"/>
  <c r="R142" i="20"/>
  <c r="Q141" i="20"/>
  <c r="Q140" i="20"/>
  <c r="R139" i="20"/>
  <c r="Q138" i="20"/>
  <c r="Q137" i="20"/>
  <c r="R136" i="20"/>
  <c r="Q135" i="20"/>
  <c r="Q134" i="20"/>
  <c r="Q163" i="20"/>
  <c r="Q162" i="20"/>
  <c r="Q161" i="20"/>
  <c r="Q160" i="20"/>
  <c r="R159" i="20"/>
  <c r="Q158" i="20"/>
  <c r="R157" i="20"/>
  <c r="Q156" i="20"/>
  <c r="R155" i="20"/>
  <c r="Q154" i="20"/>
  <c r="Q153" i="20"/>
  <c r="Q152" i="20"/>
  <c r="R151" i="20"/>
  <c r="Q150" i="20"/>
  <c r="R149" i="20"/>
  <c r="Q147" i="20"/>
  <c r="R146" i="20"/>
  <c r="R145" i="20"/>
  <c r="R144" i="20"/>
  <c r="Q143" i="20"/>
  <c r="Q142" i="20"/>
  <c r="R141" i="20"/>
  <c r="R140" i="20"/>
  <c r="Q139" i="20"/>
  <c r="R138" i="20"/>
  <c r="R137" i="20"/>
  <c r="Q136" i="20"/>
  <c r="R135" i="20"/>
  <c r="R134" i="20"/>
  <c r="BK163" i="20"/>
  <c r="BK162" i="20"/>
  <c r="K161" i="20"/>
  <c r="BF161" i="20"/>
  <c r="BK160" i="20"/>
  <c r="K158" i="20"/>
  <c r="BF158" i="20"/>
  <c r="BK157" i="20"/>
  <c r="K156" i="20"/>
  <c r="BF156" i="20"/>
  <c r="K152" i="20"/>
  <c r="BF152" i="20"/>
  <c r="BK151" i="20"/>
  <c r="K150" i="20"/>
  <c r="BF150" i="20" s="1"/>
  <c r="K147" i="20"/>
  <c r="BF147" i="20" s="1"/>
  <c r="K146" i="20"/>
  <c r="BF146" i="20"/>
  <c r="BK144" i="20"/>
  <c r="K142" i="20"/>
  <c r="BF142" i="20"/>
  <c r="K139" i="20"/>
  <c r="BF139" i="20"/>
  <c r="BK137" i="20"/>
  <c r="K135" i="20"/>
  <c r="BF135" i="20" s="1"/>
  <c r="BK159" i="20"/>
  <c r="BK155" i="20"/>
  <c r="K154" i="20"/>
  <c r="BF154" i="20"/>
  <c r="BK153" i="20"/>
  <c r="BK149" i="20"/>
  <c r="BK145" i="20"/>
  <c r="BK143" i="20"/>
  <c r="K141" i="20"/>
  <c r="BF141" i="20" s="1"/>
  <c r="BK140" i="20"/>
  <c r="BK138" i="20"/>
  <c r="K136" i="20"/>
  <c r="BF136" i="20" s="1"/>
  <c r="BK134" i="20"/>
  <c r="R204" i="21"/>
  <c r="Q203" i="21"/>
  <c r="R198" i="21"/>
  <c r="R196" i="21"/>
  <c r="R195" i="21"/>
  <c r="Q194" i="21"/>
  <c r="R193" i="21"/>
  <c r="Q192" i="21"/>
  <c r="Q191" i="21"/>
  <c r="R190" i="21"/>
  <c r="R189" i="21"/>
  <c r="Q188" i="21"/>
  <c r="R187" i="21"/>
  <c r="R186" i="21"/>
  <c r="R185" i="21"/>
  <c r="Q184" i="21"/>
  <c r="R183" i="21"/>
  <c r="Q182" i="21"/>
  <c r="Q181" i="21"/>
  <c r="R177" i="21"/>
  <c r="R176" i="21"/>
  <c r="R175" i="21"/>
  <c r="Q174" i="21"/>
  <c r="Q173" i="21"/>
  <c r="Q172" i="21"/>
  <c r="R171" i="21"/>
  <c r="Q170" i="21"/>
  <c r="Q165" i="21"/>
  <c r="Q163" i="21"/>
  <c r="R159" i="21"/>
  <c r="Q159" i="21"/>
  <c r="R157" i="21"/>
  <c r="Q157" i="21"/>
  <c r="R155" i="21"/>
  <c r="Q155" i="21"/>
  <c r="R154" i="21"/>
  <c r="Q154" i="21"/>
  <c r="R153" i="21"/>
  <c r="Q153" i="21"/>
  <c r="R151" i="21"/>
  <c r="Q151" i="21"/>
  <c r="R149" i="21"/>
  <c r="Q149" i="21"/>
  <c r="R147" i="21"/>
  <c r="Q147" i="21"/>
  <c r="R145" i="21"/>
  <c r="Q145" i="21"/>
  <c r="R143" i="21"/>
  <c r="Q143" i="21"/>
  <c r="R140" i="21"/>
  <c r="Q140" i="21"/>
  <c r="Q204" i="21"/>
  <c r="R203" i="21"/>
  <c r="R202" i="21"/>
  <c r="Q202" i="21"/>
  <c r="R201" i="21"/>
  <c r="Q201" i="21"/>
  <c r="R199" i="21"/>
  <c r="Q199" i="21"/>
  <c r="Q198" i="21"/>
  <c r="R197" i="21"/>
  <c r="Q197" i="21"/>
  <c r="Q196" i="21"/>
  <c r="Q195" i="21"/>
  <c r="R194" i="21"/>
  <c r="Q193" i="21"/>
  <c r="R192" i="21"/>
  <c r="R191" i="21"/>
  <c r="Q190" i="21"/>
  <c r="Q189" i="21"/>
  <c r="R188" i="21"/>
  <c r="Q187" i="21"/>
  <c r="Q186" i="21"/>
  <c r="Q185" i="21"/>
  <c r="R184" i="21"/>
  <c r="Q183" i="21"/>
  <c r="R182" i="21"/>
  <c r="R181" i="21"/>
  <c r="Q177" i="21"/>
  <c r="Q176" i="21"/>
  <c r="Q175" i="21"/>
  <c r="R174" i="21"/>
  <c r="R173" i="21"/>
  <c r="R172" i="21"/>
  <c r="Q171" i="21"/>
  <c r="R170" i="21"/>
  <c r="R165" i="21"/>
  <c r="R163" i="21"/>
  <c r="BK204" i="21"/>
  <c r="BK201" i="21"/>
  <c r="K198" i="21"/>
  <c r="BF198" i="21"/>
  <c r="BK197" i="21"/>
  <c r="K196" i="21"/>
  <c r="BF196" i="21" s="1"/>
  <c r="BK194" i="21"/>
  <c r="BK192" i="21"/>
  <c r="K190" i="21"/>
  <c r="BF190" i="21"/>
  <c r="K187" i="21"/>
  <c r="BF187" i="21" s="1"/>
  <c r="BK186" i="21"/>
  <c r="BK185" i="21"/>
  <c r="K183" i="21"/>
  <c r="BF183" i="21" s="1"/>
  <c r="K181" i="21"/>
  <c r="BF181" i="21" s="1"/>
  <c r="K175" i="21"/>
  <c r="BF175" i="21"/>
  <c r="BK173" i="21"/>
  <c r="BK165" i="21"/>
  <c r="BK157" i="21"/>
  <c r="BK155" i="21"/>
  <c r="BK154" i="21"/>
  <c r="BK151" i="21"/>
  <c r="BK149" i="21"/>
  <c r="BK203" i="21"/>
  <c r="BK202" i="21"/>
  <c r="K199" i="21"/>
  <c r="BF199" i="21"/>
  <c r="K195" i="21"/>
  <c r="BF195" i="21" s="1"/>
  <c r="BK193" i="21"/>
  <c r="BK191" i="21"/>
  <c r="BK189" i="21"/>
  <c r="BK188" i="21"/>
  <c r="K184" i="21"/>
  <c r="BF184" i="21"/>
  <c r="K182" i="21"/>
  <c r="BF182" i="21"/>
  <c r="K177" i="21"/>
  <c r="BF177" i="21"/>
  <c r="BK176" i="21"/>
  <c r="BK174" i="21"/>
  <c r="K172" i="21"/>
  <c r="BF172" i="21"/>
  <c r="BK171" i="21"/>
  <c r="BK170" i="21"/>
  <c r="K163" i="21"/>
  <c r="BF163" i="21"/>
  <c r="BK159" i="21"/>
  <c r="BK153" i="21"/>
  <c r="BK147" i="21"/>
  <c r="BK145" i="21"/>
  <c r="BK143" i="21"/>
  <c r="BK140" i="21"/>
  <c r="R187" i="22"/>
  <c r="R185" i="22"/>
  <c r="Q184" i="22"/>
  <c r="Q183" i="22"/>
  <c r="Q182" i="22"/>
  <c r="Q180" i="22"/>
  <c r="R179" i="22"/>
  <c r="R178" i="22"/>
  <c r="Q177" i="22"/>
  <c r="Q176" i="22"/>
  <c r="R175" i="22"/>
  <c r="R174" i="22"/>
  <c r="Q173" i="22"/>
  <c r="Q172" i="22"/>
  <c r="R171" i="22"/>
  <c r="Q170" i="22"/>
  <c r="Q169" i="22"/>
  <c r="R168" i="22"/>
  <c r="R167" i="22"/>
  <c r="R166" i="22"/>
  <c r="Q165" i="22"/>
  <c r="Q164" i="22"/>
  <c r="Q163" i="22"/>
  <c r="R162" i="22"/>
  <c r="R161" i="22"/>
  <c r="R157" i="22"/>
  <c r="Q154" i="22"/>
  <c r="Q151" i="22"/>
  <c r="R150" i="22"/>
  <c r="R149" i="22"/>
  <c r="Q147" i="22"/>
  <c r="R145" i="22"/>
  <c r="Q143" i="22"/>
  <c r="Q140" i="22"/>
  <c r="Q187" i="22"/>
  <c r="Q185" i="22"/>
  <c r="R184" i="22"/>
  <c r="R183" i="22"/>
  <c r="R182" i="22"/>
  <c r="R180" i="22"/>
  <c r="Q179" i="22"/>
  <c r="Q178" i="22"/>
  <c r="R177" i="22"/>
  <c r="R176" i="22"/>
  <c r="Q175" i="22"/>
  <c r="Q174" i="22"/>
  <c r="R173" i="22"/>
  <c r="R172" i="22"/>
  <c r="Q171" i="22"/>
  <c r="R170" i="22"/>
  <c r="R169" i="22"/>
  <c r="Q168" i="22"/>
  <c r="Q167" i="22"/>
  <c r="Q166" i="22"/>
  <c r="R165" i="22"/>
  <c r="R164" i="22"/>
  <c r="R163" i="22"/>
  <c r="Q162" i="22"/>
  <c r="Q161" i="22"/>
  <c r="Q157" i="22"/>
  <c r="R154" i="22"/>
  <c r="R151" i="22"/>
  <c r="Q150" i="22"/>
  <c r="Q149" i="22"/>
  <c r="R147" i="22"/>
  <c r="Q145" i="22"/>
  <c r="R143" i="22"/>
  <c r="R140" i="22"/>
  <c r="BK187" i="22"/>
  <c r="BK184" i="22"/>
  <c r="BK180" i="22"/>
  <c r="BK177" i="22"/>
  <c r="BK176" i="22"/>
  <c r="K172" i="22"/>
  <c r="BF172" i="22" s="1"/>
  <c r="K171" i="22"/>
  <c r="BF171" i="22" s="1"/>
  <c r="BK170" i="22"/>
  <c r="BK168" i="22"/>
  <c r="BK165" i="22"/>
  <c r="K154" i="22"/>
  <c r="BF154" i="22" s="1"/>
  <c r="BK147" i="22"/>
  <c r="K140" i="22"/>
  <c r="BF140" i="22"/>
  <c r="K183" i="22"/>
  <c r="BF183" i="22"/>
  <c r="BK179" i="22"/>
  <c r="K174" i="22"/>
  <c r="BF174" i="22" s="1"/>
  <c r="K173" i="22"/>
  <c r="BF173" i="22" s="1"/>
  <c r="BK167" i="22"/>
  <c r="BK164" i="22"/>
  <c r="K162" i="22"/>
  <c r="BF162" i="22" s="1"/>
  <c r="K161" i="22"/>
  <c r="BF161" i="22" s="1"/>
  <c r="BK151" i="22"/>
  <c r="K149" i="22"/>
  <c r="BF149" i="22" s="1"/>
  <c r="K145" i="22"/>
  <c r="BF145" i="22" s="1"/>
  <c r="K143" i="22"/>
  <c r="BF143" i="22" s="1"/>
  <c r="R275" i="23"/>
  <c r="Q275" i="23"/>
  <c r="R274" i="23"/>
  <c r="Q274" i="23"/>
  <c r="R272" i="23"/>
  <c r="Q272" i="23"/>
  <c r="R271" i="23"/>
  <c r="Q271" i="23"/>
  <c r="R270" i="23"/>
  <c r="Q270" i="23"/>
  <c r="R269" i="23"/>
  <c r="Q269" i="23"/>
  <c r="R268" i="23"/>
  <c r="Q268" i="23"/>
  <c r="R267" i="23"/>
  <c r="Q267" i="23"/>
  <c r="R266" i="23"/>
  <c r="Q266" i="23"/>
  <c r="R265" i="23"/>
  <c r="Q265" i="23"/>
  <c r="R264" i="23"/>
  <c r="Q264" i="23"/>
  <c r="R263" i="23"/>
  <c r="Q263" i="23"/>
  <c r="R262" i="23"/>
  <c r="Q262" i="23"/>
  <c r="R259" i="23"/>
  <c r="Q259" i="23"/>
  <c r="R257" i="23"/>
  <c r="Q257" i="23"/>
  <c r="R255" i="23"/>
  <c r="Q255" i="23"/>
  <c r="R254" i="23"/>
  <c r="Q254" i="23"/>
  <c r="R253" i="23"/>
  <c r="Q253" i="23"/>
  <c r="R252" i="23"/>
  <c r="Q252" i="23"/>
  <c r="R251" i="23"/>
  <c r="Q251" i="23"/>
  <c r="R250" i="23"/>
  <c r="Q250" i="23"/>
  <c r="R248" i="23"/>
  <c r="Q248" i="23"/>
  <c r="R247" i="23"/>
  <c r="Q247" i="23"/>
  <c r="R245" i="23"/>
  <c r="Q245" i="23"/>
  <c r="R243" i="23"/>
  <c r="Q243" i="23"/>
  <c r="R242" i="23"/>
  <c r="Q242" i="23"/>
  <c r="R241" i="23"/>
  <c r="Q241" i="23"/>
  <c r="R239" i="23"/>
  <c r="Q239" i="23"/>
  <c r="R238" i="23"/>
  <c r="Q238" i="23"/>
  <c r="R237" i="23"/>
  <c r="Q237" i="23"/>
  <c r="R236" i="23"/>
  <c r="Q236" i="23"/>
  <c r="R235" i="23"/>
  <c r="Q235" i="23"/>
  <c r="Q234" i="23"/>
  <c r="R233" i="23"/>
  <c r="R232" i="23"/>
  <c r="Q232" i="23"/>
  <c r="Q231" i="23"/>
  <c r="Q230" i="23"/>
  <c r="R229" i="23"/>
  <c r="Q228" i="23"/>
  <c r="R227" i="23"/>
  <c r="Q226" i="23"/>
  <c r="R225" i="23"/>
  <c r="Q224" i="23"/>
  <c r="R223" i="23"/>
  <c r="Q222" i="23"/>
  <c r="R221" i="23"/>
  <c r="Q220" i="23"/>
  <c r="R219" i="23"/>
  <c r="R218" i="23"/>
  <c r="Q217" i="23"/>
  <c r="Q216" i="23"/>
  <c r="Q215" i="23"/>
  <c r="R213" i="23"/>
  <c r="R212" i="23"/>
  <c r="R211" i="23"/>
  <c r="Q210" i="23"/>
  <c r="Q209" i="23"/>
  <c r="Q208" i="23"/>
  <c r="Q207" i="23"/>
  <c r="R206" i="23"/>
  <c r="R205" i="23"/>
  <c r="R204" i="23"/>
  <c r="R203" i="23"/>
  <c r="R202" i="23"/>
  <c r="Q201" i="23"/>
  <c r="R200" i="23"/>
  <c r="R199" i="23"/>
  <c r="Q198" i="23"/>
  <c r="R197" i="23"/>
  <c r="R196" i="23"/>
  <c r="Q195" i="23"/>
  <c r="R194" i="23"/>
  <c r="R193" i="23"/>
  <c r="Q192" i="23"/>
  <c r="R190" i="23"/>
  <c r="Q188" i="23"/>
  <c r="R186" i="23"/>
  <c r="R184" i="23"/>
  <c r="R182" i="23"/>
  <c r="Q181" i="23"/>
  <c r="R180" i="23"/>
  <c r="R176" i="23"/>
  <c r="R174" i="23"/>
  <c r="R173" i="23"/>
  <c r="Q171" i="23"/>
  <c r="R167" i="23"/>
  <c r="Q165" i="23"/>
  <c r="Q162" i="23"/>
  <c r="R160" i="23"/>
  <c r="R158" i="23"/>
  <c r="Q157" i="23"/>
  <c r="Q156" i="23"/>
  <c r="R154" i="23"/>
  <c r="R152" i="23"/>
  <c r="R150" i="23"/>
  <c r="Q147" i="23"/>
  <c r="R234" i="23"/>
  <c r="Q233" i="23"/>
  <c r="R231" i="23"/>
  <c r="R230" i="23"/>
  <c r="Q229" i="23"/>
  <c r="R228" i="23"/>
  <c r="Q227" i="23"/>
  <c r="R226" i="23"/>
  <c r="Q225" i="23"/>
  <c r="R224" i="23"/>
  <c r="Q223" i="23"/>
  <c r="R222" i="23"/>
  <c r="Q221" i="23"/>
  <c r="R220" i="23"/>
  <c r="Q219" i="23"/>
  <c r="Q218" i="23"/>
  <c r="R217" i="23"/>
  <c r="R216" i="23"/>
  <c r="R215" i="23"/>
  <c r="Q213" i="23"/>
  <c r="Q212" i="23"/>
  <c r="Q211" i="23"/>
  <c r="R210" i="23"/>
  <c r="R209" i="23"/>
  <c r="R208" i="23"/>
  <c r="R207" i="23"/>
  <c r="Q206" i="23"/>
  <c r="Q205" i="23"/>
  <c r="Q204" i="23"/>
  <c r="Q203" i="23"/>
  <c r="Q202" i="23"/>
  <c r="R201" i="23"/>
  <c r="Q200" i="23"/>
  <c r="Q199" i="23"/>
  <c r="R198" i="23"/>
  <c r="Q197" i="23"/>
  <c r="Q196" i="23"/>
  <c r="R195" i="23"/>
  <c r="Q194" i="23"/>
  <c r="Q193" i="23"/>
  <c r="R192" i="23"/>
  <c r="Q190" i="23"/>
  <c r="R188" i="23"/>
  <c r="Q186" i="23"/>
  <c r="Q184" i="23"/>
  <c r="Q182" i="23"/>
  <c r="R181" i="23"/>
  <c r="Q180" i="23"/>
  <c r="Q176" i="23"/>
  <c r="Q174" i="23"/>
  <c r="Q173" i="23"/>
  <c r="R171" i="23"/>
  <c r="Q167" i="23"/>
  <c r="R165" i="23"/>
  <c r="R162" i="23"/>
  <c r="Q160" i="23"/>
  <c r="Q158" i="23"/>
  <c r="R157" i="23"/>
  <c r="R156" i="23"/>
  <c r="Q154" i="23"/>
  <c r="Q152" i="23"/>
  <c r="Q150" i="23"/>
  <c r="R147" i="23"/>
  <c r="BK271" i="23"/>
  <c r="BK266" i="23"/>
  <c r="BK262" i="23"/>
  <c r="BK255" i="23"/>
  <c r="BK253" i="23"/>
  <c r="BK252" i="23"/>
  <c r="BK248" i="23"/>
  <c r="BK245" i="23"/>
  <c r="BK239" i="23"/>
  <c r="BK237" i="23"/>
  <c r="BK234" i="23"/>
  <c r="BK230" i="23"/>
  <c r="K227" i="23"/>
  <c r="BF227" i="23" s="1"/>
  <c r="K225" i="23"/>
  <c r="BF225" i="23" s="1"/>
  <c r="K221" i="23"/>
  <c r="BF221" i="23"/>
  <c r="K215" i="23"/>
  <c r="BF215" i="23"/>
  <c r="BK212" i="23"/>
  <c r="BK205" i="23"/>
  <c r="BK204" i="23"/>
  <c r="BK200" i="23"/>
  <c r="BK196" i="23"/>
  <c r="K194" i="23"/>
  <c r="BF194" i="23"/>
  <c r="K193" i="23"/>
  <c r="BF193" i="23"/>
  <c r="K188" i="23"/>
  <c r="BF188" i="23"/>
  <c r="BK182" i="23"/>
  <c r="BK181" i="23"/>
  <c r="BK176" i="23"/>
  <c r="K167" i="23"/>
  <c r="BF167" i="23" s="1"/>
  <c r="K162" i="23"/>
  <c r="BF162" i="23"/>
  <c r="BK160" i="23"/>
  <c r="K158" i="23"/>
  <c r="BF158" i="23"/>
  <c r="K154" i="23"/>
  <c r="BF154" i="23"/>
  <c r="K152" i="23"/>
  <c r="BF152" i="23"/>
  <c r="BK275" i="23"/>
  <c r="BK272" i="23"/>
  <c r="BK269" i="23"/>
  <c r="BK268" i="23"/>
  <c r="BK265" i="23"/>
  <c r="BK263" i="23"/>
  <c r="BK257" i="23"/>
  <c r="BK250" i="23"/>
  <c r="BK243" i="23"/>
  <c r="BK241" i="23"/>
  <c r="BK236" i="23"/>
  <c r="K233" i="23"/>
  <c r="BF233" i="23"/>
  <c r="BK231" i="23"/>
  <c r="BK228" i="23"/>
  <c r="BF226" i="23"/>
  <c r="BK224" i="23"/>
  <c r="K223" i="23"/>
  <c r="BF223" i="23" s="1"/>
  <c r="BK222" i="23"/>
  <c r="K219" i="23"/>
  <c r="BF219" i="23"/>
  <c r="K218" i="23"/>
  <c r="BF218" i="23" s="1"/>
  <c r="K216" i="23"/>
  <c r="BF216" i="23" s="1"/>
  <c r="K213" i="23"/>
  <c r="BF213" i="23" s="1"/>
  <c r="K211" i="23"/>
  <c r="BF211" i="23" s="1"/>
  <c r="K209" i="23"/>
  <c r="BF209" i="23"/>
  <c r="K208" i="23"/>
  <c r="BF208" i="23"/>
  <c r="K206" i="23"/>
  <c r="BF206" i="23"/>
  <c r="K203" i="23"/>
  <c r="BF203" i="23"/>
  <c r="BK202" i="23"/>
  <c r="BK201" i="23"/>
  <c r="K199" i="23"/>
  <c r="BF199" i="23"/>
  <c r="BK197" i="23"/>
  <c r="K190" i="23"/>
  <c r="BF190" i="23" s="1"/>
  <c r="K184" i="23"/>
  <c r="BF184" i="23" s="1"/>
  <c r="K180" i="23"/>
  <c r="BF180" i="23" s="1"/>
  <c r="K174" i="23"/>
  <c r="BF174" i="23" s="1"/>
  <c r="K173" i="23"/>
  <c r="BF173" i="23"/>
  <c r="BK171" i="23"/>
  <c r="BK165" i="23"/>
  <c r="BK157" i="23"/>
  <c r="BK156" i="23"/>
  <c r="BK150" i="23"/>
  <c r="K147" i="23"/>
  <c r="BF147" i="23"/>
  <c r="Q319" i="24"/>
  <c r="R317" i="24"/>
  <c r="R316" i="24"/>
  <c r="R315" i="24"/>
  <c r="R314" i="24"/>
  <c r="Q313" i="24"/>
  <c r="Q312" i="24"/>
  <c r="Q310" i="24"/>
  <c r="R309" i="24"/>
  <c r="R308" i="24"/>
  <c r="Q306" i="24"/>
  <c r="R305" i="24"/>
  <c r="R303" i="24"/>
  <c r="R302" i="24"/>
  <c r="R300" i="24"/>
  <c r="Q299" i="24"/>
  <c r="R298" i="24"/>
  <c r="Q298" i="24"/>
  <c r="Q297" i="24"/>
  <c r="R296" i="24"/>
  <c r="Q295" i="24"/>
  <c r="R293" i="24"/>
  <c r="Q292" i="24"/>
  <c r="R290" i="24"/>
  <c r="Q289" i="24"/>
  <c r="R287" i="24"/>
  <c r="Q286" i="24"/>
  <c r="R284" i="24"/>
  <c r="Q283" i="24"/>
  <c r="Q279" i="24"/>
  <c r="Q278" i="24"/>
  <c r="Q276" i="24"/>
  <c r="R275" i="24"/>
  <c r="Q272" i="24"/>
  <c r="Q271" i="24"/>
  <c r="Q267" i="24"/>
  <c r="Q266" i="24"/>
  <c r="Q265" i="24"/>
  <c r="Q263" i="24"/>
  <c r="R262" i="24"/>
  <c r="R261" i="24"/>
  <c r="Q260" i="24"/>
  <c r="R258" i="24"/>
  <c r="Q257" i="24"/>
  <c r="Q256" i="24"/>
  <c r="R255" i="24"/>
  <c r="Q253" i="24"/>
  <c r="Q252" i="24"/>
  <c r="Q251" i="24"/>
  <c r="R250" i="24"/>
  <c r="Q248" i="24"/>
  <c r="Q246" i="24"/>
  <c r="Q244" i="24"/>
  <c r="R242" i="24"/>
  <c r="R237" i="24"/>
  <c r="Q235" i="24"/>
  <c r="Q231" i="24"/>
  <c r="R229" i="24"/>
  <c r="Q227" i="24"/>
  <c r="Q226" i="24"/>
  <c r="R224" i="24"/>
  <c r="R223" i="24"/>
  <c r="R221" i="24"/>
  <c r="Q220" i="24"/>
  <c r="Q218" i="24"/>
  <c r="R217" i="24"/>
  <c r="R216" i="24"/>
  <c r="Q215" i="24"/>
  <c r="R214" i="24"/>
  <c r="Q213" i="24"/>
  <c r="Q212" i="24"/>
  <c r="R211" i="24"/>
  <c r="Q210" i="24"/>
  <c r="Q209" i="24"/>
  <c r="R208" i="24"/>
  <c r="Q207" i="24"/>
  <c r="Q206" i="24"/>
  <c r="Q205" i="24"/>
  <c r="R204" i="24"/>
  <c r="Q203" i="24"/>
  <c r="R202" i="24"/>
  <c r="Q201" i="24"/>
  <c r="Q199" i="24"/>
  <c r="R198" i="24"/>
  <c r="R197" i="24"/>
  <c r="Q196" i="24"/>
  <c r="Q195" i="24"/>
  <c r="Q194" i="24"/>
  <c r="R193" i="24"/>
  <c r="Q192" i="24"/>
  <c r="Q191" i="24"/>
  <c r="Q190" i="24"/>
  <c r="Q189" i="24"/>
  <c r="R188" i="24"/>
  <c r="R187" i="24"/>
  <c r="R186" i="24"/>
  <c r="Q185" i="24"/>
  <c r="R183" i="24"/>
  <c r="Q182" i="24"/>
  <c r="Q181" i="24"/>
  <c r="R180" i="24"/>
  <c r="R179" i="24"/>
  <c r="R178" i="24"/>
  <c r="Q177" i="24"/>
  <c r="Q176" i="24"/>
  <c r="R175" i="24"/>
  <c r="Q174" i="24"/>
  <c r="R173" i="24"/>
  <c r="Q171" i="24"/>
  <c r="Q169" i="24"/>
  <c r="Q168" i="24"/>
  <c r="Q162" i="24"/>
  <c r="Q161" i="24"/>
  <c r="Q159" i="24"/>
  <c r="R154" i="24"/>
  <c r="R153" i="24"/>
  <c r="Q150" i="24"/>
  <c r="Q148" i="24"/>
  <c r="R319" i="24"/>
  <c r="Q317" i="24"/>
  <c r="Q316" i="24"/>
  <c r="Q315" i="24"/>
  <c r="Q314" i="24"/>
  <c r="R313" i="24"/>
  <c r="R312" i="24"/>
  <c r="R310" i="24"/>
  <c r="Q309" i="24"/>
  <c r="Q308" i="24"/>
  <c r="R306" i="24"/>
  <c r="Q305" i="24"/>
  <c r="Q303" i="24"/>
  <c r="Q302" i="24"/>
  <c r="Q300" i="24"/>
  <c r="R299" i="24"/>
  <c r="R297" i="24"/>
  <c r="Q296" i="24"/>
  <c r="R295" i="24"/>
  <c r="Q293" i="24"/>
  <c r="R292" i="24"/>
  <c r="Q290" i="24"/>
  <c r="R289" i="24"/>
  <c r="Q287" i="24"/>
  <c r="R286" i="24"/>
  <c r="Q284" i="24"/>
  <c r="R283" i="24"/>
  <c r="R279" i="24"/>
  <c r="R278" i="24"/>
  <c r="R276" i="24"/>
  <c r="Q275" i="24"/>
  <c r="R272" i="24"/>
  <c r="R271" i="24"/>
  <c r="R267" i="24"/>
  <c r="R266" i="24"/>
  <c r="R265" i="24"/>
  <c r="R263" i="24"/>
  <c r="Q262" i="24"/>
  <c r="Q261" i="24"/>
  <c r="R260" i="24"/>
  <c r="Q258" i="24"/>
  <c r="R257" i="24"/>
  <c r="R256" i="24"/>
  <c r="Q255" i="24"/>
  <c r="R253" i="24"/>
  <c r="R252" i="24"/>
  <c r="R251" i="24"/>
  <c r="Q250" i="24"/>
  <c r="R248" i="24"/>
  <c r="R246" i="24"/>
  <c r="R244" i="24"/>
  <c r="Q242" i="24"/>
  <c r="Q237" i="24"/>
  <c r="R235" i="24"/>
  <c r="R231" i="24"/>
  <c r="Q229" i="24"/>
  <c r="R227" i="24"/>
  <c r="R226" i="24"/>
  <c r="Q224" i="24"/>
  <c r="Q223" i="24"/>
  <c r="Q221" i="24"/>
  <c r="R220" i="24"/>
  <c r="R218" i="24"/>
  <c r="Q217" i="24"/>
  <c r="Q216" i="24"/>
  <c r="R215" i="24"/>
  <c r="Q214" i="24"/>
  <c r="R213" i="24"/>
  <c r="R212" i="24"/>
  <c r="Q211" i="24"/>
  <c r="R210" i="24"/>
  <c r="R209" i="24"/>
  <c r="Q208" i="24"/>
  <c r="R207" i="24"/>
  <c r="R206" i="24"/>
  <c r="R205" i="24"/>
  <c r="Q204" i="24"/>
  <c r="R203" i="24"/>
  <c r="Q202" i="24"/>
  <c r="R201" i="24"/>
  <c r="R199" i="24"/>
  <c r="Q198" i="24"/>
  <c r="Q197" i="24"/>
  <c r="R196" i="24"/>
  <c r="R195" i="24"/>
  <c r="R194" i="24"/>
  <c r="Q193" i="24"/>
  <c r="R192" i="24"/>
  <c r="R191" i="24"/>
  <c r="R190" i="24"/>
  <c r="R189" i="24"/>
  <c r="Q188" i="24"/>
  <c r="Q187" i="24"/>
  <c r="Q186" i="24"/>
  <c r="R185" i="24"/>
  <c r="Q183" i="24"/>
  <c r="R182" i="24"/>
  <c r="R181" i="24"/>
  <c r="Q180" i="24"/>
  <c r="Q179" i="24"/>
  <c r="Q178" i="24"/>
  <c r="R177" i="24"/>
  <c r="R176" i="24"/>
  <c r="Q175" i="24"/>
  <c r="R174" i="24"/>
  <c r="Q173" i="24"/>
  <c r="R171" i="24"/>
  <c r="R169" i="24"/>
  <c r="R168" i="24"/>
  <c r="R162" i="24"/>
  <c r="R161" i="24"/>
  <c r="R159" i="24"/>
  <c r="Q154" i="24"/>
  <c r="Q153" i="24"/>
  <c r="R150" i="24"/>
  <c r="R148" i="24"/>
  <c r="BK319" i="24"/>
  <c r="K317" i="24"/>
  <c r="BF317" i="24" s="1"/>
  <c r="BK316" i="24"/>
  <c r="BK313" i="24"/>
  <c r="BK309" i="24"/>
  <c r="K308" i="24"/>
  <c r="BF308" i="24"/>
  <c r="BK305" i="24"/>
  <c r="K302" i="24"/>
  <c r="BF302" i="24" s="1"/>
  <c r="K300" i="24"/>
  <c r="BF300" i="24"/>
  <c r="BK298" i="24"/>
  <c r="BK296" i="24"/>
  <c r="K293" i="24"/>
  <c r="BF293" i="24" s="1"/>
  <c r="K289" i="24"/>
  <c r="BF289" i="24" s="1"/>
  <c r="K287" i="24"/>
  <c r="BF287" i="24" s="1"/>
  <c r="BK286" i="24"/>
  <c r="BK284" i="24"/>
  <c r="BK283" i="24"/>
  <c r="BK279" i="24"/>
  <c r="K278" i="24"/>
  <c r="BF278" i="24" s="1"/>
  <c r="BK276" i="24"/>
  <c r="BK275" i="24"/>
  <c r="BK272" i="24"/>
  <c r="BK271" i="24"/>
  <c r="K266" i="24"/>
  <c r="BF266" i="24" s="1"/>
  <c r="K265" i="24"/>
  <c r="BF265" i="24" s="1"/>
  <c r="BK263" i="24"/>
  <c r="BK262" i="24"/>
  <c r="BK258" i="24"/>
  <c r="BK253" i="24"/>
  <c r="K251" i="24"/>
  <c r="BF251" i="24" s="1"/>
  <c r="K250" i="24"/>
  <c r="BF250" i="24" s="1"/>
  <c r="BK244" i="24"/>
  <c r="BK237" i="24"/>
  <c r="BK231" i="24"/>
  <c r="K227" i="24"/>
  <c r="BF227" i="24" s="1"/>
  <c r="K224" i="24"/>
  <c r="BF224" i="24"/>
  <c r="BK217" i="24"/>
  <c r="BK215" i="24"/>
  <c r="BK213" i="24"/>
  <c r="BK212" i="24"/>
  <c r="K210" i="24"/>
  <c r="BF210" i="24" s="1"/>
  <c r="BK209" i="24"/>
  <c r="BK208" i="24"/>
  <c r="K206" i="24"/>
  <c r="BF206" i="24" s="1"/>
  <c r="K205" i="24"/>
  <c r="BF205" i="24"/>
  <c r="K204" i="24"/>
  <c r="BF204" i="24" s="1"/>
  <c r="K202" i="24"/>
  <c r="BF202" i="24"/>
  <c r="BK201" i="24"/>
  <c r="BK199" i="24"/>
  <c r="K198" i="24"/>
  <c r="BF198" i="24" s="1"/>
  <c r="K196" i="24"/>
  <c r="BF196" i="24" s="1"/>
  <c r="BK193" i="24"/>
  <c r="BK192" i="24"/>
  <c r="BK189" i="24"/>
  <c r="K188" i="24"/>
  <c r="BF188" i="24" s="1"/>
  <c r="K186" i="24"/>
  <c r="BF186" i="24"/>
  <c r="K185" i="24"/>
  <c r="BF185" i="24"/>
  <c r="K183" i="24"/>
  <c r="BF183" i="24"/>
  <c r="BK181" i="24"/>
  <c r="BK179" i="24"/>
  <c r="K177" i="24"/>
  <c r="BF177" i="24"/>
  <c r="K175" i="24"/>
  <c r="BF175" i="24" s="1"/>
  <c r="K173" i="24"/>
  <c r="BF173" i="24"/>
  <c r="K168" i="24"/>
  <c r="BF168" i="24"/>
  <c r="BK159" i="24"/>
  <c r="K154" i="24"/>
  <c r="BF154" i="24" s="1"/>
  <c r="K153" i="24"/>
  <c r="BF153" i="24"/>
  <c r="K148" i="24"/>
  <c r="BF148" i="24" s="1"/>
  <c r="K315" i="24"/>
  <c r="BF315" i="24"/>
  <c r="BK314" i="24"/>
  <c r="BK312" i="24"/>
  <c r="BK310" i="24"/>
  <c r="BK306" i="24"/>
  <c r="BK303" i="24"/>
  <c r="BK299" i="24"/>
  <c r="K297" i="24"/>
  <c r="BF297" i="24"/>
  <c r="K295" i="24"/>
  <c r="BF295" i="24" s="1"/>
  <c r="BK292" i="24"/>
  <c r="K290" i="24"/>
  <c r="BF290" i="24"/>
  <c r="BK267" i="24"/>
  <c r="BK261" i="24"/>
  <c r="BK260" i="24"/>
  <c r="BK257" i="24"/>
  <c r="BK256" i="24"/>
  <c r="K255" i="24"/>
  <c r="BF255" i="24"/>
  <c r="K252" i="24"/>
  <c r="BF252" i="24" s="1"/>
  <c r="K248" i="24"/>
  <c r="BF248" i="24"/>
  <c r="K246" i="24"/>
  <c r="BF246" i="24" s="1"/>
  <c r="BK242" i="24"/>
  <c r="K235" i="24"/>
  <c r="BF235" i="24"/>
  <c r="K229" i="24"/>
  <c r="BF229" i="24" s="1"/>
  <c r="BK226" i="24"/>
  <c r="BK223" i="24"/>
  <c r="K221" i="24"/>
  <c r="BF221" i="24" s="1"/>
  <c r="K220" i="24"/>
  <c r="BF220" i="24"/>
  <c r="BK218" i="24"/>
  <c r="K216" i="24"/>
  <c r="BF216" i="24" s="1"/>
  <c r="K214" i="24"/>
  <c r="BF214" i="24" s="1"/>
  <c r="BK211" i="24"/>
  <c r="K207" i="24"/>
  <c r="BF207" i="24"/>
  <c r="BK203" i="24"/>
  <c r="K197" i="24"/>
  <c r="BF197" i="24"/>
  <c r="K195" i="24"/>
  <c r="BF195" i="24" s="1"/>
  <c r="BK194" i="24"/>
  <c r="K191" i="24"/>
  <c r="BF191" i="24"/>
  <c r="K190" i="24"/>
  <c r="BF190" i="24" s="1"/>
  <c r="K187" i="24"/>
  <c r="BF187" i="24"/>
  <c r="K182" i="24"/>
  <c r="BF182" i="24" s="1"/>
  <c r="BK180" i="24"/>
  <c r="K178" i="24"/>
  <c r="BF178" i="24" s="1"/>
  <c r="BK176" i="24"/>
  <c r="BK174" i="24"/>
  <c r="BK171" i="24"/>
  <c r="BK169" i="24"/>
  <c r="K162" i="24"/>
  <c r="BF162" i="24"/>
  <c r="BK161" i="24"/>
  <c r="BK150" i="24"/>
  <c r="Q277" i="25"/>
  <c r="R276" i="25"/>
  <c r="Q275" i="25"/>
  <c r="Q274" i="25"/>
  <c r="R273" i="25"/>
  <c r="Q272" i="25"/>
  <c r="R271" i="25"/>
  <c r="Q270" i="25"/>
  <c r="Q269" i="25"/>
  <c r="Q268" i="25"/>
  <c r="Q267" i="25"/>
  <c r="R266" i="25"/>
  <c r="R265" i="25"/>
  <c r="Q264" i="25"/>
  <c r="R263" i="25"/>
  <c r="Q262" i="25"/>
  <c r="R261" i="25"/>
  <c r="R260" i="25"/>
  <c r="R257" i="25"/>
  <c r="R256" i="25"/>
  <c r="Q252" i="25"/>
  <c r="R251" i="25"/>
  <c r="Q247" i="25"/>
  <c r="Q246" i="25"/>
  <c r="Q243" i="25"/>
  <c r="Q242" i="25"/>
  <c r="Q238" i="25"/>
  <c r="R237" i="25"/>
  <c r="Q235" i="25"/>
  <c r="R234" i="25"/>
  <c r="Q231" i="25"/>
  <c r="R230" i="25"/>
  <c r="Q227" i="25"/>
  <c r="Q214" i="25"/>
  <c r="R201" i="25"/>
  <c r="R188" i="25"/>
  <c r="R175" i="25"/>
  <c r="Q162" i="25"/>
  <c r="R160" i="25"/>
  <c r="Q158" i="25"/>
  <c r="R157" i="25"/>
  <c r="Q155" i="25"/>
  <c r="Q154" i="25"/>
  <c r="R153" i="25"/>
  <c r="R143" i="25"/>
  <c r="R141" i="25"/>
  <c r="Q140" i="25"/>
  <c r="R277" i="25"/>
  <c r="Q276" i="25"/>
  <c r="R275" i="25"/>
  <c r="R274" i="25"/>
  <c r="Q273" i="25"/>
  <c r="R272" i="25"/>
  <c r="Q271" i="25"/>
  <c r="R270" i="25"/>
  <c r="R269" i="25"/>
  <c r="R268" i="25"/>
  <c r="R267" i="25"/>
  <c r="Q266" i="25"/>
  <c r="Q265" i="25"/>
  <c r="R264" i="25"/>
  <c r="Q263" i="25"/>
  <c r="R262" i="25"/>
  <c r="Q261" i="25"/>
  <c r="Q260" i="25"/>
  <c r="Q257" i="25"/>
  <c r="Q256" i="25"/>
  <c r="R252" i="25"/>
  <c r="Q251" i="25"/>
  <c r="R247" i="25"/>
  <c r="R246" i="25"/>
  <c r="R243" i="25"/>
  <c r="R242" i="25"/>
  <c r="R238" i="25"/>
  <c r="Q237" i="25"/>
  <c r="R235" i="25"/>
  <c r="Q234" i="25"/>
  <c r="R231" i="25"/>
  <c r="Q230" i="25"/>
  <c r="R227" i="25"/>
  <c r="R214" i="25"/>
  <c r="Q201" i="25"/>
  <c r="Q188" i="25"/>
  <c r="Q175" i="25"/>
  <c r="R162" i="25"/>
  <c r="Q160" i="25"/>
  <c r="R158" i="25"/>
  <c r="Q157" i="25"/>
  <c r="R155" i="25"/>
  <c r="R154" i="25"/>
  <c r="Q153" i="25"/>
  <c r="Q143" i="25"/>
  <c r="Q141" i="25"/>
  <c r="R140" i="25"/>
  <c r="BK277" i="25"/>
  <c r="BK276" i="25"/>
  <c r="BK275" i="25"/>
  <c r="BK274" i="25"/>
  <c r="BK270" i="25"/>
  <c r="K268" i="25"/>
  <c r="BF268" i="25"/>
  <c r="K266" i="25"/>
  <c r="BF266" i="25"/>
  <c r="BK265" i="25"/>
  <c r="K263" i="25"/>
  <c r="BF263" i="25"/>
  <c r="K261" i="25"/>
  <c r="BF261" i="25" s="1"/>
  <c r="BK257" i="25"/>
  <c r="BK252" i="25"/>
  <c r="BK247" i="25"/>
  <c r="K243" i="25"/>
  <c r="BF243" i="25"/>
  <c r="K238" i="25"/>
  <c r="BF238" i="25"/>
  <c r="K237" i="25"/>
  <c r="BF237" i="25" s="1"/>
  <c r="K234" i="25"/>
  <c r="BF234" i="25"/>
  <c r="K230" i="25"/>
  <c r="BF230" i="25" s="1"/>
  <c r="BK227" i="25"/>
  <c r="BK201" i="25"/>
  <c r="K175" i="25"/>
  <c r="BF175" i="25"/>
  <c r="K160" i="25"/>
  <c r="BF160" i="25"/>
  <c r="BK157" i="25"/>
  <c r="K155" i="25"/>
  <c r="BF155" i="25"/>
  <c r="BK154" i="25"/>
  <c r="K143" i="25"/>
  <c r="BF143" i="25" s="1"/>
  <c r="BK140" i="25"/>
  <c r="BK273" i="25"/>
  <c r="K272" i="25"/>
  <c r="BF272" i="25"/>
  <c r="K271" i="25"/>
  <c r="BF271" i="25"/>
  <c r="BK269" i="25"/>
  <c r="BK267" i="25"/>
  <c r="K264" i="25"/>
  <c r="BF264" i="25"/>
  <c r="BK262" i="25"/>
  <c r="BK260" i="25"/>
  <c r="K256" i="25"/>
  <c r="BF256" i="25"/>
  <c r="K251" i="25"/>
  <c r="BF251" i="25"/>
  <c r="BK246" i="25"/>
  <c r="K242" i="25"/>
  <c r="BF242" i="25" s="1"/>
  <c r="BK235" i="25"/>
  <c r="BK231" i="25"/>
  <c r="BK214" i="25"/>
  <c r="BK188" i="25"/>
  <c r="K162" i="25"/>
  <c r="BF162" i="25"/>
  <c r="BK158" i="25"/>
  <c r="BK153" i="25"/>
  <c r="K141" i="25"/>
  <c r="BF141" i="25" s="1"/>
  <c r="Q263" i="26"/>
  <c r="R262" i="26"/>
  <c r="Q260" i="26"/>
  <c r="R258" i="26"/>
  <c r="R256" i="26"/>
  <c r="Q255" i="26"/>
  <c r="R249" i="26"/>
  <c r="R240" i="26"/>
  <c r="Q231" i="26"/>
  <c r="Q226" i="26"/>
  <c r="R221" i="26"/>
  <c r="Q216" i="26"/>
  <c r="Q213" i="26"/>
  <c r="R210" i="26"/>
  <c r="Q207" i="26"/>
  <c r="Q204" i="26"/>
  <c r="R202" i="26"/>
  <c r="Q200" i="26"/>
  <c r="R199" i="26"/>
  <c r="Q195" i="26"/>
  <c r="R183" i="26"/>
  <c r="Q182" i="26"/>
  <c r="R169" i="26"/>
  <c r="Q159" i="26"/>
  <c r="Q158" i="26"/>
  <c r="Q152" i="26"/>
  <c r="Q141" i="26"/>
  <c r="Q140" i="26"/>
  <c r="R263" i="26"/>
  <c r="Q262" i="26"/>
  <c r="R260" i="26"/>
  <c r="Q258" i="26"/>
  <c r="Q256" i="26"/>
  <c r="R255" i="26"/>
  <c r="Q249" i="26"/>
  <c r="Q240" i="26"/>
  <c r="R231" i="26"/>
  <c r="R226" i="26"/>
  <c r="Q221" i="26"/>
  <c r="R216" i="26"/>
  <c r="R213" i="26"/>
  <c r="Q210" i="26"/>
  <c r="R207" i="26"/>
  <c r="R204" i="26"/>
  <c r="Q202" i="26"/>
  <c r="R200" i="26"/>
  <c r="Q199" i="26"/>
  <c r="R195" i="26"/>
  <c r="Q183" i="26"/>
  <c r="R182" i="26"/>
  <c r="Q169" i="26"/>
  <c r="R159" i="26"/>
  <c r="R158" i="26"/>
  <c r="R152" i="26"/>
  <c r="R141" i="26"/>
  <c r="R140" i="26"/>
  <c r="BK263" i="26"/>
  <c r="BK262" i="26"/>
  <c r="K256" i="26"/>
  <c r="BF256" i="26" s="1"/>
  <c r="BK249" i="26"/>
  <c r="K240" i="26"/>
  <c r="BF240" i="26" s="1"/>
  <c r="K221" i="26"/>
  <c r="BF221" i="26"/>
  <c r="BK216" i="26"/>
  <c r="BK213" i="26"/>
  <c r="K210" i="26"/>
  <c r="BF210" i="26"/>
  <c r="K204" i="26"/>
  <c r="BF204" i="26"/>
  <c r="K202" i="26"/>
  <c r="BF202" i="26"/>
  <c r="BK200" i="26"/>
  <c r="K195" i="26"/>
  <c r="BF195" i="26"/>
  <c r="BK182" i="26"/>
  <c r="K169" i="26"/>
  <c r="BF169" i="26" s="1"/>
  <c r="BK159" i="26"/>
  <c r="K152" i="26"/>
  <c r="BF152" i="26" s="1"/>
  <c r="K141" i="26"/>
  <c r="BF141" i="26" s="1"/>
  <c r="BK260" i="26"/>
  <c r="BK258" i="26"/>
  <c r="BK255" i="26"/>
  <c r="K231" i="26"/>
  <c r="BF231" i="26"/>
  <c r="BK226" i="26"/>
  <c r="BK207" i="26"/>
  <c r="BK199" i="26"/>
  <c r="BK183" i="26"/>
  <c r="BK158" i="26"/>
  <c r="BK140" i="26"/>
  <c r="R178" i="27"/>
  <c r="R177" i="27"/>
  <c r="Q176" i="27"/>
  <c r="Q174" i="27"/>
  <c r="R172" i="27"/>
  <c r="R171" i="27"/>
  <c r="R170" i="27"/>
  <c r="R169" i="27"/>
  <c r="Q168" i="27"/>
  <c r="Q167" i="27"/>
  <c r="Q166" i="27"/>
  <c r="Q164" i="27"/>
  <c r="Q163" i="27"/>
  <c r="Q162" i="27"/>
  <c r="R161" i="27"/>
  <c r="Q160" i="27"/>
  <c r="Q159" i="27"/>
  <c r="R158" i="27"/>
  <c r="R157" i="27"/>
  <c r="R156" i="27"/>
  <c r="R155" i="27"/>
  <c r="R154" i="27"/>
  <c r="Q153" i="27"/>
  <c r="R152" i="27"/>
  <c r="Q151" i="27"/>
  <c r="R150" i="27"/>
  <c r="Q149" i="27"/>
  <c r="Q147" i="27"/>
  <c r="Q146" i="27"/>
  <c r="R145" i="27"/>
  <c r="R144" i="27"/>
  <c r="Q143" i="27"/>
  <c r="Q142" i="27"/>
  <c r="Q178" i="27"/>
  <c r="Q177" i="27"/>
  <c r="R176" i="27"/>
  <c r="R174" i="27"/>
  <c r="Q172" i="27"/>
  <c r="Q171" i="27"/>
  <c r="Q170" i="27"/>
  <c r="Q169" i="27"/>
  <c r="R168" i="27"/>
  <c r="R167" i="27"/>
  <c r="R166" i="27"/>
  <c r="R164" i="27"/>
  <c r="R163" i="27"/>
  <c r="R162" i="27"/>
  <c r="Q161" i="27"/>
  <c r="R160" i="27"/>
  <c r="R159" i="27"/>
  <c r="Q158" i="27"/>
  <c r="Q157" i="27"/>
  <c r="Q156" i="27"/>
  <c r="Q155" i="27"/>
  <c r="Q154" i="27"/>
  <c r="R153" i="27"/>
  <c r="K153" i="27"/>
  <c r="Q152" i="27"/>
  <c r="R151" i="27"/>
  <c r="Q150" i="27"/>
  <c r="R149" i="27"/>
  <c r="R147" i="27"/>
  <c r="R146" i="27"/>
  <c r="Q145" i="27"/>
  <c r="Q144" i="27"/>
  <c r="R143" i="27"/>
  <c r="R142" i="27"/>
  <c r="BK176" i="27"/>
  <c r="K172" i="27"/>
  <c r="BF172" i="27"/>
  <c r="K168" i="27"/>
  <c r="BF168" i="27"/>
  <c r="BK166" i="27"/>
  <c r="BK164" i="27"/>
  <c r="BK163" i="27"/>
  <c r="BK160" i="27"/>
  <c r="BK158" i="27"/>
  <c r="BK156" i="27"/>
  <c r="BK155" i="27"/>
  <c r="BK154" i="27"/>
  <c r="BK151" i="27"/>
  <c r="BK149" i="27"/>
  <c r="K147" i="27"/>
  <c r="BF147" i="27"/>
  <c r="K146" i="27"/>
  <c r="BF146" i="27"/>
  <c r="BK145" i="27"/>
  <c r="BK143" i="27"/>
  <c r="K178" i="27"/>
  <c r="BF178" i="27"/>
  <c r="BK177" i="27"/>
  <c r="BK174" i="27"/>
  <c r="BK171" i="27"/>
  <c r="BK170" i="27"/>
  <c r="K169" i="27"/>
  <c r="BF169" i="27"/>
  <c r="BK167" i="27"/>
  <c r="BK162" i="27"/>
  <c r="K161" i="27"/>
  <c r="BF161" i="27" s="1"/>
  <c r="BK159" i="27"/>
  <c r="BK157" i="27"/>
  <c r="BK153" i="27"/>
  <c r="BK152" i="27"/>
  <c r="BK150" i="27"/>
  <c r="K144" i="27"/>
  <c r="BF144" i="27" s="1"/>
  <c r="K142" i="27"/>
  <c r="BF142" i="27" s="1"/>
  <c r="R371" i="28"/>
  <c r="R370" i="28"/>
  <c r="Q369" i="28"/>
  <c r="R368" i="28"/>
  <c r="R367" i="28"/>
  <c r="R366" i="28"/>
  <c r="Q366" i="28"/>
  <c r="Q365" i="28"/>
  <c r="R364" i="28"/>
  <c r="Q363" i="28"/>
  <c r="R362" i="28"/>
  <c r="R361" i="28"/>
  <c r="Q360" i="28"/>
  <c r="Q359" i="28"/>
  <c r="R358" i="28"/>
  <c r="Q357" i="28"/>
  <c r="R356" i="28"/>
  <c r="R355" i="28"/>
  <c r="Q354" i="28"/>
  <c r="R353" i="28"/>
  <c r="Q352" i="28"/>
  <c r="R351" i="28"/>
  <c r="Q350" i="28"/>
  <c r="R349" i="28"/>
  <c r="R348" i="28"/>
  <c r="Q347" i="28"/>
  <c r="R346" i="28"/>
  <c r="Q345" i="28"/>
  <c r="Q344" i="28"/>
  <c r="R343" i="28"/>
  <c r="Q342" i="28"/>
  <c r="Q341" i="28"/>
  <c r="R340" i="28"/>
  <c r="R339" i="28"/>
  <c r="Q338" i="28"/>
  <c r="R337" i="28"/>
  <c r="Q336" i="28"/>
  <c r="R335" i="28"/>
  <c r="R334" i="28"/>
  <c r="Q333" i="28"/>
  <c r="Q332" i="28"/>
  <c r="Q331" i="28"/>
  <c r="R330" i="28"/>
  <c r="R329" i="28"/>
  <c r="R328" i="28"/>
  <c r="Q327" i="28"/>
  <c r="Q326" i="28"/>
  <c r="R325" i="28"/>
  <c r="Q324" i="28"/>
  <c r="Q323" i="28"/>
  <c r="Q322" i="28"/>
  <c r="Q321" i="28"/>
  <c r="R320" i="28"/>
  <c r="Q319" i="28"/>
  <c r="R318" i="28"/>
  <c r="Q317" i="28"/>
  <c r="R316" i="28"/>
  <c r="R315" i="28"/>
  <c r="R314" i="28"/>
  <c r="Q313" i="28"/>
  <c r="Q312" i="28"/>
  <c r="Q311" i="28"/>
  <c r="R310" i="28"/>
  <c r="R309" i="28"/>
  <c r="Q308" i="28"/>
  <c r="R307" i="28"/>
  <c r="Q306" i="28"/>
  <c r="Q305" i="28"/>
  <c r="Q304" i="28"/>
  <c r="Q303" i="28"/>
  <c r="R302" i="28"/>
  <c r="R301" i="28"/>
  <c r="R300" i="28"/>
  <c r="R299" i="28"/>
  <c r="Q299" i="28"/>
  <c r="R298" i="28"/>
  <c r="R297" i="28"/>
  <c r="R295" i="28"/>
  <c r="Q294" i="28"/>
  <c r="R293" i="28"/>
  <c r="Q293" i="28"/>
  <c r="R292" i="28"/>
  <c r="Q291" i="28"/>
  <c r="R290" i="28"/>
  <c r="Q289" i="28"/>
  <c r="Q288" i="28"/>
  <c r="R287" i="28"/>
  <c r="Q286" i="28"/>
  <c r="Q284" i="28"/>
  <c r="R283" i="28"/>
  <c r="Q282" i="28"/>
  <c r="Q281" i="28"/>
  <c r="R280" i="28"/>
  <c r="R279" i="28"/>
  <c r="Q278" i="28"/>
  <c r="R277" i="28"/>
  <c r="R276" i="28"/>
  <c r="Q275" i="28"/>
  <c r="Q274" i="28"/>
  <c r="R273" i="28"/>
  <c r="R272" i="28"/>
  <c r="R271" i="28"/>
  <c r="R270" i="28"/>
  <c r="Q269" i="28"/>
  <c r="R268" i="28"/>
  <c r="Q267" i="28"/>
  <c r="R266" i="28"/>
  <c r="R265" i="28"/>
  <c r="Q264" i="28"/>
  <c r="Q263" i="28"/>
  <c r="R262" i="28"/>
  <c r="Q261" i="28"/>
  <c r="Q260" i="28"/>
  <c r="R259" i="28"/>
  <c r="R258" i="28"/>
  <c r="Q257" i="28"/>
  <c r="R256" i="28"/>
  <c r="R255" i="28"/>
  <c r="Q254" i="28"/>
  <c r="Q253" i="28"/>
  <c r="R252" i="28"/>
  <c r="R251" i="28"/>
  <c r="Q250" i="28"/>
  <c r="Q249" i="28"/>
  <c r="Q248" i="28"/>
  <c r="R247" i="28"/>
  <c r="Q246" i="28"/>
  <c r="Q245" i="28"/>
  <c r="R244" i="28"/>
  <c r="R243" i="28"/>
  <c r="Q242" i="28"/>
  <c r="Q241" i="28"/>
  <c r="R240" i="28"/>
  <c r="R239" i="28"/>
  <c r="R238" i="28"/>
  <c r="Q237" i="28"/>
  <c r="R236" i="28"/>
  <c r="R235" i="28"/>
  <c r="R234" i="28"/>
  <c r="Q233" i="28"/>
  <c r="R232" i="28"/>
  <c r="Q231" i="28"/>
  <c r="Q230" i="28"/>
  <c r="R229" i="28"/>
  <c r="R228" i="28"/>
  <c r="R227" i="28"/>
  <c r="Q226" i="28"/>
  <c r="R225" i="28"/>
  <c r="Q224" i="28"/>
  <c r="R223" i="28"/>
  <c r="R222" i="28"/>
  <c r="R221" i="28"/>
  <c r="Q220" i="28"/>
  <c r="Q218" i="28"/>
  <c r="R217" i="28"/>
  <c r="R216" i="28"/>
  <c r="Q215" i="28"/>
  <c r="R214" i="28"/>
  <c r="Q213" i="28"/>
  <c r="R212" i="28"/>
  <c r="Q211" i="28"/>
  <c r="Q210" i="28"/>
  <c r="Q209" i="28"/>
  <c r="Q208" i="28"/>
  <c r="R207" i="28"/>
  <c r="R206" i="28"/>
  <c r="Q205" i="28"/>
  <c r="R204" i="28"/>
  <c r="Q203" i="28"/>
  <c r="R202" i="28"/>
  <c r="Q201" i="28"/>
  <c r="Q200" i="28"/>
  <c r="Q199" i="28"/>
  <c r="R198" i="28"/>
  <c r="Q197" i="28"/>
  <c r="Q196" i="28"/>
  <c r="Q195" i="28"/>
  <c r="R194" i="28"/>
  <c r="Q193" i="28"/>
  <c r="R192" i="28"/>
  <c r="Q191" i="28"/>
  <c r="R190" i="28"/>
  <c r="R189" i="28"/>
  <c r="Q188" i="28"/>
  <c r="R187" i="28"/>
  <c r="Q186" i="28"/>
  <c r="Q185" i="28"/>
  <c r="R184" i="28"/>
  <c r="R183" i="28"/>
  <c r="R182" i="28"/>
  <c r="R181" i="28"/>
  <c r="Q181" i="28"/>
  <c r="R179" i="28"/>
  <c r="R178" i="28"/>
  <c r="R177" i="28"/>
  <c r="R176" i="28"/>
  <c r="Q176" i="28"/>
  <c r="R175" i="28"/>
  <c r="Q174" i="28"/>
  <c r="Q173" i="28"/>
  <c r="Q172" i="28"/>
  <c r="Q171" i="28"/>
  <c r="R170" i="28"/>
  <c r="R169" i="28"/>
  <c r="Q169" i="28"/>
  <c r="R167" i="28"/>
  <c r="Q166" i="28"/>
  <c r="R165" i="28"/>
  <c r="R164" i="28"/>
  <c r="Q163" i="28"/>
  <c r="Q162" i="28"/>
  <c r="Q161" i="28"/>
  <c r="Q160" i="28"/>
  <c r="R159" i="28"/>
  <c r="R158" i="28"/>
  <c r="R157" i="28"/>
  <c r="R156" i="28"/>
  <c r="R155" i="28"/>
  <c r="R154" i="28"/>
  <c r="R153" i="28"/>
  <c r="R152" i="28"/>
  <c r="R151" i="28"/>
  <c r="R150" i="28"/>
  <c r="Q149" i="28"/>
  <c r="Q148" i="28"/>
  <c r="R147" i="28"/>
  <c r="R146" i="28"/>
  <c r="R145" i="28"/>
  <c r="Q144" i="28"/>
  <c r="R143" i="28"/>
  <c r="Q142" i="28"/>
  <c r="Q141" i="28"/>
  <c r="R140" i="28"/>
  <c r="R139" i="28"/>
  <c r="Q138" i="28"/>
  <c r="Q137" i="28"/>
  <c r="Q371" i="28"/>
  <c r="Q370" i="28"/>
  <c r="R369" i="28"/>
  <c r="Q368" i="28"/>
  <c r="Q367" i="28"/>
  <c r="R365" i="28"/>
  <c r="Q364" i="28"/>
  <c r="R363" i="28"/>
  <c r="Q362" i="28"/>
  <c r="Q361" i="28"/>
  <c r="R360" i="28"/>
  <c r="R359" i="28"/>
  <c r="Q358" i="28"/>
  <c r="R357" i="28"/>
  <c r="Q356" i="28"/>
  <c r="Q355" i="28"/>
  <c r="R354" i="28"/>
  <c r="Q353" i="28"/>
  <c r="R352" i="28"/>
  <c r="Q351" i="28"/>
  <c r="R350" i="28"/>
  <c r="Q349" i="28"/>
  <c r="Q348" i="28"/>
  <c r="R347" i="28"/>
  <c r="Q346" i="28"/>
  <c r="R345" i="28"/>
  <c r="R344" i="28"/>
  <c r="Q343" i="28"/>
  <c r="R342" i="28"/>
  <c r="R341" i="28"/>
  <c r="Q340" i="28"/>
  <c r="Q339" i="28"/>
  <c r="R338" i="28"/>
  <c r="Q337" i="28"/>
  <c r="R336" i="28"/>
  <c r="Q335" i="28"/>
  <c r="Q334" i="28"/>
  <c r="R333" i="28"/>
  <c r="R332" i="28"/>
  <c r="R331" i="28"/>
  <c r="Q330" i="28"/>
  <c r="Q329" i="28"/>
  <c r="Q328" i="28"/>
  <c r="R327" i="28"/>
  <c r="R326" i="28"/>
  <c r="Q325" i="28"/>
  <c r="R324" i="28"/>
  <c r="R323" i="28"/>
  <c r="R322" i="28"/>
  <c r="R321" i="28"/>
  <c r="Q320" i="28"/>
  <c r="R319" i="28"/>
  <c r="Q318" i="28"/>
  <c r="R317" i="28"/>
  <c r="Q316" i="28"/>
  <c r="Q315" i="28"/>
  <c r="Q314" i="28"/>
  <c r="R313" i="28"/>
  <c r="R312" i="28"/>
  <c r="R311" i="28"/>
  <c r="Q310" i="28"/>
  <c r="Q309" i="28"/>
  <c r="R308" i="28"/>
  <c r="Q307" i="28"/>
  <c r="R306" i="28"/>
  <c r="R305" i="28"/>
  <c r="R304" i="28"/>
  <c r="R303" i="28"/>
  <c r="Q302" i="28"/>
  <c r="Q301" i="28"/>
  <c r="Q300" i="28"/>
  <c r="Q298" i="28"/>
  <c r="Q297" i="28"/>
  <c r="Q295" i="28"/>
  <c r="R294" i="28"/>
  <c r="Q292" i="28"/>
  <c r="R291" i="28"/>
  <c r="Q290" i="28"/>
  <c r="R289" i="28"/>
  <c r="R288" i="28"/>
  <c r="Q287" i="28"/>
  <c r="R286" i="28"/>
  <c r="R284" i="28"/>
  <c r="Q283" i="28"/>
  <c r="R282" i="28"/>
  <c r="R281" i="28"/>
  <c r="Q280" i="28"/>
  <c r="Q279" i="28"/>
  <c r="R278" i="28"/>
  <c r="Q277" i="28"/>
  <c r="Q276" i="28"/>
  <c r="R275" i="28"/>
  <c r="R274" i="28"/>
  <c r="Q273" i="28"/>
  <c r="Q272" i="28"/>
  <c r="Q271" i="28"/>
  <c r="Q270" i="28"/>
  <c r="R269" i="28"/>
  <c r="Q268" i="28"/>
  <c r="R267" i="28"/>
  <c r="Q266" i="28"/>
  <c r="Q265" i="28"/>
  <c r="R264" i="28"/>
  <c r="R263" i="28"/>
  <c r="Q262" i="28"/>
  <c r="R261" i="28"/>
  <c r="R260" i="28"/>
  <c r="Q259" i="28"/>
  <c r="Q258" i="28"/>
  <c r="R257" i="28"/>
  <c r="Q256" i="28"/>
  <c r="Q255" i="28"/>
  <c r="R254" i="28"/>
  <c r="R253" i="28"/>
  <c r="Q252" i="28"/>
  <c r="Q251" i="28"/>
  <c r="R250" i="28"/>
  <c r="R249" i="28"/>
  <c r="R248" i="28"/>
  <c r="Q247" i="28"/>
  <c r="R246" i="28"/>
  <c r="R245" i="28"/>
  <c r="Q244" i="28"/>
  <c r="Q243" i="28"/>
  <c r="R242" i="28"/>
  <c r="R241" i="28"/>
  <c r="Q240" i="28"/>
  <c r="Q239" i="28"/>
  <c r="Q238" i="28"/>
  <c r="R237" i="28"/>
  <c r="Q236" i="28"/>
  <c r="Q235" i="28"/>
  <c r="Q234" i="28"/>
  <c r="R233" i="28"/>
  <c r="Q232" i="28"/>
  <c r="R231" i="28"/>
  <c r="R230" i="28"/>
  <c r="Q229" i="28"/>
  <c r="Q228" i="28"/>
  <c r="Q227" i="28"/>
  <c r="R226" i="28"/>
  <c r="Q225" i="28"/>
  <c r="R224" i="28"/>
  <c r="Q223" i="28"/>
  <c r="Q222" i="28"/>
  <c r="Q221" i="28"/>
  <c r="R220" i="28"/>
  <c r="R218" i="28"/>
  <c r="Q217" i="28"/>
  <c r="Q216" i="28"/>
  <c r="R215" i="28"/>
  <c r="Q214" i="28"/>
  <c r="R213" i="28"/>
  <c r="Q212" i="28"/>
  <c r="R211" i="28"/>
  <c r="R210" i="28"/>
  <c r="R209" i="28"/>
  <c r="R208" i="28"/>
  <c r="Q207" i="28"/>
  <c r="Q206" i="28"/>
  <c r="R205" i="28"/>
  <c r="Q204" i="28"/>
  <c r="R203" i="28"/>
  <c r="Q202" i="28"/>
  <c r="R201" i="28"/>
  <c r="R200" i="28"/>
  <c r="R199" i="28"/>
  <c r="Q198" i="28"/>
  <c r="R197" i="28"/>
  <c r="R196" i="28"/>
  <c r="R195" i="28"/>
  <c r="Q194" i="28"/>
  <c r="R193" i="28"/>
  <c r="Q192" i="28"/>
  <c r="R191" i="28"/>
  <c r="Q190" i="28"/>
  <c r="Q189" i="28"/>
  <c r="R188" i="28"/>
  <c r="Q187" i="28"/>
  <c r="R186" i="28"/>
  <c r="R185" i="28"/>
  <c r="Q184" i="28"/>
  <c r="Q183" i="28"/>
  <c r="Q182" i="28"/>
  <c r="R180" i="28"/>
  <c r="Q180" i="28"/>
  <c r="Q179" i="28"/>
  <c r="Q178" i="28"/>
  <c r="Q177" i="28"/>
  <c r="Q175" i="28"/>
  <c r="R174" i="28"/>
  <c r="R173" i="28"/>
  <c r="R172" i="28"/>
  <c r="R171" i="28"/>
  <c r="Q170" i="28"/>
  <c r="Q167" i="28"/>
  <c r="R166" i="28"/>
  <c r="Q165" i="28"/>
  <c r="Q164" i="28"/>
  <c r="R163" i="28"/>
  <c r="R162" i="28"/>
  <c r="R161" i="28"/>
  <c r="R160" i="28"/>
  <c r="Q159" i="28"/>
  <c r="Q158" i="28"/>
  <c r="Q157" i="28"/>
  <c r="Q156" i="28"/>
  <c r="Q155" i="28"/>
  <c r="Q154" i="28"/>
  <c r="Q153" i="28"/>
  <c r="Q152" i="28"/>
  <c r="Q151" i="28"/>
  <c r="Q150" i="28"/>
  <c r="R149" i="28"/>
  <c r="R148" i="28"/>
  <c r="Q147" i="28"/>
  <c r="Q146" i="28"/>
  <c r="Q145" i="28"/>
  <c r="R144" i="28"/>
  <c r="Q143" i="28"/>
  <c r="R142" i="28"/>
  <c r="R141" i="28"/>
  <c r="Q140" i="28"/>
  <c r="Q139" i="28"/>
  <c r="R138" i="28"/>
  <c r="R137" i="28"/>
  <c r="BK368" i="28"/>
  <c r="K367" i="28"/>
  <c r="BF367" i="28"/>
  <c r="BK365" i="28"/>
  <c r="K363" i="28"/>
  <c r="BF363" i="28" s="1"/>
  <c r="K361" i="28"/>
  <c r="BF361" i="28" s="1"/>
  <c r="BK360" i="28"/>
  <c r="K358" i="28"/>
  <c r="BF358" i="28"/>
  <c r="BK356" i="28"/>
  <c r="K355" i="28"/>
  <c r="BF355" i="28"/>
  <c r="K351" i="28"/>
  <c r="BF351" i="28" s="1"/>
  <c r="BK348" i="28"/>
  <c r="K346" i="28"/>
  <c r="BF346" i="28"/>
  <c r="BK345" i="28"/>
  <c r="K342" i="28"/>
  <c r="BF342" i="28"/>
  <c r="BK167" i="32"/>
  <c r="BK165" i="32"/>
  <c r="K161" i="32"/>
  <c r="BF161" i="32"/>
  <c r="K156" i="32"/>
  <c r="BF156" i="32" s="1"/>
  <c r="K151" i="32"/>
  <c r="BF151" i="32" s="1"/>
  <c r="K146" i="32"/>
  <c r="BF146" i="32" s="1"/>
  <c r="BK140" i="32"/>
  <c r="K138" i="32"/>
  <c r="BF138" i="32"/>
  <c r="BK251" i="32"/>
  <c r="K245" i="32"/>
  <c r="BF245" i="32"/>
  <c r="BK239" i="32"/>
  <c r="BK236" i="32"/>
  <c r="BK230" i="32"/>
  <c r="K222" i="32"/>
  <c r="BF222" i="32"/>
  <c r="K217" i="32"/>
  <c r="BF217" i="32" s="1"/>
  <c r="BK212" i="32"/>
  <c r="BK210" i="32"/>
  <c r="BK206" i="32"/>
  <c r="BK201" i="32"/>
  <c r="K198" i="32"/>
  <c r="BF198" i="32"/>
  <c r="BK195" i="32"/>
  <c r="BK189" i="32"/>
  <c r="BK184" i="32"/>
  <c r="BK180" i="32"/>
  <c r="K177" i="32"/>
  <c r="BF177" i="32" s="1"/>
  <c r="K174" i="32"/>
  <c r="BF174" i="32"/>
  <c r="K170" i="32"/>
  <c r="BF170" i="32" s="1"/>
  <c r="K166" i="32"/>
  <c r="BF166" i="32"/>
  <c r="BK164" i="32"/>
  <c r="K160" i="32"/>
  <c r="BF160" i="32" s="1"/>
  <c r="BK157" i="32"/>
  <c r="BK152" i="32"/>
  <c r="K148" i="32"/>
  <c r="BF148" i="32"/>
  <c r="K145" i="32"/>
  <c r="BF145" i="32" s="1"/>
  <c r="BK141" i="32"/>
  <c r="BK137" i="32"/>
  <c r="R133" i="33"/>
  <c r="BK133" i="34"/>
  <c r="Q133" i="35"/>
  <c r="R133" i="36"/>
  <c r="K133" i="36"/>
  <c r="BF133" i="36" s="1"/>
  <c r="R133" i="37"/>
  <c r="R290" i="38"/>
  <c r="Q287" i="38"/>
  <c r="Q285" i="38"/>
  <c r="R283" i="38"/>
  <c r="Q281" i="38"/>
  <c r="R279" i="38"/>
  <c r="R277" i="38"/>
  <c r="Q275" i="38"/>
  <c r="R273" i="38"/>
  <c r="R271" i="38"/>
  <c r="Q269" i="38"/>
  <c r="R267" i="38"/>
  <c r="Q265" i="38"/>
  <c r="R263" i="38"/>
  <c r="Q261" i="38"/>
  <c r="Q259" i="38"/>
  <c r="Q257" i="38"/>
  <c r="Q255" i="38"/>
  <c r="R252" i="38"/>
  <c r="Q250" i="38"/>
  <c r="R248" i="38"/>
  <c r="Q246" i="38"/>
  <c r="Q245" i="38"/>
  <c r="Q242" i="38"/>
  <c r="R240" i="38"/>
  <c r="Q239" i="38"/>
  <c r="Q236" i="38"/>
  <c r="R234" i="38"/>
  <c r="Q232" i="38"/>
  <c r="R214" i="38"/>
  <c r="Q213" i="38"/>
  <c r="R212" i="38"/>
  <c r="R202" i="38"/>
  <c r="Q191" i="38"/>
  <c r="R180" i="38"/>
  <c r="Q170" i="38"/>
  <c r="Q158" i="38"/>
  <c r="R143" i="38"/>
  <c r="Q290" i="38"/>
  <c r="R287" i="38"/>
  <c r="R285" i="38"/>
  <c r="Q283" i="38"/>
  <c r="R281" i="38"/>
  <c r="Q279" i="38"/>
  <c r="Q277" i="38"/>
  <c r="R275" i="38"/>
  <c r="Q273" i="38"/>
  <c r="Q271" i="38"/>
  <c r="R269" i="38"/>
  <c r="Q267" i="38"/>
  <c r="R265" i="38"/>
  <c r="Q263" i="38"/>
  <c r="R261" i="38"/>
  <c r="R259" i="38"/>
  <c r="R257" i="38"/>
  <c r="R255" i="38"/>
  <c r="Q252" i="38"/>
  <c r="R250" i="38"/>
  <c r="Q248" i="38"/>
  <c r="R246" i="38"/>
  <c r="R243" i="38"/>
  <c r="R241" i="38"/>
  <c r="R239" i="38"/>
  <c r="R236" i="38"/>
  <c r="Q234" i="38"/>
  <c r="R232" i="38"/>
  <c r="Q214" i="38"/>
  <c r="Q210" i="38"/>
  <c r="Q192" i="38"/>
  <c r="Q190" i="38"/>
  <c r="Q179" i="38"/>
  <c r="R164" i="38"/>
  <c r="Q145" i="38"/>
  <c r="BK278" i="38"/>
  <c r="BK269" i="38"/>
  <c r="BK266" i="38"/>
  <c r="K261" i="38"/>
  <c r="BF261" i="38"/>
  <c r="BK255" i="38"/>
  <c r="BK250" i="38"/>
  <c r="K247" i="38"/>
  <c r="BF247" i="38"/>
  <c r="K244" i="38"/>
  <c r="BF244" i="38" s="1"/>
  <c r="K240" i="38"/>
  <c r="BF240" i="38"/>
  <c r="BK236" i="38"/>
  <c r="BK223" i="38"/>
  <c r="K202" i="38"/>
  <c r="BF202" i="38"/>
  <c r="BK170" i="38"/>
  <c r="K143" i="38"/>
  <c r="BF143" i="38" s="1"/>
  <c r="K288" i="38"/>
  <c r="BF288" i="38" s="1"/>
  <c r="K283" i="38"/>
  <c r="BF283" i="38"/>
  <c r="BK281" i="38"/>
  <c r="BK279" i="38"/>
  <c r="K275" i="38"/>
  <c r="BF275" i="38"/>
  <c r="K273" i="38"/>
  <c r="BF273" i="38" s="1"/>
  <c r="BK270" i="38"/>
  <c r="K265" i="38"/>
  <c r="BF265" i="38"/>
  <c r="BK262" i="38"/>
  <c r="BK258" i="38"/>
  <c r="BK256" i="38"/>
  <c r="BK251" i="38"/>
  <c r="BK245" i="38"/>
  <c r="K241" i="38"/>
  <c r="BF241" i="38"/>
  <c r="BK235" i="38"/>
  <c r="K232" i="38"/>
  <c r="BF232" i="38"/>
  <c r="K213" i="38"/>
  <c r="BF213" i="38"/>
  <c r="K192" i="38"/>
  <c r="BF192" i="38" s="1"/>
  <c r="BK190" i="38"/>
  <c r="BK164" i="38"/>
  <c r="Q299" i="39"/>
  <c r="Q296" i="39"/>
  <c r="Q294" i="39"/>
  <c r="R292" i="39"/>
  <c r="Q290" i="39"/>
  <c r="Q288" i="39"/>
  <c r="Q286" i="39"/>
  <c r="R282" i="39"/>
  <c r="R281" i="39"/>
  <c r="R280" i="39"/>
  <c r="R279" i="39"/>
  <c r="R278" i="39"/>
  <c r="R277" i="39"/>
  <c r="R275" i="39"/>
  <c r="R273" i="39"/>
  <c r="R271" i="39"/>
  <c r="R269" i="39"/>
  <c r="R267" i="39"/>
  <c r="Q265" i="39"/>
  <c r="Q263" i="39"/>
  <c r="Q260" i="39"/>
  <c r="R258" i="39"/>
  <c r="R256" i="39"/>
  <c r="Q253" i="39"/>
  <c r="Q251" i="39"/>
  <c r="Q249" i="39"/>
  <c r="Q247" i="39"/>
  <c r="R231" i="39"/>
  <c r="Q221" i="39"/>
  <c r="Q211" i="39"/>
  <c r="R203" i="39"/>
  <c r="R188" i="39"/>
  <c r="R175" i="39"/>
  <c r="R162" i="39"/>
  <c r="Q143" i="39"/>
  <c r="Q297" i="39"/>
  <c r="R295" i="39"/>
  <c r="R293" i="39"/>
  <c r="R291" i="39"/>
  <c r="Q289" i="39"/>
  <c r="Q287" i="39"/>
  <c r="Q285" i="39"/>
  <c r="Q284" i="39"/>
  <c r="Q283" i="39"/>
  <c r="BK278" i="39"/>
  <c r="Q275" i="39"/>
  <c r="Q273" i="39"/>
  <c r="R272" i="39"/>
  <c r="R270" i="39"/>
  <c r="Q267" i="39"/>
  <c r="R265" i="39"/>
  <c r="R263" i="39"/>
  <c r="R260" i="39"/>
  <c r="Q258" i="39"/>
  <c r="Q256" i="39"/>
  <c r="Q252" i="39"/>
  <c r="R250" i="39"/>
  <c r="Q248" i="39"/>
  <c r="Q232" i="39"/>
  <c r="R222" i="39"/>
  <c r="R212" i="39"/>
  <c r="Q210" i="39"/>
  <c r="Q196" i="39"/>
  <c r="R183" i="39"/>
  <c r="R166" i="39"/>
  <c r="R158" i="39"/>
  <c r="R145" i="39"/>
  <c r="BK299" i="39"/>
  <c r="K291" i="39"/>
  <c r="BF291" i="39" s="1"/>
  <c r="BK288" i="39"/>
  <c r="BK285" i="39"/>
  <c r="BK281" i="39"/>
  <c r="K277" i="39"/>
  <c r="BF277" i="39"/>
  <c r="K275" i="39"/>
  <c r="BF275" i="39" s="1"/>
  <c r="BK272" i="39"/>
  <c r="K269" i="39"/>
  <c r="BF269" i="39"/>
  <c r="K259" i="39"/>
  <c r="BF259" i="39" s="1"/>
  <c r="BK252" i="39"/>
  <c r="K247" i="39"/>
  <c r="BF247" i="39" s="1"/>
  <c r="K222" i="39"/>
  <c r="BF222" i="39"/>
  <c r="K212" i="39"/>
  <c r="BF212" i="39" s="1"/>
  <c r="BK203" i="39"/>
  <c r="K175" i="39"/>
  <c r="BF175" i="39"/>
  <c r="K162" i="39"/>
  <c r="BF162" i="39" s="1"/>
  <c r="BK296" i="39"/>
  <c r="K294" i="39"/>
  <c r="BF294" i="39" s="1"/>
  <c r="K292" i="39"/>
  <c r="BF292" i="39"/>
  <c r="BK287" i="39"/>
  <c r="BK282" i="39"/>
  <c r="K278" i="39"/>
  <c r="BF278" i="39" s="1"/>
  <c r="BK271" i="39"/>
  <c r="K266" i="39"/>
  <c r="BF266" i="39" s="1"/>
  <c r="BK263" i="39"/>
  <c r="K258" i="39"/>
  <c r="BF258" i="39" s="1"/>
  <c r="BK255" i="39"/>
  <c r="BK251" i="39"/>
  <c r="K248" i="39"/>
  <c r="BF248" i="39" s="1"/>
  <c r="BK221" i="39"/>
  <c r="BK196" i="39"/>
  <c r="BK158" i="39"/>
  <c r="R272" i="40"/>
  <c r="Q269" i="40"/>
  <c r="Q267" i="40"/>
  <c r="Q265" i="40"/>
  <c r="R263" i="40"/>
  <c r="R261" i="40"/>
  <c r="R259" i="40"/>
  <c r="R257" i="40"/>
  <c r="R255" i="40"/>
  <c r="Q253" i="40"/>
  <c r="Q251" i="40"/>
  <c r="Q247" i="40"/>
  <c r="R245" i="40"/>
  <c r="R243" i="40"/>
  <c r="R240" i="40"/>
  <c r="R228" i="40"/>
  <c r="Q209" i="40"/>
  <c r="R207" i="40"/>
  <c r="Q195" i="40"/>
  <c r="Q189" i="40"/>
  <c r="Q173" i="40"/>
  <c r="Q159" i="40"/>
  <c r="R143" i="40"/>
  <c r="R270" i="40"/>
  <c r="Q268" i="40"/>
  <c r="R266" i="40"/>
  <c r="Q264" i="40"/>
  <c r="Q263" i="40"/>
  <c r="Q261" i="40"/>
  <c r="Q259" i="40"/>
  <c r="Q257" i="40"/>
  <c r="Q255" i="40"/>
  <c r="R253" i="40"/>
  <c r="R251" i="40"/>
  <c r="R248" i="40"/>
  <c r="R246" i="40"/>
  <c r="R244" i="40"/>
  <c r="R241" i="40"/>
  <c r="Q239" i="40"/>
  <c r="Q218" i="40"/>
  <c r="R208" i="40"/>
  <c r="R203" i="40"/>
  <c r="R190" i="40"/>
  <c r="Q188" i="40"/>
  <c r="R163" i="40"/>
  <c r="R145" i="40"/>
  <c r="K272" i="40"/>
  <c r="BF272" i="40"/>
  <c r="BK269" i="40"/>
  <c r="BK262" i="40"/>
  <c r="BK258" i="40"/>
  <c r="K255" i="40"/>
  <c r="BF255" i="40" s="1"/>
  <c r="BK252" i="40"/>
  <c r="BK247" i="40"/>
  <c r="K241" i="40"/>
  <c r="BF241" i="40" s="1"/>
  <c r="K218" i="40"/>
  <c r="BF218" i="40" s="1"/>
  <c r="BK195" i="40"/>
  <c r="K173" i="40"/>
  <c r="BF173" i="40" s="1"/>
  <c r="K143" i="40"/>
  <c r="BF143" i="40"/>
  <c r="BK267" i="40"/>
  <c r="K265" i="40"/>
  <c r="BF265" i="40"/>
  <c r="BK261" i="40"/>
  <c r="K256" i="40"/>
  <c r="BF256" i="40"/>
  <c r="K251" i="40"/>
  <c r="BF251" i="40"/>
  <c r="K245" i="40"/>
  <c r="BF245" i="40" s="1"/>
  <c r="BK243" i="40"/>
  <c r="BK228" i="40"/>
  <c r="BK208" i="40"/>
  <c r="K190" i="40"/>
  <c r="BF190" i="40"/>
  <c r="BK163" i="40"/>
  <c r="R172" i="41"/>
  <c r="R169" i="41"/>
  <c r="R167" i="41"/>
  <c r="R165" i="41"/>
  <c r="Q162" i="41"/>
  <c r="Q159" i="41"/>
  <c r="R157" i="41"/>
  <c r="Q153" i="41"/>
  <c r="Q172" i="41"/>
  <c r="Q169" i="41"/>
  <c r="Q167" i="41"/>
  <c r="Q165" i="41"/>
  <c r="R162" i="41"/>
  <c r="R159" i="41"/>
  <c r="R153" i="41"/>
  <c r="R139" i="41"/>
  <c r="BK169" i="41"/>
  <c r="K167" i="41"/>
  <c r="BF167" i="41" s="1"/>
  <c r="K159" i="41"/>
  <c r="BF159" i="41" s="1"/>
  <c r="BK141" i="41"/>
  <c r="BK166" i="41"/>
  <c r="BK162" i="41"/>
  <c r="K158" i="41"/>
  <c r="BF158" i="41"/>
  <c r="BK139" i="41"/>
  <c r="Q161" i="42"/>
  <c r="Q159" i="42"/>
  <c r="R156" i="42"/>
  <c r="Q154" i="42"/>
  <c r="R152" i="42"/>
  <c r="R150" i="42"/>
  <c r="Q148" i="42"/>
  <c r="R146" i="42"/>
  <c r="R143" i="42"/>
  <c r="R141" i="42"/>
  <c r="R138" i="42"/>
  <c r="Q136" i="42"/>
  <c r="R161" i="42"/>
  <c r="R159" i="42"/>
  <c r="Q156" i="42"/>
  <c r="R154" i="42"/>
  <c r="Q152" i="42"/>
  <c r="Q150" i="42"/>
  <c r="R148" i="42"/>
  <c r="Q146" i="42"/>
  <c r="Q143" i="42"/>
  <c r="Q141" i="42"/>
  <c r="Q138" i="42"/>
  <c r="R136" i="42"/>
  <c r="BK160" i="42"/>
  <c r="BK154" i="42"/>
  <c r="K149" i="42"/>
  <c r="BF149" i="42"/>
  <c r="K145" i="42"/>
  <c r="BF145" i="42" s="1"/>
  <c r="BK141" i="42"/>
  <c r="BK136" i="42"/>
  <c r="BK159" i="42"/>
  <c r="K155" i="42"/>
  <c r="BF155" i="42"/>
  <c r="K152" i="42"/>
  <c r="BF152" i="42"/>
  <c r="BK148" i="42"/>
  <c r="K143" i="42"/>
  <c r="BF143" i="42"/>
  <c r="BK137" i="42"/>
  <c r="Q140" i="43"/>
  <c r="Q139" i="43"/>
  <c r="Q138" i="43"/>
  <c r="R137" i="43"/>
  <c r="R135" i="43"/>
  <c r="Q136" i="43"/>
  <c r="BK136" i="43"/>
  <c r="BK139" i="43"/>
  <c r="R145" i="44"/>
  <c r="Q142" i="44"/>
  <c r="R141" i="44"/>
  <c r="R138" i="44"/>
  <c r="Q136" i="44"/>
  <c r="R135" i="44"/>
  <c r="R144" i="44"/>
  <c r="R142" i="44"/>
  <c r="R140" i="44"/>
  <c r="Q138" i="44"/>
  <c r="R136" i="44"/>
  <c r="K143" i="44"/>
  <c r="BF143" i="44" s="1"/>
  <c r="BK139" i="44"/>
  <c r="K136" i="44"/>
  <c r="BF136" i="44"/>
  <c r="K145" i="44"/>
  <c r="BF145" i="44" s="1"/>
  <c r="K144" i="44"/>
  <c r="BF144" i="44"/>
  <c r="BK140" i="44"/>
  <c r="R144" i="45"/>
  <c r="R142" i="45"/>
  <c r="R141" i="45"/>
  <c r="R139" i="45"/>
  <c r="Q137" i="45"/>
  <c r="R135" i="45"/>
  <c r="R143" i="45"/>
  <c r="Q141" i="45"/>
  <c r="Q139" i="45"/>
  <c r="R137" i="45"/>
  <c r="Q135" i="45"/>
  <c r="BK138" i="45"/>
  <c r="K135" i="45"/>
  <c r="BF135" i="45" s="1"/>
  <c r="K142" i="45"/>
  <c r="BF142" i="45" s="1"/>
  <c r="BK140" i="45"/>
  <c r="BK136" i="45"/>
  <c r="R143" i="46"/>
  <c r="Q141" i="46"/>
  <c r="R139" i="46"/>
  <c r="R137" i="46"/>
  <c r="R135" i="46"/>
  <c r="Q143" i="46"/>
  <c r="R142" i="46"/>
  <c r="R140" i="46"/>
  <c r="Q139" i="46"/>
  <c r="Q137" i="46"/>
  <c r="Q135" i="46"/>
  <c r="BK140" i="46"/>
  <c r="BK136" i="46"/>
  <c r="K143" i="46"/>
  <c r="BF143" i="46" s="1"/>
  <c r="BK142" i="46"/>
  <c r="BK137" i="46"/>
  <c r="Q950" i="2"/>
  <c r="R948" i="2"/>
  <c r="R945" i="2"/>
  <c r="Q921" i="2"/>
  <c r="Q920" i="2" s="1"/>
  <c r="I114" i="2" s="1"/>
  <c r="Q919" i="2"/>
  <c r="R897" i="2"/>
  <c r="Q883" i="2"/>
  <c r="Q880" i="2"/>
  <c r="R878" i="2"/>
  <c r="Q876" i="2"/>
  <c r="Q871" i="2"/>
  <c r="R869" i="2"/>
  <c r="R867" i="2"/>
  <c r="R865" i="2"/>
  <c r="Q858" i="2"/>
  <c r="Q854" i="2"/>
  <c r="Q852" i="2"/>
  <c r="R850" i="2"/>
  <c r="R848" i="2"/>
  <c r="R845" i="2"/>
  <c r="R843" i="2"/>
  <c r="Q839" i="2"/>
  <c r="Q835" i="2"/>
  <c r="Q818" i="2"/>
  <c r="R815" i="2"/>
  <c r="Q809" i="2"/>
  <c r="R800" i="2"/>
  <c r="R797" i="2"/>
  <c r="R735" i="2"/>
  <c r="R730" i="2"/>
  <c r="Q725" i="2"/>
  <c r="R720" i="2"/>
  <c r="R718" i="2"/>
  <c r="R716" i="2"/>
  <c r="Q705" i="2"/>
  <c r="Q691" i="2"/>
  <c r="R680" i="2"/>
  <c r="Q669" i="2"/>
  <c r="Q667" i="2"/>
  <c r="Q664" i="2"/>
  <c r="Q661" i="2"/>
  <c r="R642" i="2"/>
  <c r="R625" i="2"/>
  <c r="R605" i="2"/>
  <c r="Q599" i="2"/>
  <c r="R595" i="2"/>
  <c r="Q582" i="2"/>
  <c r="R579" i="2"/>
  <c r="Q576" i="2"/>
  <c r="R560" i="2"/>
  <c r="R549" i="2"/>
  <c r="R538" i="2"/>
  <c r="R526" i="2"/>
  <c r="Q525" i="2"/>
  <c r="R508" i="2"/>
  <c r="Q500" i="2"/>
  <c r="Q497" i="2"/>
  <c r="R482" i="2"/>
  <c r="Q470" i="2"/>
  <c r="R468" i="2"/>
  <c r="Q458" i="2"/>
  <c r="Q440" i="2"/>
  <c r="Q369" i="2"/>
  <c r="Q357" i="2"/>
  <c r="R333" i="2"/>
  <c r="Q309" i="2"/>
  <c r="Q282" i="2"/>
  <c r="Q252" i="2"/>
  <c r="Q248" i="2"/>
  <c r="Q244" i="2"/>
  <c r="R239" i="2"/>
  <c r="Q235" i="2"/>
  <c r="R178" i="2"/>
  <c r="R170" i="2"/>
  <c r="Q159" i="2"/>
  <c r="Q157" i="2"/>
  <c r="R154" i="2"/>
  <c r="R152" i="2"/>
  <c r="AU139" i="1"/>
  <c r="AU122" i="1"/>
  <c r="AU98" i="1"/>
  <c r="Q898" i="2"/>
  <c r="Q897" i="2"/>
  <c r="Q895" i="2"/>
  <c r="R883" i="2"/>
  <c r="Q882" i="2"/>
  <c r="R879" i="2"/>
  <c r="Q877" i="2"/>
  <c r="Q872" i="2"/>
  <c r="R870" i="2"/>
  <c r="R868" i="2"/>
  <c r="R866" i="2"/>
  <c r="Q862" i="2"/>
  <c r="Q861" i="2"/>
  <c r="Q859" i="2"/>
  <c r="R858" i="2"/>
  <c r="Q853" i="2"/>
  <c r="Q851" i="2"/>
  <c r="Q849" i="2"/>
  <c r="Q846" i="2"/>
  <c r="Q844" i="2"/>
  <c r="R841" i="2"/>
  <c r="R837" i="2"/>
  <c r="Q824" i="2"/>
  <c r="R817" i="2"/>
  <c r="R812" i="2"/>
  <c r="R807" i="2"/>
  <c r="Q797" i="2"/>
  <c r="R796" i="2"/>
  <c r="Q730" i="2"/>
  <c r="R725" i="2"/>
  <c r="Q720" i="2"/>
  <c r="Q718" i="2"/>
  <c r="Q716" i="2"/>
  <c r="R708" i="2"/>
  <c r="R691" i="2"/>
  <c r="Q680" i="2"/>
  <c r="R669" i="2"/>
  <c r="Q665" i="2"/>
  <c r="Q662" i="2"/>
  <c r="Q656" i="2"/>
  <c r="Q642" i="2"/>
  <c r="Q625" i="2"/>
  <c r="Q605" i="2"/>
  <c r="R599" i="2"/>
  <c r="Q595" i="2"/>
  <c r="R582" i="2"/>
  <c r="R580" i="2"/>
  <c r="R576" i="2"/>
  <c r="Q560" i="2"/>
  <c r="Q549" i="2"/>
  <c r="Q538" i="2"/>
  <c r="Q526" i="2"/>
  <c r="Q518" i="2"/>
  <c r="Q508" i="2"/>
  <c r="R500" i="2"/>
  <c r="Q485" i="2"/>
  <c r="Q479" i="2"/>
  <c r="R469" i="2"/>
  <c r="R463" i="2"/>
  <c r="R457" i="2"/>
  <c r="R440" i="2"/>
  <c r="R369" i="2"/>
  <c r="R357" i="2"/>
  <c r="Q333" i="2"/>
  <c r="R309" i="2"/>
  <c r="R282" i="2"/>
  <c r="R252" i="2"/>
  <c r="R248" i="2"/>
  <c r="R244" i="2"/>
  <c r="Q239" i="2"/>
  <c r="R235" i="2"/>
  <c r="Q178" i="2"/>
  <c r="Q170" i="2"/>
  <c r="R159" i="2"/>
  <c r="R157" i="2"/>
  <c r="Q154" i="2"/>
  <c r="Q152" i="2"/>
  <c r="AU145" i="1"/>
  <c r="AU95" i="1"/>
  <c r="BK945" i="2"/>
  <c r="BK919" i="2"/>
  <c r="BK897" i="2"/>
  <c r="BK883" i="2"/>
  <c r="BK876" i="2"/>
  <c r="BK868" i="2"/>
  <c r="BK856" i="2"/>
  <c r="K849" i="2"/>
  <c r="BF849" i="2" s="1"/>
  <c r="BK841" i="2"/>
  <c r="BK818" i="2"/>
  <c r="K809" i="2"/>
  <c r="BF809" i="2" s="1"/>
  <c r="BK798" i="2"/>
  <c r="BK796" i="2"/>
  <c r="K733" i="2"/>
  <c r="BF733" i="2" s="1"/>
  <c r="BK728" i="2"/>
  <c r="BK722" i="2"/>
  <c r="BK719" i="2"/>
  <c r="K717" i="2"/>
  <c r="BF717" i="2"/>
  <c r="K708" i="2"/>
  <c r="BF708" i="2"/>
  <c r="K703" i="2"/>
  <c r="BF703" i="2" s="1"/>
  <c r="BK681" i="2"/>
  <c r="K670" i="2"/>
  <c r="BF670" i="2" s="1"/>
  <c r="BK667" i="2"/>
  <c r="BK662" i="2"/>
  <c r="K642" i="2"/>
  <c r="BF642" i="2" s="1"/>
  <c r="K609" i="2"/>
  <c r="BF609" i="2" s="1"/>
  <c r="K600" i="2"/>
  <c r="BF600" i="2" s="1"/>
  <c r="K594" i="2"/>
  <c r="BF594" i="2"/>
  <c r="K580" i="2"/>
  <c r="BF580" i="2" s="1"/>
  <c r="BK553" i="2"/>
  <c r="BK528" i="2"/>
  <c r="BK518" i="2"/>
  <c r="K508" i="2"/>
  <c r="BF508" i="2"/>
  <c r="BK485" i="2"/>
  <c r="BK470" i="2"/>
  <c r="K468" i="2"/>
  <c r="BF468" i="2" s="1"/>
  <c r="K369" i="2"/>
  <c r="BF369" i="2"/>
  <c r="K350" i="2"/>
  <c r="BF350" i="2" s="1"/>
  <c r="K252" i="2"/>
  <c r="BF252" i="2"/>
  <c r="K235" i="2"/>
  <c r="BF235" i="2"/>
  <c r="BK172" i="2"/>
  <c r="BK161" i="2"/>
  <c r="K157" i="2"/>
  <c r="BF157" i="2" s="1"/>
  <c r="K880" i="2"/>
  <c r="BF880" i="2"/>
  <c r="BK878" i="2"/>
  <c r="BK872" i="2"/>
  <c r="K869" i="2"/>
  <c r="BF869" i="2"/>
  <c r="BK866" i="2"/>
  <c r="K862" i="2"/>
  <c r="BF862" i="2" s="1"/>
  <c r="BK859" i="2"/>
  <c r="BK853" i="2"/>
  <c r="BK852" i="2"/>
  <c r="BK848" i="2"/>
  <c r="K844" i="2"/>
  <c r="BF844" i="2" s="1"/>
  <c r="BK837" i="2"/>
  <c r="K817" i="2"/>
  <c r="BF817" i="2"/>
  <c r="BK812" i="2"/>
  <c r="BK664" i="2"/>
  <c r="BK652" i="2"/>
  <c r="K595" i="2"/>
  <c r="BF595" i="2" s="1"/>
  <c r="BK578" i="2"/>
  <c r="K563" i="2"/>
  <c r="BF563" i="2"/>
  <c r="K538" i="2"/>
  <c r="BF538" i="2" s="1"/>
  <c r="BK505" i="2"/>
  <c r="BK482" i="2"/>
  <c r="K457" i="2"/>
  <c r="BF457" i="2"/>
  <c r="BK423" i="2"/>
  <c r="BK333" i="2"/>
  <c r="BK282" i="2"/>
  <c r="K250" i="2"/>
  <c r="BF250" i="2"/>
  <c r="K246" i="2"/>
  <c r="BF246" i="2" s="1"/>
  <c r="BK240" i="2"/>
  <c r="BK181" i="2"/>
  <c r="K158" i="2"/>
  <c r="BF158" i="2" s="1"/>
  <c r="BK154" i="2"/>
  <c r="K151" i="2"/>
  <c r="BF151" i="2"/>
  <c r="Q1170" i="3"/>
  <c r="Q1168" i="3"/>
  <c r="Q1166" i="3"/>
  <c r="Q1164" i="3"/>
  <c r="Q1162" i="3"/>
  <c r="Q1148" i="3"/>
  <c r="R1144" i="3"/>
  <c r="Q1142" i="3"/>
  <c r="Q1140" i="3"/>
  <c r="Q1138" i="3"/>
  <c r="R1136" i="3"/>
  <c r="R1125" i="3"/>
  <c r="Q1101" i="3"/>
  <c r="R982" i="3"/>
  <c r="R979" i="3"/>
  <c r="Q974" i="3"/>
  <c r="R953" i="3"/>
  <c r="Q902" i="3"/>
  <c r="R895" i="3"/>
  <c r="Q892" i="3"/>
  <c r="Q839" i="3"/>
  <c r="Q832" i="3"/>
  <c r="R825" i="3"/>
  <c r="Q822" i="3"/>
  <c r="R817" i="3"/>
  <c r="R815" i="3"/>
  <c r="R813" i="3"/>
  <c r="R811" i="3"/>
  <c r="Q809" i="3"/>
  <c r="R795" i="3"/>
  <c r="R764" i="3"/>
  <c r="R762" i="3"/>
  <c r="Q760" i="3"/>
  <c r="Q758" i="3"/>
  <c r="R756" i="3"/>
  <c r="Q751" i="3"/>
  <c r="Q746" i="3"/>
  <c r="Q744" i="3"/>
  <c r="R737" i="3"/>
  <c r="Q734" i="3"/>
  <c r="R733" i="3"/>
  <c r="R731" i="3"/>
  <c r="Q721" i="3"/>
  <c r="Q718" i="3"/>
  <c r="Q717" i="3"/>
  <c r="R715" i="3"/>
  <c r="Q713" i="3"/>
  <c r="Q711" i="3"/>
  <c r="R708" i="3"/>
  <c r="Q658" i="3"/>
  <c r="R653" i="3"/>
  <c r="R640" i="3"/>
  <c r="Q636" i="3"/>
  <c r="R630" i="3"/>
  <c r="R624" i="3"/>
  <c r="R608" i="3"/>
  <c r="Q605" i="3"/>
  <c r="R601" i="3"/>
  <c r="Q597" i="3"/>
  <c r="R594" i="3"/>
  <c r="Q589" i="3"/>
  <c r="R578" i="3"/>
  <c r="R567" i="3"/>
  <c r="R549" i="3"/>
  <c r="R529" i="3"/>
  <c r="Q491" i="3"/>
  <c r="Q477" i="3"/>
  <c r="Q472" i="3"/>
  <c r="Q466" i="3"/>
  <c r="Q462" i="3"/>
  <c r="R456" i="3"/>
  <c r="Q446" i="3"/>
  <c r="Q431" i="3"/>
  <c r="R428" i="3"/>
  <c r="R420" i="3"/>
  <c r="R418" i="3"/>
  <c r="R415" i="3"/>
  <c r="Q413" i="3"/>
  <c r="R409" i="3"/>
  <c r="Q407" i="3"/>
  <c r="R404" i="3"/>
  <c r="R401" i="3"/>
  <c r="R394" i="3"/>
  <c r="R384" i="3"/>
  <c r="R376" i="3"/>
  <c r="Q368" i="3"/>
  <c r="Q360" i="3"/>
  <c r="Q356" i="3"/>
  <c r="Q341" i="3"/>
  <c r="Q331" i="3"/>
  <c r="R320" i="3"/>
  <c r="R310" i="3"/>
  <c r="R308" i="3"/>
  <c r="Q306" i="3"/>
  <c r="Q298" i="3"/>
  <c r="R291" i="3"/>
  <c r="R289" i="3"/>
  <c r="R282" i="3"/>
  <c r="R273" i="3"/>
  <c r="R271" i="3"/>
  <c r="Q266" i="3"/>
  <c r="Q263" i="3"/>
  <c r="Q255" i="3"/>
  <c r="Q241" i="3"/>
  <c r="Q233" i="3"/>
  <c r="R227" i="3"/>
  <c r="R225" i="3"/>
  <c r="Q222" i="3"/>
  <c r="Q219" i="3"/>
  <c r="R218" i="3"/>
  <c r="Q216" i="3"/>
  <c r="R214" i="3"/>
  <c r="R210" i="3"/>
  <c r="Q208" i="3"/>
  <c r="R202" i="3"/>
  <c r="R200" i="3"/>
  <c r="R192" i="3"/>
  <c r="R186" i="3"/>
  <c r="Q181" i="3"/>
  <c r="R175" i="3"/>
  <c r="R171" i="3"/>
  <c r="Q166" i="3"/>
  <c r="Q163" i="3"/>
  <c r="Q1144" i="3"/>
  <c r="R1142" i="3"/>
  <c r="R1140" i="3"/>
  <c r="R1138" i="3"/>
  <c r="Q1136" i="3"/>
  <c r="Q1125" i="3"/>
  <c r="R1123" i="3"/>
  <c r="R1100" i="3"/>
  <c r="R981" i="3"/>
  <c r="Q977" i="3"/>
  <c r="R972" i="3"/>
  <c r="R903" i="3"/>
  <c r="R900" i="3"/>
  <c r="R894" i="3"/>
  <c r="R873" i="3"/>
  <c r="Q838" i="3"/>
  <c r="R826" i="3"/>
  <c r="R823" i="3"/>
  <c r="Q821" i="3"/>
  <c r="Q816" i="3"/>
  <c r="R814" i="3"/>
  <c r="R812" i="3"/>
  <c r="Q810" i="3"/>
  <c r="R801" i="3"/>
  <c r="R782" i="3"/>
  <c r="R763" i="3"/>
  <c r="Q761" i="3"/>
  <c r="R759" i="3"/>
  <c r="R758" i="3"/>
  <c r="Q752" i="3"/>
  <c r="Q747" i="3"/>
  <c r="R745" i="3"/>
  <c r="R738" i="3"/>
  <c r="Q735" i="3"/>
  <c r="Q733" i="3"/>
  <c r="Q731" i="3"/>
  <c r="Q729" i="3"/>
  <c r="Q719" i="3"/>
  <c r="R717" i="3"/>
  <c r="Q715" i="3"/>
  <c r="R713" i="3"/>
  <c r="R711" i="3"/>
  <c r="Q708" i="3"/>
  <c r="R658" i="3"/>
  <c r="Q653" i="3"/>
  <c r="Q640" i="3"/>
  <c r="R636" i="3"/>
  <c r="Q630" i="3"/>
  <c r="Q624" i="3"/>
  <c r="Q620" i="3"/>
  <c r="Q608" i="3"/>
  <c r="R605" i="3"/>
  <c r="Q601" i="3"/>
  <c r="R597" i="3"/>
  <c r="Q594" i="3"/>
  <c r="R589" i="3"/>
  <c r="Q578" i="3"/>
  <c r="Q567" i="3"/>
  <c r="Q549" i="3"/>
  <c r="Q529" i="3"/>
  <c r="R491" i="3"/>
  <c r="R477" i="3"/>
  <c r="R472" i="3"/>
  <c r="R466" i="3"/>
  <c r="R462" i="3"/>
  <c r="Q456" i="3"/>
  <c r="R446" i="3"/>
  <c r="R431" i="3"/>
  <c r="Q428" i="3"/>
  <c r="Q420" i="3"/>
  <c r="Q418" i="3"/>
  <c r="Q415" i="3"/>
  <c r="R413" i="3"/>
  <c r="R408" i="3"/>
  <c r="Q405" i="3"/>
  <c r="Q403" i="3"/>
  <c r="Q398" i="3"/>
  <c r="R385" i="3"/>
  <c r="Q382" i="3"/>
  <c r="R374" i="3"/>
  <c r="Q366" i="3"/>
  <c r="Q358" i="3"/>
  <c r="Q342" i="3"/>
  <c r="R332" i="3"/>
  <c r="R330" i="3"/>
  <c r="R318" i="3"/>
  <c r="Q310" i="3"/>
  <c r="Q308" i="3"/>
  <c r="R307" i="3"/>
  <c r="R300" i="3"/>
  <c r="R292" i="3"/>
  <c r="R290" i="3"/>
  <c r="Q282" i="3"/>
  <c r="Q273" i="3"/>
  <c r="Q271" i="3"/>
  <c r="R266" i="3"/>
  <c r="R263" i="3"/>
  <c r="Q257" i="3"/>
  <c r="R243" i="3"/>
  <c r="Q237" i="3"/>
  <c r="Q230" i="3"/>
  <c r="R226" i="3"/>
  <c r="Q223" i="3"/>
  <c r="Q221" i="3"/>
  <c r="Q218" i="3"/>
  <c r="Q214" i="3"/>
  <c r="R208" i="3"/>
  <c r="R201" i="3"/>
  <c r="Q197" i="3"/>
  <c r="R189" i="3"/>
  <c r="R181" i="3"/>
  <c r="Q175" i="3"/>
  <c r="Q171" i="3"/>
  <c r="R163" i="3"/>
  <c r="BK1168" i="3"/>
  <c r="BK1164" i="3"/>
  <c r="K1144" i="3"/>
  <c r="BF1144" i="3" s="1"/>
  <c r="BK1140" i="3"/>
  <c r="BK1126" i="3"/>
  <c r="BK1101" i="3"/>
  <c r="K981" i="3"/>
  <c r="BF981" i="3" s="1"/>
  <c r="BK974" i="3"/>
  <c r="BK903" i="3"/>
  <c r="K895" i="3"/>
  <c r="BF895" i="3"/>
  <c r="BK839" i="3"/>
  <c r="K832" i="3"/>
  <c r="BF832" i="3" s="1"/>
  <c r="K822" i="3"/>
  <c r="BF822" i="3"/>
  <c r="K813" i="3"/>
  <c r="BF813" i="3" s="1"/>
  <c r="BK809" i="3"/>
  <c r="K795" i="3"/>
  <c r="BF795" i="3"/>
  <c r="BK763" i="3"/>
  <c r="K757" i="3"/>
  <c r="BF757" i="3" s="1"/>
  <c r="BK746" i="3"/>
  <c r="BK738" i="3"/>
  <c r="BK733" i="3"/>
  <c r="K730" i="3"/>
  <c r="BF730" i="3"/>
  <c r="BK721" i="3"/>
  <c r="BK716" i="3"/>
  <c r="K714" i="3"/>
  <c r="BF714" i="3"/>
  <c r="K682" i="3"/>
  <c r="BF682" i="3"/>
  <c r="BK640" i="3"/>
  <c r="K624" i="3"/>
  <c r="BF624" i="3" s="1"/>
  <c r="K603" i="3"/>
  <c r="BF603" i="3"/>
  <c r="K589" i="3"/>
  <c r="BF589" i="3" s="1"/>
  <c r="BK573" i="3"/>
  <c r="K491" i="3"/>
  <c r="BF491" i="3"/>
  <c r="BK474" i="3"/>
  <c r="K464" i="3"/>
  <c r="BF464" i="3" s="1"/>
  <c r="BK456" i="3"/>
  <c r="K439" i="3"/>
  <c r="BF439" i="3" s="1"/>
  <c r="BK422" i="3"/>
  <c r="K419" i="3"/>
  <c r="BF419" i="3" s="1"/>
  <c r="K341" i="3"/>
  <c r="BF341" i="3"/>
  <c r="BK330" i="3"/>
  <c r="K310" i="3"/>
  <c r="BF310" i="3"/>
  <c r="BK307" i="3"/>
  <c r="K298" i="3"/>
  <c r="BF298" i="3" s="1"/>
  <c r="BK290" i="3"/>
  <c r="BK273" i="3"/>
  <c r="BK266" i="3"/>
  <c r="BK241" i="3"/>
  <c r="K227" i="3"/>
  <c r="BF227" i="3"/>
  <c r="BK221" i="3"/>
  <c r="BK214" i="3"/>
  <c r="K202" i="3"/>
  <c r="BF202" i="3" s="1"/>
  <c r="BK197" i="3"/>
  <c r="BK189" i="3"/>
  <c r="K179" i="3"/>
  <c r="BF179" i="3"/>
  <c r="K171" i="3"/>
  <c r="BF171" i="3" s="1"/>
  <c r="BK1162" i="3"/>
  <c r="K1143" i="3"/>
  <c r="BF1143" i="3"/>
  <c r="BK1139" i="3"/>
  <c r="K1136" i="3"/>
  <c r="BF1136" i="3" s="1"/>
  <c r="BK1100" i="3"/>
  <c r="BK972" i="3"/>
  <c r="K894" i="3"/>
  <c r="BF894" i="3"/>
  <c r="BK826" i="3"/>
  <c r="BK821" i="3"/>
  <c r="K815" i="3"/>
  <c r="BF815" i="3"/>
  <c r="K812" i="3"/>
  <c r="BF812" i="3" s="1"/>
  <c r="K764" i="3"/>
  <c r="BF764" i="3" s="1"/>
  <c r="BK761" i="3"/>
  <c r="BK758" i="3"/>
  <c r="K752" i="3"/>
  <c r="BF752" i="3"/>
  <c r="K744" i="3"/>
  <c r="BF744" i="3" s="1"/>
  <c r="BK734" i="3"/>
  <c r="K729" i="3"/>
  <c r="BF729" i="3"/>
  <c r="K717" i="3"/>
  <c r="BF717" i="3"/>
  <c r="K712" i="3"/>
  <c r="BF712" i="3"/>
  <c r="BK708" i="3"/>
  <c r="K653" i="3"/>
  <c r="BF653" i="3"/>
  <c r="BK638" i="3"/>
  <c r="BK634" i="3"/>
  <c r="K620" i="3"/>
  <c r="BF620" i="3"/>
  <c r="K608" i="3"/>
  <c r="BF608" i="3" s="1"/>
  <c r="K601" i="3"/>
  <c r="BF601" i="3" s="1"/>
  <c r="BK597" i="3"/>
  <c r="BK592" i="3"/>
  <c r="K567" i="3"/>
  <c r="BF567" i="3"/>
  <c r="K549" i="3"/>
  <c r="BF549" i="3" s="1"/>
  <c r="K497" i="3"/>
  <c r="BF497" i="3"/>
  <c r="BK468" i="3"/>
  <c r="BK457" i="3"/>
  <c r="K429" i="3"/>
  <c r="BF429" i="3" s="1"/>
  <c r="K420" i="3"/>
  <c r="BF420" i="3" s="1"/>
  <c r="K415" i="3"/>
  <c r="BF415" i="3"/>
  <c r="BK408" i="3"/>
  <c r="K394" i="3"/>
  <c r="BF394" i="3" s="1"/>
  <c r="BK382" i="3"/>
  <c r="K368" i="3"/>
  <c r="BF368" i="3" s="1"/>
  <c r="K358" i="3"/>
  <c r="BF358" i="3" s="1"/>
  <c r="K331" i="3"/>
  <c r="BF331" i="3" s="1"/>
  <c r="BK309" i="3"/>
  <c r="BK292" i="3"/>
  <c r="K289" i="3"/>
  <c r="BF289" i="3" s="1"/>
  <c r="K281" i="3"/>
  <c r="BF281" i="3"/>
  <c r="K268" i="3"/>
  <c r="BF268" i="3" s="1"/>
  <c r="BK263" i="3"/>
  <c r="K255" i="3"/>
  <c r="BF255" i="3"/>
  <c r="K230" i="3"/>
  <c r="BF230" i="3" s="1"/>
  <c r="BK223" i="3"/>
  <c r="K219" i="3"/>
  <c r="BF219" i="3" s="1"/>
  <c r="K210" i="3"/>
  <c r="BF210" i="3"/>
  <c r="BK181" i="3"/>
  <c r="BK169" i="3"/>
  <c r="R360" i="4"/>
  <c r="R358" i="4"/>
  <c r="R356" i="4"/>
  <c r="R355" i="4"/>
  <c r="R354" i="4"/>
  <c r="Q353" i="4"/>
  <c r="Q349" i="4"/>
  <c r="Q345" i="4"/>
  <c r="Q341" i="4"/>
  <c r="Q335" i="4"/>
  <c r="Q328" i="4"/>
  <c r="R322" i="4"/>
  <c r="Q319" i="4"/>
  <c r="R309" i="4"/>
  <c r="Q307" i="4"/>
  <c r="Q306" i="4"/>
  <c r="Q305" i="4"/>
  <c r="R303" i="4"/>
  <c r="Q295" i="4"/>
  <c r="R283" i="4"/>
  <c r="R281" i="4"/>
  <c r="Q278" i="4"/>
  <c r="R276" i="4"/>
  <c r="Q274" i="4"/>
  <c r="R272" i="4"/>
  <c r="Q270" i="4"/>
  <c r="R267" i="4"/>
  <c r="Q265" i="4"/>
  <c r="R261" i="4"/>
  <c r="R253" i="4"/>
  <c r="Q247" i="4"/>
  <c r="Q242" i="4"/>
  <c r="Q237" i="4"/>
  <c r="Q230" i="4"/>
  <c r="R223" i="4"/>
  <c r="R210" i="4"/>
  <c r="Q202" i="4"/>
  <c r="Q195" i="4"/>
  <c r="Q189" i="4"/>
  <c r="R186" i="4"/>
  <c r="Q177" i="4"/>
  <c r="Q174" i="4"/>
  <c r="Q171" i="4"/>
  <c r="Q168" i="4"/>
  <c r="R160" i="4"/>
  <c r="Q153" i="4"/>
  <c r="Q150" i="4"/>
  <c r="Q147" i="4"/>
  <c r="Q145" i="4"/>
  <c r="R349" i="4"/>
  <c r="R345" i="4"/>
  <c r="R341" i="4"/>
  <c r="R335" i="4"/>
  <c r="R331" i="4"/>
  <c r="R328" i="4"/>
  <c r="Q327" i="4"/>
  <c r="Q325" i="4"/>
  <c r="Q322" i="4"/>
  <c r="R319" i="4"/>
  <c r="Q308" i="4"/>
  <c r="Q303" i="4"/>
  <c r="R295" i="4"/>
  <c r="Q283" i="4"/>
  <c r="Q281" i="4"/>
  <c r="R278" i="4"/>
  <c r="Q276" i="4"/>
  <c r="R274" i="4"/>
  <c r="Q272" i="4"/>
  <c r="R271" i="4"/>
  <c r="Q267" i="4"/>
  <c r="R265" i="4"/>
  <c r="Q261" i="4"/>
  <c r="Q253" i="4"/>
  <c r="R247" i="4"/>
  <c r="R242" i="4"/>
  <c r="R237" i="4"/>
  <c r="R230" i="4"/>
  <c r="Q223" i="4"/>
  <c r="Q210" i="4"/>
  <c r="R202" i="4"/>
  <c r="R195" i="4"/>
  <c r="R189" i="4"/>
  <c r="Q186" i="4"/>
  <c r="R177" i="4"/>
  <c r="R174" i="4"/>
  <c r="R171" i="4"/>
  <c r="R168" i="4"/>
  <c r="Q160" i="4"/>
  <c r="R153" i="4"/>
  <c r="R150" i="4"/>
  <c r="R147" i="4"/>
  <c r="R145" i="4"/>
  <c r="K353" i="4"/>
  <c r="BF353" i="4"/>
  <c r="K343" i="4"/>
  <c r="BF343" i="4" s="1"/>
  <c r="BK341" i="4"/>
  <c r="BK325" i="4"/>
  <c r="BK317" i="4"/>
  <c r="K308" i="4"/>
  <c r="BF308" i="4" s="1"/>
  <c r="BK306" i="4"/>
  <c r="K297" i="4"/>
  <c r="BF297" i="4" s="1"/>
  <c r="BK281" i="4"/>
  <c r="BK275" i="4"/>
  <c r="K273" i="4"/>
  <c r="BF273" i="4" s="1"/>
  <c r="K266" i="4"/>
  <c r="BF266" i="4" s="1"/>
  <c r="BK261" i="4"/>
  <c r="BK247" i="4"/>
  <c r="BK237" i="4"/>
  <c r="BK210" i="4"/>
  <c r="BK195" i="4"/>
  <c r="K187" i="4"/>
  <c r="BF187" i="4" s="1"/>
  <c r="K166" i="4"/>
  <c r="BF166" i="4"/>
  <c r="BK159" i="4"/>
  <c r="BK150" i="4"/>
  <c r="BK358" i="4"/>
  <c r="BK355" i="4"/>
  <c r="K351" i="4"/>
  <c r="BF351" i="4" s="1"/>
  <c r="BK345" i="4"/>
  <c r="K333" i="4"/>
  <c r="BF333" i="4" s="1"/>
  <c r="BK327" i="4"/>
  <c r="K321" i="4"/>
  <c r="BF321" i="4"/>
  <c r="BK305" i="4"/>
  <c r="BK290" i="4"/>
  <c r="K280" i="4"/>
  <c r="BF280" i="4"/>
  <c r="K276" i="4"/>
  <c r="BF276" i="4" s="1"/>
  <c r="K271" i="4"/>
  <c r="BF271" i="4"/>
  <c r="K267" i="4"/>
  <c r="BF267" i="4" s="1"/>
  <c r="K255" i="4"/>
  <c r="BF255" i="4"/>
  <c r="K246" i="4"/>
  <c r="BF246" i="4"/>
  <c r="K236" i="4"/>
  <c r="BF236" i="4"/>
  <c r="K224" i="4"/>
  <c r="BF224" i="4" s="1"/>
  <c r="K207" i="4"/>
  <c r="BF207" i="4"/>
  <c r="K189" i="4"/>
  <c r="BF189" i="4" s="1"/>
  <c r="K182" i="4"/>
  <c r="BF182" i="4"/>
  <c r="K175" i="4"/>
  <c r="BF175" i="4"/>
  <c r="BK174" i="4"/>
  <c r="K171" i="4"/>
  <c r="BF171" i="4" s="1"/>
  <c r="K153" i="4"/>
  <c r="BF153" i="4"/>
  <c r="BK147" i="4"/>
  <c r="R209" i="5"/>
  <c r="R207" i="5"/>
  <c r="Q204" i="5"/>
  <c r="R202" i="5"/>
  <c r="Q200" i="5"/>
  <c r="R198" i="5"/>
  <c r="R196" i="5"/>
  <c r="Q193" i="5"/>
  <c r="Q191" i="5"/>
  <c r="R190" i="5"/>
  <c r="R187" i="5"/>
  <c r="Q186" i="5"/>
  <c r="Q184" i="5"/>
  <c r="R182" i="5"/>
  <c r="R180" i="5"/>
  <c r="Q176" i="5"/>
  <c r="R173" i="5"/>
  <c r="R170" i="5"/>
  <c r="Q168" i="5"/>
  <c r="Q162" i="5"/>
  <c r="R158" i="5"/>
  <c r="Q148" i="5"/>
  <c r="Q145" i="5"/>
  <c r="R142" i="5"/>
  <c r="Q139" i="5"/>
  <c r="Q206" i="5"/>
  <c r="Q205" i="5"/>
  <c r="R203" i="5"/>
  <c r="Q201" i="5"/>
  <c r="Q199" i="5"/>
  <c r="R197" i="5"/>
  <c r="R195" i="5"/>
  <c r="R194" i="5"/>
  <c r="Q192" i="5"/>
  <c r="Q190" i="5"/>
  <c r="R188" i="5"/>
  <c r="R186" i="5"/>
  <c r="R184" i="5"/>
  <c r="Q182" i="5"/>
  <c r="Q180" i="5"/>
  <c r="R176" i="5"/>
  <c r="Q173" i="5"/>
  <c r="Q170" i="5"/>
  <c r="R168" i="5"/>
  <c r="R162" i="5"/>
  <c r="Q158" i="5"/>
  <c r="Q156" i="5"/>
  <c r="Q154" i="5"/>
  <c r="Q152" i="5"/>
  <c r="Q151" i="5"/>
  <c r="Q150" i="5"/>
  <c r="R147" i="5"/>
  <c r="Q144" i="5"/>
  <c r="Q141" i="5"/>
  <c r="BK209" i="5"/>
  <c r="BK206" i="5"/>
  <c r="K201" i="5"/>
  <c r="BF201" i="5" s="1"/>
  <c r="K197" i="5"/>
  <c r="BF197" i="5"/>
  <c r="BK193" i="5"/>
  <c r="BK188" i="5"/>
  <c r="BK186" i="5"/>
  <c r="K182" i="5"/>
  <c r="BF182" i="5" s="1"/>
  <c r="BK176" i="5"/>
  <c r="BK170" i="5"/>
  <c r="BK164" i="5"/>
  <c r="BK148" i="5"/>
  <c r="K145" i="5"/>
  <c r="BF145" i="5"/>
  <c r="K142" i="5"/>
  <c r="BF142" i="5" s="1"/>
  <c r="K204" i="5"/>
  <c r="BF204" i="5"/>
  <c r="BK203" i="5"/>
  <c r="BK200" i="5"/>
  <c r="BK196" i="5"/>
  <c r="K192" i="5"/>
  <c r="BF192" i="5"/>
  <c r="K189" i="5"/>
  <c r="BF189" i="5" s="1"/>
  <c r="K184" i="5"/>
  <c r="BF184" i="5"/>
  <c r="BK179" i="5"/>
  <c r="K171" i="5"/>
  <c r="BF171" i="5"/>
  <c r="K162" i="5"/>
  <c r="BF162" i="5" s="1"/>
  <c r="BK156" i="5"/>
  <c r="BK150" i="5"/>
  <c r="BK144" i="5"/>
  <c r="Q249" i="6"/>
  <c r="Q246" i="6"/>
  <c r="Q239" i="6"/>
  <c r="Q237" i="6"/>
  <c r="R236" i="6"/>
  <c r="Q234" i="6"/>
  <c r="R232" i="6"/>
  <c r="Q230" i="6"/>
  <c r="R228" i="6"/>
  <c r="Q226" i="6"/>
  <c r="Q224" i="6"/>
  <c r="Q222" i="6"/>
  <c r="Q220" i="6"/>
  <c r="R216" i="6"/>
  <c r="Q205" i="6"/>
  <c r="R199" i="6"/>
  <c r="R192" i="6"/>
  <c r="Q185" i="6"/>
  <c r="Q179" i="6"/>
  <c r="R175" i="6"/>
  <c r="Q171" i="6"/>
  <c r="Q167" i="6"/>
  <c r="R163" i="6"/>
  <c r="R159" i="6"/>
  <c r="Q150" i="6"/>
  <c r="R146" i="6"/>
  <c r="R144" i="6"/>
  <c r="R142" i="6"/>
  <c r="Q247" i="6"/>
  <c r="Q243" i="6"/>
  <c r="R239" i="6"/>
  <c r="R237" i="6"/>
  <c r="R235" i="6"/>
  <c r="R233" i="6"/>
  <c r="Q231" i="6"/>
  <c r="R229" i="6"/>
  <c r="R227" i="6"/>
  <c r="Q225" i="6"/>
  <c r="R223" i="6"/>
  <c r="R221" i="6"/>
  <c r="R217" i="6"/>
  <c r="R214" i="6"/>
  <c r="R205" i="6"/>
  <c r="Q199" i="6"/>
  <c r="Q192" i="6"/>
  <c r="Q191" i="6"/>
  <c r="R185" i="6"/>
  <c r="R179" i="6"/>
  <c r="Q175" i="6"/>
  <c r="R171" i="6"/>
  <c r="R167" i="6"/>
  <c r="Q164" i="6"/>
  <c r="R160" i="6"/>
  <c r="R150" i="6"/>
  <c r="Q146" i="6"/>
  <c r="Q144" i="6"/>
  <c r="Q142" i="6"/>
  <c r="K249" i="6"/>
  <c r="BF249" i="6" s="1"/>
  <c r="BK246" i="6"/>
  <c r="BK239" i="6"/>
  <c r="K236" i="6"/>
  <c r="BF236" i="6"/>
  <c r="BK233" i="6"/>
  <c r="BK230" i="6"/>
  <c r="BK226" i="6"/>
  <c r="BK221" i="6"/>
  <c r="K217" i="6"/>
  <c r="BF217" i="6" s="1"/>
  <c r="K208" i="6"/>
  <c r="BF208" i="6" s="1"/>
  <c r="K192" i="6"/>
  <c r="BF192" i="6" s="1"/>
  <c r="K185" i="6"/>
  <c r="BF185" i="6"/>
  <c r="BK179" i="6"/>
  <c r="K174" i="6"/>
  <c r="BF174" i="6" s="1"/>
  <c r="BK167" i="6"/>
  <c r="K159" i="6"/>
  <c r="BF159" i="6" s="1"/>
  <c r="K146" i="6"/>
  <c r="BF146" i="6" s="1"/>
  <c r="BK142" i="6"/>
  <c r="BK234" i="6"/>
  <c r="K228" i="6"/>
  <c r="BF228" i="6"/>
  <c r="K225" i="6"/>
  <c r="BF225" i="6" s="1"/>
  <c r="K223" i="6"/>
  <c r="BF223" i="6"/>
  <c r="K205" i="6"/>
  <c r="BF205" i="6" s="1"/>
  <c r="BK196" i="6"/>
  <c r="K175" i="6"/>
  <c r="BF175" i="6"/>
  <c r="K164" i="6"/>
  <c r="BF164" i="6" s="1"/>
  <c r="BK153" i="6"/>
  <c r="BK144" i="6"/>
  <c r="R217" i="7"/>
  <c r="Q213" i="7"/>
  <c r="R210" i="7"/>
  <c r="Q208" i="7"/>
  <c r="R205" i="7"/>
  <c r="Q204" i="7"/>
  <c r="Q202" i="7"/>
  <c r="R200" i="7"/>
  <c r="Q198" i="7"/>
  <c r="Q196" i="7"/>
  <c r="Q194" i="7"/>
  <c r="Q187" i="7"/>
  <c r="Q180" i="7"/>
  <c r="R174" i="7"/>
  <c r="R170" i="7"/>
  <c r="Q166" i="7"/>
  <c r="Q162" i="7"/>
  <c r="R158" i="7"/>
  <c r="Q152" i="7"/>
  <c r="Q146" i="7"/>
  <c r="R144" i="7"/>
  <c r="Q140" i="7"/>
  <c r="R216" i="7"/>
  <c r="Q211" i="7"/>
  <c r="R209" i="7"/>
  <c r="Q207" i="7"/>
  <c r="Q205" i="7"/>
  <c r="Q203" i="7"/>
  <c r="R201" i="7"/>
  <c r="Q199" i="7"/>
  <c r="R197" i="7"/>
  <c r="Q195" i="7"/>
  <c r="R180" i="7"/>
  <c r="Q174" i="7"/>
  <c r="Q170" i="7"/>
  <c r="R166" i="7"/>
  <c r="R162" i="7"/>
  <c r="Q158" i="7"/>
  <c r="R155" i="7"/>
  <c r="R152" i="7"/>
  <c r="R149" i="7"/>
  <c r="Q145" i="7"/>
  <c r="R143" i="7"/>
  <c r="K217" i="7"/>
  <c r="BF217" i="7" s="1"/>
  <c r="BK213" i="7"/>
  <c r="BK205" i="7"/>
  <c r="K202" i="7"/>
  <c r="BF202" i="7" s="1"/>
  <c r="BK197" i="7"/>
  <c r="K195" i="7"/>
  <c r="BF195" i="7"/>
  <c r="BK187" i="7"/>
  <c r="K174" i="7"/>
  <c r="BF174" i="7" s="1"/>
  <c r="K169" i="7"/>
  <c r="BF169" i="7" s="1"/>
  <c r="K163" i="7"/>
  <c r="BF163" i="7"/>
  <c r="K159" i="7"/>
  <c r="BF159" i="7" s="1"/>
  <c r="K149" i="7"/>
  <c r="BF149" i="7"/>
  <c r="BK143" i="7"/>
  <c r="K211" i="7"/>
  <c r="BF211" i="7"/>
  <c r="BK209" i="7"/>
  <c r="BK207" i="7"/>
  <c r="BK201" i="7"/>
  <c r="BK198" i="7"/>
  <c r="K180" i="7"/>
  <c r="BF180" i="7"/>
  <c r="BK171" i="7"/>
  <c r="K152" i="7"/>
  <c r="BF152" i="7"/>
  <c r="BK144" i="7"/>
  <c r="Q156" i="8"/>
  <c r="Q154" i="8"/>
  <c r="Q151" i="8"/>
  <c r="Q148" i="8"/>
  <c r="R146" i="8"/>
  <c r="Q143" i="8"/>
  <c r="Q141" i="8"/>
  <c r="Q139" i="8"/>
  <c r="R137" i="8"/>
  <c r="R156" i="8"/>
  <c r="R154" i="8"/>
  <c r="R151" i="8"/>
  <c r="R148" i="8"/>
  <c r="Q146" i="8"/>
  <c r="R143" i="8"/>
  <c r="R141" i="8"/>
  <c r="R139" i="8"/>
  <c r="Q137" i="8"/>
  <c r="K154" i="8"/>
  <c r="BF154" i="8"/>
  <c r="K148" i="8"/>
  <c r="BF148" i="8" s="1"/>
  <c r="K142" i="8"/>
  <c r="BF142" i="8"/>
  <c r="BK137" i="8"/>
  <c r="K152" i="8"/>
  <c r="BF152" i="8" s="1"/>
  <c r="K146" i="8"/>
  <c r="BF146" i="8" s="1"/>
  <c r="BK143" i="8"/>
  <c r="K140" i="8"/>
  <c r="BF140" i="8"/>
  <c r="Q171" i="9"/>
  <c r="R168" i="9"/>
  <c r="R166" i="9"/>
  <c r="Q165" i="9"/>
  <c r="Q163" i="9"/>
  <c r="Q161" i="9"/>
  <c r="R159" i="9"/>
  <c r="Q157" i="9"/>
  <c r="Q155" i="9"/>
  <c r="R153" i="9"/>
  <c r="R151" i="9"/>
  <c r="Q149" i="9"/>
  <c r="R147" i="9"/>
  <c r="R145" i="9"/>
  <c r="Q143" i="9"/>
  <c r="Q141" i="9"/>
  <c r="R138" i="9"/>
  <c r="Q136" i="9"/>
  <c r="R171" i="9"/>
  <c r="Q168" i="9"/>
  <c r="R165" i="9"/>
  <c r="R163" i="9"/>
  <c r="R161" i="9"/>
  <c r="Q159" i="9"/>
  <c r="R157" i="9"/>
  <c r="R155" i="9"/>
  <c r="Q153" i="9"/>
  <c r="Q151" i="9"/>
  <c r="R149" i="9"/>
  <c r="Q147" i="9"/>
  <c r="Q145" i="9"/>
  <c r="R143" i="9"/>
  <c r="R141" i="9"/>
  <c r="Q138" i="9"/>
  <c r="R136" i="9"/>
  <c r="BK169" i="9"/>
  <c r="BK167" i="9"/>
  <c r="BK163" i="9"/>
  <c r="K159" i="9"/>
  <c r="BF159" i="9"/>
  <c r="BK155" i="9"/>
  <c r="K153" i="9"/>
  <c r="BF153" i="9" s="1"/>
  <c r="BK149" i="9"/>
  <c r="K147" i="9"/>
  <c r="BF147" i="9" s="1"/>
  <c r="BK143" i="9"/>
  <c r="K139" i="9"/>
  <c r="BF139" i="9" s="1"/>
  <c r="BK172" i="9"/>
  <c r="K164" i="9"/>
  <c r="BF164" i="9"/>
  <c r="BK160" i="9"/>
  <c r="K156" i="9"/>
  <c r="BF156" i="9" s="1"/>
  <c r="K150" i="9"/>
  <c r="BF150" i="9" s="1"/>
  <c r="K144" i="9"/>
  <c r="BF144" i="9"/>
  <c r="K142" i="9"/>
  <c r="BF142" i="9" s="1"/>
  <c r="K137" i="9"/>
  <c r="BF137" i="9"/>
  <c r="R547" i="10"/>
  <c r="Q544" i="10"/>
  <c r="R542" i="10"/>
  <c r="R539" i="10"/>
  <c r="Q536" i="10"/>
  <c r="R534" i="10"/>
  <c r="R532" i="10"/>
  <c r="R530" i="10"/>
  <c r="Q528" i="10"/>
  <c r="R525" i="10"/>
  <c r="R523" i="10"/>
  <c r="Q521" i="10"/>
  <c r="R519" i="10"/>
  <c r="R517" i="10"/>
  <c r="Q515" i="10"/>
  <c r="R513" i="10"/>
  <c r="Q511" i="10"/>
  <c r="R508" i="10"/>
  <c r="Q507" i="10"/>
  <c r="Q505" i="10"/>
  <c r="R502" i="10"/>
  <c r="Q500" i="10"/>
  <c r="Q498" i="10"/>
  <c r="R496" i="10"/>
  <c r="Q494" i="10"/>
  <c r="Q492" i="10"/>
  <c r="R490" i="10"/>
  <c r="Q488" i="10"/>
  <c r="R485" i="10"/>
  <c r="Q483" i="10"/>
  <c r="Q481" i="10"/>
  <c r="R479" i="10"/>
  <c r="Q477" i="10"/>
  <c r="Q475" i="10"/>
  <c r="Q473" i="10"/>
  <c r="R471" i="10"/>
  <c r="R469" i="10"/>
  <c r="Q467" i="10"/>
  <c r="Q465" i="10"/>
  <c r="Q463" i="10"/>
  <c r="R461" i="10"/>
  <c r="R459" i="10"/>
  <c r="Q457" i="10"/>
  <c r="Q455" i="10"/>
  <c r="R453" i="10"/>
  <c r="R451" i="10"/>
  <c r="Q449" i="10"/>
  <c r="Q447" i="10"/>
  <c r="Q445" i="10"/>
  <c r="Q443" i="10"/>
  <c r="Q441" i="10"/>
  <c r="Q439" i="10"/>
  <c r="Q437" i="10"/>
  <c r="Q436" i="10"/>
  <c r="Q435" i="10"/>
  <c r="R433" i="10"/>
  <c r="R431" i="10"/>
  <c r="R429" i="10"/>
  <c r="R426" i="10"/>
  <c r="R424" i="10"/>
  <c r="R422" i="10"/>
  <c r="R420" i="10"/>
  <c r="R418" i="10"/>
  <c r="R416" i="10"/>
  <c r="R414" i="10"/>
  <c r="Q412" i="10"/>
  <c r="R410" i="10"/>
  <c r="R408" i="10"/>
  <c r="R406" i="10"/>
  <c r="Q404" i="10"/>
  <c r="Q400" i="10"/>
  <c r="R398" i="10"/>
  <c r="R396" i="10"/>
  <c r="R394" i="10"/>
  <c r="Q392" i="10"/>
  <c r="Q390" i="10"/>
  <c r="Q387" i="10"/>
  <c r="Q385" i="10"/>
  <c r="R383" i="10"/>
  <c r="R381" i="10"/>
  <c r="Q379" i="10"/>
  <c r="Q377" i="10"/>
  <c r="Q375" i="10"/>
  <c r="Q373" i="10"/>
  <c r="R371" i="10"/>
  <c r="Q369" i="10"/>
  <c r="Q367" i="10"/>
  <c r="Q365" i="10"/>
  <c r="R363" i="10"/>
  <c r="Q361" i="10"/>
  <c r="Q359" i="10"/>
  <c r="R357" i="10"/>
  <c r="R355" i="10"/>
  <c r="Q353" i="10"/>
  <c r="Q351" i="10"/>
  <c r="R349" i="10"/>
  <c r="R347" i="10"/>
  <c r="R345" i="10"/>
  <c r="Q343" i="10"/>
  <c r="Q340" i="10"/>
  <c r="Q338" i="10"/>
  <c r="Q336" i="10"/>
  <c r="Q334" i="10"/>
  <c r="Q332" i="10"/>
  <c r="Q330" i="10"/>
  <c r="Q328" i="10"/>
  <c r="Q326" i="10"/>
  <c r="R324" i="10"/>
  <c r="R322" i="10"/>
  <c r="Q320" i="10"/>
  <c r="R318" i="10"/>
  <c r="R316" i="10"/>
  <c r="Q314" i="10"/>
  <c r="Q312" i="10"/>
  <c r="Q310" i="10"/>
  <c r="R308" i="10"/>
  <c r="Q307" i="10"/>
  <c r="R305" i="10"/>
  <c r="R303" i="10"/>
  <c r="Q301" i="10"/>
  <c r="Q299" i="10"/>
  <c r="R297" i="10"/>
  <c r="Q295" i="10"/>
  <c r="R293" i="10"/>
  <c r="Q291" i="10"/>
  <c r="R289" i="10"/>
  <c r="R287" i="10"/>
  <c r="Q286" i="10"/>
  <c r="R284" i="10"/>
  <c r="R282" i="10"/>
  <c r="Q280" i="10"/>
  <c r="R278" i="10"/>
  <c r="R276" i="10"/>
  <c r="R274" i="10"/>
  <c r="R272" i="10"/>
  <c r="Q270" i="10"/>
  <c r="R268" i="10"/>
  <c r="Q266" i="10"/>
  <c r="Q264" i="10"/>
  <c r="K263" i="10"/>
  <c r="R260" i="10"/>
  <c r="Q258" i="10"/>
  <c r="Q255" i="10"/>
  <c r="Q253" i="10"/>
  <c r="Q251" i="10"/>
  <c r="Q249" i="10"/>
  <c r="Q247" i="10"/>
  <c r="Q245" i="10"/>
  <c r="R243" i="10"/>
  <c r="R239" i="10"/>
  <c r="Q236" i="10"/>
  <c r="R233" i="10"/>
  <c r="R231" i="10"/>
  <c r="R229" i="10"/>
  <c r="R227" i="10"/>
  <c r="R225" i="10"/>
  <c r="Q223" i="10"/>
  <c r="Q221" i="10"/>
  <c r="Q218" i="10"/>
  <c r="Q216" i="10"/>
  <c r="R214" i="10"/>
  <c r="R212" i="10"/>
  <c r="R211" i="10"/>
  <c r="R210" i="10"/>
  <c r="R209" i="10"/>
  <c r="R208" i="10"/>
  <c r="R207" i="10"/>
  <c r="R205" i="10"/>
  <c r="Q203" i="10"/>
  <c r="Q200" i="10"/>
  <c r="R199" i="10"/>
  <c r="R197" i="10"/>
  <c r="Q195" i="10"/>
  <c r="Q193" i="10"/>
  <c r="Q191" i="10"/>
  <c r="Q189" i="10"/>
  <c r="Q187" i="10"/>
  <c r="R185" i="10"/>
  <c r="Q183" i="10"/>
  <c r="Q181" i="10"/>
  <c r="Q179" i="10"/>
  <c r="R178" i="10"/>
  <c r="R176" i="10"/>
  <c r="R174" i="10"/>
  <c r="Q173" i="10"/>
  <c r="Q171" i="10"/>
  <c r="R169" i="10"/>
  <c r="Q169" i="10"/>
  <c r="R166" i="10"/>
  <c r="R164" i="10"/>
  <c r="Q162" i="10"/>
  <c r="R160" i="10"/>
  <c r="Q158" i="10"/>
  <c r="R156" i="10"/>
  <c r="R155" i="10"/>
  <c r="Q547" i="10"/>
  <c r="R544" i="10"/>
  <c r="Q542" i="10"/>
  <c r="Q539" i="10"/>
  <c r="R538" i="10"/>
  <c r="R536" i="10"/>
  <c r="R535" i="10"/>
  <c r="R533" i="10"/>
  <c r="Q531" i="10"/>
  <c r="Q529" i="10"/>
  <c r="Q527" i="10"/>
  <c r="Q524" i="10"/>
  <c r="Q522" i="10"/>
  <c r="Q520" i="10"/>
  <c r="R518" i="10"/>
  <c r="Q516" i="10"/>
  <c r="Q514" i="10"/>
  <c r="Q512" i="10"/>
  <c r="R510" i="10"/>
  <c r="Q508" i="10"/>
  <c r="Q506" i="10"/>
  <c r="R505" i="10"/>
  <c r="Q502" i="10"/>
  <c r="R500" i="10"/>
  <c r="R498" i="10"/>
  <c r="Q496" i="10"/>
  <c r="R494" i="10"/>
  <c r="R492" i="10"/>
  <c r="Q490" i="10"/>
  <c r="R488" i="10"/>
  <c r="Q485" i="10"/>
  <c r="R483" i="10"/>
  <c r="R482" i="10"/>
  <c r="Q479" i="10"/>
  <c r="R478" i="10"/>
  <c r="R476" i="10"/>
  <c r="Q474" i="10"/>
  <c r="R472" i="10"/>
  <c r="Q470" i="10"/>
  <c r="R468" i="10"/>
  <c r="Q466" i="10"/>
  <c r="Q464" i="10"/>
  <c r="R462" i="10"/>
  <c r="Q460" i="10"/>
  <c r="Q458" i="10"/>
  <c r="R456" i="10"/>
  <c r="R454" i="10"/>
  <c r="R452" i="10"/>
  <c r="R450" i="10"/>
  <c r="R449" i="10"/>
  <c r="R447" i="10"/>
  <c r="R445" i="10"/>
  <c r="R443" i="10"/>
  <c r="R441" i="10"/>
  <c r="R439" i="10"/>
  <c r="R437" i="10"/>
  <c r="Q433" i="10"/>
  <c r="Q431" i="10"/>
  <c r="Q429" i="10"/>
  <c r="R425" i="10"/>
  <c r="Q423" i="10"/>
  <c r="Q421" i="10"/>
  <c r="Q419" i="10"/>
  <c r="R417" i="10"/>
  <c r="Q415" i="10"/>
  <c r="Q413" i="10"/>
  <c r="Q411" i="10"/>
  <c r="R409" i="10"/>
  <c r="Q407" i="10"/>
  <c r="Q405" i="10"/>
  <c r="R403" i="10"/>
  <c r="R399" i="10"/>
  <c r="R397" i="10"/>
  <c r="Q395" i="10"/>
  <c r="R393" i="10"/>
  <c r="Q391" i="10"/>
  <c r="R389" i="10"/>
  <c r="Q386" i="10"/>
  <c r="Q384" i="10"/>
  <c r="R382" i="10"/>
  <c r="Q380" i="10"/>
  <c r="Q378" i="10"/>
  <c r="R376" i="10"/>
  <c r="R374" i="10"/>
  <c r="R372" i="10"/>
  <c r="Q370" i="10"/>
  <c r="Q368" i="10"/>
  <c r="Q366" i="10"/>
  <c r="R364" i="10"/>
  <c r="R362" i="10"/>
  <c r="R360" i="10"/>
  <c r="R359" i="10"/>
  <c r="Q357" i="10"/>
  <c r="Q355" i="10"/>
  <c r="R353" i="10"/>
  <c r="R351" i="10"/>
  <c r="Q349" i="10"/>
  <c r="Q347" i="10"/>
  <c r="Q345" i="10"/>
  <c r="R343" i="10"/>
  <c r="R342" i="10"/>
  <c r="Q339" i="10"/>
  <c r="R338" i="10"/>
  <c r="R336" i="10"/>
  <c r="R334" i="10"/>
  <c r="R332" i="10"/>
  <c r="R330" i="10"/>
  <c r="R328" i="10"/>
  <c r="R326" i="10"/>
  <c r="Q324" i="10"/>
  <c r="Q322" i="10"/>
  <c r="R320" i="10"/>
  <c r="Q318" i="10"/>
  <c r="Q317" i="10"/>
  <c r="R315" i="10"/>
  <c r="Q313" i="10"/>
  <c r="R311" i="10"/>
  <c r="R310" i="10"/>
  <c r="Q308" i="10"/>
  <c r="Q305" i="10"/>
  <c r="Q303" i="10"/>
  <c r="R301" i="10"/>
  <c r="R299" i="10"/>
  <c r="Q297" i="10"/>
  <c r="R295" i="10"/>
  <c r="Q293" i="10"/>
  <c r="R291" i="10"/>
  <c r="Q289" i="10"/>
  <c r="Q288" i="10"/>
  <c r="Q285" i="10"/>
  <c r="Q283" i="10"/>
  <c r="R281" i="10"/>
  <c r="Q279" i="10"/>
  <c r="R277" i="10"/>
  <c r="Q275" i="10"/>
  <c r="R273" i="10"/>
  <c r="R271" i="10"/>
  <c r="R269" i="10"/>
  <c r="Q267" i="10"/>
  <c r="Q265" i="10"/>
  <c r="K264" i="10"/>
  <c r="Q262" i="10"/>
  <c r="R259" i="10"/>
  <c r="R256" i="10"/>
  <c r="R254" i="10"/>
  <c r="R253" i="10"/>
  <c r="R251" i="10"/>
  <c r="R249" i="10"/>
  <c r="R247" i="10"/>
  <c r="R245" i="10"/>
  <c r="R244" i="10"/>
  <c r="R242" i="10"/>
  <c r="Q238" i="10"/>
  <c r="R235" i="10"/>
  <c r="R232" i="10"/>
  <c r="Q230" i="10"/>
  <c r="R228" i="10"/>
  <c r="Q226" i="10"/>
  <c r="Q224" i="10"/>
  <c r="R222" i="10"/>
  <c r="R220" i="10"/>
  <c r="Q219" i="10"/>
  <c r="Q217" i="10"/>
  <c r="Q215" i="10"/>
  <c r="Q207" i="10"/>
  <c r="Q205" i="10"/>
  <c r="R203" i="10"/>
  <c r="Q201" i="10"/>
  <c r="Q199" i="10"/>
  <c r="Q197" i="10"/>
  <c r="R195" i="10"/>
  <c r="R193" i="10"/>
  <c r="R191" i="10"/>
  <c r="R189" i="10"/>
  <c r="R187" i="10"/>
  <c r="Q185" i="10"/>
  <c r="R183" i="10"/>
  <c r="R181" i="10"/>
  <c r="R179" i="10"/>
  <c r="R177" i="10"/>
  <c r="R175" i="10"/>
  <c r="R172" i="10"/>
  <c r="R170" i="10"/>
  <c r="R167" i="10"/>
  <c r="Q166" i="10"/>
  <c r="Q164" i="10"/>
  <c r="R162" i="10"/>
  <c r="Q160" i="10"/>
  <c r="R158" i="10"/>
  <c r="Q156" i="10"/>
  <c r="BK548" i="10"/>
  <c r="K542" i="10"/>
  <c r="BF542" i="10" s="1"/>
  <c r="K535" i="10"/>
  <c r="BF535" i="10" s="1"/>
  <c r="BK529" i="10"/>
  <c r="K522" i="10"/>
  <c r="BF522" i="10"/>
  <c r="BK517" i="10"/>
  <c r="BK513" i="10"/>
  <c r="K508" i="10"/>
  <c r="BF508" i="10"/>
  <c r="BK503" i="10"/>
  <c r="K499" i="10"/>
  <c r="BF499" i="10" s="1"/>
  <c r="BK495" i="10"/>
  <c r="BK492" i="10"/>
  <c r="K490" i="10"/>
  <c r="BF490" i="10"/>
  <c r="K485" i="10"/>
  <c r="BF485" i="10" s="1"/>
  <c r="BK479" i="10"/>
  <c r="BK475" i="10"/>
  <c r="K471" i="10"/>
  <c r="BF471" i="10" s="1"/>
  <c r="BK469" i="10"/>
  <c r="K464" i="10"/>
  <c r="BF464" i="10"/>
  <c r="BK456" i="10"/>
  <c r="BK452" i="10"/>
  <c r="BK447" i="10"/>
  <c r="K444" i="10"/>
  <c r="BF444" i="10" s="1"/>
  <c r="K442" i="10"/>
  <c r="BF442" i="10"/>
  <c r="K438" i="10"/>
  <c r="BF438" i="10" s="1"/>
  <c r="BK434" i="10"/>
  <c r="BK430" i="10"/>
  <c r="BK428" i="10"/>
  <c r="K423" i="10"/>
  <c r="BF423" i="10" s="1"/>
  <c r="BK420" i="10"/>
  <c r="BK417" i="10"/>
  <c r="BK416" i="10"/>
  <c r="K411" i="10"/>
  <c r="BF411" i="10"/>
  <c r="K406" i="10"/>
  <c r="BF406" i="10" s="1"/>
  <c r="K400" i="10"/>
  <c r="BF400" i="10" s="1"/>
  <c r="BK397" i="10"/>
  <c r="K393" i="10"/>
  <c r="BF393" i="10" s="1"/>
  <c r="K384" i="10"/>
  <c r="BF384" i="10"/>
  <c r="BK382" i="10"/>
  <c r="BK377" i="10"/>
  <c r="BK372" i="10"/>
  <c r="K368" i="10"/>
  <c r="BF368" i="10" s="1"/>
  <c r="K365" i="10"/>
  <c r="BF365" i="10" s="1"/>
  <c r="BK362" i="10"/>
  <c r="K358" i="10"/>
  <c r="BF358" i="10" s="1"/>
  <c r="BK353" i="10"/>
  <c r="K349" i="10"/>
  <c r="BF349" i="10" s="1"/>
  <c r="BK346" i="10"/>
  <c r="K343" i="10"/>
  <c r="BF343" i="10"/>
  <c r="K339" i="10"/>
  <c r="BF339" i="10"/>
  <c r="BK336" i="10"/>
  <c r="BK334" i="10"/>
  <c r="K331" i="10"/>
  <c r="BF331" i="10" s="1"/>
  <c r="BK326" i="10"/>
  <c r="BK324" i="10"/>
  <c r="K320" i="10"/>
  <c r="BF320" i="10" s="1"/>
  <c r="BK315" i="10"/>
  <c r="K313" i="10"/>
  <c r="BF313" i="10" s="1"/>
  <c r="K309" i="10"/>
  <c r="BF309" i="10" s="1"/>
  <c r="K305" i="10"/>
  <c r="BF305" i="10" s="1"/>
  <c r="BK302" i="10"/>
  <c r="BK297" i="10"/>
  <c r="K294" i="10"/>
  <c r="BF294" i="10" s="1"/>
  <c r="K288" i="10"/>
  <c r="BF288" i="10"/>
  <c r="BK286" i="10"/>
  <c r="BK284" i="10"/>
  <c r="BK280" i="10"/>
  <c r="BK277" i="10"/>
  <c r="BK272" i="10"/>
  <c r="BK270" i="10"/>
  <c r="K267" i="10"/>
  <c r="BF267" i="10"/>
  <c r="BK263" i="10"/>
  <c r="K258" i="10"/>
  <c r="BF258" i="10" s="1"/>
  <c r="BK252" i="10"/>
  <c r="K248" i="10"/>
  <c r="BF248" i="10" s="1"/>
  <c r="BK244" i="10"/>
  <c r="BK242" i="10"/>
  <c r="K238" i="10"/>
  <c r="BF238" i="10" s="1"/>
  <c r="BK232" i="10"/>
  <c r="BK228" i="10"/>
  <c r="BK225" i="10"/>
  <c r="K222" i="10"/>
  <c r="BF222" i="10" s="1"/>
  <c r="BK219" i="10"/>
  <c r="BK216" i="10"/>
  <c r="BK212" i="10"/>
  <c r="BK208" i="10"/>
  <c r="K204" i="10"/>
  <c r="BF204" i="10"/>
  <c r="K199" i="10"/>
  <c r="BF199" i="10" s="1"/>
  <c r="K194" i="10"/>
  <c r="BF194" i="10"/>
  <c r="BK189" i="10"/>
  <c r="BK187" i="10"/>
  <c r="BK184" i="10"/>
  <c r="BK179" i="10"/>
  <c r="BK176" i="10"/>
  <c r="K173" i="10"/>
  <c r="BF173" i="10" s="1"/>
  <c r="BK171" i="10"/>
  <c r="K169" i="10"/>
  <c r="BF169" i="10" s="1"/>
  <c r="BK167" i="10"/>
  <c r="K164" i="10"/>
  <c r="BF164" i="10" s="1"/>
  <c r="K161" i="10"/>
  <c r="BF161" i="10"/>
  <c r="K155" i="10"/>
  <c r="BF155" i="10" s="1"/>
  <c r="K544" i="10"/>
  <c r="BF544" i="10" s="1"/>
  <c r="K540" i="10"/>
  <c r="BF540" i="10" s="1"/>
  <c r="BK536" i="10"/>
  <c r="BK532" i="10"/>
  <c r="K530" i="10"/>
  <c r="BF530" i="10" s="1"/>
  <c r="BK527" i="10"/>
  <c r="BK523" i="10"/>
  <c r="BK520" i="10"/>
  <c r="BK516" i="10"/>
  <c r="BK512" i="10"/>
  <c r="BK510" i="10"/>
  <c r="BK505" i="10"/>
  <c r="BK500" i="10"/>
  <c r="K496" i="10"/>
  <c r="BF496" i="10"/>
  <c r="K489" i="10"/>
  <c r="BF489" i="10" s="1"/>
  <c r="K484" i="10"/>
  <c r="BF484" i="10"/>
  <c r="K481" i="10"/>
  <c r="BF481" i="10" s="1"/>
  <c r="K478" i="10"/>
  <c r="BF478" i="10" s="1"/>
  <c r="BK474" i="10"/>
  <c r="BK468" i="10"/>
  <c r="K466" i="10"/>
  <c r="BF466" i="10"/>
  <c r="K461" i="10"/>
  <c r="BF461" i="10" s="1"/>
  <c r="BK459" i="10"/>
  <c r="BK457" i="10"/>
  <c r="K453" i="10"/>
  <c r="BF453" i="10" s="1"/>
  <c r="K450" i="10"/>
  <c r="BF450" i="10" s="1"/>
  <c r="BK445" i="10"/>
  <c r="BK439" i="10"/>
  <c r="BK435" i="10"/>
  <c r="K431" i="10"/>
  <c r="BF431" i="10"/>
  <c r="BK425" i="10"/>
  <c r="K418" i="10"/>
  <c r="BF418" i="10"/>
  <c r="BK415" i="10"/>
  <c r="K412" i="10"/>
  <c r="BF412" i="10"/>
  <c r="BK408" i="10"/>
  <c r="BK403" i="10"/>
  <c r="BK396" i="10"/>
  <c r="BK392" i="10"/>
  <c r="BK391" i="10"/>
  <c r="BK387" i="10"/>
  <c r="BK381" i="10"/>
  <c r="K378" i="10"/>
  <c r="BF378" i="10"/>
  <c r="BK375" i="10"/>
  <c r="K373" i="10"/>
  <c r="BF373" i="10"/>
  <c r="K370" i="10"/>
  <c r="BF370" i="10"/>
  <c r="BK364" i="10"/>
  <c r="K359" i="10"/>
  <c r="BF359" i="10"/>
  <c r="BK356" i="10"/>
  <c r="K352" i="10"/>
  <c r="BF352" i="10" s="1"/>
  <c r="BK347" i="10"/>
  <c r="BK342" i="10"/>
  <c r="K335" i="10"/>
  <c r="BF335" i="10"/>
  <c r="BK330" i="10"/>
  <c r="BK328" i="10"/>
  <c r="BK323" i="10"/>
  <c r="K317" i="10"/>
  <c r="BF317" i="10"/>
  <c r="K312" i="10"/>
  <c r="BF312" i="10" s="1"/>
  <c r="BK307" i="10"/>
  <c r="BK304" i="10"/>
  <c r="K300" i="10"/>
  <c r="BF300" i="10"/>
  <c r="BK298" i="10"/>
  <c r="BK293" i="10"/>
  <c r="K290" i="10"/>
  <c r="BF290" i="10" s="1"/>
  <c r="K287" i="10"/>
  <c r="BF287" i="10"/>
  <c r="K281" i="10"/>
  <c r="BF281" i="10" s="1"/>
  <c r="BK276" i="10"/>
  <c r="BK273" i="10"/>
  <c r="BK265" i="10"/>
  <c r="BK262" i="10"/>
  <c r="BK256" i="10"/>
  <c r="BK253" i="10"/>
  <c r="BK250" i="10"/>
  <c r="K246" i="10"/>
  <c r="BF246" i="10" s="1"/>
  <c r="K233" i="10"/>
  <c r="BF233" i="10"/>
  <c r="K229" i="10"/>
  <c r="BF229" i="10" s="1"/>
  <c r="K224" i="10"/>
  <c r="BF224" i="10"/>
  <c r="K218" i="10"/>
  <c r="BF218" i="10"/>
  <c r="BK211" i="10"/>
  <c r="K207" i="10"/>
  <c r="BF207" i="10" s="1"/>
  <c r="K203" i="10"/>
  <c r="BF203" i="10"/>
  <c r="BK201" i="10"/>
  <c r="BK197" i="10"/>
  <c r="K193" i="10"/>
  <c r="BF193" i="10"/>
  <c r="K190" i="10"/>
  <c r="BF190" i="10"/>
  <c r="BK183" i="10"/>
  <c r="K181" i="10"/>
  <c r="BF181" i="10"/>
  <c r="BK175" i="10"/>
  <c r="BK163" i="10"/>
  <c r="BK159" i="10"/>
  <c r="BK156" i="10"/>
  <c r="Q150" i="11"/>
  <c r="Q149" i="11"/>
  <c r="Q148" i="11"/>
  <c r="Q146" i="11"/>
  <c r="Q145" i="11"/>
  <c r="Q143" i="11"/>
  <c r="Q141" i="11"/>
  <c r="Q140" i="11"/>
  <c r="Q139" i="11"/>
  <c r="Q138" i="11"/>
  <c r="Q137" i="11"/>
  <c r="BK141" i="11"/>
  <c r="BK138" i="11"/>
  <c r="BK150" i="11"/>
  <c r="BK149" i="11"/>
  <c r="BK145" i="11"/>
  <c r="BK140" i="11"/>
  <c r="R185" i="12"/>
  <c r="R184" i="12"/>
  <c r="R183" i="12"/>
  <c r="R181" i="12"/>
  <c r="R180" i="12"/>
  <c r="R176" i="12"/>
  <c r="R173" i="12"/>
  <c r="R172" i="12"/>
  <c r="R171" i="12"/>
  <c r="R170" i="12"/>
  <c r="Q169" i="12"/>
  <c r="Q167" i="12"/>
  <c r="R165" i="12"/>
  <c r="Q163" i="12"/>
  <c r="R161" i="12"/>
  <c r="Q158" i="12"/>
  <c r="R156" i="12"/>
  <c r="R154" i="12"/>
  <c r="Q152" i="12"/>
  <c r="R150" i="12"/>
  <c r="Q148" i="12"/>
  <c r="R146" i="12"/>
  <c r="Q144" i="12"/>
  <c r="Q140" i="12"/>
  <c r="Q180" i="12"/>
  <c r="Q177" i="12"/>
  <c r="Q176" i="12"/>
  <c r="Q175" i="12"/>
  <c r="Q170" i="12"/>
  <c r="Q168" i="12"/>
  <c r="R167" i="12"/>
  <c r="Q166" i="12"/>
  <c r="Q165" i="12"/>
  <c r="R164" i="12"/>
  <c r="R163" i="12"/>
  <c r="R162" i="12"/>
  <c r="Q161" i="12"/>
  <c r="Q159" i="12"/>
  <c r="R158" i="12"/>
  <c r="Q157" i="12"/>
  <c r="Q156" i="12"/>
  <c r="Q155" i="12"/>
  <c r="Q153" i="12"/>
  <c r="R152" i="12"/>
  <c r="Q150" i="12"/>
  <c r="R148" i="12"/>
  <c r="Q146" i="12"/>
  <c r="R144" i="12"/>
  <c r="Q143" i="12"/>
  <c r="BK185" i="12"/>
  <c r="BK181" i="12"/>
  <c r="BK175" i="12"/>
  <c r="BK169" i="12"/>
  <c r="K165" i="12"/>
  <c r="BF165" i="12"/>
  <c r="K159" i="12"/>
  <c r="BF159" i="12" s="1"/>
  <c r="BK155" i="12"/>
  <c r="K153" i="12"/>
  <c r="BF153" i="12"/>
  <c r="BK150" i="12"/>
  <c r="BK146" i="12"/>
  <c r="BK140" i="12"/>
  <c r="BK180" i="12"/>
  <c r="BK173" i="12"/>
  <c r="BK170" i="12"/>
  <c r="BK166" i="12"/>
  <c r="K163" i="12"/>
  <c r="BF163" i="12" s="1"/>
  <c r="BK158" i="12"/>
  <c r="BK152" i="12"/>
  <c r="K147" i="12"/>
  <c r="BF147" i="12"/>
  <c r="BK143" i="12"/>
  <c r="R178" i="13"/>
  <c r="Q177" i="13"/>
  <c r="R172" i="13"/>
  <c r="Q169" i="13"/>
  <c r="R167" i="13"/>
  <c r="R166" i="13"/>
  <c r="Q164" i="13"/>
  <c r="Q162" i="13"/>
  <c r="R160" i="13"/>
  <c r="Q158" i="13"/>
  <c r="Q156" i="13"/>
  <c r="R154" i="13"/>
  <c r="Q152" i="13"/>
  <c r="R150" i="13"/>
  <c r="R148" i="13"/>
  <c r="Q146" i="13"/>
  <c r="R144" i="13"/>
  <c r="Q142" i="13"/>
  <c r="Q140" i="13"/>
  <c r="R138" i="13"/>
  <c r="Q178" i="13"/>
  <c r="Q174" i="13"/>
  <c r="Q171" i="13"/>
  <c r="R169" i="13"/>
  <c r="Q167" i="13"/>
  <c r="Q165" i="13"/>
  <c r="Q163" i="13"/>
  <c r="R161" i="13"/>
  <c r="R159" i="13"/>
  <c r="R157" i="13"/>
  <c r="Q155" i="13"/>
  <c r="R153" i="13"/>
  <c r="R151" i="13"/>
  <c r="R149" i="13"/>
  <c r="R147" i="13"/>
  <c r="R145" i="13"/>
  <c r="R143" i="13"/>
  <c r="Q141" i="13"/>
  <c r="Q139" i="13"/>
  <c r="BK179" i="13"/>
  <c r="K174" i="13"/>
  <c r="BF174" i="13" s="1"/>
  <c r="BK169" i="13"/>
  <c r="BK166" i="13"/>
  <c r="BK164" i="13"/>
  <c r="K160" i="13"/>
  <c r="BF160" i="13"/>
  <c r="BK157" i="13"/>
  <c r="BK153" i="13"/>
  <c r="K150" i="13"/>
  <c r="BF150" i="13" s="1"/>
  <c r="BK146" i="13"/>
  <c r="BK143" i="13"/>
  <c r="K178" i="13"/>
  <c r="BF178" i="13" s="1"/>
  <c r="K170" i="13"/>
  <c r="BF170" i="13"/>
  <c r="K163" i="13"/>
  <c r="BF163" i="13"/>
  <c r="K158" i="13"/>
  <c r="BF158" i="13"/>
  <c r="K154" i="13"/>
  <c r="BF154" i="13" s="1"/>
  <c r="BK149" i="13"/>
  <c r="BK145" i="13"/>
  <c r="K141" i="13"/>
  <c r="BF141" i="13" s="1"/>
  <c r="BK139" i="13"/>
  <c r="Q187" i="14"/>
  <c r="Q186" i="14"/>
  <c r="R185" i="14"/>
  <c r="R182" i="14"/>
  <c r="Q180" i="14"/>
  <c r="R179" i="14"/>
  <c r="R178" i="14"/>
  <c r="R177" i="14"/>
  <c r="R176" i="14"/>
  <c r="R175" i="14"/>
  <c r="R174" i="14"/>
  <c r="R172" i="14"/>
  <c r="R171" i="14"/>
  <c r="R170" i="14"/>
  <c r="R169" i="14"/>
  <c r="R168" i="14"/>
  <c r="R167" i="14"/>
  <c r="R166" i="14"/>
  <c r="R164" i="14"/>
  <c r="R163" i="14"/>
  <c r="Q161" i="14"/>
  <c r="Q158" i="14"/>
  <c r="R156" i="14"/>
  <c r="Q154" i="14"/>
  <c r="R152" i="14"/>
  <c r="Q150" i="14"/>
  <c r="Q148" i="14"/>
  <c r="Q146" i="14"/>
  <c r="R144" i="14"/>
  <c r="Q142" i="14"/>
  <c r="BK167" i="14"/>
  <c r="Q165" i="14"/>
  <c r="R162" i="14"/>
  <c r="R161" i="14"/>
  <c r="R158" i="14"/>
  <c r="Q156" i="14"/>
  <c r="R154" i="14"/>
  <c r="Q152" i="14"/>
  <c r="R150" i="14"/>
  <c r="R148" i="14"/>
  <c r="R146" i="14"/>
  <c r="Q144" i="14"/>
  <c r="R142" i="14"/>
  <c r="BK187" i="14"/>
  <c r="BK182" i="14"/>
  <c r="BK174" i="14"/>
  <c r="BK170" i="14"/>
  <c r="BK165" i="14"/>
  <c r="K161" i="14"/>
  <c r="BF161" i="14"/>
  <c r="K157" i="14"/>
  <c r="BF157" i="14" s="1"/>
  <c r="BK154" i="14"/>
  <c r="K149" i="14"/>
  <c r="BF149" i="14" s="1"/>
  <c r="K146" i="14"/>
  <c r="BF146" i="14"/>
  <c r="K143" i="14"/>
  <c r="BF143" i="14" s="1"/>
  <c r="BK186" i="14"/>
  <c r="BK179" i="14"/>
  <c r="BK177" i="14"/>
  <c r="BK171" i="14"/>
  <c r="K167" i="14"/>
  <c r="BF167" i="14"/>
  <c r="BK163" i="14"/>
  <c r="BK158" i="14"/>
  <c r="K153" i="14"/>
  <c r="BF153" i="14"/>
  <c r="K151" i="14"/>
  <c r="BF151" i="14" s="1"/>
  <c r="BK145" i="14"/>
  <c r="R215" i="15"/>
  <c r="R213" i="15"/>
  <c r="Q209" i="15"/>
  <c r="R206" i="15"/>
  <c r="R202" i="15"/>
  <c r="R200" i="15"/>
  <c r="Q197" i="15"/>
  <c r="Q195" i="15"/>
  <c r="R193" i="15"/>
  <c r="Q191" i="15"/>
  <c r="R189" i="15"/>
  <c r="R187" i="15"/>
  <c r="Q185" i="15"/>
  <c r="R182" i="15"/>
  <c r="Q180" i="15"/>
  <c r="R178" i="15"/>
  <c r="R176" i="15"/>
  <c r="Q174" i="15"/>
  <c r="Q172" i="15"/>
  <c r="R170" i="15"/>
  <c r="Q168" i="15"/>
  <c r="R166" i="15"/>
  <c r="R164" i="15"/>
  <c r="R162" i="15"/>
  <c r="Q159" i="15"/>
  <c r="R157" i="15"/>
  <c r="Q155" i="15"/>
  <c r="R153" i="15"/>
  <c r="Q151" i="15"/>
  <c r="Q149" i="15"/>
  <c r="Q147" i="15"/>
  <c r="R145" i="15"/>
  <c r="R143" i="15"/>
  <c r="Q215" i="15"/>
  <c r="Q213" i="15"/>
  <c r="R209" i="15"/>
  <c r="Q206" i="15"/>
  <c r="Q202" i="15"/>
  <c r="Q200" i="15"/>
  <c r="R198" i="15"/>
  <c r="Q196" i="15"/>
  <c r="Q194" i="15"/>
  <c r="Q192" i="15"/>
  <c r="Q190" i="15"/>
  <c r="BK341" i="28"/>
  <c r="K339" i="28"/>
  <c r="BF339" i="28" s="1"/>
  <c r="K337" i="28"/>
  <c r="BF337" i="28"/>
  <c r="BK335" i="28"/>
  <c r="K333" i="28"/>
  <c r="BF333" i="28" s="1"/>
  <c r="BK331" i="28"/>
  <c r="BK329" i="28"/>
  <c r="K325" i="28"/>
  <c r="BF325" i="28"/>
  <c r="K323" i="28"/>
  <c r="BF323" i="28" s="1"/>
  <c r="K321" i="28"/>
  <c r="BF321" i="28"/>
  <c r="K320" i="28"/>
  <c r="BF320" i="28"/>
  <c r="K318" i="28"/>
  <c r="BF318" i="28" s="1"/>
  <c r="K316" i="28"/>
  <c r="BF316" i="28" s="1"/>
  <c r="K314" i="28"/>
  <c r="BF314" i="28"/>
  <c r="K313" i="28"/>
  <c r="BF313" i="28" s="1"/>
  <c r="BK311" i="28"/>
  <c r="BK306" i="28"/>
  <c r="BK304" i="28"/>
  <c r="BK299" i="28"/>
  <c r="BK298" i="28"/>
  <c r="K292" i="28"/>
  <c r="BF292" i="28"/>
  <c r="K289" i="28"/>
  <c r="BF289" i="28" s="1"/>
  <c r="BK288" i="28"/>
  <c r="K287" i="28"/>
  <c r="BF287" i="28" s="1"/>
  <c r="BK286" i="28"/>
  <c r="BK284" i="28"/>
  <c r="BK283" i="28"/>
  <c r="K281" i="28"/>
  <c r="BF281" i="28"/>
  <c r="K277" i="28"/>
  <c r="BF277" i="28"/>
  <c r="K275" i="28"/>
  <c r="BF275" i="28" s="1"/>
  <c r="K273" i="28"/>
  <c r="BF273" i="28"/>
  <c r="K271" i="28"/>
  <c r="BF271" i="28" s="1"/>
  <c r="BK269" i="28"/>
  <c r="K266" i="28"/>
  <c r="BF266" i="28"/>
  <c r="BK264" i="28"/>
  <c r="BK257" i="28"/>
  <c r="BK256" i="28"/>
  <c r="K254" i="28"/>
  <c r="BF254" i="28" s="1"/>
  <c r="K252" i="28"/>
  <c r="BF252" i="28"/>
  <c r="BK251" i="28"/>
  <c r="BK249" i="28"/>
  <c r="BK247" i="28"/>
  <c r="K246" i="28"/>
  <c r="BF246" i="28"/>
  <c r="BK241" i="28"/>
  <c r="BK239" i="28"/>
  <c r="K238" i="28"/>
  <c r="BF238" i="28" s="1"/>
  <c r="K236" i="28"/>
  <c r="BF236" i="28"/>
  <c r="K234" i="28"/>
  <c r="BF234" i="28" s="1"/>
  <c r="BK231" i="28"/>
  <c r="BK230" i="28"/>
  <c r="K229" i="28"/>
  <c r="BF229" i="28"/>
  <c r="BK228" i="28"/>
  <c r="BK224" i="28"/>
  <c r="BK220" i="28"/>
  <c r="BK218" i="28"/>
  <c r="BK217" i="28"/>
  <c r="BK216" i="28"/>
  <c r="BK215" i="28"/>
  <c r="K214" i="28"/>
  <c r="BF214" i="28" s="1"/>
  <c r="BK212" i="28"/>
  <c r="BK209" i="28"/>
  <c r="BK207" i="28"/>
  <c r="K205" i="28"/>
  <c r="BF205" i="28" s="1"/>
  <c r="BK203" i="28"/>
  <c r="BK201" i="28"/>
  <c r="K200" i="28"/>
  <c r="BF200" i="28"/>
  <c r="BK199" i="28"/>
  <c r="K198" i="28"/>
  <c r="BF198" i="28" s="1"/>
  <c r="K196" i="28"/>
  <c r="BF196" i="28"/>
  <c r="BK193" i="28"/>
  <c r="BK189" i="28"/>
  <c r="BK188" i="28"/>
  <c r="K187" i="28"/>
  <c r="BF187" i="28" s="1"/>
  <c r="BK184" i="28"/>
  <c r="K183" i="28"/>
  <c r="BF183" i="28"/>
  <c r="BK179" i="28"/>
  <c r="K178" i="28"/>
  <c r="BF178" i="28"/>
  <c r="K176" i="28"/>
  <c r="BF176" i="28"/>
  <c r="BK174" i="28"/>
  <c r="BK173" i="28"/>
  <c r="K170" i="28"/>
  <c r="BF170" i="28" s="1"/>
  <c r="K169" i="28"/>
  <c r="BF169" i="28"/>
  <c r="K167" i="28"/>
  <c r="BF167" i="28" s="1"/>
  <c r="BK165" i="28"/>
  <c r="BK163" i="28"/>
  <c r="K161" i="28"/>
  <c r="BF161" i="28"/>
  <c r="K159" i="28"/>
  <c r="BF159" i="28" s="1"/>
  <c r="K157" i="28"/>
  <c r="BF157" i="28" s="1"/>
  <c r="BK156" i="28"/>
  <c r="K154" i="28"/>
  <c r="BF154" i="28"/>
  <c r="BK152" i="28"/>
  <c r="BK151" i="28"/>
  <c r="K147" i="28"/>
  <c r="BF147" i="28"/>
  <c r="K143" i="28"/>
  <c r="BF143" i="28"/>
  <c r="BK141" i="28"/>
  <c r="BK138" i="28"/>
  <c r="K137" i="28"/>
  <c r="BF137" i="28" s="1"/>
  <c r="BK371" i="28"/>
  <c r="BK370" i="28"/>
  <c r="BK369" i="28"/>
  <c r="K366" i="28"/>
  <c r="BF366" i="28"/>
  <c r="K364" i="28"/>
  <c r="BF364" i="28"/>
  <c r="BK362" i="28"/>
  <c r="BK359" i="28"/>
  <c r="K357" i="28"/>
  <c r="BF357" i="28" s="1"/>
  <c r="BK354" i="28"/>
  <c r="K353" i="28"/>
  <c r="BF353" i="28"/>
  <c r="BK352" i="28"/>
  <c r="BK350" i="28"/>
  <c r="BK349" i="28"/>
  <c r="BK347" i="28"/>
  <c r="BK344" i="28"/>
  <c r="K343" i="28"/>
  <c r="BF343" i="28" s="1"/>
  <c r="BK340" i="28"/>
  <c r="BK338" i="28"/>
  <c r="K336" i="28"/>
  <c r="BF336" i="28"/>
  <c r="K334" i="28"/>
  <c r="BF334" i="28" s="1"/>
  <c r="K332" i="28"/>
  <c r="BF332" i="28"/>
  <c r="K330" i="28"/>
  <c r="BF330" i="28"/>
  <c r="K328" i="28"/>
  <c r="BF328" i="28" s="1"/>
  <c r="K327" i="28"/>
  <c r="BF327" i="28" s="1"/>
  <c r="BK326" i="28"/>
  <c r="K324" i="28"/>
  <c r="BF324" i="28"/>
  <c r="BK322" i="28"/>
  <c r="BK319" i="28"/>
  <c r="K317" i="28"/>
  <c r="BF317" i="28"/>
  <c r="BK315" i="28"/>
  <c r="BK312" i="28"/>
  <c r="BK310" i="28"/>
  <c r="K309" i="28"/>
  <c r="BF309" i="28" s="1"/>
  <c r="BK308" i="28"/>
  <c r="K307" i="28"/>
  <c r="BF307" i="28"/>
  <c r="BK305" i="28"/>
  <c r="BK303" i="28"/>
  <c r="K302" i="28"/>
  <c r="BF302" i="28"/>
  <c r="K301" i="28"/>
  <c r="BF301" i="28"/>
  <c r="BK300" i="28"/>
  <c r="K297" i="28"/>
  <c r="BF297" i="28" s="1"/>
  <c r="K295" i="28"/>
  <c r="BF295" i="28"/>
  <c r="BK294" i="28"/>
  <c r="K293" i="28"/>
  <c r="BF293" i="28" s="1"/>
  <c r="BK291" i="28"/>
  <c r="BK290" i="28"/>
  <c r="K282" i="28"/>
  <c r="BF282" i="28"/>
  <c r="BK280" i="28"/>
  <c r="K279" i="28"/>
  <c r="BF279" i="28" s="1"/>
  <c r="BK278" i="28"/>
  <c r="K276" i="28"/>
  <c r="BF276" i="28"/>
  <c r="K274" i="28"/>
  <c r="BF274" i="28" s="1"/>
  <c r="BK272" i="28"/>
  <c r="K270" i="28"/>
  <c r="BF270" i="28"/>
  <c r="K268" i="28"/>
  <c r="BF268" i="28" s="1"/>
  <c r="BK267" i="28"/>
  <c r="BK265" i="28"/>
  <c r="BK263" i="28"/>
  <c r="K262" i="28"/>
  <c r="BF262" i="28"/>
  <c r="BK261" i="28"/>
  <c r="BK260" i="28"/>
  <c r="BK259" i="28"/>
  <c r="K258" i="28"/>
  <c r="BF258" i="28"/>
  <c r="K255" i="28"/>
  <c r="BF255" i="28" s="1"/>
  <c r="K253" i="28"/>
  <c r="BF253" i="28" s="1"/>
  <c r="BK250" i="28"/>
  <c r="BK248" i="28"/>
  <c r="K245" i="28"/>
  <c r="BF245" i="28" s="1"/>
  <c r="BK244" i="28"/>
  <c r="K243" i="28"/>
  <c r="BF243" i="28"/>
  <c r="BK242" i="28"/>
  <c r="K240" i="28"/>
  <c r="BF240" i="28" s="1"/>
  <c r="BK237" i="28"/>
  <c r="K235" i="28"/>
  <c r="BF235" i="28" s="1"/>
  <c r="BK233" i="28"/>
  <c r="K232" i="28"/>
  <c r="BF232" i="28" s="1"/>
  <c r="K227" i="28"/>
  <c r="BF227" i="28"/>
  <c r="BK226" i="28"/>
  <c r="K225" i="28"/>
  <c r="BF225" i="28"/>
  <c r="K223" i="28"/>
  <c r="BF223" i="28"/>
  <c r="K222" i="28"/>
  <c r="BF222" i="28" s="1"/>
  <c r="K221" i="28"/>
  <c r="BF221" i="28"/>
  <c r="BK213" i="28"/>
  <c r="BK211" i="28"/>
  <c r="BK210" i="28"/>
  <c r="BK208" i="28"/>
  <c r="BK206" i="28"/>
  <c r="K204" i="28"/>
  <c r="BF204" i="28" s="1"/>
  <c r="K202" i="28"/>
  <c r="BF202" i="28" s="1"/>
  <c r="K197" i="28"/>
  <c r="BF197" i="28"/>
  <c r="K195" i="28"/>
  <c r="BF195" i="28" s="1"/>
  <c r="BK194" i="28"/>
  <c r="BK192" i="28"/>
  <c r="BK191" i="28"/>
  <c r="BK190" i="28"/>
  <c r="K186" i="28"/>
  <c r="BF186" i="28" s="1"/>
  <c r="BK185" i="28"/>
  <c r="BK182" i="28"/>
  <c r="BK181" i="28"/>
  <c r="BK180" i="28"/>
  <c r="K177" i="28"/>
  <c r="BF177" i="28" s="1"/>
  <c r="BK175" i="28"/>
  <c r="K172" i="28"/>
  <c r="BF172" i="28"/>
  <c r="BK171" i="28"/>
  <c r="BK166" i="28"/>
  <c r="K164" i="28"/>
  <c r="BF164" i="28"/>
  <c r="BK162" i="28"/>
  <c r="K160" i="28"/>
  <c r="BF160" i="28"/>
  <c r="BK158" i="28"/>
  <c r="BK155" i="28"/>
  <c r="K153" i="28"/>
  <c r="BF153" i="28"/>
  <c r="K150" i="28"/>
  <c r="BF150" i="28"/>
  <c r="BK149" i="28"/>
  <c r="BK148" i="28"/>
  <c r="BK146" i="28"/>
  <c r="K145" i="28"/>
  <c r="BF145" i="28" s="1"/>
  <c r="BK144" i="28"/>
  <c r="K142" i="28"/>
  <c r="BF142" i="28" s="1"/>
  <c r="BK140" i="28"/>
  <c r="K139" i="28"/>
  <c r="BF139" i="28"/>
  <c r="Q250" i="29"/>
  <c r="R249" i="29"/>
  <c r="Q248" i="29"/>
  <c r="Q247" i="29"/>
  <c r="Q243" i="29"/>
  <c r="Q240" i="29"/>
  <c r="R237" i="29"/>
  <c r="Q235" i="29"/>
  <c r="R234" i="29"/>
  <c r="R233" i="29"/>
  <c r="Q232" i="29"/>
  <c r="Q231" i="29"/>
  <c r="Q230" i="29"/>
  <c r="R229" i="29"/>
  <c r="Q228" i="29"/>
  <c r="R227" i="29"/>
  <c r="Q226" i="29"/>
  <c r="R225" i="29"/>
  <c r="Q224" i="29"/>
  <c r="R223" i="29"/>
  <c r="R222" i="29"/>
  <c r="Q221" i="29"/>
  <c r="Q220" i="29"/>
  <c r="Q219" i="29"/>
  <c r="R218" i="29"/>
  <c r="Q217" i="29"/>
  <c r="R216" i="29"/>
  <c r="Q215" i="29"/>
  <c r="R214" i="29"/>
  <c r="Q213" i="29"/>
  <c r="Q212" i="29"/>
  <c r="Q211" i="29"/>
  <c r="R210" i="29"/>
  <c r="Q209" i="29"/>
  <c r="Q208" i="29"/>
  <c r="R207" i="29"/>
  <c r="Q206" i="29"/>
  <c r="R205" i="29"/>
  <c r="Q204" i="29"/>
  <c r="R203" i="29"/>
  <c r="R202" i="29"/>
  <c r="Q201" i="29"/>
  <c r="R200" i="29"/>
  <c r="Q199" i="29"/>
  <c r="Q198" i="29"/>
  <c r="R197" i="29"/>
  <c r="R196" i="29"/>
  <c r="R195" i="29"/>
  <c r="Q194" i="29"/>
  <c r="R193" i="29"/>
  <c r="Q192" i="29"/>
  <c r="R191" i="29"/>
  <c r="Q190" i="29"/>
  <c r="Q189" i="29"/>
  <c r="R188" i="29"/>
  <c r="R186" i="29"/>
  <c r="Q183" i="29"/>
  <c r="R178" i="29"/>
  <c r="Q178" i="29"/>
  <c r="Q176" i="29"/>
  <c r="R171" i="29"/>
  <c r="Q171" i="29"/>
  <c r="Q170" i="29"/>
  <c r="R169" i="29"/>
  <c r="R165" i="29"/>
  <c r="R164" i="29"/>
  <c r="Q161" i="29"/>
  <c r="Q160" i="29"/>
  <c r="Q155" i="29"/>
  <c r="R154" i="29"/>
  <c r="Q149" i="29"/>
  <c r="R148" i="29"/>
  <c r="R145" i="29"/>
  <c r="R250" i="29"/>
  <c r="Q249" i="29"/>
  <c r="R248" i="29"/>
  <c r="R247" i="29"/>
  <c r="R243" i="29"/>
  <c r="R240" i="29"/>
  <c r="Q237" i="29"/>
  <c r="R235" i="29"/>
  <c r="Q234" i="29"/>
  <c r="Q233" i="29"/>
  <c r="R232" i="29"/>
  <c r="R231" i="29"/>
  <c r="R230" i="29"/>
  <c r="Q229" i="29"/>
  <c r="R228" i="29"/>
  <c r="Q227" i="29"/>
  <c r="R226" i="29"/>
  <c r="Q225" i="29"/>
  <c r="R224" i="29"/>
  <c r="Q223" i="29"/>
  <c r="Q222" i="29"/>
  <c r="R221" i="29"/>
  <c r="R220" i="29"/>
  <c r="R219" i="29"/>
  <c r="Q218" i="29"/>
  <c r="R217" i="29"/>
  <c r="Q216" i="29"/>
  <c r="R215" i="29"/>
  <c r="Q214" i="29"/>
  <c r="R213" i="29"/>
  <c r="R212" i="29"/>
  <c r="R211" i="29"/>
  <c r="Q210" i="29"/>
  <c r="R209" i="29"/>
  <c r="R208" i="29"/>
  <c r="Q207" i="29"/>
  <c r="R206" i="29"/>
  <c r="Q205" i="29"/>
  <c r="R204" i="29"/>
  <c r="Q203" i="29"/>
  <c r="Q202" i="29"/>
  <c r="R201" i="29"/>
  <c r="Q200" i="29"/>
  <c r="R199" i="29"/>
  <c r="R198" i="29"/>
  <c r="Q197" i="29"/>
  <c r="Q196" i="29"/>
  <c r="Q195" i="29"/>
  <c r="R194" i="29"/>
  <c r="Q193" i="29"/>
  <c r="R192" i="29"/>
  <c r="Q191" i="29"/>
  <c r="R190" i="29"/>
  <c r="R189" i="29"/>
  <c r="Q188" i="29"/>
  <c r="Q186" i="29"/>
  <c r="R183" i="29"/>
  <c r="R176" i="29"/>
  <c r="R170" i="29"/>
  <c r="Q169" i="29"/>
  <c r="Q165" i="29"/>
  <c r="Q164" i="29"/>
  <c r="R161" i="29"/>
  <c r="R160" i="29"/>
  <c r="R155" i="29"/>
  <c r="Q154" i="29"/>
  <c r="R149" i="29"/>
  <c r="Q148" i="29"/>
  <c r="Q145" i="29"/>
  <c r="BK250" i="29"/>
  <c r="BK248" i="29"/>
  <c r="K243" i="29"/>
  <c r="BF243" i="29"/>
  <c r="BK240" i="29"/>
  <c r="BK237" i="29"/>
  <c r="K235" i="29"/>
  <c r="BF235" i="29" s="1"/>
  <c r="BK234" i="29"/>
  <c r="K232" i="29"/>
  <c r="BF232" i="29" s="1"/>
  <c r="BK230" i="29"/>
  <c r="BK228" i="29"/>
  <c r="K227" i="29"/>
  <c r="BF227" i="29"/>
  <c r="BK223" i="29"/>
  <c r="K221" i="29"/>
  <c r="BF221" i="29"/>
  <c r="BK219" i="29"/>
  <c r="BK218" i="29"/>
  <c r="K216" i="29"/>
  <c r="BF216" i="29"/>
  <c r="K214" i="29"/>
  <c r="BF214" i="29" s="1"/>
  <c r="K213" i="29"/>
  <c r="BF213" i="29"/>
  <c r="BK212" i="29"/>
  <c r="K210" i="29"/>
  <c r="BF210" i="29" s="1"/>
  <c r="BK209" i="29"/>
  <c r="BK208" i="29"/>
  <c r="BK206" i="29"/>
  <c r="K204" i="29"/>
  <c r="BF204" i="29"/>
  <c r="BK203" i="29"/>
  <c r="K202" i="29"/>
  <c r="BF202" i="29"/>
  <c r="BK200" i="29"/>
  <c r="K199" i="29"/>
  <c r="BF199" i="29"/>
  <c r="BK197" i="29"/>
  <c r="K195" i="29"/>
  <c r="BF195" i="29" s="1"/>
  <c r="BK194" i="29"/>
  <c r="BK192" i="29"/>
  <c r="BK189" i="29"/>
  <c r="BK186" i="29"/>
  <c r="BK178" i="29"/>
  <c r="K171" i="29"/>
  <c r="BF171" i="29"/>
  <c r="K169" i="29"/>
  <c r="BF169" i="29"/>
  <c r="K165" i="29"/>
  <c r="BF165" i="29"/>
  <c r="BK164" i="29"/>
  <c r="K160" i="29"/>
  <c r="BF160" i="29"/>
  <c r="K154" i="29"/>
  <c r="BF154" i="29" s="1"/>
  <c r="BK145" i="29"/>
  <c r="K249" i="29"/>
  <c r="BF249" i="29"/>
  <c r="BK247" i="29"/>
  <c r="K233" i="29"/>
  <c r="BF233" i="29" s="1"/>
  <c r="K231" i="29"/>
  <c r="BF231" i="29" s="1"/>
  <c r="K229" i="29"/>
  <c r="BF229" i="29"/>
  <c r="BK226" i="29"/>
  <c r="K225" i="29"/>
  <c r="BF225" i="29" s="1"/>
  <c r="BK224" i="29"/>
  <c r="K222" i="29"/>
  <c r="BF222" i="29"/>
  <c r="BK220" i="29"/>
  <c r="BK217" i="29"/>
  <c r="BK215" i="29"/>
  <c r="BK211" i="29"/>
  <c r="K207" i="29"/>
  <c r="BF207" i="29"/>
  <c r="K205" i="29"/>
  <c r="BF205" i="29" s="1"/>
  <c r="BK201" i="29"/>
  <c r="K198" i="29"/>
  <c r="BF198" i="29"/>
  <c r="BK196" i="29"/>
  <c r="BK193" i="29"/>
  <c r="BK191" i="29"/>
  <c r="BK190" i="29"/>
  <c r="K188" i="29"/>
  <c r="BF188" i="29" s="1"/>
  <c r="BK183" i="29"/>
  <c r="BK176" i="29"/>
  <c r="K170" i="29"/>
  <c r="BF170" i="29" s="1"/>
  <c r="K161" i="29"/>
  <c r="BF161" i="29"/>
  <c r="BK155" i="29"/>
  <c r="BK149" i="29"/>
  <c r="BK148" i="29"/>
  <c r="Q230" i="30"/>
  <c r="R229" i="30"/>
  <c r="R228" i="30"/>
  <c r="Q227" i="30"/>
  <c r="Q226" i="30"/>
  <c r="R225" i="30"/>
  <c r="Q224" i="30"/>
  <c r="Q223" i="30"/>
  <c r="Q222" i="30"/>
  <c r="Q218" i="30"/>
  <c r="R215" i="30"/>
  <c r="Q214" i="30"/>
  <c r="R213" i="30"/>
  <c r="R212" i="30"/>
  <c r="R211" i="30"/>
  <c r="Q211" i="30"/>
  <c r="R210" i="30"/>
  <c r="R209" i="30"/>
  <c r="R208" i="30"/>
  <c r="Q207" i="30"/>
  <c r="Q206" i="30"/>
  <c r="Q204" i="30"/>
  <c r="Q201" i="30"/>
  <c r="Q198" i="30"/>
  <c r="Q196" i="30"/>
  <c r="Q195" i="30"/>
  <c r="R194" i="30"/>
  <c r="Q193" i="30"/>
  <c r="R192" i="30"/>
  <c r="Q191" i="30"/>
  <c r="R190" i="30"/>
  <c r="Q189" i="30"/>
  <c r="R188" i="30"/>
  <c r="Q187" i="30"/>
  <c r="R183" i="30"/>
  <c r="R181" i="30"/>
  <c r="R177" i="30"/>
  <c r="R176" i="30"/>
  <c r="Q175" i="30"/>
  <c r="Q170" i="30"/>
  <c r="R169" i="30"/>
  <c r="Q165" i="30"/>
  <c r="R164" i="30"/>
  <c r="Q161" i="30"/>
  <c r="R160" i="30"/>
  <c r="Q157" i="30"/>
  <c r="R156" i="30"/>
  <c r="R153" i="30"/>
  <c r="Q152" i="30"/>
  <c r="R148" i="30"/>
  <c r="R230" i="30"/>
  <c r="Q229" i="30"/>
  <c r="Q228" i="30"/>
  <c r="R227" i="30"/>
  <c r="R226" i="30"/>
  <c r="Q225" i="30"/>
  <c r="R224" i="30"/>
  <c r="R223" i="30"/>
  <c r="R222" i="30"/>
  <c r="R218" i="30"/>
  <c r="Q215" i="30"/>
  <c r="R214" i="30"/>
  <c r="Q213" i="30"/>
  <c r="Q212" i="30"/>
  <c r="Q210" i="30"/>
  <c r="Q209" i="30"/>
  <c r="Q208" i="30"/>
  <c r="R207" i="30"/>
  <c r="R206" i="30"/>
  <c r="R204" i="30"/>
  <c r="R201" i="30"/>
  <c r="R198" i="30"/>
  <c r="R196" i="30"/>
  <c r="R195" i="30"/>
  <c r="Q194" i="30"/>
  <c r="R193" i="30"/>
  <c r="Q192" i="30"/>
  <c r="R191" i="30"/>
  <c r="Q190" i="30"/>
  <c r="R189" i="30"/>
  <c r="Q188" i="30"/>
  <c r="R187" i="30"/>
  <c r="Q183" i="30"/>
  <c r="Q181" i="30"/>
  <c r="Q177" i="30"/>
  <c r="Q176" i="30"/>
  <c r="R175" i="30"/>
  <c r="R170" i="30"/>
  <c r="Q169" i="30"/>
  <c r="R165" i="30"/>
  <c r="Q164" i="30"/>
  <c r="R161" i="30"/>
  <c r="Q160" i="30"/>
  <c r="R157" i="30"/>
  <c r="Q156" i="30"/>
  <c r="Q153" i="30"/>
  <c r="R152" i="30"/>
  <c r="Q148" i="30"/>
  <c r="K227" i="30"/>
  <c r="BF227" i="30"/>
  <c r="BK225" i="30"/>
  <c r="BK224" i="30"/>
  <c r="K223" i="30"/>
  <c r="BF223" i="30"/>
  <c r="BK222" i="30"/>
  <c r="BK218" i="30"/>
  <c r="BK215" i="30"/>
  <c r="BK214" i="30"/>
  <c r="BK210" i="30"/>
  <c r="BK208" i="30"/>
  <c r="BK206" i="30"/>
  <c r="K201" i="30"/>
  <c r="BF201" i="30"/>
  <c r="BK195" i="30"/>
  <c r="K194" i="30"/>
  <c r="BF194" i="30"/>
  <c r="K192" i="30"/>
  <c r="BF192" i="30"/>
  <c r="BK187" i="30"/>
  <c r="BK181" i="30"/>
  <c r="BK176" i="30"/>
  <c r="BK170" i="30"/>
  <c r="BK165" i="30"/>
  <c r="BK161" i="30"/>
  <c r="K153" i="30"/>
  <c r="BF153" i="30" s="1"/>
  <c r="K148" i="30"/>
  <c r="BF148" i="30"/>
  <c r="BK230" i="30"/>
  <c r="BK229" i="30"/>
  <c r="K228" i="30"/>
  <c r="BF228" i="30" s="1"/>
  <c r="BK226" i="30"/>
  <c r="K213" i="30"/>
  <c r="BF213" i="30" s="1"/>
  <c r="BK212" i="30"/>
  <c r="BK211" i="30"/>
  <c r="BK209" i="30"/>
  <c r="K207" i="30"/>
  <c r="BF207" i="30"/>
  <c r="K204" i="30"/>
  <c r="BF204" i="30"/>
  <c r="K198" i="30"/>
  <c r="BF198" i="30" s="1"/>
  <c r="BK196" i="30"/>
  <c r="K193" i="30"/>
  <c r="BF193" i="30" s="1"/>
  <c r="BK191" i="30"/>
  <c r="K190" i="30"/>
  <c r="BF190" i="30" s="1"/>
  <c r="BK189" i="30"/>
  <c r="K188" i="30"/>
  <c r="BF188" i="30"/>
  <c r="BK183" i="30"/>
  <c r="K177" i="30"/>
  <c r="BF177" i="30" s="1"/>
  <c r="K175" i="30"/>
  <c r="BF175" i="30" s="1"/>
  <c r="K169" i="30"/>
  <c r="BF169" i="30"/>
  <c r="BK164" i="30"/>
  <c r="BK160" i="30"/>
  <c r="BK157" i="30"/>
  <c r="BK156" i="30"/>
  <c r="BK152" i="30"/>
  <c r="R217" i="31"/>
  <c r="Q216" i="31"/>
  <c r="R215" i="31"/>
  <c r="R214" i="31"/>
  <c r="R213" i="31"/>
  <c r="R212" i="31"/>
  <c r="R211" i="31"/>
  <c r="R210" i="31"/>
  <c r="Q209" i="31"/>
  <c r="R207" i="31"/>
  <c r="R205" i="31"/>
  <c r="R202" i="31"/>
  <c r="Q200" i="31"/>
  <c r="R199" i="31"/>
  <c r="Q198" i="31"/>
  <c r="R197" i="31"/>
  <c r="Q196" i="31"/>
  <c r="R195" i="31"/>
  <c r="Q194" i="31"/>
  <c r="R193" i="31"/>
  <c r="R192" i="31"/>
  <c r="Q191" i="31"/>
  <c r="R190" i="31"/>
  <c r="Q189" i="31"/>
  <c r="R188" i="31"/>
  <c r="Q187" i="31"/>
  <c r="R185" i="31"/>
  <c r="Q182" i="31"/>
  <c r="Q178" i="31"/>
  <c r="Q176" i="31"/>
  <c r="R172" i="31"/>
  <c r="Q171" i="31"/>
  <c r="Q170" i="31"/>
  <c r="Q166" i="31"/>
  <c r="R165" i="31"/>
  <c r="Q162" i="31"/>
  <c r="R161" i="31"/>
  <c r="R158" i="31"/>
  <c r="Q157" i="31"/>
  <c r="R154" i="31"/>
  <c r="Q153" i="31"/>
  <c r="R149" i="31"/>
  <c r="Q148" i="31"/>
  <c r="R145" i="31"/>
  <c r="Q217" i="31"/>
  <c r="R216" i="31"/>
  <c r="Q215" i="31"/>
  <c r="Q214" i="31"/>
  <c r="Q213" i="31"/>
  <c r="Q212" i="31"/>
  <c r="Q211" i="31"/>
  <c r="Q210" i="31"/>
  <c r="R209" i="31"/>
  <c r="Q207" i="31"/>
  <c r="Q205" i="31"/>
  <c r="Q202" i="31"/>
  <c r="R200" i="31"/>
  <c r="Q199" i="31"/>
  <c r="R198" i="31"/>
  <c r="Q197" i="31"/>
  <c r="R196" i="31"/>
  <c r="Q195" i="31"/>
  <c r="R194" i="31"/>
  <c r="Q193" i="31"/>
  <c r="Q192" i="31"/>
  <c r="R191" i="31"/>
  <c r="Q190" i="31"/>
  <c r="R189" i="31"/>
  <c r="Q188" i="31"/>
  <c r="R187" i="31"/>
  <c r="Q185" i="31"/>
  <c r="R182" i="31"/>
  <c r="R178" i="31"/>
  <c r="R176" i="31"/>
  <c r="Q172" i="31"/>
  <c r="R171" i="31"/>
  <c r="R170" i="31"/>
  <c r="R166" i="31"/>
  <c r="Q165" i="31"/>
  <c r="R162" i="31"/>
  <c r="Q161" i="31"/>
  <c r="Q158" i="31"/>
  <c r="R157" i="31"/>
  <c r="Q154" i="31"/>
  <c r="R153" i="31"/>
  <c r="Q149" i="31"/>
  <c r="R148" i="31"/>
  <c r="Q145" i="31"/>
  <c r="BK217" i="31"/>
  <c r="K213" i="31"/>
  <c r="BF213" i="31"/>
  <c r="K209" i="31"/>
  <c r="BF209" i="31" s="1"/>
  <c r="BK205" i="31"/>
  <c r="K199" i="31"/>
  <c r="BF199" i="31"/>
  <c r="BK198" i="31"/>
  <c r="BK196" i="31"/>
  <c r="K193" i="31"/>
  <c r="BF193" i="31"/>
  <c r="K191" i="31"/>
  <c r="BF191" i="31" s="1"/>
  <c r="BK190" i="31"/>
  <c r="K185" i="31"/>
  <c r="BF185" i="31" s="1"/>
  <c r="K182" i="31"/>
  <c r="BF182" i="31"/>
  <c r="BK176" i="31"/>
  <c r="K170" i="31"/>
  <c r="BF170" i="31"/>
  <c r="K165" i="31"/>
  <c r="BF165" i="31"/>
  <c r="BK161" i="31"/>
  <c r="BK157" i="31"/>
  <c r="BK153" i="31"/>
  <c r="BK216" i="31"/>
  <c r="BK215" i="31"/>
  <c r="K214" i="31"/>
  <c r="BF214" i="31"/>
  <c r="BK212" i="31"/>
  <c r="BK211" i="31"/>
  <c r="BK210" i="31"/>
  <c r="K207" i="31"/>
  <c r="BF207" i="31"/>
  <c r="K202" i="31"/>
  <c r="BF202" i="31" s="1"/>
  <c r="BK200" i="31"/>
  <c r="K197" i="31"/>
  <c r="BF197" i="31" s="1"/>
  <c r="K195" i="31"/>
  <c r="BF195" i="31"/>
  <c r="BK194" i="31"/>
  <c r="K192" i="31"/>
  <c r="BF192" i="31"/>
  <c r="BK189" i="31"/>
  <c r="K188" i="31"/>
  <c r="BF188" i="31" s="1"/>
  <c r="K187" i="31"/>
  <c r="BF187" i="31" s="1"/>
  <c r="BK178" i="31"/>
  <c r="K172" i="31"/>
  <c r="BF172" i="31" s="1"/>
  <c r="BK171" i="31"/>
  <c r="BK166" i="31"/>
  <c r="BK162" i="31"/>
  <c r="BK158" i="31"/>
  <c r="BK154" i="31"/>
  <c r="BK149" i="31"/>
  <c r="BK148" i="31"/>
  <c r="K145" i="31"/>
  <c r="BF145" i="31"/>
  <c r="R253" i="32"/>
  <c r="Q251" i="32"/>
  <c r="Q248" i="32"/>
  <c r="R247" i="32"/>
  <c r="R246" i="32"/>
  <c r="Q245" i="32"/>
  <c r="R244" i="32"/>
  <c r="Q243" i="32"/>
  <c r="Q242" i="32"/>
  <c r="Q241" i="32"/>
  <c r="R239" i="32"/>
  <c r="R238" i="32"/>
  <c r="R237" i="32"/>
  <c r="R236" i="32"/>
  <c r="R234" i="32"/>
  <c r="Q233" i="32"/>
  <c r="Q232" i="32"/>
  <c r="Q231" i="32"/>
  <c r="Q230" i="32"/>
  <c r="R229" i="32"/>
  <c r="R228" i="32"/>
  <c r="R227" i="32"/>
  <c r="Q225" i="32"/>
  <c r="R224" i="32"/>
  <c r="Q224" i="32"/>
  <c r="R223" i="32"/>
  <c r="Q223" i="32"/>
  <c r="Q222" i="32"/>
  <c r="R221" i="32"/>
  <c r="Q220" i="32"/>
  <c r="R219" i="32"/>
  <c r="R218" i="32"/>
  <c r="Q217" i="32"/>
  <c r="Q216" i="32"/>
  <c r="R215" i="32"/>
  <c r="Q214" i="32"/>
  <c r="R213" i="32"/>
  <c r="R212" i="32"/>
  <c r="Q211" i="32"/>
  <c r="Q210" i="32"/>
  <c r="Q209" i="32"/>
  <c r="R208" i="32"/>
  <c r="Q207" i="32"/>
  <c r="R206" i="32"/>
  <c r="Q205" i="32"/>
  <c r="Q204" i="32"/>
  <c r="R203" i="32"/>
  <c r="Q202" i="32"/>
  <c r="R201" i="32"/>
  <c r="R200" i="32"/>
  <c r="R199" i="32"/>
  <c r="R198" i="32"/>
  <c r="Q197" i="32"/>
  <c r="R196" i="32"/>
  <c r="R195" i="32"/>
  <c r="R194" i="32"/>
  <c r="R193" i="32"/>
  <c r="R192" i="32"/>
  <c r="Q191" i="32"/>
  <c r="R190" i="32"/>
  <c r="Q189" i="32"/>
  <c r="R188" i="32"/>
  <c r="R187" i="32"/>
  <c r="Q185" i="32"/>
  <c r="R184" i="32"/>
  <c r="R183" i="32"/>
  <c r="Q183" i="32"/>
  <c r="R182" i="32"/>
  <c r="Q181" i="32"/>
  <c r="Q180" i="32"/>
  <c r="Q179" i="32"/>
  <c r="Q178" i="32"/>
  <c r="R177" i="32"/>
  <c r="R176" i="32"/>
  <c r="R175" i="32"/>
  <c r="R174" i="32"/>
  <c r="Q173" i="32"/>
  <c r="R172" i="32"/>
  <c r="R171" i="32"/>
  <c r="R170" i="32"/>
  <c r="Q169" i="32"/>
  <c r="Q168" i="32"/>
  <c r="Q167" i="32"/>
  <c r="R166" i="32"/>
  <c r="R165" i="32"/>
  <c r="R164" i="32"/>
  <c r="R163" i="32"/>
  <c r="Q162" i="32"/>
  <c r="R161" i="32"/>
  <c r="Q160" i="32"/>
  <c r="Q159" i="32"/>
  <c r="R158" i="32"/>
  <c r="Q157" i="32"/>
  <c r="Q156" i="32"/>
  <c r="Q154" i="32"/>
  <c r="R153" i="32"/>
  <c r="R152" i="32"/>
  <c r="R151" i="32"/>
  <c r="Q150" i="32"/>
  <c r="Q149" i="32"/>
  <c r="R148" i="32"/>
  <c r="R147" i="32"/>
  <c r="R146" i="32"/>
  <c r="Q145" i="32"/>
  <c r="Q144" i="32"/>
  <c r="R143" i="32"/>
  <c r="Q142" i="32"/>
  <c r="R141" i="32"/>
  <c r="R140" i="32"/>
  <c r="R139" i="32"/>
  <c r="R138" i="32"/>
  <c r="Q137" i="32"/>
  <c r="Q253" i="32"/>
  <c r="R251" i="32"/>
  <c r="R248" i="32"/>
  <c r="Q247" i="32"/>
  <c r="Q246" i="32"/>
  <c r="R245" i="32"/>
  <c r="Q244" i="32"/>
  <c r="R243" i="32"/>
  <c r="R242" i="32"/>
  <c r="R241" i="32"/>
  <c r="Q239" i="32"/>
  <c r="Q238" i="32"/>
  <c r="Q237" i="32"/>
  <c r="Q236" i="32"/>
  <c r="Q234" i="32"/>
  <c r="R233" i="32"/>
  <c r="R232" i="32"/>
  <c r="R231" i="32"/>
  <c r="R230" i="32"/>
  <c r="Q229" i="32"/>
  <c r="Q228" i="32"/>
  <c r="Q227" i="32"/>
  <c r="R225" i="32"/>
  <c r="R222" i="32"/>
  <c r="Q221" i="32"/>
  <c r="R220" i="32"/>
  <c r="Q219" i="32"/>
  <c r="Q218" i="32"/>
  <c r="R217" i="32"/>
  <c r="R216" i="32"/>
  <c r="Q215" i="32"/>
  <c r="R214" i="32"/>
  <c r="Q213" i="32"/>
  <c r="Q212" i="32"/>
  <c r="R211" i="32"/>
  <c r="R210" i="32"/>
  <c r="R209" i="32"/>
  <c r="Q208" i="32"/>
  <c r="R207" i="32"/>
  <c r="Q206" i="32"/>
  <c r="R205" i="32"/>
  <c r="R204" i="32"/>
  <c r="Q203" i="32"/>
  <c r="R202" i="32"/>
  <c r="Q201" i="32"/>
  <c r="Q200" i="32"/>
  <c r="Q199" i="32"/>
  <c r="Q198" i="32"/>
  <c r="R197" i="32"/>
  <c r="Q196" i="32"/>
  <c r="Q195" i="32"/>
  <c r="Q194" i="32"/>
  <c r="Q193" i="32"/>
  <c r="Q192" i="32"/>
  <c r="R191" i="32"/>
  <c r="Q190" i="32"/>
  <c r="R189" i="32"/>
  <c r="Q188" i="32"/>
  <c r="Q187" i="32"/>
  <c r="R185" i="32"/>
  <c r="Q184" i="32"/>
  <c r="Q182" i="32"/>
  <c r="R181" i="32"/>
  <c r="R180" i="32"/>
  <c r="R179" i="32"/>
  <c r="R178" i="32"/>
  <c r="Q177" i="32"/>
  <c r="Q176" i="32"/>
  <c r="Q175" i="32"/>
  <c r="Q174" i="32"/>
  <c r="R173" i="32"/>
  <c r="Q172" i="32"/>
  <c r="Q171" i="32"/>
  <c r="Q170" i="32"/>
  <c r="R169" i="32"/>
  <c r="R168" i="32"/>
  <c r="R167" i="32"/>
  <c r="Q166" i="32"/>
  <c r="Q165" i="32"/>
  <c r="Q164" i="32"/>
  <c r="Q163" i="32"/>
  <c r="R162" i="32"/>
  <c r="Q161" i="32"/>
  <c r="R160" i="32"/>
  <c r="R159" i="32"/>
  <c r="Q158" i="32"/>
  <c r="R157" i="32"/>
  <c r="R156" i="32"/>
  <c r="R154" i="32"/>
  <c r="Q153" i="32"/>
  <c r="Q152" i="32"/>
  <c r="Q151" i="32"/>
  <c r="R150" i="32"/>
  <c r="R149" i="32"/>
  <c r="Q148" i="32"/>
  <c r="Q147" i="32"/>
  <c r="Q146" i="32"/>
  <c r="R145" i="32"/>
  <c r="R144" i="32"/>
  <c r="Q143" i="32"/>
  <c r="R142" i="32"/>
  <c r="Q141" i="32"/>
  <c r="Q140" i="32"/>
  <c r="Q139" i="32"/>
  <c r="Q138" i="32"/>
  <c r="R137" i="32"/>
  <c r="BK247" i="32"/>
  <c r="K246" i="32"/>
  <c r="BF246" i="32"/>
  <c r="BK244" i="32"/>
  <c r="BK243" i="32"/>
  <c r="K237" i="32"/>
  <c r="BF237" i="32"/>
  <c r="K234" i="32"/>
  <c r="BF234" i="32" s="1"/>
  <c r="BK233" i="32"/>
  <c r="K231" i="32"/>
  <c r="BF231" i="32" s="1"/>
  <c r="BK229" i="32"/>
  <c r="K227" i="32"/>
  <c r="BF227" i="32"/>
  <c r="BK225" i="32"/>
  <c r="BK224" i="32"/>
  <c r="BK223" i="32"/>
  <c r="BK221" i="32"/>
  <c r="BK219" i="32"/>
  <c r="BK218" i="32"/>
  <c r="BK216" i="32"/>
  <c r="BK214" i="32"/>
  <c r="BK213" i="32"/>
  <c r="BK209" i="32"/>
  <c r="BK207" i="32"/>
  <c r="K205" i="32"/>
  <c r="BF205" i="32"/>
  <c r="BK204" i="32"/>
  <c r="BK202" i="32"/>
  <c r="K199" i="32"/>
  <c r="BF199" i="32" s="1"/>
  <c r="BK197" i="32"/>
  <c r="BK194" i="32"/>
  <c r="K193" i="32"/>
  <c r="BF193" i="32" s="1"/>
  <c r="K192" i="32"/>
  <c r="BF192" i="32"/>
  <c r="K190" i="32"/>
  <c r="BF190" i="32" s="1"/>
  <c r="BK188" i="32"/>
  <c r="K185" i="32"/>
  <c r="BF185" i="32"/>
  <c r="K183" i="32"/>
  <c r="BF183" i="32" s="1"/>
  <c r="K181" i="32"/>
  <c r="BF181" i="32"/>
  <c r="BK179" i="32"/>
  <c r="K175" i="32"/>
  <c r="BF175" i="32"/>
  <c r="BK173" i="32"/>
  <c r="BK171" i="32"/>
  <c r="K169" i="32"/>
  <c r="BF169" i="32" s="1"/>
  <c r="BK163" i="32"/>
  <c r="BK159" i="32"/>
  <c r="BK153" i="32"/>
  <c r="BK149" i="32"/>
  <c r="K144" i="32"/>
  <c r="BF144" i="32" s="1"/>
  <c r="BK142" i="32"/>
  <c r="BK253" i="32"/>
  <c r="BK248" i="32"/>
  <c r="BK242" i="32"/>
  <c r="BK241" i="32"/>
  <c r="BK238" i="32"/>
  <c r="K232" i="32"/>
  <c r="BF232" i="32" s="1"/>
  <c r="BK228" i="32"/>
  <c r="BK220" i="32"/>
  <c r="K215" i="32"/>
  <c r="BF215" i="32" s="1"/>
  <c r="K211" i="32"/>
  <c r="BF211" i="32"/>
  <c r="K208" i="32"/>
  <c r="BF208" i="32"/>
  <c r="K203" i="32"/>
  <c r="BF203" i="32" s="1"/>
  <c r="K200" i="32"/>
  <c r="BF200" i="32" s="1"/>
  <c r="BK196" i="32"/>
  <c r="BK191" i="32"/>
  <c r="K187" i="32"/>
  <c r="BF187" i="32" s="1"/>
  <c r="K182" i="32"/>
  <c r="BF182" i="32"/>
  <c r="BK178" i="32"/>
  <c r="BK176" i="32"/>
  <c r="BK172" i="32"/>
  <c r="K168" i="32"/>
  <c r="BF168" i="32"/>
  <c r="BK162" i="32"/>
  <c r="K158" i="32"/>
  <c r="BF158" i="32"/>
  <c r="BK154" i="32"/>
  <c r="K150" i="32"/>
  <c r="BF150" i="32" s="1"/>
  <c r="K147" i="32"/>
  <c r="BF147" i="32"/>
  <c r="K143" i="32"/>
  <c r="BF143" i="32"/>
  <c r="BK139" i="32"/>
  <c r="Q133" i="33"/>
  <c r="K133" i="33"/>
  <c r="BF133" i="33" s="1"/>
  <c r="R133" i="34"/>
  <c r="Q133" i="34"/>
  <c r="R133" i="35"/>
  <c r="K133" i="35"/>
  <c r="BF133" i="35"/>
  <c r="Q133" i="36"/>
  <c r="Q133" i="37"/>
  <c r="BK133" i="37"/>
  <c r="R288" i="38"/>
  <c r="R286" i="38"/>
  <c r="Q284" i="38"/>
  <c r="Q282" i="38"/>
  <c r="R280" i="38"/>
  <c r="Q278" i="38"/>
  <c r="R276" i="38"/>
  <c r="R274" i="38"/>
  <c r="Q272" i="38"/>
  <c r="Q270" i="38"/>
  <c r="R268" i="38"/>
  <c r="Q266" i="38"/>
  <c r="Q264" i="38"/>
  <c r="Q262" i="38"/>
  <c r="Q260" i="38"/>
  <c r="Q258" i="38"/>
  <c r="R256" i="38"/>
  <c r="R254" i="38"/>
  <c r="R251" i="38"/>
  <c r="R249" i="38"/>
  <c r="R247" i="38"/>
  <c r="R245" i="38"/>
  <c r="Q244" i="38"/>
  <c r="Q243" i="38"/>
  <c r="Q241" i="38"/>
  <c r="Q237" i="38"/>
  <c r="Q235" i="38"/>
  <c r="R233" i="38"/>
  <c r="Q223" i="38"/>
  <c r="R213" i="38"/>
  <c r="BK213" i="38"/>
  <c r="R210" i="38"/>
  <c r="R192" i="38"/>
  <c r="R190" i="38"/>
  <c r="R179" i="38"/>
  <c r="Q164" i="38"/>
  <c r="R145" i="38"/>
  <c r="Q288" i="38"/>
  <c r="Q286" i="38"/>
  <c r="R284" i="38"/>
  <c r="R282" i="38"/>
  <c r="Q280" i="38"/>
  <c r="R278" i="38"/>
  <c r="Q276" i="38"/>
  <c r="Q274" i="38"/>
  <c r="R272" i="38"/>
  <c r="R270" i="38"/>
  <c r="Q268" i="38"/>
  <c r="R266" i="38"/>
  <c r="R264" i="38"/>
  <c r="R262" i="38"/>
  <c r="R260" i="38"/>
  <c r="R258" i="38"/>
  <c r="Q256" i="38"/>
  <c r="Q254" i="38"/>
  <c r="Q251" i="38"/>
  <c r="Q249" i="38"/>
  <c r="Q247" i="38"/>
  <c r="R244" i="38"/>
  <c r="R242" i="38"/>
  <c r="Q240" i="38"/>
  <c r="R237" i="38"/>
  <c r="R235" i="38"/>
  <c r="Q233" i="38"/>
  <c r="R223" i="38"/>
  <c r="Q212" i="38"/>
  <c r="Q202" i="38"/>
  <c r="R191" i="38"/>
  <c r="Q180" i="38"/>
  <c r="R170" i="38"/>
  <c r="R158" i="38"/>
  <c r="Q143" i="38"/>
  <c r="BK287" i="38"/>
  <c r="K286" i="38"/>
  <c r="BF286" i="38" s="1"/>
  <c r="BK285" i="38"/>
  <c r="BK276" i="38"/>
  <c r="BK272" i="38"/>
  <c r="K267" i="38"/>
  <c r="BF267" i="38" s="1"/>
  <c r="BK264" i="38"/>
  <c r="BK259" i="38"/>
  <c r="BK252" i="38"/>
  <c r="BK248" i="38"/>
  <c r="BK246" i="38"/>
  <c r="BK242" i="38"/>
  <c r="BK239" i="38"/>
  <c r="BK233" i="38"/>
  <c r="BK212" i="38"/>
  <c r="BK180" i="38"/>
  <c r="BK158" i="38"/>
  <c r="BK290" i="38"/>
  <c r="BK284" i="38"/>
  <c r="BK282" i="38"/>
  <c r="K280" i="38"/>
  <c r="BF280" i="38"/>
  <c r="BK277" i="38"/>
  <c r="BK274" i="38"/>
  <c r="BK271" i="38"/>
  <c r="BK268" i="38"/>
  <c r="K263" i="38"/>
  <c r="BF263" i="38"/>
  <c r="BK260" i="38"/>
  <c r="BK257" i="38"/>
  <c r="BK254" i="38"/>
  <c r="BK249" i="38"/>
  <c r="K243" i="38"/>
  <c r="BF243" i="38"/>
  <c r="BK237" i="38"/>
  <c r="K234" i="38"/>
  <c r="BF234" i="38" s="1"/>
  <c r="K214" i="38"/>
  <c r="BF214" i="38"/>
  <c r="BK210" i="38"/>
  <c r="K191" i="38"/>
  <c r="BF191" i="38" s="1"/>
  <c r="K179" i="38"/>
  <c r="BF179" i="38"/>
  <c r="K145" i="38"/>
  <c r="BF145" i="38"/>
  <c r="R297" i="39"/>
  <c r="Q295" i="39"/>
  <c r="Q293" i="39"/>
  <c r="Q291" i="39"/>
  <c r="R289" i="39"/>
  <c r="R287" i="39"/>
  <c r="R285" i="39"/>
  <c r="Q282" i="39"/>
  <c r="Q281" i="39"/>
  <c r="Q280" i="39"/>
  <c r="Q279" i="39"/>
  <c r="Q278" i="39"/>
  <c r="R276" i="39"/>
  <c r="Q274" i="39"/>
  <c r="Q272" i="39"/>
  <c r="Q270" i="39"/>
  <c r="Q268" i="39"/>
  <c r="Q266" i="39"/>
  <c r="Q264" i="39"/>
  <c r="Q262" i="39"/>
  <c r="R259" i="39"/>
  <c r="Q257" i="39"/>
  <c r="R255" i="39"/>
  <c r="R252" i="39"/>
  <c r="Q250" i="39"/>
  <c r="R248" i="39"/>
  <c r="R232" i="39"/>
  <c r="Q222" i="39"/>
  <c r="Q212" i="39"/>
  <c r="R210" i="39"/>
  <c r="R196" i="39"/>
  <c r="Q183" i="39"/>
  <c r="Q166" i="39"/>
  <c r="Q145" i="39"/>
  <c r="R299" i="39"/>
  <c r="R296" i="39"/>
  <c r="R294" i="39"/>
  <c r="Q292" i="39"/>
  <c r="R290" i="39"/>
  <c r="R288" i="39"/>
  <c r="R286" i="39"/>
  <c r="R284" i="39"/>
  <c r="R283" i="39"/>
  <c r="Q277" i="39"/>
  <c r="Q276" i="39"/>
  <c r="R274" i="39"/>
  <c r="Q271" i="39"/>
  <c r="Q269" i="39"/>
  <c r="R268" i="39"/>
  <c r="R266" i="39"/>
  <c r="R264" i="39"/>
  <c r="R262" i="39"/>
  <c r="Q259" i="39"/>
  <c r="R257" i="39"/>
  <c r="Q255" i="39"/>
  <c r="R253" i="39"/>
  <c r="R251" i="39"/>
  <c r="R249" i="39"/>
  <c r="R247" i="39"/>
  <c r="Q231" i="39"/>
  <c r="R221" i="39"/>
  <c r="R211" i="39"/>
  <c r="Q203" i="39"/>
  <c r="Q188" i="39"/>
  <c r="Q175" i="39"/>
  <c r="Q162" i="39"/>
  <c r="Q158" i="39"/>
  <c r="R143" i="39"/>
  <c r="K297" i="39"/>
  <c r="BF297" i="39"/>
  <c r="BK289" i="39"/>
  <c r="BK286" i="39"/>
  <c r="BK283" i="39"/>
  <c r="BK280" i="39"/>
  <c r="BK276" i="39"/>
  <c r="BK274" i="39"/>
  <c r="BK270" i="39"/>
  <c r="K268" i="39"/>
  <c r="BF268" i="39" s="1"/>
  <c r="BK265" i="39"/>
  <c r="K262" i="39"/>
  <c r="BF262" i="39"/>
  <c r="BK256" i="39"/>
  <c r="BK249" i="39"/>
  <c r="K232" i="39"/>
  <c r="BF232" i="39"/>
  <c r="BK211" i="39"/>
  <c r="K188" i="39"/>
  <c r="BF188" i="39"/>
  <c r="BK166" i="39"/>
  <c r="BK145" i="39"/>
  <c r="K295" i="39"/>
  <c r="BF295" i="39"/>
  <c r="K293" i="39"/>
  <c r="BF293" i="39"/>
  <c r="BK290" i="39"/>
  <c r="BK284" i="39"/>
  <c r="BK279" i="39"/>
  <c r="BK273" i="39"/>
  <c r="K267" i="39"/>
  <c r="BF267" i="39"/>
  <c r="K264" i="39"/>
  <c r="BF264" i="39" s="1"/>
  <c r="BK260" i="39"/>
  <c r="BK257" i="39"/>
  <c r="BK253" i="39"/>
  <c r="BK250" i="39"/>
  <c r="K231" i="39"/>
  <c r="BF231" i="39" s="1"/>
  <c r="K210" i="39"/>
  <c r="BF210" i="39" s="1"/>
  <c r="BK183" i="39"/>
  <c r="K143" i="39"/>
  <c r="BF143" i="39"/>
  <c r="Q270" i="40"/>
  <c r="R268" i="40"/>
  <c r="Q266" i="40"/>
  <c r="R264" i="40"/>
  <c r="R262" i="40"/>
  <c r="R260" i="40"/>
  <c r="R258" i="40"/>
  <c r="R256" i="40"/>
  <c r="R254" i="40"/>
  <c r="Q252" i="40"/>
  <c r="R249" i="40"/>
  <c r="Q248" i="40"/>
  <c r="Q246" i="40"/>
  <c r="Q244" i="40"/>
  <c r="Q241" i="40"/>
  <c r="R239" i="40"/>
  <c r="R218" i="40"/>
  <c r="Q208" i="40"/>
  <c r="Q203" i="40"/>
  <c r="Q190" i="40"/>
  <c r="R188" i="40"/>
  <c r="Q163" i="40"/>
  <c r="Q145" i="40"/>
  <c r="Q272" i="40"/>
  <c r="R269" i="40"/>
  <c r="R267" i="40"/>
  <c r="R265" i="40"/>
  <c r="Q262" i="40"/>
  <c r="Q260" i="40"/>
  <c r="Q258" i="40"/>
  <c r="Q256" i="40"/>
  <c r="Q254" i="40"/>
  <c r="R252" i="40"/>
  <c r="Q249" i="40"/>
  <c r="R247" i="40"/>
  <c r="Q245" i="40"/>
  <c r="Q243" i="40"/>
  <c r="Q240" i="40"/>
  <c r="Q228" i="40"/>
  <c r="R209" i="40"/>
  <c r="Q207" i="40"/>
  <c r="R195" i="40"/>
  <c r="R189" i="40"/>
  <c r="R173" i="40"/>
  <c r="R159" i="40"/>
  <c r="Q143" i="40"/>
  <c r="K270" i="40"/>
  <c r="BF270" i="40"/>
  <c r="BK263" i="40"/>
  <c r="BK260" i="40"/>
  <c r="BK257" i="40"/>
  <c r="K254" i="40"/>
  <c r="BF254" i="40"/>
  <c r="BK249" i="40"/>
  <c r="K246" i="40"/>
  <c r="BF246" i="40"/>
  <c r="K239" i="40"/>
  <c r="BF239" i="40" s="1"/>
  <c r="K207" i="40"/>
  <c r="BF207" i="40"/>
  <c r="BK189" i="40"/>
  <c r="K159" i="40"/>
  <c r="BF159" i="40"/>
  <c r="K268" i="40"/>
  <c r="BF268" i="40"/>
  <c r="BK266" i="40"/>
  <c r="BK264" i="40"/>
  <c r="K259" i="40"/>
  <c r="BF259" i="40" s="1"/>
  <c r="K253" i="40"/>
  <c r="BF253" i="40"/>
  <c r="BK248" i="40"/>
  <c r="K244" i="40"/>
  <c r="BF244" i="40" s="1"/>
  <c r="BK240" i="40"/>
  <c r="K209" i="40"/>
  <c r="BF209" i="40"/>
  <c r="BK203" i="40"/>
  <c r="K188" i="40"/>
  <c r="BF188" i="40"/>
  <c r="K145" i="40"/>
  <c r="BF145" i="40" s="1"/>
  <c r="Q170" i="41"/>
  <c r="Q168" i="41"/>
  <c r="Q166" i="41"/>
  <c r="Q164" i="41"/>
  <c r="Q160" i="41"/>
  <c r="Q158" i="41"/>
  <c r="Q157" i="41"/>
  <c r="R141" i="41"/>
  <c r="Q139" i="41"/>
  <c r="R170" i="41"/>
  <c r="R168" i="41"/>
  <c r="R166" i="41"/>
  <c r="R164" i="41"/>
  <c r="R160" i="41"/>
  <c r="R158" i="41"/>
  <c r="Q141" i="41"/>
  <c r="K170" i="41"/>
  <c r="BF170" i="41"/>
  <c r="BK168" i="41"/>
  <c r="K165" i="41"/>
  <c r="BF165" i="41" s="1"/>
  <c r="BK157" i="41"/>
  <c r="BK172" i="41"/>
  <c r="BK164" i="41"/>
  <c r="BK160" i="41"/>
  <c r="BK153" i="41"/>
  <c r="R162" i="42"/>
  <c r="Q160" i="42"/>
  <c r="Q157" i="42"/>
  <c r="Q155" i="42"/>
  <c r="R153" i="42"/>
  <c r="Q151" i="42"/>
  <c r="Q149" i="42"/>
  <c r="Q147" i="42"/>
  <c r="R145" i="42"/>
  <c r="Q142" i="42"/>
  <c r="R140" i="42"/>
  <c r="Q137" i="42"/>
  <c r="Q162" i="42"/>
  <c r="R160" i="42"/>
  <c r="R157" i="42"/>
  <c r="R155" i="42"/>
  <c r="Q153" i="42"/>
  <c r="R151" i="42"/>
  <c r="R149" i="42"/>
  <c r="R147" i="42"/>
  <c r="Q145" i="42"/>
  <c r="R142" i="42"/>
  <c r="Q140" i="42"/>
  <c r="R137" i="42"/>
  <c r="BK162" i="42"/>
  <c r="BK157" i="42"/>
  <c r="BK151" i="42"/>
  <c r="BK147" i="42"/>
  <c r="K142" i="42"/>
  <c r="BF142" i="42"/>
  <c r="K138" i="42"/>
  <c r="BF138" i="42"/>
  <c r="K161" i="42"/>
  <c r="BF161" i="42" s="1"/>
  <c r="BK156" i="42"/>
  <c r="BK153" i="42"/>
  <c r="K150" i="42"/>
  <c r="BF150" i="42" s="1"/>
  <c r="K146" i="42"/>
  <c r="BF146" i="42"/>
  <c r="K140" i="42"/>
  <c r="BF140" i="42"/>
  <c r="R140" i="43"/>
  <c r="R139" i="43"/>
  <c r="R138" i="43"/>
  <c r="R136" i="43"/>
  <c r="Q137" i="43"/>
  <c r="Q135" i="43"/>
  <c r="BK138" i="43"/>
  <c r="BK137" i="43"/>
  <c r="BK140" i="43"/>
  <c r="K135" i="43"/>
  <c r="BF135" i="43"/>
  <c r="Q144" i="44"/>
  <c r="Q143" i="44"/>
  <c r="Q140" i="44"/>
  <c r="R139" i="44"/>
  <c r="R137" i="44"/>
  <c r="Q145" i="44"/>
  <c r="R143" i="44"/>
  <c r="Q141" i="44"/>
  <c r="Q139" i="44"/>
  <c r="Q137" i="44"/>
  <c r="Q135" i="44"/>
  <c r="BK142" i="44"/>
  <c r="BK138" i="44"/>
  <c r="K141" i="44"/>
  <c r="BF141" i="44"/>
  <c r="BK137" i="44"/>
  <c r="K135" i="44"/>
  <c r="BF135" i="44"/>
  <c r="Q143" i="45"/>
  <c r="Q140" i="45"/>
  <c r="Q138" i="45"/>
  <c r="Q136" i="45"/>
  <c r="Q144" i="45"/>
  <c r="Q142" i="45"/>
  <c r="R140" i="45"/>
  <c r="R138" i="45"/>
  <c r="R136" i="45"/>
  <c r="K143" i="45"/>
  <c r="BF143" i="45" s="1"/>
  <c r="BK137" i="45"/>
  <c r="BK144" i="45"/>
  <c r="K141" i="45"/>
  <c r="BF141" i="45" s="1"/>
  <c r="BK139" i="45"/>
  <c r="Q142" i="46"/>
  <c r="Q140" i="46"/>
  <c r="R138" i="46"/>
  <c r="R136" i="46"/>
  <c r="R141" i="46"/>
  <c r="Q138" i="46"/>
  <c r="Q136" i="46"/>
  <c r="K141" i="46"/>
  <c r="BF141" i="46"/>
  <c r="BK138" i="46"/>
  <c r="BK139" i="46"/>
  <c r="BK135" i="46"/>
  <c r="X1165" i="3" l="1"/>
  <c r="T150" i="2"/>
  <c r="X150" i="2"/>
  <c r="Q150" i="2"/>
  <c r="I100" i="2" s="1"/>
  <c r="V251" i="2"/>
  <c r="Q251" i="2"/>
  <c r="I101" i="2" s="1"/>
  <c r="X481" i="2"/>
  <c r="R481" i="2"/>
  <c r="J102" i="2"/>
  <c r="T562" i="2"/>
  <c r="X562" i="2"/>
  <c r="Q562" i="2"/>
  <c r="I103" i="2"/>
  <c r="X668" i="2"/>
  <c r="Q668" i="2"/>
  <c r="I104" i="2"/>
  <c r="X724" i="2"/>
  <c r="Q724" i="2"/>
  <c r="X816" i="2"/>
  <c r="Q816" i="2"/>
  <c r="I108" i="2"/>
  <c r="V836" i="2"/>
  <c r="V840" i="2"/>
  <c r="Q840" i="2"/>
  <c r="I110" i="2"/>
  <c r="V855" i="2"/>
  <c r="R855" i="2"/>
  <c r="J111" i="2"/>
  <c r="X881" i="2"/>
  <c r="R881" i="2"/>
  <c r="J112" i="2" s="1"/>
  <c r="T896" i="2"/>
  <c r="X896" i="2"/>
  <c r="R896" i="2"/>
  <c r="J113" i="2" s="1"/>
  <c r="BK944" i="2"/>
  <c r="K944" i="2"/>
  <c r="K116" i="2" s="1"/>
  <c r="V944" i="2"/>
  <c r="V943" i="2"/>
  <c r="R944" i="2"/>
  <c r="R943" i="2" s="1"/>
  <c r="J115" i="2" s="1"/>
  <c r="BK162" i="3"/>
  <c r="K162" i="3" s="1"/>
  <c r="K100" i="3" s="1"/>
  <c r="V162" i="3"/>
  <c r="Q162" i="3"/>
  <c r="V168" i="3"/>
  <c r="R168" i="3"/>
  <c r="J101" i="3" s="1"/>
  <c r="T178" i="3"/>
  <c r="X178" i="3"/>
  <c r="R178" i="3"/>
  <c r="J102" i="3" s="1"/>
  <c r="T199" i="3"/>
  <c r="V199" i="3"/>
  <c r="Q199" i="3"/>
  <c r="I103" i="3" s="1"/>
  <c r="V217" i="3"/>
  <c r="R217" i="3"/>
  <c r="J104" i="3" s="1"/>
  <c r="T232" i="3"/>
  <c r="X232" i="3"/>
  <c r="V242" i="3"/>
  <c r="Q242" i="3"/>
  <c r="I108" i="3" s="1"/>
  <c r="V359" i="3"/>
  <c r="R359" i="3"/>
  <c r="J109" i="3"/>
  <c r="T406" i="3"/>
  <c r="X406" i="3"/>
  <c r="R406" i="3"/>
  <c r="J110" i="3" s="1"/>
  <c r="T410" i="3"/>
  <c r="X410" i="3"/>
  <c r="R410" i="3"/>
  <c r="J111" i="3" s="1"/>
  <c r="T421" i="3"/>
  <c r="X430" i="3"/>
  <c r="Q430" i="3"/>
  <c r="I113" i="3"/>
  <c r="V607" i="3"/>
  <c r="Q607" i="3"/>
  <c r="I114" i="3"/>
  <c r="X639" i="3"/>
  <c r="R639" i="3"/>
  <c r="J115" i="3"/>
  <c r="T720" i="3"/>
  <c r="X720" i="3"/>
  <c r="R720" i="3"/>
  <c r="J116" i="3"/>
  <c r="T824" i="3"/>
  <c r="V824" i="3"/>
  <c r="Q824" i="3"/>
  <c r="I117" i="3"/>
  <c r="V893" i="3"/>
  <c r="Q893" i="3"/>
  <c r="I118" i="3" s="1"/>
  <c r="V901" i="3"/>
  <c r="Q901" i="3"/>
  <c r="I119" i="3" s="1"/>
  <c r="V973" i="3"/>
  <c r="Q973" i="3"/>
  <c r="I120" i="3" s="1"/>
  <c r="V980" i="3"/>
  <c r="Q980" i="3"/>
  <c r="I121" i="3" s="1"/>
  <c r="V1124" i="3"/>
  <c r="R1124" i="3"/>
  <c r="J122" i="3" s="1"/>
  <c r="T1135" i="3"/>
  <c r="X1135" i="3"/>
  <c r="R1135" i="3"/>
  <c r="J123" i="3" s="1"/>
  <c r="T1147" i="3"/>
  <c r="T1146" i="3" s="1"/>
  <c r="X1147" i="3"/>
  <c r="X1146" i="3" s="1"/>
  <c r="R1147" i="3"/>
  <c r="R1146" i="3"/>
  <c r="J124" i="3" s="1"/>
  <c r="T144" i="4"/>
  <c r="X144" i="4"/>
  <c r="Q144" i="4"/>
  <c r="I100" i="4" s="1"/>
  <c r="V188" i="4"/>
  <c r="Q188" i="4"/>
  <c r="I101" i="4" s="1"/>
  <c r="V209" i="4"/>
  <c r="R209" i="4"/>
  <c r="J102" i="4" s="1"/>
  <c r="T263" i="4"/>
  <c r="X263" i="4"/>
  <c r="X269" i="4"/>
  <c r="Q269" i="4"/>
  <c r="I104" i="4" s="1"/>
  <c r="BK326" i="4"/>
  <c r="K326" i="4" s="1"/>
  <c r="K105" i="4" s="1"/>
  <c r="V326" i="4"/>
  <c r="R326" i="4"/>
  <c r="J105" i="4" s="1"/>
  <c r="T330" i="4"/>
  <c r="X330" i="4"/>
  <c r="R330" i="4"/>
  <c r="T336" i="4"/>
  <c r="X336" i="4"/>
  <c r="R336" i="4"/>
  <c r="J108" i="4" s="1"/>
  <c r="T344" i="4"/>
  <c r="X344" i="4"/>
  <c r="Q344" i="4"/>
  <c r="I109" i="4" s="1"/>
  <c r="V138" i="5"/>
  <c r="R138" i="5"/>
  <c r="T160" i="5"/>
  <c r="V160" i="5"/>
  <c r="Q160" i="5"/>
  <c r="I101" i="5"/>
  <c r="R160" i="5"/>
  <c r="J101" i="5" s="1"/>
  <c r="T163" i="5"/>
  <c r="X163" i="5"/>
  <c r="R163" i="5"/>
  <c r="J102" i="5"/>
  <c r="T178" i="5"/>
  <c r="X178" i="5"/>
  <c r="Q178" i="5"/>
  <c r="I103" i="5" s="1"/>
  <c r="T141" i="6"/>
  <c r="X141" i="6"/>
  <c r="Q141" i="6"/>
  <c r="I100" i="6" s="1"/>
  <c r="X195" i="6"/>
  <c r="Q195" i="6"/>
  <c r="I101" i="6" s="1"/>
  <c r="V215" i="6"/>
  <c r="R215" i="6"/>
  <c r="J103" i="6" s="1"/>
  <c r="V245" i="6"/>
  <c r="V244" i="6" s="1"/>
  <c r="R245" i="6"/>
  <c r="R244" i="6"/>
  <c r="J105" i="6" s="1"/>
  <c r="T139" i="7"/>
  <c r="V139" i="7"/>
  <c r="R139" i="7"/>
  <c r="J100" i="7"/>
  <c r="T186" i="7"/>
  <c r="X186" i="7"/>
  <c r="R186" i="7"/>
  <c r="J101" i="7"/>
  <c r="T193" i="7"/>
  <c r="X193" i="7"/>
  <c r="R193" i="7"/>
  <c r="J102" i="7" s="1"/>
  <c r="V215" i="7"/>
  <c r="V214" i="7" s="1"/>
  <c r="R215" i="7"/>
  <c r="R214" i="7"/>
  <c r="J104" i="7" s="1"/>
  <c r="T136" i="8"/>
  <c r="X136" i="8"/>
  <c r="Q136" i="8"/>
  <c r="Q135" i="8" s="1"/>
  <c r="I99" i="8" s="1"/>
  <c r="X150" i="8"/>
  <c r="Q150" i="8"/>
  <c r="I101" i="8" s="1"/>
  <c r="V153" i="8"/>
  <c r="R153" i="8"/>
  <c r="J102" i="8" s="1"/>
  <c r="T135" i="9"/>
  <c r="T134" i="9" s="1"/>
  <c r="X135" i="9"/>
  <c r="X134" i="9"/>
  <c r="Q135" i="9"/>
  <c r="I100" i="9"/>
  <c r="BK170" i="9"/>
  <c r="K170" i="9" s="1"/>
  <c r="K101" i="9" s="1"/>
  <c r="V170" i="9"/>
  <c r="Q170" i="9"/>
  <c r="I101" i="9"/>
  <c r="V154" i="10"/>
  <c r="R154" i="10"/>
  <c r="T213" i="10"/>
  <c r="X213" i="10"/>
  <c r="Q213" i="10"/>
  <c r="I103" i="10"/>
  <c r="V234" i="10"/>
  <c r="Q234" i="10"/>
  <c r="I104" i="10" s="1"/>
  <c r="V237" i="10"/>
  <c r="Q237" i="10"/>
  <c r="I105" i="10" s="1"/>
  <c r="V241" i="10"/>
  <c r="Q241" i="10"/>
  <c r="V257" i="10"/>
  <c r="Q257" i="10"/>
  <c r="I108" i="10" s="1"/>
  <c r="R257" i="10"/>
  <c r="J108" i="10"/>
  <c r="T261" i="10"/>
  <c r="X261" i="10"/>
  <c r="Q261" i="10"/>
  <c r="I109" i="10"/>
  <c r="V341" i="10"/>
  <c r="Q341" i="10"/>
  <c r="I110" i="10" s="1"/>
  <c r="T402" i="10"/>
  <c r="X402" i="10"/>
  <c r="R402" i="10"/>
  <c r="J112" i="10"/>
  <c r="T427" i="10"/>
  <c r="X427" i="10"/>
  <c r="Q427" i="10"/>
  <c r="I113" i="10" s="1"/>
  <c r="X487" i="10"/>
  <c r="R487" i="10"/>
  <c r="J114" i="10"/>
  <c r="T504" i="10"/>
  <c r="X504" i="10"/>
  <c r="R504" i="10"/>
  <c r="J115" i="10" s="1"/>
  <c r="T526" i="10"/>
  <c r="X526" i="10"/>
  <c r="R526" i="10"/>
  <c r="J116" i="10" s="1"/>
  <c r="T537" i="10"/>
  <c r="X537" i="10"/>
  <c r="Q537" i="10"/>
  <c r="I117" i="10" s="1"/>
  <c r="V545" i="10"/>
  <c r="R545" i="10"/>
  <c r="J118" i="10"/>
  <c r="BK136" i="11"/>
  <c r="K136" i="11"/>
  <c r="K100" i="11"/>
  <c r="V136" i="11"/>
  <c r="Q136" i="11"/>
  <c r="I100" i="11" s="1"/>
  <c r="BK142" i="11"/>
  <c r="K142" i="11"/>
  <c r="K101" i="11"/>
  <c r="V142" i="11"/>
  <c r="Q142" i="11"/>
  <c r="I101" i="11"/>
  <c r="BK147" i="11"/>
  <c r="K147" i="11"/>
  <c r="K102" i="11"/>
  <c r="X147" i="11"/>
  <c r="R147" i="11"/>
  <c r="J102" i="11" s="1"/>
  <c r="V142" i="12"/>
  <c r="Q142" i="12"/>
  <c r="V160" i="12"/>
  <c r="R160" i="12"/>
  <c r="J102" i="12" s="1"/>
  <c r="T174" i="12"/>
  <c r="V174" i="12"/>
  <c r="R174" i="12"/>
  <c r="J103" i="12"/>
  <c r="T179" i="12"/>
  <c r="X179" i="12"/>
  <c r="R179" i="12"/>
  <c r="T182" i="12"/>
  <c r="X182" i="12"/>
  <c r="R182" i="12"/>
  <c r="J106" i="12" s="1"/>
  <c r="T137" i="13"/>
  <c r="T136" i="13"/>
  <c r="X137" i="13"/>
  <c r="X136" i="13"/>
  <c r="R137" i="13"/>
  <c r="X176" i="13"/>
  <c r="X175" i="13" s="1"/>
  <c r="R176" i="13"/>
  <c r="R175" i="13"/>
  <c r="J102" i="13" s="1"/>
  <c r="V141" i="14"/>
  <c r="Q141" i="14"/>
  <c r="BK173" i="14"/>
  <c r="K173" i="14"/>
  <c r="K102" i="14" s="1"/>
  <c r="V173" i="14"/>
  <c r="Q173" i="14"/>
  <c r="I102" i="14" s="1"/>
  <c r="T184" i="14"/>
  <c r="T183" i="14" s="1"/>
  <c r="X184" i="14"/>
  <c r="X183" i="14" s="1"/>
  <c r="R184" i="14"/>
  <c r="R183" i="14" s="1"/>
  <c r="J104" i="14" s="1"/>
  <c r="T141" i="15"/>
  <c r="V141" i="15"/>
  <c r="Q141" i="15"/>
  <c r="I100" i="15"/>
  <c r="V160" i="15"/>
  <c r="R160" i="15"/>
  <c r="J101" i="15" s="1"/>
  <c r="T183" i="15"/>
  <c r="X183" i="15"/>
  <c r="Q183" i="15"/>
  <c r="I102" i="15" s="1"/>
  <c r="X204" i="15"/>
  <c r="R204" i="15"/>
  <c r="T207" i="15"/>
  <c r="X207" i="15"/>
  <c r="R207" i="15"/>
  <c r="J105" i="15" s="1"/>
  <c r="V211" i="15"/>
  <c r="V210" i="15" s="1"/>
  <c r="Q211" i="15"/>
  <c r="I107" i="15"/>
  <c r="BK142" i="16"/>
  <c r="K142" i="16" s="1"/>
  <c r="K100" i="16" s="1"/>
  <c r="V142" i="16"/>
  <c r="R142" i="16"/>
  <c r="V160" i="16"/>
  <c r="Q160" i="16"/>
  <c r="I101" i="16" s="1"/>
  <c r="T180" i="16"/>
  <c r="T179" i="16" s="1"/>
  <c r="X180" i="16"/>
  <c r="X179" i="16"/>
  <c r="R180" i="16"/>
  <c r="J104" i="16" s="1"/>
  <c r="T184" i="16"/>
  <c r="T183" i="16"/>
  <c r="X184" i="16"/>
  <c r="X183" i="16"/>
  <c r="R184" i="16"/>
  <c r="J106" i="16" s="1"/>
  <c r="T191" i="16"/>
  <c r="T187" i="16" s="1"/>
  <c r="X191" i="16"/>
  <c r="X187" i="16"/>
  <c r="Q191" i="16"/>
  <c r="T140" i="17"/>
  <c r="T153" i="17"/>
  <c r="V153" i="17"/>
  <c r="X153" i="17"/>
  <c r="R153" i="17"/>
  <c r="J101" i="17" s="1"/>
  <c r="V175" i="17"/>
  <c r="V174" i="17" s="1"/>
  <c r="Q175" i="17"/>
  <c r="Q174" i="17"/>
  <c r="I103" i="17" s="1"/>
  <c r="T179" i="17"/>
  <c r="T178" i="17" s="1"/>
  <c r="X179" i="17"/>
  <c r="X178" i="17" s="1"/>
  <c r="Q179" i="17"/>
  <c r="Q178" i="17"/>
  <c r="I105" i="17" s="1"/>
  <c r="V140" i="18"/>
  <c r="Q140" i="18"/>
  <c r="X150" i="18"/>
  <c r="Q150" i="18"/>
  <c r="I101" i="18"/>
  <c r="T177" i="18"/>
  <c r="X177" i="18"/>
  <c r="R177" i="18"/>
  <c r="T180" i="18"/>
  <c r="X180" i="18"/>
  <c r="R180" i="18"/>
  <c r="J104" i="18" s="1"/>
  <c r="T184" i="18"/>
  <c r="T183" i="18" s="1"/>
  <c r="X184" i="18"/>
  <c r="X183" i="18" s="1"/>
  <c r="R184" i="18"/>
  <c r="J106" i="18" s="1"/>
  <c r="V143" i="19"/>
  <c r="Q143" i="19"/>
  <c r="BK159" i="19"/>
  <c r="K159" i="19"/>
  <c r="K101" i="19"/>
  <c r="V159" i="19"/>
  <c r="Q159" i="19"/>
  <c r="I101" i="19" s="1"/>
  <c r="V168" i="19"/>
  <c r="Q168" i="19"/>
  <c r="I102" i="19"/>
  <c r="V176" i="19"/>
  <c r="Q176" i="19"/>
  <c r="I103" i="19"/>
  <c r="V188" i="19"/>
  <c r="Q188" i="19"/>
  <c r="I104" i="19"/>
  <c r="V206" i="19"/>
  <c r="V205" i="19" s="1"/>
  <c r="Q206" i="19"/>
  <c r="I106" i="19"/>
  <c r="T216" i="19"/>
  <c r="T211" i="19" s="1"/>
  <c r="X216" i="19"/>
  <c r="X211" i="19" s="1"/>
  <c r="R216" i="19"/>
  <c r="J109" i="19" s="1"/>
  <c r="T133" i="20"/>
  <c r="X133" i="20"/>
  <c r="Q133" i="20"/>
  <c r="V148" i="20"/>
  <c r="R148" i="20"/>
  <c r="J100" i="20"/>
  <c r="T139" i="21"/>
  <c r="X139" i="21"/>
  <c r="Q139" i="21"/>
  <c r="I100" i="21" s="1"/>
  <c r="X169" i="21"/>
  <c r="R169" i="21"/>
  <c r="J102" i="21"/>
  <c r="V180" i="21"/>
  <c r="V179" i="21" s="1"/>
  <c r="Q180" i="21"/>
  <c r="Q179" i="21" s="1"/>
  <c r="I103" i="21"/>
  <c r="BK200" i="21"/>
  <c r="K200" i="21" s="1"/>
  <c r="K105" i="21" s="1"/>
  <c r="X200" i="21"/>
  <c r="R200" i="21"/>
  <c r="J105" i="21" s="1"/>
  <c r="V139" i="22"/>
  <c r="R139" i="22"/>
  <c r="T153" i="22"/>
  <c r="X153" i="22"/>
  <c r="Q153" i="22"/>
  <c r="I101" i="22"/>
  <c r="V160" i="22"/>
  <c r="Q160" i="22"/>
  <c r="V181" i="22"/>
  <c r="R181" i="22"/>
  <c r="J104" i="22"/>
  <c r="T146" i="23"/>
  <c r="X146" i="23"/>
  <c r="R146" i="23"/>
  <c r="T170" i="23"/>
  <c r="X170" i="23"/>
  <c r="R170" i="23"/>
  <c r="J102" i="23"/>
  <c r="T179" i="23"/>
  <c r="X179" i="23"/>
  <c r="V183" i="23"/>
  <c r="Q183" i="23"/>
  <c r="I105" i="23"/>
  <c r="V214" i="23"/>
  <c r="Q214" i="23"/>
  <c r="I106" i="23"/>
  <c r="BK240" i="23"/>
  <c r="K240" i="23" s="1"/>
  <c r="K107" i="23" s="1"/>
  <c r="V240" i="23"/>
  <c r="Q240" i="23"/>
  <c r="I107" i="23"/>
  <c r="BK244" i="23"/>
  <c r="K244" i="23" s="1"/>
  <c r="K108" i="23" s="1"/>
  <c r="V244" i="23"/>
  <c r="Q244" i="23"/>
  <c r="I108" i="23"/>
  <c r="BK256" i="23"/>
  <c r="K256" i="23" s="1"/>
  <c r="K109" i="23" s="1"/>
  <c r="V256" i="23"/>
  <c r="Q256" i="23"/>
  <c r="I109" i="23" s="1"/>
  <c r="T261" i="23"/>
  <c r="T260" i="23" s="1"/>
  <c r="V261" i="23"/>
  <c r="V260" i="23" s="1"/>
  <c r="Q261" i="23"/>
  <c r="Q260" i="23"/>
  <c r="I110" i="23" s="1"/>
  <c r="BK273" i="23"/>
  <c r="K273" i="23" s="1"/>
  <c r="K112" i="23"/>
  <c r="V273" i="23"/>
  <c r="Q273" i="23"/>
  <c r="I112" i="23" s="1"/>
  <c r="V152" i="24"/>
  <c r="Q152" i="24"/>
  <c r="V172" i="24"/>
  <c r="Q172" i="24"/>
  <c r="I106" i="24"/>
  <c r="V184" i="24"/>
  <c r="Q184" i="24"/>
  <c r="I107" i="24" s="1"/>
  <c r="V200" i="24"/>
  <c r="Q200" i="24"/>
  <c r="I108" i="24"/>
  <c r="V230" i="24"/>
  <c r="Q230" i="24"/>
  <c r="I109" i="24"/>
  <c r="X249" i="24"/>
  <c r="R249" i="24"/>
  <c r="J110" i="24"/>
  <c r="V139" i="25"/>
  <c r="Q139" i="25"/>
  <c r="V161" i="25"/>
  <c r="Q161" i="25"/>
  <c r="I103" i="25" s="1"/>
  <c r="T139" i="26"/>
  <c r="X139" i="26"/>
  <c r="Q139" i="26"/>
  <c r="I102" i="26"/>
  <c r="X203" i="26"/>
  <c r="R203" i="26"/>
  <c r="J103" i="26"/>
  <c r="T141" i="27"/>
  <c r="X141" i="27"/>
  <c r="R141" i="27"/>
  <c r="T148" i="27"/>
  <c r="X148" i="27"/>
  <c r="R148" i="27"/>
  <c r="J103" i="27" s="1"/>
  <c r="T165" i="27"/>
  <c r="X165" i="27"/>
  <c r="R165" i="27"/>
  <c r="J104" i="27"/>
  <c r="T175" i="27"/>
  <c r="X175" i="27"/>
  <c r="R175" i="27"/>
  <c r="J105" i="27" s="1"/>
  <c r="V136" i="28"/>
  <c r="Q136" i="28"/>
  <c r="V168" i="28"/>
  <c r="R168" i="28"/>
  <c r="J100" i="28" s="1"/>
  <c r="T219" i="28"/>
  <c r="X219" i="28"/>
  <c r="Q219" i="28"/>
  <c r="I101" i="28"/>
  <c r="T285" i="28"/>
  <c r="X285" i="28"/>
  <c r="Q285" i="28"/>
  <c r="I102" i="28"/>
  <c r="X296" i="28"/>
  <c r="Q296" i="28"/>
  <c r="I103" i="28" s="1"/>
  <c r="T144" i="29"/>
  <c r="X144" i="29"/>
  <c r="Q144" i="29"/>
  <c r="BK177" i="29"/>
  <c r="K177" i="29"/>
  <c r="K103" i="29" s="1"/>
  <c r="V177" i="29"/>
  <c r="Q177" i="29"/>
  <c r="I103" i="29"/>
  <c r="R177" i="29"/>
  <c r="J103" i="29" s="1"/>
  <c r="T187" i="29"/>
  <c r="X187" i="29"/>
  <c r="R187" i="29"/>
  <c r="J104" i="29" s="1"/>
  <c r="V239" i="29"/>
  <c r="T246" i="29"/>
  <c r="V246" i="29"/>
  <c r="R246" i="29"/>
  <c r="J108" i="29" s="1"/>
  <c r="T147" i="30"/>
  <c r="V147" i="30"/>
  <c r="R147" i="30"/>
  <c r="T186" i="30"/>
  <c r="X186" i="30"/>
  <c r="Q186" i="30"/>
  <c r="I104" i="30" s="1"/>
  <c r="V200" i="30"/>
  <c r="Q200" i="30"/>
  <c r="X205" i="30"/>
  <c r="Q205" i="30"/>
  <c r="I108" i="30" s="1"/>
  <c r="T221" i="30"/>
  <c r="T216" i="30" s="1"/>
  <c r="X221" i="30"/>
  <c r="X216" i="30" s="1"/>
  <c r="R221" i="30"/>
  <c r="J111" i="30"/>
  <c r="T144" i="31"/>
  <c r="V144" i="31"/>
  <c r="R144" i="31"/>
  <c r="J102" i="31" s="1"/>
  <c r="T177" i="31"/>
  <c r="X177" i="31"/>
  <c r="Q177" i="31"/>
  <c r="I103" i="31"/>
  <c r="T186" i="31"/>
  <c r="X186" i="31"/>
  <c r="R186" i="31"/>
  <c r="J104" i="31"/>
  <c r="T204" i="31"/>
  <c r="X204" i="31"/>
  <c r="R204" i="31"/>
  <c r="J107" i="31" s="1"/>
  <c r="T208" i="31"/>
  <c r="X208" i="31"/>
  <c r="Q208" i="31"/>
  <c r="I108" i="31" s="1"/>
  <c r="V136" i="32"/>
  <c r="Q136" i="32"/>
  <c r="V155" i="32"/>
  <c r="Q155" i="32"/>
  <c r="I98" i="32" s="1"/>
  <c r="V186" i="32"/>
  <c r="Q186" i="32"/>
  <c r="I99" i="32" s="1"/>
  <c r="V226" i="32"/>
  <c r="Q226" i="32"/>
  <c r="I100" i="32"/>
  <c r="T235" i="32"/>
  <c r="V235" i="32"/>
  <c r="Q235" i="32"/>
  <c r="I101" i="32"/>
  <c r="V240" i="32"/>
  <c r="R240" i="32"/>
  <c r="J102" i="32"/>
  <c r="X144" i="38"/>
  <c r="X142" i="38" s="1"/>
  <c r="X141" i="38" s="1"/>
  <c r="X140" i="38" s="1"/>
  <c r="Q144" i="38"/>
  <c r="I101" i="38" s="1"/>
  <c r="V231" i="38"/>
  <c r="V142" i="38" s="1"/>
  <c r="V141" i="38" s="1"/>
  <c r="V140" i="38" s="1"/>
  <c r="V238" i="38"/>
  <c r="Q238" i="38"/>
  <c r="I106" i="38"/>
  <c r="V253" i="38"/>
  <c r="Q253" i="38"/>
  <c r="I107" i="38"/>
  <c r="V144" i="39"/>
  <c r="V142" i="39" s="1"/>
  <c r="V141" i="39" s="1"/>
  <c r="V140" i="39" s="1"/>
  <c r="Q144" i="39"/>
  <c r="I101" i="39"/>
  <c r="T187" i="39"/>
  <c r="V187" i="39"/>
  <c r="Q187" i="39"/>
  <c r="I104" i="39" s="1"/>
  <c r="V246" i="39"/>
  <c r="Q246" i="39"/>
  <c r="I105" i="39" s="1"/>
  <c r="V254" i="39"/>
  <c r="Q254" i="39"/>
  <c r="I106" i="39"/>
  <c r="V261" i="39"/>
  <c r="Q261" i="39"/>
  <c r="I107" i="39" s="1"/>
  <c r="X144" i="40"/>
  <c r="Q144" i="40"/>
  <c r="I101" i="40" s="1"/>
  <c r="V187" i="40"/>
  <c r="Q187" i="40"/>
  <c r="I102" i="40"/>
  <c r="V202" i="40"/>
  <c r="R202" i="40"/>
  <c r="J104" i="40" s="1"/>
  <c r="T238" i="40"/>
  <c r="X238" i="40"/>
  <c r="R238" i="40"/>
  <c r="J105" i="40"/>
  <c r="T242" i="40"/>
  <c r="X242" i="40"/>
  <c r="R242" i="40"/>
  <c r="J106" i="40" s="1"/>
  <c r="T250" i="40"/>
  <c r="X250" i="40"/>
  <c r="R250" i="40"/>
  <c r="J107" i="40" s="1"/>
  <c r="T140" i="41"/>
  <c r="X140" i="41"/>
  <c r="Q140" i="41"/>
  <c r="I101" i="41"/>
  <c r="V163" i="41"/>
  <c r="R163" i="41"/>
  <c r="J103" i="41"/>
  <c r="X135" i="42"/>
  <c r="R135" i="42"/>
  <c r="T139" i="42"/>
  <c r="V139" i="42"/>
  <c r="Q139" i="42"/>
  <c r="I100" i="42" s="1"/>
  <c r="V144" i="42"/>
  <c r="V134" i="42" s="1"/>
  <c r="R144" i="42"/>
  <c r="J101" i="42"/>
  <c r="T158" i="42"/>
  <c r="V158" i="42"/>
  <c r="Q158" i="42"/>
  <c r="I102" i="42" s="1"/>
  <c r="V134" i="43"/>
  <c r="V133" i="43"/>
  <c r="V132" i="43" s="1"/>
  <c r="R134" i="43"/>
  <c r="R133" i="43" s="1"/>
  <c r="J99" i="43" s="1"/>
  <c r="V134" i="44"/>
  <c r="V133" i="44" s="1"/>
  <c r="V132" i="44" s="1"/>
  <c r="R134" i="44"/>
  <c r="R133" i="44"/>
  <c r="R132" i="44" s="1"/>
  <c r="J98" i="44" s="1"/>
  <c r="K34" i="44" s="1"/>
  <c r="AT147" i="1" s="1"/>
  <c r="T134" i="45"/>
  <c r="T133" i="45" s="1"/>
  <c r="T132" i="45"/>
  <c r="AW148" i="1"/>
  <c r="X134" i="45"/>
  <c r="X133" i="45" s="1"/>
  <c r="X132" i="45" s="1"/>
  <c r="R134" i="45"/>
  <c r="R133" i="45" s="1"/>
  <c r="R132" i="45" s="1"/>
  <c r="J98" i="45" s="1"/>
  <c r="K34" i="45" s="1"/>
  <c r="AT148" i="1" s="1"/>
  <c r="X134" i="46"/>
  <c r="X133" i="46"/>
  <c r="X132" i="46" s="1"/>
  <c r="R134" i="46"/>
  <c r="R133" i="46" s="1"/>
  <c r="R132" i="46" s="1"/>
  <c r="J98" i="46" s="1"/>
  <c r="K34" i="46" s="1"/>
  <c r="AT149" i="1" s="1"/>
  <c r="V150" i="2"/>
  <c r="R150" i="2"/>
  <c r="T251" i="2"/>
  <c r="X251" i="2"/>
  <c r="R251" i="2"/>
  <c r="J101" i="2" s="1"/>
  <c r="T481" i="2"/>
  <c r="V481" i="2"/>
  <c r="Q481" i="2"/>
  <c r="I102" i="2"/>
  <c r="V562" i="2"/>
  <c r="R562" i="2"/>
  <c r="J103" i="2"/>
  <c r="T668" i="2"/>
  <c r="V668" i="2"/>
  <c r="R668" i="2"/>
  <c r="J104" i="2"/>
  <c r="T724" i="2"/>
  <c r="V724" i="2"/>
  <c r="R724" i="2"/>
  <c r="T816" i="2"/>
  <c r="V816" i="2"/>
  <c r="R816" i="2"/>
  <c r="J108" i="2"/>
  <c r="T836" i="2"/>
  <c r="X836" i="2"/>
  <c r="Q836" i="2"/>
  <c r="I109" i="2" s="1"/>
  <c r="R836" i="2"/>
  <c r="J109" i="2"/>
  <c r="T840" i="2"/>
  <c r="X840" i="2"/>
  <c r="R840" i="2"/>
  <c r="J110" i="2"/>
  <c r="T855" i="2"/>
  <c r="X855" i="2"/>
  <c r="Q855" i="2"/>
  <c r="I111" i="2" s="1"/>
  <c r="T881" i="2"/>
  <c r="V881" i="2"/>
  <c r="Q881" i="2"/>
  <c r="I112" i="2"/>
  <c r="BK896" i="2"/>
  <c r="K896" i="2" s="1"/>
  <c r="K113" i="2" s="1"/>
  <c r="V896" i="2"/>
  <c r="Q896" i="2"/>
  <c r="I113" i="2"/>
  <c r="T944" i="2"/>
  <c r="T943" i="2" s="1"/>
  <c r="X944" i="2"/>
  <c r="X943" i="2" s="1"/>
  <c r="Q944" i="2"/>
  <c r="Q943" i="2"/>
  <c r="I115" i="2" s="1"/>
  <c r="T162" i="3"/>
  <c r="X162" i="3"/>
  <c r="R162" i="3"/>
  <c r="T168" i="3"/>
  <c r="X168" i="3"/>
  <c r="Q168" i="3"/>
  <c r="I101" i="3" s="1"/>
  <c r="V178" i="3"/>
  <c r="Q178" i="3"/>
  <c r="I102" i="3"/>
  <c r="X199" i="3"/>
  <c r="R199" i="3"/>
  <c r="J103" i="3" s="1"/>
  <c r="T217" i="3"/>
  <c r="X217" i="3"/>
  <c r="Q217" i="3"/>
  <c r="I104" i="3"/>
  <c r="V232" i="3"/>
  <c r="Q232" i="3"/>
  <c r="R232" i="3"/>
  <c r="J107" i="3" s="1"/>
  <c r="T242" i="3"/>
  <c r="X242" i="3"/>
  <c r="R242" i="3"/>
  <c r="J108" i="3" s="1"/>
  <c r="T359" i="3"/>
  <c r="X359" i="3"/>
  <c r="Q359" i="3"/>
  <c r="I109" i="3" s="1"/>
  <c r="V406" i="3"/>
  <c r="Q406" i="3"/>
  <c r="I110" i="3" s="1"/>
  <c r="V410" i="3"/>
  <c r="Q410" i="3"/>
  <c r="I111" i="3"/>
  <c r="V421" i="3"/>
  <c r="X421" i="3"/>
  <c r="Q421" i="3"/>
  <c r="I112" i="3"/>
  <c r="R421" i="3"/>
  <c r="J112" i="3" s="1"/>
  <c r="T430" i="3"/>
  <c r="V430" i="3"/>
  <c r="R430" i="3"/>
  <c r="J113" i="3" s="1"/>
  <c r="T607" i="3"/>
  <c r="X607" i="3"/>
  <c r="R607" i="3"/>
  <c r="J114" i="3" s="1"/>
  <c r="T639" i="3"/>
  <c r="V639" i="3"/>
  <c r="Q639" i="3"/>
  <c r="I115" i="3" s="1"/>
  <c r="V720" i="3"/>
  <c r="Q720" i="3"/>
  <c r="I116" i="3" s="1"/>
  <c r="X824" i="3"/>
  <c r="R824" i="3"/>
  <c r="J117" i="3" s="1"/>
  <c r="T893" i="3"/>
  <c r="X893" i="3"/>
  <c r="R893" i="3"/>
  <c r="J118" i="3"/>
  <c r="T901" i="3"/>
  <c r="X901" i="3"/>
  <c r="R901" i="3"/>
  <c r="J119" i="3" s="1"/>
  <c r="T973" i="3"/>
  <c r="X973" i="3"/>
  <c r="R973" i="3"/>
  <c r="J120" i="3"/>
  <c r="T980" i="3"/>
  <c r="X980" i="3"/>
  <c r="R980" i="3"/>
  <c r="J121" i="3"/>
  <c r="T1124" i="3"/>
  <c r="X1124" i="3"/>
  <c r="Q1124" i="3"/>
  <c r="I122" i="3" s="1"/>
  <c r="V1135" i="3"/>
  <c r="Q1135" i="3"/>
  <c r="I123" i="3"/>
  <c r="V1147" i="3"/>
  <c r="V1146" i="3"/>
  <c r="Q1147" i="3"/>
  <c r="I125" i="3"/>
  <c r="V144" i="4"/>
  <c r="R144" i="4"/>
  <c r="J100" i="4" s="1"/>
  <c r="T188" i="4"/>
  <c r="X188" i="4"/>
  <c r="R188" i="4"/>
  <c r="J101" i="4" s="1"/>
  <c r="T209" i="4"/>
  <c r="X209" i="4"/>
  <c r="Q209" i="4"/>
  <c r="I102" i="4" s="1"/>
  <c r="V263" i="4"/>
  <c r="Q263" i="4"/>
  <c r="I103" i="4" s="1"/>
  <c r="R263" i="4"/>
  <c r="J103" i="4"/>
  <c r="T269" i="4"/>
  <c r="V269" i="4"/>
  <c r="R269" i="4"/>
  <c r="J104" i="4"/>
  <c r="T326" i="4"/>
  <c r="X326" i="4"/>
  <c r="Q326" i="4"/>
  <c r="I105" i="4"/>
  <c r="V330" i="4"/>
  <c r="Q330" i="4"/>
  <c r="I107" i="4" s="1"/>
  <c r="V336" i="4"/>
  <c r="Q336" i="4"/>
  <c r="I108" i="4" s="1"/>
  <c r="V344" i="4"/>
  <c r="R344" i="4"/>
  <c r="J109" i="4"/>
  <c r="T138" i="5"/>
  <c r="T137" i="5" s="1"/>
  <c r="T136" i="5" s="1"/>
  <c r="AW100" i="1" s="1"/>
  <c r="X138" i="5"/>
  <c r="Q138" i="5"/>
  <c r="X160" i="5"/>
  <c r="V163" i="5"/>
  <c r="Q163" i="5"/>
  <c r="I102" i="5" s="1"/>
  <c r="V178" i="5"/>
  <c r="R178" i="5"/>
  <c r="J103" i="5"/>
  <c r="V141" i="6"/>
  <c r="R141" i="6"/>
  <c r="T195" i="6"/>
  <c r="V195" i="6"/>
  <c r="R195" i="6"/>
  <c r="J101" i="6"/>
  <c r="T215" i="6"/>
  <c r="X215" i="6"/>
  <c r="Q215" i="6"/>
  <c r="I103" i="6"/>
  <c r="T245" i="6"/>
  <c r="T244" i="6"/>
  <c r="X245" i="6"/>
  <c r="X244" i="6"/>
  <c r="Q245" i="6"/>
  <c r="Q244" i="6" s="1"/>
  <c r="I105" i="6" s="1"/>
  <c r="X139" i="7"/>
  <c r="X138" i="7" s="1"/>
  <c r="Q139" i="7"/>
  <c r="V186" i="7"/>
  <c r="Q186" i="7"/>
  <c r="I101" i="7" s="1"/>
  <c r="V193" i="7"/>
  <c r="Q193" i="7"/>
  <c r="I102" i="7"/>
  <c r="T215" i="7"/>
  <c r="T214" i="7" s="1"/>
  <c r="X215" i="7"/>
  <c r="X214" i="7"/>
  <c r="Q215" i="7"/>
  <c r="I105" i="7" s="1"/>
  <c r="V136" i="8"/>
  <c r="R136" i="8"/>
  <c r="T150" i="8"/>
  <c r="V150" i="8"/>
  <c r="R150" i="8"/>
  <c r="J101" i="8"/>
  <c r="T153" i="8"/>
  <c r="X153" i="8"/>
  <c r="Q153" i="8"/>
  <c r="I102" i="8"/>
  <c r="V135" i="9"/>
  <c r="V134" i="9" s="1"/>
  <c r="V133" i="9" s="1"/>
  <c r="R135" i="9"/>
  <c r="R134" i="9"/>
  <c r="T170" i="9"/>
  <c r="X170" i="9"/>
  <c r="R170" i="9"/>
  <c r="J101" i="9"/>
  <c r="T154" i="10"/>
  <c r="X154" i="10"/>
  <c r="Q154" i="10"/>
  <c r="V213" i="10"/>
  <c r="R213" i="10"/>
  <c r="J103" i="10" s="1"/>
  <c r="T234" i="10"/>
  <c r="X234" i="10"/>
  <c r="R234" i="10"/>
  <c r="J104" i="10" s="1"/>
  <c r="T237" i="10"/>
  <c r="X237" i="10"/>
  <c r="R237" i="10"/>
  <c r="J105" i="10"/>
  <c r="T241" i="10"/>
  <c r="X241" i="10"/>
  <c r="R241" i="10"/>
  <c r="T257" i="10"/>
  <c r="X257" i="10"/>
  <c r="V261" i="10"/>
  <c r="R261" i="10"/>
  <c r="J109" i="10" s="1"/>
  <c r="T341" i="10"/>
  <c r="X341" i="10"/>
  <c r="R341" i="10"/>
  <c r="J110" i="10" s="1"/>
  <c r="V402" i="10"/>
  <c r="Q402" i="10"/>
  <c r="V427" i="10"/>
  <c r="R427" i="10"/>
  <c r="J113" i="10"/>
  <c r="T487" i="10"/>
  <c r="V487" i="10"/>
  <c r="Q487" i="10"/>
  <c r="I114" i="10"/>
  <c r="V504" i="10"/>
  <c r="Q504" i="10"/>
  <c r="I115" i="10" s="1"/>
  <c r="V526" i="10"/>
  <c r="Q526" i="10"/>
  <c r="I116" i="10" s="1"/>
  <c r="V537" i="10"/>
  <c r="R537" i="10"/>
  <c r="J117" i="10"/>
  <c r="T545" i="10"/>
  <c r="X545" i="10"/>
  <c r="Q545" i="10"/>
  <c r="I118" i="10"/>
  <c r="T136" i="11"/>
  <c r="X136" i="11"/>
  <c r="R136" i="11"/>
  <c r="T142" i="11"/>
  <c r="X142" i="11"/>
  <c r="R142" i="11"/>
  <c r="J101" i="11"/>
  <c r="T147" i="11"/>
  <c r="V147" i="11"/>
  <c r="Q147" i="11"/>
  <c r="I102" i="11"/>
  <c r="T142" i="12"/>
  <c r="X142" i="12"/>
  <c r="R142" i="12"/>
  <c r="R141" i="12"/>
  <c r="J100" i="12" s="1"/>
  <c r="T160" i="12"/>
  <c r="X160" i="12"/>
  <c r="Q160" i="12"/>
  <c r="I102" i="12" s="1"/>
  <c r="BK174" i="12"/>
  <c r="K174" i="12" s="1"/>
  <c r="K103" i="12" s="1"/>
  <c r="X174" i="12"/>
  <c r="Q174" i="12"/>
  <c r="I103" i="12" s="1"/>
  <c r="BK179" i="12"/>
  <c r="K179" i="12" s="1"/>
  <c r="K105" i="12" s="1"/>
  <c r="V179" i="12"/>
  <c r="Q179" i="12"/>
  <c r="I105" i="12"/>
  <c r="BK182" i="12"/>
  <c r="K182" i="12" s="1"/>
  <c r="K106" i="12" s="1"/>
  <c r="V182" i="12"/>
  <c r="Q182" i="12"/>
  <c r="I106" i="12" s="1"/>
  <c r="V137" i="13"/>
  <c r="V136" i="13" s="1"/>
  <c r="Q137" i="13"/>
  <c r="I100" i="13" s="1"/>
  <c r="T176" i="13"/>
  <c r="T175" i="13" s="1"/>
  <c r="V176" i="13"/>
  <c r="V175" i="13" s="1"/>
  <c r="Q176" i="13"/>
  <c r="Q175" i="13"/>
  <c r="I102" i="13" s="1"/>
  <c r="T141" i="14"/>
  <c r="X141" i="14"/>
  <c r="R141" i="14"/>
  <c r="T173" i="14"/>
  <c r="X173" i="14"/>
  <c r="R173" i="14"/>
  <c r="J102" i="14" s="1"/>
  <c r="BK184" i="14"/>
  <c r="K184" i="14" s="1"/>
  <c r="K105" i="14" s="1"/>
  <c r="V184" i="14"/>
  <c r="V183" i="14" s="1"/>
  <c r="Q184" i="14"/>
  <c r="I105" i="14"/>
  <c r="X141" i="15"/>
  <c r="R141" i="15"/>
  <c r="T160" i="15"/>
  <c r="X160" i="15"/>
  <c r="Q160" i="15"/>
  <c r="I101" i="15"/>
  <c r="V183" i="15"/>
  <c r="R183" i="15"/>
  <c r="J102" i="15"/>
  <c r="T204" i="15"/>
  <c r="T203" i="15" s="1"/>
  <c r="V204" i="15"/>
  <c r="Q204" i="15"/>
  <c r="I104" i="15" s="1"/>
  <c r="BK207" i="15"/>
  <c r="K207" i="15"/>
  <c r="K105" i="15" s="1"/>
  <c r="V207" i="15"/>
  <c r="Q207" i="15"/>
  <c r="I105" i="15"/>
  <c r="T211" i="15"/>
  <c r="T210" i="15" s="1"/>
  <c r="X211" i="15"/>
  <c r="X210" i="15"/>
  <c r="R211" i="15"/>
  <c r="R210" i="15" s="1"/>
  <c r="J106" i="15" s="1"/>
  <c r="T142" i="16"/>
  <c r="X142" i="16"/>
  <c r="Q142" i="16"/>
  <c r="T160" i="16"/>
  <c r="X160" i="16"/>
  <c r="R160" i="16"/>
  <c r="J101" i="16" s="1"/>
  <c r="V180" i="16"/>
  <c r="V179" i="16"/>
  <c r="Q180" i="16"/>
  <c r="I104" i="16" s="1"/>
  <c r="V184" i="16"/>
  <c r="V183" i="16"/>
  <c r="Q184" i="16"/>
  <c r="Q183" i="16"/>
  <c r="I105" i="16" s="1"/>
  <c r="V191" i="16"/>
  <c r="V187" i="16"/>
  <c r="R191" i="16"/>
  <c r="J108" i="16"/>
  <c r="V140" i="17"/>
  <c r="V139" i="17" s="1"/>
  <c r="X140" i="17"/>
  <c r="X139" i="17" s="1"/>
  <c r="Q140" i="17"/>
  <c r="R140" i="17"/>
  <c r="J100" i="17" s="1"/>
  <c r="Q153" i="17"/>
  <c r="I101" i="17" s="1"/>
  <c r="T175" i="17"/>
  <c r="T174" i="17" s="1"/>
  <c r="X175" i="17"/>
  <c r="X174" i="17"/>
  <c r="R175" i="17"/>
  <c r="R174" i="17" s="1"/>
  <c r="J103" i="17" s="1"/>
  <c r="V179" i="17"/>
  <c r="V178" i="17"/>
  <c r="R179" i="17"/>
  <c r="J106" i="17" s="1"/>
  <c r="T140" i="18"/>
  <c r="X140" i="18"/>
  <c r="X139" i="18" s="1"/>
  <c r="R140" i="18"/>
  <c r="T150" i="18"/>
  <c r="V150" i="18"/>
  <c r="R150" i="18"/>
  <c r="J101" i="18" s="1"/>
  <c r="V177" i="18"/>
  <c r="Q177" i="18"/>
  <c r="I103" i="18"/>
  <c r="BK180" i="18"/>
  <c r="K180" i="18" s="1"/>
  <c r="K104" i="18" s="1"/>
  <c r="V180" i="18"/>
  <c r="Q180" i="18"/>
  <c r="I104" i="18"/>
  <c r="V184" i="18"/>
  <c r="V183" i="18" s="1"/>
  <c r="Q184" i="18"/>
  <c r="Q183" i="18"/>
  <c r="I105" i="18"/>
  <c r="T143" i="19"/>
  <c r="X143" i="19"/>
  <c r="R143" i="19"/>
  <c r="T159" i="19"/>
  <c r="X159" i="19"/>
  <c r="R159" i="19"/>
  <c r="J101" i="19"/>
  <c r="T168" i="19"/>
  <c r="X168" i="19"/>
  <c r="R168" i="19"/>
  <c r="J102" i="19"/>
  <c r="T176" i="19"/>
  <c r="X176" i="19"/>
  <c r="R176" i="19"/>
  <c r="J103" i="19" s="1"/>
  <c r="T188" i="19"/>
  <c r="X188" i="19"/>
  <c r="R188" i="19"/>
  <c r="J104" i="19"/>
  <c r="T206" i="19"/>
  <c r="T205" i="19" s="1"/>
  <c r="X206" i="19"/>
  <c r="X205" i="19"/>
  <c r="R206" i="19"/>
  <c r="BK216" i="19"/>
  <c r="K216" i="19" s="1"/>
  <c r="K109" i="19" s="1"/>
  <c r="V216" i="19"/>
  <c r="V211" i="19" s="1"/>
  <c r="Q216" i="19"/>
  <c r="I109" i="19"/>
  <c r="V133" i="20"/>
  <c r="V132" i="20" s="1"/>
  <c r="R133" i="20"/>
  <c r="R132" i="20"/>
  <c r="J98" i="20"/>
  <c r="K34" i="20" s="1"/>
  <c r="AT116" i="1" s="1"/>
  <c r="T148" i="20"/>
  <c r="X148" i="20"/>
  <c r="Q148" i="20"/>
  <c r="I100" i="20"/>
  <c r="V139" i="21"/>
  <c r="R139" i="21"/>
  <c r="T169" i="21"/>
  <c r="V169" i="21"/>
  <c r="Q169" i="21"/>
  <c r="I102" i="21"/>
  <c r="T180" i="21"/>
  <c r="T179" i="21" s="1"/>
  <c r="X180" i="21"/>
  <c r="X179" i="21"/>
  <c r="R180" i="21"/>
  <c r="R179" i="21"/>
  <c r="J103" i="21"/>
  <c r="T200" i="21"/>
  <c r="V200" i="21"/>
  <c r="Q200" i="21"/>
  <c r="I105" i="21"/>
  <c r="T139" i="22"/>
  <c r="T138" i="22"/>
  <c r="X139" i="22"/>
  <c r="X138" i="22" s="1"/>
  <c r="Q139" i="22"/>
  <c r="Q138" i="22" s="1"/>
  <c r="V153" i="22"/>
  <c r="R153" i="22"/>
  <c r="J101" i="22" s="1"/>
  <c r="T160" i="22"/>
  <c r="X160" i="22"/>
  <c r="R160" i="22"/>
  <c r="R159" i="22" s="1"/>
  <c r="J102" i="22" s="1"/>
  <c r="T181" i="22"/>
  <c r="X181" i="22"/>
  <c r="Q181" i="22"/>
  <c r="I104" i="22" s="1"/>
  <c r="V146" i="23"/>
  <c r="Q146" i="23"/>
  <c r="I100" i="23" s="1"/>
  <c r="V170" i="23"/>
  <c r="Q170" i="23"/>
  <c r="I102" i="23"/>
  <c r="V179" i="23"/>
  <c r="V178" i="23"/>
  <c r="Q179" i="23"/>
  <c r="I104" i="23" s="1"/>
  <c r="R179" i="23"/>
  <c r="T183" i="23"/>
  <c r="X183" i="23"/>
  <c r="R183" i="23"/>
  <c r="J105" i="23" s="1"/>
  <c r="T214" i="23"/>
  <c r="X214" i="23"/>
  <c r="R214" i="23"/>
  <c r="J106" i="23"/>
  <c r="T240" i="23"/>
  <c r="X240" i="23"/>
  <c r="R240" i="23"/>
  <c r="J107" i="23"/>
  <c r="T244" i="23"/>
  <c r="X244" i="23"/>
  <c r="R244" i="23"/>
  <c r="J108" i="23" s="1"/>
  <c r="T256" i="23"/>
  <c r="X256" i="23"/>
  <c r="R256" i="23"/>
  <c r="J109" i="23" s="1"/>
  <c r="BK261" i="23"/>
  <c r="K261" i="23" s="1"/>
  <c r="K111" i="23" s="1"/>
  <c r="X261" i="23"/>
  <c r="X260" i="23" s="1"/>
  <c r="R261" i="23"/>
  <c r="R260" i="23"/>
  <c r="J110" i="23" s="1"/>
  <c r="T273" i="23"/>
  <c r="X273" i="23"/>
  <c r="R273" i="23"/>
  <c r="J112" i="23"/>
  <c r="T152" i="24"/>
  <c r="X152" i="24"/>
  <c r="R152" i="24"/>
  <c r="T172" i="24"/>
  <c r="X172" i="24"/>
  <c r="R172" i="24"/>
  <c r="J106" i="24"/>
  <c r="T184" i="24"/>
  <c r="X184" i="24"/>
  <c r="R184" i="24"/>
  <c r="J107" i="24"/>
  <c r="T200" i="24"/>
  <c r="X200" i="24"/>
  <c r="R200" i="24"/>
  <c r="J108" i="24" s="1"/>
  <c r="T230" i="24"/>
  <c r="X230" i="24"/>
  <c r="R230" i="24"/>
  <c r="J109" i="24"/>
  <c r="T249" i="24"/>
  <c r="V249" i="24"/>
  <c r="Q249" i="24"/>
  <c r="I110" i="24"/>
  <c r="T139" i="25"/>
  <c r="X139" i="25"/>
  <c r="R139" i="25"/>
  <c r="T161" i="25"/>
  <c r="X161" i="25"/>
  <c r="R161" i="25"/>
  <c r="J103" i="25" s="1"/>
  <c r="V139" i="26"/>
  <c r="R139" i="26"/>
  <c r="J102" i="26" s="1"/>
  <c r="T203" i="26"/>
  <c r="V203" i="26"/>
  <c r="Q203" i="26"/>
  <c r="I103" i="26"/>
  <c r="V141" i="27"/>
  <c r="Q141" i="27"/>
  <c r="I102" i="27"/>
  <c r="V148" i="27"/>
  <c r="Q148" i="27"/>
  <c r="I103" i="27"/>
  <c r="V165" i="27"/>
  <c r="Q165" i="27"/>
  <c r="I104" i="27"/>
  <c r="V175" i="27"/>
  <c r="Q175" i="27"/>
  <c r="I105" i="27"/>
  <c r="T136" i="28"/>
  <c r="X136" i="28"/>
  <c r="R136" i="28"/>
  <c r="T168" i="28"/>
  <c r="X168" i="28"/>
  <c r="Q168" i="28"/>
  <c r="I100" i="28" s="1"/>
  <c r="V219" i="28"/>
  <c r="R219" i="28"/>
  <c r="J101" i="28"/>
  <c r="V285" i="28"/>
  <c r="R285" i="28"/>
  <c r="J102" i="28" s="1"/>
  <c r="T296" i="28"/>
  <c r="V296" i="28"/>
  <c r="R296" i="28"/>
  <c r="J103" i="28" s="1"/>
  <c r="V144" i="29"/>
  <c r="R144" i="29"/>
  <c r="T177" i="29"/>
  <c r="X177" i="29"/>
  <c r="V187" i="29"/>
  <c r="Q187" i="29"/>
  <c r="I104" i="29" s="1"/>
  <c r="T239" i="29"/>
  <c r="T238" i="29"/>
  <c r="X239" i="29"/>
  <c r="Q239" i="29"/>
  <c r="R239" i="29"/>
  <c r="R238" i="29"/>
  <c r="J106" i="29" s="1"/>
  <c r="X246" i="29"/>
  <c r="Q246" i="29"/>
  <c r="I108" i="29"/>
  <c r="X147" i="30"/>
  <c r="X146" i="30" s="1"/>
  <c r="Q147" i="30"/>
  <c r="I102" i="30"/>
  <c r="V186" i="30"/>
  <c r="R186" i="30"/>
  <c r="J104" i="30" s="1"/>
  <c r="T200" i="30"/>
  <c r="X200" i="30"/>
  <c r="X199" i="30" s="1"/>
  <c r="R200" i="30"/>
  <c r="T205" i="30"/>
  <c r="V205" i="30"/>
  <c r="R205" i="30"/>
  <c r="J108" i="30" s="1"/>
  <c r="V221" i="30"/>
  <c r="V216" i="30"/>
  <c r="Q221" i="30"/>
  <c r="I111" i="30" s="1"/>
  <c r="X144" i="31"/>
  <c r="X143" i="31" s="1"/>
  <c r="Q144" i="31"/>
  <c r="V177" i="31"/>
  <c r="R177" i="31"/>
  <c r="J103" i="31"/>
  <c r="V186" i="31"/>
  <c r="Q186" i="31"/>
  <c r="I104" i="31"/>
  <c r="V204" i="31"/>
  <c r="Q204" i="31"/>
  <c r="Q203" i="31" s="1"/>
  <c r="I106" i="31" s="1"/>
  <c r="V208" i="31"/>
  <c r="R208" i="31"/>
  <c r="J108" i="31" s="1"/>
  <c r="T136" i="32"/>
  <c r="X136" i="32"/>
  <c r="R136" i="32"/>
  <c r="T155" i="32"/>
  <c r="X155" i="32"/>
  <c r="R155" i="32"/>
  <c r="J98" i="32" s="1"/>
  <c r="T186" i="32"/>
  <c r="X186" i="32"/>
  <c r="R186" i="32"/>
  <c r="J99" i="32" s="1"/>
  <c r="T226" i="32"/>
  <c r="X226" i="32"/>
  <c r="R226" i="32"/>
  <c r="J100" i="32"/>
  <c r="X235" i="32"/>
  <c r="R235" i="32"/>
  <c r="J101" i="32"/>
  <c r="T240" i="32"/>
  <c r="X240" i="32"/>
  <c r="Q240" i="32"/>
  <c r="I102" i="32" s="1"/>
  <c r="T144" i="38"/>
  <c r="T142" i="38" s="1"/>
  <c r="T141" i="38" s="1"/>
  <c r="T140" i="38" s="1"/>
  <c r="AW140" i="1" s="1"/>
  <c r="V144" i="38"/>
  <c r="R144" i="38"/>
  <c r="J101" i="38"/>
  <c r="T231" i="38"/>
  <c r="X231" i="38"/>
  <c r="Q231" i="38"/>
  <c r="I105" i="38"/>
  <c r="R231" i="38"/>
  <c r="J105" i="38" s="1"/>
  <c r="T238" i="38"/>
  <c r="X238" i="38"/>
  <c r="R238" i="38"/>
  <c r="J106" i="38" s="1"/>
  <c r="T253" i="38"/>
  <c r="X253" i="38"/>
  <c r="R253" i="38"/>
  <c r="J107" i="38" s="1"/>
  <c r="T144" i="39"/>
  <c r="T142" i="39"/>
  <c r="T141" i="39"/>
  <c r="T140" i="39"/>
  <c r="AW141" i="1" s="1"/>
  <c r="X144" i="39"/>
  <c r="R144" i="39"/>
  <c r="J101" i="39" s="1"/>
  <c r="X187" i="39"/>
  <c r="R187" i="39"/>
  <c r="J104" i="39"/>
  <c r="T246" i="39"/>
  <c r="X246" i="39"/>
  <c r="X142" i="39" s="1"/>
  <c r="X141" i="39" s="1"/>
  <c r="X140" i="39" s="1"/>
  <c r="R246" i="39"/>
  <c r="J105" i="39"/>
  <c r="T254" i="39"/>
  <c r="X254" i="39"/>
  <c r="R254" i="39"/>
  <c r="J106" i="39"/>
  <c r="T261" i="39"/>
  <c r="X261" i="39"/>
  <c r="R261" i="39"/>
  <c r="J107" i="39"/>
  <c r="T144" i="40"/>
  <c r="T142" i="40"/>
  <c r="T141" i="40" s="1"/>
  <c r="T140" i="40" s="1"/>
  <c r="AW142" i="1" s="1"/>
  <c r="V144" i="40"/>
  <c r="R144" i="40"/>
  <c r="J101" i="40" s="1"/>
  <c r="T187" i="40"/>
  <c r="X187" i="40"/>
  <c r="X142" i="40" s="1"/>
  <c r="X141" i="40" s="1"/>
  <c r="X140" i="40" s="1"/>
  <c r="R187" i="40"/>
  <c r="J102" i="40" s="1"/>
  <c r="T202" i="40"/>
  <c r="X202" i="40"/>
  <c r="Q202" i="40"/>
  <c r="I104" i="40" s="1"/>
  <c r="V238" i="40"/>
  <c r="Q238" i="40"/>
  <c r="I105" i="40" s="1"/>
  <c r="V242" i="40"/>
  <c r="Q242" i="40"/>
  <c r="I106" i="40" s="1"/>
  <c r="V250" i="40"/>
  <c r="Q250" i="40"/>
  <c r="I107" i="40"/>
  <c r="V140" i="41"/>
  <c r="V138" i="41" s="1"/>
  <c r="V137" i="41" s="1"/>
  <c r="V136" i="41" s="1"/>
  <c r="R140" i="41"/>
  <c r="J101" i="41" s="1"/>
  <c r="T163" i="41"/>
  <c r="T138" i="41" s="1"/>
  <c r="T137" i="41" s="1"/>
  <c r="T136" i="41" s="1"/>
  <c r="AW143" i="1" s="1"/>
  <c r="X163" i="41"/>
  <c r="Q163" i="41"/>
  <c r="I103" i="41" s="1"/>
  <c r="T135" i="42"/>
  <c r="V135" i="42"/>
  <c r="Q135" i="42"/>
  <c r="X139" i="42"/>
  <c r="R139" i="42"/>
  <c r="J100" i="42" s="1"/>
  <c r="T144" i="42"/>
  <c r="X144" i="42"/>
  <c r="Q144" i="42"/>
  <c r="I101" i="42" s="1"/>
  <c r="X158" i="42"/>
  <c r="R158" i="42"/>
  <c r="J102" i="42"/>
  <c r="T134" i="43"/>
  <c r="T133" i="43" s="1"/>
  <c r="T132" i="43" s="1"/>
  <c r="AW146" i="1" s="1"/>
  <c r="X134" i="43"/>
  <c r="X133" i="43" s="1"/>
  <c r="X132" i="43" s="1"/>
  <c r="Q134" i="43"/>
  <c r="Q133" i="43"/>
  <c r="Q132" i="43" s="1"/>
  <c r="I98" i="43" s="1"/>
  <c r="K33" i="43" s="1"/>
  <c r="AS146" i="1" s="1"/>
  <c r="T134" i="44"/>
  <c r="T133" i="44" s="1"/>
  <c r="T132" i="44" s="1"/>
  <c r="AW147" i="1" s="1"/>
  <c r="X134" i="44"/>
  <c r="X133" i="44" s="1"/>
  <c r="X132" i="44"/>
  <c r="Q134" i="44"/>
  <c r="I100" i="44" s="1"/>
  <c r="V134" i="45"/>
  <c r="V133" i="45"/>
  <c r="V132" i="45"/>
  <c r="Q134" i="45"/>
  <c r="Q133" i="45" s="1"/>
  <c r="I99" i="45" s="1"/>
  <c r="T134" i="46"/>
  <c r="T133" i="46" s="1"/>
  <c r="T132" i="46" s="1"/>
  <c r="AW149" i="1"/>
  <c r="V134" i="46"/>
  <c r="V133" i="46"/>
  <c r="V132" i="46" s="1"/>
  <c r="Q134" i="46"/>
  <c r="Q133" i="46"/>
  <c r="I99" i="46" s="1"/>
  <c r="R721" i="2"/>
  <c r="J105" i="2"/>
  <c r="R229" i="3"/>
  <c r="J105" i="3" s="1"/>
  <c r="R1167" i="3"/>
  <c r="J127" i="3"/>
  <c r="BK359" i="4"/>
  <c r="K359" i="4" s="1"/>
  <c r="K110" i="4" s="1"/>
  <c r="R359" i="4"/>
  <c r="J110" i="4"/>
  <c r="BK208" i="5"/>
  <c r="K208" i="5" s="1"/>
  <c r="K104" i="5" s="1"/>
  <c r="Q208" i="5"/>
  <c r="I104" i="5" s="1"/>
  <c r="BK213" i="6"/>
  <c r="K213" i="6"/>
  <c r="K102" i="6" s="1"/>
  <c r="BK242" i="6"/>
  <c r="K242" i="6" s="1"/>
  <c r="K104" i="6" s="1"/>
  <c r="Q242" i="6"/>
  <c r="I104" i="6" s="1"/>
  <c r="Q248" i="6"/>
  <c r="I107" i="6"/>
  <c r="BK212" i="7"/>
  <c r="K212" i="7" s="1"/>
  <c r="K103" i="7" s="1"/>
  <c r="Q212" i="7"/>
  <c r="I103" i="7" s="1"/>
  <c r="BK139" i="12"/>
  <c r="K139" i="12" s="1"/>
  <c r="K99" i="12" s="1"/>
  <c r="Q139" i="12"/>
  <c r="I99" i="12" s="1"/>
  <c r="Q173" i="13"/>
  <c r="I101" i="13"/>
  <c r="Q138" i="14"/>
  <c r="BK181" i="14"/>
  <c r="K181" i="14" s="1"/>
  <c r="K103" i="14" s="1"/>
  <c r="R181" i="14"/>
  <c r="J103" i="14"/>
  <c r="BK177" i="16"/>
  <c r="K177" i="16" s="1"/>
  <c r="K102" i="16" s="1"/>
  <c r="R177" i="16"/>
  <c r="J102" i="16" s="1"/>
  <c r="Q172" i="17"/>
  <c r="I102" i="17" s="1"/>
  <c r="BK209" i="19"/>
  <c r="K209" i="19" s="1"/>
  <c r="K107" i="19"/>
  <c r="Q209" i="19"/>
  <c r="I107" i="19" s="1"/>
  <c r="Q211" i="19"/>
  <c r="I108" i="19" s="1"/>
  <c r="R211" i="19"/>
  <c r="J108" i="19" s="1"/>
  <c r="BK164" i="21"/>
  <c r="K164" i="21"/>
  <c r="K101" i="21" s="1"/>
  <c r="Q164" i="21"/>
  <c r="I101" i="21" s="1"/>
  <c r="Q186" i="22"/>
  <c r="I105" i="22"/>
  <c r="R166" i="23"/>
  <c r="J101" i="23" s="1"/>
  <c r="R147" i="24"/>
  <c r="R149" i="24"/>
  <c r="J103" i="24" s="1"/>
  <c r="R318" i="24"/>
  <c r="J111" i="24"/>
  <c r="Q236" i="29"/>
  <c r="I105" i="29" s="1"/>
  <c r="R182" i="30"/>
  <c r="J103" i="30"/>
  <c r="Q197" i="30"/>
  <c r="I105" i="30"/>
  <c r="R217" i="30"/>
  <c r="J110" i="30" s="1"/>
  <c r="R201" i="31"/>
  <c r="J105" i="31" s="1"/>
  <c r="BK250" i="32"/>
  <c r="K250" i="32"/>
  <c r="K104" i="32" s="1"/>
  <c r="Q250" i="32"/>
  <c r="Q249" i="32" s="1"/>
  <c r="I103" i="32"/>
  <c r="BK252" i="32"/>
  <c r="K252" i="32" s="1"/>
  <c r="K105" i="32" s="1"/>
  <c r="Q252" i="32"/>
  <c r="I105" i="32"/>
  <c r="Q132" i="33"/>
  <c r="I99" i="33" s="1"/>
  <c r="Q132" i="34"/>
  <c r="I99" i="34" s="1"/>
  <c r="R132" i="35"/>
  <c r="R131" i="35" s="1"/>
  <c r="J98" i="35"/>
  <c r="K34" i="35" s="1"/>
  <c r="AT136" i="1" s="1"/>
  <c r="Q132" i="36"/>
  <c r="Q131" i="36" s="1"/>
  <c r="I98" i="36" s="1"/>
  <c r="K33" i="36" s="1"/>
  <c r="AS137" i="1" s="1"/>
  <c r="BK132" i="37"/>
  <c r="K132" i="37" s="1"/>
  <c r="K99" i="37" s="1"/>
  <c r="R132" i="37"/>
  <c r="R131" i="37"/>
  <c r="J98" i="37"/>
  <c r="K34" i="37" s="1"/>
  <c r="AT138" i="1" s="1"/>
  <c r="R201" i="38"/>
  <c r="J102" i="38"/>
  <c r="R211" i="38"/>
  <c r="J104" i="38" s="1"/>
  <c r="Q174" i="39"/>
  <c r="I102" i="39" s="1"/>
  <c r="BK182" i="39"/>
  <c r="K182" i="39" s="1"/>
  <c r="K103" i="39"/>
  <c r="Q182" i="39"/>
  <c r="I103" i="39"/>
  <c r="R182" i="39"/>
  <c r="J103" i="39" s="1"/>
  <c r="BK298" i="39"/>
  <c r="K298" i="39" s="1"/>
  <c r="K108" i="39" s="1"/>
  <c r="Q298" i="39"/>
  <c r="I108" i="39" s="1"/>
  <c r="BK194" i="40"/>
  <c r="K194" i="40" s="1"/>
  <c r="K103" i="40" s="1"/>
  <c r="Q194" i="40"/>
  <c r="I103" i="40" s="1"/>
  <c r="Q271" i="40"/>
  <c r="I108" i="40" s="1"/>
  <c r="BK161" i="41"/>
  <c r="K161" i="41" s="1"/>
  <c r="K102" i="41" s="1"/>
  <c r="Q161" i="41"/>
  <c r="I102" i="41" s="1"/>
  <c r="R171" i="41"/>
  <c r="J104" i="41" s="1"/>
  <c r="BK721" i="2"/>
  <c r="K721" i="2" s="1"/>
  <c r="K105" i="2" s="1"/>
  <c r="Q721" i="2"/>
  <c r="I105" i="2" s="1"/>
  <c r="Q229" i="3"/>
  <c r="I105" i="3" s="1"/>
  <c r="BK1167" i="3"/>
  <c r="K1167" i="3"/>
  <c r="K127" i="3" s="1"/>
  <c r="Q1167" i="3"/>
  <c r="I127" i="3" s="1"/>
  <c r="BK1169" i="3"/>
  <c r="K1169" i="3" s="1"/>
  <c r="K128" i="3" s="1"/>
  <c r="Q1169" i="3"/>
  <c r="I128" i="3" s="1"/>
  <c r="R1169" i="3"/>
  <c r="J128" i="3" s="1"/>
  <c r="Q359" i="4"/>
  <c r="I110" i="4"/>
  <c r="R208" i="5"/>
  <c r="J104" i="5" s="1"/>
  <c r="Q213" i="6"/>
  <c r="I102" i="6"/>
  <c r="R213" i="6"/>
  <c r="J102" i="6" s="1"/>
  <c r="R242" i="6"/>
  <c r="J104" i="6" s="1"/>
  <c r="R248" i="6"/>
  <c r="J107" i="6" s="1"/>
  <c r="R212" i="7"/>
  <c r="J103" i="7"/>
  <c r="R139" i="12"/>
  <c r="R173" i="13"/>
  <c r="J101" i="13" s="1"/>
  <c r="BK138" i="14"/>
  <c r="K138" i="14"/>
  <c r="K99" i="14" s="1"/>
  <c r="R138" i="14"/>
  <c r="Q181" i="14"/>
  <c r="I103" i="14"/>
  <c r="Q177" i="16"/>
  <c r="I102" i="16" s="1"/>
  <c r="R187" i="16"/>
  <c r="J107" i="16" s="1"/>
  <c r="R172" i="17"/>
  <c r="J102" i="17"/>
  <c r="R209" i="19"/>
  <c r="J107" i="19" s="1"/>
  <c r="R164" i="21"/>
  <c r="J101" i="21"/>
  <c r="BK186" i="22"/>
  <c r="K186" i="22" s="1"/>
  <c r="K105" i="22" s="1"/>
  <c r="R186" i="22"/>
  <c r="J105" i="22" s="1"/>
  <c r="Q166" i="23"/>
  <c r="I101" i="23"/>
  <c r="Q147" i="24"/>
  <c r="BK149" i="24"/>
  <c r="K149" i="24" s="1"/>
  <c r="K103" i="24" s="1"/>
  <c r="Q149" i="24"/>
  <c r="I103" i="24" s="1"/>
  <c r="BK318" i="24"/>
  <c r="K318" i="24"/>
  <c r="K111" i="24" s="1"/>
  <c r="Q318" i="24"/>
  <c r="I111" i="24" s="1"/>
  <c r="BK236" i="29"/>
  <c r="K236" i="29" s="1"/>
  <c r="K105" i="29" s="1"/>
  <c r="R236" i="29"/>
  <c r="J105" i="29" s="1"/>
  <c r="BK182" i="30"/>
  <c r="K182" i="30" s="1"/>
  <c r="K103" i="30" s="1"/>
  <c r="Q182" i="30"/>
  <c r="I103" i="30" s="1"/>
  <c r="R197" i="30"/>
  <c r="J105" i="30" s="1"/>
  <c r="BK217" i="30"/>
  <c r="K217" i="30" s="1"/>
  <c r="K110" i="30" s="1"/>
  <c r="Q217" i="30"/>
  <c r="Q216" i="30" s="1"/>
  <c r="I109" i="30" s="1"/>
  <c r="Q201" i="31"/>
  <c r="I105" i="31" s="1"/>
  <c r="R250" i="32"/>
  <c r="R249" i="32" s="1"/>
  <c r="J103" i="32" s="1"/>
  <c r="R252" i="32"/>
  <c r="J105" i="32"/>
  <c r="R132" i="33"/>
  <c r="R131" i="33" s="1"/>
  <c r="J98" i="33" s="1"/>
  <c r="K34" i="33" s="1"/>
  <c r="AT134" i="1" s="1"/>
  <c r="BK132" i="34"/>
  <c r="K132" i="34" s="1"/>
  <c r="K99" i="34" s="1"/>
  <c r="R132" i="34"/>
  <c r="R131" i="34" s="1"/>
  <c r="J98" i="34" s="1"/>
  <c r="K34" i="34"/>
  <c r="AT135" i="1" s="1"/>
  <c r="Q132" i="35"/>
  <c r="Q131" i="35" s="1"/>
  <c r="I98" i="35" s="1"/>
  <c r="K33" i="35" s="1"/>
  <c r="AS136" i="1" s="1"/>
  <c r="R132" i="36"/>
  <c r="J99" i="36"/>
  <c r="Q132" i="37"/>
  <c r="Q131" i="37" s="1"/>
  <c r="I98" i="37" s="1"/>
  <c r="K33" i="37" s="1"/>
  <c r="AS138" i="1" s="1"/>
  <c r="Q201" i="38"/>
  <c r="I102" i="38" s="1"/>
  <c r="BK209" i="38"/>
  <c r="K209" i="38"/>
  <c r="K103" i="38" s="1"/>
  <c r="Q209" i="38"/>
  <c r="I103" i="38"/>
  <c r="R209" i="38"/>
  <c r="J103" i="38" s="1"/>
  <c r="Q211" i="38"/>
  <c r="I104" i="38"/>
  <c r="BK289" i="38"/>
  <c r="K289" i="38" s="1"/>
  <c r="K108" i="38" s="1"/>
  <c r="Q289" i="38"/>
  <c r="I108" i="38"/>
  <c r="R289" i="38"/>
  <c r="J108" i="38" s="1"/>
  <c r="R174" i="39"/>
  <c r="J102" i="39" s="1"/>
  <c r="R298" i="39"/>
  <c r="J108" i="39" s="1"/>
  <c r="R194" i="40"/>
  <c r="J103" i="40" s="1"/>
  <c r="R271" i="40"/>
  <c r="J108" i="40" s="1"/>
  <c r="R161" i="41"/>
  <c r="J102" i="41" s="1"/>
  <c r="BK171" i="41"/>
  <c r="K171" i="41" s="1"/>
  <c r="K104" i="41" s="1"/>
  <c r="Q171" i="41"/>
  <c r="I104" i="41" s="1"/>
  <c r="J91" i="46"/>
  <c r="F94" i="46"/>
  <c r="E85" i="46"/>
  <c r="J94" i="46"/>
  <c r="E85" i="45"/>
  <c r="J91" i="45"/>
  <c r="F94" i="45"/>
  <c r="J129" i="45"/>
  <c r="J91" i="44"/>
  <c r="F94" i="44"/>
  <c r="E120" i="44"/>
  <c r="J94" i="44"/>
  <c r="E85" i="43"/>
  <c r="J91" i="43"/>
  <c r="F94" i="43"/>
  <c r="J94" i="43"/>
  <c r="E85" i="42"/>
  <c r="J91" i="42"/>
  <c r="F94" i="42"/>
  <c r="J131" i="42"/>
  <c r="F94" i="41"/>
  <c r="J130" i="41"/>
  <c r="J133" i="41"/>
  <c r="E85" i="41"/>
  <c r="E85" i="40"/>
  <c r="J91" i="40"/>
  <c r="J94" i="40"/>
  <c r="F94" i="40"/>
  <c r="F94" i="39"/>
  <c r="J94" i="39"/>
  <c r="E85" i="39"/>
  <c r="J91" i="39"/>
  <c r="J91" i="38"/>
  <c r="J94" i="38"/>
  <c r="E85" i="38"/>
  <c r="F94" i="38"/>
  <c r="E85" i="37"/>
  <c r="J91" i="37"/>
  <c r="F94" i="37"/>
  <c r="J94" i="37"/>
  <c r="J91" i="36"/>
  <c r="F94" i="36"/>
  <c r="J128" i="36"/>
  <c r="E85" i="36"/>
  <c r="J91" i="35"/>
  <c r="J94" i="35"/>
  <c r="E85" i="35"/>
  <c r="F94" i="35"/>
  <c r="E85" i="34"/>
  <c r="F94" i="34"/>
  <c r="J91" i="34"/>
  <c r="J94" i="34"/>
  <c r="E85" i="33"/>
  <c r="J91" i="33"/>
  <c r="J94" i="33"/>
  <c r="F128" i="33"/>
  <c r="E85" i="32"/>
  <c r="F92" i="32"/>
  <c r="J129" i="32"/>
  <c r="J92" i="32"/>
  <c r="J93" i="31"/>
  <c r="J96" i="31"/>
  <c r="F139" i="31"/>
  <c r="E85" i="31"/>
  <c r="E85" i="30"/>
  <c r="J96" i="30"/>
  <c r="J139" i="30"/>
  <c r="F96" i="30"/>
  <c r="E85" i="29"/>
  <c r="F96" i="29"/>
  <c r="J93" i="29"/>
  <c r="J96" i="29"/>
  <c r="J94" i="28"/>
  <c r="J129" i="28"/>
  <c r="F132" i="28"/>
  <c r="E85" i="28"/>
  <c r="E85" i="27"/>
  <c r="J96" i="27"/>
  <c r="J133" i="27"/>
  <c r="F136" i="27"/>
  <c r="BF153" i="27"/>
  <c r="E85" i="26"/>
  <c r="F96" i="26"/>
  <c r="J93" i="26"/>
  <c r="J96" i="26"/>
  <c r="E85" i="25"/>
  <c r="F96" i="25"/>
  <c r="J131" i="25"/>
  <c r="J134" i="25"/>
  <c r="F96" i="24"/>
  <c r="J139" i="24"/>
  <c r="J142" i="24"/>
  <c r="E85" i="24"/>
  <c r="J91" i="23"/>
  <c r="F94" i="23"/>
  <c r="E132" i="23"/>
  <c r="J94" i="23"/>
  <c r="E85" i="22"/>
  <c r="J91" i="22"/>
  <c r="F94" i="22"/>
  <c r="J94" i="22"/>
  <c r="E85" i="21"/>
  <c r="J91" i="21"/>
  <c r="F94" i="21"/>
  <c r="J94" i="21"/>
  <c r="E85" i="20"/>
  <c r="J91" i="20"/>
  <c r="F94" i="20"/>
  <c r="J129" i="20"/>
  <c r="F94" i="19"/>
  <c r="E129" i="19"/>
  <c r="J138" i="19"/>
  <c r="J91" i="19"/>
  <c r="E85" i="18"/>
  <c r="J91" i="18"/>
  <c r="F94" i="18"/>
  <c r="J94" i="18"/>
  <c r="F94" i="17"/>
  <c r="E85" i="17"/>
  <c r="J91" i="17"/>
  <c r="J94" i="17"/>
  <c r="E85" i="16"/>
  <c r="F94" i="16"/>
  <c r="J134" i="16"/>
  <c r="J94" i="16"/>
  <c r="J94" i="15"/>
  <c r="F136" i="15"/>
  <c r="E85" i="15"/>
  <c r="J91" i="15"/>
  <c r="E85" i="14"/>
  <c r="J91" i="14"/>
  <c r="F94" i="14"/>
  <c r="J134" i="14"/>
  <c r="BF162" i="14"/>
  <c r="J91" i="13"/>
  <c r="J94" i="13"/>
  <c r="E123" i="13"/>
  <c r="F94" i="13"/>
  <c r="F94" i="12"/>
  <c r="E126" i="12"/>
  <c r="J91" i="12"/>
  <c r="J94" i="12"/>
  <c r="E85" i="11"/>
  <c r="J91" i="11"/>
  <c r="F94" i="11"/>
  <c r="J94" i="11"/>
  <c r="BB107" i="1"/>
  <c r="E85" i="10"/>
  <c r="J91" i="10"/>
  <c r="J94" i="10"/>
  <c r="BF208" i="10"/>
  <c r="BF254" i="10"/>
  <c r="BF263" i="10"/>
  <c r="F94" i="10"/>
  <c r="BF156" i="10"/>
  <c r="BF264" i="10"/>
  <c r="F130" i="9"/>
  <c r="E85" i="9"/>
  <c r="J91" i="9"/>
  <c r="J94" i="9"/>
  <c r="E85" i="8"/>
  <c r="J91" i="8"/>
  <c r="J94" i="8"/>
  <c r="F131" i="8"/>
  <c r="J94" i="7"/>
  <c r="E125" i="7"/>
  <c r="F134" i="7"/>
  <c r="J91" i="7"/>
  <c r="J94" i="6"/>
  <c r="E127" i="6"/>
  <c r="J91" i="6"/>
  <c r="F94" i="6"/>
  <c r="F94" i="5"/>
  <c r="E124" i="5"/>
  <c r="J133" i="5"/>
  <c r="BF154" i="5"/>
  <c r="J91" i="5"/>
  <c r="E85" i="4"/>
  <c r="J91" i="4"/>
  <c r="F94" i="4"/>
  <c r="J94" i="4"/>
  <c r="E85" i="3"/>
  <c r="J91" i="3"/>
  <c r="J94" i="3"/>
  <c r="F94" i="3"/>
  <c r="F94" i="2"/>
  <c r="E85" i="2"/>
  <c r="J91" i="2"/>
  <c r="J94" i="2"/>
  <c r="AW133" i="1"/>
  <c r="AU121" i="1"/>
  <c r="BK152" i="2"/>
  <c r="BK159" i="2"/>
  <c r="BK178" i="2"/>
  <c r="K239" i="2"/>
  <c r="BF239" i="2" s="1"/>
  <c r="K248" i="2"/>
  <c r="BF248" i="2"/>
  <c r="BK252" i="2"/>
  <c r="K333" i="2"/>
  <c r="BF333" i="2" s="1"/>
  <c r="K423" i="2"/>
  <c r="BF423" i="2"/>
  <c r="K463" i="2"/>
  <c r="BF463" i="2" s="1"/>
  <c r="BK479" i="2"/>
  <c r="K500" i="2"/>
  <c r="BF500" i="2" s="1"/>
  <c r="BK508" i="2"/>
  <c r="BK526" i="2"/>
  <c r="BK549" i="2"/>
  <c r="K576" i="2"/>
  <c r="BF576" i="2" s="1"/>
  <c r="BK580" i="2"/>
  <c r="BK597" i="2"/>
  <c r="BK609" i="2"/>
  <c r="K652" i="2"/>
  <c r="BF652" i="2"/>
  <c r="K664" i="2"/>
  <c r="BF664" i="2" s="1"/>
  <c r="BK670" i="2"/>
  <c r="BK703" i="2"/>
  <c r="K718" i="2"/>
  <c r="BF718" i="2" s="1"/>
  <c r="K725" i="2"/>
  <c r="BF725" i="2" s="1"/>
  <c r="K735" i="2"/>
  <c r="BF735" i="2"/>
  <c r="K798" i="2"/>
  <c r="BF798" i="2"/>
  <c r="BK815" i="2"/>
  <c r="BK835" i="2"/>
  <c r="BK843" i="2"/>
  <c r="BK849" i="2"/>
  <c r="K853" i="2"/>
  <c r="BF853" i="2"/>
  <c r="K859" i="2"/>
  <c r="BF859" i="2" s="1"/>
  <c r="K866" i="2"/>
  <c r="BF866" i="2"/>
  <c r="K870" i="2"/>
  <c r="BF870" i="2"/>
  <c r="BK877" i="2"/>
  <c r="K882" i="2"/>
  <c r="BF882" i="2" s="1"/>
  <c r="K919" i="2"/>
  <c r="BF919" i="2"/>
  <c r="K897" i="2"/>
  <c r="BF897" i="2" s="1"/>
  <c r="K950" i="2"/>
  <c r="BF950" i="2"/>
  <c r="BK156" i="2"/>
  <c r="K161" i="2"/>
  <c r="BF161" i="2"/>
  <c r="K181" i="2"/>
  <c r="BF181" i="2" s="1"/>
  <c r="K240" i="2"/>
  <c r="BF240" i="2"/>
  <c r="BK250" i="2"/>
  <c r="K291" i="2"/>
  <c r="BF291" i="2" s="1"/>
  <c r="BK350" i="2"/>
  <c r="BK369" i="2"/>
  <c r="BK458" i="2"/>
  <c r="K470" i="2"/>
  <c r="BF470" i="2"/>
  <c r="K505" i="2"/>
  <c r="BF505" i="2" s="1"/>
  <c r="K525" i="2"/>
  <c r="BF525" i="2"/>
  <c r="K548" i="2"/>
  <c r="BF548" i="2"/>
  <c r="BK563" i="2"/>
  <c r="BK582" i="2"/>
  <c r="BK599" i="2"/>
  <c r="BK625" i="2"/>
  <c r="K656" i="2"/>
  <c r="BF656" i="2"/>
  <c r="BK665" i="2"/>
  <c r="BK680" i="2"/>
  <c r="K705" i="2"/>
  <c r="BF705" i="2"/>
  <c r="K719" i="2"/>
  <c r="BF719" i="2"/>
  <c r="K728" i="2"/>
  <c r="BF728" i="2" s="1"/>
  <c r="K796" i="2"/>
  <c r="BF796" i="2"/>
  <c r="BK809" i="2"/>
  <c r="BK824" i="2"/>
  <c r="K841" i="2"/>
  <c r="BF841" i="2" s="1"/>
  <c r="K848" i="2"/>
  <c r="BF848" i="2"/>
  <c r="K852" i="2"/>
  <c r="BF852" i="2" s="1"/>
  <c r="K858" i="2"/>
  <c r="BF858" i="2" s="1"/>
  <c r="K865" i="2"/>
  <c r="BF865" i="2"/>
  <c r="BK869" i="2"/>
  <c r="K876" i="2"/>
  <c r="BF876" i="2" s="1"/>
  <c r="BK880" i="2"/>
  <c r="K898" i="2"/>
  <c r="BF898" i="2"/>
  <c r="K716" i="2"/>
  <c r="BF716" i="2" s="1"/>
  <c r="K921" i="2"/>
  <c r="BF921" i="2"/>
  <c r="BK360" i="3"/>
  <c r="BK374" i="3"/>
  <c r="K385" i="3"/>
  <c r="BF385" i="3"/>
  <c r="BK403" i="3"/>
  <c r="BK409" i="3"/>
  <c r="BK406" i="3" s="1"/>
  <c r="K406" i="3" s="1"/>
  <c r="K110" i="3" s="1"/>
  <c r="BK415" i="3"/>
  <c r="BK420" i="3"/>
  <c r="K431" i="3"/>
  <c r="BF431" i="3"/>
  <c r="K456" i="3"/>
  <c r="BF456" i="3" s="1"/>
  <c r="BK466" i="3"/>
  <c r="BK477" i="3"/>
  <c r="K545" i="3"/>
  <c r="BF545" i="3" s="1"/>
  <c r="K573" i="3"/>
  <c r="BF573" i="3" s="1"/>
  <c r="K592" i="3"/>
  <c r="BF592" i="3" s="1"/>
  <c r="BK599" i="3"/>
  <c r="BK606" i="3"/>
  <c r="BK624" i="3"/>
  <c r="BK636" i="3"/>
  <c r="BK653" i="3"/>
  <c r="K708" i="3"/>
  <c r="BF708" i="3" s="1"/>
  <c r="K713" i="3"/>
  <c r="BF713" i="3"/>
  <c r="BK717" i="3"/>
  <c r="BK730" i="3"/>
  <c r="K734" i="3"/>
  <c r="BF734" i="3"/>
  <c r="BK744" i="3"/>
  <c r="BK752" i="3"/>
  <c r="K759" i="3"/>
  <c r="BF759" i="3"/>
  <c r="K763" i="3"/>
  <c r="BF763" i="3" s="1"/>
  <c r="K801" i="3"/>
  <c r="BF801" i="3"/>
  <c r="K811" i="3"/>
  <c r="BF811" i="3"/>
  <c r="BK815" i="3"/>
  <c r="BK822" i="3"/>
  <c r="BK832" i="3"/>
  <c r="K892" i="3"/>
  <c r="BF892" i="3" s="1"/>
  <c r="K903" i="3"/>
  <c r="BF903" i="3" s="1"/>
  <c r="BK977" i="3"/>
  <c r="BK973" i="3" s="1"/>
  <c r="K973" i="3"/>
  <c r="K120" i="3" s="1"/>
  <c r="K1100" i="3"/>
  <c r="BF1100" i="3" s="1"/>
  <c r="K1126" i="3"/>
  <c r="BF1126" i="3"/>
  <c r="K1139" i="3"/>
  <c r="BF1139" i="3" s="1"/>
  <c r="BK1144" i="3"/>
  <c r="K218" i="3"/>
  <c r="BF218" i="3" s="1"/>
  <c r="K307" i="3"/>
  <c r="BF307" i="3"/>
  <c r="K721" i="3"/>
  <c r="BF721" i="3" s="1"/>
  <c r="K1164" i="3"/>
  <c r="BF1164" i="3"/>
  <c r="F43" i="2"/>
  <c r="BF96" i="1" s="1"/>
  <c r="K163" i="3"/>
  <c r="BF163" i="3"/>
  <c r="K169" i="3"/>
  <c r="BF169" i="3" s="1"/>
  <c r="K172" i="3"/>
  <c r="BF172" i="3"/>
  <c r="BK179" i="3"/>
  <c r="K186" i="3"/>
  <c r="BF186" i="3" s="1"/>
  <c r="BK192" i="3"/>
  <c r="BK178" i="3"/>
  <c r="K178" i="3" s="1"/>
  <c r="K102" i="3" s="1"/>
  <c r="BK200" i="3"/>
  <c r="BK202" i="3"/>
  <c r="BK210" i="3"/>
  <c r="K216" i="3"/>
  <c r="BF216" i="3"/>
  <c r="K221" i="3"/>
  <c r="BF221" i="3"/>
  <c r="K223" i="3"/>
  <c r="BF223" i="3" s="1"/>
  <c r="BK227" i="3"/>
  <c r="BK233" i="3"/>
  <c r="BK232" i="3" s="1"/>
  <c r="K232" i="3" s="1"/>
  <c r="K107" i="3" s="1"/>
  <c r="K243" i="3"/>
  <c r="BF243" i="3" s="1"/>
  <c r="BK257" i="3"/>
  <c r="K264" i="3"/>
  <c r="BF264" i="3" s="1"/>
  <c r="BK268" i="3"/>
  <c r="BK272" i="3"/>
  <c r="BK281" i="3"/>
  <c r="K283" i="3"/>
  <c r="BF283" i="3" s="1"/>
  <c r="K290" i="3"/>
  <c r="BF290" i="3" s="1"/>
  <c r="K292" i="3"/>
  <c r="BF292" i="3" s="1"/>
  <c r="K300" i="3"/>
  <c r="BF300" i="3"/>
  <c r="BK308" i="3"/>
  <c r="BK310" i="3"/>
  <c r="BK320" i="3"/>
  <c r="BK331" i="3"/>
  <c r="BK341" i="3"/>
  <c r="BK358" i="3"/>
  <c r="K384" i="3"/>
  <c r="BF384" i="3" s="1"/>
  <c r="K401" i="3"/>
  <c r="BF401" i="3" s="1"/>
  <c r="K408" i="3"/>
  <c r="BF408" i="3" s="1"/>
  <c r="BK414" i="3"/>
  <c r="BK419" i="3"/>
  <c r="BK429" i="3"/>
  <c r="BK421" i="3"/>
  <c r="K421" i="3" s="1"/>
  <c r="K112" i="3" s="1"/>
  <c r="BK455" i="3"/>
  <c r="BK464" i="3"/>
  <c r="K474" i="3"/>
  <c r="BF474" i="3"/>
  <c r="BK497" i="3"/>
  <c r="BK549" i="3"/>
  <c r="BK578" i="3"/>
  <c r="K597" i="3"/>
  <c r="BF597" i="3"/>
  <c r="K605" i="3"/>
  <c r="BF605" i="3" s="1"/>
  <c r="BK620" i="3"/>
  <c r="K634" i="3"/>
  <c r="BF634" i="3" s="1"/>
  <c r="K650" i="3"/>
  <c r="BF650" i="3"/>
  <c r="BK682" i="3"/>
  <c r="BK712" i="3"/>
  <c r="K716" i="3"/>
  <c r="BF716" i="3" s="1"/>
  <c r="BK729" i="3"/>
  <c r="K733" i="3"/>
  <c r="BF733" i="3" s="1"/>
  <c r="K738" i="3"/>
  <c r="BF738" i="3"/>
  <c r="K751" i="3"/>
  <c r="BF751" i="3" s="1"/>
  <c r="K758" i="3"/>
  <c r="BF758" i="3"/>
  <c r="BK762" i="3"/>
  <c r="BK795" i="3"/>
  <c r="BK812" i="3"/>
  <c r="BK816" i="3"/>
  <c r="BK823" i="3"/>
  <c r="BK838" i="3"/>
  <c r="BK894" i="3"/>
  <c r="BK902" i="3"/>
  <c r="K974" i="3"/>
  <c r="BF974" i="3" s="1"/>
  <c r="BK982" i="3"/>
  <c r="BK1125" i="3"/>
  <c r="BK1124" i="3" s="1"/>
  <c r="K1124" i="3" s="1"/>
  <c r="K122" i="3" s="1"/>
  <c r="BK1138" i="3"/>
  <c r="BK1143" i="3"/>
  <c r="K342" i="3"/>
  <c r="BF342" i="3" s="1"/>
  <c r="K746" i="3"/>
  <c r="BF746" i="3" s="1"/>
  <c r="K1166" i="3"/>
  <c r="BF1166" i="3"/>
  <c r="F42" i="2"/>
  <c r="BE96" i="1" s="1"/>
  <c r="K145" i="4"/>
  <c r="BF145" i="4" s="1"/>
  <c r="BK146" i="4"/>
  <c r="K147" i="4"/>
  <c r="BF147" i="4" s="1"/>
  <c r="BK148" i="4"/>
  <c r="K150" i="4"/>
  <c r="BF150" i="4" s="1"/>
  <c r="K151" i="4"/>
  <c r="BF151" i="4"/>
  <c r="BK153" i="4"/>
  <c r="K160" i="4"/>
  <c r="BF160" i="4"/>
  <c r="BK166" i="4"/>
  <c r="K168" i="4"/>
  <c r="BF168" i="4"/>
  <c r="BK171" i="4"/>
  <c r="K174" i="4"/>
  <c r="BF174" i="4"/>
  <c r="K177" i="4"/>
  <c r="BF177" i="4" s="1"/>
  <c r="BK186" i="4"/>
  <c r="BK187" i="4"/>
  <c r="BK191" i="4"/>
  <c r="K200" i="4"/>
  <c r="BF200" i="4" s="1"/>
  <c r="BK207" i="4"/>
  <c r="BK217" i="4"/>
  <c r="BK224" i="4"/>
  <c r="K238" i="4"/>
  <c r="BF238" i="4"/>
  <c r="BK246" i="4"/>
  <c r="BK255" i="4"/>
  <c r="BK267" i="4"/>
  <c r="BK273" i="4"/>
  <c r="BK277" i="4"/>
  <c r="BK283" i="4"/>
  <c r="BK308" i="4"/>
  <c r="BK321" i="4"/>
  <c r="K323" i="4"/>
  <c r="BF323" i="4" s="1"/>
  <c r="BK331" i="4"/>
  <c r="K341" i="4"/>
  <c r="BF341" i="4" s="1"/>
  <c r="BK349" i="4"/>
  <c r="K169" i="4"/>
  <c r="BF169" i="4"/>
  <c r="K305" i="4"/>
  <c r="BF305" i="4"/>
  <c r="K355" i="4"/>
  <c r="BF355" i="4" s="1"/>
  <c r="F41" i="3"/>
  <c r="BD97" i="1" s="1"/>
  <c r="K159" i="4"/>
  <c r="BF159" i="4"/>
  <c r="BK175" i="4"/>
  <c r="BK189" i="4"/>
  <c r="BK202" i="4"/>
  <c r="K210" i="4"/>
  <c r="BF210" i="4" s="1"/>
  <c r="K230" i="4"/>
  <c r="BF230" i="4" s="1"/>
  <c r="K242" i="4"/>
  <c r="BF242" i="4"/>
  <c r="K261" i="4"/>
  <c r="BF261" i="4" s="1"/>
  <c r="BK264" i="4"/>
  <c r="K268" i="4"/>
  <c r="BF268" i="4" s="1"/>
  <c r="K274" i="4"/>
  <c r="BF274" i="4"/>
  <c r="K278" i="4"/>
  <c r="BF278" i="4"/>
  <c r="K290" i="4"/>
  <c r="BF290" i="4" s="1"/>
  <c r="K309" i="4"/>
  <c r="BF309" i="4" s="1"/>
  <c r="K322" i="4"/>
  <c r="BF322" i="4"/>
  <c r="K328" i="4"/>
  <c r="BF328" i="4" s="1"/>
  <c r="K337" i="4"/>
  <c r="BF337" i="4"/>
  <c r="K347" i="4"/>
  <c r="BF347" i="4"/>
  <c r="K272" i="4"/>
  <c r="BF272" i="4"/>
  <c r="K306" i="4"/>
  <c r="BF306" i="4" s="1"/>
  <c r="K356" i="4"/>
  <c r="BF356" i="4"/>
  <c r="F39" i="3"/>
  <c r="BB97" i="1" s="1"/>
  <c r="K151" i="5"/>
  <c r="BF151" i="5"/>
  <c r="K156" i="5"/>
  <c r="BF156" i="5"/>
  <c r="BK162" i="5"/>
  <c r="K168" i="5"/>
  <c r="BF168" i="5"/>
  <c r="K170" i="5"/>
  <c r="BF170" i="5" s="1"/>
  <c r="K173" i="5"/>
  <c r="BF173" i="5"/>
  <c r="K176" i="5"/>
  <c r="BF176" i="5"/>
  <c r="BK180" i="5"/>
  <c r="BK182" i="5"/>
  <c r="BK184" i="5"/>
  <c r="K186" i="5"/>
  <c r="BF186" i="5"/>
  <c r="K188" i="5"/>
  <c r="BF188" i="5" s="1"/>
  <c r="K190" i="5"/>
  <c r="BF190" i="5"/>
  <c r="BK192" i="5"/>
  <c r="K195" i="5"/>
  <c r="BF195" i="5"/>
  <c r="BK197" i="5"/>
  <c r="K199" i="5"/>
  <c r="BF199" i="5"/>
  <c r="BK201" i="5"/>
  <c r="BK204" i="5"/>
  <c r="K206" i="5"/>
  <c r="BF206" i="5" s="1"/>
  <c r="K198" i="5"/>
  <c r="BF198" i="5"/>
  <c r="K209" i="5"/>
  <c r="BF209" i="5" s="1"/>
  <c r="K39" i="4"/>
  <c r="AX99" i="1"/>
  <c r="K139" i="5"/>
  <c r="BF139" i="5"/>
  <c r="BK141" i="5"/>
  <c r="BK142" i="5"/>
  <c r="K144" i="5"/>
  <c r="BF144" i="5" s="1"/>
  <c r="BK145" i="5"/>
  <c r="BK138" i="5"/>
  <c r="K138" i="5"/>
  <c r="K100" i="5" s="1"/>
  <c r="K147" i="5"/>
  <c r="BF147" i="5"/>
  <c r="K148" i="5"/>
  <c r="BF148" i="5" s="1"/>
  <c r="K150" i="5"/>
  <c r="BF150" i="5"/>
  <c r="K152" i="5"/>
  <c r="BF152" i="5" s="1"/>
  <c r="K158" i="5"/>
  <c r="BF158" i="5"/>
  <c r="BK161" i="5"/>
  <c r="K164" i="5"/>
  <c r="BF164" i="5"/>
  <c r="BK169" i="5"/>
  <c r="BK171" i="5"/>
  <c r="K174" i="5"/>
  <c r="BF174" i="5" s="1"/>
  <c r="K179" i="5"/>
  <c r="BF179" i="5"/>
  <c r="K181" i="5"/>
  <c r="BF181" i="5" s="1"/>
  <c r="K183" i="5"/>
  <c r="BF183" i="5"/>
  <c r="BK185" i="5"/>
  <c r="BK187" i="5"/>
  <c r="BK189" i="5"/>
  <c r="K191" i="5"/>
  <c r="BF191" i="5" s="1"/>
  <c r="K193" i="5"/>
  <c r="BF193" i="5"/>
  <c r="K200" i="5"/>
  <c r="BF200" i="5" s="1"/>
  <c r="K203" i="5"/>
  <c r="BF203" i="5"/>
  <c r="K205" i="5"/>
  <c r="BF205" i="5" s="1"/>
  <c r="K207" i="5"/>
  <c r="BF207" i="5"/>
  <c r="F41" i="4"/>
  <c r="BD99" i="1"/>
  <c r="K142" i="6"/>
  <c r="BF142" i="6"/>
  <c r="K143" i="6"/>
  <c r="BF143" i="6" s="1"/>
  <c r="BK145" i="6"/>
  <c r="BK147" i="6"/>
  <c r="BK163" i="6"/>
  <c r="BK168" i="6"/>
  <c r="K176" i="6"/>
  <c r="BF176" i="6"/>
  <c r="K191" i="6"/>
  <c r="BF191" i="6"/>
  <c r="BK205" i="6"/>
  <c r="K216" i="6"/>
  <c r="BF216" i="6"/>
  <c r="K222" i="6"/>
  <c r="BF222" i="6" s="1"/>
  <c r="K226" i="6"/>
  <c r="BF226" i="6"/>
  <c r="BK231" i="6"/>
  <c r="K234" i="6"/>
  <c r="BF234" i="6"/>
  <c r="BK238" i="6"/>
  <c r="BK247" i="6"/>
  <c r="BK245" i="6" s="1"/>
  <c r="K245" i="6" s="1"/>
  <c r="K106" i="6"/>
  <c r="K199" i="6"/>
  <c r="BF199" i="6" s="1"/>
  <c r="K39" i="5"/>
  <c r="AX100" i="1"/>
  <c r="F42" i="5"/>
  <c r="BE100" i="1"/>
  <c r="BK223" i="6"/>
  <c r="K230" i="6"/>
  <c r="BF230" i="6"/>
  <c r="K237" i="6"/>
  <c r="BF237" i="6"/>
  <c r="K246" i="6"/>
  <c r="BF246" i="6" s="1"/>
  <c r="K229" i="6"/>
  <c r="BF229" i="6"/>
  <c r="F43" i="5"/>
  <c r="BF100" i="1" s="1"/>
  <c r="K143" i="7"/>
  <c r="BF143" i="7"/>
  <c r="BK149" i="7"/>
  <c r="BK159" i="7"/>
  <c r="BK169" i="7"/>
  <c r="K177" i="7"/>
  <c r="BF177" i="7"/>
  <c r="K196" i="7"/>
  <c r="BF196" i="7" s="1"/>
  <c r="BK199" i="7"/>
  <c r="K203" i="7"/>
  <c r="BF203" i="7" s="1"/>
  <c r="K209" i="7"/>
  <c r="BF209" i="7"/>
  <c r="BK216" i="7"/>
  <c r="K207" i="7"/>
  <c r="BF207" i="7" s="1"/>
  <c r="F41" i="6"/>
  <c r="BD101" i="1"/>
  <c r="K140" i="7"/>
  <c r="BF140" i="7" s="1"/>
  <c r="BK146" i="7"/>
  <c r="K158" i="7"/>
  <c r="BF158" i="7" s="1"/>
  <c r="K166" i="7"/>
  <c r="BF166" i="7"/>
  <c r="BK174" i="7"/>
  <c r="BK183" i="7"/>
  <c r="K194" i="7"/>
  <c r="BF194" i="7"/>
  <c r="K197" i="7"/>
  <c r="BF197" i="7" s="1"/>
  <c r="BK202" i="7"/>
  <c r="K208" i="7"/>
  <c r="BF208" i="7" s="1"/>
  <c r="K213" i="7"/>
  <c r="BF213" i="7"/>
  <c r="F42" i="6"/>
  <c r="BE101" i="1" s="1"/>
  <c r="K137" i="8"/>
  <c r="BF137" i="8" s="1"/>
  <c r="BK138" i="8"/>
  <c r="K139" i="8"/>
  <c r="BF139" i="8" s="1"/>
  <c r="BK140" i="8"/>
  <c r="K141" i="8"/>
  <c r="BF141" i="8"/>
  <c r="BK142" i="8"/>
  <c r="K144" i="8"/>
  <c r="BF144" i="8"/>
  <c r="K149" i="8"/>
  <c r="BF149" i="8"/>
  <c r="K155" i="8"/>
  <c r="BF155" i="8"/>
  <c r="K147" i="8"/>
  <c r="BF147" i="8" s="1"/>
  <c r="F39" i="7"/>
  <c r="BB102" i="1"/>
  <c r="BK154" i="8"/>
  <c r="K143" i="8"/>
  <c r="BF143" i="8"/>
  <c r="K151" i="8"/>
  <c r="BF151" i="8"/>
  <c r="F41" i="7"/>
  <c r="BD102" i="1" s="1"/>
  <c r="BK138" i="9"/>
  <c r="BK142" i="9"/>
  <c r="BK144" i="9"/>
  <c r="K146" i="9"/>
  <c r="BF146" i="9"/>
  <c r="BK150" i="9"/>
  <c r="K154" i="9"/>
  <c r="BF154" i="9"/>
  <c r="BK158" i="9"/>
  <c r="K162" i="9"/>
  <c r="BF162" i="9"/>
  <c r="BK166" i="9"/>
  <c r="K172" i="9"/>
  <c r="BF172" i="9"/>
  <c r="F43" i="8"/>
  <c r="BF104" i="1" s="1"/>
  <c r="BK136" i="9"/>
  <c r="BK139" i="9"/>
  <c r="K145" i="9"/>
  <c r="BF145" i="9"/>
  <c r="K149" i="9"/>
  <c r="BF149" i="9" s="1"/>
  <c r="BK153" i="9"/>
  <c r="BK159" i="9"/>
  <c r="BK165" i="9"/>
  <c r="BK168" i="9"/>
  <c r="K157" i="9"/>
  <c r="BF157" i="9" s="1"/>
  <c r="F39" i="8"/>
  <c r="BB104" i="1"/>
  <c r="F42" i="8"/>
  <c r="BE104" i="1"/>
  <c r="K165" i="10"/>
  <c r="BF165" i="10"/>
  <c r="BK169" i="10"/>
  <c r="K172" i="10"/>
  <c r="BF172" i="10"/>
  <c r="BK177" i="10"/>
  <c r="K184" i="10"/>
  <c r="BF184" i="10" s="1"/>
  <c r="BK185" i="10"/>
  <c r="BK190" i="10"/>
  <c r="BK194" i="10"/>
  <c r="K197" i="10"/>
  <c r="BF197" i="10"/>
  <c r="BK200" i="10"/>
  <c r="BK204" i="10"/>
  <c r="K216" i="10"/>
  <c r="BF216" i="10"/>
  <c r="K220" i="10"/>
  <c r="BF220" i="10" s="1"/>
  <c r="K225" i="10"/>
  <c r="BF225" i="10"/>
  <c r="BK229" i="10"/>
  <c r="BK233" i="10"/>
  <c r="BK239" i="10"/>
  <c r="BK245" i="10"/>
  <c r="K250" i="10"/>
  <c r="BF250" i="10"/>
  <c r="K256" i="10"/>
  <c r="BF256" i="10"/>
  <c r="K262" i="10"/>
  <c r="BF262" i="10" s="1"/>
  <c r="BK267" i="10"/>
  <c r="K272" i="10"/>
  <c r="BF272" i="10"/>
  <c r="K278" i="10"/>
  <c r="BF278" i="10"/>
  <c r="BK282" i="10"/>
  <c r="K286" i="10"/>
  <c r="BF286" i="10"/>
  <c r="BK290" i="10"/>
  <c r="BK294" i="10"/>
  <c r="K298" i="10"/>
  <c r="BF298" i="10" s="1"/>
  <c r="K302" i="10"/>
  <c r="BF302" i="10"/>
  <c r="K306" i="10"/>
  <c r="BF306" i="10" s="1"/>
  <c r="BK311" i="10"/>
  <c r="K315" i="10"/>
  <c r="BF315" i="10" s="1"/>
  <c r="BK320" i="10"/>
  <c r="K325" i="10"/>
  <c r="BF325" i="10"/>
  <c r="K329" i="10"/>
  <c r="BF329" i="10"/>
  <c r="BK332" i="10"/>
  <c r="BK338" i="10"/>
  <c r="BK343" i="10"/>
  <c r="K347" i="10"/>
  <c r="BF347" i="10"/>
  <c r="BK352" i="10"/>
  <c r="K361" i="10"/>
  <c r="BF361" i="10" s="1"/>
  <c r="BK365" i="10"/>
  <c r="K369" i="10"/>
  <c r="BF369" i="10"/>
  <c r="BK373" i="10"/>
  <c r="BK378" i="10"/>
  <c r="K381" i="10"/>
  <c r="BF381" i="10" s="1"/>
  <c r="K386" i="10"/>
  <c r="BF386" i="10"/>
  <c r="K391" i="10"/>
  <c r="BF391" i="10" s="1"/>
  <c r="BK395" i="10"/>
  <c r="K399" i="10"/>
  <c r="BF399" i="10"/>
  <c r="BK405" i="10"/>
  <c r="BK409" i="10"/>
  <c r="K413" i="10"/>
  <c r="BF413" i="10"/>
  <c r="K417" i="10"/>
  <c r="BF417" i="10" s="1"/>
  <c r="K421" i="10"/>
  <c r="BF421" i="10"/>
  <c r="K425" i="10"/>
  <c r="BF425" i="10" s="1"/>
  <c r="BK432" i="10"/>
  <c r="K439" i="10"/>
  <c r="BF439" i="10"/>
  <c r="BK443" i="10"/>
  <c r="K447" i="10"/>
  <c r="BF447" i="10"/>
  <c r="K451" i="10"/>
  <c r="BF451" i="10" s="1"/>
  <c r="K455" i="10"/>
  <c r="BF455" i="10"/>
  <c r="K460" i="10"/>
  <c r="BF460" i="10"/>
  <c r="BK464" i="10"/>
  <c r="K468" i="10"/>
  <c r="BF468" i="10"/>
  <c r="K472" i="10"/>
  <c r="BF472" i="10" s="1"/>
  <c r="BK477" i="10"/>
  <c r="BK481" i="10"/>
  <c r="BK485" i="10"/>
  <c r="BK490" i="10"/>
  <c r="K494" i="10"/>
  <c r="BF494" i="10"/>
  <c r="K498" i="10"/>
  <c r="BF498" i="10" s="1"/>
  <c r="BK502" i="10"/>
  <c r="K507" i="10"/>
  <c r="BF507" i="10" s="1"/>
  <c r="BK511" i="10"/>
  <c r="K516" i="10"/>
  <c r="BF516" i="10" s="1"/>
  <c r="K520" i="10"/>
  <c r="BF520" i="10"/>
  <c r="K524" i="10"/>
  <c r="BF524" i="10" s="1"/>
  <c r="K529" i="10"/>
  <c r="BF529" i="10" s="1"/>
  <c r="BK533" i="10"/>
  <c r="K538" i="10"/>
  <c r="BF538" i="10" s="1"/>
  <c r="BK542" i="10"/>
  <c r="K548" i="10"/>
  <c r="BF548" i="10" s="1"/>
  <c r="K209" i="10"/>
  <c r="BF209" i="10"/>
  <c r="K211" i="10"/>
  <c r="BF211" i="10"/>
  <c r="K214" i="10"/>
  <c r="BF214" i="10" s="1"/>
  <c r="K247" i="10"/>
  <c r="BF247" i="10"/>
  <c r="K273" i="10"/>
  <c r="BF273" i="10" s="1"/>
  <c r="K304" i="10"/>
  <c r="BF304" i="10" s="1"/>
  <c r="K334" i="10"/>
  <c r="BF334" i="10"/>
  <c r="K356" i="10"/>
  <c r="BF356" i="10"/>
  <c r="K424" i="10"/>
  <c r="BF424" i="10" s="1"/>
  <c r="K435" i="10"/>
  <c r="BF435" i="10"/>
  <c r="K437" i="10"/>
  <c r="BF437" i="10" s="1"/>
  <c r="K474" i="10"/>
  <c r="BF474" i="10" s="1"/>
  <c r="F41" i="9"/>
  <c r="BD105" i="1"/>
  <c r="F43" i="9"/>
  <c r="BF105" i="1" s="1"/>
  <c r="BK174" i="10"/>
  <c r="BK178" i="10"/>
  <c r="BK182" i="10"/>
  <c r="K186" i="10"/>
  <c r="BF186" i="10" s="1"/>
  <c r="K189" i="10"/>
  <c r="BF189" i="10"/>
  <c r="BK193" i="10"/>
  <c r="BK199" i="10"/>
  <c r="BK203" i="10"/>
  <c r="BK207" i="10"/>
  <c r="BK218" i="10"/>
  <c r="BK222" i="10"/>
  <c r="K226" i="10"/>
  <c r="BF226" i="10"/>
  <c r="K231" i="10"/>
  <c r="BF231" i="10" s="1"/>
  <c r="K235" i="10"/>
  <c r="BF235" i="10"/>
  <c r="K242" i="10"/>
  <c r="BF242" i="10" s="1"/>
  <c r="BK246" i="10"/>
  <c r="BK251" i="10"/>
  <c r="K255" i="10"/>
  <c r="BF255" i="10" s="1"/>
  <c r="K260" i="10"/>
  <c r="BF260" i="10"/>
  <c r="K268" i="10"/>
  <c r="BF268" i="10"/>
  <c r="K274" i="10"/>
  <c r="BF274" i="10"/>
  <c r="K280" i="10"/>
  <c r="BF280" i="10" s="1"/>
  <c r="BK283" i="10"/>
  <c r="BK287" i="10"/>
  <c r="BK292" i="10"/>
  <c r="BK295" i="10"/>
  <c r="BK299" i="10"/>
  <c r="BK303" i="10"/>
  <c r="BK308" i="10"/>
  <c r="BK312" i="10"/>
  <c r="BK316" i="10"/>
  <c r="BK321" i="10"/>
  <c r="K324" i="10"/>
  <c r="BF324" i="10" s="1"/>
  <c r="K328" i="10"/>
  <c r="BF328" i="10"/>
  <c r="K333" i="10"/>
  <c r="BF333" i="10" s="1"/>
  <c r="BK337" i="10"/>
  <c r="K342" i="10"/>
  <c r="BF342" i="10"/>
  <c r="K346" i="10"/>
  <c r="BF346" i="10" s="1"/>
  <c r="K350" i="10"/>
  <c r="BF350" i="10"/>
  <c r="BK355" i="10"/>
  <c r="BK360" i="10"/>
  <c r="K364" i="10"/>
  <c r="BF364" i="10"/>
  <c r="BK368" i="10"/>
  <c r="K372" i="10"/>
  <c r="BF372" i="10"/>
  <c r="K377" i="10"/>
  <c r="BF377" i="10"/>
  <c r="K382" i="10"/>
  <c r="BF382" i="10"/>
  <c r="K385" i="10"/>
  <c r="BF385" i="10"/>
  <c r="K390" i="10"/>
  <c r="BF390" i="10" s="1"/>
  <c r="BK394" i="10"/>
  <c r="BK398" i="10"/>
  <c r="BK404" i="10"/>
  <c r="K408" i="10"/>
  <c r="BF408" i="10" s="1"/>
  <c r="BK412" i="10"/>
  <c r="K416" i="10"/>
  <c r="BF416" i="10"/>
  <c r="K420" i="10"/>
  <c r="BF420" i="10"/>
  <c r="K426" i="10"/>
  <c r="BF426" i="10" s="1"/>
  <c r="BK431" i="10"/>
  <c r="BK438" i="10"/>
  <c r="BK442" i="10"/>
  <c r="BK446" i="10"/>
  <c r="BK450" i="10"/>
  <c r="K454" i="10"/>
  <c r="BF454" i="10" s="1"/>
  <c r="K459" i="10"/>
  <c r="BF459" i="10"/>
  <c r="K463" i="10"/>
  <c r="BF463" i="10" s="1"/>
  <c r="K467" i="10"/>
  <c r="BF467" i="10"/>
  <c r="BK471" i="10"/>
  <c r="K476" i="10"/>
  <c r="BF476" i="10"/>
  <c r="K480" i="10"/>
  <c r="BF480" i="10"/>
  <c r="BK484" i="10"/>
  <c r="BK489" i="10"/>
  <c r="BK493" i="10"/>
  <c r="K497" i="10"/>
  <c r="BF497" i="10" s="1"/>
  <c r="BK501" i="10"/>
  <c r="BK506" i="10"/>
  <c r="K510" i="10"/>
  <c r="BF510" i="10" s="1"/>
  <c r="K515" i="10"/>
  <c r="BF515" i="10"/>
  <c r="K519" i="10"/>
  <c r="BF519" i="10"/>
  <c r="K523" i="10"/>
  <c r="BF523" i="10"/>
  <c r="K528" i="10"/>
  <c r="BF528" i="10"/>
  <c r="K532" i="10"/>
  <c r="BF532" i="10" s="1"/>
  <c r="K536" i="10"/>
  <c r="BF536" i="10" s="1"/>
  <c r="BK543" i="10"/>
  <c r="BK547" i="10"/>
  <c r="F39" i="9"/>
  <c r="BB105" i="1"/>
  <c r="K137" i="11"/>
  <c r="BF137" i="11"/>
  <c r="K139" i="11"/>
  <c r="BF139" i="11"/>
  <c r="K141" i="11"/>
  <c r="BF141" i="11" s="1"/>
  <c r="F41" i="10"/>
  <c r="BD106" i="1" s="1"/>
  <c r="K138" i="11"/>
  <c r="BF138" i="11"/>
  <c r="K140" i="11"/>
  <c r="BF140" i="11"/>
  <c r="K143" i="11"/>
  <c r="BF143" i="11"/>
  <c r="K145" i="11"/>
  <c r="BF145" i="11"/>
  <c r="K148" i="11"/>
  <c r="BF148" i="11" s="1"/>
  <c r="K149" i="11"/>
  <c r="BF149" i="11" s="1"/>
  <c r="K150" i="11"/>
  <c r="BF150" i="11"/>
  <c r="K39" i="10"/>
  <c r="AX106" i="1" s="1"/>
  <c r="F42" i="10"/>
  <c r="BE106" i="1"/>
  <c r="BK163" i="12"/>
  <c r="K168" i="12"/>
  <c r="BF168" i="12" s="1"/>
  <c r="K180" i="12"/>
  <c r="BF180" i="12"/>
  <c r="K166" i="12"/>
  <c r="BF166" i="12" s="1"/>
  <c r="K172" i="12"/>
  <c r="BF172" i="12"/>
  <c r="K184" i="12"/>
  <c r="BF184" i="12"/>
  <c r="F41" i="11"/>
  <c r="BD107" i="1"/>
  <c r="BK145" i="12"/>
  <c r="K150" i="12"/>
  <c r="BF150" i="12" s="1"/>
  <c r="BK154" i="12"/>
  <c r="BK157" i="12"/>
  <c r="K162" i="12"/>
  <c r="BF162" i="12"/>
  <c r="K164" i="12"/>
  <c r="BF164" i="12" s="1"/>
  <c r="K167" i="12"/>
  <c r="BF167" i="12"/>
  <c r="BK171" i="12"/>
  <c r="K175" i="12"/>
  <c r="BF175" i="12" s="1"/>
  <c r="K177" i="12"/>
  <c r="BF177" i="12"/>
  <c r="K169" i="12"/>
  <c r="BF169" i="12" s="1"/>
  <c r="K173" i="12"/>
  <c r="BF173" i="12"/>
  <c r="K183" i="12"/>
  <c r="BF183" i="12"/>
  <c r="K185" i="12"/>
  <c r="BF185" i="12"/>
  <c r="F42" i="11"/>
  <c r="BE107" i="1" s="1"/>
  <c r="F41" i="12"/>
  <c r="BD108" i="1"/>
  <c r="K143" i="13"/>
  <c r="BF143" i="13" s="1"/>
  <c r="BK148" i="13"/>
  <c r="BK155" i="13"/>
  <c r="BK159" i="13"/>
  <c r="BK163" i="13"/>
  <c r="K166" i="13"/>
  <c r="BF166" i="13"/>
  <c r="BK170" i="13"/>
  <c r="BK177" i="13"/>
  <c r="K138" i="13"/>
  <c r="BF138" i="13"/>
  <c r="K164" i="13"/>
  <c r="BF164" i="13" s="1"/>
  <c r="K39" i="12"/>
  <c r="AX108" i="1"/>
  <c r="F43" i="12"/>
  <c r="BF108" i="1"/>
  <c r="K156" i="14"/>
  <c r="BF156" i="14"/>
  <c r="K165" i="14"/>
  <c r="BF165" i="14" s="1"/>
  <c r="K169" i="14"/>
  <c r="BF169" i="14"/>
  <c r="K176" i="14"/>
  <c r="BF176" i="14" s="1"/>
  <c r="K179" i="14"/>
  <c r="BF179" i="14"/>
  <c r="K186" i="14"/>
  <c r="BF186" i="14"/>
  <c r="K39" i="13"/>
  <c r="AX109" i="1"/>
  <c r="K139" i="14"/>
  <c r="BF139" i="14" s="1"/>
  <c r="K142" i="14"/>
  <c r="BF142" i="14"/>
  <c r="BK143" i="14"/>
  <c r="K145" i="14"/>
  <c r="BF145" i="14"/>
  <c r="BK146" i="14"/>
  <c r="BK149" i="14"/>
  <c r="BK150" i="14"/>
  <c r="BK151" i="14"/>
  <c r="BK155" i="14"/>
  <c r="BK157" i="14"/>
  <c r="BK161" i="14"/>
  <c r="K168" i="14"/>
  <c r="BF168" i="14"/>
  <c r="K172" i="14"/>
  <c r="BF172" i="14" s="1"/>
  <c r="K178" i="14"/>
  <c r="BF178" i="14"/>
  <c r="K185" i="14"/>
  <c r="BF185" i="14"/>
  <c r="F43" i="13"/>
  <c r="BF109" i="1"/>
  <c r="K148" i="15"/>
  <c r="BF148" i="15" s="1"/>
  <c r="BK152" i="15"/>
  <c r="BK156" i="15"/>
  <c r="K161" i="15"/>
  <c r="BF161" i="15" s="1"/>
  <c r="BK165" i="15"/>
  <c r="BK170" i="15"/>
  <c r="K173" i="15"/>
  <c r="BF173" i="15"/>
  <c r="BK178" i="15"/>
  <c r="BK184" i="15"/>
  <c r="K188" i="15"/>
  <c r="BF188" i="15" s="1"/>
  <c r="BK192" i="15"/>
  <c r="K196" i="15"/>
  <c r="BF196" i="15" s="1"/>
  <c r="BK200" i="15"/>
  <c r="K206" i="15"/>
  <c r="BF206" i="15"/>
  <c r="BK214" i="15"/>
  <c r="K182" i="15"/>
  <c r="BF182" i="15"/>
  <c r="K39" i="14"/>
  <c r="AX110" i="1" s="1"/>
  <c r="BK142" i="15"/>
  <c r="K143" i="15"/>
  <c r="BF143" i="15"/>
  <c r="K144" i="15"/>
  <c r="BF144" i="15" s="1"/>
  <c r="K147" i="15"/>
  <c r="BF147" i="15"/>
  <c r="K149" i="15"/>
  <c r="BF149" i="15"/>
  <c r="BK151" i="15"/>
  <c r="K153" i="15"/>
  <c r="BF153" i="15" s="1"/>
  <c r="BK155" i="15"/>
  <c r="K157" i="15"/>
  <c r="BF157" i="15"/>
  <c r="K159" i="15"/>
  <c r="BF159" i="15" s="1"/>
  <c r="BK164" i="15"/>
  <c r="K168" i="15"/>
  <c r="BF168" i="15" s="1"/>
  <c r="K172" i="15"/>
  <c r="BF172" i="15"/>
  <c r="K177" i="15"/>
  <c r="BF177" i="15"/>
  <c r="K181" i="15"/>
  <c r="BF181" i="15" s="1"/>
  <c r="K187" i="15"/>
  <c r="BF187" i="15" s="1"/>
  <c r="BK191" i="15"/>
  <c r="K195" i="15"/>
  <c r="BF195" i="15"/>
  <c r="K199" i="15"/>
  <c r="BF199" i="15"/>
  <c r="BK205" i="15"/>
  <c r="BK204" i="15"/>
  <c r="K204" i="15" s="1"/>
  <c r="K104" i="15" s="1"/>
  <c r="K209" i="15"/>
  <c r="BF209" i="15"/>
  <c r="K215" i="15"/>
  <c r="BF215" i="15" s="1"/>
  <c r="F41" i="14"/>
  <c r="BD110" i="1"/>
  <c r="K166" i="16"/>
  <c r="BF166" i="16"/>
  <c r="K175" i="16"/>
  <c r="BF175" i="16"/>
  <c r="BK182" i="16"/>
  <c r="BK180" i="16" s="1"/>
  <c r="K180" i="16" s="1"/>
  <c r="K104" i="16" s="1"/>
  <c r="K190" i="16"/>
  <c r="BF190" i="16" s="1"/>
  <c r="K144" i="16"/>
  <c r="BF144" i="16"/>
  <c r="K147" i="16"/>
  <c r="BF147" i="16"/>
  <c r="K151" i="16"/>
  <c r="BF151" i="16" s="1"/>
  <c r="K157" i="16"/>
  <c r="BF157" i="16" s="1"/>
  <c r="K158" i="16"/>
  <c r="BF158" i="16"/>
  <c r="K163" i="16"/>
  <c r="BF163" i="16" s="1"/>
  <c r="K178" i="16"/>
  <c r="BF178" i="16"/>
  <c r="F41" i="15"/>
  <c r="BD111" i="1"/>
  <c r="K143" i="16"/>
  <c r="BF143" i="16"/>
  <c r="BK170" i="16"/>
  <c r="K173" i="16"/>
  <c r="BF173" i="16" s="1"/>
  <c r="K176" i="16"/>
  <c r="BF176" i="16" s="1"/>
  <c r="BK192" i="16"/>
  <c r="K148" i="16"/>
  <c r="BF148" i="16"/>
  <c r="K152" i="16"/>
  <c r="BF152" i="16"/>
  <c r="K156" i="16"/>
  <c r="BF156" i="16"/>
  <c r="K162" i="16"/>
  <c r="BF162" i="16" s="1"/>
  <c r="K164" i="16"/>
  <c r="BF164" i="16"/>
  <c r="K194" i="16"/>
  <c r="BF194" i="16" s="1"/>
  <c r="F39" i="15"/>
  <c r="BB111" i="1"/>
  <c r="F43" i="15"/>
  <c r="BF111" i="1"/>
  <c r="BK161" i="17"/>
  <c r="BK166" i="17"/>
  <c r="BK170" i="17"/>
  <c r="BK180" i="17"/>
  <c r="K184" i="17"/>
  <c r="BF184" i="17"/>
  <c r="K176" i="17"/>
  <c r="BF176" i="17" s="1"/>
  <c r="F39" i="16"/>
  <c r="BB112" i="1"/>
  <c r="F42" i="16"/>
  <c r="BE112" i="1"/>
  <c r="K156" i="17"/>
  <c r="BF156" i="17" s="1"/>
  <c r="F43" i="16"/>
  <c r="BF112" i="1" s="1"/>
  <c r="K141" i="18"/>
  <c r="BF141" i="18"/>
  <c r="BK144" i="18"/>
  <c r="BK145" i="18"/>
  <c r="BK149" i="18"/>
  <c r="BK158" i="18"/>
  <c r="K162" i="18"/>
  <c r="BF162" i="18"/>
  <c r="BK164" i="18"/>
  <c r="BK168" i="18"/>
  <c r="BK172" i="18"/>
  <c r="K178" i="18"/>
  <c r="BF178" i="18" s="1"/>
  <c r="K185" i="18"/>
  <c r="BF185" i="18" s="1"/>
  <c r="K39" i="17"/>
  <c r="AX113" i="1"/>
  <c r="K143" i="18"/>
  <c r="BF143" i="18" s="1"/>
  <c r="K148" i="18"/>
  <c r="BF148" i="18"/>
  <c r="K154" i="18"/>
  <c r="BF154" i="18" s="1"/>
  <c r="BK159" i="18"/>
  <c r="K163" i="18"/>
  <c r="BF163" i="18"/>
  <c r="BK167" i="18"/>
  <c r="K171" i="18"/>
  <c r="BF171" i="18"/>
  <c r="K175" i="18"/>
  <c r="BF175" i="18" s="1"/>
  <c r="K182" i="18"/>
  <c r="BF182" i="18"/>
  <c r="K155" i="18"/>
  <c r="BF155" i="18" s="1"/>
  <c r="F41" i="17"/>
  <c r="BD113" i="1" s="1"/>
  <c r="BK146" i="19"/>
  <c r="BK148" i="19"/>
  <c r="BK150" i="19"/>
  <c r="BK152" i="19"/>
  <c r="BK154" i="19"/>
  <c r="K158" i="19"/>
  <c r="BF158" i="19"/>
  <c r="K163" i="19"/>
  <c r="BF163" i="19" s="1"/>
  <c r="K167" i="19"/>
  <c r="BF167" i="19" s="1"/>
  <c r="K172" i="19"/>
  <c r="BF172" i="19"/>
  <c r="BK174" i="19"/>
  <c r="BK179" i="19"/>
  <c r="K183" i="19"/>
  <c r="BF183" i="19"/>
  <c r="BK187" i="19"/>
  <c r="BK190" i="19"/>
  <c r="K196" i="19"/>
  <c r="BF196" i="19"/>
  <c r="BK201" i="19"/>
  <c r="K207" i="19"/>
  <c r="BF207" i="19" s="1"/>
  <c r="K213" i="19"/>
  <c r="BF213" i="19" s="1"/>
  <c r="K218" i="19"/>
  <c r="BF218" i="19"/>
  <c r="K39" i="18"/>
  <c r="AX114" i="1" s="1"/>
  <c r="K144" i="19"/>
  <c r="BF144" i="19"/>
  <c r="K145" i="19"/>
  <c r="BF145" i="19"/>
  <c r="K147" i="19"/>
  <c r="BF147" i="19" s="1"/>
  <c r="BK149" i="19"/>
  <c r="BK151" i="19"/>
  <c r="K153" i="19"/>
  <c r="BF153" i="19"/>
  <c r="K155" i="19"/>
  <c r="BF155" i="19" s="1"/>
  <c r="K157" i="19"/>
  <c r="BF157" i="19"/>
  <c r="K160" i="19"/>
  <c r="BF160" i="19"/>
  <c r="K162" i="19"/>
  <c r="BF162" i="19" s="1"/>
  <c r="K166" i="19"/>
  <c r="BF166" i="19" s="1"/>
  <c r="K171" i="19"/>
  <c r="BF171" i="19"/>
  <c r="BK178" i="19"/>
  <c r="K182" i="19"/>
  <c r="BF182" i="19"/>
  <c r="K186" i="19"/>
  <c r="BF186" i="19"/>
  <c r="K191" i="19"/>
  <c r="BF191" i="19" s="1"/>
  <c r="BK195" i="19"/>
  <c r="K199" i="19"/>
  <c r="BF199" i="19" s="1"/>
  <c r="K204" i="19"/>
  <c r="BF204" i="19"/>
  <c r="BK212" i="19"/>
  <c r="K217" i="19"/>
  <c r="BF217" i="19"/>
  <c r="K200" i="19"/>
  <c r="BF200" i="19" s="1"/>
  <c r="F42" i="18"/>
  <c r="BE114" i="1" s="1"/>
  <c r="BK135" i="20"/>
  <c r="K137" i="20"/>
  <c r="BF137" i="20" s="1"/>
  <c r="BK142" i="20"/>
  <c r="K149" i="20"/>
  <c r="BF149" i="20"/>
  <c r="K151" i="20"/>
  <c r="BF151" i="20"/>
  <c r="K155" i="20"/>
  <c r="BF155" i="20" s="1"/>
  <c r="K160" i="20"/>
  <c r="BF160" i="20" s="1"/>
  <c r="F41" i="19"/>
  <c r="BD115" i="1"/>
  <c r="K134" i="20"/>
  <c r="BF134" i="20" s="1"/>
  <c r="K138" i="20"/>
  <c r="BF138" i="20"/>
  <c r="BK141" i="20"/>
  <c r="K145" i="20"/>
  <c r="BF145" i="20"/>
  <c r="BK150" i="20"/>
  <c r="BK154" i="20"/>
  <c r="BK158" i="20"/>
  <c r="BK161" i="20"/>
  <c r="F39" i="19"/>
  <c r="BB115" i="1" s="1"/>
  <c r="F42" i="19"/>
  <c r="BE115" i="1"/>
  <c r="K147" i="21"/>
  <c r="BF147" i="21" s="1"/>
  <c r="K155" i="21"/>
  <c r="BF155" i="21"/>
  <c r="K193" i="21"/>
  <c r="BF193" i="21"/>
  <c r="F43" i="20"/>
  <c r="BF116" i="1" s="1"/>
  <c r="BK163" i="21"/>
  <c r="BK139" i="21" s="1"/>
  <c r="K139" i="21" s="1"/>
  <c r="K100" i="21" s="1"/>
  <c r="K170" i="21"/>
  <c r="BF170" i="21" s="1"/>
  <c r="BK172" i="21"/>
  <c r="BK181" i="21"/>
  <c r="K185" i="21"/>
  <c r="BF185" i="21"/>
  <c r="K189" i="21"/>
  <c r="BF189" i="21" s="1"/>
  <c r="K191" i="21"/>
  <c r="BF191" i="21" s="1"/>
  <c r="BK196" i="21"/>
  <c r="K203" i="21"/>
  <c r="BF203" i="21"/>
  <c r="K140" i="21"/>
  <c r="BF140" i="21"/>
  <c r="K149" i="21"/>
  <c r="BF149" i="21" s="1"/>
  <c r="K154" i="21"/>
  <c r="BF154" i="21" s="1"/>
  <c r="K173" i="21"/>
  <c r="BF173" i="21"/>
  <c r="F39" i="20"/>
  <c r="BB116" i="1" s="1"/>
  <c r="F42" i="20"/>
  <c r="BE116" i="1"/>
  <c r="BK157" i="22"/>
  <c r="K163" i="22"/>
  <c r="BF163" i="22"/>
  <c r="K165" i="22"/>
  <c r="BF165" i="22" s="1"/>
  <c r="K167" i="22"/>
  <c r="BF167" i="22" s="1"/>
  <c r="K169" i="22"/>
  <c r="BF169" i="22" s="1"/>
  <c r="BK171" i="22"/>
  <c r="BK173" i="22"/>
  <c r="K175" i="22"/>
  <c r="BF175" i="22" s="1"/>
  <c r="K177" i="22"/>
  <c r="BF177" i="22"/>
  <c r="K179" i="22"/>
  <c r="BF179" i="22"/>
  <c r="BK183" i="22"/>
  <c r="BK181" i="22" s="1"/>
  <c r="K181" i="22" s="1"/>
  <c r="K104" i="22" s="1"/>
  <c r="K185" i="22"/>
  <c r="BF185" i="22"/>
  <c r="F42" i="21"/>
  <c r="BE118" i="1" s="1"/>
  <c r="K150" i="22"/>
  <c r="BF150" i="22"/>
  <c r="K39" i="21"/>
  <c r="AX118" i="1"/>
  <c r="BK147" i="23"/>
  <c r="K150" i="23"/>
  <c r="BF150" i="23"/>
  <c r="BK152" i="23"/>
  <c r="BK154" i="23"/>
  <c r="K156" i="23"/>
  <c r="BF156" i="23"/>
  <c r="K157" i="23"/>
  <c r="BF157" i="23"/>
  <c r="BK158" i="23"/>
  <c r="K160" i="23"/>
  <c r="BF160" i="23"/>
  <c r="BK162" i="23"/>
  <c r="K165" i="23"/>
  <c r="BF165" i="23"/>
  <c r="K171" i="23"/>
  <c r="BF171" i="23" s="1"/>
  <c r="BK174" i="23"/>
  <c r="BK180" i="23"/>
  <c r="BK179" i="23" s="1"/>
  <c r="K179" i="23" s="1"/>
  <c r="K104" i="23" s="1"/>
  <c r="K182" i="23"/>
  <c r="BF182" i="23" s="1"/>
  <c r="K186" i="23"/>
  <c r="BF186" i="23" s="1"/>
  <c r="BK190" i="23"/>
  <c r="BK193" i="23"/>
  <c r="K195" i="23"/>
  <c r="BF195" i="23"/>
  <c r="K197" i="23"/>
  <c r="BF197" i="23" s="1"/>
  <c r="BK199" i="23"/>
  <c r="K201" i="23"/>
  <c r="BF201" i="23"/>
  <c r="BK203" i="23"/>
  <c r="K205" i="23"/>
  <c r="BF205" i="23" s="1"/>
  <c r="K207" i="23"/>
  <c r="BF207" i="23" s="1"/>
  <c r="BK209" i="23"/>
  <c r="K212" i="23"/>
  <c r="BF212" i="23"/>
  <c r="BK215" i="23"/>
  <c r="BK218" i="23"/>
  <c r="K220" i="23"/>
  <c r="BF220" i="23"/>
  <c r="K222" i="23"/>
  <c r="BF222" i="23" s="1"/>
  <c r="K224" i="23"/>
  <c r="BF224" i="23"/>
  <c r="BK226" i="23"/>
  <c r="K228" i="23"/>
  <c r="BF228" i="23"/>
  <c r="K230" i="23"/>
  <c r="BF230" i="23" s="1"/>
  <c r="BK233" i="23"/>
  <c r="K235" i="23"/>
  <c r="BF235" i="23"/>
  <c r="K217" i="23"/>
  <c r="BF217" i="23" s="1"/>
  <c r="K236" i="23"/>
  <c r="BF236" i="23"/>
  <c r="K238" i="23"/>
  <c r="BF238" i="23" s="1"/>
  <c r="K241" i="23"/>
  <c r="BF241" i="23"/>
  <c r="K243" i="23"/>
  <c r="BF243" i="23"/>
  <c r="K247" i="23"/>
  <c r="BF247" i="23"/>
  <c r="K250" i="23"/>
  <c r="BF250" i="23" s="1"/>
  <c r="K252" i="23"/>
  <c r="BF252" i="23"/>
  <c r="K254" i="23"/>
  <c r="BF254" i="23" s="1"/>
  <c r="K257" i="23"/>
  <c r="BF257" i="23"/>
  <c r="K262" i="23"/>
  <c r="BF262" i="23"/>
  <c r="K264" i="23"/>
  <c r="BF264" i="23"/>
  <c r="K266" i="23"/>
  <c r="BF266" i="23" s="1"/>
  <c r="K268" i="23"/>
  <c r="BF268" i="23"/>
  <c r="K270" i="23"/>
  <c r="BF270" i="23" s="1"/>
  <c r="K272" i="23"/>
  <c r="BF272" i="23"/>
  <c r="K275" i="23"/>
  <c r="BF275" i="23"/>
  <c r="F41" i="22"/>
  <c r="BD119" i="1" s="1"/>
  <c r="F42" i="22"/>
  <c r="BE119" i="1" s="1"/>
  <c r="BK153" i="24"/>
  <c r="K159" i="24"/>
  <c r="BF159" i="24" s="1"/>
  <c r="BK173" i="24"/>
  <c r="BK177" i="24"/>
  <c r="K181" i="24"/>
  <c r="BF181" i="24" s="1"/>
  <c r="BK185" i="24"/>
  <c r="BK190" i="24"/>
  <c r="K194" i="24"/>
  <c r="BF194" i="24"/>
  <c r="BK198" i="24"/>
  <c r="K203" i="24"/>
  <c r="BF203" i="24"/>
  <c r="BK207" i="24"/>
  <c r="K211" i="24"/>
  <c r="BF211" i="24"/>
  <c r="K215" i="24"/>
  <c r="BF215" i="24" s="1"/>
  <c r="BK220" i="24"/>
  <c r="K226" i="24"/>
  <c r="BF226" i="24"/>
  <c r="K237" i="24"/>
  <c r="BF237" i="24" s="1"/>
  <c r="BK248" i="24"/>
  <c r="K253" i="24"/>
  <c r="BF253" i="24" s="1"/>
  <c r="K258" i="24"/>
  <c r="BF258" i="24"/>
  <c r="K263" i="24"/>
  <c r="BF263" i="24" s="1"/>
  <c r="K272" i="24"/>
  <c r="BF272" i="24"/>
  <c r="K279" i="24"/>
  <c r="BF279" i="24"/>
  <c r="BK287" i="24"/>
  <c r="BK295" i="24"/>
  <c r="BK300" i="24"/>
  <c r="K306" i="24"/>
  <c r="BF306" i="24" s="1"/>
  <c r="K313" i="24"/>
  <c r="BF313" i="24"/>
  <c r="BK317" i="24"/>
  <c r="F39" i="23"/>
  <c r="BB120" i="1"/>
  <c r="F43" i="23"/>
  <c r="BF120" i="1" s="1"/>
  <c r="BK206" i="24"/>
  <c r="BK210" i="24"/>
  <c r="BK214" i="24"/>
  <c r="K218" i="24"/>
  <c r="BF218" i="24" s="1"/>
  <c r="BK224" i="24"/>
  <c r="BK235" i="24"/>
  <c r="BK246" i="24"/>
  <c r="BK252" i="24"/>
  <c r="K257" i="24"/>
  <c r="BF257" i="24"/>
  <c r="K262" i="24"/>
  <c r="BF262" i="24" s="1"/>
  <c r="K271" i="24"/>
  <c r="BF271" i="24"/>
  <c r="BK278" i="24"/>
  <c r="K286" i="24"/>
  <c r="BF286" i="24"/>
  <c r="BK289" i="24"/>
  <c r="BK293" i="24"/>
  <c r="K296" i="24"/>
  <c r="BF296" i="24"/>
  <c r="BK302" i="24"/>
  <c r="BK308" i="24"/>
  <c r="K314" i="24"/>
  <c r="BF314" i="24" s="1"/>
  <c r="K319" i="24"/>
  <c r="BF319" i="24" s="1"/>
  <c r="K189" i="24"/>
  <c r="BF189" i="24"/>
  <c r="K298" i="24"/>
  <c r="BF298" i="24" s="1"/>
  <c r="F42" i="23"/>
  <c r="BE120" i="1"/>
  <c r="K246" i="25"/>
  <c r="BF246" i="25" s="1"/>
  <c r="BK256" i="25"/>
  <c r="BK264" i="25"/>
  <c r="BK268" i="25"/>
  <c r="BK272" i="25"/>
  <c r="K276" i="25"/>
  <c r="BF276" i="25"/>
  <c r="F44" i="24"/>
  <c r="BE123" i="1" s="1"/>
  <c r="K153" i="25"/>
  <c r="BF153" i="25"/>
  <c r="K158" i="25"/>
  <c r="BF158" i="25" s="1"/>
  <c r="K188" i="25"/>
  <c r="BF188" i="25" s="1"/>
  <c r="BK230" i="25"/>
  <c r="BK238" i="25"/>
  <c r="K247" i="25"/>
  <c r="BF247" i="25"/>
  <c r="K257" i="25"/>
  <c r="BF257" i="25" s="1"/>
  <c r="BK263" i="25"/>
  <c r="K267" i="25"/>
  <c r="BF267" i="25"/>
  <c r="BK271" i="25"/>
  <c r="K275" i="25"/>
  <c r="BF275" i="25" s="1"/>
  <c r="F41" i="24"/>
  <c r="BB123" i="1" s="1"/>
  <c r="F43" i="24"/>
  <c r="BD123" i="1"/>
  <c r="K226" i="26"/>
  <c r="BF226" i="26" s="1"/>
  <c r="K255" i="26"/>
  <c r="BF255" i="26"/>
  <c r="K263" i="26"/>
  <c r="BF263" i="26"/>
  <c r="K182" i="26"/>
  <c r="BF182" i="26" s="1"/>
  <c r="F41" i="25"/>
  <c r="BB124" i="1" s="1"/>
  <c r="F45" i="25"/>
  <c r="BF124" i="1"/>
  <c r="K262" i="26"/>
  <c r="BF262" i="26" s="1"/>
  <c r="F44" i="25"/>
  <c r="BE124" i="1"/>
  <c r="K171" i="27"/>
  <c r="BF171" i="27"/>
  <c r="BK178" i="27"/>
  <c r="BK175" i="27" s="1"/>
  <c r="K175" i="27" s="1"/>
  <c r="K105" i="27" s="1"/>
  <c r="BK142" i="27"/>
  <c r="K143" i="27"/>
  <c r="BF143" i="27"/>
  <c r="K145" i="27"/>
  <c r="BF145" i="27"/>
  <c r="BK147" i="27"/>
  <c r="K151" i="27"/>
  <c r="BF151" i="27" s="1"/>
  <c r="K154" i="27"/>
  <c r="BF154" i="27" s="1"/>
  <c r="K156" i="27"/>
  <c r="BF156" i="27" s="1"/>
  <c r="K158" i="27"/>
  <c r="BF158" i="27"/>
  <c r="K160" i="27"/>
  <c r="BF160" i="27" s="1"/>
  <c r="K162" i="27"/>
  <c r="BF162" i="27"/>
  <c r="K166" i="27"/>
  <c r="BF166" i="27" s="1"/>
  <c r="BK168" i="27"/>
  <c r="K170" i="27"/>
  <c r="BF170" i="27"/>
  <c r="BK172" i="27"/>
  <c r="K176" i="27"/>
  <c r="BF176" i="27"/>
  <c r="K150" i="27"/>
  <c r="BF150" i="27" s="1"/>
  <c r="K164" i="27"/>
  <c r="BF164" i="27"/>
  <c r="K177" i="27"/>
  <c r="BF177" i="27"/>
  <c r="K41" i="26"/>
  <c r="AX125" i="1" s="1"/>
  <c r="F41" i="26"/>
  <c r="BB125" i="1" s="1"/>
  <c r="BK137" i="28"/>
  <c r="K138" i="28"/>
  <c r="BF138" i="28"/>
  <c r="BK139" i="28"/>
  <c r="K141" i="28"/>
  <c r="BF141" i="28"/>
  <c r="BK143" i="28"/>
  <c r="K146" i="28"/>
  <c r="BF146" i="28" s="1"/>
  <c r="K148" i="28"/>
  <c r="BF148" i="28"/>
  <c r="K149" i="28"/>
  <c r="BF149" i="28"/>
  <c r="BK154" i="28"/>
  <c r="K158" i="28"/>
  <c r="BF158" i="28" s="1"/>
  <c r="K162" i="28"/>
  <c r="BF162" i="28"/>
  <c r="BK167" i="28"/>
  <c r="BK172" i="28"/>
  <c r="BK178" i="28"/>
  <c r="K182" i="28"/>
  <c r="BF182" i="28"/>
  <c r="BK186" i="28"/>
  <c r="K190" i="28"/>
  <c r="BF190" i="28"/>
  <c r="K194" i="28"/>
  <c r="BF194" i="28" s="1"/>
  <c r="BK198" i="28"/>
  <c r="BK202" i="28"/>
  <c r="K206" i="28"/>
  <c r="BF206" i="28"/>
  <c r="K210" i="28"/>
  <c r="BF210" i="28" s="1"/>
  <c r="BK214" i="28"/>
  <c r="K217" i="28"/>
  <c r="BF217" i="28"/>
  <c r="BK223" i="28"/>
  <c r="K226" i="28"/>
  <c r="BF226" i="28" s="1"/>
  <c r="BK232" i="28"/>
  <c r="BK236" i="28"/>
  <c r="K241" i="28"/>
  <c r="BF241" i="28" s="1"/>
  <c r="BK246" i="28"/>
  <c r="K250" i="28"/>
  <c r="BF250" i="28"/>
  <c r="K256" i="28"/>
  <c r="BF256" i="28"/>
  <c r="K260" i="28"/>
  <c r="BF260" i="28"/>
  <c r="K264" i="28"/>
  <c r="BF264" i="28"/>
  <c r="BK268" i="28"/>
  <c r="K272" i="28"/>
  <c r="BF272" i="28" s="1"/>
  <c r="BK276" i="28"/>
  <c r="K280" i="28"/>
  <c r="BF280" i="28"/>
  <c r="K286" i="28"/>
  <c r="BF286" i="28"/>
  <c r="K290" i="28"/>
  <c r="BF290" i="28"/>
  <c r="K294" i="28"/>
  <c r="BF294" i="28"/>
  <c r="BK301" i="28"/>
  <c r="K306" i="28"/>
  <c r="BF306" i="28" s="1"/>
  <c r="K310" i="28"/>
  <c r="BF310" i="28" s="1"/>
  <c r="K315" i="28"/>
  <c r="BF315" i="28" s="1"/>
  <c r="K319" i="28"/>
  <c r="BF319" i="28"/>
  <c r="BK323" i="28"/>
  <c r="BK327" i="28"/>
  <c r="K331" i="28"/>
  <c r="BF331" i="28"/>
  <c r="K335" i="28"/>
  <c r="BF335" i="28" s="1"/>
  <c r="BK339" i="28"/>
  <c r="BK343" i="28"/>
  <c r="K347" i="28"/>
  <c r="BF347" i="28" s="1"/>
  <c r="BK351" i="28"/>
  <c r="BK355" i="28"/>
  <c r="K359" i="28"/>
  <c r="BF359" i="28" s="1"/>
  <c r="BK363" i="28"/>
  <c r="BK367" i="28"/>
  <c r="K371" i="28"/>
  <c r="BF371" i="28"/>
  <c r="K173" i="28"/>
  <c r="BF173" i="28" s="1"/>
  <c r="K283" i="28"/>
  <c r="BF283" i="28" s="1"/>
  <c r="K312" i="28"/>
  <c r="BF312" i="28"/>
  <c r="K140" i="28"/>
  <c r="BF140" i="28" s="1"/>
  <c r="BK142" i="28"/>
  <c r="K144" i="28"/>
  <c r="BF144" i="28" s="1"/>
  <c r="BK145" i="28"/>
  <c r="BK147" i="28"/>
  <c r="BK150" i="28"/>
  <c r="BK153" i="28"/>
  <c r="K155" i="28"/>
  <c r="BF155" i="28"/>
  <c r="BK157" i="28"/>
  <c r="BK159" i="28"/>
  <c r="BK161" i="28"/>
  <c r="K166" i="28"/>
  <c r="BF166" i="28"/>
  <c r="BK169" i="28"/>
  <c r="K174" i="28"/>
  <c r="BF174" i="28" s="1"/>
  <c r="K179" i="28"/>
  <c r="BF179" i="28"/>
  <c r="BK183" i="28"/>
  <c r="BK187" i="28"/>
  <c r="K191" i="28"/>
  <c r="BF191" i="28"/>
  <c r="BK195" i="28"/>
  <c r="K199" i="28"/>
  <c r="BF199" i="28"/>
  <c r="K203" i="28"/>
  <c r="BF203" i="28" s="1"/>
  <c r="K207" i="28"/>
  <c r="BF207" i="28" s="1"/>
  <c r="K211" i="28"/>
  <c r="BF211" i="28" s="1"/>
  <c r="K215" i="28"/>
  <c r="BF215" i="28"/>
  <c r="BK221" i="28"/>
  <c r="BK225" i="28"/>
  <c r="BK229" i="28"/>
  <c r="K233" i="28"/>
  <c r="BF233" i="28" s="1"/>
  <c r="K237" i="28"/>
  <c r="BF237" i="28" s="1"/>
  <c r="BK240" i="28"/>
  <c r="BK245" i="28"/>
  <c r="K249" i="28"/>
  <c r="BF249" i="28"/>
  <c r="BK253" i="28"/>
  <c r="K257" i="28"/>
  <c r="BF257" i="28" s="1"/>
  <c r="K261" i="28"/>
  <c r="BF261" i="28"/>
  <c r="K263" i="28"/>
  <c r="BF263" i="28" s="1"/>
  <c r="K267" i="28"/>
  <c r="BF267" i="28" s="1"/>
  <c r="BK273" i="28"/>
  <c r="BK277" i="28"/>
  <c r="BK279" i="28"/>
  <c r="K284" i="28"/>
  <c r="BF284" i="28"/>
  <c r="BK289" i="28"/>
  <c r="BK293" i="28"/>
  <c r="K300" i="28"/>
  <c r="BF300" i="28" s="1"/>
  <c r="K305" i="28"/>
  <c r="BF305" i="28" s="1"/>
  <c r="BK309" i="28"/>
  <c r="BK314" i="28"/>
  <c r="BK318" i="28"/>
  <c r="K322" i="28"/>
  <c r="BF322" i="28"/>
  <c r="K326" i="28"/>
  <c r="BF326" i="28" s="1"/>
  <c r="BK330" i="28"/>
  <c r="BK334" i="28"/>
  <c r="K338" i="28"/>
  <c r="BF338" i="28"/>
  <c r="BK342" i="28"/>
  <c r="BK346" i="28"/>
  <c r="K350" i="28"/>
  <c r="BF350" i="28" s="1"/>
  <c r="K354" i="28"/>
  <c r="BF354" i="28"/>
  <c r="BK358" i="28"/>
  <c r="K362" i="28"/>
  <c r="BF362" i="28"/>
  <c r="BK366" i="28"/>
  <c r="K370" i="28"/>
  <c r="BF370" i="28"/>
  <c r="K175" i="28"/>
  <c r="BF175" i="28" s="1"/>
  <c r="K298" i="28"/>
  <c r="BF298" i="28" s="1"/>
  <c r="K41" i="27"/>
  <c r="AX126" i="1"/>
  <c r="F45" i="27"/>
  <c r="BF126" i="1" s="1"/>
  <c r="BK160" i="29"/>
  <c r="BK165" i="29"/>
  <c r="K176" i="29"/>
  <c r="BF176" i="29"/>
  <c r="K189" i="29"/>
  <c r="BF189" i="29" s="1"/>
  <c r="K194" i="29"/>
  <c r="BF194" i="29" s="1"/>
  <c r="BK199" i="29"/>
  <c r="BK205" i="29"/>
  <c r="K209" i="29"/>
  <c r="BF209" i="29" s="1"/>
  <c r="K215" i="29"/>
  <c r="BF215" i="29"/>
  <c r="K219" i="29"/>
  <c r="BF219" i="29"/>
  <c r="K223" i="29"/>
  <c r="BF223" i="29" s="1"/>
  <c r="BK227" i="29"/>
  <c r="BK231" i="29"/>
  <c r="BK235" i="29"/>
  <c r="BK243" i="29"/>
  <c r="BK239" i="29"/>
  <c r="K239" i="29" s="1"/>
  <c r="K107" i="29" s="1"/>
  <c r="K183" i="29"/>
  <c r="BF183" i="29" s="1"/>
  <c r="K248" i="29"/>
  <c r="BF248" i="29" s="1"/>
  <c r="F41" i="28"/>
  <c r="BD127" i="1"/>
  <c r="K145" i="29"/>
  <c r="BF145" i="29"/>
  <c r="K155" i="29"/>
  <c r="BF155" i="29"/>
  <c r="BK169" i="29"/>
  <c r="BK188" i="29"/>
  <c r="K193" i="29"/>
  <c r="BF193" i="29"/>
  <c r="K197" i="29"/>
  <c r="BF197" i="29" s="1"/>
  <c r="K200" i="29"/>
  <c r="BF200" i="29"/>
  <c r="BK204" i="29"/>
  <c r="K208" i="29"/>
  <c r="BF208" i="29"/>
  <c r="K211" i="29"/>
  <c r="BF211" i="29" s="1"/>
  <c r="BK216" i="29"/>
  <c r="BK222" i="29"/>
  <c r="K226" i="29"/>
  <c r="BF226" i="29"/>
  <c r="K230" i="29"/>
  <c r="BF230" i="29" s="1"/>
  <c r="K234" i="29"/>
  <c r="BF234" i="29" s="1"/>
  <c r="K247" i="29"/>
  <c r="BF247" i="29"/>
  <c r="K149" i="29"/>
  <c r="BF149" i="29" s="1"/>
  <c r="K192" i="29"/>
  <c r="BF192" i="29"/>
  <c r="F42" i="28"/>
  <c r="BE127" i="1"/>
  <c r="BK153" i="30"/>
  <c r="K160" i="30"/>
  <c r="BF160" i="30"/>
  <c r="K164" i="30"/>
  <c r="BF164" i="30"/>
  <c r="K170" i="30"/>
  <c r="BF170" i="30"/>
  <c r="K176" i="30"/>
  <c r="BF176" i="30"/>
  <c r="K181" i="30"/>
  <c r="BF181" i="30" s="1"/>
  <c r="K187" i="30"/>
  <c r="BF187" i="30" s="1"/>
  <c r="K189" i="30"/>
  <c r="BF189" i="30"/>
  <c r="K191" i="30"/>
  <c r="BF191" i="30"/>
  <c r="K195" i="30"/>
  <c r="BF195" i="30"/>
  <c r="BK204" i="30"/>
  <c r="K210" i="30"/>
  <c r="BF210" i="30"/>
  <c r="K222" i="30"/>
  <c r="BF222" i="30" s="1"/>
  <c r="K226" i="30"/>
  <c r="BF226" i="30" s="1"/>
  <c r="K211" i="30"/>
  <c r="BF211" i="30" s="1"/>
  <c r="F43" i="29"/>
  <c r="BD129" i="1"/>
  <c r="K152" i="30"/>
  <c r="BF152" i="30" s="1"/>
  <c r="K157" i="30"/>
  <c r="BF157" i="30"/>
  <c r="K165" i="30"/>
  <c r="BF165" i="30"/>
  <c r="BK175" i="30"/>
  <c r="K183" i="30"/>
  <c r="BF183" i="30"/>
  <c r="BK190" i="30"/>
  <c r="BK194" i="30"/>
  <c r="BK201" i="30"/>
  <c r="K208" i="30"/>
  <c r="BF208" i="30" s="1"/>
  <c r="K215" i="30"/>
  <c r="BF215" i="30"/>
  <c r="K225" i="30"/>
  <c r="BF225" i="30" s="1"/>
  <c r="BK227" i="30"/>
  <c r="K209" i="30"/>
  <c r="BF209" i="30"/>
  <c r="K41" i="29"/>
  <c r="AX129" i="1"/>
  <c r="BK145" i="31"/>
  <c r="K148" i="31"/>
  <c r="BF148" i="31" s="1"/>
  <c r="K149" i="31"/>
  <c r="BF149" i="31"/>
  <c r="K154" i="31"/>
  <c r="BF154" i="31" s="1"/>
  <c r="K158" i="31"/>
  <c r="BF158" i="31" s="1"/>
  <c r="K162" i="31"/>
  <c r="BF162" i="31" s="1"/>
  <c r="K166" i="31"/>
  <c r="BF166" i="31"/>
  <c r="K171" i="31"/>
  <c r="BF171" i="31" s="1"/>
  <c r="K178" i="31"/>
  <c r="BF178" i="31"/>
  <c r="BK185" i="31"/>
  <c r="BK188" i="31"/>
  <c r="K190" i="31"/>
  <c r="BF190" i="31" s="1"/>
  <c r="BK192" i="31"/>
  <c r="K196" i="31"/>
  <c r="BF196" i="31"/>
  <c r="K198" i="31"/>
  <c r="BF198" i="31"/>
  <c r="K205" i="31"/>
  <c r="BF205" i="31"/>
  <c r="K211" i="31"/>
  <c r="BF211" i="31" s="1"/>
  <c r="K215" i="31"/>
  <c r="BF215" i="31" s="1"/>
  <c r="F43" i="30"/>
  <c r="BD130" i="1"/>
  <c r="K153" i="31"/>
  <c r="BF153" i="31"/>
  <c r="K157" i="31"/>
  <c r="BF157" i="31"/>
  <c r="K161" i="31"/>
  <c r="BF161" i="31"/>
  <c r="BK165" i="31"/>
  <c r="BK170" i="31"/>
  <c r="BK172" i="31"/>
  <c r="K176" i="31"/>
  <c r="BF176" i="31" s="1"/>
  <c r="BK182" i="31"/>
  <c r="BK187" i="31"/>
  <c r="K189" i="31"/>
  <c r="BF189" i="31"/>
  <c r="BK191" i="31"/>
  <c r="BK195" i="31"/>
  <c r="BK199" i="31"/>
  <c r="BK207" i="31"/>
  <c r="BK204" i="31" s="1"/>
  <c r="K204" i="31" s="1"/>
  <c r="K107" i="31" s="1"/>
  <c r="K212" i="31"/>
  <c r="BF212" i="31"/>
  <c r="K216" i="31"/>
  <c r="BF216" i="31"/>
  <c r="F45" i="30"/>
  <c r="BF130" i="1"/>
  <c r="BK177" i="32"/>
  <c r="BK187" i="32"/>
  <c r="K191" i="32"/>
  <c r="BF191" i="32"/>
  <c r="K194" i="32"/>
  <c r="BF194" i="32" s="1"/>
  <c r="BK199" i="32"/>
  <c r="BK203" i="32"/>
  <c r="K207" i="32"/>
  <c r="BF207" i="32"/>
  <c r="BK211" i="32"/>
  <c r="BK217" i="32"/>
  <c r="K220" i="32"/>
  <c r="BF220" i="32"/>
  <c r="K228" i="32"/>
  <c r="BF228" i="32"/>
  <c r="BK234" i="32"/>
  <c r="K239" i="32"/>
  <c r="BF239" i="32" s="1"/>
  <c r="K244" i="32"/>
  <c r="BF244" i="32" s="1"/>
  <c r="K248" i="32"/>
  <c r="BF248" i="32"/>
  <c r="K157" i="32"/>
  <c r="BF157" i="32" s="1"/>
  <c r="K196" i="32"/>
  <c r="BF196" i="32"/>
  <c r="K224" i="32"/>
  <c r="BF224" i="32" s="1"/>
  <c r="F41" i="31"/>
  <c r="BB131" i="1" s="1"/>
  <c r="K137" i="32"/>
  <c r="BF137" i="32" s="1"/>
  <c r="BK138" i="32"/>
  <c r="K139" i="32"/>
  <c r="BF139" i="32"/>
  <c r="K140" i="32"/>
  <c r="BF140" i="32"/>
  <c r="K141" i="32"/>
  <c r="BF141" i="32"/>
  <c r="K142" i="32"/>
  <c r="BF142" i="32" s="1"/>
  <c r="BK143" i="32"/>
  <c r="BK144" i="32"/>
  <c r="BK145" i="32"/>
  <c r="BK146" i="32"/>
  <c r="BK147" i="32"/>
  <c r="K149" i="32"/>
  <c r="BF149" i="32" s="1"/>
  <c r="BK151" i="32"/>
  <c r="K154" i="32"/>
  <c r="BF154" i="32"/>
  <c r="K159" i="32"/>
  <c r="BF159" i="32" s="1"/>
  <c r="K162" i="32"/>
  <c r="BF162" i="32"/>
  <c r="BK166" i="32"/>
  <c r="BK169" i="32"/>
  <c r="BK174" i="32"/>
  <c r="K178" i="32"/>
  <c r="BF178" i="32" s="1"/>
  <c r="BK185" i="32"/>
  <c r="K189" i="32"/>
  <c r="BF189" i="32"/>
  <c r="K195" i="32"/>
  <c r="BF195" i="32" s="1"/>
  <c r="BK200" i="32"/>
  <c r="K204" i="32"/>
  <c r="BF204" i="32" s="1"/>
  <c r="BK208" i="32"/>
  <c r="K214" i="32"/>
  <c r="BF214" i="32"/>
  <c r="K218" i="32"/>
  <c r="BF218" i="32"/>
  <c r="BK227" i="32"/>
  <c r="K230" i="32"/>
  <c r="BF230" i="32" s="1"/>
  <c r="K233" i="32"/>
  <c r="BF233" i="32" s="1"/>
  <c r="K238" i="32"/>
  <c r="BF238" i="32" s="1"/>
  <c r="K243" i="32"/>
  <c r="BF243" i="32"/>
  <c r="K247" i="32"/>
  <c r="BF247" i="32" s="1"/>
  <c r="K153" i="32"/>
  <c r="BF153" i="32"/>
  <c r="K184" i="32"/>
  <c r="BF184" i="32" s="1"/>
  <c r="K223" i="32"/>
  <c r="BF223" i="32" s="1"/>
  <c r="K41" i="31"/>
  <c r="AX131" i="1" s="1"/>
  <c r="BK133" i="33"/>
  <c r="BK132" i="33"/>
  <c r="K132" i="33"/>
  <c r="K99" i="33" s="1"/>
  <c r="K37" i="32"/>
  <c r="AX132" i="1"/>
  <c r="F40" i="32"/>
  <c r="BE132" i="1" s="1"/>
  <c r="K133" i="34"/>
  <c r="BF133" i="34" s="1"/>
  <c r="F43" i="33"/>
  <c r="BF134" i="1" s="1"/>
  <c r="K39" i="33"/>
  <c r="AX134" i="1"/>
  <c r="F42" i="33"/>
  <c r="BE134" i="1" s="1"/>
  <c r="F43" i="34"/>
  <c r="BF135" i="1"/>
  <c r="F39" i="34"/>
  <c r="BB135" i="1" s="1"/>
  <c r="F42" i="34"/>
  <c r="BE135" i="1" s="1"/>
  <c r="F41" i="35"/>
  <c r="BD136" i="1" s="1"/>
  <c r="F39" i="35"/>
  <c r="BB136" i="1"/>
  <c r="K133" i="37"/>
  <c r="BF133" i="37" s="1"/>
  <c r="F41" i="36"/>
  <c r="BD137" i="1"/>
  <c r="F42" i="36"/>
  <c r="BE137" i="1" s="1"/>
  <c r="F43" i="36"/>
  <c r="BF137" i="1" s="1"/>
  <c r="K170" i="38"/>
  <c r="BF170" i="38" s="1"/>
  <c r="BK191" i="38"/>
  <c r="K212" i="38"/>
  <c r="BF212" i="38"/>
  <c r="K235" i="38"/>
  <c r="BF235" i="38"/>
  <c r="BK240" i="38"/>
  <c r="BK244" i="38"/>
  <c r="K248" i="38"/>
  <c r="BF248" i="38" s="1"/>
  <c r="K252" i="38"/>
  <c r="BF252" i="38"/>
  <c r="K255" i="38"/>
  <c r="BF255" i="38"/>
  <c r="K259" i="38"/>
  <c r="BF259" i="38"/>
  <c r="K264" i="38"/>
  <c r="BF264" i="38"/>
  <c r="BK267" i="38"/>
  <c r="K271" i="38"/>
  <c r="BF271" i="38" s="1"/>
  <c r="BK275" i="38"/>
  <c r="BK280" i="38"/>
  <c r="K284" i="38"/>
  <c r="BF284" i="38" s="1"/>
  <c r="K290" i="38"/>
  <c r="BF290" i="38"/>
  <c r="F42" i="37"/>
  <c r="BE138" i="1" s="1"/>
  <c r="K164" i="38"/>
  <c r="BF164" i="38"/>
  <c r="K190" i="38"/>
  <c r="BF190" i="38" s="1"/>
  <c r="K210" i="38"/>
  <c r="BF210" i="38" s="1"/>
  <c r="BK232" i="38"/>
  <c r="K236" i="38"/>
  <c r="BF236" i="38"/>
  <c r="BK241" i="38"/>
  <c r="K245" i="38"/>
  <c r="BF245" i="38" s="1"/>
  <c r="K249" i="38"/>
  <c r="BF249" i="38"/>
  <c r="K254" i="38"/>
  <c r="BF254" i="38"/>
  <c r="K258" i="38"/>
  <c r="BF258" i="38" s="1"/>
  <c r="BK263" i="38"/>
  <c r="K268" i="38"/>
  <c r="BF268" i="38"/>
  <c r="K272" i="38"/>
  <c r="BF272" i="38"/>
  <c r="K276" i="38"/>
  <c r="BF276" i="38"/>
  <c r="K281" i="38"/>
  <c r="BF281" i="38"/>
  <c r="BK286" i="38"/>
  <c r="K158" i="38"/>
  <c r="BF158" i="38" s="1"/>
  <c r="K285" i="38"/>
  <c r="BF285" i="38" s="1"/>
  <c r="F43" i="37"/>
  <c r="BF138" i="1"/>
  <c r="BK143" i="39"/>
  <c r="K145" i="39"/>
  <c r="BF145" i="39"/>
  <c r="BK162" i="39"/>
  <c r="BK144" i="39"/>
  <c r="K144" i="39" s="1"/>
  <c r="K101" i="39" s="1"/>
  <c r="K203" i="39"/>
  <c r="BF203" i="39"/>
  <c r="K221" i="39"/>
  <c r="BF221" i="39"/>
  <c r="BK232" i="39"/>
  <c r="K250" i="39"/>
  <c r="BF250" i="39" s="1"/>
  <c r="K255" i="39"/>
  <c r="BF255" i="39"/>
  <c r="BK259" i="39"/>
  <c r="BK264" i="39"/>
  <c r="BK268" i="39"/>
  <c r="K272" i="39"/>
  <c r="BF272" i="39"/>
  <c r="BK275" i="39"/>
  <c r="K284" i="39"/>
  <c r="BF284" i="39"/>
  <c r="K290" i="39"/>
  <c r="BF290" i="39" s="1"/>
  <c r="BK297" i="39"/>
  <c r="K282" i="39"/>
  <c r="BF282" i="39"/>
  <c r="F43" i="38"/>
  <c r="BF140" i="1" s="1"/>
  <c r="K158" i="39"/>
  <c r="BF158" i="39"/>
  <c r="K196" i="39"/>
  <c r="BF196" i="39"/>
  <c r="BK212" i="39"/>
  <c r="BK247" i="39"/>
  <c r="K251" i="39"/>
  <c r="BF251" i="39"/>
  <c r="K256" i="39"/>
  <c r="BF256" i="39" s="1"/>
  <c r="K260" i="39"/>
  <c r="BF260" i="39" s="1"/>
  <c r="K265" i="39"/>
  <c r="BF265" i="39"/>
  <c r="BK269" i="39"/>
  <c r="K274" i="39"/>
  <c r="BF274" i="39"/>
  <c r="K283" i="39"/>
  <c r="BF283" i="39" s="1"/>
  <c r="K288" i="39"/>
  <c r="BF288" i="39"/>
  <c r="BK292" i="39"/>
  <c r="BK295" i="39"/>
  <c r="K166" i="39"/>
  <c r="BF166" i="39" s="1"/>
  <c r="K281" i="39"/>
  <c r="BF281" i="39" s="1"/>
  <c r="F39" i="38"/>
  <c r="BB140" i="1"/>
  <c r="F42" i="38"/>
  <c r="BE140" i="1" s="1"/>
  <c r="BK270" i="40"/>
  <c r="F42" i="39"/>
  <c r="BE141" i="1" s="1"/>
  <c r="BK143" i="40"/>
  <c r="BK173" i="40"/>
  <c r="K195" i="40"/>
  <c r="BF195" i="40"/>
  <c r="BK209" i="40"/>
  <c r="BK239" i="40"/>
  <c r="BK244" i="40"/>
  <c r="K248" i="40"/>
  <c r="BF248" i="40" s="1"/>
  <c r="K252" i="40"/>
  <c r="BF252" i="40"/>
  <c r="K257" i="40"/>
  <c r="BF257" i="40" s="1"/>
  <c r="K262" i="40"/>
  <c r="BF262" i="40" s="1"/>
  <c r="K266" i="40"/>
  <c r="BF266" i="40" s="1"/>
  <c r="BK272" i="40"/>
  <c r="BK271" i="40"/>
  <c r="K271" i="40"/>
  <c r="K108" i="40" s="1"/>
  <c r="K260" i="40"/>
  <c r="BF260" i="40"/>
  <c r="K39" i="39"/>
  <c r="AX141" i="1"/>
  <c r="K139" i="41"/>
  <c r="BF139" i="41" s="1"/>
  <c r="K153" i="41"/>
  <c r="BF153" i="41" s="1"/>
  <c r="K157" i="41"/>
  <c r="BF157" i="41"/>
  <c r="BK159" i="41"/>
  <c r="K162" i="41"/>
  <c r="BF162" i="41"/>
  <c r="BK165" i="41"/>
  <c r="F43" i="40"/>
  <c r="BF142" i="1"/>
  <c r="K141" i="41"/>
  <c r="BF141" i="41" s="1"/>
  <c r="BK158" i="41"/>
  <c r="K160" i="41"/>
  <c r="BF160" i="41"/>
  <c r="K166" i="41"/>
  <c r="BF166" i="41"/>
  <c r="BK167" i="41"/>
  <c r="K169" i="41"/>
  <c r="BF169" i="41"/>
  <c r="F39" i="40"/>
  <c r="BB142" i="1"/>
  <c r="F41" i="40"/>
  <c r="BD142" i="1" s="1"/>
  <c r="F39" i="41"/>
  <c r="BB143" i="1" s="1"/>
  <c r="K137" i="42"/>
  <c r="BF137" i="42"/>
  <c r="K141" i="42"/>
  <c r="BF141" i="42" s="1"/>
  <c r="BK143" i="42"/>
  <c r="BK146" i="42"/>
  <c r="K148" i="42"/>
  <c r="BF148" i="42" s="1"/>
  <c r="BK150" i="42"/>
  <c r="BK155" i="42"/>
  <c r="K157" i="42"/>
  <c r="BF157" i="42" s="1"/>
  <c r="K151" i="42"/>
  <c r="BF151" i="42"/>
  <c r="F43" i="41"/>
  <c r="BF143" i="1" s="1"/>
  <c r="F41" i="42"/>
  <c r="BD144" i="1"/>
  <c r="K137" i="43"/>
  <c r="BF137" i="43"/>
  <c r="F39" i="42"/>
  <c r="BB144" i="1" s="1"/>
  <c r="F42" i="42"/>
  <c r="BE144" i="1" s="1"/>
  <c r="K137" i="44"/>
  <c r="BF137" i="44"/>
  <c r="F41" i="43"/>
  <c r="BD146" i="1" s="1"/>
  <c r="F43" i="43"/>
  <c r="BF146" i="1"/>
  <c r="K39" i="43"/>
  <c r="AX146" i="1" s="1"/>
  <c r="BK143" i="45"/>
  <c r="K39" i="44"/>
  <c r="AX147" i="1"/>
  <c r="F43" i="44"/>
  <c r="BF147" i="1"/>
  <c r="BK135" i="45"/>
  <c r="K138" i="45"/>
  <c r="BF138" i="45" s="1"/>
  <c r="BK141" i="45"/>
  <c r="BK142" i="45"/>
  <c r="F39" i="46"/>
  <c r="BB149" i="1"/>
  <c r="F42" i="46"/>
  <c r="BE149" i="1" s="1"/>
  <c r="BK141" i="46"/>
  <c r="K140" i="46"/>
  <c r="BF140" i="46"/>
  <c r="K39" i="45"/>
  <c r="AX148" i="1"/>
  <c r="K39" i="46"/>
  <c r="AX149" i="1"/>
  <c r="K139" i="46"/>
  <c r="BF139" i="46"/>
  <c r="F43" i="45"/>
  <c r="BF148" i="1" s="1"/>
  <c r="BK151" i="2"/>
  <c r="K154" i="2"/>
  <c r="BF154" i="2" s="1"/>
  <c r="BK157" i="2"/>
  <c r="K170" i="2"/>
  <c r="BF170" i="2"/>
  <c r="BK235" i="2"/>
  <c r="BK244" i="2"/>
  <c r="K282" i="2"/>
  <c r="BF282" i="2"/>
  <c r="K309" i="2"/>
  <c r="BF309" i="2" s="1"/>
  <c r="K357" i="2"/>
  <c r="BF357" i="2"/>
  <c r="BK457" i="2"/>
  <c r="K469" i="2"/>
  <c r="BF469" i="2"/>
  <c r="K497" i="2"/>
  <c r="BF497" i="2" s="1"/>
  <c r="K518" i="2"/>
  <c r="BF518" i="2"/>
  <c r="BK538" i="2"/>
  <c r="BK560" i="2"/>
  <c r="BK579" i="2"/>
  <c r="BK594" i="2"/>
  <c r="BK600" i="2"/>
  <c r="BK641" i="2"/>
  <c r="K661" i="2"/>
  <c r="BF661" i="2"/>
  <c r="K667" i="2"/>
  <c r="BF667" i="2" s="1"/>
  <c r="K681" i="2"/>
  <c r="BF681" i="2"/>
  <c r="BK708" i="2"/>
  <c r="BK720" i="2"/>
  <c r="K730" i="2"/>
  <c r="BF730" i="2" s="1"/>
  <c r="BK797" i="2"/>
  <c r="K807" i="2"/>
  <c r="BF807" i="2"/>
  <c r="K818" i="2"/>
  <c r="BF818" i="2"/>
  <c r="BK839" i="2"/>
  <c r="BK836" i="2"/>
  <c r="K836" i="2"/>
  <c r="K109" i="2"/>
  <c r="BK846" i="2"/>
  <c r="BK851" i="2"/>
  <c r="K856" i="2"/>
  <c r="BF856" i="2"/>
  <c r="BK862" i="2"/>
  <c r="K868" i="2"/>
  <c r="BF868" i="2"/>
  <c r="K872" i="2"/>
  <c r="BF872" i="2" s="1"/>
  <c r="BK879" i="2"/>
  <c r="BK895" i="2"/>
  <c r="BK881" i="2" s="1"/>
  <c r="K881" i="2" s="1"/>
  <c r="K112" i="2" s="1"/>
  <c r="K812" i="2"/>
  <c r="BF812" i="2"/>
  <c r="K945" i="2"/>
  <c r="BF945" i="2"/>
  <c r="K153" i="2"/>
  <c r="BF153" i="2"/>
  <c r="BK158" i="2"/>
  <c r="K172" i="2"/>
  <c r="BF172" i="2"/>
  <c r="BK237" i="2"/>
  <c r="BK246" i="2"/>
  <c r="BK273" i="2"/>
  <c r="BK321" i="2"/>
  <c r="BK361" i="2"/>
  <c r="K440" i="2"/>
  <c r="BF440" i="2"/>
  <c r="BK468" i="2"/>
  <c r="K485" i="2"/>
  <c r="BF485" i="2" s="1"/>
  <c r="BK511" i="2"/>
  <c r="K528" i="2"/>
  <c r="BF528" i="2" s="1"/>
  <c r="K553" i="2"/>
  <c r="BF553" i="2" s="1"/>
  <c r="K578" i="2"/>
  <c r="BF578" i="2"/>
  <c r="BK595" i="2"/>
  <c r="K605" i="2"/>
  <c r="BF605" i="2"/>
  <c r="BK642" i="2"/>
  <c r="K662" i="2"/>
  <c r="BF662" i="2"/>
  <c r="K669" i="2"/>
  <c r="BF669" i="2"/>
  <c r="K691" i="2"/>
  <c r="BF691" i="2" s="1"/>
  <c r="BK717" i="2"/>
  <c r="K722" i="2"/>
  <c r="BF722" i="2" s="1"/>
  <c r="BK733" i="2"/>
  <c r="K800" i="2"/>
  <c r="BF800" i="2"/>
  <c r="BK817" i="2"/>
  <c r="K837" i="2"/>
  <c r="BF837" i="2"/>
  <c r="BK844" i="2"/>
  <c r="K850" i="2"/>
  <c r="BF850" i="2" s="1"/>
  <c r="K854" i="2"/>
  <c r="BF854" i="2"/>
  <c r="K861" i="2"/>
  <c r="BF861" i="2"/>
  <c r="BK867" i="2"/>
  <c r="BK871" i="2"/>
  <c r="K878" i="2"/>
  <c r="BF878" i="2"/>
  <c r="K883" i="2"/>
  <c r="BF883" i="2"/>
  <c r="K482" i="2"/>
  <c r="BF482" i="2" s="1"/>
  <c r="K845" i="2"/>
  <c r="BF845" i="2"/>
  <c r="K948" i="2"/>
  <c r="BF948" i="2"/>
  <c r="BK368" i="3"/>
  <c r="K382" i="3"/>
  <c r="BF382" i="3" s="1"/>
  <c r="BK398" i="3"/>
  <c r="BK405" i="3"/>
  <c r="K413" i="3"/>
  <c r="BF413" i="3"/>
  <c r="BK418" i="3"/>
  <c r="K428" i="3"/>
  <c r="BF428" i="3"/>
  <c r="K446" i="3"/>
  <c r="BF446" i="3"/>
  <c r="BK462" i="3"/>
  <c r="K472" i="3"/>
  <c r="BF472" i="3" s="1"/>
  <c r="BK491" i="3"/>
  <c r="K558" i="3"/>
  <c r="BF558" i="3" s="1"/>
  <c r="BK584" i="3"/>
  <c r="BK595" i="3"/>
  <c r="BK603" i="3"/>
  <c r="K616" i="3"/>
  <c r="BF616" i="3" s="1"/>
  <c r="K630" i="3"/>
  <c r="BF630" i="3"/>
  <c r="K640" i="3"/>
  <c r="BF640" i="3" s="1"/>
  <c r="BK658" i="3"/>
  <c r="K711" i="3"/>
  <c r="BF711" i="3"/>
  <c r="K715" i="3"/>
  <c r="BF715" i="3" s="1"/>
  <c r="BK719" i="3"/>
  <c r="K732" i="3"/>
  <c r="BF732" i="3" s="1"/>
  <c r="BK737" i="3"/>
  <c r="BK747" i="3"/>
  <c r="BK757" i="3"/>
  <c r="K761" i="3"/>
  <c r="BF761" i="3"/>
  <c r="K782" i="3"/>
  <c r="BF782" i="3"/>
  <c r="K809" i="3"/>
  <c r="BF809" i="3" s="1"/>
  <c r="BK813" i="3"/>
  <c r="K817" i="3"/>
  <c r="BF817" i="3" s="1"/>
  <c r="K825" i="3"/>
  <c r="BF825" i="3"/>
  <c r="K839" i="3"/>
  <c r="BF839" i="3" s="1"/>
  <c r="BK895" i="3"/>
  <c r="K972" i="3"/>
  <c r="BF972" i="3" s="1"/>
  <c r="BK981" i="3"/>
  <c r="BK980" i="3" s="1"/>
  <c r="K980" i="3" s="1"/>
  <c r="K121" i="3" s="1"/>
  <c r="BK1123" i="3"/>
  <c r="K1137" i="3"/>
  <c r="BF1137" i="3"/>
  <c r="K1141" i="3"/>
  <c r="BF1141" i="3" s="1"/>
  <c r="BK1148" i="3"/>
  <c r="BK1147" i="3"/>
  <c r="K1147" i="3" s="1"/>
  <c r="K125" i="3" s="1"/>
  <c r="K237" i="3"/>
  <c r="BF237" i="3" s="1"/>
  <c r="K366" i="3"/>
  <c r="BF366" i="3" s="1"/>
  <c r="K1142" i="3"/>
  <c r="BF1142" i="3"/>
  <c r="K1168" i="3"/>
  <c r="BF1168" i="3" s="1"/>
  <c r="K39" i="2"/>
  <c r="AX96" i="1"/>
  <c r="K166" i="3"/>
  <c r="BF166" i="3" s="1"/>
  <c r="BK171" i="3"/>
  <c r="BK175" i="3"/>
  <c r="K181" i="3"/>
  <c r="BF181" i="3" s="1"/>
  <c r="K189" i="3"/>
  <c r="BF189" i="3"/>
  <c r="K197" i="3"/>
  <c r="BF197" i="3" s="1"/>
  <c r="K201" i="3"/>
  <c r="BF201" i="3"/>
  <c r="K208" i="3"/>
  <c r="BF208" i="3" s="1"/>
  <c r="K214" i="3"/>
  <c r="BF214" i="3" s="1"/>
  <c r="BK219" i="3"/>
  <c r="K222" i="3"/>
  <c r="BF222" i="3" s="1"/>
  <c r="BK225" i="3"/>
  <c r="K226" i="3"/>
  <c r="BF226" i="3" s="1"/>
  <c r="BK230" i="3"/>
  <c r="BK229" i="3"/>
  <c r="K229" i="3" s="1"/>
  <c r="K105" i="3" s="1"/>
  <c r="K241" i="3"/>
  <c r="BF241" i="3" s="1"/>
  <c r="BK255" i="3"/>
  <c r="K263" i="3"/>
  <c r="BF263" i="3"/>
  <c r="K266" i="3"/>
  <c r="BF266" i="3"/>
  <c r="K271" i="3"/>
  <c r="BF271" i="3"/>
  <c r="K273" i="3"/>
  <c r="BF273" i="3"/>
  <c r="K282" i="3"/>
  <c r="BF282" i="3" s="1"/>
  <c r="BK289" i="3"/>
  <c r="BK291" i="3"/>
  <c r="BK298" i="3"/>
  <c r="BK306" i="3"/>
  <c r="K309" i="3"/>
  <c r="BF309" i="3"/>
  <c r="K318" i="3"/>
  <c r="BF318" i="3"/>
  <c r="K330" i="3"/>
  <c r="BF330" i="3"/>
  <c r="K332" i="3"/>
  <c r="BF332" i="3" s="1"/>
  <c r="BK356" i="3"/>
  <c r="BK376" i="3"/>
  <c r="BK394" i="3"/>
  <c r="K404" i="3"/>
  <c r="BF404" i="3"/>
  <c r="BK411" i="3"/>
  <c r="K416" i="3"/>
  <c r="BF416" i="3"/>
  <c r="K422" i="3"/>
  <c r="BF422" i="3"/>
  <c r="BK439" i="3"/>
  <c r="K457" i="3"/>
  <c r="BF457" i="3" s="1"/>
  <c r="K468" i="3"/>
  <c r="BF468" i="3" s="1"/>
  <c r="K483" i="3"/>
  <c r="BF483" i="3"/>
  <c r="BK529" i="3"/>
  <c r="BK567" i="3"/>
  <c r="BK589" i="3"/>
  <c r="K594" i="3"/>
  <c r="BF594" i="3" s="1"/>
  <c r="BK601" i="3"/>
  <c r="BK608" i="3"/>
  <c r="K628" i="3"/>
  <c r="BF628" i="3"/>
  <c r="K638" i="3"/>
  <c r="BF638" i="3" s="1"/>
  <c r="BK657" i="3"/>
  <c r="K710" i="3"/>
  <c r="BF710" i="3" s="1"/>
  <c r="BK714" i="3"/>
  <c r="BK718" i="3"/>
  <c r="K731" i="3"/>
  <c r="BF731" i="3" s="1"/>
  <c r="BK735" i="3"/>
  <c r="K745" i="3"/>
  <c r="BF745" i="3"/>
  <c r="K756" i="3"/>
  <c r="BF756" i="3"/>
  <c r="BK760" i="3"/>
  <c r="BK764" i="3"/>
  <c r="K810" i="3"/>
  <c r="BF810" i="3"/>
  <c r="BK814" i="3"/>
  <c r="K821" i="3"/>
  <c r="BF821" i="3" s="1"/>
  <c r="K826" i="3"/>
  <c r="BF826" i="3" s="1"/>
  <c r="K873" i="3"/>
  <c r="BF873" i="3" s="1"/>
  <c r="K900" i="3"/>
  <c r="BF900" i="3"/>
  <c r="BK953" i="3"/>
  <c r="BK901" i="3" s="1"/>
  <c r="K901" i="3" s="1"/>
  <c r="K119" i="3" s="1"/>
  <c r="K979" i="3"/>
  <c r="BF979" i="3"/>
  <c r="K1101" i="3"/>
  <c r="BF1101" i="3" s="1"/>
  <c r="BK1136" i="3"/>
  <c r="K1140" i="3"/>
  <c r="BF1140" i="3"/>
  <c r="K1145" i="3"/>
  <c r="BF1145" i="3"/>
  <c r="K407" i="3"/>
  <c r="BF407" i="3"/>
  <c r="K1162" i="3"/>
  <c r="BF1162" i="3"/>
  <c r="K1170" i="3"/>
  <c r="BF1170" i="3" s="1"/>
  <c r="F39" i="2"/>
  <c r="BB96" i="1"/>
  <c r="F41" i="2"/>
  <c r="BD96" i="1" s="1"/>
  <c r="BK236" i="4"/>
  <c r="K251" i="4"/>
  <c r="BF251" i="4" s="1"/>
  <c r="K265" i="4"/>
  <c r="BF265" i="4"/>
  <c r="K270" i="4"/>
  <c r="BF270" i="4"/>
  <c r="K275" i="4"/>
  <c r="BF275" i="4"/>
  <c r="BK280" i="4"/>
  <c r="BK295" i="4"/>
  <c r="K317" i="4"/>
  <c r="BF317" i="4"/>
  <c r="K327" i="4"/>
  <c r="BF327" i="4" s="1"/>
  <c r="BK335" i="4"/>
  <c r="K345" i="4"/>
  <c r="BF345" i="4"/>
  <c r="BK353" i="4"/>
  <c r="K281" i="4"/>
  <c r="BF281" i="4"/>
  <c r="K307" i="4"/>
  <c r="BF307" i="4" s="1"/>
  <c r="K358" i="4"/>
  <c r="BF358" i="4"/>
  <c r="F43" i="3"/>
  <c r="BF97" i="1" s="1"/>
  <c r="K172" i="4"/>
  <c r="BF172" i="4" s="1"/>
  <c r="BK182" i="4"/>
  <c r="K195" i="4"/>
  <c r="BF195" i="4" s="1"/>
  <c r="BK223" i="4"/>
  <c r="K237" i="4"/>
  <c r="BF237" i="4" s="1"/>
  <c r="K247" i="4"/>
  <c r="BF247" i="4"/>
  <c r="BK253" i="4"/>
  <c r="BK266" i="4"/>
  <c r="BK271" i="4"/>
  <c r="BK276" i="4"/>
  <c r="K282" i="4"/>
  <c r="BF282" i="4" s="1"/>
  <c r="BK297" i="4"/>
  <c r="K319" i="4"/>
  <c r="BF319" i="4"/>
  <c r="K325" i="4"/>
  <c r="BF325" i="4" s="1"/>
  <c r="BK333" i="4"/>
  <c r="BK343" i="4"/>
  <c r="BK336" i="4" s="1"/>
  <c r="K336" i="4"/>
  <c r="K108" i="4" s="1"/>
  <c r="BK351" i="4"/>
  <c r="K303" i="4"/>
  <c r="BF303" i="4" s="1"/>
  <c r="K354" i="4"/>
  <c r="BF354" i="4"/>
  <c r="K360" i="4"/>
  <c r="BF360" i="4" s="1"/>
  <c r="K39" i="3"/>
  <c r="AX97" i="1"/>
  <c r="F42" i="3"/>
  <c r="BE97" i="1"/>
  <c r="F42" i="4"/>
  <c r="BE99" i="1"/>
  <c r="K196" i="5"/>
  <c r="BF196" i="5" s="1"/>
  <c r="BK202" i="5"/>
  <c r="K194" i="5"/>
  <c r="BF194" i="5" s="1"/>
  <c r="F39" i="4"/>
  <c r="BB99" i="1"/>
  <c r="F43" i="4"/>
  <c r="BF99" i="1" s="1"/>
  <c r="BK159" i="6"/>
  <c r="K167" i="6"/>
  <c r="BF167" i="6"/>
  <c r="BK174" i="6"/>
  <c r="BK185" i="6"/>
  <c r="K196" i="6"/>
  <c r="BF196" i="6"/>
  <c r="BK208" i="6"/>
  <c r="K221" i="6"/>
  <c r="BF221" i="6"/>
  <c r="BK224" i="6"/>
  <c r="BK228" i="6"/>
  <c r="K233" i="6"/>
  <c r="BF233" i="6"/>
  <c r="BK236" i="6"/>
  <c r="K243" i="6"/>
  <c r="BF243" i="6" s="1"/>
  <c r="BK249" i="6"/>
  <c r="BK248" i="6"/>
  <c r="K248" i="6" s="1"/>
  <c r="K107" i="6" s="1"/>
  <c r="F39" i="5"/>
  <c r="BB100" i="1"/>
  <c r="K144" i="6"/>
  <c r="BF144" i="6"/>
  <c r="BK146" i="6"/>
  <c r="K150" i="6"/>
  <c r="BF150" i="6" s="1"/>
  <c r="K160" i="6"/>
  <c r="BF160" i="6"/>
  <c r="BK164" i="6"/>
  <c r="BK171" i="6"/>
  <c r="BK175" i="6"/>
  <c r="K179" i="6"/>
  <c r="BF179" i="6"/>
  <c r="BK182" i="6"/>
  <c r="K188" i="6"/>
  <c r="BF188" i="6" s="1"/>
  <c r="BK192" i="6"/>
  <c r="K202" i="6"/>
  <c r="BF202" i="6" s="1"/>
  <c r="K214" i="6"/>
  <c r="BF214" i="6"/>
  <c r="BK217" i="6"/>
  <c r="K220" i="6"/>
  <c r="BF220" i="6"/>
  <c r="BK225" i="6"/>
  <c r="BK227" i="6"/>
  <c r="K232" i="6"/>
  <c r="BF232" i="6"/>
  <c r="K235" i="6"/>
  <c r="BF235" i="6" s="1"/>
  <c r="K239" i="6"/>
  <c r="BF239" i="6"/>
  <c r="K153" i="6"/>
  <c r="BF153" i="6" s="1"/>
  <c r="F41" i="5"/>
  <c r="BD100" i="1"/>
  <c r="K145" i="7"/>
  <c r="BF145" i="7" s="1"/>
  <c r="K155" i="7"/>
  <c r="BF155" i="7" s="1"/>
  <c r="BK163" i="7"/>
  <c r="K171" i="7"/>
  <c r="BF171" i="7" s="1"/>
  <c r="BK190" i="7"/>
  <c r="BK186" i="7"/>
  <c r="K186" i="7" s="1"/>
  <c r="K101" i="7" s="1"/>
  <c r="K198" i="7"/>
  <c r="BF198" i="7"/>
  <c r="K200" i="7"/>
  <c r="BF200" i="7" s="1"/>
  <c r="BK206" i="7"/>
  <c r="BK211" i="7"/>
  <c r="K205" i="7"/>
  <c r="BF205" i="7" s="1"/>
  <c r="F39" i="6"/>
  <c r="BB101" i="1"/>
  <c r="K144" i="7"/>
  <c r="BF144" i="7" s="1"/>
  <c r="BK152" i="7"/>
  <c r="BK162" i="7"/>
  <c r="BK170" i="7"/>
  <c r="BK180" i="7"/>
  <c r="K187" i="7"/>
  <c r="BF187" i="7" s="1"/>
  <c r="BK195" i="7"/>
  <c r="K201" i="7"/>
  <c r="BF201" i="7"/>
  <c r="K204" i="7"/>
  <c r="BF204" i="7" s="1"/>
  <c r="BK210" i="7"/>
  <c r="BK217" i="7"/>
  <c r="K39" i="6"/>
  <c r="AX101" i="1" s="1"/>
  <c r="F43" i="6"/>
  <c r="BF101" i="1"/>
  <c r="BK146" i="8"/>
  <c r="BK152" i="8"/>
  <c r="BK150" i="8" s="1"/>
  <c r="K150" i="8"/>
  <c r="K101" i="8" s="1"/>
  <c r="BK156" i="8"/>
  <c r="F43" i="7"/>
  <c r="BF102" i="1"/>
  <c r="BK148" i="8"/>
  <c r="K157" i="8"/>
  <c r="BF157" i="8" s="1"/>
  <c r="K39" i="7"/>
  <c r="AX102" i="1"/>
  <c r="F42" i="7"/>
  <c r="BE102" i="1" s="1"/>
  <c r="K148" i="9"/>
  <c r="BF148" i="9"/>
  <c r="K152" i="9"/>
  <c r="BF152" i="9" s="1"/>
  <c r="BK156" i="9"/>
  <c r="K160" i="9"/>
  <c r="BF160" i="9"/>
  <c r="BK164" i="9"/>
  <c r="K169" i="9"/>
  <c r="BF169" i="9" s="1"/>
  <c r="K39" i="8"/>
  <c r="AX104" i="1" s="1"/>
  <c r="BK137" i="9"/>
  <c r="K141" i="9"/>
  <c r="BF141" i="9" s="1"/>
  <c r="K143" i="9"/>
  <c r="BF143" i="9"/>
  <c r="BK147" i="9"/>
  <c r="BK151" i="9"/>
  <c r="K155" i="9"/>
  <c r="BF155" i="9"/>
  <c r="K161" i="9"/>
  <c r="BF161" i="9" s="1"/>
  <c r="K163" i="9"/>
  <c r="BF163" i="9"/>
  <c r="K167" i="9"/>
  <c r="BF167" i="9" s="1"/>
  <c r="K171" i="9"/>
  <c r="BF171" i="9"/>
  <c r="F41" i="8"/>
  <c r="BD104" i="1" s="1"/>
  <c r="BK155" i="10"/>
  <c r="BK157" i="10"/>
  <c r="K159" i="10"/>
  <c r="BF159" i="10" s="1"/>
  <c r="K163" i="10"/>
  <c r="BF163" i="10"/>
  <c r="K167" i="10"/>
  <c r="BF167" i="10" s="1"/>
  <c r="K171" i="10"/>
  <c r="BF171" i="10"/>
  <c r="K175" i="10"/>
  <c r="BF175" i="10" s="1"/>
  <c r="K179" i="10"/>
  <c r="BF179" i="10"/>
  <c r="BK181" i="10"/>
  <c r="K187" i="10"/>
  <c r="BF187" i="10" s="1"/>
  <c r="BK192" i="10"/>
  <c r="K196" i="10"/>
  <c r="BF196" i="10"/>
  <c r="BK198" i="10"/>
  <c r="BK202" i="10"/>
  <c r="BK206" i="10"/>
  <c r="K217" i="10"/>
  <c r="BF217" i="10" s="1"/>
  <c r="BK223" i="10"/>
  <c r="K227" i="10"/>
  <c r="BF227" i="10" s="1"/>
  <c r="BK230" i="10"/>
  <c r="BK236" i="10"/>
  <c r="BK234" i="10"/>
  <c r="K234" i="10"/>
  <c r="K104" i="10" s="1"/>
  <c r="BK243" i="10"/>
  <c r="BK248" i="10"/>
  <c r="K252" i="10"/>
  <c r="BF252" i="10"/>
  <c r="K259" i="10"/>
  <c r="BF259" i="10"/>
  <c r="K265" i="10"/>
  <c r="BF265" i="10" s="1"/>
  <c r="K269" i="10"/>
  <c r="BF269" i="10" s="1"/>
  <c r="K275" i="10"/>
  <c r="BF275" i="10" s="1"/>
  <c r="K279" i="10"/>
  <c r="BF279" i="10"/>
  <c r="K284" i="10"/>
  <c r="BF284" i="10"/>
  <c r="BK288" i="10"/>
  <c r="BK291" i="10"/>
  <c r="K296" i="10"/>
  <c r="BF296" i="10" s="1"/>
  <c r="BK300" i="10"/>
  <c r="BK305" i="10"/>
  <c r="BK309" i="10"/>
  <c r="BK313" i="10"/>
  <c r="BK317" i="10"/>
  <c r="K323" i="10"/>
  <c r="BF323" i="10"/>
  <c r="BK327" i="10"/>
  <c r="BK331" i="10"/>
  <c r="BK335" i="10"/>
  <c r="K340" i="10"/>
  <c r="BF340" i="10" s="1"/>
  <c r="BK345" i="10"/>
  <c r="BK349" i="10"/>
  <c r="BK354" i="10"/>
  <c r="BK357" i="10"/>
  <c r="BK359" i="10"/>
  <c r="BK363" i="10"/>
  <c r="K367" i="10"/>
  <c r="BF367" i="10"/>
  <c r="K371" i="10"/>
  <c r="BF371" i="10"/>
  <c r="K375" i="10"/>
  <c r="BF375" i="10"/>
  <c r="K380" i="10"/>
  <c r="BF380" i="10"/>
  <c r="BK384" i="10"/>
  <c r="BK389" i="10"/>
  <c r="BK393" i="10"/>
  <c r="K397" i="10"/>
  <c r="BF397" i="10"/>
  <c r="K403" i="10"/>
  <c r="BF403" i="10" s="1"/>
  <c r="BK407" i="10"/>
  <c r="BK410" i="10"/>
  <c r="K415" i="10"/>
  <c r="BF415" i="10" s="1"/>
  <c r="K419" i="10"/>
  <c r="BF419" i="10"/>
  <c r="BK423" i="10"/>
  <c r="K430" i="10"/>
  <c r="BF430" i="10"/>
  <c r="K434" i="10"/>
  <c r="BF434" i="10"/>
  <c r="K441" i="10"/>
  <c r="BF441" i="10"/>
  <c r="K445" i="10"/>
  <c r="BF445" i="10"/>
  <c r="BK449" i="10"/>
  <c r="BK453" i="10"/>
  <c r="K458" i="10"/>
  <c r="BF458" i="10" s="1"/>
  <c r="K462" i="10"/>
  <c r="BF462" i="10"/>
  <c r="BK466" i="10"/>
  <c r="BK470" i="10"/>
  <c r="K475" i="10"/>
  <c r="BF475" i="10"/>
  <c r="K479" i="10"/>
  <c r="BF479" i="10"/>
  <c r="K483" i="10"/>
  <c r="BF483" i="10"/>
  <c r="BK488" i="10"/>
  <c r="K492" i="10"/>
  <c r="BF492" i="10" s="1"/>
  <c r="BK496" i="10"/>
  <c r="K500" i="10"/>
  <c r="BF500" i="10"/>
  <c r="K505" i="10"/>
  <c r="BF505" i="10"/>
  <c r="K509" i="10"/>
  <c r="BF509" i="10"/>
  <c r="K512" i="10"/>
  <c r="BF512" i="10"/>
  <c r="K518" i="10"/>
  <c r="BF518" i="10" s="1"/>
  <c r="BK522" i="10"/>
  <c r="K527" i="10"/>
  <c r="BF527" i="10"/>
  <c r="K531" i="10"/>
  <c r="BF531" i="10" s="1"/>
  <c r="BK535" i="10"/>
  <c r="BK540" i="10"/>
  <c r="BK546" i="10"/>
  <c r="K162" i="10"/>
  <c r="BF162" i="10"/>
  <c r="K210" i="10"/>
  <c r="BF210" i="10" s="1"/>
  <c r="K212" i="10"/>
  <c r="BF212" i="10"/>
  <c r="K221" i="10"/>
  <c r="BF221" i="10"/>
  <c r="K270" i="10"/>
  <c r="BF270" i="10"/>
  <c r="K277" i="10"/>
  <c r="BF277" i="10"/>
  <c r="K319" i="10"/>
  <c r="BF319" i="10"/>
  <c r="K351" i="10"/>
  <c r="BF351" i="10" s="1"/>
  <c r="K376" i="10"/>
  <c r="BF376" i="10"/>
  <c r="K429" i="10"/>
  <c r="BF429" i="10"/>
  <c r="K436" i="10"/>
  <c r="BF436" i="10"/>
  <c r="K456" i="10"/>
  <c r="BF456" i="10"/>
  <c r="K514" i="10"/>
  <c r="BF514" i="10"/>
  <c r="K39" i="9"/>
  <c r="AX105" i="1" s="1"/>
  <c r="K158" i="10"/>
  <c r="BF158" i="10"/>
  <c r="BK160" i="10"/>
  <c r="BK161" i="10"/>
  <c r="BK164" i="10"/>
  <c r="K166" i="10"/>
  <c r="BF166" i="10" s="1"/>
  <c r="BK168" i="10"/>
  <c r="BK170" i="10"/>
  <c r="BK173" i="10"/>
  <c r="K176" i="10"/>
  <c r="BF176" i="10" s="1"/>
  <c r="BK180" i="10"/>
  <c r="K183" i="10"/>
  <c r="BF183" i="10"/>
  <c r="BK188" i="10"/>
  <c r="BK191" i="10"/>
  <c r="BK195" i="10"/>
  <c r="K201" i="10"/>
  <c r="BF201" i="10"/>
  <c r="K205" i="10"/>
  <c r="BF205" i="10"/>
  <c r="BK215" i="10"/>
  <c r="K219" i="10"/>
  <c r="BF219" i="10" s="1"/>
  <c r="BK224" i="10"/>
  <c r="K228" i="10"/>
  <c r="BF228" i="10"/>
  <c r="K232" i="10"/>
  <c r="BF232" i="10"/>
  <c r="BK238" i="10"/>
  <c r="K244" i="10"/>
  <c r="BF244" i="10" s="1"/>
  <c r="K249" i="10"/>
  <c r="BF249" i="10"/>
  <c r="K253" i="10"/>
  <c r="BF253" i="10" s="1"/>
  <c r="BK258" i="10"/>
  <c r="BK257" i="10"/>
  <c r="K257" i="10"/>
  <c r="K108" i="10" s="1"/>
  <c r="K266" i="10"/>
  <c r="BF266" i="10" s="1"/>
  <c r="K271" i="10"/>
  <c r="BF271" i="10" s="1"/>
  <c r="K276" i="10"/>
  <c r="BF276" i="10"/>
  <c r="BK281" i="10"/>
  <c r="K285" i="10"/>
  <c r="BF285" i="10"/>
  <c r="K289" i="10"/>
  <c r="BF289" i="10"/>
  <c r="K293" i="10"/>
  <c r="BF293" i="10"/>
  <c r="K297" i="10"/>
  <c r="BF297" i="10"/>
  <c r="K301" i="10"/>
  <c r="BF301" i="10"/>
  <c r="K307" i="10"/>
  <c r="BF307" i="10" s="1"/>
  <c r="K310" i="10"/>
  <c r="BF310" i="10"/>
  <c r="K314" i="10"/>
  <c r="BF314" i="10"/>
  <c r="K318" i="10"/>
  <c r="BF318" i="10"/>
  <c r="K322" i="10"/>
  <c r="BF322" i="10"/>
  <c r="K326" i="10"/>
  <c r="BF326" i="10"/>
  <c r="K330" i="10"/>
  <c r="BF330" i="10" s="1"/>
  <c r="K336" i="10"/>
  <c r="BF336" i="10"/>
  <c r="BK339" i="10"/>
  <c r="BK344" i="10"/>
  <c r="K348" i="10"/>
  <c r="BF348" i="10"/>
  <c r="K353" i="10"/>
  <c r="BF353" i="10"/>
  <c r="BK358" i="10"/>
  <c r="K362" i="10"/>
  <c r="BF362" i="10"/>
  <c r="K366" i="10"/>
  <c r="BF366" i="10" s="1"/>
  <c r="BK370" i="10"/>
  <c r="BK374" i="10"/>
  <c r="K379" i="10"/>
  <c r="BF379" i="10" s="1"/>
  <c r="K383" i="10"/>
  <c r="BF383" i="10" s="1"/>
  <c r="K387" i="10"/>
  <c r="BF387" i="10" s="1"/>
  <c r="K392" i="10"/>
  <c r="BF392" i="10"/>
  <c r="K396" i="10"/>
  <c r="BF396" i="10" s="1"/>
  <c r="BK400" i="10"/>
  <c r="BK406" i="10"/>
  <c r="BK411" i="10"/>
  <c r="BK414" i="10"/>
  <c r="BK418" i="10"/>
  <c r="K422" i="10"/>
  <c r="BF422" i="10"/>
  <c r="K428" i="10"/>
  <c r="BF428" i="10"/>
  <c r="BK433" i="10"/>
  <c r="K440" i="10"/>
  <c r="BF440" i="10" s="1"/>
  <c r="BK444" i="10"/>
  <c r="BK448" i="10"/>
  <c r="K452" i="10"/>
  <c r="BF452" i="10" s="1"/>
  <c r="K457" i="10"/>
  <c r="BF457" i="10" s="1"/>
  <c r="BK461" i="10"/>
  <c r="K465" i="10"/>
  <c r="BF465" i="10"/>
  <c r="K469" i="10"/>
  <c r="BF469" i="10" s="1"/>
  <c r="K473" i="10"/>
  <c r="BF473" i="10" s="1"/>
  <c r="BK478" i="10"/>
  <c r="BK482" i="10"/>
  <c r="K486" i="10"/>
  <c r="BF486" i="10"/>
  <c r="K491" i="10"/>
  <c r="BF491" i="10"/>
  <c r="K495" i="10"/>
  <c r="BF495" i="10"/>
  <c r="BK499" i="10"/>
  <c r="K503" i="10"/>
  <c r="BF503" i="10" s="1"/>
  <c r="BK508" i="10"/>
  <c r="K513" i="10"/>
  <c r="BF513" i="10"/>
  <c r="K517" i="10"/>
  <c r="BF517" i="10"/>
  <c r="K521" i="10"/>
  <c r="BF521" i="10"/>
  <c r="K525" i="10"/>
  <c r="BF525" i="10"/>
  <c r="BK530" i="10"/>
  <c r="BK534" i="10"/>
  <c r="BK539" i="10"/>
  <c r="BK544" i="10"/>
  <c r="F42" i="9"/>
  <c r="BE105" i="1"/>
  <c r="K146" i="11"/>
  <c r="BF146" i="11"/>
  <c r="F39" i="10"/>
  <c r="BB106" i="1" s="1"/>
  <c r="F43" i="10"/>
  <c r="BF106" i="1"/>
  <c r="K140" i="12"/>
  <c r="BF140" i="12" s="1"/>
  <c r="K143" i="12"/>
  <c r="BF143" i="12" s="1"/>
  <c r="K144" i="12"/>
  <c r="BF144" i="12"/>
  <c r="K146" i="12"/>
  <c r="BF146" i="12"/>
  <c r="BK147" i="12"/>
  <c r="BK149" i="12"/>
  <c r="K151" i="12"/>
  <c r="BF151" i="12"/>
  <c r="BK153" i="12"/>
  <c r="K155" i="12"/>
  <c r="BF155" i="12" s="1"/>
  <c r="BK159" i="12"/>
  <c r="BK161" i="12"/>
  <c r="BK165" i="12"/>
  <c r="K176" i="12"/>
  <c r="BF176" i="12"/>
  <c r="K158" i="12"/>
  <c r="BF158" i="12" s="1"/>
  <c r="K170" i="12"/>
  <c r="BF170" i="12"/>
  <c r="K181" i="12"/>
  <c r="BF181" i="12" s="1"/>
  <c r="F43" i="11"/>
  <c r="BF107" i="1" s="1"/>
  <c r="K148" i="12"/>
  <c r="BF148" i="12"/>
  <c r="K152" i="12"/>
  <c r="BF152" i="12"/>
  <c r="K156" i="12"/>
  <c r="BF156" i="12" s="1"/>
  <c r="K39" i="11"/>
  <c r="AX107" i="1"/>
  <c r="K140" i="13"/>
  <c r="BF140" i="13" s="1"/>
  <c r="K142" i="13"/>
  <c r="BF142" i="13" s="1"/>
  <c r="K144" i="13"/>
  <c r="BF144" i="13"/>
  <c r="BK147" i="13"/>
  <c r="K149" i="13"/>
  <c r="BF149" i="13" s="1"/>
  <c r="K151" i="13"/>
  <c r="BF151" i="13"/>
  <c r="BK154" i="13"/>
  <c r="K156" i="13"/>
  <c r="BF156" i="13" s="1"/>
  <c r="BK158" i="13"/>
  <c r="BK160" i="13"/>
  <c r="BK162" i="13"/>
  <c r="BK165" i="13"/>
  <c r="K167" i="13"/>
  <c r="BF167" i="13"/>
  <c r="K169" i="13"/>
  <c r="BF169" i="13" s="1"/>
  <c r="K171" i="13"/>
  <c r="BF171" i="13"/>
  <c r="BK174" i="13"/>
  <c r="BK173" i="13" s="1"/>
  <c r="K173" i="13" s="1"/>
  <c r="K101" i="13" s="1"/>
  <c r="BK178" i="13"/>
  <c r="K153" i="13"/>
  <c r="BF153" i="13" s="1"/>
  <c r="F39" i="12"/>
  <c r="BB108" i="1" s="1"/>
  <c r="K139" i="13"/>
  <c r="BF139" i="13"/>
  <c r="BK141" i="13"/>
  <c r="K145" i="13"/>
  <c r="BF145" i="13" s="1"/>
  <c r="BK150" i="13"/>
  <c r="BK152" i="13"/>
  <c r="K157" i="13"/>
  <c r="BF157" i="13"/>
  <c r="K161" i="13"/>
  <c r="BF161" i="13"/>
  <c r="BK168" i="13"/>
  <c r="K172" i="13"/>
  <c r="BF172" i="13"/>
  <c r="K179" i="13"/>
  <c r="BF179" i="13"/>
  <c r="K146" i="13"/>
  <c r="BF146" i="13" s="1"/>
  <c r="F42" i="12"/>
  <c r="BE108" i="1"/>
  <c r="K144" i="14"/>
  <c r="BF144" i="14" s="1"/>
  <c r="K147" i="14"/>
  <c r="BF147" i="14" s="1"/>
  <c r="K148" i="14"/>
  <c r="BF148" i="14"/>
  <c r="K152" i="14"/>
  <c r="BF152" i="14"/>
  <c r="BK153" i="14"/>
  <c r="BK159" i="14"/>
  <c r="K164" i="14"/>
  <c r="BF164" i="14"/>
  <c r="K171" i="14"/>
  <c r="BF171" i="14" s="1"/>
  <c r="K174" i="14"/>
  <c r="BF174" i="14" s="1"/>
  <c r="K177" i="14"/>
  <c r="BF177" i="14"/>
  <c r="K182" i="14"/>
  <c r="BF182" i="14"/>
  <c r="F39" i="13"/>
  <c r="BB109" i="1" s="1"/>
  <c r="F41" i="13"/>
  <c r="BD109" i="1"/>
  <c r="K154" i="14"/>
  <c r="BF154" i="14" s="1"/>
  <c r="K158" i="14"/>
  <c r="BF158" i="14" s="1"/>
  <c r="K163" i="14"/>
  <c r="BF163" i="14"/>
  <c r="K166" i="14"/>
  <c r="BF166" i="14"/>
  <c r="K170" i="14"/>
  <c r="BF170" i="14" s="1"/>
  <c r="K175" i="14"/>
  <c r="BF175" i="14"/>
  <c r="K180" i="14"/>
  <c r="BF180" i="14" s="1"/>
  <c r="K187" i="14"/>
  <c r="BF187" i="14" s="1"/>
  <c r="F42" i="13"/>
  <c r="BE109" i="1"/>
  <c r="K145" i="15"/>
  <c r="BF145" i="15"/>
  <c r="BK150" i="15"/>
  <c r="K154" i="15"/>
  <c r="BF154" i="15" s="1"/>
  <c r="BK158" i="15"/>
  <c r="BK163" i="15"/>
  <c r="K167" i="15"/>
  <c r="BF167" i="15"/>
  <c r="K171" i="15"/>
  <c r="BF171" i="15" s="1"/>
  <c r="K175" i="15"/>
  <c r="BF175" i="15"/>
  <c r="K180" i="15"/>
  <c r="BF180" i="15" s="1"/>
  <c r="BK186" i="15"/>
  <c r="K190" i="15"/>
  <c r="BF190" i="15"/>
  <c r="K194" i="15"/>
  <c r="BF194" i="15" s="1"/>
  <c r="BK198" i="15"/>
  <c r="BK202" i="15"/>
  <c r="K212" i="15"/>
  <c r="BF212" i="15"/>
  <c r="K146" i="15"/>
  <c r="BF146" i="15"/>
  <c r="F39" i="14"/>
  <c r="BB110" i="1" s="1"/>
  <c r="F42" i="14"/>
  <c r="BE110" i="1"/>
  <c r="K162" i="15"/>
  <c r="BF162" i="15" s="1"/>
  <c r="BK166" i="15"/>
  <c r="BK169" i="15"/>
  <c r="K174" i="15"/>
  <c r="BF174" i="15"/>
  <c r="K179" i="15"/>
  <c r="BF179" i="15"/>
  <c r="BK185" i="15"/>
  <c r="K189" i="15"/>
  <c r="BF189" i="15"/>
  <c r="BK193" i="15"/>
  <c r="K197" i="15"/>
  <c r="BF197" i="15" s="1"/>
  <c r="BK201" i="15"/>
  <c r="K208" i="15"/>
  <c r="BF208" i="15" s="1"/>
  <c r="BK213" i="15"/>
  <c r="K176" i="15"/>
  <c r="BF176" i="15"/>
  <c r="F43" i="14"/>
  <c r="BF110" i="1" s="1"/>
  <c r="BK169" i="16"/>
  <c r="BK172" i="16"/>
  <c r="BK188" i="16"/>
  <c r="BK193" i="16"/>
  <c r="K145" i="16"/>
  <c r="BF145" i="16" s="1"/>
  <c r="K149" i="16"/>
  <c r="BF149" i="16"/>
  <c r="K153" i="16"/>
  <c r="BF153" i="16"/>
  <c r="K155" i="16"/>
  <c r="BF155" i="16" s="1"/>
  <c r="K161" i="16"/>
  <c r="BF161" i="16"/>
  <c r="K165" i="16"/>
  <c r="BF165" i="16" s="1"/>
  <c r="K185" i="16"/>
  <c r="BF185" i="16" s="1"/>
  <c r="K195" i="16"/>
  <c r="BF195" i="16"/>
  <c r="F42" i="15"/>
  <c r="BE111" i="1"/>
  <c r="BK167" i="16"/>
  <c r="BK168" i="16"/>
  <c r="BK174" i="16"/>
  <c r="BK186" i="16"/>
  <c r="BK184" i="16"/>
  <c r="K184" i="16" s="1"/>
  <c r="K106" i="16" s="1"/>
  <c r="BK189" i="16"/>
  <c r="K146" i="16"/>
  <c r="BF146" i="16"/>
  <c r="K150" i="16"/>
  <c r="BF150" i="16"/>
  <c r="K154" i="16"/>
  <c r="BF154" i="16" s="1"/>
  <c r="K159" i="16"/>
  <c r="BF159" i="16"/>
  <c r="K171" i="16"/>
  <c r="BF171" i="16" s="1"/>
  <c r="K181" i="16"/>
  <c r="BF181" i="16" s="1"/>
  <c r="K39" i="15"/>
  <c r="AX111" i="1"/>
  <c r="K141" i="17"/>
  <c r="BF141" i="17"/>
  <c r="K142" i="17"/>
  <c r="BF142" i="17" s="1"/>
  <c r="K143" i="17"/>
  <c r="BF143" i="17"/>
  <c r="BK144" i="17"/>
  <c r="K145" i="17"/>
  <c r="BF145" i="17"/>
  <c r="K146" i="17"/>
  <c r="BF146" i="17" s="1"/>
  <c r="BK147" i="17"/>
  <c r="K148" i="17"/>
  <c r="BF148" i="17"/>
  <c r="BK149" i="17"/>
  <c r="K150" i="17"/>
  <c r="BF150" i="17"/>
  <c r="K151" i="17"/>
  <c r="BF151" i="17"/>
  <c r="K155" i="17"/>
  <c r="BF155" i="17"/>
  <c r="BK157" i="17"/>
  <c r="K159" i="17"/>
  <c r="BF159" i="17"/>
  <c r="BK164" i="17"/>
  <c r="BK168" i="17"/>
  <c r="BK173" i="17"/>
  <c r="BK172" i="17" s="1"/>
  <c r="K172" i="17" s="1"/>
  <c r="K102" i="17" s="1"/>
  <c r="K182" i="17"/>
  <c r="BF182" i="17" s="1"/>
  <c r="K152" i="17"/>
  <c r="BF152" i="17" s="1"/>
  <c r="K39" i="16"/>
  <c r="AX112" i="1"/>
  <c r="K154" i="17"/>
  <c r="BF154" i="17"/>
  <c r="K158" i="17"/>
  <c r="BF158" i="17" s="1"/>
  <c r="BK160" i="17"/>
  <c r="BK162" i="17"/>
  <c r="BK165" i="17"/>
  <c r="K167" i="17"/>
  <c r="BF167" i="17"/>
  <c r="K169" i="17"/>
  <c r="BF169" i="17" s="1"/>
  <c r="BK171" i="17"/>
  <c r="BK177" i="17"/>
  <c r="BK175" i="17"/>
  <c r="K175" i="17" s="1"/>
  <c r="K104" i="17" s="1"/>
  <c r="BK181" i="17"/>
  <c r="BK183" i="17"/>
  <c r="K163" i="17"/>
  <c r="BF163" i="17" s="1"/>
  <c r="F41" i="16"/>
  <c r="BD112" i="1" s="1"/>
  <c r="BK142" i="18"/>
  <c r="BK147" i="18"/>
  <c r="K153" i="18"/>
  <c r="BF153" i="18"/>
  <c r="K156" i="18"/>
  <c r="BF156" i="18" s="1"/>
  <c r="K160" i="18"/>
  <c r="BF160" i="18"/>
  <c r="BK166" i="18"/>
  <c r="BK170" i="18"/>
  <c r="BK174" i="18"/>
  <c r="K181" i="18"/>
  <c r="BF181" i="18" s="1"/>
  <c r="BK188" i="18"/>
  <c r="BK184" i="18"/>
  <c r="K184" i="18"/>
  <c r="K106" i="18" s="1"/>
  <c r="F43" i="17"/>
  <c r="BF113" i="1" s="1"/>
  <c r="K146" i="18"/>
  <c r="BF146" i="18"/>
  <c r="K152" i="18"/>
  <c r="BF152" i="18"/>
  <c r="K157" i="18"/>
  <c r="BF157" i="18" s="1"/>
  <c r="K161" i="18"/>
  <c r="BF161" i="18"/>
  <c r="K165" i="18"/>
  <c r="BF165" i="18" s="1"/>
  <c r="K169" i="18"/>
  <c r="BF169" i="18" s="1"/>
  <c r="BK173" i="18"/>
  <c r="BK179" i="18"/>
  <c r="BK177" i="18" s="1"/>
  <c r="K177" i="18" s="1"/>
  <c r="K103" i="18" s="1"/>
  <c r="K186" i="18"/>
  <c r="BF186" i="18"/>
  <c r="K151" i="18"/>
  <c r="BF151" i="18"/>
  <c r="K187" i="18"/>
  <c r="BF187" i="18" s="1"/>
  <c r="F39" i="17"/>
  <c r="BB113" i="1"/>
  <c r="F42" i="17"/>
  <c r="BE113" i="1" s="1"/>
  <c r="K156" i="19"/>
  <c r="BF156" i="19" s="1"/>
  <c r="K161" i="19"/>
  <c r="BF161" i="19"/>
  <c r="K165" i="19"/>
  <c r="BF165" i="19"/>
  <c r="K170" i="19"/>
  <c r="BF170" i="19" s="1"/>
  <c r="K173" i="19"/>
  <c r="BF173" i="19"/>
  <c r="BK177" i="19"/>
  <c r="K181" i="19"/>
  <c r="BF181" i="19"/>
  <c r="K185" i="19"/>
  <c r="BF185" i="19" s="1"/>
  <c r="BK192" i="19"/>
  <c r="K194" i="19"/>
  <c r="BF194" i="19"/>
  <c r="BK198" i="19"/>
  <c r="BK203" i="19"/>
  <c r="K210" i="19"/>
  <c r="BF210" i="19"/>
  <c r="BK215" i="19"/>
  <c r="K220" i="19"/>
  <c r="BF220" i="19"/>
  <c r="F39" i="18"/>
  <c r="BB114" i="1" s="1"/>
  <c r="F43" i="18"/>
  <c r="BF114" i="1"/>
  <c r="K164" i="19"/>
  <c r="BF164" i="19" s="1"/>
  <c r="K169" i="19"/>
  <c r="BF169" i="19" s="1"/>
  <c r="BK175" i="19"/>
  <c r="BK180" i="19"/>
  <c r="K184" i="19"/>
  <c r="BF184" i="19"/>
  <c r="BK189" i="19"/>
  <c r="BK193" i="19"/>
  <c r="BK197" i="19"/>
  <c r="K202" i="19"/>
  <c r="BF202" i="19"/>
  <c r="BK208" i="19"/>
  <c r="BK206" i="19" s="1"/>
  <c r="K206" i="19" s="1"/>
  <c r="K106" i="19" s="1"/>
  <c r="K214" i="19"/>
  <c r="BF214" i="19" s="1"/>
  <c r="K219" i="19"/>
  <c r="BF219" i="19" s="1"/>
  <c r="F41" i="18"/>
  <c r="BD114" i="1"/>
  <c r="BK136" i="20"/>
  <c r="K140" i="20"/>
  <c r="BF140" i="20" s="1"/>
  <c r="K144" i="20"/>
  <c r="BF144" i="20" s="1"/>
  <c r="BK146" i="20"/>
  <c r="K153" i="20"/>
  <c r="BF153" i="20" s="1"/>
  <c r="K157" i="20"/>
  <c r="BF157" i="20" s="1"/>
  <c r="K162" i="20"/>
  <c r="BF162" i="20"/>
  <c r="F43" i="19"/>
  <c r="BF115" i="1"/>
  <c r="BK139" i="20"/>
  <c r="K143" i="20"/>
  <c r="BF143" i="20"/>
  <c r="BK147" i="20"/>
  <c r="BK152" i="20"/>
  <c r="BK156" i="20"/>
  <c r="K159" i="20"/>
  <c r="BF159" i="20" s="1"/>
  <c r="K163" i="20"/>
  <c r="BF163" i="20"/>
  <c r="K39" i="19"/>
  <c r="AX115" i="1"/>
  <c r="K174" i="21"/>
  <c r="BF174" i="21" s="1"/>
  <c r="BK177" i="21"/>
  <c r="BK182" i="21"/>
  <c r="BK184" i="21"/>
  <c r="K186" i="21"/>
  <c r="BF186" i="21"/>
  <c r="K188" i="21"/>
  <c r="BF188" i="21" s="1"/>
  <c r="K192" i="21"/>
  <c r="BF192" i="21"/>
  <c r="BK195" i="21"/>
  <c r="K197" i="21"/>
  <c r="BF197" i="21" s="1"/>
  <c r="BK198" i="21"/>
  <c r="BK199" i="21"/>
  <c r="K202" i="21"/>
  <c r="BF202" i="21" s="1"/>
  <c r="K143" i="21"/>
  <c r="BF143" i="21" s="1"/>
  <c r="K151" i="21"/>
  <c r="BF151" i="21"/>
  <c r="K159" i="21"/>
  <c r="BF159" i="21"/>
  <c r="K39" i="20"/>
  <c r="AX116" i="1" s="1"/>
  <c r="K165" i="21"/>
  <c r="BF165" i="21"/>
  <c r="K171" i="21"/>
  <c r="BF171" i="21" s="1"/>
  <c r="BK175" i="21"/>
  <c r="K176" i="21"/>
  <c r="BF176" i="21" s="1"/>
  <c r="BK183" i="21"/>
  <c r="BK187" i="21"/>
  <c r="BK190" i="21"/>
  <c r="K194" i="21"/>
  <c r="BF194" i="21" s="1"/>
  <c r="K201" i="21"/>
  <c r="BF201" i="21"/>
  <c r="K204" i="21"/>
  <c r="BF204" i="21" s="1"/>
  <c r="K145" i="21"/>
  <c r="BF145" i="21" s="1"/>
  <c r="K153" i="21"/>
  <c r="BF153" i="21"/>
  <c r="K157" i="21"/>
  <c r="BF157" i="21"/>
  <c r="F41" i="20"/>
  <c r="BD116" i="1" s="1"/>
  <c r="BK143" i="22"/>
  <c r="K147" i="22"/>
  <c r="BF147" i="22"/>
  <c r="BK149" i="22"/>
  <c r="K151" i="22"/>
  <c r="BF151" i="22" s="1"/>
  <c r="BK154" i="22"/>
  <c r="BK161" i="22"/>
  <c r="BK162" i="22"/>
  <c r="K164" i="22"/>
  <c r="BF164" i="22" s="1"/>
  <c r="BK166" i="22"/>
  <c r="K168" i="22"/>
  <c r="BF168" i="22"/>
  <c r="K170" i="22"/>
  <c r="BF170" i="22" s="1"/>
  <c r="BK172" i="22"/>
  <c r="BK174" i="22"/>
  <c r="K176" i="22"/>
  <c r="BF176" i="22"/>
  <c r="BK178" i="22"/>
  <c r="K180" i="22"/>
  <c r="BF180" i="22" s="1"/>
  <c r="K182" i="22"/>
  <c r="BF182" i="22" s="1"/>
  <c r="K184" i="22"/>
  <c r="BF184" i="22"/>
  <c r="K187" i="22"/>
  <c r="BF187" i="22"/>
  <c r="F43" i="21"/>
  <c r="BF118" i="1" s="1"/>
  <c r="BK140" i="22"/>
  <c r="BK145" i="22"/>
  <c r="F39" i="21"/>
  <c r="BB118" i="1" s="1"/>
  <c r="F41" i="21"/>
  <c r="BD118" i="1" s="1"/>
  <c r="BK167" i="23"/>
  <c r="BK166" i="23"/>
  <c r="K166" i="23" s="1"/>
  <c r="K101" i="23" s="1"/>
  <c r="BK173" i="23"/>
  <c r="K176" i="23"/>
  <c r="BF176" i="23"/>
  <c r="K181" i="23"/>
  <c r="BF181" i="23"/>
  <c r="BK184" i="23"/>
  <c r="BK188" i="23"/>
  <c r="K192" i="23"/>
  <c r="BF192" i="23"/>
  <c r="BK194" i="23"/>
  <c r="K196" i="23"/>
  <c r="BF196" i="23"/>
  <c r="K198" i="23"/>
  <c r="BF198" i="23" s="1"/>
  <c r="K200" i="23"/>
  <c r="BF200" i="23"/>
  <c r="K202" i="23"/>
  <c r="BF202" i="23" s="1"/>
  <c r="K204" i="23"/>
  <c r="BF204" i="23" s="1"/>
  <c r="BK206" i="23"/>
  <c r="BK208" i="23"/>
  <c r="BK211" i="23"/>
  <c r="BK213" i="23"/>
  <c r="BK216" i="23"/>
  <c r="BK219" i="23"/>
  <c r="BK221" i="23"/>
  <c r="BK223" i="23"/>
  <c r="BK225" i="23"/>
  <c r="BK227" i="23"/>
  <c r="BK229" i="23"/>
  <c r="BK232" i="23"/>
  <c r="K234" i="23"/>
  <c r="BF234" i="23"/>
  <c r="K210" i="23"/>
  <c r="BF210" i="23"/>
  <c r="K231" i="23"/>
  <c r="BF231" i="23" s="1"/>
  <c r="K237" i="23"/>
  <c r="BF237" i="23"/>
  <c r="K239" i="23"/>
  <c r="BF239" i="23" s="1"/>
  <c r="K242" i="23"/>
  <c r="BF242" i="23" s="1"/>
  <c r="K245" i="23"/>
  <c r="BF245" i="23"/>
  <c r="K248" i="23"/>
  <c r="BF248" i="23"/>
  <c r="K251" i="23"/>
  <c r="BF251" i="23" s="1"/>
  <c r="K253" i="23"/>
  <c r="BF253" i="23"/>
  <c r="K255" i="23"/>
  <c r="BF255" i="23" s="1"/>
  <c r="K259" i="23"/>
  <c r="BF259" i="23" s="1"/>
  <c r="K263" i="23"/>
  <c r="BF263" i="23"/>
  <c r="K265" i="23"/>
  <c r="BF265" i="23"/>
  <c r="K267" i="23"/>
  <c r="BF267" i="23" s="1"/>
  <c r="K269" i="23"/>
  <c r="BF269" i="23"/>
  <c r="K271" i="23"/>
  <c r="BF271" i="23" s="1"/>
  <c r="K274" i="23"/>
  <c r="BF274" i="23" s="1"/>
  <c r="F39" i="22"/>
  <c r="BB119" i="1"/>
  <c r="F43" i="22"/>
  <c r="BF119" i="1"/>
  <c r="K39" i="22"/>
  <c r="AX119" i="1" s="1"/>
  <c r="BK168" i="24"/>
  <c r="BK175" i="24"/>
  <c r="K179" i="24"/>
  <c r="BF179" i="24" s="1"/>
  <c r="BK182" i="24"/>
  <c r="BK187" i="24"/>
  <c r="K192" i="24"/>
  <c r="BF192" i="24"/>
  <c r="BK196" i="24"/>
  <c r="K201" i="24"/>
  <c r="BF201" i="24" s="1"/>
  <c r="BK205" i="24"/>
  <c r="K209" i="24"/>
  <c r="BF209" i="24"/>
  <c r="K213" i="24"/>
  <c r="BF213" i="24" s="1"/>
  <c r="K217" i="24"/>
  <c r="BF217" i="24"/>
  <c r="K223" i="24"/>
  <c r="BF223" i="24"/>
  <c r="BK229" i="24"/>
  <c r="K244" i="24"/>
  <c r="BF244" i="24" s="1"/>
  <c r="BK251" i="24"/>
  <c r="K256" i="24"/>
  <c r="BF256" i="24"/>
  <c r="K261" i="24"/>
  <c r="BF261" i="24" s="1"/>
  <c r="BK266" i="24"/>
  <c r="K276" i="24"/>
  <c r="BF276" i="24"/>
  <c r="K284" i="24"/>
  <c r="BF284" i="24" s="1"/>
  <c r="BK290" i="24"/>
  <c r="BK297" i="24"/>
  <c r="K303" i="24"/>
  <c r="BF303" i="24"/>
  <c r="K309" i="24"/>
  <c r="BF309" i="24"/>
  <c r="BK315" i="24"/>
  <c r="K169" i="24"/>
  <c r="BF169" i="24"/>
  <c r="K231" i="24"/>
  <c r="BF231" i="24"/>
  <c r="K292" i="24"/>
  <c r="BF292" i="24"/>
  <c r="K312" i="24"/>
  <c r="BF312" i="24" s="1"/>
  <c r="F41" i="23"/>
  <c r="BD120" i="1"/>
  <c r="BK148" i="24"/>
  <c r="BK147" i="24" s="1"/>
  <c r="K147" i="24" s="1"/>
  <c r="K102" i="24" s="1"/>
  <c r="K150" i="24"/>
  <c r="BF150" i="24"/>
  <c r="BK154" i="24"/>
  <c r="BK162" i="24"/>
  <c r="K171" i="24"/>
  <c r="BF171" i="24" s="1"/>
  <c r="K174" i="24"/>
  <c r="BF174" i="24"/>
  <c r="K176" i="24"/>
  <c r="BF176" i="24" s="1"/>
  <c r="BK178" i="24"/>
  <c r="K180" i="24"/>
  <c r="BF180" i="24"/>
  <c r="BK183" i="24"/>
  <c r="BK186" i="24"/>
  <c r="BK188" i="24"/>
  <c r="BK191" i="24"/>
  <c r="K193" i="24"/>
  <c r="BF193" i="24"/>
  <c r="BK195" i="24"/>
  <c r="BK197" i="24"/>
  <c r="K199" i="24"/>
  <c r="BF199" i="24" s="1"/>
  <c r="BK202" i="24"/>
  <c r="BK204" i="24"/>
  <c r="K208" i="24"/>
  <c r="BF208" i="24" s="1"/>
  <c r="K212" i="24"/>
  <c r="BF212" i="24" s="1"/>
  <c r="BK216" i="24"/>
  <c r="BK221" i="24"/>
  <c r="BK227" i="24"/>
  <c r="K242" i="24"/>
  <c r="BF242" i="24" s="1"/>
  <c r="BK250" i="24"/>
  <c r="BK255" i="24"/>
  <c r="K260" i="24"/>
  <c r="BF260" i="24"/>
  <c r="BK265" i="24"/>
  <c r="K275" i="24"/>
  <c r="BF275" i="24" s="1"/>
  <c r="K283" i="24"/>
  <c r="BF283" i="24"/>
  <c r="K299" i="24"/>
  <c r="BF299" i="24"/>
  <c r="K305" i="24"/>
  <c r="BF305" i="24" s="1"/>
  <c r="K310" i="24"/>
  <c r="BF310" i="24"/>
  <c r="K316" i="24"/>
  <c r="BF316" i="24" s="1"/>
  <c r="K161" i="24"/>
  <c r="BF161" i="24" s="1"/>
  <c r="K267" i="24"/>
  <c r="BF267" i="24"/>
  <c r="K39" i="23"/>
  <c r="AX120" i="1"/>
  <c r="K140" i="25"/>
  <c r="BF140" i="25" s="1"/>
  <c r="BK143" i="25"/>
  <c r="K154" i="25"/>
  <c r="BF154" i="25"/>
  <c r="K157" i="25"/>
  <c r="BF157" i="25"/>
  <c r="BK162" i="25"/>
  <c r="BK175" i="25"/>
  <c r="K201" i="25"/>
  <c r="BF201" i="25"/>
  <c r="K227" i="25"/>
  <c r="BF227" i="25" s="1"/>
  <c r="K231" i="25"/>
  <c r="BF231" i="25"/>
  <c r="K235" i="25"/>
  <c r="BF235" i="25"/>
  <c r="BK237" i="25"/>
  <c r="BK242" i="25"/>
  <c r="BK251" i="25"/>
  <c r="K260" i="25"/>
  <c r="BF260" i="25"/>
  <c r="K262" i="25"/>
  <c r="BF262" i="25"/>
  <c r="BK266" i="25"/>
  <c r="K270" i="25"/>
  <c r="BF270" i="25"/>
  <c r="K274" i="25"/>
  <c r="BF274" i="25"/>
  <c r="K41" i="24"/>
  <c r="AX123" i="1"/>
  <c r="BK141" i="25"/>
  <c r="BK155" i="25"/>
  <c r="BK160" i="25"/>
  <c r="K214" i="25"/>
  <c r="BF214" i="25"/>
  <c r="BK234" i="25"/>
  <c r="BK243" i="25"/>
  <c r="K252" i="25"/>
  <c r="BF252" i="25"/>
  <c r="BK261" i="25"/>
  <c r="K265" i="25"/>
  <c r="BF265" i="25"/>
  <c r="K269" i="25"/>
  <c r="BF269" i="25" s="1"/>
  <c r="K273" i="25"/>
  <c r="BF273" i="25"/>
  <c r="K277" i="25"/>
  <c r="BF277" i="25" s="1"/>
  <c r="F45" i="24"/>
  <c r="BF123" i="1" s="1"/>
  <c r="BK152" i="26"/>
  <c r="K159" i="26"/>
  <c r="BF159" i="26" s="1"/>
  <c r="BK195" i="26"/>
  <c r="K200" i="26"/>
  <c r="BF200" i="26" s="1"/>
  <c r="BK204" i="26"/>
  <c r="BK210" i="26"/>
  <c r="K216" i="26"/>
  <c r="BF216" i="26" s="1"/>
  <c r="BK240" i="26"/>
  <c r="K258" i="26"/>
  <c r="BF258" i="26"/>
  <c r="K140" i="26"/>
  <c r="BF140" i="26" s="1"/>
  <c r="F43" i="25"/>
  <c r="BD124" i="1" s="1"/>
  <c r="BK141" i="26"/>
  <c r="K158" i="26"/>
  <c r="BF158" i="26"/>
  <c r="BK169" i="26"/>
  <c r="K183" i="26"/>
  <c r="BF183" i="26" s="1"/>
  <c r="K199" i="26"/>
  <c r="BF199" i="26"/>
  <c r="BK202" i="26"/>
  <c r="K207" i="26"/>
  <c r="BF207" i="26"/>
  <c r="K213" i="26"/>
  <c r="BF213" i="26" s="1"/>
  <c r="BK221" i="26"/>
  <c r="BK231" i="26"/>
  <c r="K249" i="26"/>
  <c r="BF249" i="26" s="1"/>
  <c r="BK256" i="26"/>
  <c r="K260" i="26"/>
  <c r="BF260" i="26"/>
  <c r="K41" i="25"/>
  <c r="AX124" i="1" s="1"/>
  <c r="BK144" i="27"/>
  <c r="BK146" i="27"/>
  <c r="K149" i="27"/>
  <c r="BF149" i="27"/>
  <c r="K152" i="27"/>
  <c r="BF152" i="27"/>
  <c r="K155" i="27"/>
  <c r="BF155" i="27" s="1"/>
  <c r="K157" i="27"/>
  <c r="BF157" i="27"/>
  <c r="K159" i="27"/>
  <c r="BF159" i="27" s="1"/>
  <c r="BK161" i="27"/>
  <c r="BK148" i="27" s="1"/>
  <c r="K148" i="27" s="1"/>
  <c r="K103" i="27" s="1"/>
  <c r="K163" i="27"/>
  <c r="BF163" i="27"/>
  <c r="K167" i="27"/>
  <c r="BF167" i="27" s="1"/>
  <c r="BK169" i="27"/>
  <c r="K174" i="27"/>
  <c r="BF174" i="27"/>
  <c r="F44" i="26"/>
  <c r="BE125" i="1"/>
  <c r="F43" i="26"/>
  <c r="BD125" i="1" s="1"/>
  <c r="F45" i="26"/>
  <c r="BF125" i="1"/>
  <c r="K151" i="28"/>
  <c r="BF151" i="28" s="1"/>
  <c r="K156" i="28"/>
  <c r="BF156" i="28" s="1"/>
  <c r="BK160" i="28"/>
  <c r="K165" i="28"/>
  <c r="BF165" i="28" s="1"/>
  <c r="BK170" i="28"/>
  <c r="BK176" i="28"/>
  <c r="K180" i="28"/>
  <c r="BF180" i="28"/>
  <c r="K184" i="28"/>
  <c r="BF184" i="28"/>
  <c r="K188" i="28"/>
  <c r="BF188" i="28" s="1"/>
  <c r="K192" i="28"/>
  <c r="BF192" i="28"/>
  <c r="BK196" i="28"/>
  <c r="BK200" i="28"/>
  <c r="BK204" i="28"/>
  <c r="K208" i="28"/>
  <c r="BF208" i="28" s="1"/>
  <c r="K212" i="28"/>
  <c r="BF212" i="28"/>
  <c r="K216" i="28"/>
  <c r="BF216" i="28" s="1"/>
  <c r="K220" i="28"/>
  <c r="BF220" i="28" s="1"/>
  <c r="K224" i="28"/>
  <c r="BF224" i="28"/>
  <c r="K228" i="28"/>
  <c r="BF228" i="28"/>
  <c r="K230" i="28"/>
  <c r="BF230" i="28" s="1"/>
  <c r="BK234" i="28"/>
  <c r="BK238" i="28"/>
  <c r="BK243" i="28"/>
  <c r="K248" i="28"/>
  <c r="BF248" i="28" s="1"/>
  <c r="BK254" i="28"/>
  <c r="BK258" i="28"/>
  <c r="BK262" i="28"/>
  <c r="BK266" i="28"/>
  <c r="BK270" i="28"/>
  <c r="BK274" i="28"/>
  <c r="K278" i="28"/>
  <c r="BF278" i="28"/>
  <c r="BK282" i="28"/>
  <c r="K288" i="28"/>
  <c r="BF288" i="28" s="1"/>
  <c r="BK292" i="28"/>
  <c r="BK297" i="28"/>
  <c r="K303" i="28"/>
  <c r="BF303" i="28"/>
  <c r="K308" i="28"/>
  <c r="BF308" i="28"/>
  <c r="BK313" i="28"/>
  <c r="BK317" i="28"/>
  <c r="BK321" i="28"/>
  <c r="BK325" i="28"/>
  <c r="K329" i="28"/>
  <c r="BF329" i="28" s="1"/>
  <c r="BK333" i="28"/>
  <c r="BK337" i="28"/>
  <c r="K341" i="28"/>
  <c r="BF341" i="28"/>
  <c r="K345" i="28"/>
  <c r="BF345" i="28"/>
  <c r="K349" i="28"/>
  <c r="BF349" i="28" s="1"/>
  <c r="BK353" i="28"/>
  <c r="BK357" i="28"/>
  <c r="BK361" i="28"/>
  <c r="K365" i="28"/>
  <c r="BF365" i="28" s="1"/>
  <c r="K369" i="28"/>
  <c r="BF369" i="28"/>
  <c r="K152" i="28"/>
  <c r="BF152" i="28" s="1"/>
  <c r="K244" i="28"/>
  <c r="BF244" i="28" s="1"/>
  <c r="K299" i="28"/>
  <c r="BF299" i="28"/>
  <c r="F43" i="27"/>
  <c r="BD126" i="1"/>
  <c r="BK164" i="28"/>
  <c r="K171" i="28"/>
  <c r="BF171" i="28" s="1"/>
  <c r="BK177" i="28"/>
  <c r="K181" i="28"/>
  <c r="BF181" i="28" s="1"/>
  <c r="K185" i="28"/>
  <c r="BF185" i="28" s="1"/>
  <c r="K189" i="28"/>
  <c r="BF189" i="28"/>
  <c r="K193" i="28"/>
  <c r="BF193" i="28"/>
  <c r="BK197" i="28"/>
  <c r="K201" i="28"/>
  <c r="BF201" i="28" s="1"/>
  <c r="BK205" i="28"/>
  <c r="K209" i="28"/>
  <c r="BF209" i="28" s="1"/>
  <c r="K213" i="28"/>
  <c r="BF213" i="28" s="1"/>
  <c r="K218" i="28"/>
  <c r="BF218" i="28"/>
  <c r="BK222" i="28"/>
  <c r="BK227" i="28"/>
  <c r="K231" i="28"/>
  <c r="BF231" i="28" s="1"/>
  <c r="BK235" i="28"/>
  <c r="K239" i="28"/>
  <c r="BF239" i="28"/>
  <c r="K242" i="28"/>
  <c r="BF242" i="28"/>
  <c r="K247" i="28"/>
  <c r="BF247" i="28" s="1"/>
  <c r="BK252" i="28"/>
  <c r="BK255" i="28"/>
  <c r="K259" i="28"/>
  <c r="BF259" i="28" s="1"/>
  <c r="K265" i="28"/>
  <c r="BF265" i="28" s="1"/>
  <c r="K269" i="28"/>
  <c r="BF269" i="28"/>
  <c r="BK271" i="28"/>
  <c r="BK275" i="28"/>
  <c r="BK281" i="28"/>
  <c r="BK287" i="28"/>
  <c r="K291" i="28"/>
  <c r="BF291" i="28"/>
  <c r="BK295" i="28"/>
  <c r="BK302" i="28"/>
  <c r="BK307" i="28"/>
  <c r="K311" i="28"/>
  <c r="BF311" i="28"/>
  <c r="BK316" i="28"/>
  <c r="BK320" i="28"/>
  <c r="BK324" i="28"/>
  <c r="BK328" i="28"/>
  <c r="BK332" i="28"/>
  <c r="BK336" i="28"/>
  <c r="K340" i="28"/>
  <c r="BF340" i="28"/>
  <c r="K344" i="28"/>
  <c r="BF344" i="28" s="1"/>
  <c r="K348" i="28"/>
  <c r="BF348" i="28"/>
  <c r="K352" i="28"/>
  <c r="BF352" i="28" s="1"/>
  <c r="K356" i="28"/>
  <c r="BF356" i="28" s="1"/>
  <c r="K360" i="28"/>
  <c r="BF360" i="28"/>
  <c r="BK364" i="28"/>
  <c r="K368" i="28"/>
  <c r="BF368" i="28" s="1"/>
  <c r="K163" i="28"/>
  <c r="BF163" i="28" s="1"/>
  <c r="K251" i="28"/>
  <c r="BF251" i="28"/>
  <c r="K304" i="28"/>
  <c r="BF304" i="28"/>
  <c r="F41" i="27"/>
  <c r="BB126" i="1" s="1"/>
  <c r="F44" i="27"/>
  <c r="BE126" i="1"/>
  <c r="BK154" i="29"/>
  <c r="BK161" i="29"/>
  <c r="BK170" i="29"/>
  <c r="K186" i="29"/>
  <c r="BF186" i="29"/>
  <c r="K191" i="29"/>
  <c r="BF191" i="29" s="1"/>
  <c r="K196" i="29"/>
  <c r="BF196" i="29" s="1"/>
  <c r="BK202" i="29"/>
  <c r="BK207" i="29"/>
  <c r="BK213" i="29"/>
  <c r="K217" i="29"/>
  <c r="BF217" i="29" s="1"/>
  <c r="BK221" i="29"/>
  <c r="BK225" i="29"/>
  <c r="BK229" i="29"/>
  <c r="BK233" i="29"/>
  <c r="K240" i="29"/>
  <c r="BF240" i="29"/>
  <c r="BK249" i="29"/>
  <c r="BK246" i="29" s="1"/>
  <c r="K246" i="29" s="1"/>
  <c r="K108" i="29" s="1"/>
  <c r="K203" i="29"/>
  <c r="BF203" i="29" s="1"/>
  <c r="K39" i="28"/>
  <c r="AX127" i="1" s="1"/>
  <c r="K148" i="29"/>
  <c r="BF148" i="29"/>
  <c r="K164" i="29"/>
  <c r="BF164" i="29"/>
  <c r="BK171" i="29"/>
  <c r="K190" i="29"/>
  <c r="BF190" i="29"/>
  <c r="BK195" i="29"/>
  <c r="BK198" i="29"/>
  <c r="K201" i="29"/>
  <c r="BF201" i="29" s="1"/>
  <c r="K206" i="29"/>
  <c r="BF206" i="29"/>
  <c r="BK210" i="29"/>
  <c r="BK214" i="29"/>
  <c r="K218" i="29"/>
  <c r="BF218" i="29" s="1"/>
  <c r="K220" i="29"/>
  <c r="BF220" i="29"/>
  <c r="K224" i="29"/>
  <c r="BF224" i="29"/>
  <c r="K228" i="29"/>
  <c r="BF228" i="29" s="1"/>
  <c r="BK232" i="29"/>
  <c r="K237" i="29"/>
  <c r="BF237" i="29"/>
  <c r="K250" i="29"/>
  <c r="BF250" i="29"/>
  <c r="K178" i="29"/>
  <c r="BF178" i="29" s="1"/>
  <c r="K212" i="29"/>
  <c r="BF212" i="29"/>
  <c r="F39" i="28"/>
  <c r="BB127" i="1" s="1"/>
  <c r="F43" i="28"/>
  <c r="BF127" i="1" s="1"/>
  <c r="BK193" i="30"/>
  <c r="BK198" i="30"/>
  <c r="BK197" i="30" s="1"/>
  <c r="K197" i="30" s="1"/>
  <c r="K105" i="30" s="1"/>
  <c r="BK207" i="30"/>
  <c r="BK213" i="30"/>
  <c r="K224" i="30"/>
  <c r="BF224" i="30"/>
  <c r="BK228" i="30"/>
  <c r="K218" i="30"/>
  <c r="BF218" i="30" s="1"/>
  <c r="F45" i="29"/>
  <c r="BF129" i="1"/>
  <c r="BK148" i="30"/>
  <c r="K156" i="30"/>
  <c r="BF156" i="30" s="1"/>
  <c r="K161" i="30"/>
  <c r="BF161" i="30"/>
  <c r="BK169" i="30"/>
  <c r="BK177" i="30"/>
  <c r="BK188" i="30"/>
  <c r="BK192" i="30"/>
  <c r="K196" i="30"/>
  <c r="BF196" i="30"/>
  <c r="K206" i="30"/>
  <c r="BF206" i="30" s="1"/>
  <c r="K212" i="30"/>
  <c r="BF212" i="30" s="1"/>
  <c r="BK223" i="30"/>
  <c r="K229" i="30"/>
  <c r="BF229" i="30"/>
  <c r="K230" i="30"/>
  <c r="BF230" i="30" s="1"/>
  <c r="K214" i="30"/>
  <c r="BF214" i="30" s="1"/>
  <c r="F41" i="29"/>
  <c r="BB129" i="1"/>
  <c r="F44" i="29"/>
  <c r="BE129" i="1"/>
  <c r="K194" i="31"/>
  <c r="BF194" i="31" s="1"/>
  <c r="K200" i="31"/>
  <c r="BF200" i="31"/>
  <c r="BK209" i="31"/>
  <c r="BK213" i="31"/>
  <c r="K217" i="31"/>
  <c r="BF217" i="31" s="1"/>
  <c r="F41" i="30"/>
  <c r="BB130" i="1"/>
  <c r="F44" i="30"/>
  <c r="BE130" i="1"/>
  <c r="BK193" i="31"/>
  <c r="BK197" i="31"/>
  <c r="BK202" i="31"/>
  <c r="BK201" i="31"/>
  <c r="K201" i="31"/>
  <c r="K105" i="31" s="1"/>
  <c r="K210" i="31"/>
  <c r="BF210" i="31" s="1"/>
  <c r="BK214" i="31"/>
  <c r="K41" i="30"/>
  <c r="AX130" i="1" s="1"/>
  <c r="BK158" i="32"/>
  <c r="BK161" i="32"/>
  <c r="K163" i="32"/>
  <c r="BF163" i="32"/>
  <c r="K165" i="32"/>
  <c r="BF165" i="32"/>
  <c r="K167" i="32"/>
  <c r="BF167" i="32" s="1"/>
  <c r="BK170" i="32"/>
  <c r="K172" i="32"/>
  <c r="BF172" i="32"/>
  <c r="K173" i="32"/>
  <c r="BF173" i="32"/>
  <c r="BK175" i="32"/>
  <c r="BK181" i="32"/>
  <c r="BK183" i="32"/>
  <c r="BK190" i="32"/>
  <c r="BK192" i="32"/>
  <c r="K197" i="32"/>
  <c r="BF197" i="32" s="1"/>
  <c r="K201" i="32"/>
  <c r="BF201" i="32"/>
  <c r="BK205" i="32"/>
  <c r="K209" i="32"/>
  <c r="BF209" i="32"/>
  <c r="BK215" i="32"/>
  <c r="K219" i="32"/>
  <c r="BF219" i="32"/>
  <c r="BK222" i="32"/>
  <c r="BK232" i="32"/>
  <c r="BK237" i="32"/>
  <c r="BK235" i="32" s="1"/>
  <c r="K235" i="32" s="1"/>
  <c r="K101" i="32" s="1"/>
  <c r="K242" i="32"/>
  <c r="BF242" i="32" s="1"/>
  <c r="BK246" i="32"/>
  <c r="K253" i="32"/>
  <c r="BF253" i="32" s="1"/>
  <c r="K180" i="32"/>
  <c r="BF180" i="32"/>
  <c r="K213" i="32"/>
  <c r="BF213" i="32" s="1"/>
  <c r="F43" i="31"/>
  <c r="BD131" i="1" s="1"/>
  <c r="F44" i="31"/>
  <c r="BE131" i="1"/>
  <c r="BK148" i="32"/>
  <c r="BK150" i="32"/>
  <c r="K152" i="32"/>
  <c r="BF152" i="32" s="1"/>
  <c r="BK156" i="32"/>
  <c r="BK160" i="32"/>
  <c r="K164" i="32"/>
  <c r="BF164" i="32" s="1"/>
  <c r="BK168" i="32"/>
  <c r="K171" i="32"/>
  <c r="BF171" i="32"/>
  <c r="K176" i="32"/>
  <c r="BF176" i="32" s="1"/>
  <c r="BK182" i="32"/>
  <c r="K188" i="32"/>
  <c r="BF188" i="32" s="1"/>
  <c r="BK193" i="32"/>
  <c r="BK198" i="32"/>
  <c r="K202" i="32"/>
  <c r="BF202" i="32" s="1"/>
  <c r="K206" i="32"/>
  <c r="BF206" i="32" s="1"/>
  <c r="K210" i="32"/>
  <c r="BF210" i="32"/>
  <c r="K216" i="32"/>
  <c r="BF216" i="32"/>
  <c r="K221" i="32"/>
  <c r="BF221" i="32"/>
  <c r="K229" i="32"/>
  <c r="BF229" i="32"/>
  <c r="BK231" i="32"/>
  <c r="K236" i="32"/>
  <c r="BF236" i="32" s="1"/>
  <c r="K241" i="32"/>
  <c r="BF241" i="32"/>
  <c r="BK245" i="32"/>
  <c r="K251" i="32"/>
  <c r="BF251" i="32"/>
  <c r="K179" i="32"/>
  <c r="BF179" i="32"/>
  <c r="K212" i="32"/>
  <c r="BF212" i="32"/>
  <c r="K225" i="32"/>
  <c r="BF225" i="32" s="1"/>
  <c r="F45" i="31"/>
  <c r="BF131" i="1" s="1"/>
  <c r="F39" i="32"/>
  <c r="BD132" i="1"/>
  <c r="F37" i="32"/>
  <c r="BB132" i="1"/>
  <c r="F41" i="32"/>
  <c r="BF132" i="1" s="1"/>
  <c r="F39" i="33"/>
  <c r="BB134" i="1"/>
  <c r="F41" i="33"/>
  <c r="BD134" i="1" s="1"/>
  <c r="BK133" i="35"/>
  <c r="BK132" i="35" s="1"/>
  <c r="K132" i="35" s="1"/>
  <c r="K99" i="35" s="1"/>
  <c r="K39" i="34"/>
  <c r="AX135" i="1"/>
  <c r="F41" i="34"/>
  <c r="BD135" i="1" s="1"/>
  <c r="BK133" i="36"/>
  <c r="BK132" i="36"/>
  <c r="K132" i="36"/>
  <c r="K99" i="36" s="1"/>
  <c r="K39" i="35"/>
  <c r="AX136" i="1" s="1"/>
  <c r="F43" i="35"/>
  <c r="BF136" i="1"/>
  <c r="F42" i="35"/>
  <c r="BE136" i="1" s="1"/>
  <c r="F39" i="36"/>
  <c r="BB137" i="1" s="1"/>
  <c r="K39" i="36"/>
  <c r="AX137" i="1"/>
  <c r="BK143" i="38"/>
  <c r="BK145" i="38"/>
  <c r="K180" i="38"/>
  <c r="BF180" i="38" s="1"/>
  <c r="BK202" i="38"/>
  <c r="BK201" i="38"/>
  <c r="K201" i="38" s="1"/>
  <c r="K102" i="38" s="1"/>
  <c r="K223" i="38"/>
  <c r="BF223" i="38" s="1"/>
  <c r="K233" i="38"/>
  <c r="BF233" i="38"/>
  <c r="K237" i="38"/>
  <c r="BF237" i="38" s="1"/>
  <c r="K242" i="38"/>
  <c r="BF242" i="38" s="1"/>
  <c r="K246" i="38"/>
  <c r="BF246" i="38"/>
  <c r="K250" i="38"/>
  <c r="BF250" i="38"/>
  <c r="K257" i="38"/>
  <c r="BF257" i="38" s="1"/>
  <c r="K262" i="38"/>
  <c r="BF262" i="38"/>
  <c r="K266" i="38"/>
  <c r="BF266" i="38" s="1"/>
  <c r="K269" i="38"/>
  <c r="BF269" i="38" s="1"/>
  <c r="BK273" i="38"/>
  <c r="K278" i="38"/>
  <c r="BF278" i="38" s="1"/>
  <c r="K282" i="38"/>
  <c r="BF282" i="38" s="1"/>
  <c r="K287" i="38"/>
  <c r="BF287" i="38"/>
  <c r="K277" i="38"/>
  <c r="BF277" i="38"/>
  <c r="F41" i="37"/>
  <c r="BD138" i="1" s="1"/>
  <c r="BK179" i="38"/>
  <c r="BK192" i="38"/>
  <c r="BK214" i="38"/>
  <c r="BK234" i="38"/>
  <c r="K239" i="38"/>
  <c r="BF239" i="38" s="1"/>
  <c r="BK243" i="38"/>
  <c r="BK247" i="38"/>
  <c r="K251" i="38"/>
  <c r="BF251" i="38"/>
  <c r="K256" i="38"/>
  <c r="BF256" i="38" s="1"/>
  <c r="BK261" i="38"/>
  <c r="BK265" i="38"/>
  <c r="K270" i="38"/>
  <c r="BF270" i="38" s="1"/>
  <c r="K274" i="38"/>
  <c r="BF274" i="38" s="1"/>
  <c r="K279" i="38"/>
  <c r="BF279" i="38"/>
  <c r="BK283" i="38"/>
  <c r="BK288" i="38"/>
  <c r="K260" i="38"/>
  <c r="BF260" i="38" s="1"/>
  <c r="F39" i="37"/>
  <c r="BB138" i="1"/>
  <c r="K39" i="37"/>
  <c r="AX138" i="1" s="1"/>
  <c r="K183" i="39"/>
  <c r="BF183" i="39" s="1"/>
  <c r="BK188" i="39"/>
  <c r="K211" i="39"/>
  <c r="BF211" i="39"/>
  <c r="BK231" i="39"/>
  <c r="BK248" i="39"/>
  <c r="K252" i="39"/>
  <c r="BF252" i="39" s="1"/>
  <c r="K257" i="39"/>
  <c r="BF257" i="39"/>
  <c r="BK262" i="39"/>
  <c r="BK266" i="39"/>
  <c r="K270" i="39"/>
  <c r="BF270" i="39" s="1"/>
  <c r="K273" i="39"/>
  <c r="BF273" i="39"/>
  <c r="BK277" i="39"/>
  <c r="K286" i="39"/>
  <c r="BF286" i="39" s="1"/>
  <c r="BK294" i="39"/>
  <c r="K299" i="39"/>
  <c r="BF299" i="39"/>
  <c r="K280" i="39"/>
  <c r="BF280" i="39"/>
  <c r="K289" i="39"/>
  <c r="BF289" i="39" s="1"/>
  <c r="F41" i="38"/>
  <c r="BD140" i="1"/>
  <c r="BK175" i="39"/>
  <c r="BK174" i="39" s="1"/>
  <c r="K174" i="39" s="1"/>
  <c r="K102" i="39" s="1"/>
  <c r="BK210" i="39"/>
  <c r="BK222" i="39"/>
  <c r="K249" i="39"/>
  <c r="BF249" i="39"/>
  <c r="K253" i="39"/>
  <c r="BF253" i="39" s="1"/>
  <c r="BK258" i="39"/>
  <c r="K263" i="39"/>
  <c r="BF263" i="39"/>
  <c r="BK267" i="39"/>
  <c r="K271" i="39"/>
  <c r="BF271" i="39" s="1"/>
  <c r="K276" i="39"/>
  <c r="BF276" i="39"/>
  <c r="K285" i="39"/>
  <c r="BF285" i="39"/>
  <c r="BK291" i="39"/>
  <c r="BK293" i="39"/>
  <c r="K296" i="39"/>
  <c r="BF296" i="39"/>
  <c r="K279" i="39"/>
  <c r="BF279" i="39" s="1"/>
  <c r="K287" i="39"/>
  <c r="BF287" i="39" s="1"/>
  <c r="K39" i="38"/>
  <c r="AX140" i="1"/>
  <c r="BK159" i="40"/>
  <c r="BK188" i="40"/>
  <c r="BK190" i="40"/>
  <c r="K203" i="40"/>
  <c r="BF203" i="40"/>
  <c r="K208" i="40"/>
  <c r="BF208" i="40"/>
  <c r="K228" i="40"/>
  <c r="BF228" i="40" s="1"/>
  <c r="K240" i="40"/>
  <c r="BF240" i="40"/>
  <c r="K243" i="40"/>
  <c r="BF243" i="40" s="1"/>
  <c r="BK245" i="40"/>
  <c r="K247" i="40"/>
  <c r="BF247" i="40"/>
  <c r="K249" i="40"/>
  <c r="BF249" i="40"/>
  <c r="BK253" i="40"/>
  <c r="BK255" i="40"/>
  <c r="BK256" i="40"/>
  <c r="BK259" i="40"/>
  <c r="K261" i="40"/>
  <c r="BF261" i="40"/>
  <c r="K263" i="40"/>
  <c r="BF263" i="40"/>
  <c r="BK265" i="40"/>
  <c r="BK268" i="40"/>
  <c r="F41" i="39"/>
  <c r="BD141" i="1" s="1"/>
  <c r="BK145" i="40"/>
  <c r="K189" i="40"/>
  <c r="BF189" i="40" s="1"/>
  <c r="BK207" i="40"/>
  <c r="BK218" i="40"/>
  <c r="BK241" i="40"/>
  <c r="BK246" i="40"/>
  <c r="BK251" i="40"/>
  <c r="BK254" i="40"/>
  <c r="K258" i="40"/>
  <c r="BF258" i="40"/>
  <c r="K264" i="40"/>
  <c r="BF264" i="40"/>
  <c r="K269" i="40"/>
  <c r="BF269" i="40" s="1"/>
  <c r="K163" i="40"/>
  <c r="BF163" i="40"/>
  <c r="K267" i="40"/>
  <c r="BF267" i="40" s="1"/>
  <c r="F39" i="39"/>
  <c r="BB141" i="1" s="1"/>
  <c r="F43" i="39"/>
  <c r="BF141" i="1"/>
  <c r="F42" i="40"/>
  <c r="BE142" i="1"/>
  <c r="K164" i="41"/>
  <c r="BF164" i="41" s="1"/>
  <c r="K168" i="41"/>
  <c r="BF168" i="41"/>
  <c r="BK170" i="41"/>
  <c r="K172" i="41"/>
  <c r="BF172" i="41"/>
  <c r="K39" i="40"/>
  <c r="AX142" i="1"/>
  <c r="K136" i="42"/>
  <c r="BF136" i="42"/>
  <c r="BK138" i="42"/>
  <c r="BK135" i="42" s="1"/>
  <c r="K135" i="42" s="1"/>
  <c r="K99" i="42" s="1"/>
  <c r="BK140" i="42"/>
  <c r="BK142" i="42"/>
  <c r="BK145" i="42"/>
  <c r="K147" i="42"/>
  <c r="BF147" i="42" s="1"/>
  <c r="BK149" i="42"/>
  <c r="BK152" i="42"/>
  <c r="K154" i="42"/>
  <c r="BF154" i="42"/>
  <c r="K156" i="42"/>
  <c r="BF156" i="42" s="1"/>
  <c r="K159" i="42"/>
  <c r="BF159" i="42"/>
  <c r="K162" i="42"/>
  <c r="BF162" i="42" s="1"/>
  <c r="K160" i="42"/>
  <c r="BF160" i="42" s="1"/>
  <c r="F41" i="41"/>
  <c r="BD143" i="1"/>
  <c r="F42" i="41"/>
  <c r="BE143" i="1"/>
  <c r="K153" i="42"/>
  <c r="BF153" i="42" s="1"/>
  <c r="BK161" i="42"/>
  <c r="BK158" i="42"/>
  <c r="K158" i="42"/>
  <c r="K102" i="42" s="1"/>
  <c r="K39" i="41"/>
  <c r="AX143" i="1" s="1"/>
  <c r="K136" i="43"/>
  <c r="BF136" i="43"/>
  <c r="K138" i="43"/>
  <c r="BF138" i="43"/>
  <c r="K140" i="43"/>
  <c r="BF140" i="43" s="1"/>
  <c r="F43" i="42"/>
  <c r="BF144" i="1"/>
  <c r="BK135" i="43"/>
  <c r="BK134" i="43" s="1"/>
  <c r="K134" i="43" s="1"/>
  <c r="K100" i="43" s="1"/>
  <c r="K139" i="43"/>
  <c r="BF139" i="43"/>
  <c r="K39" i="42"/>
  <c r="AX144" i="1"/>
  <c r="BK135" i="44"/>
  <c r="BK136" i="44"/>
  <c r="K138" i="44"/>
  <c r="BF138" i="44"/>
  <c r="K139" i="44"/>
  <c r="BF139" i="44" s="1"/>
  <c r="BK141" i="44"/>
  <c r="BK143" i="44"/>
  <c r="BK145" i="44"/>
  <c r="F42" i="43"/>
  <c r="BE146" i="1"/>
  <c r="K140" i="44"/>
  <c r="BF140" i="44"/>
  <c r="K142" i="44"/>
  <c r="BF142" i="44" s="1"/>
  <c r="BK144" i="44"/>
  <c r="F39" i="43"/>
  <c r="BB146" i="1" s="1"/>
  <c r="K136" i="45"/>
  <c r="BF136" i="45" s="1"/>
  <c r="K139" i="45"/>
  <c r="BF139" i="45"/>
  <c r="K140" i="45"/>
  <c r="BF140" i="45"/>
  <c r="K144" i="45"/>
  <c r="BF144" i="45" s="1"/>
  <c r="F39" i="44"/>
  <c r="BB147" i="1"/>
  <c r="F42" i="44"/>
  <c r="BE147" i="1" s="1"/>
  <c r="F41" i="44"/>
  <c r="BD147" i="1" s="1"/>
  <c r="K137" i="45"/>
  <c r="BF137" i="45"/>
  <c r="F43" i="46"/>
  <c r="BF149" i="1"/>
  <c r="K135" i="46"/>
  <c r="BF135" i="46" s="1"/>
  <c r="K136" i="46"/>
  <c r="BF136" i="46"/>
  <c r="K138" i="46"/>
  <c r="BF138" i="46" s="1"/>
  <c r="BK143" i="46"/>
  <c r="F41" i="45"/>
  <c r="BD148" i="1"/>
  <c r="F41" i="46"/>
  <c r="BD149" i="1"/>
  <c r="K137" i="46"/>
  <c r="BF137" i="46"/>
  <c r="K142" i="46"/>
  <c r="BF142" i="46" s="1"/>
  <c r="F39" i="45"/>
  <c r="BB148" i="1"/>
  <c r="F42" i="45"/>
  <c r="BE148" i="1"/>
  <c r="Q142" i="40" l="1"/>
  <c r="Q141" i="40" s="1"/>
  <c r="Q140" i="40" s="1"/>
  <c r="I98" i="40" s="1"/>
  <c r="K33" i="40" s="1"/>
  <c r="AS142" i="1" s="1"/>
  <c r="X138" i="41"/>
  <c r="X137" i="41" s="1"/>
  <c r="X136" i="41" s="1"/>
  <c r="V142" i="40"/>
  <c r="V141" i="40" s="1"/>
  <c r="V140" i="40" s="1"/>
  <c r="I108" i="16"/>
  <c r="Q187" i="16"/>
  <c r="I107" i="16" s="1"/>
  <c r="Q142" i="39"/>
  <c r="I100" i="39" s="1"/>
  <c r="Q146" i="24"/>
  <c r="I101" i="24" s="1"/>
  <c r="Q134" i="42"/>
  <c r="I98" i="42"/>
  <c r="K33" i="42" s="1"/>
  <c r="AS144" i="1" s="1"/>
  <c r="T134" i="42"/>
  <c r="AW144" i="1" s="1"/>
  <c r="AW139" i="1" s="1"/>
  <c r="R135" i="32"/>
  <c r="J96" i="32" s="1"/>
  <c r="K32" i="32" s="1"/>
  <c r="AT132" i="1" s="1"/>
  <c r="T135" i="32"/>
  <c r="AW132" i="1" s="1"/>
  <c r="V203" i="31"/>
  <c r="Q143" i="31"/>
  <c r="Q142" i="31" s="1"/>
  <c r="I100" i="31" s="1"/>
  <c r="K35" i="31" s="1"/>
  <c r="AS131" i="1" s="1"/>
  <c r="X145" i="30"/>
  <c r="Q238" i="29"/>
  <c r="I106" i="29"/>
  <c r="X238" i="29"/>
  <c r="R143" i="29"/>
  <c r="R142" i="29" s="1"/>
  <c r="J100" i="29" s="1"/>
  <c r="K36" i="29" s="1"/>
  <c r="AT129" i="1" s="1"/>
  <c r="V143" i="29"/>
  <c r="T135" i="28"/>
  <c r="AW127" i="1" s="1"/>
  <c r="V138" i="26"/>
  <c r="V137" i="26" s="1"/>
  <c r="T151" i="24"/>
  <c r="T145" i="24" s="1"/>
  <c r="AW123" i="1" s="1"/>
  <c r="R178" i="23"/>
  <c r="J103" i="23" s="1"/>
  <c r="V145" i="23"/>
  <c r="V144" i="23" s="1"/>
  <c r="X159" i="22"/>
  <c r="V138" i="21"/>
  <c r="V137" i="21" s="1"/>
  <c r="R142" i="19"/>
  <c r="T142" i="19"/>
  <c r="T141" i="19"/>
  <c r="AW115" i="1" s="1"/>
  <c r="R139" i="18"/>
  <c r="T139" i="18"/>
  <c r="Q139" i="17"/>
  <c r="Q138" i="17"/>
  <c r="I98" i="17" s="1"/>
  <c r="K33" i="17" s="1"/>
  <c r="AS113" i="1" s="1"/>
  <c r="V138" i="17"/>
  <c r="Q141" i="16"/>
  <c r="T141" i="16"/>
  <c r="T140" i="16"/>
  <c r="AW112" i="1" s="1"/>
  <c r="V203" i="15"/>
  <c r="X140" i="15"/>
  <c r="R140" i="14"/>
  <c r="J100" i="14"/>
  <c r="X140" i="14"/>
  <c r="X137" i="14"/>
  <c r="V178" i="12"/>
  <c r="X141" i="12"/>
  <c r="X135" i="11"/>
  <c r="X134" i="11" s="1"/>
  <c r="X240" i="10"/>
  <c r="X153" i="10" s="1"/>
  <c r="R135" i="8"/>
  <c r="R134" i="8"/>
  <c r="J98" i="8" s="1"/>
  <c r="K34" i="8" s="1"/>
  <c r="AT104" i="1" s="1"/>
  <c r="X137" i="7"/>
  <c r="R140" i="6"/>
  <c r="R139" i="6" s="1"/>
  <c r="J98" i="6" s="1"/>
  <c r="K34" i="6" s="1"/>
  <c r="AT101" i="1" s="1"/>
  <c r="V143" i="4"/>
  <c r="Q231" i="3"/>
  <c r="I106" i="3" s="1"/>
  <c r="X161" i="3"/>
  <c r="T161" i="3"/>
  <c r="R723" i="2"/>
  <c r="R148" i="2" s="1"/>
  <c r="J98" i="2" s="1"/>
  <c r="K34" i="2" s="1"/>
  <c r="AT96" i="1" s="1"/>
  <c r="J106" i="2"/>
  <c r="T723" i="2"/>
  <c r="R149" i="2"/>
  <c r="R134" i="42"/>
  <c r="J98" i="42" s="1"/>
  <c r="K34" i="42" s="1"/>
  <c r="AT144" i="1" s="1"/>
  <c r="Q135" i="32"/>
  <c r="I96" i="32"/>
  <c r="K31" i="32" s="1"/>
  <c r="AS132" i="1" s="1"/>
  <c r="X203" i="31"/>
  <c r="T203" i="31"/>
  <c r="V143" i="31"/>
  <c r="V142" i="31" s="1"/>
  <c r="V199" i="30"/>
  <c r="R146" i="30"/>
  <c r="T146" i="30"/>
  <c r="V238" i="29"/>
  <c r="Q143" i="29"/>
  <c r="I101" i="29"/>
  <c r="T143" i="29"/>
  <c r="T142" i="29" s="1"/>
  <c r="AW129" i="1" s="1"/>
  <c r="V135" i="28"/>
  <c r="X138" i="26"/>
  <c r="X137" i="26" s="1"/>
  <c r="V138" i="25"/>
  <c r="V137" i="25" s="1"/>
  <c r="Q151" i="24"/>
  <c r="I104" i="24"/>
  <c r="T178" i="23"/>
  <c r="R145" i="23"/>
  <c r="R144" i="23" s="1"/>
  <c r="J98" i="23" s="1"/>
  <c r="K34" i="23" s="1"/>
  <c r="AT120" i="1" s="1"/>
  <c r="T145" i="23"/>
  <c r="T144" i="23" s="1"/>
  <c r="AW120" i="1" s="1"/>
  <c r="V159" i="22"/>
  <c r="R138" i="22"/>
  <c r="R137" i="22"/>
  <c r="J98" i="22" s="1"/>
  <c r="K34" i="22" s="1"/>
  <c r="AT119" i="1" s="1"/>
  <c r="X138" i="21"/>
  <c r="X137" i="21" s="1"/>
  <c r="Q132" i="20"/>
  <c r="I98" i="20"/>
  <c r="K33" i="20" s="1"/>
  <c r="AS116" i="1" s="1"/>
  <c r="T132" i="20"/>
  <c r="AW116" i="1"/>
  <c r="V142" i="19"/>
  <c r="V141" i="19" s="1"/>
  <c r="R176" i="18"/>
  <c r="J102" i="18" s="1"/>
  <c r="T176" i="18"/>
  <c r="V139" i="18"/>
  <c r="V141" i="16"/>
  <c r="V140" i="16"/>
  <c r="Q140" i="14"/>
  <c r="I100" i="14" s="1"/>
  <c r="R136" i="13"/>
  <c r="J99" i="13"/>
  <c r="X135" i="13"/>
  <c r="X178" i="12"/>
  <c r="V141" i="12"/>
  <c r="V138" i="12" s="1"/>
  <c r="Q240" i="10"/>
  <c r="I106" i="10" s="1"/>
  <c r="T133" i="9"/>
  <c r="AW105" i="1"/>
  <c r="T135" i="8"/>
  <c r="T134" i="8" s="1"/>
  <c r="AW104" i="1" s="1"/>
  <c r="T138" i="7"/>
  <c r="T137" i="7"/>
  <c r="AW102" i="1" s="1"/>
  <c r="T140" i="6"/>
  <c r="T139" i="6" s="1"/>
  <c r="AW101" i="1" s="1"/>
  <c r="R137" i="5"/>
  <c r="R136" i="5" s="1"/>
  <c r="J98" i="5" s="1"/>
  <c r="K34" i="5" s="1"/>
  <c r="AT100" i="1" s="1"/>
  <c r="R329" i="4"/>
  <c r="J106" i="4"/>
  <c r="T329" i="4"/>
  <c r="X143" i="4"/>
  <c r="T231" i="3"/>
  <c r="Q161" i="3"/>
  <c r="I99" i="3" s="1"/>
  <c r="Q723" i="2"/>
  <c r="I106" i="2" s="1"/>
  <c r="X149" i="2"/>
  <c r="R146" i="24"/>
  <c r="X135" i="32"/>
  <c r="X142" i="31"/>
  <c r="R199" i="30"/>
  <c r="J106" i="30"/>
  <c r="T199" i="30"/>
  <c r="R135" i="28"/>
  <c r="J98" i="28" s="1"/>
  <c r="K34" i="28" s="1"/>
  <c r="AT127" i="1" s="1"/>
  <c r="X135" i="28"/>
  <c r="V140" i="27"/>
  <c r="V139" i="27" s="1"/>
  <c r="R138" i="25"/>
  <c r="R137" i="25" s="1"/>
  <c r="J100" i="25" s="1"/>
  <c r="K36" i="25" s="1"/>
  <c r="AT124" i="1" s="1"/>
  <c r="X138" i="25"/>
  <c r="X137" i="25" s="1"/>
  <c r="T138" i="25"/>
  <c r="T137" i="25" s="1"/>
  <c r="AW124" i="1" s="1"/>
  <c r="R151" i="24"/>
  <c r="J104" i="24" s="1"/>
  <c r="X151" i="24"/>
  <c r="X145" i="24" s="1"/>
  <c r="T159" i="22"/>
  <c r="T137" i="22"/>
  <c r="AW119" i="1" s="1"/>
  <c r="X137" i="22"/>
  <c r="R138" i="21"/>
  <c r="R137" i="21" s="1"/>
  <c r="J98" i="21" s="1"/>
  <c r="K34" i="21" s="1"/>
  <c r="AT118" i="1" s="1"/>
  <c r="R205" i="19"/>
  <c r="J105" i="19" s="1"/>
  <c r="X142" i="19"/>
  <c r="X141" i="19" s="1"/>
  <c r="V176" i="18"/>
  <c r="X138" i="17"/>
  <c r="X141" i="16"/>
  <c r="X140" i="16" s="1"/>
  <c r="R140" i="15"/>
  <c r="T140" i="14"/>
  <c r="T137" i="14" s="1"/>
  <c r="AW110" i="1" s="1"/>
  <c r="V135" i="13"/>
  <c r="T141" i="12"/>
  <c r="R135" i="11"/>
  <c r="R134" i="11" s="1"/>
  <c r="J98" i="11" s="1"/>
  <c r="K34" i="11" s="1"/>
  <c r="AT107" i="1" s="1"/>
  <c r="T135" i="11"/>
  <c r="T134" i="11" s="1"/>
  <c r="AW107" i="1" s="1"/>
  <c r="Q401" i="10"/>
  <c r="I111" i="10"/>
  <c r="V401" i="10"/>
  <c r="R240" i="10"/>
  <c r="J106" i="10" s="1"/>
  <c r="T240" i="10"/>
  <c r="T153" i="10"/>
  <c r="R133" i="9"/>
  <c r="J98" i="9"/>
  <c r="K34" i="9" s="1"/>
  <c r="AT105" i="1" s="1"/>
  <c r="V135" i="8"/>
  <c r="V134" i="8"/>
  <c r="Q138" i="7"/>
  <c r="V140" i="6"/>
  <c r="V139" i="6" s="1"/>
  <c r="Q137" i="5"/>
  <c r="I99" i="5" s="1"/>
  <c r="X137" i="5"/>
  <c r="X136" i="5" s="1"/>
  <c r="V329" i="4"/>
  <c r="V231" i="3"/>
  <c r="R161" i="3"/>
  <c r="V723" i="2"/>
  <c r="V149" i="2"/>
  <c r="V148" i="2"/>
  <c r="X134" i="42"/>
  <c r="V135" i="32"/>
  <c r="T143" i="31"/>
  <c r="T142" i="31" s="1"/>
  <c r="AW131" i="1" s="1"/>
  <c r="Q199" i="30"/>
  <c r="I106" i="30"/>
  <c r="V146" i="30"/>
  <c r="V145" i="30" s="1"/>
  <c r="X143" i="29"/>
  <c r="X142" i="29" s="1"/>
  <c r="Q135" i="28"/>
  <c r="I98" i="28" s="1"/>
  <c r="K33" i="28" s="1"/>
  <c r="AS127" i="1" s="1"/>
  <c r="R140" i="27"/>
  <c r="R139" i="27"/>
  <c r="J100" i="27" s="1"/>
  <c r="K36" i="27" s="1"/>
  <c r="AT126" i="1" s="1"/>
  <c r="X140" i="27"/>
  <c r="X139" i="27" s="1"/>
  <c r="T140" i="27"/>
  <c r="T139" i="27"/>
  <c r="AW126" i="1" s="1"/>
  <c r="T138" i="26"/>
  <c r="T137" i="26"/>
  <c r="AW125" i="1" s="1"/>
  <c r="Q138" i="25"/>
  <c r="Q137" i="25" s="1"/>
  <c r="I100" i="25" s="1"/>
  <c r="K35" i="25" s="1"/>
  <c r="AS124" i="1" s="1"/>
  <c r="V151" i="24"/>
  <c r="V145" i="24" s="1"/>
  <c r="X178" i="23"/>
  <c r="X145" i="23"/>
  <c r="X144" i="23" s="1"/>
  <c r="Q159" i="22"/>
  <c r="I102" i="22" s="1"/>
  <c r="V138" i="22"/>
  <c r="V137" i="22" s="1"/>
  <c r="T138" i="21"/>
  <c r="T137" i="21" s="1"/>
  <c r="AW118" i="1" s="1"/>
  <c r="X132" i="20"/>
  <c r="Q142" i="19"/>
  <c r="X176" i="18"/>
  <c r="X138" i="18" s="1"/>
  <c r="Q139" i="18"/>
  <c r="T139" i="17"/>
  <c r="T138" i="17" s="1"/>
  <c r="AW113" i="1" s="1"/>
  <c r="R141" i="16"/>
  <c r="R203" i="15"/>
  <c r="J103" i="15" s="1"/>
  <c r="X203" i="15"/>
  <c r="V140" i="15"/>
  <c r="V139" i="15" s="1"/>
  <c r="T140" i="15"/>
  <c r="T139" i="15" s="1"/>
  <c r="AW111" i="1" s="1"/>
  <c r="V140" i="14"/>
  <c r="V137" i="14" s="1"/>
  <c r="T135" i="13"/>
  <c r="AW109" i="1" s="1"/>
  <c r="R178" i="12"/>
  <c r="J104" i="12" s="1"/>
  <c r="T178" i="12"/>
  <c r="Q141" i="12"/>
  <c r="I100" i="12" s="1"/>
  <c r="V135" i="11"/>
  <c r="V134" i="11" s="1"/>
  <c r="X401" i="10"/>
  <c r="T401" i="10"/>
  <c r="V240" i="10"/>
  <c r="V153" i="10"/>
  <c r="V152" i="10" s="1"/>
  <c r="V151" i="10" s="1"/>
  <c r="V150" i="10" s="1"/>
  <c r="R153" i="10"/>
  <c r="X133" i="9"/>
  <c r="X135" i="8"/>
  <c r="X134" i="8"/>
  <c r="V138" i="7"/>
  <c r="V137" i="7" s="1"/>
  <c r="X140" i="6"/>
  <c r="X139" i="6" s="1"/>
  <c r="V137" i="5"/>
  <c r="V136" i="5" s="1"/>
  <c r="X329" i="4"/>
  <c r="T143" i="4"/>
  <c r="T142" i="4" s="1"/>
  <c r="AW99" i="1" s="1"/>
  <c r="X231" i="3"/>
  <c r="V161" i="3"/>
  <c r="V160" i="3" s="1"/>
  <c r="X723" i="2"/>
  <c r="T149" i="2"/>
  <c r="T148" i="2" s="1"/>
  <c r="AW96" i="1" s="1"/>
  <c r="R142" i="39"/>
  <c r="R141" i="39"/>
  <c r="R140" i="39" s="1"/>
  <c r="J98" i="39" s="1"/>
  <c r="K34" i="39" s="1"/>
  <c r="AT141" i="1" s="1"/>
  <c r="Q142" i="38"/>
  <c r="Q141" i="38" s="1"/>
  <c r="I99" i="38" s="1"/>
  <c r="R142" i="38"/>
  <c r="R141" i="38" s="1"/>
  <c r="R140" i="38" s="1"/>
  <c r="J98" i="38" s="1"/>
  <c r="K34" i="38" s="1"/>
  <c r="AT140" i="1" s="1"/>
  <c r="R138" i="41"/>
  <c r="R137" i="41" s="1"/>
  <c r="R136" i="41" s="1"/>
  <c r="J98" i="41" s="1"/>
  <c r="K34" i="41" s="1"/>
  <c r="AT143" i="1" s="1"/>
  <c r="BK211" i="38"/>
  <c r="K211" i="38" s="1"/>
  <c r="K104" i="38" s="1"/>
  <c r="R1165" i="3"/>
  <c r="J126" i="3"/>
  <c r="R142" i="40"/>
  <c r="R141" i="40" s="1"/>
  <c r="R140" i="40" s="1"/>
  <c r="J98" i="40" s="1"/>
  <c r="K34" i="40" s="1"/>
  <c r="AT142" i="1" s="1"/>
  <c r="Q1165" i="3"/>
  <c r="I126" i="3"/>
  <c r="BK1165" i="3"/>
  <c r="K1165" i="3"/>
  <c r="K126" i="3" s="1"/>
  <c r="Q138" i="41"/>
  <c r="Q137" i="41" s="1"/>
  <c r="Q136" i="41" s="1"/>
  <c r="I98" i="41" s="1"/>
  <c r="K33" i="41" s="1"/>
  <c r="AS143" i="1" s="1"/>
  <c r="J100" i="2"/>
  <c r="I107" i="2"/>
  <c r="J107" i="2"/>
  <c r="J116" i="2"/>
  <c r="Q149" i="2"/>
  <c r="I99" i="2" s="1"/>
  <c r="J100" i="3"/>
  <c r="I107" i="3"/>
  <c r="J125" i="3"/>
  <c r="R231" i="3"/>
  <c r="J106" i="3" s="1"/>
  <c r="Q1146" i="3"/>
  <c r="I124" i="3" s="1"/>
  <c r="J107" i="4"/>
  <c r="Q143" i="4"/>
  <c r="I99" i="4" s="1"/>
  <c r="R143" i="4"/>
  <c r="R142" i="4" s="1"/>
  <c r="J98" i="4" s="1"/>
  <c r="K34" i="4" s="1"/>
  <c r="AT99" i="1" s="1"/>
  <c r="Q329" i="4"/>
  <c r="I106" i="4" s="1"/>
  <c r="I100" i="5"/>
  <c r="J100" i="6"/>
  <c r="J106" i="6"/>
  <c r="Q140" i="6"/>
  <c r="Q139" i="6" s="1"/>
  <c r="I98" i="6" s="1"/>
  <c r="K33" i="6" s="1"/>
  <c r="AS101" i="1" s="1"/>
  <c r="BK244" i="6"/>
  <c r="K244" i="6" s="1"/>
  <c r="K105" i="6" s="1"/>
  <c r="I100" i="7"/>
  <c r="J105" i="7"/>
  <c r="R138" i="7"/>
  <c r="R137" i="7" s="1"/>
  <c r="J98" i="7" s="1"/>
  <c r="K34" i="7" s="1"/>
  <c r="AT102" i="1" s="1"/>
  <c r="Q214" i="7"/>
  <c r="I104" i="7"/>
  <c r="J100" i="8"/>
  <c r="Q134" i="8"/>
  <c r="I98" i="8"/>
  <c r="K33" i="8" s="1"/>
  <c r="AS104" i="1" s="1"/>
  <c r="J99" i="9"/>
  <c r="J100" i="9"/>
  <c r="Q134" i="9"/>
  <c r="I99" i="9" s="1"/>
  <c r="J102" i="10"/>
  <c r="I107" i="10"/>
  <c r="I112" i="10"/>
  <c r="R401" i="10"/>
  <c r="J111" i="10" s="1"/>
  <c r="J100" i="11"/>
  <c r="BK135" i="11"/>
  <c r="K135" i="11"/>
  <c r="K99" i="11" s="1"/>
  <c r="Q135" i="11"/>
  <c r="I99" i="11"/>
  <c r="J99" i="12"/>
  <c r="I101" i="12"/>
  <c r="J101" i="12"/>
  <c r="J105" i="12"/>
  <c r="Q178" i="12"/>
  <c r="I104" i="12" s="1"/>
  <c r="J100" i="13"/>
  <c r="I103" i="13"/>
  <c r="Q136" i="13"/>
  <c r="Q135" i="13" s="1"/>
  <c r="I98" i="13" s="1"/>
  <c r="K33" i="13" s="1"/>
  <c r="AS109" i="1" s="1"/>
  <c r="J99" i="14"/>
  <c r="J101" i="14"/>
  <c r="J105" i="14"/>
  <c r="Q183" i="14"/>
  <c r="I104" i="14" s="1"/>
  <c r="J100" i="15"/>
  <c r="J104" i="15"/>
  <c r="J107" i="15"/>
  <c r="Q140" i="15"/>
  <c r="BK203" i="15"/>
  <c r="K203" i="15"/>
  <c r="K103" i="15" s="1"/>
  <c r="Q203" i="15"/>
  <c r="I103" i="15" s="1"/>
  <c r="Q210" i="15"/>
  <c r="I106" i="15" s="1"/>
  <c r="J100" i="16"/>
  <c r="I106" i="16"/>
  <c r="Q179" i="16"/>
  <c r="I103" i="16"/>
  <c r="R179" i="16"/>
  <c r="J103" i="16" s="1"/>
  <c r="R183" i="16"/>
  <c r="J105" i="16" s="1"/>
  <c r="I100" i="17"/>
  <c r="I104" i="17"/>
  <c r="I106" i="17"/>
  <c r="R139" i="17"/>
  <c r="R138" i="17" s="1"/>
  <c r="J98" i="17" s="1"/>
  <c r="K34" i="17" s="1"/>
  <c r="AT113" i="1" s="1"/>
  <c r="BK174" i="17"/>
  <c r="K174" i="17" s="1"/>
  <c r="K103" i="17" s="1"/>
  <c r="R178" i="17"/>
  <c r="J105" i="17"/>
  <c r="J100" i="18"/>
  <c r="J103" i="18"/>
  <c r="I106" i="18"/>
  <c r="BK176" i="18"/>
  <c r="K176" i="18"/>
  <c r="K102" i="18" s="1"/>
  <c r="Q176" i="18"/>
  <c r="I102" i="18" s="1"/>
  <c r="R183" i="18"/>
  <c r="J105" i="18"/>
  <c r="I100" i="19"/>
  <c r="J106" i="19"/>
  <c r="BK205" i="19"/>
  <c r="K205" i="19"/>
  <c r="K105" i="19" s="1"/>
  <c r="Q205" i="19"/>
  <c r="I105" i="19"/>
  <c r="I99" i="20"/>
  <c r="J99" i="20"/>
  <c r="J100" i="21"/>
  <c r="J104" i="21"/>
  <c r="Q138" i="21"/>
  <c r="Q137" i="21" s="1"/>
  <c r="I98" i="21" s="1"/>
  <c r="K33" i="21" s="1"/>
  <c r="AS118" i="1" s="1"/>
  <c r="I99" i="22"/>
  <c r="I100" i="22"/>
  <c r="I103" i="22"/>
  <c r="J100" i="23"/>
  <c r="J104" i="23"/>
  <c r="J111" i="23"/>
  <c r="Q145" i="23"/>
  <c r="I99" i="23"/>
  <c r="Q178" i="23"/>
  <c r="I103" i="23"/>
  <c r="BK260" i="23"/>
  <c r="K260" i="23"/>
  <c r="K110" i="23" s="1"/>
  <c r="J102" i="24"/>
  <c r="J105" i="24"/>
  <c r="I102" i="25"/>
  <c r="Q138" i="26"/>
  <c r="I101" i="26" s="1"/>
  <c r="R138" i="26"/>
  <c r="R137" i="26"/>
  <c r="J100" i="26" s="1"/>
  <c r="K36" i="26" s="1"/>
  <c r="AT125" i="1" s="1"/>
  <c r="J102" i="27"/>
  <c r="Q140" i="27"/>
  <c r="Q139" i="27" s="1"/>
  <c r="I100" i="27" s="1"/>
  <c r="K35" i="27" s="1"/>
  <c r="AS126" i="1" s="1"/>
  <c r="I99" i="28"/>
  <c r="J102" i="29"/>
  <c r="I107" i="29"/>
  <c r="J102" i="30"/>
  <c r="J107" i="30"/>
  <c r="I110" i="30"/>
  <c r="Q146" i="30"/>
  <c r="Q145" i="30" s="1"/>
  <c r="I100" i="30" s="1"/>
  <c r="K35" i="30" s="1"/>
  <c r="AS130" i="1" s="1"/>
  <c r="R216" i="30"/>
  <c r="J109" i="30" s="1"/>
  <c r="I102" i="31"/>
  <c r="I107" i="31"/>
  <c r="R143" i="31"/>
  <c r="J101" i="31"/>
  <c r="R203" i="31"/>
  <c r="J106" i="31"/>
  <c r="J97" i="32"/>
  <c r="I104" i="32"/>
  <c r="J99" i="33"/>
  <c r="Q131" i="33"/>
  <c r="I98" i="33"/>
  <c r="K33" i="33" s="1"/>
  <c r="AS134" i="1" s="1"/>
  <c r="J99" i="34"/>
  <c r="Q131" i="34"/>
  <c r="I98" i="34"/>
  <c r="K33" i="34" s="1"/>
  <c r="AS135" i="1" s="1"/>
  <c r="J99" i="35"/>
  <c r="I99" i="36"/>
  <c r="BK131" i="36"/>
  <c r="K131" i="36"/>
  <c r="K98" i="36"/>
  <c r="K32" i="36" s="1"/>
  <c r="K108" i="36" s="1"/>
  <c r="K102" i="36" s="1"/>
  <c r="R131" i="36"/>
  <c r="J98" i="36"/>
  <c r="K34" i="36" s="1"/>
  <c r="AT137" i="1" s="1"/>
  <c r="AT133" i="1" s="1"/>
  <c r="J99" i="37"/>
  <c r="BK131" i="37"/>
  <c r="K131" i="37" s="1"/>
  <c r="K98" i="37" s="1"/>
  <c r="K32" i="37" s="1"/>
  <c r="K108" i="37" s="1"/>
  <c r="BF108" i="37" s="1"/>
  <c r="Q141" i="39"/>
  <c r="I99" i="39"/>
  <c r="I99" i="40"/>
  <c r="I100" i="40"/>
  <c r="I99" i="42"/>
  <c r="I100" i="43"/>
  <c r="R132" i="43"/>
  <c r="J98" i="43" s="1"/>
  <c r="K34" i="43" s="1"/>
  <c r="AT146" i="1" s="1"/>
  <c r="AT145" i="1" s="1"/>
  <c r="J99" i="44"/>
  <c r="J100" i="44"/>
  <c r="Q133" i="44"/>
  <c r="Q132" i="44"/>
  <c r="I98" i="44" s="1"/>
  <c r="K33" i="44" s="1"/>
  <c r="AS147" i="1" s="1"/>
  <c r="J99" i="45"/>
  <c r="J100" i="45"/>
  <c r="Q132" i="45"/>
  <c r="I98" i="45"/>
  <c r="K33" i="45" s="1"/>
  <c r="AS148" i="1" s="1"/>
  <c r="J99" i="46"/>
  <c r="J100" i="46"/>
  <c r="Q132" i="46"/>
  <c r="I98" i="46" s="1"/>
  <c r="K33" i="46" s="1"/>
  <c r="AS149" i="1" s="1"/>
  <c r="I116" i="2"/>
  <c r="BK943" i="2"/>
  <c r="K943" i="2" s="1"/>
  <c r="K115" i="2" s="1"/>
  <c r="I100" i="3"/>
  <c r="BK1146" i="3"/>
  <c r="K1146" i="3" s="1"/>
  <c r="K124" i="3" s="1"/>
  <c r="J100" i="5"/>
  <c r="I106" i="6"/>
  <c r="I100" i="8"/>
  <c r="I102" i="10"/>
  <c r="J107" i="10"/>
  <c r="BK178" i="12"/>
  <c r="K178" i="12" s="1"/>
  <c r="K104" i="12" s="1"/>
  <c r="J103" i="13"/>
  <c r="I99" i="14"/>
  <c r="I101" i="14"/>
  <c r="BK183" i="14"/>
  <c r="K183" i="14"/>
  <c r="K104" i="14" s="1"/>
  <c r="I100" i="16"/>
  <c r="BK179" i="16"/>
  <c r="K179" i="16" s="1"/>
  <c r="K103" i="16" s="1"/>
  <c r="BK183" i="16"/>
  <c r="K183" i="16"/>
  <c r="K105" i="16" s="1"/>
  <c r="J104" i="17"/>
  <c r="I100" i="18"/>
  <c r="BK183" i="18"/>
  <c r="K183" i="18"/>
  <c r="K105" i="18" s="1"/>
  <c r="J100" i="19"/>
  <c r="I104" i="21"/>
  <c r="J100" i="22"/>
  <c r="J103" i="22"/>
  <c r="I111" i="23"/>
  <c r="I102" i="24"/>
  <c r="I105" i="24"/>
  <c r="BK146" i="24"/>
  <c r="K146" i="24" s="1"/>
  <c r="K101" i="24" s="1"/>
  <c r="J102" i="25"/>
  <c r="J99" i="28"/>
  <c r="I102" i="29"/>
  <c r="J107" i="29"/>
  <c r="BK238" i="29"/>
  <c r="K238" i="29"/>
  <c r="K106" i="29" s="1"/>
  <c r="I107" i="30"/>
  <c r="I97" i="32"/>
  <c r="J104" i="32"/>
  <c r="BK249" i="32"/>
  <c r="K249" i="32"/>
  <c r="K103" i="32"/>
  <c r="BK131" i="33"/>
  <c r="K131" i="33" s="1"/>
  <c r="K98" i="33" s="1"/>
  <c r="K32" i="33" s="1"/>
  <c r="BK131" i="34"/>
  <c r="K131" i="34" s="1"/>
  <c r="K98" i="34" s="1"/>
  <c r="K32" i="34" s="1"/>
  <c r="I99" i="35"/>
  <c r="BK131" i="35"/>
  <c r="K131" i="35"/>
  <c r="K98" i="35"/>
  <c r="K32" i="35" s="1"/>
  <c r="K108" i="35" s="1"/>
  <c r="I99" i="37"/>
  <c r="J99" i="42"/>
  <c r="I99" i="43"/>
  <c r="J100" i="43"/>
  <c r="BK133" i="43"/>
  <c r="K133" i="43"/>
  <c r="K99" i="43" s="1"/>
  <c r="I100" i="45"/>
  <c r="I100" i="46"/>
  <c r="BK251" i="2"/>
  <c r="K251" i="2"/>
  <c r="K101" i="2" s="1"/>
  <c r="BK481" i="2"/>
  <c r="K481" i="2"/>
  <c r="K102" i="2" s="1"/>
  <c r="BK668" i="2"/>
  <c r="K668" i="2" s="1"/>
  <c r="K104" i="2" s="1"/>
  <c r="BK724" i="2"/>
  <c r="K724" i="2" s="1"/>
  <c r="K107" i="2" s="1"/>
  <c r="BK816" i="2"/>
  <c r="K816" i="2"/>
  <c r="K108" i="2" s="1"/>
  <c r="BK840" i="2"/>
  <c r="K840" i="2"/>
  <c r="K110" i="2" s="1"/>
  <c r="BK855" i="2"/>
  <c r="K855" i="2" s="1"/>
  <c r="K111" i="2" s="1"/>
  <c r="BK168" i="3"/>
  <c r="K168" i="3" s="1"/>
  <c r="K101" i="3" s="1"/>
  <c r="BK217" i="3"/>
  <c r="K217" i="3"/>
  <c r="K104" i="3" s="1"/>
  <c r="BK242" i="3"/>
  <c r="K242" i="3" s="1"/>
  <c r="K108" i="3" s="1"/>
  <c r="BK359" i="3"/>
  <c r="K359" i="3" s="1"/>
  <c r="K109" i="3" s="1"/>
  <c r="BK430" i="3"/>
  <c r="K430" i="3" s="1"/>
  <c r="K113" i="3" s="1"/>
  <c r="BK607" i="3"/>
  <c r="K607" i="3"/>
  <c r="K114" i="3" s="1"/>
  <c r="BK639" i="3"/>
  <c r="K639" i="3" s="1"/>
  <c r="K115" i="3" s="1"/>
  <c r="BK893" i="3"/>
  <c r="K893" i="3" s="1"/>
  <c r="K118" i="3" s="1"/>
  <c r="BK188" i="4"/>
  <c r="K188" i="4" s="1"/>
  <c r="K101" i="4" s="1"/>
  <c r="BK209" i="4"/>
  <c r="K209" i="4"/>
  <c r="K102" i="4" s="1"/>
  <c r="BK269" i="4"/>
  <c r="K269" i="4" s="1"/>
  <c r="K104" i="4" s="1"/>
  <c r="BK195" i="6"/>
  <c r="K195" i="6" s="1"/>
  <c r="K101" i="6" s="1"/>
  <c r="BK215" i="6"/>
  <c r="K215" i="6" s="1"/>
  <c r="K103" i="6" s="1"/>
  <c r="BK215" i="7"/>
  <c r="K215" i="7"/>
  <c r="K105" i="7" s="1"/>
  <c r="BK153" i="8"/>
  <c r="K153" i="8" s="1"/>
  <c r="K102" i="8" s="1"/>
  <c r="BK154" i="10"/>
  <c r="K154" i="10" s="1"/>
  <c r="K102" i="10" s="1"/>
  <c r="BK237" i="10"/>
  <c r="K237" i="10" s="1"/>
  <c r="K105" i="10" s="1"/>
  <c r="BK341" i="10"/>
  <c r="K341" i="10"/>
  <c r="K110" i="10" s="1"/>
  <c r="BK487" i="10"/>
  <c r="K487" i="10" s="1"/>
  <c r="K114" i="10" s="1"/>
  <c r="BK545" i="10"/>
  <c r="K545" i="10" s="1"/>
  <c r="K118" i="10" s="1"/>
  <c r="BK142" i="12"/>
  <c r="K142" i="12" s="1"/>
  <c r="K101" i="12" s="1"/>
  <c r="BK160" i="12"/>
  <c r="K160" i="12"/>
  <c r="K102" i="12" s="1"/>
  <c r="BK176" i="13"/>
  <c r="K176" i="13" s="1"/>
  <c r="K103" i="13" s="1"/>
  <c r="BK141" i="14"/>
  <c r="K141" i="14" s="1"/>
  <c r="K101" i="14" s="1"/>
  <c r="BK160" i="15"/>
  <c r="K160" i="15" s="1"/>
  <c r="K101" i="15" s="1"/>
  <c r="BK211" i="15"/>
  <c r="K211" i="15"/>
  <c r="K107" i="15" s="1"/>
  <c r="BK160" i="16"/>
  <c r="K160" i="16" s="1"/>
  <c r="K101" i="16" s="1"/>
  <c r="BK153" i="17"/>
  <c r="K153" i="17" s="1"/>
  <c r="K101" i="17"/>
  <c r="BK140" i="18"/>
  <c r="K140" i="18" s="1"/>
  <c r="K100" i="18" s="1"/>
  <c r="BK150" i="18"/>
  <c r="K150" i="18"/>
  <c r="K101" i="18" s="1"/>
  <c r="BK143" i="19"/>
  <c r="K143" i="19" s="1"/>
  <c r="K100" i="19" s="1"/>
  <c r="BK168" i="19"/>
  <c r="K168" i="19" s="1"/>
  <c r="K102" i="19" s="1"/>
  <c r="BK176" i="19"/>
  <c r="K176" i="19" s="1"/>
  <c r="K103" i="19" s="1"/>
  <c r="BK188" i="19"/>
  <c r="K188" i="19"/>
  <c r="K104" i="19" s="1"/>
  <c r="BK148" i="20"/>
  <c r="K148" i="20" s="1"/>
  <c r="K100" i="20" s="1"/>
  <c r="BK169" i="21"/>
  <c r="K169" i="21" s="1"/>
  <c r="K102" i="21"/>
  <c r="BK180" i="21"/>
  <c r="K180" i="21" s="1"/>
  <c r="K104" i="21" s="1"/>
  <c r="BK139" i="22"/>
  <c r="K139" i="22"/>
  <c r="K100" i="22" s="1"/>
  <c r="BK160" i="22"/>
  <c r="K160" i="22" s="1"/>
  <c r="K103" i="22" s="1"/>
  <c r="BK183" i="23"/>
  <c r="K183" i="23" s="1"/>
  <c r="K105" i="23" s="1"/>
  <c r="BK214" i="23"/>
  <c r="K214" i="23" s="1"/>
  <c r="K106" i="23" s="1"/>
  <c r="BK152" i="24"/>
  <c r="K152" i="24"/>
  <c r="K105" i="24" s="1"/>
  <c r="BK172" i="24"/>
  <c r="K172" i="24" s="1"/>
  <c r="K106" i="24" s="1"/>
  <c r="BK184" i="24"/>
  <c r="K184" i="24" s="1"/>
  <c r="K107" i="24"/>
  <c r="BK200" i="24"/>
  <c r="K200" i="24" s="1"/>
  <c r="K108" i="24" s="1"/>
  <c r="BK230" i="24"/>
  <c r="K230" i="24"/>
  <c r="K109" i="24" s="1"/>
  <c r="BK249" i="24"/>
  <c r="K249" i="24" s="1"/>
  <c r="K110" i="24" s="1"/>
  <c r="BK139" i="25"/>
  <c r="K139" i="25" s="1"/>
  <c r="K102" i="25" s="1"/>
  <c r="BK161" i="25"/>
  <c r="K161" i="25" s="1"/>
  <c r="K103" i="25" s="1"/>
  <c r="BK203" i="26"/>
  <c r="K203" i="26"/>
  <c r="K103" i="26" s="1"/>
  <c r="BK136" i="28"/>
  <c r="K136" i="28" s="1"/>
  <c r="K99" i="28" s="1"/>
  <c r="BK168" i="28"/>
  <c r="K168" i="28" s="1"/>
  <c r="K100" i="28"/>
  <c r="BK296" i="28"/>
  <c r="K296" i="28" s="1"/>
  <c r="K103" i="28" s="1"/>
  <c r="BK200" i="30"/>
  <c r="K200" i="30"/>
  <c r="K107" i="30" s="1"/>
  <c r="BK205" i="30"/>
  <c r="K205" i="30" s="1"/>
  <c r="K108" i="30" s="1"/>
  <c r="BK136" i="32"/>
  <c r="K136" i="32" s="1"/>
  <c r="K97" i="32"/>
  <c r="BK155" i="32"/>
  <c r="K155" i="32" s="1"/>
  <c r="K98" i="32" s="1"/>
  <c r="BK186" i="32"/>
  <c r="K186" i="32"/>
  <c r="K99" i="32" s="1"/>
  <c r="BK226" i="32"/>
  <c r="K226" i="32" s="1"/>
  <c r="K100" i="32" s="1"/>
  <c r="BK240" i="32"/>
  <c r="K240" i="32" s="1"/>
  <c r="K102" i="32"/>
  <c r="BK144" i="38"/>
  <c r="K144" i="38" s="1"/>
  <c r="K101" i="38" s="1"/>
  <c r="BK231" i="38"/>
  <c r="K231" i="38"/>
  <c r="K105" i="38" s="1"/>
  <c r="BK238" i="38"/>
  <c r="K238" i="38" s="1"/>
  <c r="K106" i="38" s="1"/>
  <c r="BK253" i="38"/>
  <c r="K253" i="38" s="1"/>
  <c r="K107" i="38"/>
  <c r="BK246" i="39"/>
  <c r="K246" i="39" s="1"/>
  <c r="K105" i="39" s="1"/>
  <c r="BK254" i="39"/>
  <c r="K254" i="39"/>
  <c r="K106" i="39" s="1"/>
  <c r="BK261" i="39"/>
  <c r="K261" i="39" s="1"/>
  <c r="K107" i="39" s="1"/>
  <c r="BK144" i="40"/>
  <c r="BK142" i="40" s="1"/>
  <c r="K142" i="40" s="1"/>
  <c r="K100" i="40" s="1"/>
  <c r="BK187" i="40"/>
  <c r="K187" i="40" s="1"/>
  <c r="K102" i="40" s="1"/>
  <c r="BK202" i="40"/>
  <c r="K202" i="40"/>
  <c r="K104" i="40" s="1"/>
  <c r="BK163" i="41"/>
  <c r="K163" i="41" s="1"/>
  <c r="K103" i="41" s="1"/>
  <c r="BK144" i="42"/>
  <c r="K144" i="42" s="1"/>
  <c r="K101" i="42"/>
  <c r="BK134" i="44"/>
  <c r="K134" i="44" s="1"/>
  <c r="K100" i="44" s="1"/>
  <c r="BK134" i="46"/>
  <c r="K134" i="46"/>
  <c r="K100" i="46" s="1"/>
  <c r="BK150" i="2"/>
  <c r="K150" i="2" s="1"/>
  <c r="K100" i="2" s="1"/>
  <c r="BK562" i="2"/>
  <c r="K562" i="2" s="1"/>
  <c r="K103" i="2"/>
  <c r="BK199" i="3"/>
  <c r="K199" i="3" s="1"/>
  <c r="K103" i="3" s="1"/>
  <c r="BK410" i="3"/>
  <c r="K410" i="3"/>
  <c r="K111" i="3" s="1"/>
  <c r="BK720" i="3"/>
  <c r="K720" i="3" s="1"/>
  <c r="K116" i="3" s="1"/>
  <c r="BK824" i="3"/>
  <c r="K824" i="3" s="1"/>
  <c r="K117" i="3"/>
  <c r="BK1135" i="3"/>
  <c r="K1135" i="3" s="1"/>
  <c r="K123" i="3" s="1"/>
  <c r="BK144" i="4"/>
  <c r="K144" i="4"/>
  <c r="K100" i="4" s="1"/>
  <c r="BK263" i="4"/>
  <c r="K263" i="4" s="1"/>
  <c r="K103" i="4" s="1"/>
  <c r="BK330" i="4"/>
  <c r="K330" i="4" s="1"/>
  <c r="K107" i="4"/>
  <c r="BK344" i="4"/>
  <c r="K344" i="4" s="1"/>
  <c r="K109" i="4" s="1"/>
  <c r="BK160" i="5"/>
  <c r="K160" i="5"/>
  <c r="K101" i="5" s="1"/>
  <c r="BK163" i="5"/>
  <c r="K163" i="5" s="1"/>
  <c r="K102" i="5" s="1"/>
  <c r="BK178" i="5"/>
  <c r="K178" i="5" s="1"/>
  <c r="K103" i="5"/>
  <c r="BK141" i="6"/>
  <c r="K141" i="6" s="1"/>
  <c r="K100" i="6" s="1"/>
  <c r="BK139" i="7"/>
  <c r="K139" i="7"/>
  <c r="K100" i="7" s="1"/>
  <c r="BK193" i="7"/>
  <c r="K193" i="7" s="1"/>
  <c r="K102" i="7" s="1"/>
  <c r="BK136" i="8"/>
  <c r="K136" i="8" s="1"/>
  <c r="K100" i="8"/>
  <c r="BK135" i="9"/>
  <c r="K135" i="9" s="1"/>
  <c r="K100" i="9" s="1"/>
  <c r="BK213" i="10"/>
  <c r="K213" i="10"/>
  <c r="K103" i="10" s="1"/>
  <c r="BK261" i="10"/>
  <c r="K261" i="10" s="1"/>
  <c r="K109" i="10" s="1"/>
  <c r="BK402" i="10"/>
  <c r="K402" i="10" s="1"/>
  <c r="K112" i="10"/>
  <c r="BK427" i="10"/>
  <c r="K427" i="10" s="1"/>
  <c r="K113" i="10" s="1"/>
  <c r="BK504" i="10"/>
  <c r="K504" i="10"/>
  <c r="K115" i="10" s="1"/>
  <c r="BK526" i="10"/>
  <c r="K526" i="10" s="1"/>
  <c r="K116" i="10" s="1"/>
  <c r="BK537" i="10"/>
  <c r="K537" i="10" s="1"/>
  <c r="K117" i="10"/>
  <c r="BK137" i="13"/>
  <c r="K137" i="13" s="1"/>
  <c r="K100" i="13" s="1"/>
  <c r="BK141" i="15"/>
  <c r="K141" i="15"/>
  <c r="K100" i="15" s="1"/>
  <c r="BK183" i="15"/>
  <c r="K183" i="15" s="1"/>
  <c r="K102" i="15" s="1"/>
  <c r="BK191" i="16"/>
  <c r="K191" i="16" s="1"/>
  <c r="K108" i="16"/>
  <c r="BK140" i="17"/>
  <c r="K140" i="17" s="1"/>
  <c r="K100" i="17" s="1"/>
  <c r="BK179" i="17"/>
  <c r="K179" i="17"/>
  <c r="K106" i="17" s="1"/>
  <c r="BK133" i="20"/>
  <c r="K133" i="20" s="1"/>
  <c r="K99" i="20" s="1"/>
  <c r="BK153" i="22"/>
  <c r="K153" i="22" s="1"/>
  <c r="K101" i="22"/>
  <c r="BK146" i="23"/>
  <c r="K146" i="23" s="1"/>
  <c r="K100" i="23" s="1"/>
  <c r="BK170" i="23"/>
  <c r="K170" i="23"/>
  <c r="K102" i="23" s="1"/>
  <c r="BK139" i="26"/>
  <c r="BK138" i="26" s="1"/>
  <c r="K138" i="26" s="1"/>
  <c r="K101" i="26" s="1"/>
  <c r="BK141" i="27"/>
  <c r="K141" i="27"/>
  <c r="K102" i="27" s="1"/>
  <c r="BK165" i="27"/>
  <c r="K165" i="27" s="1"/>
  <c r="K104" i="27" s="1"/>
  <c r="BK219" i="28"/>
  <c r="K219" i="28" s="1"/>
  <c r="K101" i="28" s="1"/>
  <c r="BK285" i="28"/>
  <c r="K285" i="28" s="1"/>
  <c r="K102" i="28" s="1"/>
  <c r="BK144" i="29"/>
  <c r="K144" i="29"/>
  <c r="K102" i="29" s="1"/>
  <c r="BK187" i="29"/>
  <c r="K187" i="29" s="1"/>
  <c r="K104" i="29" s="1"/>
  <c r="BK147" i="30"/>
  <c r="K147" i="30" s="1"/>
  <c r="K102" i="30" s="1"/>
  <c r="BK186" i="30"/>
  <c r="K186" i="30" s="1"/>
  <c r="K104" i="30" s="1"/>
  <c r="BK221" i="30"/>
  <c r="K221" i="30"/>
  <c r="K111" i="30" s="1"/>
  <c r="BK144" i="31"/>
  <c r="K144" i="31" s="1"/>
  <c r="K102" i="31" s="1"/>
  <c r="BK177" i="31"/>
  <c r="K177" i="31" s="1"/>
  <c r="K103" i="31" s="1"/>
  <c r="BK186" i="31"/>
  <c r="K186" i="31" s="1"/>
  <c r="K104" i="31" s="1"/>
  <c r="BK208" i="31"/>
  <c r="K208" i="31"/>
  <c r="K108" i="31" s="1"/>
  <c r="BK187" i="39"/>
  <c r="K187" i="39" s="1"/>
  <c r="K104" i="39" s="1"/>
  <c r="BK238" i="40"/>
  <c r="K238" i="40" s="1"/>
  <c r="K105" i="40" s="1"/>
  <c r="BK242" i="40"/>
  <c r="K242" i="40" s="1"/>
  <c r="K106" i="40" s="1"/>
  <c r="BK250" i="40"/>
  <c r="K250" i="40"/>
  <c r="K107" i="40" s="1"/>
  <c r="BK140" i="41"/>
  <c r="K140" i="41" s="1"/>
  <c r="K101" i="41" s="1"/>
  <c r="BK139" i="42"/>
  <c r="K139" i="42" s="1"/>
  <c r="K100" i="42" s="1"/>
  <c r="BK134" i="45"/>
  <c r="K134" i="45" s="1"/>
  <c r="K100" i="45" s="1"/>
  <c r="BK241" i="10"/>
  <c r="K241" i="10"/>
  <c r="K107" i="10"/>
  <c r="BK211" i="19"/>
  <c r="K211" i="19" s="1"/>
  <c r="K108" i="19" s="1"/>
  <c r="K102" i="35"/>
  <c r="K110" i="35"/>
  <c r="BF95" i="1"/>
  <c r="BE95" i="1"/>
  <c r="BA95" i="1"/>
  <c r="BF98" i="1"/>
  <c r="BB98" i="1"/>
  <c r="AX98" i="1"/>
  <c r="BD103" i="1"/>
  <c r="AZ103" i="1" s="1"/>
  <c r="BB103" i="1"/>
  <c r="AX103" i="1" s="1"/>
  <c r="BE117" i="1"/>
  <c r="BA117" i="1"/>
  <c r="BF122" i="1"/>
  <c r="BB122" i="1"/>
  <c r="BE128" i="1"/>
  <c r="BA128" i="1"/>
  <c r="BD128" i="1"/>
  <c r="AZ128" i="1"/>
  <c r="BD133" i="1"/>
  <c r="AZ133" i="1" s="1"/>
  <c r="BE139" i="1"/>
  <c r="BA139" i="1" s="1"/>
  <c r="BD139" i="1"/>
  <c r="AZ139" i="1" s="1"/>
  <c r="BB145" i="1"/>
  <c r="AX145" i="1" s="1"/>
  <c r="BD145" i="1"/>
  <c r="AZ145" i="1"/>
  <c r="K40" i="37"/>
  <c r="AY138" i="1" s="1"/>
  <c r="AV138" i="1" s="1"/>
  <c r="AW145" i="1"/>
  <c r="AU94" i="1"/>
  <c r="BB95" i="1"/>
  <c r="AX95" i="1"/>
  <c r="BD95" i="1"/>
  <c r="AZ95" i="1" s="1"/>
  <c r="BD98" i="1"/>
  <c r="AZ98" i="1"/>
  <c r="BE98" i="1"/>
  <c r="BA98" i="1" s="1"/>
  <c r="BE103" i="1"/>
  <c r="BA103" i="1" s="1"/>
  <c r="BF103" i="1"/>
  <c r="BD117" i="1"/>
  <c r="AZ117" i="1" s="1"/>
  <c r="BB117" i="1"/>
  <c r="AX117" i="1"/>
  <c r="BF117" i="1"/>
  <c r="BE122" i="1"/>
  <c r="BA122" i="1"/>
  <c r="BD122" i="1"/>
  <c r="BB128" i="1"/>
  <c r="AX128" i="1"/>
  <c r="BF128" i="1"/>
  <c r="BE133" i="1"/>
  <c r="BA133" i="1"/>
  <c r="BB133" i="1"/>
  <c r="AX133" i="1"/>
  <c r="BF133" i="1"/>
  <c r="BB139" i="1"/>
  <c r="AX139" i="1" s="1"/>
  <c r="BF139" i="1"/>
  <c r="BF145" i="1"/>
  <c r="BE145" i="1"/>
  <c r="BA145" i="1"/>
  <c r="K108" i="34" l="1"/>
  <c r="K102" i="34" s="1"/>
  <c r="K35" i="34" s="1"/>
  <c r="K36" i="34" s="1"/>
  <c r="AG135" i="1" s="1"/>
  <c r="K108" i="33"/>
  <c r="K102" i="33" s="1"/>
  <c r="K35" i="33" s="1"/>
  <c r="K36" i="33" s="1"/>
  <c r="AG134" i="1" s="1"/>
  <c r="BK187" i="16"/>
  <c r="K187" i="16" s="1"/>
  <c r="K107" i="16" s="1"/>
  <c r="K144" i="40"/>
  <c r="K101" i="40" s="1"/>
  <c r="K110" i="36"/>
  <c r="BK142" i="39"/>
  <c r="K142" i="39" s="1"/>
  <c r="K100" i="39" s="1"/>
  <c r="BK142" i="38"/>
  <c r="K142" i="38" s="1"/>
  <c r="K100" i="38" s="1"/>
  <c r="Q139" i="15"/>
  <c r="I98" i="15" s="1"/>
  <c r="K33" i="15" s="1"/>
  <c r="AS111" i="1" s="1"/>
  <c r="Q141" i="19"/>
  <c r="I98" i="19"/>
  <c r="K33" i="19" s="1"/>
  <c r="AS115" i="1" s="1"/>
  <c r="Q137" i="7"/>
  <c r="I98" i="7" s="1"/>
  <c r="K33" i="7" s="1"/>
  <c r="AS102" i="1" s="1"/>
  <c r="R139" i="15"/>
  <c r="J98" i="15" s="1"/>
  <c r="K34" i="15" s="1"/>
  <c r="AT111" i="1" s="1"/>
  <c r="X148" i="2"/>
  <c r="X142" i="4"/>
  <c r="T145" i="30"/>
  <c r="AW130" i="1"/>
  <c r="X160" i="3"/>
  <c r="X152" i="10"/>
  <c r="X151" i="10"/>
  <c r="X150" i="10" s="1"/>
  <c r="X138" i="12"/>
  <c r="Q140" i="16"/>
  <c r="I98" i="16"/>
  <c r="K33" i="16" s="1"/>
  <c r="AS112" i="1" s="1"/>
  <c r="T138" i="18"/>
  <c r="AW114" i="1" s="1"/>
  <c r="R138" i="18"/>
  <c r="J98" i="18" s="1"/>
  <c r="K34" i="18" s="1"/>
  <c r="AT114" i="1" s="1"/>
  <c r="R141" i="19"/>
  <c r="J98" i="19" s="1"/>
  <c r="K34" i="19" s="1"/>
  <c r="AT115" i="1" s="1"/>
  <c r="V142" i="29"/>
  <c r="R152" i="10"/>
  <c r="R151" i="10" s="1"/>
  <c r="R150" i="10" s="1"/>
  <c r="J98" i="10" s="1"/>
  <c r="K34" i="10" s="1"/>
  <c r="AT106" i="1" s="1"/>
  <c r="R140" i="16"/>
  <c r="J98" i="16" s="1"/>
  <c r="K34" i="16" s="1"/>
  <c r="AT112" i="1" s="1"/>
  <c r="Q138" i="18"/>
  <c r="I98" i="18" s="1"/>
  <c r="K33" i="18" s="1"/>
  <c r="AS114" i="1" s="1"/>
  <c r="R160" i="3"/>
  <c r="J98" i="3"/>
  <c r="K34" i="3" s="1"/>
  <c r="AT97" i="1" s="1"/>
  <c r="AT95" i="1" s="1"/>
  <c r="T152" i="10"/>
  <c r="T151" i="10" s="1"/>
  <c r="T150" i="10" s="1"/>
  <c r="AW106" i="1" s="1"/>
  <c r="T138" i="12"/>
  <c r="AW108" i="1" s="1"/>
  <c r="R145" i="24"/>
  <c r="J100" i="24"/>
  <c r="K36" i="24" s="1"/>
  <c r="AT123" i="1" s="1"/>
  <c r="AT122" i="1" s="1"/>
  <c r="V138" i="18"/>
  <c r="R145" i="30"/>
  <c r="J100" i="30"/>
  <c r="K36" i="30" s="1"/>
  <c r="AT130" i="1" s="1"/>
  <c r="T160" i="3"/>
  <c r="AW97" i="1"/>
  <c r="AW95" i="1" s="1"/>
  <c r="V142" i="4"/>
  <c r="X139" i="15"/>
  <c r="R137" i="14"/>
  <c r="J98" i="14" s="1"/>
  <c r="K34" i="14" s="1"/>
  <c r="AT110" i="1" s="1"/>
  <c r="BF108" i="34"/>
  <c r="BF108" i="36"/>
  <c r="F40" i="36" s="1"/>
  <c r="BC137" i="1" s="1"/>
  <c r="BK134" i="42"/>
  <c r="K134" i="42" s="1"/>
  <c r="K98" i="42" s="1"/>
  <c r="K32" i="42" s="1"/>
  <c r="K111" i="42" s="1"/>
  <c r="BF111" i="42" s="1"/>
  <c r="F40" i="42" s="1"/>
  <c r="BC144" i="1" s="1"/>
  <c r="BK203" i="31"/>
  <c r="K203" i="31" s="1"/>
  <c r="K106" i="31" s="1"/>
  <c r="BK216" i="30"/>
  <c r="K216" i="30"/>
  <c r="K109" i="30" s="1"/>
  <c r="Q153" i="10"/>
  <c r="Q152" i="10"/>
  <c r="Q151" i="10" s="1"/>
  <c r="Q150" i="10" s="1"/>
  <c r="I98" i="10" s="1"/>
  <c r="K33" i="10" s="1"/>
  <c r="AS106" i="1" s="1"/>
  <c r="Q137" i="22"/>
  <c r="I98" i="22"/>
  <c r="K33" i="22" s="1"/>
  <c r="AS119" i="1" s="1"/>
  <c r="BF108" i="33"/>
  <c r="BF108" i="35"/>
  <c r="K35" i="36"/>
  <c r="K36" i="36" s="1"/>
  <c r="AG137" i="1" s="1"/>
  <c r="AN137" i="1" s="1"/>
  <c r="BK141" i="16"/>
  <c r="K141" i="16" s="1"/>
  <c r="K99" i="16" s="1"/>
  <c r="Q138" i="12"/>
  <c r="I98" i="12" s="1"/>
  <c r="K33" i="12" s="1"/>
  <c r="AS108" i="1" s="1"/>
  <c r="BK137" i="5"/>
  <c r="K137" i="5"/>
  <c r="K99" i="5"/>
  <c r="BK161" i="3"/>
  <c r="K161" i="3"/>
  <c r="K99" i="3" s="1"/>
  <c r="R138" i="12"/>
  <c r="J98" i="12" s="1"/>
  <c r="K34" i="12" s="1"/>
  <c r="AT108" i="1" s="1"/>
  <c r="BK178" i="23"/>
  <c r="K178" i="23" s="1"/>
  <c r="K103" i="23" s="1"/>
  <c r="BK138" i="21"/>
  <c r="K138" i="21"/>
  <c r="K99" i="21"/>
  <c r="Q137" i="14"/>
  <c r="I98" i="14" s="1"/>
  <c r="K33" i="14" s="1"/>
  <c r="AS110" i="1" s="1"/>
  <c r="K35" i="35"/>
  <c r="K36" i="35" s="1"/>
  <c r="AG136" i="1" s="1"/>
  <c r="BK231" i="3"/>
  <c r="K231" i="3" s="1"/>
  <c r="K106" i="3" s="1"/>
  <c r="J99" i="2"/>
  <c r="Q148" i="2"/>
  <c r="I98" i="2"/>
  <c r="K33" i="2"/>
  <c r="AS96" i="1"/>
  <c r="BK149" i="2"/>
  <c r="K149" i="2" s="1"/>
  <c r="K99" i="2" s="1"/>
  <c r="J99" i="3"/>
  <c r="Q160" i="3"/>
  <c r="I98" i="3" s="1"/>
  <c r="K33" i="3" s="1"/>
  <c r="AS97" i="1" s="1"/>
  <c r="J99" i="4"/>
  <c r="Q142" i="4"/>
  <c r="I98" i="4"/>
  <c r="K33" i="4"/>
  <c r="AS99" i="1" s="1"/>
  <c r="BK143" i="4"/>
  <c r="K143" i="4" s="1"/>
  <c r="K99" i="4" s="1"/>
  <c r="J99" i="5"/>
  <c r="Q136" i="5"/>
  <c r="I98" i="5" s="1"/>
  <c r="K33" i="5" s="1"/>
  <c r="AS100" i="1" s="1"/>
  <c r="J99" i="6"/>
  <c r="BK140" i="15"/>
  <c r="K140" i="15"/>
  <c r="K99" i="15" s="1"/>
  <c r="I99" i="7"/>
  <c r="BK138" i="7"/>
  <c r="K138" i="7"/>
  <c r="K99" i="7" s="1"/>
  <c r="BK214" i="7"/>
  <c r="K214" i="7" s="1"/>
  <c r="K104" i="7" s="1"/>
  <c r="BK138" i="41"/>
  <c r="K138" i="41"/>
  <c r="K100" i="41"/>
  <c r="J99" i="8"/>
  <c r="BK135" i="8"/>
  <c r="K135" i="8"/>
  <c r="K99" i="8" s="1"/>
  <c r="Q133" i="9"/>
  <c r="I98" i="9" s="1"/>
  <c r="K33" i="9" s="1"/>
  <c r="AS105" i="1" s="1"/>
  <c r="BK134" i="9"/>
  <c r="K134" i="9"/>
  <c r="K99" i="9"/>
  <c r="J101" i="10"/>
  <c r="BK240" i="10"/>
  <c r="K240" i="10" s="1"/>
  <c r="K106" i="10" s="1"/>
  <c r="BK401" i="10"/>
  <c r="K401" i="10"/>
  <c r="K111" i="10" s="1"/>
  <c r="Q134" i="11"/>
  <c r="I98" i="11" s="1"/>
  <c r="K33" i="11" s="1"/>
  <c r="AS107" i="1" s="1"/>
  <c r="BK141" i="12"/>
  <c r="K141" i="12"/>
  <c r="K100" i="12"/>
  <c r="I99" i="13"/>
  <c r="R135" i="13"/>
  <c r="J98" i="13" s="1"/>
  <c r="K34" i="13" s="1"/>
  <c r="AT109" i="1" s="1"/>
  <c r="BK175" i="13"/>
  <c r="K175" i="13" s="1"/>
  <c r="K102" i="13" s="1"/>
  <c r="BK140" i="14"/>
  <c r="K140" i="14"/>
  <c r="K100" i="14"/>
  <c r="J99" i="15"/>
  <c r="J99" i="16"/>
  <c r="I99" i="17"/>
  <c r="BK139" i="17"/>
  <c r="K139" i="17"/>
  <c r="K99" i="17" s="1"/>
  <c r="BK178" i="17"/>
  <c r="K178" i="17" s="1"/>
  <c r="K105" i="17" s="1"/>
  <c r="J99" i="18"/>
  <c r="J99" i="19"/>
  <c r="I99" i="21"/>
  <c r="BK138" i="22"/>
  <c r="K138" i="22" s="1"/>
  <c r="K99" i="22" s="1"/>
  <c r="BK159" i="22"/>
  <c r="K159" i="22"/>
  <c r="K102" i="22" s="1"/>
  <c r="J99" i="23"/>
  <c r="Q144" i="23"/>
  <c r="I98" i="23"/>
  <c r="K33" i="23"/>
  <c r="AS120" i="1"/>
  <c r="BK145" i="23"/>
  <c r="K145" i="23"/>
  <c r="K99" i="23" s="1"/>
  <c r="J101" i="24"/>
  <c r="Q145" i="24"/>
  <c r="I100" i="24"/>
  <c r="K35" i="24" s="1"/>
  <c r="AS123" i="1" s="1"/>
  <c r="J101" i="25"/>
  <c r="J101" i="26"/>
  <c r="Q137" i="26"/>
  <c r="I100" i="26"/>
  <c r="K35" i="26"/>
  <c r="AS125" i="1"/>
  <c r="J101" i="27"/>
  <c r="BK140" i="27"/>
  <c r="K140" i="27" s="1"/>
  <c r="K101" i="27" s="1"/>
  <c r="J101" i="29"/>
  <c r="Q142" i="29"/>
  <c r="I100" i="29" s="1"/>
  <c r="K35" i="29" s="1"/>
  <c r="AS129" i="1" s="1"/>
  <c r="AS128" i="1" s="1"/>
  <c r="BK143" i="29"/>
  <c r="K143" i="29" s="1"/>
  <c r="K101" i="29" s="1"/>
  <c r="I101" i="30"/>
  <c r="BK146" i="30"/>
  <c r="K146" i="30" s="1"/>
  <c r="K101" i="30" s="1"/>
  <c r="BK199" i="30"/>
  <c r="K199" i="30" s="1"/>
  <c r="K106" i="30" s="1"/>
  <c r="I101" i="31"/>
  <c r="R142" i="31"/>
  <c r="J100" i="31"/>
  <c r="K36" i="31" s="1"/>
  <c r="AT131" i="1" s="1"/>
  <c r="I100" i="38"/>
  <c r="Q140" i="38"/>
  <c r="I98" i="38" s="1"/>
  <c r="K33" i="38" s="1"/>
  <c r="AS140" i="1" s="1"/>
  <c r="BK141" i="38"/>
  <c r="K141" i="38"/>
  <c r="K99" i="38" s="1"/>
  <c r="J99" i="39"/>
  <c r="J100" i="39"/>
  <c r="Q140" i="39"/>
  <c r="I98" i="39"/>
  <c r="K33" i="39" s="1"/>
  <c r="AS141" i="1" s="1"/>
  <c r="I99" i="41"/>
  <c r="J100" i="41"/>
  <c r="BK133" i="46"/>
  <c r="K133" i="46"/>
  <c r="K99" i="46"/>
  <c r="BK723" i="2"/>
  <c r="K723" i="2"/>
  <c r="K106" i="2" s="1"/>
  <c r="BK329" i="4"/>
  <c r="K329" i="4" s="1"/>
  <c r="K106" i="4" s="1"/>
  <c r="I99" i="6"/>
  <c r="BK140" i="6"/>
  <c r="K140" i="6" s="1"/>
  <c r="K99" i="6" s="1"/>
  <c r="BK137" i="26"/>
  <c r="K137" i="26"/>
  <c r="K100" i="26"/>
  <c r="K34" i="26"/>
  <c r="K112" i="26" s="1"/>
  <c r="K106" i="26" s="1"/>
  <c r="K114" i="26" s="1"/>
  <c r="J99" i="7"/>
  <c r="J99" i="11"/>
  <c r="BK134" i="11"/>
  <c r="K134" i="11" s="1"/>
  <c r="K98" i="11" s="1"/>
  <c r="BK136" i="13"/>
  <c r="K136" i="13" s="1"/>
  <c r="K99" i="13" s="1"/>
  <c r="I99" i="15"/>
  <c r="BK210" i="15"/>
  <c r="K210" i="15" s="1"/>
  <c r="K106" i="15" s="1"/>
  <c r="I99" i="16"/>
  <c r="J99" i="17"/>
  <c r="I99" i="18"/>
  <c r="BK139" i="18"/>
  <c r="K139" i="18"/>
  <c r="K99" i="18"/>
  <c r="I99" i="19"/>
  <c r="BK142" i="19"/>
  <c r="K142" i="19" s="1"/>
  <c r="K99" i="19" s="1"/>
  <c r="BK132" i="20"/>
  <c r="K132" i="20"/>
  <c r="K98" i="20" s="1"/>
  <c r="K32" i="20" s="1"/>
  <c r="J99" i="21"/>
  <c r="BK179" i="21"/>
  <c r="K179" i="21"/>
  <c r="K103" i="21"/>
  <c r="J99" i="22"/>
  <c r="BK151" i="24"/>
  <c r="K151" i="24" s="1"/>
  <c r="K104" i="24" s="1"/>
  <c r="I101" i="25"/>
  <c r="BK138" i="25"/>
  <c r="K138" i="25" s="1"/>
  <c r="K101" i="25" s="1"/>
  <c r="I101" i="27"/>
  <c r="BK135" i="28"/>
  <c r="K135" i="28"/>
  <c r="K98" i="28"/>
  <c r="K32" i="28" s="1"/>
  <c r="K112" i="28" s="1"/>
  <c r="K106" i="28" s="1"/>
  <c r="K114" i="28" s="1"/>
  <c r="J101" i="30"/>
  <c r="BK143" i="31"/>
  <c r="K143" i="31"/>
  <c r="K101" i="31" s="1"/>
  <c r="BK135" i="32"/>
  <c r="K135" i="32" s="1"/>
  <c r="K96" i="32" s="1"/>
  <c r="K30" i="32" s="1"/>
  <c r="K114" i="32" s="1"/>
  <c r="K108" i="32" s="1"/>
  <c r="K33" i="32" s="1"/>
  <c r="K139" i="26"/>
  <c r="K102" i="26"/>
  <c r="J99" i="38"/>
  <c r="J100" i="38"/>
  <c r="J99" i="40"/>
  <c r="J100" i="40"/>
  <c r="BK141" i="40"/>
  <c r="K141" i="40" s="1"/>
  <c r="K99" i="40" s="1"/>
  <c r="J99" i="41"/>
  <c r="I100" i="41"/>
  <c r="BK132" i="43"/>
  <c r="K132" i="43"/>
  <c r="K98" i="43"/>
  <c r="K32" i="43"/>
  <c r="I99" i="44"/>
  <c r="BK133" i="44"/>
  <c r="K133" i="44" s="1"/>
  <c r="K99" i="44" s="1"/>
  <c r="BK133" i="45"/>
  <c r="K133" i="45"/>
  <c r="K99" i="45" s="1"/>
  <c r="AS145" i="1"/>
  <c r="AT139" i="1"/>
  <c r="AW122" i="1"/>
  <c r="AW117" i="1"/>
  <c r="K40" i="36"/>
  <c r="AY137" i="1" s="1"/>
  <c r="AV137" i="1" s="1"/>
  <c r="K110" i="34"/>
  <c r="K40" i="33"/>
  <c r="AY134" i="1" s="1"/>
  <c r="AV134" i="1" s="1"/>
  <c r="K102" i="37"/>
  <c r="K110" i="37" s="1"/>
  <c r="K110" i="33"/>
  <c r="K109" i="43"/>
  <c r="BF109" i="43" s="1"/>
  <c r="K40" i="43" s="1"/>
  <c r="AY146" i="1" s="1"/>
  <c r="AV146" i="1" s="1"/>
  <c r="AX122" i="1"/>
  <c r="BD121" i="1"/>
  <c r="AZ121" i="1"/>
  <c r="BB121" i="1"/>
  <c r="AX121" i="1" s="1"/>
  <c r="F40" i="33"/>
  <c r="BC134" i="1" s="1"/>
  <c r="F40" i="35"/>
  <c r="BC136" i="1" s="1"/>
  <c r="AW128" i="1"/>
  <c r="AT98" i="1"/>
  <c r="AS133" i="1"/>
  <c r="AT117" i="1"/>
  <c r="AW98" i="1"/>
  <c r="K40" i="34"/>
  <c r="AY135" i="1" s="1"/>
  <c r="AV135" i="1" s="1"/>
  <c r="K40" i="35"/>
  <c r="AY136" i="1" s="1"/>
  <c r="AV136" i="1" s="1"/>
  <c r="F40" i="37"/>
  <c r="BC138" i="1" s="1"/>
  <c r="AZ122" i="1"/>
  <c r="BE121" i="1"/>
  <c r="BA121" i="1" s="1"/>
  <c r="BF121" i="1"/>
  <c r="F40" i="34"/>
  <c r="BC135" i="1"/>
  <c r="K32" i="11" l="1"/>
  <c r="K111" i="11" s="1"/>
  <c r="K105" i="11" s="1"/>
  <c r="K113" i="11" s="1"/>
  <c r="AN135" i="1"/>
  <c r="K109" i="20"/>
  <c r="K103" i="20" s="1"/>
  <c r="K35" i="20" s="1"/>
  <c r="K36" i="20" s="1"/>
  <c r="AG116" i="1" s="1"/>
  <c r="AN134" i="1"/>
  <c r="BK141" i="39"/>
  <c r="K141" i="39" s="1"/>
  <c r="K99" i="39" s="1"/>
  <c r="BK153" i="10"/>
  <c r="K153" i="10" s="1"/>
  <c r="K101" i="10" s="1"/>
  <c r="K45" i="35"/>
  <c r="K45" i="36"/>
  <c r="K45" i="34"/>
  <c r="K35" i="37"/>
  <c r="K45" i="33"/>
  <c r="BK145" i="24"/>
  <c r="K145" i="24"/>
  <c r="K100" i="24" s="1"/>
  <c r="BK148" i="2"/>
  <c r="K148" i="2"/>
  <c r="K98" i="2"/>
  <c r="K32" i="2"/>
  <c r="K37" i="26"/>
  <c r="K35" i="28"/>
  <c r="BK160" i="3"/>
  <c r="K160" i="3"/>
  <c r="K98" i="3" s="1"/>
  <c r="K32" i="3" s="1"/>
  <c r="BK137" i="14"/>
  <c r="K137" i="14"/>
  <c r="K98" i="14" s="1"/>
  <c r="K32" i="14" s="1"/>
  <c r="BK138" i="12"/>
  <c r="K138" i="12"/>
  <c r="K98" i="12"/>
  <c r="BK137" i="7"/>
  <c r="K137" i="7"/>
  <c r="K98" i="7" s="1"/>
  <c r="K32" i="7" s="1"/>
  <c r="K114" i="7" s="1"/>
  <c r="BF114" i="7" s="1"/>
  <c r="F40" i="7" s="1"/>
  <c r="BC102" i="1" s="1"/>
  <c r="BK134" i="8"/>
  <c r="K134" i="8"/>
  <c r="K98" i="8" s="1"/>
  <c r="BK133" i="9"/>
  <c r="K133" i="9"/>
  <c r="K98" i="9"/>
  <c r="K32" i="9" s="1"/>
  <c r="I99" i="10"/>
  <c r="I100" i="10"/>
  <c r="I101" i="10"/>
  <c r="BK138" i="18"/>
  <c r="K138" i="18"/>
  <c r="K98" i="18"/>
  <c r="K32" i="18"/>
  <c r="K115" i="18" s="1"/>
  <c r="K109" i="18" s="1"/>
  <c r="K117" i="18" s="1"/>
  <c r="BK141" i="19"/>
  <c r="K141" i="19" s="1"/>
  <c r="K98" i="19" s="1"/>
  <c r="K32" i="19" s="1"/>
  <c r="K118" i="19" s="1"/>
  <c r="BF118" i="19" s="1"/>
  <c r="K40" i="19" s="1"/>
  <c r="AY115" i="1" s="1"/>
  <c r="AV115" i="1" s="1"/>
  <c r="BK137" i="21"/>
  <c r="K137" i="21"/>
  <c r="K98" i="21" s="1"/>
  <c r="BK137" i="22"/>
  <c r="K137" i="22"/>
  <c r="K98" i="22"/>
  <c r="K32" i="22"/>
  <c r="K114" i="22" s="1"/>
  <c r="K108" i="22" s="1"/>
  <c r="K35" i="22" s="1"/>
  <c r="BK144" i="23"/>
  <c r="K144" i="23" s="1"/>
  <c r="K98" i="23" s="1"/>
  <c r="K32" i="23" s="1"/>
  <c r="K121" i="23" s="1"/>
  <c r="BF121" i="23" s="1"/>
  <c r="K40" i="23" s="1"/>
  <c r="AY120" i="1" s="1"/>
  <c r="AV120" i="1" s="1"/>
  <c r="BK145" i="30"/>
  <c r="K145" i="30"/>
  <c r="K100" i="30" s="1"/>
  <c r="K34" i="30" s="1"/>
  <c r="BK142" i="31"/>
  <c r="K142" i="31"/>
  <c r="K100" i="31"/>
  <c r="K119" i="31" s="1"/>
  <c r="K34" i="31"/>
  <c r="K117" i="31" s="1"/>
  <c r="K111" i="31" s="1"/>
  <c r="BF112" i="26"/>
  <c r="BF114" i="32"/>
  <c r="BK140" i="40"/>
  <c r="K140" i="40" s="1"/>
  <c r="K98" i="40" s="1"/>
  <c r="BK137" i="41"/>
  <c r="K137" i="41" s="1"/>
  <c r="K99" i="41" s="1"/>
  <c r="BK132" i="45"/>
  <c r="K132" i="45"/>
  <c r="K98" i="45"/>
  <c r="BK132" i="46"/>
  <c r="K132" i="46"/>
  <c r="K98" i="46" s="1"/>
  <c r="K32" i="46" s="1"/>
  <c r="K109" i="46" s="1"/>
  <c r="K103" i="46" s="1"/>
  <c r="K35" i="46" s="1"/>
  <c r="BF112" i="28"/>
  <c r="BK142" i="4"/>
  <c r="K142" i="4" s="1"/>
  <c r="K98" i="4" s="1"/>
  <c r="K32" i="4" s="1"/>
  <c r="K119" i="4" s="1"/>
  <c r="BF119" i="4" s="1"/>
  <c r="F40" i="4" s="1"/>
  <c r="BC99" i="1" s="1"/>
  <c r="BK136" i="5"/>
  <c r="K136" i="5"/>
  <c r="K98" i="5" s="1"/>
  <c r="K32" i="5" s="1"/>
  <c r="K113" i="5" s="1"/>
  <c r="BF113" i="5" s="1"/>
  <c r="K40" i="5" s="1"/>
  <c r="AY100" i="1" s="1"/>
  <c r="AV100" i="1" s="1"/>
  <c r="BK139" i="6"/>
  <c r="K139" i="6" s="1"/>
  <c r="K98" i="6" s="1"/>
  <c r="K32" i="6" s="1"/>
  <c r="K116" i="6" s="1"/>
  <c r="BF116" i="6" s="1"/>
  <c r="K40" i="6" s="1"/>
  <c r="AY101" i="1" s="1"/>
  <c r="AV101" i="1" s="1"/>
  <c r="J99" i="10"/>
  <c r="J100" i="10"/>
  <c r="BK135" i="13"/>
  <c r="K135" i="13"/>
  <c r="K98" i="13"/>
  <c r="K32" i="13"/>
  <c r="K112" i="13" s="1"/>
  <c r="K106" i="13" s="1"/>
  <c r="BK140" i="16"/>
  <c r="K140" i="16"/>
  <c r="K98" i="16"/>
  <c r="K32" i="16" s="1"/>
  <c r="BK138" i="17"/>
  <c r="K138" i="17" s="1"/>
  <c r="K98" i="17" s="1"/>
  <c r="BK137" i="25"/>
  <c r="K137" i="25"/>
  <c r="K100" i="25"/>
  <c r="K114" i="25" s="1"/>
  <c r="K34" i="25"/>
  <c r="BK139" i="27"/>
  <c r="K139" i="27"/>
  <c r="K100" i="27"/>
  <c r="K34" i="27" s="1"/>
  <c r="BK142" i="29"/>
  <c r="K142" i="29" s="1"/>
  <c r="K100" i="29" s="1"/>
  <c r="K34" i="29" s="1"/>
  <c r="K117" i="29" s="1"/>
  <c r="BF117" i="29" s="1"/>
  <c r="K42" i="29" s="1"/>
  <c r="AY129" i="1" s="1"/>
  <c r="AV129" i="1" s="1"/>
  <c r="BK139" i="15"/>
  <c r="K139" i="15"/>
  <c r="K98" i="15"/>
  <c r="BF109" i="20"/>
  <c r="BK140" i="38"/>
  <c r="K140" i="38" s="1"/>
  <c r="K98" i="38" s="1"/>
  <c r="K32" i="38" s="1"/>
  <c r="BK140" i="39"/>
  <c r="K140" i="39" s="1"/>
  <c r="K98" i="39" s="1"/>
  <c r="BK132" i="44"/>
  <c r="K132" i="44"/>
  <c r="K98" i="44" s="1"/>
  <c r="AW121" i="1"/>
  <c r="AN136" i="1"/>
  <c r="K40" i="42"/>
  <c r="AY144" i="1"/>
  <c r="AV144" i="1"/>
  <c r="K38" i="26"/>
  <c r="AG125" i="1" s="1"/>
  <c r="F40" i="43"/>
  <c r="BC146" i="1" s="1"/>
  <c r="K105" i="42"/>
  <c r="K113" i="42" s="1"/>
  <c r="K111" i="20"/>
  <c r="K116" i="32"/>
  <c r="F42" i="26"/>
  <c r="BC125" i="1"/>
  <c r="K36" i="28"/>
  <c r="AG127" i="1" s="1"/>
  <c r="K40" i="28"/>
  <c r="AY127" i="1" s="1"/>
  <c r="AV127" i="1" s="1"/>
  <c r="AS139" i="1"/>
  <c r="AT128" i="1"/>
  <c r="AS95" i="1"/>
  <c r="AS117" i="1"/>
  <c r="AW103" i="1"/>
  <c r="BB94" i="1"/>
  <c r="BE94" i="1"/>
  <c r="BA94" i="1"/>
  <c r="K36" i="37"/>
  <c r="AG138" i="1" s="1"/>
  <c r="AN138" i="1" s="1"/>
  <c r="K103" i="43"/>
  <c r="K111" i="43"/>
  <c r="F38" i="32"/>
  <c r="BC132" i="1" s="1"/>
  <c r="K112" i="25"/>
  <c r="K106" i="25" s="1"/>
  <c r="K34" i="32"/>
  <c r="AG132" i="1" s="1"/>
  <c r="F40" i="20"/>
  <c r="BC116" i="1"/>
  <c r="AS98" i="1"/>
  <c r="AS122" i="1"/>
  <c r="AS121" i="1" s="1"/>
  <c r="AT103" i="1"/>
  <c r="AS103" i="1"/>
  <c r="BC133" i="1"/>
  <c r="AY133" i="1" s="1"/>
  <c r="AV133" i="1" s="1"/>
  <c r="BF94" i="1"/>
  <c r="W38" i="1"/>
  <c r="BD94" i="1"/>
  <c r="W36" i="1" s="1"/>
  <c r="K114" i="14" l="1"/>
  <c r="K108" i="14" s="1"/>
  <c r="K35" i="14" s="1"/>
  <c r="K36" i="14"/>
  <c r="AG110" i="1" s="1"/>
  <c r="K111" i="44"/>
  <c r="K32" i="44"/>
  <c r="K109" i="44" s="1"/>
  <c r="K103" i="44" s="1"/>
  <c r="K32" i="40"/>
  <c r="K117" i="40" s="1"/>
  <c r="K111" i="40" s="1"/>
  <c r="K35" i="40" s="1"/>
  <c r="K36" i="40" s="1"/>
  <c r="AG142" i="1" s="1"/>
  <c r="K119" i="40"/>
  <c r="K110" i="9"/>
  <c r="K104" i="9" s="1"/>
  <c r="K35" i="9" s="1"/>
  <c r="K36" i="9"/>
  <c r="AG105" i="1" s="1"/>
  <c r="K137" i="3"/>
  <c r="K131" i="3" s="1"/>
  <c r="K35" i="3" s="1"/>
  <c r="K36" i="3" s="1"/>
  <c r="AG97" i="1" s="1"/>
  <c r="AG95" i="1" s="1"/>
  <c r="K32" i="21"/>
  <c r="K114" i="21" s="1"/>
  <c r="K108" i="21" s="1"/>
  <c r="K116" i="21" s="1"/>
  <c r="K32" i="17"/>
  <c r="K115" i="17" s="1"/>
  <c r="K109" i="17" s="1"/>
  <c r="K35" i="17" s="1"/>
  <c r="K113" i="8"/>
  <c r="K32" i="8"/>
  <c r="K111" i="8" s="1"/>
  <c r="K105" i="8" s="1"/>
  <c r="K36" i="2"/>
  <c r="AG96" i="1" s="1"/>
  <c r="K32" i="39"/>
  <c r="K117" i="39" s="1"/>
  <c r="K111" i="39" s="1"/>
  <c r="K119" i="39" s="1"/>
  <c r="K118" i="15"/>
  <c r="K117" i="16"/>
  <c r="K111" i="16" s="1"/>
  <c r="K35" i="16" s="1"/>
  <c r="K36" i="16" s="1"/>
  <c r="AG112" i="1" s="1"/>
  <c r="K117" i="38"/>
  <c r="K111" i="38" s="1"/>
  <c r="K35" i="38" s="1"/>
  <c r="K36" i="38" s="1"/>
  <c r="AG140" i="1" s="1"/>
  <c r="K120" i="30"/>
  <c r="K114" i="30" s="1"/>
  <c r="K37" i="30" s="1"/>
  <c r="K38" i="30"/>
  <c r="AG130" i="1" s="1"/>
  <c r="K117" i="12"/>
  <c r="K114" i="27"/>
  <c r="K108" i="27" s="1"/>
  <c r="K37" i="27" s="1"/>
  <c r="K38" i="27"/>
  <c r="AG126" i="1" s="1"/>
  <c r="K114" i="13"/>
  <c r="K34" i="24"/>
  <c r="K120" i="24" s="1"/>
  <c r="K114" i="24" s="1"/>
  <c r="K122" i="24" s="1"/>
  <c r="K125" i="2"/>
  <c r="K119" i="2" s="1"/>
  <c r="K35" i="2" s="1"/>
  <c r="K32" i="15"/>
  <c r="K116" i="15" s="1"/>
  <c r="K110" i="15" s="1"/>
  <c r="K32" i="45"/>
  <c r="K109" i="45" s="1"/>
  <c r="K103" i="45" s="1"/>
  <c r="K111" i="45" s="1"/>
  <c r="K32" i="12"/>
  <c r="K115" i="12" s="1"/>
  <c r="K109" i="12" s="1"/>
  <c r="K35" i="12" s="1"/>
  <c r="K36" i="12" s="1"/>
  <c r="AG108" i="1" s="1"/>
  <c r="BF111" i="11"/>
  <c r="K40" i="11" s="1"/>
  <c r="AY107" i="1" s="1"/>
  <c r="AV107" i="1" s="1"/>
  <c r="AN107" i="1" s="1"/>
  <c r="K36" i="11"/>
  <c r="AG107" i="1" s="1"/>
  <c r="K35" i="11"/>
  <c r="K36" i="22"/>
  <c r="AG119" i="1" s="1"/>
  <c r="BK152" i="10"/>
  <c r="K152" i="10" s="1"/>
  <c r="K100" i="10" s="1"/>
  <c r="K45" i="37"/>
  <c r="K37" i="25"/>
  <c r="K38" i="25" s="1"/>
  <c r="AG124" i="1" s="1"/>
  <c r="BF117" i="31"/>
  <c r="K37" i="31"/>
  <c r="K35" i="43"/>
  <c r="BF117" i="38"/>
  <c r="K40" i="38" s="1"/>
  <c r="AY140" i="1" s="1"/>
  <c r="AV140" i="1" s="1"/>
  <c r="K35" i="44"/>
  <c r="K36" i="44" s="1"/>
  <c r="AG147" i="1" s="1"/>
  <c r="BF109" i="44"/>
  <c r="F40" i="44" s="1"/>
  <c r="BC147" i="1" s="1"/>
  <c r="BK151" i="10"/>
  <c r="K151" i="10" s="1"/>
  <c r="K99" i="10" s="1"/>
  <c r="BF110" i="9"/>
  <c r="BF125" i="2"/>
  <c r="K35" i="8"/>
  <c r="K36" i="8" s="1"/>
  <c r="AG104" i="1" s="1"/>
  <c r="BF114" i="27"/>
  <c r="K35" i="18"/>
  <c r="K35" i="15"/>
  <c r="BF117" i="40"/>
  <c r="BF117" i="39"/>
  <c r="F40" i="39" s="1"/>
  <c r="BC141" i="1" s="1"/>
  <c r="BF109" i="45"/>
  <c r="K35" i="45"/>
  <c r="BK136" i="41"/>
  <c r="K136" i="41"/>
  <c r="K98" i="41" s="1"/>
  <c r="K32" i="41" s="1"/>
  <c r="K35" i="42"/>
  <c r="BF116" i="15"/>
  <c r="K40" i="15" s="1"/>
  <c r="AY111" i="1" s="1"/>
  <c r="AV111" i="1" s="1"/>
  <c r="BF115" i="17"/>
  <c r="F40" i="17" s="1"/>
  <c r="BC113" i="1" s="1"/>
  <c r="BF109" i="46"/>
  <c r="K40" i="46" s="1"/>
  <c r="AY149" i="1" s="1"/>
  <c r="AV149" i="1" s="1"/>
  <c r="BF137" i="3"/>
  <c r="K40" i="3" s="1"/>
  <c r="AY97" i="1" s="1"/>
  <c r="AV97" i="1" s="1"/>
  <c r="BF111" i="8"/>
  <c r="K35" i="13"/>
  <c r="BF112" i="13"/>
  <c r="BF114" i="22"/>
  <c r="K40" i="22" s="1"/>
  <c r="AY119" i="1" s="1"/>
  <c r="AV119" i="1" s="1"/>
  <c r="BF117" i="16"/>
  <c r="K40" i="16" s="1"/>
  <c r="AY112" i="1" s="1"/>
  <c r="AV112" i="1" s="1"/>
  <c r="BF112" i="25"/>
  <c r="F42" i="25" s="1"/>
  <c r="BC124" i="1" s="1"/>
  <c r="BF115" i="18"/>
  <c r="K35" i="21"/>
  <c r="BF120" i="24"/>
  <c r="K42" i="24" s="1"/>
  <c r="AY123" i="1" s="1"/>
  <c r="AV123" i="1" s="1"/>
  <c r="K45" i="28"/>
  <c r="AT121" i="1"/>
  <c r="AW94" i="1"/>
  <c r="AN127" i="1"/>
  <c r="AS94" i="1"/>
  <c r="AK27" i="1"/>
  <c r="K111" i="29"/>
  <c r="K119" i="29"/>
  <c r="F42" i="31"/>
  <c r="BC131" i="1" s="1"/>
  <c r="K112" i="9"/>
  <c r="K111" i="46"/>
  <c r="K110" i="6"/>
  <c r="K118" i="6" s="1"/>
  <c r="K116" i="22"/>
  <c r="F40" i="23"/>
  <c r="BC120" i="1" s="1"/>
  <c r="K38" i="31"/>
  <c r="AG131" i="1"/>
  <c r="F42" i="29"/>
  <c r="BC129" i="1" s="1"/>
  <c r="K115" i="23"/>
  <c r="K123" i="23"/>
  <c r="F40" i="19"/>
  <c r="BC115" i="1"/>
  <c r="K40" i="7"/>
  <c r="AY102" i="1"/>
  <c r="AV102" i="1" s="1"/>
  <c r="F40" i="5"/>
  <c r="BC100" i="1" s="1"/>
  <c r="K107" i="5"/>
  <c r="K115" i="5" s="1"/>
  <c r="K113" i="4"/>
  <c r="K121" i="4"/>
  <c r="K40" i="2"/>
  <c r="AY96" i="1" s="1"/>
  <c r="AV96" i="1" s="1"/>
  <c r="AN96" i="1" s="1"/>
  <c r="K40" i="45"/>
  <c r="AY148" i="1" s="1"/>
  <c r="AV148" i="1" s="1"/>
  <c r="K38" i="32"/>
  <c r="AY132" i="1"/>
  <c r="AV132" i="1" s="1"/>
  <c r="K36" i="42"/>
  <c r="AG144" i="1"/>
  <c r="AN144" i="1" s="1"/>
  <c r="K36" i="15"/>
  <c r="AG111" i="1" s="1"/>
  <c r="F40" i="28"/>
  <c r="BC127" i="1" s="1"/>
  <c r="K42" i="26"/>
  <c r="AY125" i="1" s="1"/>
  <c r="AV125" i="1" s="1"/>
  <c r="K127" i="2"/>
  <c r="F40" i="8"/>
  <c r="BC104" i="1"/>
  <c r="K36" i="46"/>
  <c r="AG149" i="1"/>
  <c r="AN149" i="1" s="1"/>
  <c r="K40" i="13"/>
  <c r="AY109" i="1"/>
  <c r="AV109" i="1" s="1"/>
  <c r="AN109" i="1" s="1"/>
  <c r="K40" i="18"/>
  <c r="AY114" i="1"/>
  <c r="AV114" i="1"/>
  <c r="AG133" i="1"/>
  <c r="K36" i="43"/>
  <c r="AG146" i="1" s="1"/>
  <c r="AN146" i="1" s="1"/>
  <c r="K119" i="38"/>
  <c r="F40" i="6"/>
  <c r="BC101" i="1"/>
  <c r="K116" i="27"/>
  <c r="K40" i="4"/>
  <c r="AY99" i="1"/>
  <c r="AV99" i="1" s="1"/>
  <c r="K119" i="16"/>
  <c r="K40" i="20"/>
  <c r="AY116" i="1"/>
  <c r="AV116" i="1"/>
  <c r="AN116" i="1"/>
  <c r="F40" i="9"/>
  <c r="BC105" i="1" s="1"/>
  <c r="K42" i="27"/>
  <c r="AY126" i="1" s="1"/>
  <c r="AV126" i="1" s="1"/>
  <c r="K108" i="7"/>
  <c r="K116" i="7"/>
  <c r="F40" i="40"/>
  <c r="BC142" i="1" s="1"/>
  <c r="K112" i="19"/>
  <c r="K120" i="19"/>
  <c r="K139" i="3"/>
  <c r="AX94" i="1"/>
  <c r="AZ94" i="1"/>
  <c r="W37" i="1"/>
  <c r="K36" i="18"/>
  <c r="AG114" i="1" s="1"/>
  <c r="AN114" i="1" s="1"/>
  <c r="K36" i="13"/>
  <c r="AG109" i="1"/>
  <c r="K36" i="21"/>
  <c r="AG118" i="1"/>
  <c r="K113" i="41" l="1"/>
  <c r="K107" i="41" s="1"/>
  <c r="K35" i="41" s="1"/>
  <c r="K36" i="41" s="1"/>
  <c r="AG143" i="1" s="1"/>
  <c r="AG139" i="1" s="1"/>
  <c r="AN140" i="1"/>
  <c r="K37" i="24"/>
  <c r="K38" i="24" s="1"/>
  <c r="AG123" i="1" s="1"/>
  <c r="BF120" i="30"/>
  <c r="F42" i="30" s="1"/>
  <c r="BC130" i="1" s="1"/>
  <c r="K35" i="39"/>
  <c r="K36" i="39" s="1"/>
  <c r="AG141" i="1" s="1"/>
  <c r="K117" i="17"/>
  <c r="BF114" i="21"/>
  <c r="F40" i="21" s="1"/>
  <c r="BC118" i="1" s="1"/>
  <c r="BC117" i="1" s="1"/>
  <c r="AY117" i="1" s="1"/>
  <c r="AV117" i="1" s="1"/>
  <c r="K36" i="17"/>
  <c r="AG113" i="1" s="1"/>
  <c r="BF114" i="14"/>
  <c r="K40" i="14" s="1"/>
  <c r="AY110" i="1" s="1"/>
  <c r="AV110" i="1" s="1"/>
  <c r="AN110" i="1" s="1"/>
  <c r="BF115" i="12"/>
  <c r="K40" i="12" s="1"/>
  <c r="AY108" i="1" s="1"/>
  <c r="AV108" i="1" s="1"/>
  <c r="AN108" i="1" s="1"/>
  <c r="K36" i="45"/>
  <c r="AG148" i="1" s="1"/>
  <c r="AN148" i="1" s="1"/>
  <c r="K122" i="30"/>
  <c r="K45" i="11"/>
  <c r="F40" i="11"/>
  <c r="BC107" i="1" s="1"/>
  <c r="K116" i="14"/>
  <c r="K45" i="46"/>
  <c r="K45" i="13"/>
  <c r="K45" i="18"/>
  <c r="K47" i="24"/>
  <c r="K45" i="43"/>
  <c r="K37" i="29"/>
  <c r="K38" i="29" s="1"/>
  <c r="AG129" i="1" s="1"/>
  <c r="AN129" i="1" s="1"/>
  <c r="BK150" i="10"/>
  <c r="K150" i="10"/>
  <c r="K98" i="10"/>
  <c r="K32" i="10"/>
  <c r="K35" i="4"/>
  <c r="K36" i="4" s="1"/>
  <c r="AG99" i="1" s="1"/>
  <c r="AN99" i="1" s="1"/>
  <c r="K45" i="20"/>
  <c r="K43" i="32"/>
  <c r="K47" i="26"/>
  <c r="K45" i="42"/>
  <c r="K45" i="14"/>
  <c r="K35" i="23"/>
  <c r="K36" i="23" s="1"/>
  <c r="AG120" i="1" s="1"/>
  <c r="AN120" i="1" s="1"/>
  <c r="K45" i="22"/>
  <c r="K35" i="5"/>
  <c r="K45" i="38"/>
  <c r="K45" i="2"/>
  <c r="K47" i="27"/>
  <c r="K45" i="16"/>
  <c r="K35" i="7"/>
  <c r="K35" i="19"/>
  <c r="K45" i="3"/>
  <c r="K35" i="6"/>
  <c r="K36" i="6" s="1"/>
  <c r="AG101" i="1" s="1"/>
  <c r="AN101" i="1" s="1"/>
  <c r="K45" i="15"/>
  <c r="AT94" i="1"/>
  <c r="AK28" i="1" s="1"/>
  <c r="AN125" i="1"/>
  <c r="AN97" i="1"/>
  <c r="AN119" i="1"/>
  <c r="AN112" i="1"/>
  <c r="AN126" i="1"/>
  <c r="AN132" i="1"/>
  <c r="AN133" i="1"/>
  <c r="AN111" i="1"/>
  <c r="AN123" i="1"/>
  <c r="AG145" i="1"/>
  <c r="BC98" i="1"/>
  <c r="AY98" i="1" s="1"/>
  <c r="AV98" i="1" s="1"/>
  <c r="K127" i="10"/>
  <c r="K121" i="10"/>
  <c r="K129" i="10"/>
  <c r="K42" i="30"/>
  <c r="AY130" i="1"/>
  <c r="AV130" i="1"/>
  <c r="F40" i="22"/>
  <c r="BC119" i="1"/>
  <c r="K40" i="44"/>
  <c r="AY147" i="1"/>
  <c r="AV147" i="1"/>
  <c r="K42" i="31"/>
  <c r="AY131" i="1" s="1"/>
  <c r="AV131" i="1" s="1"/>
  <c r="K40" i="9"/>
  <c r="AY105" i="1"/>
  <c r="AV105" i="1" s="1"/>
  <c r="F40" i="13"/>
  <c r="BC109" i="1"/>
  <c r="K40" i="40"/>
  <c r="AY142" i="1" s="1"/>
  <c r="AV142" i="1" s="1"/>
  <c r="F40" i="18"/>
  <c r="BC114" i="1"/>
  <c r="K36" i="19"/>
  <c r="AG115" i="1"/>
  <c r="AN115" i="1" s="1"/>
  <c r="F40" i="2"/>
  <c r="BC96" i="1" s="1"/>
  <c r="AG122" i="1"/>
  <c r="BC128" i="1"/>
  <c r="AY128" i="1"/>
  <c r="AV128" i="1"/>
  <c r="F42" i="24"/>
  <c r="BC123" i="1" s="1"/>
  <c r="BC122" i="1" s="1"/>
  <c r="AY122" i="1" s="1"/>
  <c r="AV122" i="1" s="1"/>
  <c r="AN122" i="1" s="1"/>
  <c r="F40" i="45"/>
  <c r="BC148" i="1"/>
  <c r="K40" i="8"/>
  <c r="AY104" i="1" s="1"/>
  <c r="AV104" i="1" s="1"/>
  <c r="AN104" i="1" s="1"/>
  <c r="K40" i="39"/>
  <c r="AY141" i="1" s="1"/>
  <c r="AV141" i="1" s="1"/>
  <c r="F40" i="46"/>
  <c r="BC149" i="1"/>
  <c r="K40" i="21"/>
  <c r="AY118" i="1" s="1"/>
  <c r="AV118" i="1" s="1"/>
  <c r="AN118" i="1" s="1"/>
  <c r="K40" i="17"/>
  <c r="AY113" i="1"/>
  <c r="AV113" i="1"/>
  <c r="F40" i="15"/>
  <c r="BC111" i="1"/>
  <c r="F40" i="16"/>
  <c r="BC112" i="1"/>
  <c r="F42" i="27"/>
  <c r="BC126" i="1"/>
  <c r="K36" i="5"/>
  <c r="AG100" i="1"/>
  <c r="AN100" i="1" s="1"/>
  <c r="F40" i="38"/>
  <c r="BC140" i="1" s="1"/>
  <c r="K42" i="25"/>
  <c r="AY124" i="1"/>
  <c r="AV124" i="1"/>
  <c r="K36" i="7"/>
  <c r="AG102" i="1" s="1"/>
  <c r="AN102" i="1" s="1"/>
  <c r="F40" i="3"/>
  <c r="BC97" i="1" s="1"/>
  <c r="F40" i="12" l="1"/>
  <c r="BC108" i="1" s="1"/>
  <c r="K45" i="12"/>
  <c r="K45" i="45"/>
  <c r="F40" i="14"/>
  <c r="BC110" i="1" s="1"/>
  <c r="K115" i="41"/>
  <c r="BF113" i="41"/>
  <c r="F40" i="41" s="1"/>
  <c r="BC143" i="1" s="1"/>
  <c r="K47" i="29"/>
  <c r="K45" i="44"/>
  <c r="K45" i="5"/>
  <c r="K45" i="19"/>
  <c r="K45" i="21"/>
  <c r="K45" i="23"/>
  <c r="K45" i="9"/>
  <c r="K35" i="10"/>
  <c r="BF127" i="10"/>
  <c r="K45" i="7"/>
  <c r="K45" i="8"/>
  <c r="K47" i="25"/>
  <c r="K45" i="4"/>
  <c r="K47" i="30"/>
  <c r="K45" i="39"/>
  <c r="K45" i="6"/>
  <c r="K45" i="40"/>
  <c r="K45" i="17"/>
  <c r="K47" i="31"/>
  <c r="AN105" i="1"/>
  <c r="AN130" i="1"/>
  <c r="AN131" i="1"/>
  <c r="AN124" i="1"/>
  <c r="AN147" i="1"/>
  <c r="AN141" i="1"/>
  <c r="AN142" i="1"/>
  <c r="AN113" i="1"/>
  <c r="BC145" i="1"/>
  <c r="AY145" i="1"/>
  <c r="AV145" i="1"/>
  <c r="BC95" i="1"/>
  <c r="AY95" i="1" s="1"/>
  <c r="AV95" i="1" s="1"/>
  <c r="AN95" i="1" s="1"/>
  <c r="AG98" i="1"/>
  <c r="AN98" i="1"/>
  <c r="BC121" i="1"/>
  <c r="AY121" i="1"/>
  <c r="AV121" i="1" s="1"/>
  <c r="K40" i="41"/>
  <c r="AY143" i="1" s="1"/>
  <c r="AV143" i="1" s="1"/>
  <c r="BC139" i="1"/>
  <c r="AY139" i="1" s="1"/>
  <c r="AV139" i="1" s="1"/>
  <c r="AG128" i="1"/>
  <c r="AN128" i="1" s="1"/>
  <c r="AG117" i="1"/>
  <c r="F40" i="10"/>
  <c r="BC106" i="1" s="1"/>
  <c r="BC103" i="1" s="1"/>
  <c r="AY103" i="1" s="1"/>
  <c r="AV103" i="1" s="1"/>
  <c r="K36" i="10"/>
  <c r="AG106" i="1"/>
  <c r="K45" i="41" l="1"/>
  <c r="AN143" i="1"/>
  <c r="AN145" i="1"/>
  <c r="AN117" i="1"/>
  <c r="AG121" i="1"/>
  <c r="AN121" i="1" s="1"/>
  <c r="AN139" i="1"/>
  <c r="AG103" i="1"/>
  <c r="AN103" i="1" s="1"/>
  <c r="BC94" i="1"/>
  <c r="W35" i="1" s="1"/>
  <c r="K40" i="10"/>
  <c r="AY106" i="1" s="1"/>
  <c r="AV106" i="1" s="1"/>
  <c r="K45" i="10" l="1"/>
  <c r="AN106" i="1"/>
  <c r="AG94" i="1"/>
  <c r="AG155" i="1"/>
  <c r="CD155" i="1"/>
  <c r="AY94" i="1"/>
  <c r="AK35" i="1" s="1"/>
  <c r="AK26" i="1" l="1"/>
  <c r="AV94" i="1"/>
  <c r="AN94" i="1" s="1"/>
  <c r="AV155" i="1"/>
  <c r="BY155" i="1" s="1"/>
  <c r="AG154" i="1"/>
  <c r="AV154" i="1"/>
  <c r="BY154" i="1"/>
  <c r="AG152" i="1"/>
  <c r="AV152" i="1"/>
  <c r="BY152" i="1" s="1"/>
  <c r="AG153" i="1"/>
  <c r="AV153" i="1"/>
  <c r="BY153" i="1" s="1"/>
  <c r="CD154" i="1" l="1"/>
  <c r="CD153" i="1"/>
  <c r="CD152" i="1"/>
  <c r="AN155" i="1"/>
  <c r="AN153" i="1"/>
  <c r="AN152" i="1"/>
  <c r="AN154" i="1"/>
  <c r="AK34" i="1"/>
  <c r="AG151" i="1"/>
  <c r="AK29" i="1"/>
  <c r="AK31" i="1" s="1"/>
  <c r="AK40" i="1" l="1"/>
  <c r="AG157" i="1"/>
  <c r="AN151" i="1"/>
  <c r="W34" i="1"/>
  <c r="AN157" i="1" l="1"/>
</calcChain>
</file>

<file path=xl/sharedStrings.xml><?xml version="1.0" encoding="utf-8"?>
<sst xmlns="http://schemas.openxmlformats.org/spreadsheetml/2006/main" count="68094" uniqueCount="9030">
  <si>
    <t>Export Komplet</t>
  </si>
  <si>
    <t/>
  </si>
  <si>
    <t>2.0</t>
  </si>
  <si>
    <t>False</t>
  </si>
  <si>
    <t>True</t>
  </si>
  <si>
    <t>{b9154e17-4947-4983-93c3-f1d2b6646f2d}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</si>
  <si>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</si>
  <si>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</si>
  <si>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</si>
  <si>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</si>
  <si>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</si>
  <si>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</si>
  <si>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</si>
  <si>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A2021-084D5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</si>
  <si>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</si>
  <si>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</si>
  <si>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Krytá plaváreň Lučenec</t>
  </si>
  <si>
    <t>JKSO:</t>
  </si>
  <si>
    <t>KS:</t>
  </si>
  <si>
    <t>Miesto:</t>
  </si>
  <si>
    <t>ul. Športová, Lučenec</t>
  </si>
  <si>
    <t>Dátum:</t>
  </si>
  <si>
    <t>21. 4. 2022</t>
  </si>
  <si>
    <t>Objednávateľ:</t>
  </si>
  <si>
    <t>IČO:</t>
  </si>
  <si>
    <t>Mesto Lučenec</t>
  </si>
  <si>
    <t>IČ DPH:</t>
  </si>
  <si>
    <t>Zhotoviteľ:</t>
  </si>
  <si>
    <t>Vyplň údaj</t>
  </si>
  <si>
    <t>Projektant:</t>
  </si>
  <si>
    <t>44140100</t>
  </si>
  <si>
    <t>Aproving, s.r.o.</t>
  </si>
  <si>
    <t xml:space="preserve"> SK2022609325</t>
  </si>
  <si>
    <t>0,01</t>
  </si>
  <si>
    <t>Spracovateľ:</t>
  </si>
  <si>
    <t xml:space="preserve"> </t>
  </si>
  <si>
    <t>Poznámka:</t>
  </si>
  <si>
    <t>Náklady z rozpočtov</t>
  </si>
  <si>
    <t>Materiál</t>
  </si>
  <si>
    <t>Montáž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</si>
  <si>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</si>
  <si>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</si>
  <si>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</si>
  <si>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</si>
  <si>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</si>
  <si>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</si>
  <si>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</si>
  <si>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</si>
  <si>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</si>
  <si>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</si>
  <si>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</si>
  <si>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</si>
  <si>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</si>
  <si>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</si>
  <si>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</si>
  <si>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</si>
  <si>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</si>
  <si>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</si>
  <si>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</si>
  <si>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</si>
  <si>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</si>
  <si>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</si>
  <si>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</si>
  <si>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</si>
  <si>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</si>
  <si>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</si>
  <si>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</si>
  <si>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</si>
  <si>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</si>
  <si>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</si>
  <si>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</si>
  <si>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</si>
  <si>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</si>
  <si>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</si>
  <si>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</si>
  <si>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</si>
  <si>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</si>
  <si>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</si>
  <si>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</si>
  <si>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</si>
  <si>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</si>
  <si>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</si>
  <si>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</si>
  <si>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</si>
  <si>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</si>
  <si>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</si>
  <si>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</si>
  <si>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 STAVBA</t>
  </si>
  <si>
    <t>Stavebná časť</t>
  </si>
  <si>
    <t>STA</t>
  </si>
  <si>
    <t>1</t>
  </si>
  <si>
    <t>{f7ddf425-3c09-4d85-802c-c60a5709f719}</t>
  </si>
  <si>
    <t>/</t>
  </si>
  <si>
    <t>S.01</t>
  </si>
  <si>
    <t>Spodná stavba</t>
  </si>
  <si>
    <t>Časť</t>
  </si>
  <si>
    <t>2</t>
  </si>
  <si>
    <t>{9f2841fe-e7bc-45f0-a92d-3664d84a0923}</t>
  </si>
  <si>
    <t>S.02</t>
  </si>
  <si>
    <t>Horná stavba</t>
  </si>
  <si>
    <t>{64eca18a-9f25-4c58-9133-d0cd1942d2b9}</t>
  </si>
  <si>
    <t>02 PLOCHY</t>
  </si>
  <si>
    <t>Spevnené plochy</t>
  </si>
  <si>
    <t>{15a67f9e-41e4-4b13-a560-ba980f6ec5ca}</t>
  </si>
  <si>
    <t>02.01</t>
  </si>
  <si>
    <t>Komunikácia a parkovisko</t>
  </si>
  <si>
    <t>{fb1c013e-4818-4c40-8d33-882a531f872b}</t>
  </si>
  <si>
    <t>02.02</t>
  </si>
  <si>
    <t>Odvodnenie komunikácie a parkoviska</t>
  </si>
  <si>
    <t>{659188b2-e929-4605-ac32-d76b7e02b032}</t>
  </si>
  <si>
    <t>02.03</t>
  </si>
  <si>
    <t>Protipovodňové opatrenia - čiastočná vetva A (od šachty Š3 po výustný objekt)</t>
  </si>
  <si>
    <t>{23bc574c-6089-44dc-81a4-96aa04908326}</t>
  </si>
  <si>
    <t>02.04</t>
  </si>
  <si>
    <t>Protipovodňové opatrenia - čiastočná vetva C (od šachty RŠ2 po šachtu Š3)</t>
  </si>
  <si>
    <t>{359c6118-7c7a-41fb-8a08-1272bf85c1ec}</t>
  </si>
  <si>
    <t>03 ELEKTRO</t>
  </si>
  <si>
    <t>Elektroinštalácie - Krytá plaváreň Lučenec</t>
  </si>
  <si>
    <t>{61bcade7-e82a-423f-bb9c-18a7c76c323b}</t>
  </si>
  <si>
    <t>03.01</t>
  </si>
  <si>
    <t>STL prípojka plynu, Uzemnenie</t>
  </si>
  <si>
    <t>{3e7c3f8b-955e-4b6a-aca4-491652e35248}</t>
  </si>
  <si>
    <t>03.02</t>
  </si>
  <si>
    <t>Vonkajšia a vnútorná ochrana pred atmosferickými vplyvmi</t>
  </si>
  <si>
    <t>{38d4104b-2f7d-47a9-8042-2cd1487036d3}</t>
  </si>
  <si>
    <t>03.03</t>
  </si>
  <si>
    <t>Elektrická prípojka NN, silnoprúd</t>
  </si>
  <si>
    <t>{38ca7497-8d9c-4fa6-a98d-beb650daa3f6}</t>
  </si>
  <si>
    <t>03.04</t>
  </si>
  <si>
    <t>Trafostanica</t>
  </si>
  <si>
    <t>{4e9b7699-a3f8-4189-bb44-dc42aff2a15d}</t>
  </si>
  <si>
    <t>03.05</t>
  </si>
  <si>
    <t>VN prípojka</t>
  </si>
  <si>
    <t>{be61e97e-1fad-48e1-b481-ffe0431d6c08}</t>
  </si>
  <si>
    <t>03.06</t>
  </si>
  <si>
    <t>VN prípojka - časť SSE</t>
  </si>
  <si>
    <t>{33eab633-533d-4ff1-a7bc-ba775ef1fa21}</t>
  </si>
  <si>
    <t>03.07</t>
  </si>
  <si>
    <t>Verejné osvetlenie</t>
  </si>
  <si>
    <t>{82774315-9919-42c4-96cd-44616cff7081}</t>
  </si>
  <si>
    <t>03.08</t>
  </si>
  <si>
    <t>Dátové rozvádzače, kamerový ochranný systém a štrukturovaná kabeláž</t>
  </si>
  <si>
    <t>{bf3b96b8-8975-46f8-ac3a-bff56c401852}</t>
  </si>
  <si>
    <t>03.09</t>
  </si>
  <si>
    <t>Hlasová signalizácia požiaru</t>
  </si>
  <si>
    <t>{506c06a4-3d72-44a8-8594-44301122f072}</t>
  </si>
  <si>
    <t>03.10</t>
  </si>
  <si>
    <t>Elektrická požiarna signalizácia</t>
  </si>
  <si>
    <t>{696f2b99-6cd6-4a56-be9e-264cb1a52ae5}</t>
  </si>
  <si>
    <t>03.11</t>
  </si>
  <si>
    <t>Elektronický zabezpečovací systém</t>
  </si>
  <si>
    <t>{8b3a4732-019a-45fd-bc84-1d0e522b6b77}</t>
  </si>
  <si>
    <t>03.12</t>
  </si>
  <si>
    <t>Elektronický systém obsluhy klienta a  kontroly vstupov</t>
  </si>
  <si>
    <t>{922bd483-4305-4243-80a0-a1ee4b693c29}</t>
  </si>
  <si>
    <t>03.13</t>
  </si>
  <si>
    <t>FTV - Fotovoltická elektráreň 61,38 kWp</t>
  </si>
  <si>
    <t>{6baba536-1758-43b8-b838-efd30c21b0d8}</t>
  </si>
  <si>
    <t>04 PLYN</t>
  </si>
  <si>
    <t>Plynoinštalácia - STL prípojka, odberné plynové zariadenie, MaRZ</t>
  </si>
  <si>
    <t>{57a8aba5-2eb6-4fbf-bacd-d4eec2bd904a}</t>
  </si>
  <si>
    <t>04.01</t>
  </si>
  <si>
    <t>Pripojovací plynovod</t>
  </si>
  <si>
    <t>{02ab6cb2-70f7-4ee9-9c53-9c469b4bbda7}</t>
  </si>
  <si>
    <t>04.02</t>
  </si>
  <si>
    <t>Meracia a regulačná zostava (plyn)</t>
  </si>
  <si>
    <t>{81aaef0a-7994-4487-a546-b84011eef2e7}</t>
  </si>
  <si>
    <t>04.03</t>
  </si>
  <si>
    <t>Odberné plynové zariadenie</t>
  </si>
  <si>
    <t>{9dbecddc-ec3c-4d4c-8c29-31ae0d519136}</t>
  </si>
  <si>
    <t>05 ZTI</t>
  </si>
  <si>
    <t>Zdravotechnické inštalácie, vykurovanie, prípojky vody a kanalizácie</t>
  </si>
  <si>
    <t>{f29b8f19-312f-4385-87cc-2ba53e37a345}</t>
  </si>
  <si>
    <t>05.01</t>
  </si>
  <si>
    <t>Ústredné vykurovanie</t>
  </si>
  <si>
    <t>{aa6ded65-abe9-4417-94eb-3279754c035c}</t>
  </si>
  <si>
    <t>1.1.1</t>
  </si>
  <si>
    <t>Kotolňa</t>
  </si>
  <si>
    <t>3</t>
  </si>
  <si>
    <t>{41e9e4fe-2928-4c97-955a-3ccc47edd258}</t>
  </si>
  <si>
    <t>1.1.2</t>
  </si>
  <si>
    <t>Podlahové kúrenie</t>
  </si>
  <si>
    <t>{3e5bd5a4-965c-4ea6-8094-a1d15d0eb5f1}</t>
  </si>
  <si>
    <t>1.1.3</t>
  </si>
  <si>
    <t>Hlavné rozvody</t>
  </si>
  <si>
    <t>{1e98e997-2938-4eae-ae6c-88d2b2d27b47}</t>
  </si>
  <si>
    <t>1.1.4</t>
  </si>
  <si>
    <t>Solárny systém</t>
  </si>
  <si>
    <t>{18efabe7-5ab3-4481-9b1c-37af635bd2a0}</t>
  </si>
  <si>
    <t>05.02</t>
  </si>
  <si>
    <t>Zdravotechnické inštalácie</t>
  </si>
  <si>
    <t>{63c36598-202d-4365-8503-465cfc6e4ff2}</t>
  </si>
  <si>
    <t>05.03</t>
  </si>
  <si>
    <t>Vodovodné (90,160) a kanalizačné prípojky (splašková, dažďová)</t>
  </si>
  <si>
    <t>{cc078559-b521-4b24-a5a4-4a7473432936}</t>
  </si>
  <si>
    <t>05.03.01</t>
  </si>
  <si>
    <t>Vodovodná prípojka</t>
  </si>
  <si>
    <t>{bbe96ca8-cf79-4d83-8842-d5de0a730f39}</t>
  </si>
  <si>
    <t>05.03.02</t>
  </si>
  <si>
    <t>Splašková kanalizačná prípojka</t>
  </si>
  <si>
    <t>{a6da8ed5-61ec-4694-afaa-21d7b79fef3f}</t>
  </si>
  <si>
    <t>05.03.03</t>
  </si>
  <si>
    <t>Dažďová kanalizačná prípojka</t>
  </si>
  <si>
    <t>{31dcb666-e4c3-4b5a-bd4a-bca9a53aa6b0}</t>
  </si>
  <si>
    <t>06 VZT</t>
  </si>
  <si>
    <t>Vzduchotechnika</t>
  </si>
  <si>
    <t>{043c78f1-6f7d-4e2a-bdfb-170e5dd1a858}</t>
  </si>
  <si>
    <t>07 Bazény</t>
  </si>
  <si>
    <t>Technologické vybavenie stavby - antikorové prelivové bazény</t>
  </si>
  <si>
    <t>{9b7ff6db-bcdb-4283-9ad3-802ddba29337}</t>
  </si>
  <si>
    <t>B1</t>
  </si>
  <si>
    <t>PLAVECKÝ BAZÉN ROZMERY 25,02 x 12,50 x 1,10 - 1,60 m, plocha 312,75m2</t>
  </si>
  <si>
    <t>{5a244419-0f1e-4129-8ea0-7428d9ce0e55}</t>
  </si>
  <si>
    <t>B2</t>
  </si>
  <si>
    <t>VÍRIVÝ BAZÉN ROZMERY vnútorný Ø 2,0 m, hĺbka vody 1,0 m, plocha 3,1m2</t>
  </si>
  <si>
    <t>{6dc1f1dc-83f2-45fa-b200-34a97729fe95}</t>
  </si>
  <si>
    <t>B3</t>
  </si>
  <si>
    <t>DETSKÝ BAZÉN ROZMERY 3,70 x 3,70 x 0,20 - 0,30 m, plocha 13,7m2</t>
  </si>
  <si>
    <t>{61251d67-cd94-4230-b9b9-64eedb644c27}</t>
  </si>
  <si>
    <t>B4</t>
  </si>
  <si>
    <t>OCHLADZOVACÍ BAZÉN ROZMERY vnútorný Ø 1,45 m, hĺbka vody 1,2 m, plocha 1,65 m2</t>
  </si>
  <si>
    <t>{9047bb2c-43dc-49d7-b767-31e56356383c}</t>
  </si>
  <si>
    <t>B5</t>
  </si>
  <si>
    <t>BRODÍTKO KLASICKÉ ROZMERY2,0 x 1,5 x 0,10 - 0,14 m, plocha 3,0 m2</t>
  </si>
  <si>
    <t>{52e195e7-100b-4f56-98db-f2ecbbe59a73}</t>
  </si>
  <si>
    <t>08 BT</t>
  </si>
  <si>
    <t>Technologické vybavenie stavby - bazénová technológia</t>
  </si>
  <si>
    <t>{d943a51c-4e2b-4499-8615-378b1ac49453}</t>
  </si>
  <si>
    <t>08.01</t>
  </si>
  <si>
    <t>U1 pre vnútorný bazén B1</t>
  </si>
  <si>
    <t>{d3cd33ec-8f83-4ff2-9adb-2076cdd6ef5d}</t>
  </si>
  <si>
    <t>08.02</t>
  </si>
  <si>
    <t>U2 pre whirpool B2</t>
  </si>
  <si>
    <t>{a5e7a4a1-7228-46e3-aef2-dff0d2b3080a}</t>
  </si>
  <si>
    <t>08.03</t>
  </si>
  <si>
    <t>U3 pre detský bazén B3</t>
  </si>
  <si>
    <t>{2ca70c1d-7a98-4e62-98e1-04002f94cdc9}</t>
  </si>
  <si>
    <t>08.04</t>
  </si>
  <si>
    <t>centrálne dávkovanie</t>
  </si>
  <si>
    <t>{51b5be26-8ecf-4317-937d-cbb283542f8e}</t>
  </si>
  <si>
    <t>08.05</t>
  </si>
  <si>
    <t>Technologické vybavenie stavby - meranie a regulácia bazénovej technlógie</t>
  </si>
  <si>
    <t>{b9ced9f6-8ac7-4a56-9000-42ffc2662c9a}</t>
  </si>
  <si>
    <t>09 SAUNY</t>
  </si>
  <si>
    <t>Wellness - sauny</t>
  </si>
  <si>
    <t>{ce991def-30fe-408f-b406-fa5b3dac2f66}</t>
  </si>
  <si>
    <t>09.1</t>
  </si>
  <si>
    <t>SAUNA SUCHÁ + COMBI m.č.1.36</t>
  </si>
  <si>
    <t>{32faaac5-1f82-445d-8e14-00b0ead84589}</t>
  </si>
  <si>
    <t>09.2</t>
  </si>
  <si>
    <t>PARNÁ SAUNA m.č.1.41</t>
  </si>
  <si>
    <t>{7b8f035c-ada2-4579-b41d-c91ff71ab4cd}</t>
  </si>
  <si>
    <t>09.3</t>
  </si>
  <si>
    <t>SAUNA INFRA - SVETEĽNÁ m.č.1.33</t>
  </si>
  <si>
    <t>{261dd137-5012-41a6-882f-8c7155c01ad6}</t>
  </si>
  <si>
    <t>09.4</t>
  </si>
  <si>
    <t>SAUNA SUCHÁ m.č.1.34</t>
  </si>
  <si>
    <t>{1c41d589-4de2-40b6-9b45-14fea03939bf}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</si>
  <si>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</si>
  <si>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</si>
  <si>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</si>
  <si>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</si>
  <si>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</si>
  <si>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</si>
  <si>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</si>
  <si>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</si>
  <si>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</si>
  <si>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ornica</t>
  </si>
  <si>
    <t>960</t>
  </si>
  <si>
    <t>pätka</t>
  </si>
  <si>
    <t>70,875</t>
  </si>
  <si>
    <t>KRYCÍ LIST ROZPOČTU</t>
  </si>
  <si>
    <t>Objekt:</t>
  </si>
  <si>
    <t>01 STAVBA - Stavebná časť</t>
  </si>
  <si>
    <t>Časť:</t>
  </si>
  <si>
    <t>S.01 - Spodná stavba</t>
  </si>
  <si>
    <t>Náklady z rozpočtu</t>
  </si>
  <si>
    <t>REKAPITULÁCIA ROZPOČTU</t>
  </si>
  <si>
    <t>Kód dielu - Popis</t>
  </si>
  <si>
    <t>Materiál [EUR]</t>
  </si>
  <si>
    <t>Montáž [EUR]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</si>
  <si>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</si>
  <si>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</si>
  <si>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</si>
  <si>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</si>
  <si>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</si>
  <si>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</si>
  <si>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</si>
  <si>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</si>
  <si>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</si>
  <si>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</si>
  <si>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</si>
  <si>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</si>
  <si>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</si>
  <si>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</si>
  <si>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</si>
  <si>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</si>
  <si>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777 - Podlahy syntetické</t>
  </si>
  <si>
    <t xml:space="preserve">    783 - Dokončovacie práce - nátery</t>
  </si>
  <si>
    <t xml:space="preserve">    784 - Maľby</t>
  </si>
  <si>
    <t>M - Práce a dodávky M</t>
  </si>
  <si>
    <t xml:space="preserve">    43-M - Montáž oceľových konštrukcií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</si>
  <si>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</si>
  <si>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</si>
  <si>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</si>
  <si>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</si>
  <si>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</si>
  <si>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</si>
  <si>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</si>
  <si>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</si>
  <si>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</si>
  <si>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</si>
  <si>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</si>
  <si>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</si>
  <si>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</si>
  <si>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</si>
  <si>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</si>
  <si>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</si>
  <si>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</si>
  <si>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</si>
  <si>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</si>
  <si>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</si>
  <si>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</si>
  <si>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</si>
  <si>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</si>
  <si>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</si>
  <si>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</si>
  <si>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</si>
  <si>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</si>
  <si>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</si>
  <si>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</si>
  <si>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</si>
  <si>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111101102.S</t>
  </si>
  <si>
    <t>Odstránenie travín a tŕstia s príp. premiestnením a uložením na hromady do 50 m, pri celk. ploche nad 1000 do 10000m2</t>
  </si>
  <si>
    <t>m2</t>
  </si>
  <si>
    <t>4</t>
  </si>
  <si>
    <t>-908421193</t>
  </si>
  <si>
    <t>111201101.S</t>
  </si>
  <si>
    <t>Odstránenie krovín a stromov s koreňom s priemerom kmeňa do 100 mm, do 1000 m2</t>
  </si>
  <si>
    <t>-965949932</t>
  </si>
  <si>
    <t>115001101.S</t>
  </si>
  <si>
    <t>Odvedenie vody potrubím pri priemere potrubia DN do 100</t>
  </si>
  <si>
    <t>m</t>
  </si>
  <si>
    <t>672910161</t>
  </si>
  <si>
    <t>115101200.S</t>
  </si>
  <si>
    <t>Čerpanie vody na dopravnú výšku do 10 m s priemerným prítokom litrov za minútu do 100 l</t>
  </si>
  <si>
    <t>hod</t>
  </si>
  <si>
    <t>-1535033675</t>
  </si>
  <si>
    <t>VV</t>
  </si>
  <si>
    <t>24*30</t>
  </si>
  <si>
    <t>5</t>
  </si>
  <si>
    <t>115101300.S</t>
  </si>
  <si>
    <t>Pohotovosť záložnej čerpacej súpravy pre výšku do 10 m, s prítokom litrov za minútu do 100 l</t>
  </si>
  <si>
    <t>deň</t>
  </si>
  <si>
    <t>-1046640568</t>
  </si>
  <si>
    <t>6</t>
  </si>
  <si>
    <t>119001801.S</t>
  </si>
  <si>
    <t>Ochranné zábradlie okolo výkopu, drevené výšky 1,10 m dvojtyčové</t>
  </si>
  <si>
    <t>1954967854</t>
  </si>
  <si>
    <t>7</t>
  </si>
  <si>
    <t>120901121.S</t>
  </si>
  <si>
    <t>Búranie konštrukcií z betónu prostého neprekladaného kameňom v odkopávkach</t>
  </si>
  <si>
    <t>m3</t>
  </si>
  <si>
    <t>-1792410458</t>
  </si>
  <si>
    <t>8</t>
  </si>
  <si>
    <t>121101112.S</t>
  </si>
  <si>
    <t>Odstránenie ornice s premiestn. na hromady, so zložením na vzdialenosť do 100 m a do 1000 m3</t>
  </si>
  <si>
    <t>1872243852</t>
  </si>
  <si>
    <t>3200*0,300</t>
  </si>
  <si>
    <t>9</t>
  </si>
  <si>
    <t>122201103.S</t>
  </si>
  <si>
    <t>Odkopávka a prekopávka nezapažená v hornine 3, nad 1000 do 10000 m3</t>
  </si>
  <si>
    <t>602349056</t>
  </si>
  <si>
    <t>výkop od zobratej ornice - kóta -1,700</t>
  </si>
  <si>
    <t>kóta -3,430</t>
  </si>
  <si>
    <t>(3,430-1,700)*(687,33-45,45-10,40)</t>
  </si>
  <si>
    <t>kóta -2,530</t>
  </si>
  <si>
    <t>(2,530-1,700)*(571,05)</t>
  </si>
  <si>
    <t>kóta -2,230</t>
  </si>
  <si>
    <t>(2,230-1,700)*(10,40)</t>
  </si>
  <si>
    <t>Súčet</t>
  </si>
  <si>
    <t>10</t>
  </si>
  <si>
    <t>122201109.S</t>
  </si>
  <si>
    <t>Odkopávky a prekopávky nezapažené. Príplatok k cenám za lepivosť horniny 3</t>
  </si>
  <si>
    <t>504973678</t>
  </si>
  <si>
    <t>1571,944*0,3</t>
  </si>
  <si>
    <t>11</t>
  </si>
  <si>
    <t>131201102.S</t>
  </si>
  <si>
    <t>Výkop nezapaženej jamy v hornine 3, nad 100 do 1000 m3</t>
  </si>
  <si>
    <t>-862873289</t>
  </si>
  <si>
    <t>základová pätka</t>
  </si>
  <si>
    <t>1,500*1,800*(3,350-2,150)*12</t>
  </si>
  <si>
    <t>1,700*1,700*(3,950-3,050)*2</t>
  </si>
  <si>
    <t>1,500*2,500*(3,950-3,050)*2</t>
  </si>
  <si>
    <t>12</t>
  </si>
  <si>
    <t>131201109.S</t>
  </si>
  <si>
    <t>Hĺbenie nezapažených jám a zárezov. Príplatok za lepivosť horniny 3</t>
  </si>
  <si>
    <t>89949665</t>
  </si>
  <si>
    <t>50,832*0,3</t>
  </si>
  <si>
    <t>13</t>
  </si>
  <si>
    <t>132201102.S</t>
  </si>
  <si>
    <t>Výkop ryhy do šírky 600 mm v horn.3 nad 100 m3</t>
  </si>
  <si>
    <t>-598305882</t>
  </si>
  <si>
    <t>Plaváreň-"základový pás</t>
  </si>
  <si>
    <t>4,850*0,600*(3,050-2,150)*2</t>
  </si>
  <si>
    <t>4,500*0,600*(3,050-2,150)*6</t>
  </si>
  <si>
    <t>4,500*1,200*(3,050-2,150)*3</t>
  </si>
  <si>
    <t>2,221*0,600*(3,050-2,150)*2</t>
  </si>
  <si>
    <t>2,450*0,600*(3,050-2,150)*1</t>
  </si>
  <si>
    <t>2,450*0,600*(3,350-1,650)*1</t>
  </si>
  <si>
    <t>2,279*0,600*(3,950-3,050)*2</t>
  </si>
  <si>
    <t>18,400*0,600*(3,950-3,050)*1</t>
  </si>
  <si>
    <t>23,400*0,600*(2,850-1,650)*1</t>
  </si>
  <si>
    <t>2,050*0,600*(2,850-1,650)*1</t>
  </si>
  <si>
    <t>2,050*0,600*(3,950-1,650)*1</t>
  </si>
  <si>
    <t>8,950*0,600*(2,850-1,650)*1</t>
  </si>
  <si>
    <t>9,350*0,800*(2,850-1,650)*1</t>
  </si>
  <si>
    <t>2,200*0,800*(3,950-1,650)*1</t>
  </si>
  <si>
    <t>6,000*0,800*(3,950-2,900)*1</t>
  </si>
  <si>
    <t>4,600*0,600*(3,950-2,900)*1</t>
  </si>
  <si>
    <t>4,500*0,600*(3,950-3,050)*1</t>
  </si>
  <si>
    <t>7,200*0,600*(3,950-3,050)*1</t>
  </si>
  <si>
    <t>5,400*0,600*(3,950-3,050)*2</t>
  </si>
  <si>
    <t>1,600*0,600*(3,950-3,050)*1</t>
  </si>
  <si>
    <t>4,950*0,600*(3,950-3,050)*4</t>
  </si>
  <si>
    <t>21,000*1,500*(3,950-3,050)*1</t>
  </si>
  <si>
    <t>4,150*0,400*(3,950-3,050)*2</t>
  </si>
  <si>
    <t>4,300*0,400*(3,950-3,050)*1</t>
  </si>
  <si>
    <t>27,500*0,600*(3,950-3,050)*1</t>
  </si>
  <si>
    <t>2,250*0,600*(3,950-1,650)*1</t>
  </si>
  <si>
    <t>8,150*0,600*(2,850-1,650)*1</t>
  </si>
  <si>
    <t>3,000*0,600*(2,850-1,650)*1</t>
  </si>
  <si>
    <t>3,000*0,600*(3,950-1,650)*1</t>
  </si>
  <si>
    <t>6,700*0,600*(3,950-3,050)*1</t>
  </si>
  <si>
    <t>2,900*0,600*(3,950-1,650)*2</t>
  </si>
  <si>
    <t>2,400*0,600*(2,850-1,650)*2</t>
  </si>
  <si>
    <t>7,950*0,600*(2,850-1,650)*1</t>
  </si>
  <si>
    <t>9,700*0,600*(3,950-3,050)*1</t>
  </si>
  <si>
    <t>3,500*0,800*(3,950-2,900)*1</t>
  </si>
  <si>
    <t>6,200*0,600*(3,950-3,050)*1</t>
  </si>
  <si>
    <t>4,349*0,600*(3,950-3,050)*1</t>
  </si>
  <si>
    <t>4,130*0,600*(3,950-3,050)*1</t>
  </si>
  <si>
    <t>3,780*0,600*(3,950-3,050)*1</t>
  </si>
  <si>
    <t>3,150*0,600*(3,950-2,900)*2</t>
  </si>
  <si>
    <t>2,100*0,600*(3,950-2,900)*1</t>
  </si>
  <si>
    <t>Medzisúčet</t>
  </si>
  <si>
    <t>"základový pás pod terasy, rampy, schodiská</t>
  </si>
  <si>
    <t>15,150*0,450*(2,800-2,250)*1</t>
  </si>
  <si>
    <t>16,460*0,450*(2,800-2,250)*1</t>
  </si>
  <si>
    <t>14,210*0,450*(2,800-2,250)*1</t>
  </si>
  <si>
    <t>1,300*0,450*(2,800-2,250)*4</t>
  </si>
  <si>
    <t>3,145*0,450*(2,800-2,250)*1</t>
  </si>
  <si>
    <t>5,200*0,450*(2,800-2,250)*1</t>
  </si>
  <si>
    <t>1,550*0,450*(2,800-1,800)*1</t>
  </si>
  <si>
    <t>14</t>
  </si>
  <si>
    <t>132201109.S</t>
  </si>
  <si>
    <t>Príplatok k cene za lepivosť pri hĺbení rýh šírky do 600 mm zapažených i nezapažených s urovnaním dna v hornine 3</t>
  </si>
  <si>
    <t>-1133393053</t>
  </si>
  <si>
    <t>247,920*0,3</t>
  </si>
  <si>
    <t>15</t>
  </si>
  <si>
    <t>162301161.S</t>
  </si>
  <si>
    <t>Vodorovné premiestnenie výkopku po nespevnenej ceste z horniny tr.1-4, nad 1000 do 10000 m3 na vzdialenosť nad 50 do 500 m</t>
  </si>
  <si>
    <t>420473059</t>
  </si>
  <si>
    <t>1571,944+50,832+247,92</t>
  </si>
  <si>
    <t>16</t>
  </si>
  <si>
    <t>162301500.S</t>
  </si>
  <si>
    <t>Vodorovné premiestnenie vyklčovaných krovín do priemeru kmeňa 100 mm na vzdialenosť 3000 m</t>
  </si>
  <si>
    <t>-2044494367</t>
  </si>
  <si>
    <t>17</t>
  </si>
  <si>
    <t>167101102.S</t>
  </si>
  <si>
    <t>Nakladanie neuľahnutého výkopku z hornín tr.1-4 nad 100 do 1000 m3</t>
  </si>
  <si>
    <t>518410254</t>
  </si>
  <si>
    <t>960,00" ornica</t>
  </si>
  <si>
    <t>1870,696" výkopy</t>
  </si>
  <si>
    <t>18</t>
  </si>
  <si>
    <t>171201101.S</t>
  </si>
  <si>
    <t>Uloženie sypaniny do násypov s rozprestretím sypaniny vo vrstvách a s hrubým urovnaním nezhutnených</t>
  </si>
  <si>
    <t>99559400</t>
  </si>
  <si>
    <t>19</t>
  </si>
  <si>
    <t>174101002.S</t>
  </si>
  <si>
    <t>Zásyp sypaninou so zhutnením jám, šachiet, rýh, zárezov alebo okolo objektov nad 100 do 1000 m3</t>
  </si>
  <si>
    <t>390903271</t>
  </si>
  <si>
    <t>1571,944/10</t>
  </si>
  <si>
    <t>M</t>
  </si>
  <si>
    <t>583310003400.S</t>
  </si>
  <si>
    <t>Štrkopiesok frakcia 0-63 mm</t>
  </si>
  <si>
    <t>t</t>
  </si>
  <si>
    <t>-1961390406</t>
  </si>
  <si>
    <t>157,194*1,89 'Prepočítané koeficientom množstva</t>
  </si>
  <si>
    <t>21</t>
  </si>
  <si>
    <t>181301115.S</t>
  </si>
  <si>
    <t>Rozprestretie ornice v rovine, plocha nad 500 m2, hr. do 300 mm</t>
  </si>
  <si>
    <t>1638816</t>
  </si>
  <si>
    <t>Zakladanie</t>
  </si>
  <si>
    <t>22</t>
  </si>
  <si>
    <t>271521111.S</t>
  </si>
  <si>
    <t>Vankúše zhutnené pod základy z kameniva hrubého drveného, frakcie 16 - 125 mm</t>
  </si>
  <si>
    <t>1267768856</t>
  </si>
  <si>
    <t>ZD0.01 - podkladný betón hrúbky 80 mm</t>
  </si>
  <si>
    <t>497,766*0,30</t>
  </si>
  <si>
    <t>PD0.01 - podkladný betón hrúbky 80 mm</t>
  </si>
  <si>
    <t>(4,320+3,360+26,730+20,924+124,295+29,205+27,225+29,205)*0,30</t>
  </si>
  <si>
    <t>PD0.02 - podkladný betón hrúbky 80 mm</t>
  </si>
  <si>
    <t>27,990*0,30</t>
  </si>
  <si>
    <t>PD0.03 - podkladný betón hrúbky 80 mm</t>
  </si>
  <si>
    <t>6,840*0,30</t>
  </si>
  <si>
    <t>PD0.04 - podkladný betón hrúbky 80 mm</t>
  </si>
  <si>
    <t>18,269*0,30</t>
  </si>
  <si>
    <t>D0.01 - podkladný betón hrúbky 80 mm</t>
  </si>
  <si>
    <t>(123,67+66,634+5,876+32,415+56,550)*0,30</t>
  </si>
  <si>
    <t>D0.02 - podkladný betón hrúbky 80 mm</t>
  </si>
  <si>
    <t>20,865*0,30</t>
  </si>
  <si>
    <t>Základové pásy</t>
  </si>
  <si>
    <t>225,375*0,15</t>
  </si>
  <si>
    <t>23</t>
  </si>
  <si>
    <t>271563001.S</t>
  </si>
  <si>
    <t>Násyp pod základové konštrukcie so zhutnením z kameniva drobného ťaženého 0-4 mm</t>
  </si>
  <si>
    <t>-2053181802</t>
  </si>
  <si>
    <t>P10 - skladba pod bazénom</t>
  </si>
  <si>
    <t>(18,63+5,50)*2,5*0,05</t>
  </si>
  <si>
    <t>(18,63+5,50)*5,3*0,05</t>
  </si>
  <si>
    <t>3,20*3,20*0,05</t>
  </si>
  <si>
    <t>24</t>
  </si>
  <si>
    <t>271573001.S</t>
  </si>
  <si>
    <t>Násyp pod základové konštrukcie so zhutnením zo štrkopiesku fr.0-32 mm</t>
  </si>
  <si>
    <t>2056640213</t>
  </si>
  <si>
    <t>(8,89+1,26)*2,5</t>
  </si>
  <si>
    <t>(8,89+1,26)*5,3</t>
  </si>
  <si>
    <t>0,71*3,20</t>
  </si>
  <si>
    <t>25</t>
  </si>
  <si>
    <t>273313521.S</t>
  </si>
  <si>
    <t>Betón základových dosiek, prostý tr. C 12/15</t>
  </si>
  <si>
    <t>845364045</t>
  </si>
  <si>
    <t>497,766*0,080</t>
  </si>
  <si>
    <t>(4,320+3,360+26,730+20,924+124,295+29,205+27,225+29,205)*0,080</t>
  </si>
  <si>
    <t>27,990*0,080</t>
  </si>
  <si>
    <t>6,840*0,080</t>
  </si>
  <si>
    <t>18,269*0,080</t>
  </si>
  <si>
    <t>(123,67+66,634+5,876+32,415+56,550)*0,080</t>
  </si>
  <si>
    <t>20,865*0,080</t>
  </si>
  <si>
    <t>26</t>
  </si>
  <si>
    <t>689530232</t>
  </si>
  <si>
    <t>Základové dosky pre oporný múr</t>
  </si>
  <si>
    <t>"OM1" podkladný betón hrúbky 50 mm</t>
  </si>
  <si>
    <t>8,100*2,000*0,05</t>
  </si>
  <si>
    <t>21,380*2,00*0,05</t>
  </si>
  <si>
    <t>6,300*2,000*0,05</t>
  </si>
  <si>
    <t>"OM2" podkladný betón hrúbky 50 mm</t>
  </si>
  <si>
    <t>12,150*1,423*0,05</t>
  </si>
  <si>
    <t>2,750*1,400*0,05</t>
  </si>
  <si>
    <t>27</t>
  </si>
  <si>
    <t>273321411.S</t>
  </si>
  <si>
    <t>Betón základových dosiek, železový (bez výstuže), tr. C 25/30</t>
  </si>
  <si>
    <t>-1272624842</t>
  </si>
  <si>
    <t>ZD0.01 - ŽB základová doska hrúbky 300 mm</t>
  </si>
  <si>
    <t>549,489*0,300</t>
  </si>
  <si>
    <t>PD0.01 - ŽB podlahová doska hrúbky 150 mm</t>
  </si>
  <si>
    <t>372,185*0,150</t>
  </si>
  <si>
    <t>PD0.02 - ŽB podlahová doska hrúbky 200 mm</t>
  </si>
  <si>
    <t>39,69*0,200</t>
  </si>
  <si>
    <t>PD0.03 - ŽB podlahová doska hrúbky 180 mm</t>
  </si>
  <si>
    <t>10,35*0,180</t>
  </si>
  <si>
    <t>PD0.04 - ŽB podlahová doska hrúbky 180 mm</t>
  </si>
  <si>
    <t>23,78*0,180</t>
  </si>
  <si>
    <t>28</t>
  </si>
  <si>
    <t>1897199610</t>
  </si>
  <si>
    <t xml:space="preserve">"OM1" </t>
  </si>
  <si>
    <t>8,100*2,000*(3,800-3,400)</t>
  </si>
  <si>
    <t>21,380*2,00*(3,800-3,400)</t>
  </si>
  <si>
    <t>6,300*2,000*(3,300-2,900)</t>
  </si>
  <si>
    <t xml:space="preserve">"OM2" </t>
  </si>
  <si>
    <t>12,150*1,423*(2,750-2,400)</t>
  </si>
  <si>
    <t>2,750*1,400*(2,750-2,400)</t>
  </si>
  <si>
    <t>doska pre rampu</t>
  </si>
  <si>
    <t>2,300*1,500</t>
  </si>
  <si>
    <t>2,070*1,500</t>
  </si>
  <si>
    <t>1,700*0,250*0,150</t>
  </si>
  <si>
    <t>29</t>
  </si>
  <si>
    <t>273361821.S</t>
  </si>
  <si>
    <t>Výstuž základových dosiek z ocele B500 (10505)</t>
  </si>
  <si>
    <t>1451229320</t>
  </si>
  <si>
    <t>1482,03/1000 "výkaz výstuže</t>
  </si>
  <si>
    <t>842,42/1000 "výkaz výstuže</t>
  </si>
  <si>
    <t>30</t>
  </si>
  <si>
    <t>273362441.S</t>
  </si>
  <si>
    <t>Výstuž základových dosiek zo zvár. sietí KARI, priemer drôtu 8/8 mm, veľkosť oka 100x100 mm</t>
  </si>
  <si>
    <t>-546350684</t>
  </si>
  <si>
    <t>1430 "výkaz sieťovej výstuže</t>
  </si>
  <si>
    <t>31</t>
  </si>
  <si>
    <t>273362442.S</t>
  </si>
  <si>
    <t>Výstuž základových dosiek zo zvár. sietí KARI, priemer drôtu 8/8 mm, veľkosť oka 150x150 mm</t>
  </si>
  <si>
    <t>-150067111</t>
  </si>
  <si>
    <t>483,6 "výkaz sieťovej výstuže</t>
  </si>
  <si>
    <t>52,0"výkaz sieťovej výstuže</t>
  </si>
  <si>
    <t>83,2"výkaz sieťovej výstuže</t>
  </si>
  <si>
    <t>32</t>
  </si>
  <si>
    <t>274313711.S</t>
  </si>
  <si>
    <t>Betón základových pásov, prostý tr. C 25/30</t>
  </si>
  <si>
    <t>60907624</t>
  </si>
  <si>
    <t>Plaváreň</t>
  </si>
  <si>
    <t>Vonkajšie schody a rampa</t>
  </si>
  <si>
    <t>33</t>
  </si>
  <si>
    <t>274321411.S</t>
  </si>
  <si>
    <t>Betón základových pásov, železový (bez výstuže), tr. C 25/30</t>
  </si>
  <si>
    <t>1381806711</t>
  </si>
  <si>
    <t>Nadbetónávky pod konštrukciu bazéna</t>
  </si>
  <si>
    <t>NB1.01</t>
  </si>
  <si>
    <t>11,800*0,850*((0,780+0,766)/2)</t>
  </si>
  <si>
    <t>9,800*0,850*((0,780+0,592)/2)*2</t>
  </si>
  <si>
    <t>NB1.02</t>
  </si>
  <si>
    <t>9,800*0,850*((0,592+0,403)/2)*2</t>
  </si>
  <si>
    <t>NB1.03</t>
  </si>
  <si>
    <t>6,400*0,850*0,280*2</t>
  </si>
  <si>
    <t>11,800*0,850*0,280</t>
  </si>
  <si>
    <t>betón pre dnový kanál</t>
  </si>
  <si>
    <t>(9,800-0,850)*0,750*((0,766+0,592)/2)*2</t>
  </si>
  <si>
    <t>9,800*0,750*((0,592+0,403)/2)*2</t>
  </si>
  <si>
    <t>(6,400-0,850)*0,750*0,280*2</t>
  </si>
  <si>
    <t>34</t>
  </si>
  <si>
    <t>274351217.S</t>
  </si>
  <si>
    <t>Debnenie stien základových pásov, zhotovenie-tradičné</t>
  </si>
  <si>
    <t>809705848</t>
  </si>
  <si>
    <t>11,800*2*((0,780+0,766)/2)</t>
  </si>
  <si>
    <t>9,800*2*((0,780+0,592)/2)*2</t>
  </si>
  <si>
    <t>9,800*2*((0,592+0,403)/2)*2</t>
  </si>
  <si>
    <t>6,400*2*0,280*2</t>
  </si>
  <si>
    <t>11,800*2*0,280</t>
  </si>
  <si>
    <t>(9,800-0,850)*2*((0,766+0,592)/2)*2</t>
  </si>
  <si>
    <t>(6,400-0,850)*2*0,280*2</t>
  </si>
  <si>
    <t>35</t>
  </si>
  <si>
    <t>274351218.S</t>
  </si>
  <si>
    <t>Debnenie stien základových pásov, odstránenie-tradičné</t>
  </si>
  <si>
    <t>-1512618623</t>
  </si>
  <si>
    <t>36</t>
  </si>
  <si>
    <t>274361821.S</t>
  </si>
  <si>
    <t>Výstuž základových pásov z ocele B500 (10505)</t>
  </si>
  <si>
    <t>-698463950</t>
  </si>
  <si>
    <t>NB1.01, NB1.02, NB1.03</t>
  </si>
  <si>
    <t>1403,61/1000 "výkaz výstuže</t>
  </si>
  <si>
    <t>37</t>
  </si>
  <si>
    <t>275313711.S</t>
  </si>
  <si>
    <t>Betón základových pätiek, prostý tr. C 25/30</t>
  </si>
  <si>
    <t>-47023768</t>
  </si>
  <si>
    <t>38</t>
  </si>
  <si>
    <t>279100022</t>
  </si>
  <si>
    <t>Prestup v základoch z vláknocem. rúr PFR-Permur dĺžky do 300 mm, vn. pr. 125 mm, potrubie vonk.pr. 57-78 mm (bez sady PDE-Permur)</t>
  </si>
  <si>
    <t>ks</t>
  </si>
  <si>
    <t>2010345988</t>
  </si>
  <si>
    <t>39</t>
  </si>
  <si>
    <t>279100032</t>
  </si>
  <si>
    <t>Prestup v základoch z vláknocem. rúr PFR-Permur dĺžky do 300 mm, vn. pr. 150 mm, potrubie vonk.pr. 78-111 mm (bez sady PDE-Permur)</t>
  </si>
  <si>
    <t>-1211499953</t>
  </si>
  <si>
    <t>40</t>
  </si>
  <si>
    <t>289971212.S</t>
  </si>
  <si>
    <t>Zhotovenie vrstvy z geotextílie na upravenom povrchu sklon do 1 : 5 , šírky nad 3 do 6 m</t>
  </si>
  <si>
    <t>-160328492</t>
  </si>
  <si>
    <t>(18,63+5,50)*2,5</t>
  </si>
  <si>
    <t>(18,63+5,50)*5,3</t>
  </si>
  <si>
    <t>3,20*3,20</t>
  </si>
  <si>
    <t>41</t>
  </si>
  <si>
    <t>693110002000.S</t>
  </si>
  <si>
    <t>Geotextília polypropylénová netkaná 200 g/m2</t>
  </si>
  <si>
    <t>-2027452937</t>
  </si>
  <si>
    <t>258,779*1,02 'Prepočítané koeficientom množstva</t>
  </si>
  <si>
    <t>Zvislé a kompletné konštrukcie</t>
  </si>
  <si>
    <t>42</t>
  </si>
  <si>
    <t>311271302</t>
  </si>
  <si>
    <t>Murivo nosné (m3) PREMAC 50x25x25 s betónovou výplňou hr. 250 mm</t>
  </si>
  <si>
    <t>-1919031984</t>
  </si>
  <si>
    <t>DT25 - ŽB murovaná stena</t>
  </si>
  <si>
    <t>3,000*0,300*28,670 " vonkajšia rampa a schody</t>
  </si>
  <si>
    <t>43</t>
  </si>
  <si>
    <t>311271303</t>
  </si>
  <si>
    <t>Murivo nosné (m3) PREMAC 50x30x25 s betónovou výplňou hr. 300 mm</t>
  </si>
  <si>
    <t>226278119</t>
  </si>
  <si>
    <t>DT30 - ŽB murovaná stena</t>
  </si>
  <si>
    <t>1,250*0,300*75,100</t>
  </si>
  <si>
    <t>0,750*0,300*19,300</t>
  </si>
  <si>
    <t>1,250*0,300*87,650</t>
  </si>
  <si>
    <t>(1,000+1,000)*0,300*9,900</t>
  </si>
  <si>
    <t>1,750*0,300*12,850</t>
  </si>
  <si>
    <t>(1,750+0,500)*0,300*6,130</t>
  </si>
  <si>
    <t>1,000*0,300*3,000</t>
  </si>
  <si>
    <t>6,000*0,300*18,400</t>
  </si>
  <si>
    <t>(2,250*0,300*105,000)+(2,000*0,300*4,400)</t>
  </si>
  <si>
    <t>44</t>
  </si>
  <si>
    <t>-847658160</t>
  </si>
  <si>
    <t>Oporný múr</t>
  </si>
  <si>
    <t>"OM0.2" 2,250*0,300*16,400</t>
  </si>
  <si>
    <t>45</t>
  </si>
  <si>
    <t>311271304</t>
  </si>
  <si>
    <t>Murivo nosné (m3) PREMAC 50x40x25 s betónovou výplňou hr. 400 mm</t>
  </si>
  <si>
    <t>322473628</t>
  </si>
  <si>
    <t>"OM1" 3,250*0,400*28,230</t>
  </si>
  <si>
    <t>"OM1" 2,750*0,400*6,200</t>
  </si>
  <si>
    <t>46</t>
  </si>
  <si>
    <t>311361825</t>
  </si>
  <si>
    <t>Výstuž pre murivo nosné PREMAC s betónovou výplňou z ocele B500 (10505)</t>
  </si>
  <si>
    <t>1712919954</t>
  </si>
  <si>
    <t>DT25,DT30 - ŽB murovaná stena</t>
  </si>
  <si>
    <t>12952,13/1000" výkaz výstuže</t>
  </si>
  <si>
    <t>47</t>
  </si>
  <si>
    <t>-458910652</t>
  </si>
  <si>
    <t>5679,70/1000 "výkaz výstuže ( vrátene základovej dosky pre oporný múr)</t>
  </si>
  <si>
    <t>48</t>
  </si>
  <si>
    <t>317321411.S</t>
  </si>
  <si>
    <t>Betón prekladov železový (bez výstuže) tr. C 25/30</t>
  </si>
  <si>
    <t>1137792415</t>
  </si>
  <si>
    <t>"P1.01" 0,270*0,300*2,500</t>
  </si>
  <si>
    <t>"P1.02" 0,120*0,300*5,300</t>
  </si>
  <si>
    <t>"P1.03" 0,300*0,300*5,250</t>
  </si>
  <si>
    <t>"P1.04" 0,300*0,300*4,530</t>
  </si>
  <si>
    <t>"P1.05" 0,300*0,300*4,530</t>
  </si>
  <si>
    <t>49</t>
  </si>
  <si>
    <t>317351107.S</t>
  </si>
  <si>
    <t>Debnenie prekladu  vrátane podpornej konštrukcie výšky do 4 m zhotovenie</t>
  </si>
  <si>
    <t>-1809043817</t>
  </si>
  <si>
    <t>"P1.01" 0,270*2*2,500</t>
  </si>
  <si>
    <t>"P1.02" 0,120*2*5,300</t>
  </si>
  <si>
    <t>"P1.03" 0,300*2*5,250</t>
  </si>
  <si>
    <t>"P1.04" 0,300*2*4,530</t>
  </si>
  <si>
    <t>"P1.05" 0,300*2*4,530</t>
  </si>
  <si>
    <t>50</t>
  </si>
  <si>
    <t>317351108.S</t>
  </si>
  <si>
    <t>Debnenie prekladu  vrátane podpornej konštrukcie výšky do 4 m odstránenie</t>
  </si>
  <si>
    <t>-839976736</t>
  </si>
  <si>
    <t>51</t>
  </si>
  <si>
    <t>317361821.S</t>
  </si>
  <si>
    <t>Výstuž prekladov z ocele B500 (10505)</t>
  </si>
  <si>
    <t>1078321036</t>
  </si>
  <si>
    <t>3038,70/1000" výstuž prekladov a vencov</t>
  </si>
  <si>
    <t>52</t>
  </si>
  <si>
    <t>331321410.S</t>
  </si>
  <si>
    <t>Betón stĺpov a pilierov hranatých, ťahadiel, rámových stojok, vzpier, železový (bez výstuže) tr. C 25/30</t>
  </si>
  <si>
    <t>-388989097</t>
  </si>
  <si>
    <t>S01 - ŽB stĺp</t>
  </si>
  <si>
    <t>1,200*0,400*2,180*4</t>
  </si>
  <si>
    <t>S02 - ŽB stĺp</t>
  </si>
  <si>
    <t>0,300*0,300*2,180*1</t>
  </si>
  <si>
    <t>S03 - ŽB stĺp</t>
  </si>
  <si>
    <t>0,600*0,400*1,550*12</t>
  </si>
  <si>
    <t>S04 - ŽB stĺp</t>
  </si>
  <si>
    <t>0,300*0,300*1,000*1</t>
  </si>
  <si>
    <t>53</t>
  </si>
  <si>
    <t>331351101.S</t>
  </si>
  <si>
    <t>Debnenie hranatých stĺpov prierezu pravouhlého štvoruholníka výšky do 4 m, zhotovenie-dielce</t>
  </si>
  <si>
    <t>2063725904</t>
  </si>
  <si>
    <t>(1,200*2+0,400*2)*2,180*4</t>
  </si>
  <si>
    <t>(0,300*2+0,300*2)*2,180*1</t>
  </si>
  <si>
    <t>(0,600*2+0,400*2)*1,550*12</t>
  </si>
  <si>
    <t>(0,300*2+0,300*2)*1,000*1</t>
  </si>
  <si>
    <t>54</t>
  </si>
  <si>
    <t>331351102.S</t>
  </si>
  <si>
    <t>Debnenie hranatých stĺpov prierezu pravouhlého štvoruholníka výšky do 4 m, odstránenie-dielce</t>
  </si>
  <si>
    <t>785228623</t>
  </si>
  <si>
    <t>55</t>
  </si>
  <si>
    <t>331361821.S</t>
  </si>
  <si>
    <t>Výstuž stĺpov, pilierov, stojok hranatých z bet. ocele B500 (10505)</t>
  </si>
  <si>
    <t>-741559696</t>
  </si>
  <si>
    <t>S0X - ŽB stĺp</t>
  </si>
  <si>
    <t xml:space="preserve">1220,61/1000 "výkaz výstuže </t>
  </si>
  <si>
    <t>56</t>
  </si>
  <si>
    <t>341321410.S</t>
  </si>
  <si>
    <t>Betón stien a priečok, železový (bez výstuže) tr. C 25/30</t>
  </si>
  <si>
    <t>-777354713</t>
  </si>
  <si>
    <t>Anglické dvorce</t>
  </si>
  <si>
    <t>"AD0.1"</t>
  </si>
  <si>
    <t>1,500*1,200*0,150*4</t>
  </si>
  <si>
    <t>0,900*1,200*0,150*4</t>
  </si>
  <si>
    <t>57</t>
  </si>
  <si>
    <t>341361821.S</t>
  </si>
  <si>
    <t>Výstuž stien a priečok B500 (10505)</t>
  </si>
  <si>
    <t>-1531901617</t>
  </si>
  <si>
    <t>730,72/1000" výkaz výstuže (vrátane dosky D0.5)</t>
  </si>
  <si>
    <t>Vodorovné konštrukcie</t>
  </si>
  <si>
    <t>58</t>
  </si>
  <si>
    <t>411321414.S</t>
  </si>
  <si>
    <t>Betón stropov doskových a trámových,  železový tr. C 25/30</t>
  </si>
  <si>
    <t>985560979</t>
  </si>
  <si>
    <t>D0.01 - ŽB stropná a podlahová doska hrúbky 180 mm</t>
  </si>
  <si>
    <t>571,76*0,180-((PI*1,025*1,025*0,18)+(3,000*1,900))</t>
  </si>
  <si>
    <t>578,03*0,180-351,00*0,180</t>
  </si>
  <si>
    <t>D0.02 - ŽB podlahová doska hrúbky 180 mm</t>
  </si>
  <si>
    <t>22,28*0,180</t>
  </si>
  <si>
    <t>D0.03 - ŽB stropná doska hrúbky 180 mm</t>
  </si>
  <si>
    <t>23,79*0,180-(PI*1,4*1,4*0,18)</t>
  </si>
  <si>
    <t>D0.04 - ŽB stropná doska hrúbky 220 mm</t>
  </si>
  <si>
    <t>122,56*0,220</t>
  </si>
  <si>
    <t>D0.05 - ŽB stropná doska hrúbky 150 mm - anglické dvorce</t>
  </si>
  <si>
    <t>0,210*1,800*4</t>
  </si>
  <si>
    <t>59</t>
  </si>
  <si>
    <t>411354401</t>
  </si>
  <si>
    <t>Denný prenájom dodatočného podoprenia stropov systémom DOKA pre svetlú výšku miestnosti do 3500 mm a zaťaženia do 5 kN/m2</t>
  </si>
  <si>
    <t>552204479</t>
  </si>
  <si>
    <t>534,01*30 'Prepočítané koeficientom množstva</t>
  </si>
  <si>
    <t>60</t>
  </si>
  <si>
    <t>411354451</t>
  </si>
  <si>
    <t>Montáž dodatočného podoprenia stropov systémom DOKA pre zaťaženia do 5 kN/m2</t>
  </si>
  <si>
    <t>1212503297</t>
  </si>
  <si>
    <t>61</t>
  </si>
  <si>
    <t>411354461</t>
  </si>
  <si>
    <t>Demontáž dodatočného podoprenia stropov systémom DOKA pre zaťaženia do 5 kN/m2</t>
  </si>
  <si>
    <t>1098981161</t>
  </si>
  <si>
    <t>62</t>
  </si>
  <si>
    <t>411355001</t>
  </si>
  <si>
    <t>Denný prenájom ručného systému Dokaflex 1-2-4 na debnenie jednoduchých stropov hr. do 250 mm, svetlej v. miestnosti do 2920 mm</t>
  </si>
  <si>
    <t>335803940</t>
  </si>
  <si>
    <t>63</t>
  </si>
  <si>
    <t>411355061</t>
  </si>
  <si>
    <t>Montáž debnenia stropov Dokaflex 1-2-4 pre jednoduché stropy vrátane podpernej konštrukcie a dorezov pre hr. stropu do 250 mm</t>
  </si>
  <si>
    <t>-727633102</t>
  </si>
  <si>
    <t>"0.01" 22,47</t>
  </si>
  <si>
    <t>"0.02" 19,38</t>
  </si>
  <si>
    <t>"0.03" 117,63</t>
  </si>
  <si>
    <t>"0.04" 33,90</t>
  </si>
  <si>
    <t>"0.05" 18,00</t>
  </si>
  <si>
    <t>"0.06" 18,00</t>
  </si>
  <si>
    <t>"0.07" 60,98</t>
  </si>
  <si>
    <t>"0.08" 208,30</t>
  </si>
  <si>
    <t xml:space="preserve">0.09 vyrovnávací bazén </t>
  </si>
  <si>
    <t>35,35*1</t>
  </si>
  <si>
    <t>64</t>
  </si>
  <si>
    <t>411355071</t>
  </si>
  <si>
    <t>Demontáž debnenia stropov Dokaflex 1-2-4 pre jednoduché stropy vrátane podpernej konštrukcie a dorezov pre hr. stropu do 250 mm</t>
  </si>
  <si>
    <t>-264400927</t>
  </si>
  <si>
    <t>65</t>
  </si>
  <si>
    <t>411355301</t>
  </si>
  <si>
    <t>Denný prenájom ručného systému svorky Doka na debnenie čela dosky uloženej na bet. alebo žb. stene, pre hr. stropu do 200 mm</t>
  </si>
  <si>
    <t>-204456450</t>
  </si>
  <si>
    <t>177,5*30 'Prepočítané koeficientom množstva</t>
  </si>
  <si>
    <t>66</t>
  </si>
  <si>
    <t>411355321</t>
  </si>
  <si>
    <t>Montáž debnenia čela dosky svorkou Doka uloženej na bet. alebo žb. stene vrátane debniacej dosky</t>
  </si>
  <si>
    <t>-292640246</t>
  </si>
  <si>
    <t>79,00+98,5</t>
  </si>
  <si>
    <t>67</t>
  </si>
  <si>
    <t>411355331</t>
  </si>
  <si>
    <t>Demontáž debnenia čela dosky svorkou Doka uloženej na bet. alebo žb. stene vrátane debniacej dosky</t>
  </si>
  <si>
    <t>403357980</t>
  </si>
  <si>
    <t>68</t>
  </si>
  <si>
    <t>411361821.S</t>
  </si>
  <si>
    <t>Výstuž stropov doskových, trámových, vložkových,konzolových alebo balkónových, B500 (10505)</t>
  </si>
  <si>
    <t>-826221217</t>
  </si>
  <si>
    <t>D0.0X - ŽB podlahová a stropná doska</t>
  </si>
  <si>
    <t>7672,38/1000 "výkaz výstuže - spodný povrch</t>
  </si>
  <si>
    <t>7925,27/1000 "výkaz výstuže - horný povrch</t>
  </si>
  <si>
    <t>69</t>
  </si>
  <si>
    <t>411362422.S</t>
  </si>
  <si>
    <t>Výstuž stropov doskových, trámových, vložkových, konzolových, balkónových, zo sietí KARI, priemer drôtu 6/6 mm, veľkosť oka 150x150 mm</t>
  </si>
  <si>
    <t>-752976839</t>
  </si>
  <si>
    <t>277,2 "výkaz sieťovej výstuže</t>
  </si>
  <si>
    <t>70</t>
  </si>
  <si>
    <t>417321515.S</t>
  </si>
  <si>
    <t>Betón stužujúcich pásov a vencov železový tr. C 25/30</t>
  </si>
  <si>
    <t>-699871001</t>
  </si>
  <si>
    <t>"V1.01" 0,300*0,220*75,100</t>
  </si>
  <si>
    <t>"V1.02" 0,300*0,020*87,650</t>
  </si>
  <si>
    <t>"V1.03" 0,300*0,250*18,400</t>
  </si>
  <si>
    <t>"V1.04" 0,300*0,270*93,800</t>
  </si>
  <si>
    <t>"V1.05" 0,300*0,070*25,200</t>
  </si>
  <si>
    <t>"V1.06" 0,300*0,200*12,900</t>
  </si>
  <si>
    <t>"V1.07" 0,300*0,140*12,900</t>
  </si>
  <si>
    <t>"V1.08" 0,300*0,800*4,500</t>
  </si>
  <si>
    <t>"V1.09" 0,300*0,170*4,750</t>
  </si>
  <si>
    <t>"V1.10" 0,300*0,220*4,750</t>
  </si>
  <si>
    <t>"V1.11" 0,250*0,150*25,67</t>
  </si>
  <si>
    <t>"V1.12" 0,400*0,150*34,430</t>
  </si>
  <si>
    <t>"V1.13" 0,300*0,150*16,850</t>
  </si>
  <si>
    <t>"V1.14" 0,300*0,090*19,600</t>
  </si>
  <si>
    <t>71</t>
  </si>
  <si>
    <t>417351115.S</t>
  </si>
  <si>
    <t>Debnenie bočníc stužujúcich pásov a vencov vrátane vzpier zhotovenie</t>
  </si>
  <si>
    <t>1463546854</t>
  </si>
  <si>
    <t>"V1.01" 2*0,220*75,100</t>
  </si>
  <si>
    <t>"V1.02" 2*0,020*87,650</t>
  </si>
  <si>
    <t>"V1.03" 2*0,250*18,400</t>
  </si>
  <si>
    <t>"V1.04" 2*0,270*93,800</t>
  </si>
  <si>
    <t>"V1.05" 2*0,070*25,200</t>
  </si>
  <si>
    <t>"V1.06" 2*0,200*12,900</t>
  </si>
  <si>
    <t>"V1.07" 2*0,140*12,900</t>
  </si>
  <si>
    <t>"V1.08" 2*0,800*4,500</t>
  </si>
  <si>
    <t>"V1.09" 2*0,170*4,750</t>
  </si>
  <si>
    <t>"V1.10" 2*0,220*4,750</t>
  </si>
  <si>
    <t>"V1.11" 2*0,150*25,67</t>
  </si>
  <si>
    <t>"V1.12" 2*0,150*34,430</t>
  </si>
  <si>
    <t>"V1.13" 2*0,150*16,850</t>
  </si>
  <si>
    <t>"V1.14" 2*0,090*19,600</t>
  </si>
  <si>
    <t>72</t>
  </si>
  <si>
    <t>417351116.S</t>
  </si>
  <si>
    <t>Debnenie bočníc stužujúcich pásov a vencov vrátane vzpier odstránenie</t>
  </si>
  <si>
    <t>390341646</t>
  </si>
  <si>
    <t>73</t>
  </si>
  <si>
    <t>430321414.S</t>
  </si>
  <si>
    <t>Schodiskové konštrukcie, betón železový tr. C 25/30</t>
  </si>
  <si>
    <t>41250005</t>
  </si>
  <si>
    <t>SCH0.01</t>
  </si>
  <si>
    <t>0,739*1,100</t>
  </si>
  <si>
    <t>0,737*1,100</t>
  </si>
  <si>
    <t>0,159*0,100</t>
  </si>
  <si>
    <t>vonkajšie schody</t>
  </si>
  <si>
    <t>0,920*1,750</t>
  </si>
  <si>
    <t>74</t>
  </si>
  <si>
    <t>430361821.S</t>
  </si>
  <si>
    <t>Výstuž schodiskových konštrukcií z betonárskej ocele B500 (10505)</t>
  </si>
  <si>
    <t>303300352</t>
  </si>
  <si>
    <t>168,32/1000" výkaz výstuže</t>
  </si>
  <si>
    <t>75</t>
  </si>
  <si>
    <t>431351121.S</t>
  </si>
  <si>
    <t>Debnenie do 4 m výšky - podest a podstupňových dosiek pôdorysne priamočiarych zhotovenie</t>
  </si>
  <si>
    <t>-1489613446</t>
  </si>
  <si>
    <t>2,830*1,100</t>
  </si>
  <si>
    <t>3,100*1,100</t>
  </si>
  <si>
    <t>0,900*0,100</t>
  </si>
  <si>
    <t>76</t>
  </si>
  <si>
    <t>431351122.S</t>
  </si>
  <si>
    <t>Debnenie do 4 m výšky - podest a podstupňových dosiek pôdorysne priamočiarych odstránenie</t>
  </si>
  <si>
    <t>2040192469</t>
  </si>
  <si>
    <t>77</t>
  </si>
  <si>
    <t>433351131.S</t>
  </si>
  <si>
    <t>Debnenie - vrátane podpernej konštrukcie - schodníc pôdorysne priamočiarych zhotovenie</t>
  </si>
  <si>
    <t>415239305</t>
  </si>
  <si>
    <t>0,75*2</t>
  </si>
  <si>
    <t>78</t>
  </si>
  <si>
    <t>433351132.S</t>
  </si>
  <si>
    <t>Debnenie - vrátane podpernej konštrukcie - schodníc pôdorysne priamočiarych odstránenie</t>
  </si>
  <si>
    <t>-1281652329</t>
  </si>
  <si>
    <t>79</t>
  </si>
  <si>
    <t>434351141.S</t>
  </si>
  <si>
    <t>Debnenie stupňov na podstupňovej doske alebo na teréne pôdorysne priamočiarych zhotovenie</t>
  </si>
  <si>
    <t>-1459216976</t>
  </si>
  <si>
    <t>0,18125*1,10*16</t>
  </si>
  <si>
    <t>80</t>
  </si>
  <si>
    <t>434351142.S</t>
  </si>
  <si>
    <t>Debnenie stupňov na podstupňovej doske alebo na teréne pôdorysne priamočiarych odstránenie</t>
  </si>
  <si>
    <t>861730331</t>
  </si>
  <si>
    <t>Úpravy povrchov, podlahy, osadenie</t>
  </si>
  <si>
    <t>81</t>
  </si>
  <si>
    <t>611460363.S</t>
  </si>
  <si>
    <t>Vnútorná omietka stropov vápennocementová jednovrstvová, hr. 10 mm</t>
  </si>
  <si>
    <t>598719373</t>
  </si>
  <si>
    <t>82</t>
  </si>
  <si>
    <t>611461113</t>
  </si>
  <si>
    <t>Príprava vnútorného podkladu stropov BAUMIT, penetračný náter Baumit BetonPrimer</t>
  </si>
  <si>
    <t>1434809940</t>
  </si>
  <si>
    <t>83</t>
  </si>
  <si>
    <t>612460364.S</t>
  </si>
  <si>
    <t>Vnútorná omietka stien vápennocementová jednovrstvová, hr. 15 mm</t>
  </si>
  <si>
    <t>982831248</t>
  </si>
  <si>
    <t>84</t>
  </si>
  <si>
    <t>612465113</t>
  </si>
  <si>
    <t>Príprava vnútorného podkladu stien BAUMIT, penetračný náter Baumit BetonPrimer</t>
  </si>
  <si>
    <t>-918389779</t>
  </si>
  <si>
    <t>"0.01" 2,50*26,40-(0,90*2,02)</t>
  </si>
  <si>
    <t>"0.02" 2,50*17,80-(0,90*2,02+0,90*2,00+0,80*1,00)</t>
  </si>
  <si>
    <t>"0.03" 2,50*39,60-(0,90*2,02*4+0,90*2,00+2,50*2,40+0,80*1,00)</t>
  </si>
  <si>
    <t>"0.04" 2,50*23,30-(0,90*2,02+0,90*2,00)</t>
  </si>
  <si>
    <t>"0.05" 2,50*17,90-(0,90*2,02+1,50*1,00)</t>
  </si>
  <si>
    <t>"0.06" 2,50*17,90-(0,90*2,02+1,500*1,00)</t>
  </si>
  <si>
    <t>"0.07" 2,50*32,80-(1,500*1,00*2)</t>
  </si>
  <si>
    <t>"0.08" 1,40*82,00</t>
  </si>
  <si>
    <t>85</t>
  </si>
  <si>
    <t>622451071.1</t>
  </si>
  <si>
    <t xml:space="preserve">Vyspravenie povrchu neomietaných betónových stien vonkajších suchou maltou </t>
  </si>
  <si>
    <t>465218948</t>
  </si>
  <si>
    <t>DT30 - ŽB murovaná stena - vyrovnanie povrchu pre hydroizoláciu</t>
  </si>
  <si>
    <t>(0,150+0,750)*19,300</t>
  </si>
  <si>
    <t>(1,250+0,020)*87,650</t>
  </si>
  <si>
    <t>(1,000+0,140)*9,900</t>
  </si>
  <si>
    <t>(0,15+1,750+0,09)*12,850</t>
  </si>
  <si>
    <t>(0,15+1,750+0,09)*6,130</t>
  </si>
  <si>
    <t>(1,000+0,140)*3,000+(1,000+0,320+1,000+0,200)*3</t>
  </si>
  <si>
    <t>(0,150+2,250+0,270)*105,000+(0,150+2,000+0,270)*4,400</t>
  </si>
  <si>
    <t>(0,300+1,250+0,400)*75,100</t>
  </si>
  <si>
    <t>(1,250+0,200)*87,650</t>
  </si>
  <si>
    <t>86</t>
  </si>
  <si>
    <t>622451071.2</t>
  </si>
  <si>
    <t>Vyspravenie povrchu neomietaných betónových stien vonkajších suchou maltou - Príplatok za každý ďalší 1 mm hrúbky</t>
  </si>
  <si>
    <t>1603092621</t>
  </si>
  <si>
    <t>753,259*8</t>
  </si>
  <si>
    <t>87</t>
  </si>
  <si>
    <t>205437001</t>
  </si>
  <si>
    <t>Tixotrópna, rýchlo tvrdnúca, stierková hmota pre hrúbky do 20 mm SOLOCRET-15, 25kg</t>
  </si>
  <si>
    <t>kg</t>
  </si>
  <si>
    <t>-365541652</t>
  </si>
  <si>
    <t>1129,889*10" pre hrúbku 10 mm</t>
  </si>
  <si>
    <t>11298,89*1,5 'Prepočítané koeficientom množstva</t>
  </si>
  <si>
    <t>88</t>
  </si>
  <si>
    <t>622465138</t>
  </si>
  <si>
    <t>Vonkajšia omietka stien tenkovrstvová WEBER, weber.pas dizajn betón</t>
  </si>
  <si>
    <t>329652102</t>
  </si>
  <si>
    <t>otvorená časť 1.PP</t>
  </si>
  <si>
    <t>74,00</t>
  </si>
  <si>
    <t>oporný múr</t>
  </si>
  <si>
    <t>74,00+6,40*2,90</t>
  </si>
  <si>
    <t>terasa</t>
  </si>
  <si>
    <t>21,50+44,80+7,80+6,50+2,20+7,80</t>
  </si>
  <si>
    <t>89</t>
  </si>
  <si>
    <t>642942111.S</t>
  </si>
  <si>
    <t>Osadenie oceľovej dverovej zárubne alebo rámu, plochy otvoru do 2,5 m2</t>
  </si>
  <si>
    <t>760146529</t>
  </si>
  <si>
    <t>90</t>
  </si>
  <si>
    <t>553310005100</t>
  </si>
  <si>
    <t>Zárubňa oceľová CgU šxvxhr 800x1970x60 mm L</t>
  </si>
  <si>
    <t>997675336</t>
  </si>
  <si>
    <t>91</t>
  </si>
  <si>
    <t>553310005200</t>
  </si>
  <si>
    <t>Zárubňa oceľová CgU šxvxhr 800x1970x60 mm P</t>
  </si>
  <si>
    <t>1900436927</t>
  </si>
  <si>
    <t>92</t>
  </si>
  <si>
    <t>642942221.S</t>
  </si>
  <si>
    <t>Osadenie oceľovej dverovej zárubne alebo rámu, plochy otvoru nad 2,5 do 4,5 m2</t>
  </si>
  <si>
    <t>1269533935</t>
  </si>
  <si>
    <t>93</t>
  </si>
  <si>
    <t>553310010354.S1</t>
  </si>
  <si>
    <t>Zárubňa požiarna oceľová, šxvxhr 1400x1970x100 mm, bez povrchovej úpravy, EI30</t>
  </si>
  <si>
    <t>-1250875247</t>
  </si>
  <si>
    <t>99</t>
  </si>
  <si>
    <t>Presun hmôt HSV</t>
  </si>
  <si>
    <t>94</t>
  </si>
  <si>
    <t>998011002.S</t>
  </si>
  <si>
    <t>Presun hmôt pre budovy (801, 803, 812), zvislá konštr. z tehál, tvárnic, z kovu výšky do 12 m</t>
  </si>
  <si>
    <t>-201043969</t>
  </si>
  <si>
    <t>PSV</t>
  </si>
  <si>
    <t>Práce a dodávky PSV</t>
  </si>
  <si>
    <t>711</t>
  </si>
  <si>
    <t>Izolácie proti vode a vlhkosti</t>
  </si>
  <si>
    <t>95</t>
  </si>
  <si>
    <t>711111001.S</t>
  </si>
  <si>
    <t>Zhotovenie izolácie proti zemnej vlhkosti vodorovná náterom penetračným za studena</t>
  </si>
  <si>
    <t>-1688582542</t>
  </si>
  <si>
    <t>0.09 vyrovnávací bazén 1X</t>
  </si>
  <si>
    <t>96</t>
  </si>
  <si>
    <t>245510000700</t>
  </si>
  <si>
    <t>Náter penetračný špeciálny tixotrópny ASODUR-SG2-THIX HELLGRAU, 2-zložková epoxidová živica, 10 kg, SCHOMBURG</t>
  </si>
  <si>
    <t>-1662704836</t>
  </si>
  <si>
    <t>35,35*0,8 'Prepočítané koeficientom množstva</t>
  </si>
  <si>
    <t>97</t>
  </si>
  <si>
    <t>711112001.S</t>
  </si>
  <si>
    <t>Zhotovenie  izolácie proti zemnej vlhkosti zvislá penetračným náterom za studena</t>
  </si>
  <si>
    <t>1055696923</t>
  </si>
  <si>
    <t>(5,700*4*1,500)*1</t>
  </si>
  <si>
    <t>98</t>
  </si>
  <si>
    <t>-1411087691</t>
  </si>
  <si>
    <t>34,2*0,8 'Prepočítané koeficientom množstva</t>
  </si>
  <si>
    <t>711113211.S</t>
  </si>
  <si>
    <t>Zhotovenie  izolácie proti zemnej vlhkosti na vodorovnej ploche náterom 1x z kryštalickej izol.</t>
  </si>
  <si>
    <t>-1141816620</t>
  </si>
  <si>
    <t>497,766</t>
  </si>
  <si>
    <t>(4,320+3,360+26,730+20,924+124,295+29,205+27,225+29,205)</t>
  </si>
  <si>
    <t>27,990</t>
  </si>
  <si>
    <t>6,840</t>
  </si>
  <si>
    <t>18,269</t>
  </si>
  <si>
    <t>(123,67+66,634+5,876+32,415+56,550)</t>
  </si>
  <si>
    <t>20,865</t>
  </si>
  <si>
    <t>4,850*0,600*2</t>
  </si>
  <si>
    <t>4,500*0,600*6</t>
  </si>
  <si>
    <t>4,500*1,200*3</t>
  </si>
  <si>
    <t>2,221*0,600*2</t>
  </si>
  <si>
    <t>2,450*0,600*1</t>
  </si>
  <si>
    <t>2,279*0,600*2</t>
  </si>
  <si>
    <t>18,400*0,600*1</t>
  </si>
  <si>
    <t>23,400*0,600*1</t>
  </si>
  <si>
    <t>2,050*0,600*1</t>
  </si>
  <si>
    <t>8,950*0,600*1</t>
  </si>
  <si>
    <t>9,350*0,800*1</t>
  </si>
  <si>
    <t>2,200*0,800*1</t>
  </si>
  <si>
    <t>6,000*0,800*1</t>
  </si>
  <si>
    <t>4,600*0,600*1</t>
  </si>
  <si>
    <t>4,500*0,600*1</t>
  </si>
  <si>
    <t>7,200*0,600*1</t>
  </si>
  <si>
    <t>5,400*0,600*2</t>
  </si>
  <si>
    <t>1,600*0,600*1</t>
  </si>
  <si>
    <t>4,950*0,600*4</t>
  </si>
  <si>
    <t>21,000*1,500*1</t>
  </si>
  <si>
    <t>4,150*0,400*2</t>
  </si>
  <si>
    <t>4,300*0,400*1</t>
  </si>
  <si>
    <t>27,500*0,600*1</t>
  </si>
  <si>
    <t>2,250*0,600*1</t>
  </si>
  <si>
    <t>8,150*0,600*1</t>
  </si>
  <si>
    <t>3,000*0,600*1</t>
  </si>
  <si>
    <t>6,700*0,600*1</t>
  </si>
  <si>
    <t>2,900*0,600*2</t>
  </si>
  <si>
    <t>2,400*0,600*2</t>
  </si>
  <si>
    <t>7,950*0,600*1</t>
  </si>
  <si>
    <t>9,700*0,600*1</t>
  </si>
  <si>
    <t>3,500*0,800*1</t>
  </si>
  <si>
    <t>6,200*0,600*1</t>
  </si>
  <si>
    <t>4,349*0,600*1</t>
  </si>
  <si>
    <t>4,130*0,600*1</t>
  </si>
  <si>
    <t>3,780*0,600*1</t>
  </si>
  <si>
    <t>3,150*0,600*2</t>
  </si>
  <si>
    <t>2,100*0,600*1</t>
  </si>
  <si>
    <t>100</t>
  </si>
  <si>
    <t>245510002400</t>
  </si>
  <si>
    <t>Hmota hydroizolačná kryštalická AQUAFIN-IC, 25 kg,SCHOMBURG</t>
  </si>
  <si>
    <t>1606113981</t>
  </si>
  <si>
    <t>101</t>
  </si>
  <si>
    <t>711113311.S</t>
  </si>
  <si>
    <t>Zhotovenie  izolácie proti zemnej vlhkosti na zvislej ploche náterom z kryštalickej izolácie 1x</t>
  </si>
  <si>
    <t>-1648052103</t>
  </si>
  <si>
    <t>102</t>
  </si>
  <si>
    <t>204218002</t>
  </si>
  <si>
    <t>Rýchlotvrdnúca hybridná hydroizolácia AQUAFIN-RB400, 20 kg</t>
  </si>
  <si>
    <t>1208262079</t>
  </si>
  <si>
    <t>753,259*1,2 'Prepočítané koeficientom množstva</t>
  </si>
  <si>
    <t>103</t>
  </si>
  <si>
    <t>711132107.S</t>
  </si>
  <si>
    <t>Zhotovenie izolácie proti zemnej vlhkosti nopovou fóloiu položenou voľne na ploche zvislej</t>
  </si>
  <si>
    <t>-1958416023</t>
  </si>
  <si>
    <t>-74,00</t>
  </si>
  <si>
    <t>104</t>
  </si>
  <si>
    <t>283230002700.S</t>
  </si>
  <si>
    <t>Nopová HDPE fólia hrúbky 0,5 mm, výška nopu 8 mm, proti zemnej vlhkosti s radónovou ochranou, pre spodnú stavbu</t>
  </si>
  <si>
    <t>980183862</t>
  </si>
  <si>
    <t>199,538*1,15 'Prepočítané koeficientom množstva</t>
  </si>
  <si>
    <t>105</t>
  </si>
  <si>
    <t>711462301</t>
  </si>
  <si>
    <t>Izolácia proti povrchovej a podpovrchovej tlakovej vode AQUAFIN-2K hr. 2,5 mm na ploche vodorovnej</t>
  </si>
  <si>
    <t>95271004</t>
  </si>
  <si>
    <t>0.09 vyrovnávací bazén 3X</t>
  </si>
  <si>
    <t>35,35*3</t>
  </si>
  <si>
    <t>106</t>
  </si>
  <si>
    <t>711463301</t>
  </si>
  <si>
    <t>Izolácia proti povrchovej a podpovrchovej tlakovej vode AQUAFIN-2K hr. 2,5 mm na ploche zvislej</t>
  </si>
  <si>
    <t>-1116093759</t>
  </si>
  <si>
    <t>(5,700*4*1,700)*3</t>
  </si>
  <si>
    <t>107</t>
  </si>
  <si>
    <t>998711101.S</t>
  </si>
  <si>
    <t>Presun hmôt pre izoláciu proti vode v objektoch výšky do 6 m</t>
  </si>
  <si>
    <t>-382555186</t>
  </si>
  <si>
    <t>713</t>
  </si>
  <si>
    <t>Izolácie tepelné</t>
  </si>
  <si>
    <t>108</t>
  </si>
  <si>
    <t>713132211.S</t>
  </si>
  <si>
    <t>Montáž tepelnej izolácie podzemných stien a základov xps celoplošným prilepením</t>
  </si>
  <si>
    <t>51142295</t>
  </si>
  <si>
    <t>109</t>
  </si>
  <si>
    <t>283750001000</t>
  </si>
  <si>
    <t>Doska XPS STYRODUR 2800 C hr. 100 mm, zateplenie soklov, suterénov, podláh, ISOVER</t>
  </si>
  <si>
    <t>1135631228</t>
  </si>
  <si>
    <t>273,538*1,02 'Prepočítané koeficientom množstva</t>
  </si>
  <si>
    <t>110</t>
  </si>
  <si>
    <t>283750000500</t>
  </si>
  <si>
    <t>Doska XPS STYRODUR 2800 C hr. 30 mm, zateplenie soklov, suterénov, podláh, ISOVER</t>
  </si>
  <si>
    <t>-881537701</t>
  </si>
  <si>
    <t>479,721*1,02 'Prepočítané koeficientom množstva</t>
  </si>
  <si>
    <t>111</t>
  </si>
  <si>
    <t>998713101.S</t>
  </si>
  <si>
    <t>Presun hmôt pre izolácie tepelné v objektoch výšky do 6 m</t>
  </si>
  <si>
    <t>-1071954588</t>
  </si>
  <si>
    <t>763</t>
  </si>
  <si>
    <t>Konštrukcie - drevostavby</t>
  </si>
  <si>
    <t>112</t>
  </si>
  <si>
    <t>763111112.1</t>
  </si>
  <si>
    <t>Priečka aquapanel hr. 100 mm, tepelná/zvuková/izolácia ISOVER AKUPLAT+</t>
  </si>
  <si>
    <t>1839628436</t>
  </si>
  <si>
    <t>2,50*(3,80+5,20+5,70+5,65+5,80+5,70)</t>
  </si>
  <si>
    <t>113</t>
  </si>
  <si>
    <t>998763301</t>
  </si>
  <si>
    <t>Presun hmôt pre sádrokartónové konštrukcie v objektoch výšky do 7 m</t>
  </si>
  <si>
    <t>-501532498</t>
  </si>
  <si>
    <t>766</t>
  </si>
  <si>
    <t>Konštrukcie stolárske</t>
  </si>
  <si>
    <t>114</t>
  </si>
  <si>
    <t>766621400.S</t>
  </si>
  <si>
    <t>Montáž okien plastových s hydroizolačnými ISO páskami (exteriérová a interiérová)</t>
  </si>
  <si>
    <t>-2110221745</t>
  </si>
  <si>
    <t>"D7" (0,80*2+1,00*2)*1</t>
  </si>
  <si>
    <t>115</t>
  </si>
  <si>
    <t>283290006100.S</t>
  </si>
  <si>
    <t>Tesniaca paropriepustná fólia polymér-flísová, š. 290 mm, dĺ. 30 m, pre tesnenie pripájacej škáry okenného rámu a muriva z exteriéru</t>
  </si>
  <si>
    <t>-519759160</t>
  </si>
  <si>
    <t>116</t>
  </si>
  <si>
    <t>283290006200.S</t>
  </si>
  <si>
    <t>Tesniaca paronepriepustná fólia polymér-flísová, š. 70 mm, dĺ. 30 m, pre tesnenie pripájacej škáry okenného rámu a muriva z interiéru</t>
  </si>
  <si>
    <t>1158172188</t>
  </si>
  <si>
    <t>117</t>
  </si>
  <si>
    <t>6114100011.D7</t>
  </si>
  <si>
    <t>Plastové okno jednokrídlové O, vxš 1000x800 mm, izolačné dvojsklo, 6 komorový profil</t>
  </si>
  <si>
    <t>-482236638</t>
  </si>
  <si>
    <t>118</t>
  </si>
  <si>
    <t>766662112.S</t>
  </si>
  <si>
    <t>Montáž dverového krídla otočného jednokrídlového poldrážkového, do existujúcej zárubne, vrátane kovania</t>
  </si>
  <si>
    <t>-78545890</t>
  </si>
  <si>
    <t>119</t>
  </si>
  <si>
    <t>549150000600.S</t>
  </si>
  <si>
    <t>Kľučka dverová a rozeta 2x, nehrdzavejúca oceľ, povrch nerez brúsený</t>
  </si>
  <si>
    <t>-1613205323</t>
  </si>
  <si>
    <t>120</t>
  </si>
  <si>
    <t>6116100022.D6</t>
  </si>
  <si>
    <t>Dvere vnútorné jednokrídlové, šírka 800 mm, výplň DTD doska, povrch fólia, plné</t>
  </si>
  <si>
    <t>-1306379066</t>
  </si>
  <si>
    <t>121</t>
  </si>
  <si>
    <t>766669917.S</t>
  </si>
  <si>
    <t>Oprava dverného krídla, samozatvárač dverí na oceľovú zárubňu</t>
  </si>
  <si>
    <t>-1613904857</t>
  </si>
  <si>
    <t>122</t>
  </si>
  <si>
    <t>549170000600.S</t>
  </si>
  <si>
    <t>Samozatvárač dverí do 70 kg hydraulický, rozmer 173x85,5x76 mm, pre dvere šírky max. 1050 mm</t>
  </si>
  <si>
    <t>1998234760</t>
  </si>
  <si>
    <t>123</t>
  </si>
  <si>
    <t>766669921.S</t>
  </si>
  <si>
    <t>Oprava dverného krídla, výmena kovaní dverného krídla, zámku</t>
  </si>
  <si>
    <t>-165288271</t>
  </si>
  <si>
    <t>124</t>
  </si>
  <si>
    <t>549260000100.S</t>
  </si>
  <si>
    <t>Zámok zadlabávací vložkový pre obojstranné otváranie</t>
  </si>
  <si>
    <t>-903289503</t>
  </si>
  <si>
    <t>125</t>
  </si>
  <si>
    <t>998766101.S</t>
  </si>
  <si>
    <t>Presun hmot pre konštrukcie stolárske v objektoch výšky do 6 m</t>
  </si>
  <si>
    <t>-1791036665</t>
  </si>
  <si>
    <t>767</t>
  </si>
  <si>
    <t>Konštrukcie doplnkové kovové</t>
  </si>
  <si>
    <t>126</t>
  </si>
  <si>
    <t>767230030.S</t>
  </si>
  <si>
    <t>Montáž zábradlia nerezové na schody, výplň rebrovanie, kotvenie do podlahy</t>
  </si>
  <si>
    <t>-583011948</t>
  </si>
  <si>
    <t>2,385+2,355+1,240</t>
  </si>
  <si>
    <t>127</t>
  </si>
  <si>
    <t>553520001000.S</t>
  </si>
  <si>
    <t>Zábradlie nerezové, horizontálna výplň nerez, madlo hranaté, výška 900 mm, dĺžka 3000 mm, kotvenie do podlahy</t>
  </si>
  <si>
    <t>126107211</t>
  </si>
  <si>
    <t>128</t>
  </si>
  <si>
    <t>767230070.S</t>
  </si>
  <si>
    <t>Montáž schodiskového madla na stenu</t>
  </si>
  <si>
    <t>1187973707</t>
  </si>
  <si>
    <t>2,400+2,400</t>
  </si>
  <si>
    <t>129</t>
  </si>
  <si>
    <t>553520003500.S</t>
  </si>
  <si>
    <t>Madlo schodiskové pre kotvenie na stenu, nerezové</t>
  </si>
  <si>
    <t>333784504</t>
  </si>
  <si>
    <t>130</t>
  </si>
  <si>
    <t>767612100.S</t>
  </si>
  <si>
    <t>Montáž okien hliníkových s hydroizolačnými ISO páskami (exteriérová a interiérová)</t>
  </si>
  <si>
    <t>802534356</t>
  </si>
  <si>
    <t>"O1" (0,800*2+1,000*2)*1</t>
  </si>
  <si>
    <t>131</t>
  </si>
  <si>
    <t>-1306916075</t>
  </si>
  <si>
    <t>132</t>
  </si>
  <si>
    <t>545538226</t>
  </si>
  <si>
    <t>133</t>
  </si>
  <si>
    <t>5534100096.O1</t>
  </si>
  <si>
    <t>Okno hliníkové, jednokrídlové OS, vxš 1000x800 mm izolačné trojsklo Ug=0,6 W/m2k, max. hrúbka zasklenia 56mm , rám UF=0,80 W/m2k, stavebná hĺbka rámu 112mm, RAL 7016</t>
  </si>
  <si>
    <t>922755728</t>
  </si>
  <si>
    <t>134</t>
  </si>
  <si>
    <t>767641120.S</t>
  </si>
  <si>
    <t>Montáž kovového dverového krídla otočného dvojkrídlového, do existujúcej zárubne, vrátane kovania</t>
  </si>
  <si>
    <t>-1101483895</t>
  </si>
  <si>
    <t>135</t>
  </si>
  <si>
    <t>-829099832</t>
  </si>
  <si>
    <t>136</t>
  </si>
  <si>
    <t>553410031902.S1-1</t>
  </si>
  <si>
    <t>Dvere požiarne oceľové, interiérové, jednokrídlové EI - C 30 D3, šxv 500x1970 mm</t>
  </si>
  <si>
    <t>-771899617</t>
  </si>
  <si>
    <t>137</t>
  </si>
  <si>
    <t>553410031907.S1-2</t>
  </si>
  <si>
    <t>Dvere požiarne oceľové, interiérové, jednokrídlové EI - C 30 D3, šxv 800x1970 mm</t>
  </si>
  <si>
    <t>1507455808</t>
  </si>
  <si>
    <t>138</t>
  </si>
  <si>
    <t>767646520.S</t>
  </si>
  <si>
    <t>Montáž dverí kovových - hliníkových, vchodových, 1 m obvodu dverí</t>
  </si>
  <si>
    <t>1290125531</t>
  </si>
  <si>
    <t>"O7" (0,900*2+2,000*2)*2</t>
  </si>
  <si>
    <t>"O7.1" (0,900*2+2,000*2)*1</t>
  </si>
  <si>
    <t>139</t>
  </si>
  <si>
    <t>5534100321.O7</t>
  </si>
  <si>
    <t>Dvere hliníkové jednokrídlové otočné šxv 900x2000 mm, výplň plný panel RAL 7016, zárubňa RAL 7016 + spodný rozširovací profil 200mm</t>
  </si>
  <si>
    <t>-1634181224</t>
  </si>
  <si>
    <t>140</t>
  </si>
  <si>
    <t>5534100321.O7.1</t>
  </si>
  <si>
    <t>Dvere hliníkové jednokrídlové otočné šxv 900x2000 mm, výplň plný panel RAL 7016, zárubňa RAL 7016 + spodný rozširovací profil 200mm, vetracia mriežka 450x450 mm - prívod vzduchu do kotolne</t>
  </si>
  <si>
    <t>2127224782</t>
  </si>
  <si>
    <t>141</t>
  </si>
  <si>
    <t>767658351.S</t>
  </si>
  <si>
    <t>Montáž sekcionálnej brány s integrovanými dverami pozink farebný plochy do 6 m2</t>
  </si>
  <si>
    <t>-1151653667</t>
  </si>
  <si>
    <t>142</t>
  </si>
  <si>
    <t>5534100619.O10</t>
  </si>
  <si>
    <t>Brána sekcionálna zateplená pozink farebný s elektrickým pohonom a integrovanými dverami, hrúbka panelu 60 mm, vxš 2500x2500 mm</t>
  </si>
  <si>
    <t>-1048836014</t>
  </si>
  <si>
    <t>143</t>
  </si>
  <si>
    <t>998767101.S</t>
  </si>
  <si>
    <t>Presun hmôt pre kovové stavebné doplnkové konštrukcie v objektoch výšky do 6 m</t>
  </si>
  <si>
    <t>1741114637</t>
  </si>
  <si>
    <t>777</t>
  </si>
  <si>
    <t>Podlahy syntetické</t>
  </si>
  <si>
    <t>144</t>
  </si>
  <si>
    <t>777610000.S</t>
  </si>
  <si>
    <t>Zhotovenie náteru zo syntetických hmôt na báze epoxidovej živice v jednej vrstve</t>
  </si>
  <si>
    <t>598691104</t>
  </si>
  <si>
    <t>145</t>
  </si>
  <si>
    <t>205056203</t>
  </si>
  <si>
    <t>Epoxidový uzatvárací náter - vodou emulgovaný ASODUR-V360W (INDUFLOOR-IB2360), RAL 7032, 12kg</t>
  </si>
  <si>
    <t>-764377428</t>
  </si>
  <si>
    <t>P4</t>
  </si>
  <si>
    <t>498,66*0,4 'Prepočítané koeficientom množstva</t>
  </si>
  <si>
    <t>146</t>
  </si>
  <si>
    <t>998777101.S</t>
  </si>
  <si>
    <t>Presun hmôt pre podlahy syntetické v objektoch výšky do 6 m</t>
  </si>
  <si>
    <t>-619423110</t>
  </si>
  <si>
    <t>783</t>
  </si>
  <si>
    <t>Dokončovacie práce - nátery</t>
  </si>
  <si>
    <t>147</t>
  </si>
  <si>
    <t>783142102.S</t>
  </si>
  <si>
    <t>Nátery oceľ.konštr. vinylové polystyrénové stred. B a plnosten. D jednonás. 2x s emailovaním - 105μm</t>
  </si>
  <si>
    <t>967062181</t>
  </si>
  <si>
    <t>148</t>
  </si>
  <si>
    <t>783142107.S</t>
  </si>
  <si>
    <t>Nátery oceľ.konštr. vinylové polystyrénové stred. B a plnosten. D základný - 35μm</t>
  </si>
  <si>
    <t>-289672680</t>
  </si>
  <si>
    <t>oceľová konštrukcia na 1,PP</t>
  </si>
  <si>
    <t>"HEA 100" (36,8)*0,56</t>
  </si>
  <si>
    <t>"HEA 140" (9,4+36,0+6,8+15,4+12,6)*0,79</t>
  </si>
  <si>
    <t>"HEA 200" (4,3)*1,14</t>
  </si>
  <si>
    <t>"HEB 300" (5,8+10,1)*1,73</t>
  </si>
  <si>
    <t>"D01" 0,230*6,44*2</t>
  </si>
  <si>
    <t>"D02" 0,070*12,88*2</t>
  </si>
  <si>
    <t>"D03" 0,057*7,84*2</t>
  </si>
  <si>
    <t>"D04" 0,140*7,00*2</t>
  </si>
  <si>
    <t>"D05" 0,050*30,03*2</t>
  </si>
  <si>
    <t>"D06" 0,133*3,92*2</t>
  </si>
  <si>
    <t>"D07" 0,300*1,20*2</t>
  </si>
  <si>
    <t>"D08" 0,350*0,80*2</t>
  </si>
  <si>
    <t>"D09" 0,065*0,56*2</t>
  </si>
  <si>
    <t>"D010" 0,070*1,60*2</t>
  </si>
  <si>
    <t>"D011" 0,300*0,80*2</t>
  </si>
  <si>
    <t>"D012" 0,300*0,60*2</t>
  </si>
  <si>
    <t>"D013" 0,144*6,29*2</t>
  </si>
  <si>
    <t>"D014" 0,067*6,50*2</t>
  </si>
  <si>
    <t>149</t>
  </si>
  <si>
    <t>783180124.S</t>
  </si>
  <si>
    <t>Nátery oceľových konštrukcií protipožiarne vypeňovacie ťažkých A, hr. 500 µm</t>
  </si>
  <si>
    <t>152600023</t>
  </si>
  <si>
    <t>784</t>
  </si>
  <si>
    <t>Maľby</t>
  </si>
  <si>
    <t>150</t>
  </si>
  <si>
    <t>784452271</t>
  </si>
  <si>
    <t>Maľby z maliarskych zmesí Primalex Polar, ručne nanášané dvojnásobné základné na podklad jemnozrnný výšky do 3,80 m</t>
  </si>
  <si>
    <t>442163669</t>
  </si>
  <si>
    <t>strop</t>
  </si>
  <si>
    <t>steny</t>
  </si>
  <si>
    <t>Práce a dodávky M</t>
  </si>
  <si>
    <t>43-M</t>
  </si>
  <si>
    <t>Montáž oceľových konštrukcií</t>
  </si>
  <si>
    <t>151</t>
  </si>
  <si>
    <t>430861001.S</t>
  </si>
  <si>
    <t>Montáž rôznych dielov OK - prvá cenová krivka do 300 kg vrátane</t>
  </si>
  <si>
    <t>1326321951</t>
  </si>
  <si>
    <t>6195,7" výkaz ocele</t>
  </si>
  <si>
    <t>152</t>
  </si>
  <si>
    <t>553850000200.S</t>
  </si>
  <si>
    <t>Prvky pre oceľovú nosnú konštrukciu - stĺpy, väzniky prierez do 100-300 mm</t>
  </si>
  <si>
    <t>-1333684981</t>
  </si>
  <si>
    <t>6195,7*0,00105 'Prepočítané koeficientom množstva</t>
  </si>
  <si>
    <t>153</t>
  </si>
  <si>
    <t>430865001.S</t>
  </si>
  <si>
    <t>Výroba segmentov pre oceľové konštrukcie a prvky, celkovej hmotnosti do 300 kg, stupeň zložitosti opracovania 1</t>
  </si>
  <si>
    <t>1352890905</t>
  </si>
  <si>
    <t>priečka</t>
  </si>
  <si>
    <t>896,447</t>
  </si>
  <si>
    <t>S.02 - Horná stavba</t>
  </si>
  <si>
    <t xml:space="preserve">    5 - Komunikácie</t>
  </si>
  <si>
    <t xml:space="preserve">    9 - Ostatné konštrukcie a práce-búranie</t>
  </si>
  <si>
    <t xml:space="preserve">    712 - Izolácie striech</t>
  </si>
  <si>
    <t xml:space="preserve">    722 - Zdravotechnika - vnútorný vodovod</t>
  </si>
  <si>
    <t xml:space="preserve">    725 - Zdravotechnika - zariaď. predmety</t>
  </si>
  <si>
    <t xml:space="preserve">    762 - Konštrukcie tesárske</t>
  </si>
  <si>
    <t xml:space="preserve">    764 - Konštrukcie klampiarske</t>
  </si>
  <si>
    <t xml:space="preserve">    771 - Podlahy z dlaždíc</t>
  </si>
  <si>
    <t xml:space="preserve">    781 - Dokončovacie práce a obklady</t>
  </si>
  <si>
    <t xml:space="preserve">    782 - Obklady z prírodného a konglomerovaného kameňa</t>
  </si>
  <si>
    <t xml:space="preserve">    784 - Dokončovacie práce - maľby</t>
  </si>
  <si>
    <t xml:space="preserve">    787 - Dokončovacie práce - zasklievanie</t>
  </si>
  <si>
    <t>VRN - Vedľajšie rozpočtové náklady</t>
  </si>
  <si>
    <t xml:space="preserve">    VRN03 - Geodetické práce</t>
  </si>
  <si>
    <t xml:space="preserve">    VRN10 - Inžinierska činnosť</t>
  </si>
  <si>
    <t>289971211.S</t>
  </si>
  <si>
    <t>Zhotovenie vrstvy z geotextílie na upravenom povrchu sklon do 1 : 5 , šírky od 0 do 3 m</t>
  </si>
  <si>
    <t>237857605</t>
  </si>
  <si>
    <t>P9</t>
  </si>
  <si>
    <t>307,00</t>
  </si>
  <si>
    <t>693110004710.S</t>
  </si>
  <si>
    <t>Geotextília polypropylénová netkaná 400 g/m2</t>
  </si>
  <si>
    <t>1499469497</t>
  </si>
  <si>
    <t>307*1,02 'Prepočítané koeficientom množstva</t>
  </si>
  <si>
    <t>411201052.S</t>
  </si>
  <si>
    <t>Nadbetonávka polomontovaných stropov betónom C 20/25 hrúbky 50 mm</t>
  </si>
  <si>
    <t>379863051</t>
  </si>
  <si>
    <t>"2.01" 129,25+129,25/3</t>
  </si>
  <si>
    <t>411354235.S1</t>
  </si>
  <si>
    <t>Debnenie stropu, zabudované s plechom vlnitým lesklým, výšky vĺn do 50 mm hr. 0,7 mm</t>
  </si>
  <si>
    <t>95600138</t>
  </si>
  <si>
    <t>-1058833220</t>
  </si>
  <si>
    <t>1854,70/1000 "výkaz výstuže - strop PL1</t>
  </si>
  <si>
    <t>411362412.S</t>
  </si>
  <si>
    <t>Výstuž stropov doskových, trámových, vložkových, konzolových, balkónových, zo sietí KARI, priemer drôtu 5/5 mm, veľkosť oka 150x150 mm</t>
  </si>
  <si>
    <t>-436720836</t>
  </si>
  <si>
    <t>126,00 "výkaz výstuže - strop PL1</t>
  </si>
  <si>
    <t>Komunikácie</t>
  </si>
  <si>
    <t>564651111.S1</t>
  </si>
  <si>
    <t>Kamenná kôra- drvina veľ. 63-150 mm s rozprestretím hr. 150 mm</t>
  </si>
  <si>
    <t>-5962073</t>
  </si>
  <si>
    <t xml:space="preserve">51,75 "kamenná kôra </t>
  </si>
  <si>
    <t>564730111.S</t>
  </si>
  <si>
    <t>Podklad alebo kryt z kameniva hrubého drveného veľ. 8-16 mm s rozprestretím a zhutnením hr. 100 mm</t>
  </si>
  <si>
    <t>-1155161611</t>
  </si>
  <si>
    <t>P8</t>
  </si>
  <si>
    <t>"1.50" 120,63</t>
  </si>
  <si>
    <t>"1.51" 36,89</t>
  </si>
  <si>
    <t>564730211.S</t>
  </si>
  <si>
    <t>Podklad alebo kryt z kameniva hrubého drveného veľ. 16-32 mm s rozprestretím a zhutnením hr. 100 mm</t>
  </si>
  <si>
    <t>304294816</t>
  </si>
  <si>
    <t>564731111.S1</t>
  </si>
  <si>
    <t>Kryt z premývaného riečneho štrku veľ. 32-63 mm s rozprestretím a zhutnením hr. 100 mm</t>
  </si>
  <si>
    <t>-652314638</t>
  </si>
  <si>
    <t>596911163.S</t>
  </si>
  <si>
    <t>Kladenie betónovej zámkovej dlažby komunikácií pre peších hr. 80 mm pre peších nad 100 do 300 m2 so zriadením lôžka z kameniva hr. 30 mm</t>
  </si>
  <si>
    <t>2027737891</t>
  </si>
  <si>
    <t>592460008500.S</t>
  </si>
  <si>
    <t>Dlažba betónová škárová, rozmer 200x165x80 mm, prírodná</t>
  </si>
  <si>
    <t>-1548167433</t>
  </si>
  <si>
    <t>157,52*1,02 'Prepočítané koeficientom množstva</t>
  </si>
  <si>
    <t>610991111</t>
  </si>
  <si>
    <t>Zakrývanie výplní vnútorných okenných otvorov, predmetov a konštrukcií</t>
  </si>
  <si>
    <t>20336278</t>
  </si>
  <si>
    <t>612460112.S</t>
  </si>
  <si>
    <t>Príprava vnútorného podkladu stien na betónové podklady kontaktným mostíkom</t>
  </si>
  <si>
    <t>-890431108</t>
  </si>
  <si>
    <t>612460361.S</t>
  </si>
  <si>
    <t>Vnútorná omietka stien vápennocementová jednovrstvová, hr. 5 mm</t>
  </si>
  <si>
    <t>-1070754192</t>
  </si>
  <si>
    <t>"1.06"  2,60*(2,75+4,20+2,75+4,20)-(0,90*2,02-0,80*2,600)</t>
  </si>
  <si>
    <t>"1.11" 2,60*(3,00+1,60+3,00+1,60)-(0,70*2,02*2+0,80*2,60+1,00*2,60)</t>
  </si>
  <si>
    <t>"1.16" 2,60*(4,45+4,30+4,45+4,30)-(0,70*2,02*2+0,90*2,02)</t>
  </si>
  <si>
    <t>612462117</t>
  </si>
  <si>
    <t>Vnútorná omietka stien štuková WEBER, cementová, strojné miešanie, ručné nanášanie, weber.dur stierka, hr. 2 mm</t>
  </si>
  <si>
    <t>-879342163</t>
  </si>
  <si>
    <t>"1.25" 108,50</t>
  </si>
  <si>
    <t>632450489.1</t>
  </si>
  <si>
    <t>Cementový spádový poter ASO-SEM, triedy CT-C40-F6, hr. 50 mm</t>
  </si>
  <si>
    <t>-1836878954</t>
  </si>
  <si>
    <t>podlahy P1,P3</t>
  </si>
  <si>
    <t>907,19</t>
  </si>
  <si>
    <t>632921115.S</t>
  </si>
  <si>
    <t>Kladenie betónovej dlaždice voľne, rozmeru nad 300 x 300 mm</t>
  </si>
  <si>
    <t>1547108863</t>
  </si>
  <si>
    <t>592460013700.S</t>
  </si>
  <si>
    <t>Platňa betónová, GRANADA NATURO - dlažba rozmer 80 x 40 x 8 cm</t>
  </si>
  <si>
    <t>-1118126706</t>
  </si>
  <si>
    <t>Ostatné konštrukcie a práce-búranie</t>
  </si>
  <si>
    <t>916561211.S</t>
  </si>
  <si>
    <t>Osadenie záhonového alebo parkového obrubníka betónového, do lôžka zo suchého betónu tr. C 12/15 s bočnou oporou</t>
  </si>
  <si>
    <t>-584481722</t>
  </si>
  <si>
    <t>592170001500.S</t>
  </si>
  <si>
    <t>Obrubník parkový, lxšxv 1000x50x200 mm, farebný</t>
  </si>
  <si>
    <t>410630467</t>
  </si>
  <si>
    <t>134,9*1,01 'Prepočítané koeficientom množstva</t>
  </si>
  <si>
    <t>936941131.1</t>
  </si>
  <si>
    <t>Montáž svetelného nápisu  vrátane dopravy a lešenia</t>
  </si>
  <si>
    <t>kpl</t>
  </si>
  <si>
    <t>966542792</t>
  </si>
  <si>
    <t>5535600123.1</t>
  </si>
  <si>
    <t>Mestská plaváreň - celkový rozmer: 900 x 7890 mm - prevedenie: 3D svetelné písmená Classic, čelná strana z opálového plexiskla, boky z ohýbaného hliníkového plechu, zadná strana s osadenou elektroinštaláciou s LED modulmi</t>
  </si>
  <si>
    <t>-1585673047</t>
  </si>
  <si>
    <t>941955004</t>
  </si>
  <si>
    <t>Lešenie ľahké pracovné pomocné s výškou lešeňovej podlahy nad 2,50 do 3,5 m</t>
  </si>
  <si>
    <t>-727891431</t>
  </si>
  <si>
    <t>1276,59"plocha 1NP</t>
  </si>
  <si>
    <t>949941101.1</t>
  </si>
  <si>
    <t>Výsuvná nožnicová plošina so zdvihom motorickým - diesel  výšky do  12 m</t>
  </si>
  <si>
    <t>241505082</t>
  </si>
  <si>
    <t>949941101.2</t>
  </si>
  <si>
    <t>Výsuvná nožnicová plošina akumulátorová so zdvihom  výšky do 9 m</t>
  </si>
  <si>
    <t>-849097426</t>
  </si>
  <si>
    <t>952901111</t>
  </si>
  <si>
    <t>Vyčistenie budov pri výške podlaží do 4m</t>
  </si>
  <si>
    <t>854777675</t>
  </si>
  <si>
    <t>531,01+1276,59+109,1"celá úžitková plocha plavárne</t>
  </si>
  <si>
    <t>1192275885</t>
  </si>
  <si>
    <t>Izolácia proti povrchovej a podpovrchovej tlakovej vode AQUAFIN-2K/M hr. 2,5 mm na ploche vodorovnej</t>
  </si>
  <si>
    <t>178944767</t>
  </si>
  <si>
    <t>Izolácia proti povrchovej a podpovrchovej tlakovej vode AQUAFIN-2K/M hr. 2,5 mm na ploche zvislej</t>
  </si>
  <si>
    <t>1417974028</t>
  </si>
  <si>
    <t>pod obklady</t>
  </si>
  <si>
    <t>749,658+266,737</t>
  </si>
  <si>
    <t>998711102.S</t>
  </si>
  <si>
    <t>Presun hmôt pre izoláciu proti vode v objektoch výšky nad 6 do 12 m</t>
  </si>
  <si>
    <t>1295804062</t>
  </si>
  <si>
    <t>712</t>
  </si>
  <si>
    <t>Izolácie striech</t>
  </si>
  <si>
    <t>712290010</t>
  </si>
  <si>
    <t>Zhotovenie parozábrany pre strechy ploché do 10°</t>
  </si>
  <si>
    <t>-881515807</t>
  </si>
  <si>
    <t>S1</t>
  </si>
  <si>
    <t>888,069-107,20</t>
  </si>
  <si>
    <t>S2</t>
  </si>
  <si>
    <t>576,20</t>
  </si>
  <si>
    <t>S4</t>
  </si>
  <si>
    <t>123,500*0,400</t>
  </si>
  <si>
    <t>okolo svetlíka</t>
  </si>
  <si>
    <t>48,030*0,350</t>
  </si>
  <si>
    <t>atika na streche S2</t>
  </si>
  <si>
    <t>105,940*0,250</t>
  </si>
  <si>
    <t>283230007300</t>
  </si>
  <si>
    <t>Parozábrana FATRAFOL Fatrapar E, hr. 0,15 mm, š. 2 m, materiál na báze PO - modifikovaný PE, FATRA IZOLFA</t>
  </si>
  <si>
    <t>1779979730</t>
  </si>
  <si>
    <t>1449,765*1,15 'Prepočítané koeficientom množstva</t>
  </si>
  <si>
    <t>712370070.S</t>
  </si>
  <si>
    <t>Zhotovenie povlakovej krytiny striech plochých do 10° PVC-P fóliou upevnenou prikotvením so zvarením spoju</t>
  </si>
  <si>
    <t>-1734644607</t>
  </si>
  <si>
    <t>283220002000</t>
  </si>
  <si>
    <t>Hydroizolačná fólia PVC-P FATRAFOL 810, hr. 1,5 mm, š. 1,3 m, izolácia plochých striech, farba sivá, FATRA IZOLFA</t>
  </si>
  <si>
    <t>-1275567516</t>
  </si>
  <si>
    <t>311970001300.S</t>
  </si>
  <si>
    <t>Kotviaci prvok 4,8x140 mm do trapézového plechu hr. nad 0.9 mm, oceľový</t>
  </si>
  <si>
    <t>164319179</t>
  </si>
  <si>
    <t>1357,069*6 'Prepočítané koeficientom množstva</t>
  </si>
  <si>
    <t>311970001800</t>
  </si>
  <si>
    <t>Teleskop univerzálny FATRAFOL NYLON do dĺžky 400 mm, FATRA IZOLFA</t>
  </si>
  <si>
    <t>-563434113</t>
  </si>
  <si>
    <t>-1754428110</t>
  </si>
  <si>
    <t>S3</t>
  </si>
  <si>
    <t>50,80</t>
  </si>
  <si>
    <t>22173416</t>
  </si>
  <si>
    <t>311970001500.S</t>
  </si>
  <si>
    <t>Vrut do dĺžky 150 mm na upevnenie do kombi dosiek</t>
  </si>
  <si>
    <t>-1787611581</t>
  </si>
  <si>
    <t>712873240.S</t>
  </si>
  <si>
    <t>Zhotovenie povlakovej krytiny vytiahnutím izol. povlaku  PVC-P na konštrukcie prevyšujúce úroveň strechy nad 50 cm prikotvením so zváraným spojom</t>
  </si>
  <si>
    <t>1613543720</t>
  </si>
  <si>
    <t>156,620*0,250</t>
  </si>
  <si>
    <t>-646533803</t>
  </si>
  <si>
    <t>-1522605654</t>
  </si>
  <si>
    <t>712973220.S</t>
  </si>
  <si>
    <t>Detaily k PVC-P fóliam osadenie hotovej strešnej vpuste</t>
  </si>
  <si>
    <t>1959274921</t>
  </si>
  <si>
    <t>283770003700</t>
  </si>
  <si>
    <t>Strešná vpusť FATRAFOL - priemer 100 mm, dĺ. 400 mm, FATRA IZOLFA</t>
  </si>
  <si>
    <t>-1905608827</t>
  </si>
  <si>
    <t>311970001200</t>
  </si>
  <si>
    <t>Kotviaca prvok FATRAFOL d 4,8x140 mm do trapézového plechu hr. do 0.9 mm, oceľový, FATRA IZOLFA</t>
  </si>
  <si>
    <t>2000187028</t>
  </si>
  <si>
    <t>311970001800.1</t>
  </si>
  <si>
    <t>-435312574</t>
  </si>
  <si>
    <t>712973232.S</t>
  </si>
  <si>
    <t>Detaily k PVC-P fóliam zaizolovanie kruhového prestupu 101 – 250 mm</t>
  </si>
  <si>
    <t>-115469878</t>
  </si>
  <si>
    <t>vetracia hlavica kanalizácie</t>
  </si>
  <si>
    <t>3+8</t>
  </si>
  <si>
    <t>komín</t>
  </si>
  <si>
    <t>2+2</t>
  </si>
  <si>
    <t>283220002300</t>
  </si>
  <si>
    <t>Hydroizolačná fólia PVC-P FATRAFOL 810, hr. 2,00 mm, š. 1,6/2,05 m, izolácia plochých striech, sivá, FATRA IZOLFA</t>
  </si>
  <si>
    <t>394555110</t>
  </si>
  <si>
    <t>15*0,285 'Prepočítané koeficientom množstva</t>
  </si>
  <si>
    <t>712973240.S</t>
  </si>
  <si>
    <t>Detaily k PVC-P fóliam osadenie vetracích komínkov</t>
  </si>
  <si>
    <t>-84283463</t>
  </si>
  <si>
    <t>-650785404</t>
  </si>
  <si>
    <t>283770004000</t>
  </si>
  <si>
    <t>Odvetrávací komín FATRAFOL, výška 225 mm, priemer 75 mm, FATRA IZOLFA</t>
  </si>
  <si>
    <t>336078874</t>
  </si>
  <si>
    <t>311970001300</t>
  </si>
  <si>
    <t>Kotviaca prvok FATRAFOL d 4,8x140 mm do trapézového plechu hr. nad 0.9 mm, oceľový, FATRA IZOLFA</t>
  </si>
  <si>
    <t>-2126218441</t>
  </si>
  <si>
    <t>311970001800.2</t>
  </si>
  <si>
    <t>1944604588</t>
  </si>
  <si>
    <t>712973245.S</t>
  </si>
  <si>
    <t>Zhotovenie flekov v rohoch na povlakovej krytine z PVC-P fólie</t>
  </si>
  <si>
    <t>1734448000</t>
  </si>
  <si>
    <t>283220002300.S</t>
  </si>
  <si>
    <t>Hydroizolačná fólia PVC-P hr. 2,0 mm izolácia plochých striech</t>
  </si>
  <si>
    <t>7867277</t>
  </si>
  <si>
    <t>22*0,04 'Prepočítané koeficientom množstva</t>
  </si>
  <si>
    <t>712973410.S</t>
  </si>
  <si>
    <t>Detaily k termoplastom všeobecne, kútový uholník z hrubopoplastovaného plechu RŠ 80 mm, ohyb 90-135°</t>
  </si>
  <si>
    <t>1320889215</t>
  </si>
  <si>
    <t>123,500</t>
  </si>
  <si>
    <t>0,400*4</t>
  </si>
  <si>
    <t>48,030</t>
  </si>
  <si>
    <t>105,940</t>
  </si>
  <si>
    <t>0,250*6</t>
  </si>
  <si>
    <t>-1167599562</t>
  </si>
  <si>
    <t>311970001400</t>
  </si>
  <si>
    <t>Teleskop univerzálny FATRAFOL NYLON d 50x135 mm, FATRA IZOLFA</t>
  </si>
  <si>
    <t>-980348387</t>
  </si>
  <si>
    <t>712973610.S</t>
  </si>
  <si>
    <t>Detaily k termoplastom všeobecne, nárožný uholník z hrubopoplast. plechu RŠ 80 mm, ohyb 90-135°</t>
  </si>
  <si>
    <t>-2081859764</t>
  </si>
  <si>
    <t>0,350*4</t>
  </si>
  <si>
    <t>0,250*2</t>
  </si>
  <si>
    <t>-1365560347</t>
  </si>
  <si>
    <t>712990040.S</t>
  </si>
  <si>
    <t>Položenie geotextílie vodorovne alebo zvislo na strechy ploché do 10°</t>
  </si>
  <si>
    <t>428835007</t>
  </si>
  <si>
    <t>693110004500.S</t>
  </si>
  <si>
    <t>Geotextília polypropylénová netkaná 300 g/m2</t>
  </si>
  <si>
    <t>-2097190069</t>
  </si>
  <si>
    <t>1500,565*1,15 'Prepočítané koeficientom množstva</t>
  </si>
  <si>
    <t>998712202.S</t>
  </si>
  <si>
    <t>Presun hmôt pre izoláciu povlakovej krytiny v objektoch výšky nad 6 do 12 m</t>
  </si>
  <si>
    <t>%</t>
  </si>
  <si>
    <t>879071003</t>
  </si>
  <si>
    <t>713141250.S</t>
  </si>
  <si>
    <t>Montáž tepelnej izolácie striech plochých do 10° minerálnou vlnou, dvojvrstvová kladenými voľne</t>
  </si>
  <si>
    <t>1640262786</t>
  </si>
  <si>
    <t>631640000100.S</t>
  </si>
  <si>
    <t>Doska zo sklenej vlny hr. 30 mm, pre šikmé strechy a odvetrané fasády</t>
  </si>
  <si>
    <t>1322962459</t>
  </si>
  <si>
    <t>1357,069*2,04 'Prepočítané koeficientom množstva</t>
  </si>
  <si>
    <t>713142160.S</t>
  </si>
  <si>
    <t>Montáž tepelnej izolácie striech plochých do 10° spádovými doskami z polystyrénu v jednej vrstve</t>
  </si>
  <si>
    <t>-1444572265</t>
  </si>
  <si>
    <t>38,950*0,910*2</t>
  </si>
  <si>
    <t>283760007500.S</t>
  </si>
  <si>
    <t>Doska spádová EPS, pevnosť v tlaku 150 kPa, šedý polystyrén pre vyspádovanie plochých striech</t>
  </si>
  <si>
    <t>-1037374190</t>
  </si>
  <si>
    <t>647,089*0,102 'Prepočítané koeficientom množstva</t>
  </si>
  <si>
    <t>713142255.S</t>
  </si>
  <si>
    <t>Montáž tepelnej izolácie striech plochých do 10° polystyrénom, rozloženej v dvoch vrstvách, prikotvením</t>
  </si>
  <si>
    <t>-44156967</t>
  </si>
  <si>
    <t>269</t>
  </si>
  <si>
    <t>ISOVER EPS 100S hrúbka 150 mm</t>
  </si>
  <si>
    <t>714226751</t>
  </si>
  <si>
    <t>713144030.S</t>
  </si>
  <si>
    <t>Montáž tepelnej izolácie na atiku polystyrénom prikotvením</t>
  </si>
  <si>
    <t>1228074643</t>
  </si>
  <si>
    <t>283720007700</t>
  </si>
  <si>
    <t>Doska EPS 100S hr. 50 mm, na zateplenie podláh a plochých striech, ISOVER</t>
  </si>
  <si>
    <t>-844403187</t>
  </si>
  <si>
    <t>92,696*1,02 'Prepočítané koeficientom množstva</t>
  </si>
  <si>
    <t>283720008000</t>
  </si>
  <si>
    <t>Doska EPS 100S hr. 100 mm, na zateplenie podláh a plochých striech, ISOVER</t>
  </si>
  <si>
    <t>-361263829</t>
  </si>
  <si>
    <t>124,700*1,000</t>
  </si>
  <si>
    <t>124,7*1,02 'Prepočítané koeficientom množstva</t>
  </si>
  <si>
    <t>713170110.S</t>
  </si>
  <si>
    <t>Montáž spádového klinu z EPS na balkóny a terasy položením voľne</t>
  </si>
  <si>
    <t>887219059</t>
  </si>
  <si>
    <t>51,80</t>
  </si>
  <si>
    <t>283720001500.S</t>
  </si>
  <si>
    <t>Spádový klin 4-6 EPS 150 S, hr. 50 mm</t>
  </si>
  <si>
    <t>-1644517215</t>
  </si>
  <si>
    <t>51,8*1,02 'Prepočítané koeficientom množstva</t>
  </si>
  <si>
    <t>713591162.S</t>
  </si>
  <si>
    <t>Montáž tepelnej izolácie - doplnky a konštrukčné súčasti nosná konštrukcia priečky jednostranné</t>
  </si>
  <si>
    <t>-1680636735</t>
  </si>
  <si>
    <t>631640003900</t>
  </si>
  <si>
    <t>Doska ISOVER AKUPLAT 7,5, 75x600x1200 mm, sklená minerálna izolácia pre ľahké priečky</t>
  </si>
  <si>
    <t>-595809940</t>
  </si>
  <si>
    <t>998713102.S</t>
  </si>
  <si>
    <t>Presun hmôt pre izolácie tepelné v objektoch výšky nad 6 m do 12 m</t>
  </si>
  <si>
    <t>-1602622353</t>
  </si>
  <si>
    <t>722</t>
  </si>
  <si>
    <t>Zdravotechnika - vnútorný vodovod</t>
  </si>
  <si>
    <t>722250180.S</t>
  </si>
  <si>
    <t>Montáž hasiaceho prístroja na stenu</t>
  </si>
  <si>
    <t>1228865595</t>
  </si>
  <si>
    <t>449170000900.S</t>
  </si>
  <si>
    <t>Prenosný hasiaci prístroj práškový P6Če 6 kg, 21A</t>
  </si>
  <si>
    <t>181270603</t>
  </si>
  <si>
    <t>998722101.S</t>
  </si>
  <si>
    <t>Presun hmôt pre vnútorný vodovod v objektoch výšky do 6 m</t>
  </si>
  <si>
    <t>485834771</t>
  </si>
  <si>
    <t>725</t>
  </si>
  <si>
    <t>Zdravotechnika - zariaď. predmety</t>
  </si>
  <si>
    <t>725291113</t>
  </si>
  <si>
    <t>Montaž doplnkov zariadení kúpeľní a záchodov, drobné predmety (držiak na WC-papier, mydelnička)</t>
  </si>
  <si>
    <t>súb.</t>
  </si>
  <si>
    <t>1147290155</t>
  </si>
  <si>
    <t>2+10</t>
  </si>
  <si>
    <t>429420016500</t>
  </si>
  <si>
    <t>Sušič rúk SL 2002 AUTOMATIC, ELEKTRODESIGN</t>
  </si>
  <si>
    <t>2129941647</t>
  </si>
  <si>
    <t>79011.1</t>
  </si>
  <si>
    <t>Sušič vlasov Starmix STH 2400 Z, antivandal, vrátane posuvnej lišty</t>
  </si>
  <si>
    <t>2081408626</t>
  </si>
  <si>
    <t>725291114</t>
  </si>
  <si>
    <t xml:space="preserve">Montáž doplnkov zariadení kúpeľní a záchodov, madlá </t>
  </si>
  <si>
    <t>1496028810</t>
  </si>
  <si>
    <t>5514677190.1</t>
  </si>
  <si>
    <t>Madlo k WC a umývadlu, sklopné</t>
  </si>
  <si>
    <t>722064095</t>
  </si>
  <si>
    <t>8"2ks madlá pri WC+2ks madlá pri umývadle pevné</t>
  </si>
  <si>
    <t>725291116</t>
  </si>
  <si>
    <t>Montáž doplnkov zariadení kúpeľní a záchodov, zástena z HPL, DTD ukotvená do steny</t>
  </si>
  <si>
    <t>súb</t>
  </si>
  <si>
    <t>1637536834</t>
  </si>
  <si>
    <t>6424310203</t>
  </si>
  <si>
    <t>Sanitárna keramika KOLO Nova deliaca stena pisoárová 62x32,5cm, č. 20201</t>
  </si>
  <si>
    <t>1974954436</t>
  </si>
  <si>
    <t>998725102</t>
  </si>
  <si>
    <t>Presun hmôt pre zariaďovacie predmety v objektoch výšky nad 6 do 12 m</t>
  </si>
  <si>
    <t>627617015</t>
  </si>
  <si>
    <t>762</t>
  </si>
  <si>
    <t>Konštrukcie tesárske</t>
  </si>
  <si>
    <t>762421312.S</t>
  </si>
  <si>
    <t>Obloženie stropov alebo strešných podhľadov z dosiek OSB skrutkovaných na pero a drážku hr. dosky 15 mm</t>
  </si>
  <si>
    <t>-77836165</t>
  </si>
  <si>
    <t>762495000.S</t>
  </si>
  <si>
    <t>Spojovacie prostriedky pre olištovanie škár, obloženie stropov, strešných podhľadov a stien - klince, závrtky</t>
  </si>
  <si>
    <t>1334122577</t>
  </si>
  <si>
    <t>998762102.S</t>
  </si>
  <si>
    <t>Presun hmôt pre konštrukcie tesárske v objektoch výšky do 12 m</t>
  </si>
  <si>
    <t>897492888</t>
  </si>
  <si>
    <t>763111132</t>
  </si>
  <si>
    <t>Priečka SDK KNAUF W111 hr. 100 mm, jednoduchá kca CW 75, UW 75, dosky 1x GKBI hr. 12,5 mm s TI 75 mm - systémové riešenie</t>
  </si>
  <si>
    <t>-82098383</t>
  </si>
  <si>
    <t>1.NP</t>
  </si>
  <si>
    <t>3,570*(5,030+2,600+2,600)</t>
  </si>
  <si>
    <t>3,570*(2,000+2,600+2,100+4,200+1,450+1,450+4,200+1,600+11,150)</t>
  </si>
  <si>
    <t>3,570*(2,300+4,500+7,850+6,300+6,300+1,600+0,800)</t>
  </si>
  <si>
    <t>2.NP</t>
  </si>
  <si>
    <t>3,250*(19,300)</t>
  </si>
  <si>
    <t>763111132.1</t>
  </si>
  <si>
    <t>Priečka SDK KNAUF W111 hr. 100 mm, jednoduchá kca CW 75, UW 75, dosky 1x aquapanel hr. 12,5 mm s TI 75 mm - systémové riešenie</t>
  </si>
  <si>
    <t>1752395926</t>
  </si>
  <si>
    <t>3,570*(6,125+0,890+1,690+3,000+1,630+0,500+7,070)</t>
  </si>
  <si>
    <t>3,750*(6,500+1,700+1,075*2+0,700*2+2,050+1,390*2+0,500*2+2,750*2+0,500+0,900+3,050+1,900)</t>
  </si>
  <si>
    <t>3,750*(2,100+2,000*2+1,050+1,000+1,400+4,850+5,400)</t>
  </si>
  <si>
    <t>3,750*(6,000+2,500*2+4,900+1,600*2+1,100*2+1,400+2,400+1,400*2+1,550*2+0,900*2+0,700*2+1,900*2+2,700*8,480+4,645+4,230)</t>
  </si>
  <si>
    <t>763113280</t>
  </si>
  <si>
    <t>Montáž jednoduchej nosnej konštrukcie z oceľových profilov CW, UW pre SDK priečku, KNAUF - systémové riešenie</t>
  </si>
  <si>
    <t>-1056197969</t>
  </si>
  <si>
    <t>6,900*(5,700+5,700+5,700)</t>
  </si>
  <si>
    <t>3,570*(5,700+5,700+5,700+5,700+4,700+6,200+6,200+4,800)</t>
  </si>
  <si>
    <t>3,570*(0,900+0,900+1,900)</t>
  </si>
  <si>
    <t>3,570*(0,900+5,700+4,150+5,700)</t>
  </si>
  <si>
    <t>3,570*(1,550+0,950)</t>
  </si>
  <si>
    <t>590180000200</t>
  </si>
  <si>
    <t>Profil CW Knauf oceľový, šxvxl 75x50x2750 mm, hr. plechu 0,6 mm pre systémy priečok, predsadených a šachtových stien a samonosných podhľadov</t>
  </si>
  <si>
    <t>-1328643729</t>
  </si>
  <si>
    <t>590180000800</t>
  </si>
  <si>
    <t>Profil UW Knauf okrajový oceľový, šxvxl 75x40x4000 mm, hr. plechu 0,6 mm pre samonosné podhľady a pre predsadené a šachtové steny</t>
  </si>
  <si>
    <t>-569114577</t>
  </si>
  <si>
    <t>763113283</t>
  </si>
  <si>
    <t>Montáž jednoduchého opláštenia SDK priečky na konštrukciu z oceľových profilov bez TI, KNAUF - systémové riešenie</t>
  </si>
  <si>
    <t>-1436183753</t>
  </si>
  <si>
    <t>595140000100</t>
  </si>
  <si>
    <t>Cementová doska AQUAPANEL Cement Board Indoor, pre vnútorné použitie, rozmer 12,5x900x1200 mm</t>
  </si>
  <si>
    <t>1993572536</t>
  </si>
  <si>
    <t>290,778*1,05 'Prepočítané koeficientom množstva</t>
  </si>
  <si>
    <t>585820005500</t>
  </si>
  <si>
    <t>Lepidlo na hrany dosiek KNAUF AQUAPANEL FUGENKLEBER, kartuša 310 ml</t>
  </si>
  <si>
    <t>1435571159</t>
  </si>
  <si>
    <t>29,0778*0,1538 'Prepočítané koeficientom množstva</t>
  </si>
  <si>
    <t>309600001700</t>
  </si>
  <si>
    <t>Skrutka "AQUAPANEL Maxi skrutky SB 39 s vrtnou špicou", dĺ. 39 mm k cementovým doskám, do profilov hrubších ako 1 mm, 250ks, KNAUF</t>
  </si>
  <si>
    <t>bal</t>
  </si>
  <si>
    <t>1638295049</t>
  </si>
  <si>
    <t>29,0778*0,06 'Prepočítané koeficientom množstva</t>
  </si>
  <si>
    <t>210724147</t>
  </si>
  <si>
    <t>590110001100</t>
  </si>
  <si>
    <t>Doska sadrokartónová Knauf GREEN, hrana HRAK, GKBI vlhkovzdorná hr. 12,5 mm, šxl 1250x2000 mm</t>
  </si>
  <si>
    <t>-1745752239</t>
  </si>
  <si>
    <t>67,652*1,05 'Prepočítané koeficientom množstva</t>
  </si>
  <si>
    <t>763114135</t>
  </si>
  <si>
    <t>Inštalačná priečka SDK KNAUF W116, dvojitá kca 2xCW 50, 2xUW 50, dosky 2x GKBI hr. 12,5 mm s TI 2x50 mm - systémové riešenie</t>
  </si>
  <si>
    <t>1810898135</t>
  </si>
  <si>
    <t>priečka 175</t>
  </si>
  <si>
    <t>3,570*(2,625+1,750+0,900)</t>
  </si>
  <si>
    <t>763114136</t>
  </si>
  <si>
    <t>Inštalačná priečka SDK KNAUF W116, dvojitá kca 2xCW 75, 2xUW 75, dosky 2x GKBI hr. 12,5 mm s TI 2x75 mm - systémové riešenie</t>
  </si>
  <si>
    <t>-1381565249</t>
  </si>
  <si>
    <t>priečka 225</t>
  </si>
  <si>
    <t>3,750*(1,000)</t>
  </si>
  <si>
    <t>priečka 250</t>
  </si>
  <si>
    <t>3,750*(2,000+1,850+0,900+0,900)</t>
  </si>
  <si>
    <t>763114136.1</t>
  </si>
  <si>
    <t>Inštalačná priečka SDK KNAUF W116, dvojitá kca 2xCW 75, 2xUW 75, dosky 2x aquapanel hr. 12,5 mm s TI 2x75 mm - systémové riešenie</t>
  </si>
  <si>
    <t>-7379551</t>
  </si>
  <si>
    <t>priečka 200</t>
  </si>
  <si>
    <t>3,750*(2,700+1,000*2+2,000+1,000+1,800+0,800+1,800+1,800)</t>
  </si>
  <si>
    <t>priečka 205</t>
  </si>
  <si>
    <t>3,750*(3,750)</t>
  </si>
  <si>
    <t>3,750*(1,050+1,900+1,800+1,800)</t>
  </si>
  <si>
    <t>763135020.S</t>
  </si>
  <si>
    <t>Kazetový podhľad 600 x 600 mm, hrana ostrá, konštrukcia viditeľná, doska sadrokartónová biela hr. 8 mm - systémové riešenie</t>
  </si>
  <si>
    <t>-16610849</t>
  </si>
  <si>
    <t>PO.04</t>
  </si>
  <si>
    <t>"1.06" 11,55</t>
  </si>
  <si>
    <t>"1.11" 14,80</t>
  </si>
  <si>
    <t>"1.13" 65,72</t>
  </si>
  <si>
    <t>763138222.01</t>
  </si>
  <si>
    <t>Podhľad Knauf AQUAPANEL - systémové riešenie</t>
  </si>
  <si>
    <t>1426566830</t>
  </si>
  <si>
    <t>PO.01</t>
  </si>
  <si>
    <t>"1.02" 4,42</t>
  </si>
  <si>
    <t>"1.07" 5,44</t>
  </si>
  <si>
    <t>"1.08" 1,15</t>
  </si>
  <si>
    <t>"1.09" 6,03</t>
  </si>
  <si>
    <t>"1.12" 2,78</t>
  </si>
  <si>
    <t>"1.14" 22,60</t>
  </si>
  <si>
    <t>"1.15" 17,46</t>
  </si>
  <si>
    <t>"1.16" 4,05</t>
  </si>
  <si>
    <t>"1.17"3,23</t>
  </si>
  <si>
    <t>"1.18"16,87</t>
  </si>
  <si>
    <t>PO.02</t>
  </si>
  <si>
    <t>"1.19" 5,09</t>
  </si>
  <si>
    <t>"1.20"15,44</t>
  </si>
  <si>
    <t>"1.21" 4,91</t>
  </si>
  <si>
    <t>"1.22" 2,90</t>
  </si>
  <si>
    <t>"1.23" 3,78</t>
  </si>
  <si>
    <t>"1.25" 59,90 "časť</t>
  </si>
  <si>
    <t>"1.27" 16,00</t>
  </si>
  <si>
    <t>"1.29" 1,92</t>
  </si>
  <si>
    <t>"1.30" 2,52</t>
  </si>
  <si>
    <t>"1.32" 4,20" časť</t>
  </si>
  <si>
    <t>"1.33" 6,00</t>
  </si>
  <si>
    <t>"1.34" 8,44</t>
  </si>
  <si>
    <t>"1.36" 5,72</t>
  </si>
  <si>
    <t>"1.37" 2,02</t>
  </si>
  <si>
    <t>"1.38" 1,00</t>
  </si>
  <si>
    <t>"1.39" 1,00</t>
  </si>
  <si>
    <t>"1.40" 1,95</t>
  </si>
  <si>
    <t>"1.41" 5,00</t>
  </si>
  <si>
    <t>763138222.02</t>
  </si>
  <si>
    <t>Lamelový drevený podhľad Thermo Wood 40x80x2800 a=140mm</t>
  </si>
  <si>
    <t>-1142425382</t>
  </si>
  <si>
    <t>"1.01" 9,90</t>
  </si>
  <si>
    <t>"1.05" 11,77</t>
  </si>
  <si>
    <t>"1.31" 18,30</t>
  </si>
  <si>
    <t>"1.32" 66,43-4,20" časť</t>
  </si>
  <si>
    <t>"1.35" 8,11</t>
  </si>
  <si>
    <t>"1.42" 52,10</t>
  </si>
  <si>
    <t>"1.43" 17,65</t>
  </si>
  <si>
    <t>"1.44" 14,25</t>
  </si>
  <si>
    <t>"1.45" 36,22</t>
  </si>
  <si>
    <t>"1.46" 60,39</t>
  </si>
  <si>
    <t>"1.47" 8,54</t>
  </si>
  <si>
    <t>"1.48" 4,32</t>
  </si>
  <si>
    <t>"1.42" 2,60</t>
  </si>
  <si>
    <t>763138222.03</t>
  </si>
  <si>
    <t>Lamelový drevený podhľad Thermo Wood 40x80x2800 a=240mm</t>
  </si>
  <si>
    <t>-406742509</t>
  </si>
  <si>
    <t>PO.03</t>
  </si>
  <si>
    <t>"1.25" 573,40-101,33 "časť</t>
  </si>
  <si>
    <t>763732112</t>
  </si>
  <si>
    <t>Montáž strešnej konštrukcie z väzníkov priehradových, konštrukčnej dĺžky do 18 m</t>
  </si>
  <si>
    <t>937474731</t>
  </si>
  <si>
    <t xml:space="preserve">atika </t>
  </si>
  <si>
    <t>126,06</t>
  </si>
  <si>
    <t>kotvenie dosiek fundermax</t>
  </si>
  <si>
    <t>"V1" 5,750*12</t>
  </si>
  <si>
    <t>"V2" 23,200*2</t>
  </si>
  <si>
    <t>612220000600.1</t>
  </si>
  <si>
    <t>Väzník strešný drevený priehradový</t>
  </si>
  <si>
    <t>-1707283246</t>
  </si>
  <si>
    <t>atika</t>
  </si>
  <si>
    <t>126,060*1,20</t>
  </si>
  <si>
    <t>"V1" 5,750*12*1,65</t>
  </si>
  <si>
    <t>"V2" 23,200*2*1,275</t>
  </si>
  <si>
    <t>763782213.S</t>
  </si>
  <si>
    <t>Montáž stropnej konštrukcie z nosníkov plnostenných, prierez. plochy 150-500 cm2</t>
  </si>
  <si>
    <t>181138080</t>
  </si>
  <si>
    <t>K5,6,7 väznica 10x22 cm = 220 cm2</t>
  </si>
  <si>
    <t>1,750*4</t>
  </si>
  <si>
    <t>4,475*4</t>
  </si>
  <si>
    <t>4,625*4</t>
  </si>
  <si>
    <t>605720000100.S</t>
  </si>
  <si>
    <t>Hranoly BSH-lepené vrstvené, sušené 12±2% pohľadová kvalita, hr. 80-1240 mm, š. 80-240 mm, dĺ.12000 mm, pevnostná trieda GL 24(BS 11) možnosť GL 28(BS 14)</t>
  </si>
  <si>
    <t>-1215168232</t>
  </si>
  <si>
    <t>0,100*0,220*1,750*4</t>
  </si>
  <si>
    <t>0,100*0,220*4,475*4</t>
  </si>
  <si>
    <t>0,100*0,220*4,625*4</t>
  </si>
  <si>
    <t>763782214.S</t>
  </si>
  <si>
    <t>Montáž stropnej konštrukcie z nosníkov plnostenných, prierez. plochy 500-1000 cm2</t>
  </si>
  <si>
    <t>1193662210</t>
  </si>
  <si>
    <t>K2,3,4 väznica 20x35 cm = 700 cm2</t>
  </si>
  <si>
    <t>5,700*42</t>
  </si>
  <si>
    <t>1,710*12</t>
  </si>
  <si>
    <t>1,475*14</t>
  </si>
  <si>
    <t>-37099164</t>
  </si>
  <si>
    <t>0,200*0,350*5,700*42</t>
  </si>
  <si>
    <t>0,200*0,350*1,710*12</t>
  </si>
  <si>
    <t>0,200*0,350*1,475*14</t>
  </si>
  <si>
    <t>763782215.S</t>
  </si>
  <si>
    <t>Montáž stropnej konštrukcie z nosníkov plnostenných, prierez. plochy  nad 1000 cm2</t>
  </si>
  <si>
    <t>-1233050558</t>
  </si>
  <si>
    <t>K1 väzník 25x125 cm = 3,125 cm2</t>
  </si>
  <si>
    <t>23,300*7</t>
  </si>
  <si>
    <t>605720000100.S1</t>
  </si>
  <si>
    <t>Hranoly BSH-lepené vrstvené, sušené 12±2% pohľadová kvalita, hr. 80-1240 mm, š. 80-250 mm, dĺ. do 24000 mm, pevnostná trieda GL 24(BS 11) možnosť GL 28(BS 14)</t>
  </si>
  <si>
    <t>1562922740</t>
  </si>
  <si>
    <t>0,25*1,25*23,3*7</t>
  </si>
  <si>
    <t>763793111.S1</t>
  </si>
  <si>
    <t>Montáž ostatných dielcov oceľov. spojovacích prostriedkov kotevných želiez, príložiek, pätiek,tiahel</t>
  </si>
  <si>
    <t>-793418053</t>
  </si>
  <si>
    <t>369697.T1</t>
  </si>
  <si>
    <t>Konštrukčné tiahlo Macalloy 460 M24 + koncovky FA24 + Napínák TA24, dĺ. 7,946</t>
  </si>
  <si>
    <t>1160036457</t>
  </si>
  <si>
    <t>6*2 "tiahlo T1 - výkres S-07</t>
  </si>
  <si>
    <t>369697.T2</t>
  </si>
  <si>
    <t>Konštrukčné tiahlo Macalloy 460 M24 + koncovky FA24 + Napínák TA24, dĺ. 8,244</t>
  </si>
  <si>
    <t>-1733052707</t>
  </si>
  <si>
    <t>3*2 "tiahlo T2 - výkres S-07</t>
  </si>
  <si>
    <t>369697.T3</t>
  </si>
  <si>
    <t>Konštrukčné tiahlo Macalloy 460 M24 + koncovky FA24 + Napínák TA24, dĺ. 6,390</t>
  </si>
  <si>
    <t>1594755330</t>
  </si>
  <si>
    <t>4*2 "tiahlo T2 - výkres S-07</t>
  </si>
  <si>
    <t>369697.TM18-1</t>
  </si>
  <si>
    <t>Konštrukčné tiahlo Macalloy 460 M18 + koncovky FA18 + Napínák TA18, dĺ. 3,114</t>
  </si>
  <si>
    <t>-1182800020</t>
  </si>
  <si>
    <t>12*2 "tiahlo TM18 - výkres S-11</t>
  </si>
  <si>
    <t>369697.TM18-2</t>
  </si>
  <si>
    <t>Konštrukčné tiahlo Macalloy 460 M18 + koncovky FA18 + Napínák TA18, dĺ. 7,111</t>
  </si>
  <si>
    <t>-915187785</t>
  </si>
  <si>
    <t>8*2 "tiahlo TM18 - výkres S-11</t>
  </si>
  <si>
    <t>998763101.S</t>
  </si>
  <si>
    <t>Presun hmôt pre drevostavby v objektoch výšky do 12 m</t>
  </si>
  <si>
    <t>978284457</t>
  </si>
  <si>
    <t>998763401.S</t>
  </si>
  <si>
    <t>Presun hmôt pre sádrokartónové konštrukcie v stavbách (objektoch) výšky do 7 m</t>
  </si>
  <si>
    <t>-474773095</t>
  </si>
  <si>
    <t>764</t>
  </si>
  <si>
    <t>Konštrukcie klampiarske</t>
  </si>
  <si>
    <t>764172491.S</t>
  </si>
  <si>
    <t>Montáž krytiny z trapézového plechu, sklon do 30°</t>
  </si>
  <si>
    <t>-1469980368</t>
  </si>
  <si>
    <t>14313.1</t>
  </si>
  <si>
    <t xml:space="preserve">Nosný trapézový profil T130M-75L-930 hr.0,7 mm, farba R33 </t>
  </si>
  <si>
    <t>-1916673164</t>
  </si>
  <si>
    <t>780,869*1,1 'Prepočítané koeficientom množstva</t>
  </si>
  <si>
    <t>14314.1</t>
  </si>
  <si>
    <t xml:space="preserve">Nosný trapézový profil T153-40L-840 hr.1,0 mm, farba R33 </t>
  </si>
  <si>
    <t>1885441706</t>
  </si>
  <si>
    <t>576,2*1,1 'Prepočítané koeficientom množstva</t>
  </si>
  <si>
    <t>14311.1</t>
  </si>
  <si>
    <t xml:space="preserve">Nosný trapézový profil T45-30L-905 hr.0,7 mm, farba R33 </t>
  </si>
  <si>
    <t>-1858448318</t>
  </si>
  <si>
    <t>50,8*1,1 'Prepočítané koeficientom množstva</t>
  </si>
  <si>
    <t>764430500.S</t>
  </si>
  <si>
    <t>Oplechovanie muriva a atík z poplastovaného plechu, vrátane rohov r.š. 250 mm</t>
  </si>
  <si>
    <t>-192190405</t>
  </si>
  <si>
    <t>"K1" 265</t>
  </si>
  <si>
    <t>764430510.S1</t>
  </si>
  <si>
    <t>Oplechovanie muriva a atík z poplastovaného plechu, vrátane rohov r.š. 324 mm</t>
  </si>
  <si>
    <t>-707503118</t>
  </si>
  <si>
    <t>"K4" 94,15</t>
  </si>
  <si>
    <t>"K5" 70,00</t>
  </si>
  <si>
    <t>764430537.S</t>
  </si>
  <si>
    <t>Oplechovanie muriva a atík z poplastovaného plechu, vrátane rohov r.š. 570 mm</t>
  </si>
  <si>
    <t>-2077191587</t>
  </si>
  <si>
    <t>"K6" 18,35</t>
  </si>
  <si>
    <t>764430557.S</t>
  </si>
  <si>
    <t>Oplechovanie muriva a atík z poplastovaného plechu, vrátane rohov r.š. 825 mm</t>
  </si>
  <si>
    <t>-1283324271</t>
  </si>
  <si>
    <t>"K3" 20,50</t>
  </si>
  <si>
    <t>998764102.S</t>
  </si>
  <si>
    <t>Presun hmôt pre konštrukcie klampiarske v objektoch výšky nad 6 do 12 m</t>
  </si>
  <si>
    <t>-1078125506</t>
  </si>
  <si>
    <t>766124100.1</t>
  </si>
  <si>
    <t>Montáž drevených stien záchodových s dvoma krídlami alebo s jedným krídlom a dvierkami, prezliekacích kabín</t>
  </si>
  <si>
    <t>1538726342</t>
  </si>
  <si>
    <t>"sanitárne oddeľovacie steny vrátane nožičiek,dvier a kovaní</t>
  </si>
  <si>
    <t>"WC deliace steny</t>
  </si>
  <si>
    <t>"DP1" 1,450*1,900</t>
  </si>
  <si>
    <t>"DP2" 1,300*1,900</t>
  </si>
  <si>
    <t>"DP3" 1,800*1,900+1,500*1,900</t>
  </si>
  <si>
    <t>"DP4" 1,800*1,900+1,500*1,900</t>
  </si>
  <si>
    <t>"prezliekacie kabíny</t>
  </si>
  <si>
    <t>"DP5" 7,480*1,900+1,500*1,900+1,010*1,900*7</t>
  </si>
  <si>
    <t>6119000930.1</t>
  </si>
  <si>
    <t>WC montované deliace steny, kabíny - drevotriesková doska/HPL5</t>
  </si>
  <si>
    <t>1833532756</t>
  </si>
  <si>
    <t>48,26*1,1</t>
  </si>
  <si>
    <t>766423233.S</t>
  </si>
  <si>
    <t>Montáž obloženia podhľadov členitých panelmi obkladovými dyhovanými, veľ. nad 1,5 m2 - systémové riešenie</t>
  </si>
  <si>
    <t>1553276888</t>
  </si>
  <si>
    <t xml:space="preserve">126*3,3"rímsa bazénovej haly </t>
  </si>
  <si>
    <t>51,40+30,30+0,48"podhľaad vstupnej striešky</t>
  </si>
  <si>
    <t>607930000340</t>
  </si>
  <si>
    <t>Doska kompaktná z vysokotlakého laminátu (HPL) Fundermax Exterior NATURE dekor CREEK, hrúbky 6 mm, FUNDERMAX</t>
  </si>
  <si>
    <t>1611437671</t>
  </si>
  <si>
    <t>76649210.1</t>
  </si>
  <si>
    <t>Ostatné - montáž drevenej stenovej lamely</t>
  </si>
  <si>
    <t>-1598210212</t>
  </si>
  <si>
    <t>"L1" 2,100*2,800</t>
  </si>
  <si>
    <t>"L2" 2,205*2,800-(1,00*2,02)</t>
  </si>
  <si>
    <t>"L3" 6,400*2,800</t>
  </si>
  <si>
    <t>"L4" 4,800*2,800-(0,90*2,02*2)</t>
  </si>
  <si>
    <t>"L5" 1,610*2,570</t>
  </si>
  <si>
    <t>"L6" 1,750*2,800</t>
  </si>
  <si>
    <t>"L7" 0,400*2,570</t>
  </si>
  <si>
    <t>"L8" 1,750*2,570</t>
  </si>
  <si>
    <t>"L9" 3,400*2,650</t>
  </si>
  <si>
    <t>"L10" 2,500*3,010+0,200*2,590</t>
  </si>
  <si>
    <t>"L11" 2,700*2,590</t>
  </si>
  <si>
    <t>"L12" 0,200*2,59+4,890*3,010-(0,70*2,02*2)</t>
  </si>
  <si>
    <t>"L13" 5,700*3,010+2,300*2,590</t>
  </si>
  <si>
    <t>"L14" 2,300*2,590+5,700*3,010-(1,20*2,60)</t>
  </si>
  <si>
    <t>"L15" 2,000*2,590</t>
  </si>
  <si>
    <t>"L16" 0,500*3,010</t>
  </si>
  <si>
    <t>"L17" 0,650*2,500+5,050*2,050</t>
  </si>
  <si>
    <t>"L18" 2,750*2,840</t>
  </si>
  <si>
    <t>"L19" 3,350*2,840</t>
  </si>
  <si>
    <t>"L20" 2,150*2,840</t>
  </si>
  <si>
    <t>"L21" 0,750*2,840</t>
  </si>
  <si>
    <t>"L22" 2,450*2,840</t>
  </si>
  <si>
    <t>28319000350.1</t>
  </si>
  <si>
    <t>Konštrukčný hranol 50x50 THERMOWOOD</t>
  </si>
  <si>
    <t>450813076</t>
  </si>
  <si>
    <t>(11,45/0,1)*2,8+5,12/0,1*2,3"ochladzovacia kaďa, vírivka</t>
  </si>
  <si>
    <t>"L1" 2,800*21</t>
  </si>
  <si>
    <t>"L2" 2,800*12+0,800*10</t>
  </si>
  <si>
    <t>"L3" 2,800*63</t>
  </si>
  <si>
    <t>"L4" 2,800*30++0,800*18</t>
  </si>
  <si>
    <t>"L5" 2,570*16</t>
  </si>
  <si>
    <t>"L6" 2,800*17</t>
  </si>
  <si>
    <t>"L7" 2,570*4</t>
  </si>
  <si>
    <t>"L8" 2,570*18</t>
  </si>
  <si>
    <t>"L9" 2,650*34</t>
  </si>
  <si>
    <t>"L10" 3,010*25+2,590*2</t>
  </si>
  <si>
    <t>"L11" 2,590*26</t>
  </si>
  <si>
    <t>"L12"2,590*2+3,010*35</t>
  </si>
  <si>
    <t>"L13" 3,010*59+2,590*23</t>
  </si>
  <si>
    <t>"L14" 2,590*12+3,010*60</t>
  </si>
  <si>
    <t>"L15" 2,590*20</t>
  </si>
  <si>
    <t>"L16" 3,010*20</t>
  </si>
  <si>
    <t>"L17" 2,500*7+2,050*51</t>
  </si>
  <si>
    <t>"L18" 2,840*28</t>
  </si>
  <si>
    <t>"L19" 2,840*34</t>
  </si>
  <si>
    <t>"L20" 2,840*22</t>
  </si>
  <si>
    <t>"L21" 2,840*8</t>
  </si>
  <si>
    <t>"L22" 2,840*25</t>
  </si>
  <si>
    <t>2322,39*1,04 'Prepočítané koeficientom množstva</t>
  </si>
  <si>
    <t>546093382</t>
  </si>
  <si>
    <t>9+16+2+2</t>
  </si>
  <si>
    <t>-1939544898</t>
  </si>
  <si>
    <t>6116100022.D2</t>
  </si>
  <si>
    <t>1930269650</t>
  </si>
  <si>
    <t>6116100022.D3</t>
  </si>
  <si>
    <t>Dvere vnútorné jednokrídlové, šírka 600 mm, výplň DTD doska, povrch fólia, plné</t>
  </si>
  <si>
    <t>498323192</t>
  </si>
  <si>
    <t>6116100022.D4</t>
  </si>
  <si>
    <t>Dvere vnútorné jednokrídlové, šírka 900 mm, výplň DTD doska, povrch fólia, plné</t>
  </si>
  <si>
    <t>1653053467</t>
  </si>
  <si>
    <t>6116500010.D5</t>
  </si>
  <si>
    <t>1495952915</t>
  </si>
  <si>
    <t>-1534973876</t>
  </si>
  <si>
    <t>451126273</t>
  </si>
  <si>
    <t>766702111.S</t>
  </si>
  <si>
    <t>Montáž zárubní obložkových pre dvere jednokrídlové</t>
  </si>
  <si>
    <t>-900711719</t>
  </si>
  <si>
    <t>611810002200.S</t>
  </si>
  <si>
    <t>Zárubňa vnútorná obložková, šírka 600-900 mm, výška 1970 mm, DTD doska, povrch fólia, pre stenu hrúbky 60-170 mm, pre jednokrídlové dvere</t>
  </si>
  <si>
    <t>1655973811</t>
  </si>
  <si>
    <t>-2058135064</t>
  </si>
  <si>
    <t>767113150.S</t>
  </si>
  <si>
    <t>Montáž stien a priečok pre zasklenie z AL-profilov s plochou jednotlivých stien nad 16 m2</t>
  </si>
  <si>
    <t>-649115651</t>
  </si>
  <si>
    <t xml:space="preserve">"O11" 4,450*2,600 </t>
  </si>
  <si>
    <t xml:space="preserve">"O12" 10,810*2,600 </t>
  </si>
  <si>
    <t>"O13" 24,070*5,610</t>
  </si>
  <si>
    <t xml:space="preserve">"O14" 19,350*5,620 </t>
  </si>
  <si>
    <t xml:space="preserve">"O15" 11,060*2,600 </t>
  </si>
  <si>
    <t xml:space="preserve">"O16" 11,150*2,600 </t>
  </si>
  <si>
    <t>154</t>
  </si>
  <si>
    <t>553410013.O12</t>
  </si>
  <si>
    <t>Zasklená AL stena + dvere otváravé dvojkrídlové , dxv 4450x2600 mm, izolačné trojsklo Ug=0,6 W/m2k, max. hrúbka zasklenia 56mm , rám UF=0,80 W/m2k, stavebná hĺbka rámu 112mm, RAL 7016 + spodný rozširovací profil okna 200mm</t>
  </si>
  <si>
    <t>2085407676</t>
  </si>
  <si>
    <t>155</t>
  </si>
  <si>
    <t>553410013.O13</t>
  </si>
  <si>
    <t>Zasklená AL stena + dvere posuvné dvojkrídlové , dxv 10810x2600 mm, izolačné trojsklo Ug=0,6 W/m2k, max. hrúbka zasklenia 56mm , rám UF=0,80 W/m2k, stavebná hĺbka rámu 112mm, RAL 7016 + spodný rozširovací profil okna 200mm</t>
  </si>
  <si>
    <t>-792256220</t>
  </si>
  <si>
    <t>156</t>
  </si>
  <si>
    <t>553410013.O14</t>
  </si>
  <si>
    <t>Zasklená AL stena , dxv 24070x5610 mm, izolačné trojsklo Ug=0,6 W/m2k, max. hrúbka zasklenia 56mm , rám UF=0,80 W/m2k, stavebná hĺbka rámu 112mm, RAL 7016 + spodný rozširovací profil okna 200mm</t>
  </si>
  <si>
    <t>-1817150168</t>
  </si>
  <si>
    <t>157</t>
  </si>
  <si>
    <t>553410013.O15</t>
  </si>
  <si>
    <t>Zasklená AL stena + dvere otváravé dvojkrídlové  , dxv 19350x5620 mm, izolačné trojsklo Ug=0,6 W/m2k, max. hrúbka zasklenia 56mm , rám UF=0,80 W/m2k, stavebná hĺbka rámu 112mm, RAL 7016 + spodný rozširovací profil okna 200mm</t>
  </si>
  <si>
    <t>-769391652</t>
  </si>
  <si>
    <t>158</t>
  </si>
  <si>
    <t>553410013.O16</t>
  </si>
  <si>
    <t>Zasklená AL stena + dvere otváravé jednokrídlové + dvere posuvé jednokrídlové   , dxv 11060x2600 mm, izolačné trojsklo Ug=0,6 W/m2k, max. hrúbka zasklenia 56mm , rám UF=0,80 W/m2k, stavebná hĺbka rámu 112mm, RAL 7016 + spodný rozširovací profil okna 200mm</t>
  </si>
  <si>
    <t>-1430378989</t>
  </si>
  <si>
    <t>159</t>
  </si>
  <si>
    <t>553410013.O17</t>
  </si>
  <si>
    <t>Zasklená AL stena + dvere otváravé dvojkrídlové  , dxv 11150x2600 mm, izolačné trojsklo Ug=0,6 W/m2k, max. hrúbka zasklenia 56mm , rám UF=0,80 W/m2k, stavebná hĺbka rámu 112mm, RAL 7016 + spodný rozširovací profil okna 200mm</t>
  </si>
  <si>
    <t>-95308900</t>
  </si>
  <si>
    <t>160</t>
  </si>
  <si>
    <t>767163065.S1</t>
  </si>
  <si>
    <t>Montáž zábradlia celoskleneného bez madla na francúzske okná, výplň bezpečnostné sklo, kotvenie do fasády</t>
  </si>
  <si>
    <t>-1277947419</t>
  </si>
  <si>
    <t>1,00+0,75+0,75+1,00+0,75</t>
  </si>
  <si>
    <t>161</t>
  </si>
  <si>
    <t>553520003200.S1</t>
  </si>
  <si>
    <t>Zábradlie celosklenenéna francúzske okná, výplň bezpečnostné sklo, výška do 1200 mm, kotvenie do fasády</t>
  </si>
  <si>
    <t>-1646879770</t>
  </si>
  <si>
    <t>162</t>
  </si>
  <si>
    <t>767163100.S1</t>
  </si>
  <si>
    <t>Montáž zábradlia nerezové na terasy a balkóny, výplň rebrovanie, kotvenie do podlahy</t>
  </si>
  <si>
    <t>-2108377679</t>
  </si>
  <si>
    <t>rampa</t>
  </si>
  <si>
    <t>5,480+2,000+5,525+1,710</t>
  </si>
  <si>
    <t>5,480+2,000+5,600+1,635</t>
  </si>
  <si>
    <t>5,515+2,005+4,585+2,485</t>
  </si>
  <si>
    <t>163</t>
  </si>
  <si>
    <t>553520001100.S1</t>
  </si>
  <si>
    <t>Zábradlie nerezové, 3 x madlo kruhové, výška 900 mm, kotvenie do podlahy</t>
  </si>
  <si>
    <t>1232527525</t>
  </si>
  <si>
    <t>164</t>
  </si>
  <si>
    <t>767163100.S2</t>
  </si>
  <si>
    <t>Montáž zábradlia nerezové na terasy a balkóny, výplň ťahokov, kotvenie do podlahy</t>
  </si>
  <si>
    <t>1383701107</t>
  </si>
  <si>
    <t>165</t>
  </si>
  <si>
    <t>553520001000.S2</t>
  </si>
  <si>
    <t>Zábradlie nerezové, výplň ťahokov ,nerez, madlo hranaté, výška 900 mm, kotvenie do podlahy</t>
  </si>
  <si>
    <t>-253659461</t>
  </si>
  <si>
    <t>166</t>
  </si>
  <si>
    <t>-931443299</t>
  </si>
  <si>
    <t>3,125+3,125" vonkajšie schody</t>
  </si>
  <si>
    <t>3,215+1,635+5,515+2,005+4,585" rampa</t>
  </si>
  <si>
    <t>167</t>
  </si>
  <si>
    <t>340238674</t>
  </si>
  <si>
    <t>168</t>
  </si>
  <si>
    <t>767230075.S</t>
  </si>
  <si>
    <t>Montáž prídavného madla na zábradlie</t>
  </si>
  <si>
    <t>1932146666</t>
  </si>
  <si>
    <t>169</t>
  </si>
  <si>
    <t>553520003700.S1</t>
  </si>
  <si>
    <t>Madlo prídavné na zábradlie pre invalidov a vozíčkarov, nerezové</t>
  </si>
  <si>
    <t>-345727429</t>
  </si>
  <si>
    <t>170</t>
  </si>
  <si>
    <t>767310100.S</t>
  </si>
  <si>
    <t>Montáž výlezu do plochej strechy</t>
  </si>
  <si>
    <t>176477703</t>
  </si>
  <si>
    <t>171</t>
  </si>
  <si>
    <t>611330000500.S</t>
  </si>
  <si>
    <t>Strešné schody Wippro FDA, šxv 700x1400 mm, pre plochú strechu</t>
  </si>
  <si>
    <t>164445410</t>
  </si>
  <si>
    <t>172</t>
  </si>
  <si>
    <t>767311360.S</t>
  </si>
  <si>
    <t>Montáž svetlíkov sedlových pozdĺžnych alebo priečnych so zasklením, s rozpätím 6000 mm</t>
  </si>
  <si>
    <t>858576286</t>
  </si>
  <si>
    <t>173</t>
  </si>
  <si>
    <t>C.P186/2021/JS - 1</t>
  </si>
  <si>
    <t>Dodávka samonosných (uloženie na oceľové/drevené/prafbrikované väznice s rozponom do 6,000m - dodávka stavby) oceľových pozinkovaných obrúb, vnútorná svetlosť rozmer: 6,000 x 17,600 m.</t>
  </si>
  <si>
    <t>1892834443</t>
  </si>
  <si>
    <t>174</t>
  </si>
  <si>
    <t>C.P186/2021/JS - 2</t>
  </si>
  <si>
    <t>Dodávka pevného oblúkového strešného svetlíka ArchSky s dvojitým presklením PC AKYVER hr.16mm + 10mm vzduchová medzera + PC AKYVER hr.16mm - Opál Ug= 1,06 W/m2K</t>
  </si>
  <si>
    <t>1875199514</t>
  </si>
  <si>
    <t>175</t>
  </si>
  <si>
    <t>C.P186/2021/JS - 3</t>
  </si>
  <si>
    <t>Doplatok za vybavenie svetlíka vetracím krídlom o rozmere: 3,000 x 1,050m, 1,050mPresklenie - identické ako pri svetlíku, Elektromotor JMBB LA, 230V, zdvih 300mm</t>
  </si>
  <si>
    <t>-12127600</t>
  </si>
  <si>
    <t>176</t>
  </si>
  <si>
    <t>C.P186/2021/JS - 4</t>
  </si>
  <si>
    <t>Dodávka a montáž riadiacej ústredne + meteo stanice + ovládacie tlačidlá</t>
  </si>
  <si>
    <t>-418557014</t>
  </si>
  <si>
    <t>177</t>
  </si>
  <si>
    <t>767411113.S</t>
  </si>
  <si>
    <t>Montáž opláštenia sendvičovými stenovými panelmi so skrytým zámkom na OK, hrúbky nad 150 - systémové riešenie</t>
  </si>
  <si>
    <t>-1873546598</t>
  </si>
  <si>
    <t>PU1</t>
  </si>
  <si>
    <t>4,160*42,700</t>
  </si>
  <si>
    <t>-11,150*2,800</t>
  </si>
  <si>
    <t>4,160*12,160</t>
  </si>
  <si>
    <t>4,160*11,200</t>
  </si>
  <si>
    <t>-11,100*2,800</t>
  </si>
  <si>
    <t>-10,810*2,800</t>
  </si>
  <si>
    <t>4,160*18,700</t>
  </si>
  <si>
    <t>4,160*42,660</t>
  </si>
  <si>
    <t>-4,450*2,800</t>
  </si>
  <si>
    <t>PU2</t>
  </si>
  <si>
    <t>3,350*36,700</t>
  </si>
  <si>
    <t>3,350*12,700</t>
  </si>
  <si>
    <t>3,350*19,700</t>
  </si>
  <si>
    <t>178</t>
  </si>
  <si>
    <t>5532500014.PU1</t>
  </si>
  <si>
    <t>Panel sendvičový s jadrom z minerálnej vlny stenový so skrytým spojom oceľový plášť š. 1050 mm hr. jadra 200 mm, RAL 9010</t>
  </si>
  <si>
    <t>-1083394015</t>
  </si>
  <si>
    <t>179</t>
  </si>
  <si>
    <t>5532500014.PU2</t>
  </si>
  <si>
    <t>Panel sendvičový s jadrom z minerálnej vlny stenový so skrytým spojom oceľový plášť š. 1050 mm hr. jadra 200 mm, RAL 7016</t>
  </si>
  <si>
    <t>1506377509</t>
  </si>
  <si>
    <t>180</t>
  </si>
  <si>
    <t>-992669868</t>
  </si>
  <si>
    <t>"O2" (0,600*2+2,600*2)*3</t>
  </si>
  <si>
    <t>"O3" (0,800*2+2,600*2)*2</t>
  </si>
  <si>
    <t>"O4" (1,000*2+0,800*2)*2</t>
  </si>
  <si>
    <t>"O5" (4,000*2+0,800*2)*2</t>
  </si>
  <si>
    <t>"O6" (1,500*2+1,000*2)*4</t>
  </si>
  <si>
    <t>"O10" (0,600*2+0,800*2)*3</t>
  </si>
  <si>
    <t>181</t>
  </si>
  <si>
    <t>-33444359</t>
  </si>
  <si>
    <t>182</t>
  </si>
  <si>
    <t>-88922806</t>
  </si>
  <si>
    <t>183</t>
  </si>
  <si>
    <t>5534100094.O2</t>
  </si>
  <si>
    <t>Okno hliníkové, jednokrídlové OS, vxš 2600x600 mm izolačné trojsklo Ug=0,6 W/m2k, max. hrúbka zasklenia 56mm , rám UF=0,80 W/m2k, stavebná hĺbka rámu 112mm, RAL 7016 + spodný rozširovací profil okna 200mm, mliečne sklo</t>
  </si>
  <si>
    <t>679212819</t>
  </si>
  <si>
    <t>184</t>
  </si>
  <si>
    <t>5534100095.O3</t>
  </si>
  <si>
    <t>Okno hliníkové, jednokrídlové OS, vxš 2600x800 mm izolačné trojsklo Ug=0,6 W/m2k, max. hrúbka zasklenia 56mm , rám UF=0,80 W/m2k, stavebná hĺbka rámu 112mm, RAL 7016 + spodný rozširovací profil okna 200mm, mliečne sklo</t>
  </si>
  <si>
    <t>1420617651</t>
  </si>
  <si>
    <t>185</t>
  </si>
  <si>
    <t>5534100087.O4</t>
  </si>
  <si>
    <t xml:space="preserve">Okno hliníkové, jednokrídlové OS, vxš 800x1000 mm izolačné trojsklo Ug=0,6 W/m2k, max. hrúbka zasklenia 56mm , rám UF=0,80 W/m2k, stavebná hĺbka rámu 112mm, RAL 7016 </t>
  </si>
  <si>
    <t>29939422</t>
  </si>
  <si>
    <t>186</t>
  </si>
  <si>
    <t>5534100128.O5</t>
  </si>
  <si>
    <t>Okno hliníkové, trojkrídlové OS+O+OS, vxš 800x4000 mm izolačné trojsklo Ug=0,6 W/m2k, max. hrúbka zasklenia 56mm , rám UF=0,80 W/m2k, stavebná hĺbka rámu 112mm, RAL 7016</t>
  </si>
  <si>
    <t>344949983</t>
  </si>
  <si>
    <t>187</t>
  </si>
  <si>
    <t>5534100100.O6</t>
  </si>
  <si>
    <t>Okno hliníkové, jednokrídlové OS, vxš 1000x1500 mm izolačné trojsklo Ug=0,6 W/m2k, max. hrúbka zasklenia 56mm , rám UF=0,80 W/m2k, stavebná hĺbka rámu 112mm, RAL 7016</t>
  </si>
  <si>
    <t>-2067849982</t>
  </si>
  <si>
    <t>188</t>
  </si>
  <si>
    <t>5534100086.O11</t>
  </si>
  <si>
    <t>Okno hliníkové, jednokrídlové OS, vxš 800x600 mm izolačné trojsklo Ug=0,6 W/m2k, max. hrúbka zasklenia 56mm , rám UF=0,80 W/m2k, stavebná hĺbka rámu 112mm, RAL 7016</t>
  </si>
  <si>
    <t>696855504</t>
  </si>
  <si>
    <t>189</t>
  </si>
  <si>
    <t>2144007987</t>
  </si>
  <si>
    <t>"O8" (1,200*2+2,600*2)*1</t>
  </si>
  <si>
    <t>"O9" (1,000*2+1,600*2)*1</t>
  </si>
  <si>
    <t>190</t>
  </si>
  <si>
    <t>5534100323.O8</t>
  </si>
  <si>
    <t>Dvere hliníkové jednokrídlové otočné s nadsvetlíkom šxv 1200x2600 mm, výplň izolačné trojsklo Ug=0,6 W/m2k, zárubňa RAL 7016 + spodný rozširovací profil 200mm</t>
  </si>
  <si>
    <t>1465136324</t>
  </si>
  <si>
    <t>191</t>
  </si>
  <si>
    <t>5534100321.O9</t>
  </si>
  <si>
    <t>Montážny otvor hliníkový jednokrídlový otočný šxv 1000x1450 mm, výplň plný panel RAL 7016, zárubňa RAL 7016 + spodný rozširovací profil 430mm</t>
  </si>
  <si>
    <t>-1896275593</t>
  </si>
  <si>
    <t>192</t>
  </si>
  <si>
    <t>998767202.S</t>
  </si>
  <si>
    <t>Presun hmôt pre kovové stavebné doplnkové konštrukcie v objektoch výšky nad 6 do 12 m</t>
  </si>
  <si>
    <t>-1343207754</t>
  </si>
  <si>
    <t>771</t>
  </si>
  <si>
    <t>Podlahy z dlaždíc</t>
  </si>
  <si>
    <t>193</t>
  </si>
  <si>
    <t>771415008.S</t>
  </si>
  <si>
    <t>Montáž soklíkov z obkladačiek do tmelu veľ. 600 x 95 mm</t>
  </si>
  <si>
    <t>-145217513</t>
  </si>
  <si>
    <t>194</t>
  </si>
  <si>
    <t>597640005800.S1</t>
  </si>
  <si>
    <t>Sokel keramický, lxvxhr 600x95x10 mm Gres aragon - urban - gris a grafito protišmyk</t>
  </si>
  <si>
    <t>-71080785</t>
  </si>
  <si>
    <t>"1.33" (2,4+2,5+2,4+2,5)-(0,7)</t>
  </si>
  <si>
    <t>"1.34" (3,4+2,5+3,4+2,5)-(0,7)</t>
  </si>
  <si>
    <t>"1.42" 8,43+8,43+0,2*3+2,00</t>
  </si>
  <si>
    <t>39,66*1,74 'Prepočítané koeficientom množstva</t>
  </si>
  <si>
    <t>195</t>
  </si>
  <si>
    <t>597640005800.S2</t>
  </si>
  <si>
    <t>Sokel keramický, lxvxhr 600x95x10 mm Ceramicalimone - gubus soft grey a gubus antracite</t>
  </si>
  <si>
    <t>-9378864</t>
  </si>
  <si>
    <t>"1.06"  (2,75+4,20+2,75+4,20)-(0,90)</t>
  </si>
  <si>
    <t>"1.11" (3,00+1,60+3,00+1,60)-(1,00*2+0,9)</t>
  </si>
  <si>
    <t>"1.16" (4,45+4,30+4,45+4,30)-(0,70*2)</t>
  </si>
  <si>
    <t>35,4*1,74 'Prepočítané koeficientom množstva</t>
  </si>
  <si>
    <t>196</t>
  </si>
  <si>
    <t>771575530.S</t>
  </si>
  <si>
    <t>Montáž podláh z dlaždíc keramických do tmelu veľ. 300 x 600 mm</t>
  </si>
  <si>
    <t>-1336185217</t>
  </si>
  <si>
    <t>197</t>
  </si>
  <si>
    <t>59774000351.S1</t>
  </si>
  <si>
    <t>Keramická dlažba, Gres aragon - urban - gris a grafito protišmyk C, 30 x 60 cm</t>
  </si>
  <si>
    <t>-1036547925</t>
  </si>
  <si>
    <t>"1.03" 20,35</t>
  </si>
  <si>
    <t>"1.04" 5,71</t>
  </si>
  <si>
    <t>"1.18" 16,87</t>
  </si>
  <si>
    <t>"1.20" 15,44</t>
  </si>
  <si>
    <t>"1.24" 7,76</t>
  </si>
  <si>
    <t>"1.25" 320,58</t>
  </si>
  <si>
    <t>"1.28" 23,73</t>
  </si>
  <si>
    <t>"1.32" 66,43</t>
  </si>
  <si>
    <t>853*1,06 'Prepočítané koeficientom množstva</t>
  </si>
  <si>
    <t>198</t>
  </si>
  <si>
    <t>59774000351.S2</t>
  </si>
  <si>
    <t>Keramická dlažba, Ceramicalimone - gubus soft grey a gubus antracite, 31 x 62 cm</t>
  </si>
  <si>
    <t>-1702133450</t>
  </si>
  <si>
    <t>"1.16" 4,50</t>
  </si>
  <si>
    <t>"1.17" 3,23</t>
  </si>
  <si>
    <t>"1.49" 2,60</t>
  </si>
  <si>
    <t>95,95*1,06 'Prepočítané koeficientom množstva</t>
  </si>
  <si>
    <t>199</t>
  </si>
  <si>
    <t>998771201.S</t>
  </si>
  <si>
    <t>Presun hmôt pre podlahy z dlaždíc v objektoch výšky do 6m</t>
  </si>
  <si>
    <t>1383280341</t>
  </si>
  <si>
    <t>200</t>
  </si>
  <si>
    <t>191374764</t>
  </si>
  <si>
    <t>201</t>
  </si>
  <si>
    <t>-1036656338</t>
  </si>
  <si>
    <t>"2.01" 109,1</t>
  </si>
  <si>
    <t>109,1*0,4 'Prepočítané koeficientom množstva</t>
  </si>
  <si>
    <t>202</t>
  </si>
  <si>
    <t>1738753245</t>
  </si>
  <si>
    <t>781</t>
  </si>
  <si>
    <t>Dokončovacie práce a obklady</t>
  </si>
  <si>
    <t>203</t>
  </si>
  <si>
    <t>781445107.S</t>
  </si>
  <si>
    <t>Montáž obkladov vnútor. stien z obkladačiek kladených do tmelu veľ. 300x600 mm</t>
  </si>
  <si>
    <t>2110229713</t>
  </si>
  <si>
    <t>204</t>
  </si>
  <si>
    <t>59774000351.S3</t>
  </si>
  <si>
    <t>1109474574</t>
  </si>
  <si>
    <t xml:space="preserve">"1.01,1.03,1.04,1.05,1.45,1.46" </t>
  </si>
  <si>
    <t>"d" (3,00*(0,225+5,025+0,90+0,28))-(0,90*2,02)</t>
  </si>
  <si>
    <t>"f" (3,00*(0,275+2,50))</t>
  </si>
  <si>
    <t>"1.02" (2,60*(2,25+2,00+2,25+2,00))-(0,60*2,60+1,00*2,02)</t>
  </si>
  <si>
    <t>"1.13"  (2,60*(4,45+9,90+7,50+10,4))-(4,00*0,80*2+0,98*2,60+1,03*2,60+1,0*2,02)</t>
  </si>
  <si>
    <t>"1.15"  (2,60*(2,80+6,275+2,80+6,275))-(0,90*2,02+2,80*2,60)</t>
  </si>
  <si>
    <t>"1.18,1.19,1.20.1,21"</t>
  </si>
  <si>
    <t>"a" (2,60*(7,51))</t>
  </si>
  <si>
    <t>"b" (2,60*(2,05+0,10+3,75+0,10+0,90))</t>
  </si>
  <si>
    <t>"c" (2,60*(8,40))-(1,00*2,02)</t>
  </si>
  <si>
    <t>"d" (2,60*(2,675+3,175))</t>
  </si>
  <si>
    <t>"e" (2,60*(0,50+2,95+0,10+1,075))</t>
  </si>
  <si>
    <t>"f" (2,60*(6,90))</t>
  </si>
  <si>
    <t>"g"  (2,60*(1,075+0,10+3,05+1,90))</t>
  </si>
  <si>
    <t>"h"  (2,60*(3,175+2,575))-(0,60*0,80*2)</t>
  </si>
  <si>
    <t>"i" (2,60*(1,80+0,50+0,10+1,80))</t>
  </si>
  <si>
    <t>"k" (2,60*(1,80+0,10+0,775+0,445+0,50+1,80))</t>
  </si>
  <si>
    <t>"l" (2,60*(1,90+0,59+0,59+0,10+1,80))</t>
  </si>
  <si>
    <t>"1.22" (2,60*(1,75+1,65+1,75+1,65))-(0,60*0,80+0,70*2,02)</t>
  </si>
  <si>
    <t>"1.23" (2,60*(2,10+1,80+2,10+1,80))-(1,00*2,02)</t>
  </si>
  <si>
    <t>"1.24,1.25,1.27"</t>
  </si>
  <si>
    <t>"a" (3,00*(0,13+(0,20+0,30+0,20)+5,70+(0,20+0,30+0,20)+5,70+(0,20+0,30+0,20)+5,70+12,00))-(5,60*2,75)</t>
  </si>
  <si>
    <t>"a" (2,60*(0,20+0,30+2,50+1,79))-(2,50*2,60)</t>
  </si>
  <si>
    <t>"b" (2,60*(23,80))-(0,90*2,02+1,00*2,02+1,60*2,60+4,365*2,60)</t>
  </si>
  <si>
    <t>"c" (2,60*(2,90+5,7+0,30+0,20))+(3,00*(0,3*4*5))</t>
  </si>
  <si>
    <t>"d" (3,00*(0,30*4*2))</t>
  </si>
  <si>
    <t xml:space="preserve">"1.28,1.32,1.35,1.43,1.44" </t>
  </si>
  <si>
    <t>"a" (2,70*(2,40))</t>
  </si>
  <si>
    <t>"a" (3,00*(2,50))-(0,80*2,02*2)</t>
  </si>
  <si>
    <t>"b" (2,70*(4,60))+(3,00*(1,00))</t>
  </si>
  <si>
    <t>"c" (3,00*(1,00))</t>
  </si>
  <si>
    <t>"d" (2,70*(0,10+1,30+1,30+0,10))</t>
  </si>
  <si>
    <t>"e" (3,00*(1,50+0,10+0,10+1,50+0,85))</t>
  </si>
  <si>
    <t>"f" (3,00*(2,40+0,80+(0,20+0,60+0,20)+0,80+2,40))</t>
  </si>
  <si>
    <t>"g" (3,00*(1,40+1,40))</t>
  </si>
  <si>
    <t>"i" (3,00*(9,75))-(0,70*2,02*4+0,90*2,02*2)</t>
  </si>
  <si>
    <t>"j" (3,00*(2,90))</t>
  </si>
  <si>
    <t>"k" (2,70*(5,10))</t>
  </si>
  <si>
    <t>"m" (3,00*(1,65*2))</t>
  </si>
  <si>
    <t>"1.31"  (2,60*(3,40+5,40+5,40))-(0,70*2,02+4,45*2,60+1,00*2,00)</t>
  </si>
  <si>
    <t>"1.33" 0</t>
  </si>
  <si>
    <t>"1.34" 0</t>
  </si>
  <si>
    <t>"1.36"  (2,60*(2,40*4))-(0,70*2,02)</t>
  </si>
  <si>
    <t>"1.38"  (2,60*(0,90+1,10+0,90+1,10))-(0,70*2,02)</t>
  </si>
  <si>
    <t>"1.39"  (2,60*(0,90+1,10+0,90+1,10))-(0,70*2,02)</t>
  </si>
  <si>
    <t>"1.41"  (2,60*(2,50+1,90+2,50+1,90))-(0,70*2,02)</t>
  </si>
  <si>
    <t>"1.42" 0</t>
  </si>
  <si>
    <t>749,658*1,06 'Prepočítané koeficientom množstva</t>
  </si>
  <si>
    <t>205</t>
  </si>
  <si>
    <t>59774000351.S4</t>
  </si>
  <si>
    <t>1467855917</t>
  </si>
  <si>
    <t>"1.06" 0</t>
  </si>
  <si>
    <t>"1.07" (2,60*(1,465+4,20+1,45+4,20))-(0,60*2,60+0,70*2,02)</t>
  </si>
  <si>
    <t>"1.08" (2,60*(1,275+0,90+1,275+0,90))-(0,70*2,02)</t>
  </si>
  <si>
    <t>"1.09" (2,60*(1,30+0,35+4,30+1,65+4,20))-(0,60*2,60+0,60*2,02)</t>
  </si>
  <si>
    <t>"1.11" 0</t>
  </si>
  <si>
    <t>"1.12" (2,60*(1,75+1,60+1,75+1,60))-(1,00*0,80+0,70*2,02)</t>
  </si>
  <si>
    <t>"1.14" (2,60*(3,00+8,585+3,005+8,60+0,60+0,60))-(0,90*2,02*2)</t>
  </si>
  <si>
    <t>"1.16" 0</t>
  </si>
  <si>
    <t>"1.17"  (2,60*(1,69+1,90+1,69+1,90))-(0,90*2,02)</t>
  </si>
  <si>
    <t>"1.29"  (2,60*(1,00+1,70+1,00+1,70))-(0,70*2,02)</t>
  </si>
  <si>
    <t>"1.30"  (2,60*(1,40+1,80+1,40+1,80))-(0,70*2,02)</t>
  </si>
  <si>
    <t>"1.37"  (2,60*(1,30+1,10+1,30+1,10))-(0,90*2,02)</t>
  </si>
  <si>
    <t>"1.40"   (2,60*(1,30+1,55+1,30+1,55))-(0,90*2,02)</t>
  </si>
  <si>
    <t>"1.47"  (2,60*(3,23+2,60+3,23+2,60))-(0,90*2,02+0,70*2,02+1,30*2,60)</t>
  </si>
  <si>
    <t>"1.48"  (2,60*(1,660+2,60+1,60+2,60))-(0,70*2,02*2)</t>
  </si>
  <si>
    <t>"1.49"  (2,60*(1,00+2,40+1,00+2,40))-(0,70*2,02)</t>
  </si>
  <si>
    <t>266,737*1,06 'Prepočítané koeficientom množstva</t>
  </si>
  <si>
    <t>206</t>
  </si>
  <si>
    <t>998781201.S</t>
  </si>
  <si>
    <t>Presun hmôt pre obklady keramické v objektoch výšky do 6 m</t>
  </si>
  <si>
    <t>-1507101407</t>
  </si>
  <si>
    <t>782</t>
  </si>
  <si>
    <t>Obklady z prírodného a konglomerovaného kameňa</t>
  </si>
  <si>
    <t>207</t>
  </si>
  <si>
    <t>782111160.S</t>
  </si>
  <si>
    <t>Montáž obkladov stien štiepanými kamennými doskami s nepravidelným tvarom rubu a líca</t>
  </si>
  <si>
    <t>259985476</t>
  </si>
  <si>
    <t>76,4+1,40"kamenný obklad vonkajšej fasády</t>
  </si>
  <si>
    <t>208</t>
  </si>
  <si>
    <t>S42122588</t>
  </si>
  <si>
    <t>Kamenný obklad - IRON RF88</t>
  </si>
  <si>
    <t>1442636847</t>
  </si>
  <si>
    <t>77,8*1,15 'Prepočítané koeficientom množstva</t>
  </si>
  <si>
    <t>209</t>
  </si>
  <si>
    <t>998782202</t>
  </si>
  <si>
    <t>Presun hmôt pre kamenné obklady v objektoch výšky nad 6 do 12 m</t>
  </si>
  <si>
    <t>-1618854494</t>
  </si>
  <si>
    <t>210</t>
  </si>
  <si>
    <t>-1295273289</t>
  </si>
  <si>
    <t>211</t>
  </si>
  <si>
    <t>390215483</t>
  </si>
  <si>
    <t>oceľová konštrukcia na 1.NP,2.NP</t>
  </si>
  <si>
    <t xml:space="preserve"> výkaz ocele - výkres S-04</t>
  </si>
  <si>
    <t>"HEA 160" (72,8+17,8)*0,91</t>
  </si>
  <si>
    <t>"HEA 200" (13,4+11,6)*1,14</t>
  </si>
  <si>
    <t>"HEA 220" (81,0)*1,26</t>
  </si>
  <si>
    <t>"D1" 0,400*8,40*2</t>
  </si>
  <si>
    <t>"D2" 0,150*16,80*2</t>
  </si>
  <si>
    <t>"D3" 0,080*8,40*2</t>
  </si>
  <si>
    <t>"D4" 0,400*1,00*2</t>
  </si>
  <si>
    <t>"D5" 0,150*2,00*2</t>
  </si>
  <si>
    <t>"D6" 0,090*1,20*2</t>
  </si>
  <si>
    <t>"D7" 0,300*6,60*2</t>
  </si>
  <si>
    <t>"D8" 0,150*13,20*2</t>
  </si>
  <si>
    <t>"D9" 0,062*13,20*2</t>
  </si>
  <si>
    <t>"D10" 0,400*3,60*2</t>
  </si>
  <si>
    <t>"D11" 0,150*3,16*2</t>
  </si>
  <si>
    <t>"D12" 0,150*3,28*2</t>
  </si>
  <si>
    <t>"D13" 0,080*4,80*2</t>
  </si>
  <si>
    <t>výkaz ocele - výkres S-05</t>
  </si>
  <si>
    <t>"IPE 240" (28,7+69,6)*0,92</t>
  </si>
  <si>
    <t>"IPE 270" (11,6+11,6+11,6+17,4+6,5+4,4)*1,04</t>
  </si>
  <si>
    <t>"UPE 270" (34,9+2,1+2,2+10,5)*0.89212</t>
  </si>
  <si>
    <t>"JOKL 70/70/4" (68,4+12,4+12,1+22,4+45,6+12,4+4,7+87,4+13,8+18,9+15,8+15,9+17,3+10,3+37,8)*0.27</t>
  </si>
  <si>
    <t>výkaz ocele - výkres S-06</t>
  </si>
  <si>
    <t>"D1.1" 0,16*8,16*2</t>
  </si>
  <si>
    <t>"D1.2" 0,152*6,66*2</t>
  </si>
  <si>
    <t>"D1.3" 0,10*5,80*2</t>
  </si>
  <si>
    <t>"D1.4" 0,122*3,89*2</t>
  </si>
  <si>
    <t>"D1.5" 0,07*15,30*2</t>
  </si>
  <si>
    <t>"D1.6" 0,09*13,77*2</t>
  </si>
  <si>
    <t>"D1.7" 0,16*2,22*2</t>
  </si>
  <si>
    <t>"D1.8" 0,08*3,60*2</t>
  </si>
  <si>
    <t>"D1.9" 0,21*6,80*2</t>
  </si>
  <si>
    <t>"D1.10" 0,11*0,77*2</t>
  </si>
  <si>
    <t>"D1.11" 0,115*6,60*2</t>
  </si>
  <si>
    <t>"D1.12" 0,095*9,72*2</t>
  </si>
  <si>
    <t>"D1.13" 0,095*1,36*2</t>
  </si>
  <si>
    <t>"D1.14" 0,135*1,48*2</t>
  </si>
  <si>
    <t>"D1.15" 0,21*1,74*2</t>
  </si>
  <si>
    <t>"D1.16" 0,09*6,60*2</t>
  </si>
  <si>
    <t>výkaz ocele - výkres S-07</t>
  </si>
  <si>
    <t>"TD1" 0,106*2,55*2</t>
  </si>
  <si>
    <t>"TD2" 0,110*2,40*2</t>
  </si>
  <si>
    <t>"TD3" 0,122*2,15*2</t>
  </si>
  <si>
    <t>"TD4" 0,110*1,26*2</t>
  </si>
  <si>
    <t>výkaz ocele - výkres S-09</t>
  </si>
  <si>
    <t>"JOKL 90/90/4" (73,7+12,2)*0.35</t>
  </si>
  <si>
    <t>"HEA 120" (40,8+34,8+4,8+4,8+12,6+5,8)*0,68</t>
  </si>
  <si>
    <t>"D2.1" 0,135*4,51*2</t>
  </si>
  <si>
    <t>"D2.2" 0,110*3,30*2</t>
  </si>
  <si>
    <t>"D2.3" 0,090*3,00*2</t>
  </si>
  <si>
    <t>"D2.4" 0,110*0,22*2</t>
  </si>
  <si>
    <t>"D2.5" 0,135*0,68*2</t>
  </si>
  <si>
    <t>"D2.6" 0,160*2,80*2</t>
  </si>
  <si>
    <t>"D2.7" 0,086*3,10*2</t>
  </si>
  <si>
    <t>"D2.8" 0,200*0,44*2</t>
  </si>
  <si>
    <t>"D2.9" 0,210*3,08*2</t>
  </si>
  <si>
    <t>"D2.10" 0,210*6,30*2</t>
  </si>
  <si>
    <t>"D2.11" 0,152*8,00*2</t>
  </si>
  <si>
    <t>výkaz ocele - výkres S-12</t>
  </si>
  <si>
    <t>"DS1" 0,350*5,16*2</t>
  </si>
  <si>
    <t>"DS2" 0,200*7,92*2</t>
  </si>
  <si>
    <t>"DS3" 0,110*9,02*2</t>
  </si>
  <si>
    <t>"DS4" 0,350*4,20*2</t>
  </si>
  <si>
    <t>"DS5" 0,350*7,04*2</t>
  </si>
  <si>
    <t>"DS6" 0,250*27,72*2</t>
  </si>
  <si>
    <t>"DS7" 0,350*9,60*2</t>
  </si>
  <si>
    <t>"DS8" 0,400*7,00*2</t>
  </si>
  <si>
    <t>"DS9" 0,450*6,80*2</t>
  </si>
  <si>
    <t>"DS10" 0,150*4,20*2</t>
  </si>
  <si>
    <t>"DS11" 0,350*18,40*2</t>
  </si>
  <si>
    <t>"DS12" 0,400*4,48*2</t>
  </si>
  <si>
    <t>"DS13" 0,450*1,98*2</t>
  </si>
  <si>
    <t>"DS14" 0,500*3,00*2</t>
  </si>
  <si>
    <t>výkaz ocele - výkres S-14</t>
  </si>
  <si>
    <t>"HEB 200" (74,9+8,1+92,0+3,2+3,9)*1,150</t>
  </si>
  <si>
    <t>"JOKL 100/100/8" (32,6+25,5+25,5)*0.379</t>
  </si>
  <si>
    <t>"JOKL 100/100/5" (22,4)*0.387</t>
  </si>
  <si>
    <t>"JOKL 70/70/4" (27,0+28,3*0.27</t>
  </si>
  <si>
    <t>"IPE 200" (3,60)*0,77</t>
  </si>
  <si>
    <t xml:space="preserve"> výkaz ocele - výkres S-16</t>
  </si>
  <si>
    <t>"JOKL 70/70/4" (6,0+5,6)*0.27</t>
  </si>
  <si>
    <t>"JOKL 50/50/4" (5,3)*0.19</t>
  </si>
  <si>
    <t>"UPE 180" (49,6+22,5+5,9)*0.6387</t>
  </si>
  <si>
    <t>"SP1" 0,200*3,20*2</t>
  </si>
  <si>
    <t>"SP2" 0,200*4,00*2</t>
  </si>
  <si>
    <t>"SP3" 0,075*1,65*2</t>
  </si>
  <si>
    <t>"SP4" 0,075*2,88*2</t>
  </si>
  <si>
    <t>"SP5" 0,145*1,16*2</t>
  </si>
  <si>
    <t xml:space="preserve"> výkaz ocele - výkres S-18</t>
  </si>
  <si>
    <t>"JOKL 100/100/4" (39,0+17,5+18,9+34,8+10,4+9,4)*0.39</t>
  </si>
  <si>
    <t>"JOKL 100/200/4" (2,1)*0.59</t>
  </si>
  <si>
    <t>"VD1" 0,25*4,75*2</t>
  </si>
  <si>
    <t>"VD2" 0,23*1,50*2</t>
  </si>
  <si>
    <t>"VD3" 0,226*9,00*2</t>
  </si>
  <si>
    <t>"VD4" 0,075*11,1*2</t>
  </si>
  <si>
    <t>"VD5" 0,25*0,50*2</t>
  </si>
  <si>
    <t>"VD6" 0,20*0,50*2</t>
  </si>
  <si>
    <t>oceľová konštrukcia schodiska</t>
  </si>
  <si>
    <t>výkaz ocele - výkres S-08</t>
  </si>
  <si>
    <t>"UPE 160" (0,145+3,22+1,01+0,842+0,09+2,82+0,088)*0.5787</t>
  </si>
  <si>
    <t>"JOKL 60/100/5" (1,847)*0.31</t>
  </si>
  <si>
    <t>"OD1" 0,064*1,28*2</t>
  </si>
  <si>
    <t>"OD2" 0,160*0,60*2</t>
  </si>
  <si>
    <t>"OD3" 0,150*0,50*2</t>
  </si>
  <si>
    <t>"OD4" 0,064*0,80*2</t>
  </si>
  <si>
    <t>212</t>
  </si>
  <si>
    <t>783180104</t>
  </si>
  <si>
    <t>Nátery oceľových konštrukcií protipožiarne vypeňovacie ťažkých A, Pyrostop steel hr. 500 µm</t>
  </si>
  <si>
    <t>1711636224</t>
  </si>
  <si>
    <t>213</t>
  </si>
  <si>
    <t>783782406.S</t>
  </si>
  <si>
    <t>Nátery tesárskych konštrukcií, hĺbková impregnácia 3 v 1 s biocídom, jednonásobná</t>
  </si>
  <si>
    <t>447382476</t>
  </si>
  <si>
    <t>(0,10*2+0,22*2)*1,750*4</t>
  </si>
  <si>
    <t>(0,10*2+0,22*2)*4,475*4</t>
  </si>
  <si>
    <t>(0,10*2+0,22*2)*4,625*4</t>
  </si>
  <si>
    <t>(0,20*2+0,35*2)*5,700*42</t>
  </si>
  <si>
    <t>(0,20*2+0,35*2)*1,710*12</t>
  </si>
  <si>
    <t>(0,20*2+0,35*2)*1,475*14</t>
  </si>
  <si>
    <t>(0,25*2+1,25*2)*23,300*7</t>
  </si>
  <si>
    <t>214</t>
  </si>
  <si>
    <t>783785102</t>
  </si>
  <si>
    <t>Nátery tesárskych konštrukcií protipožiarne vypeňovacie s vrchným lakom Plamostop D transparent 440 g/m2, odolnosť 16 min.</t>
  </si>
  <si>
    <t>1632114648</t>
  </si>
  <si>
    <t>Dokončovacie práce - maľby</t>
  </si>
  <si>
    <t>215</t>
  </si>
  <si>
    <t>784410100.S</t>
  </si>
  <si>
    <t>Penetrovanie jednonásobné jemnozrnných podkladov výšky do 3,80 m</t>
  </si>
  <si>
    <t>-1302707478</t>
  </si>
  <si>
    <t>216</t>
  </si>
  <si>
    <t>784430010</t>
  </si>
  <si>
    <t xml:space="preserve">Maľby akrylátové základné dvojnásobné, ručne nanášané na jemnozrnný podklad výšky do 3,80 m   </t>
  </si>
  <si>
    <t>-1066530789</t>
  </si>
  <si>
    <t>231,82</t>
  </si>
  <si>
    <t>787</t>
  </si>
  <si>
    <t>Dokončovacie práce - zasklievanie</t>
  </si>
  <si>
    <t>217</t>
  </si>
  <si>
    <t>787100040.S1</t>
  </si>
  <si>
    <t>Montáž presklenej steny, rozmer otvoru do - 3000/3000 mm</t>
  </si>
  <si>
    <t>-1355032202</t>
  </si>
  <si>
    <t>218</t>
  </si>
  <si>
    <t>611830006.ZS4</t>
  </si>
  <si>
    <t>Presklená stena , šírka 2500 mm, výška 2600 mm, s dvomi bočnými svetlíkmi, jednou dverovkou, dvere otočné, povrch RAL 7036, sklo kalené hr.12mm číre + spodný rozširovací profil 200mm a horný plný profil 530 mm</t>
  </si>
  <si>
    <t>1872795297</t>
  </si>
  <si>
    <t>219</t>
  </si>
  <si>
    <t>787100040.S2</t>
  </si>
  <si>
    <t>Montáž presklenej steny, rozmer otvoru do - 6000/3000 mm</t>
  </si>
  <si>
    <t>-1282589467</t>
  </si>
  <si>
    <t>220</t>
  </si>
  <si>
    <t>611830006.ZS1</t>
  </si>
  <si>
    <t>Presklená stena , šírka 4650+2190 mm, výška 2750 mm, s tromi bočnými svetlíkmi, dvomi dverovkami, dvere otočné, povrch RAL 7036, sklo kalené hr.12mm číre + spodný rozširovací profil 200mm a horný plný profil 620 mm</t>
  </si>
  <si>
    <t>1657546490</t>
  </si>
  <si>
    <t>221</t>
  </si>
  <si>
    <t>611830006.ZS2</t>
  </si>
  <si>
    <t>Presklená stena , šírka 5600 mm, výška 2750 mm, s dvomi bočnými svetlíkmi, dvomi dverovkami , dvere otočné, povrch RAL 7036, sklo kalené hr.12mm číre + spodný rozširovací profil 200mm a horný plný profil 380 mm</t>
  </si>
  <si>
    <t>1613659135</t>
  </si>
  <si>
    <t>222</t>
  </si>
  <si>
    <t>611830006.ZS3</t>
  </si>
  <si>
    <t>Presklená stena , šírka 5600 mm, výška 2750 mm, s dvomi bočnými svetlíkmi, dvomi dverovkami , dvere otočné, povrch RAL 7036, sklo kalené hr.12mm číre + spodný rozširovací profil 200mm</t>
  </si>
  <si>
    <t>1403407337</t>
  </si>
  <si>
    <t>223</t>
  </si>
  <si>
    <t>611830006.ZS5</t>
  </si>
  <si>
    <t>Presklená stena , šírka 4400+1790 mm, výška 2600 mm, s tromi bočnými svetlíkmi, jednou dverovkou, dvere otočné, povrch RAL 7036, sklo kalené hr.12mm číre + spodný rozširovací profil 200mm a horný plný profil 570 mm</t>
  </si>
  <si>
    <t>-179154885</t>
  </si>
  <si>
    <t>224</t>
  </si>
  <si>
    <t>611830006.ZS6</t>
  </si>
  <si>
    <t>Presklená stena , šírka 4365+900 mm, výška 2600 mm, s jedným bočným svetlíkom, jednou dverovkou, dvere otočné, povrch RAL 7036, sklo kalené hr.12mm číre + spodný rozširovací profil 200mm a horný plný profil 570 mm</t>
  </si>
  <si>
    <t>-530714770</t>
  </si>
  <si>
    <t>225</t>
  </si>
  <si>
    <t>611830006.ZS7</t>
  </si>
  <si>
    <t>Presklená stena bezrámová, šírka 4200 mm, výška 2640 mm, , jednou dverovkou, dvere posuvné, povrch RAL 7036, sklo kalené hr.12mm číre + spodný rozširovací profil 200mm a horný plný profil 750 mm</t>
  </si>
  <si>
    <t>-321587859</t>
  </si>
  <si>
    <t>226</t>
  </si>
  <si>
    <t>998787202.S</t>
  </si>
  <si>
    <t>Presun hmôt pre zasklievanie v objektoch výšky nad 6 do 12 m</t>
  </si>
  <si>
    <t>-1010527449</t>
  </si>
  <si>
    <t>227</t>
  </si>
  <si>
    <t>578232522</t>
  </si>
  <si>
    <t>9884,9" výkaz ocele - výkres S-04</t>
  </si>
  <si>
    <t>10289,1" výkaz ocele - výkres S-05</t>
  </si>
  <si>
    <t>967,6" výkaz ocele - výkres S-06</t>
  </si>
  <si>
    <t>74,0" výkaz ocele - výkres S-07</t>
  </si>
  <si>
    <t>3566,1" výkaz ocele - výkres S-09</t>
  </si>
  <si>
    <t>3893,6" výkaz ocele - výkres S-12</t>
  </si>
  <si>
    <t>14038,7" výkaz ocele - výkres S-14</t>
  </si>
  <si>
    <t>1861,3" výkaz ocele - výkres S-16</t>
  </si>
  <si>
    <t>2022,8" výkaz ocele - výkres S-18</t>
  </si>
  <si>
    <t>348,7" výkaz ocele - výkres S-08</t>
  </si>
  <si>
    <t>228</t>
  </si>
  <si>
    <t>-67002557</t>
  </si>
  <si>
    <t>46946,8*0,00105 'Prepočítané koeficientom množstva</t>
  </si>
  <si>
    <t>229</t>
  </si>
  <si>
    <t>-1672387976</t>
  </si>
  <si>
    <t>Vedľajšie rozpočtové náklady</t>
  </si>
  <si>
    <t>230</t>
  </si>
  <si>
    <t>000400021.1</t>
  </si>
  <si>
    <t>Projektové práce - výrobná dokumentácia OK</t>
  </si>
  <si>
    <t>eur</t>
  </si>
  <si>
    <t>1024</t>
  </si>
  <si>
    <t>-259125177</t>
  </si>
  <si>
    <t>VRN03</t>
  </si>
  <si>
    <t>Geodetické práce</t>
  </si>
  <si>
    <t>231</t>
  </si>
  <si>
    <t>000300016</t>
  </si>
  <si>
    <t>Geodetické práce - vykonávané pred výstavbou určenie vytyčovacej siete, vytýčenie staveniska, staveb. objektu</t>
  </si>
  <si>
    <t>-974507698</t>
  </si>
  <si>
    <t>VRN10</t>
  </si>
  <si>
    <t>Inžinierska činnosť</t>
  </si>
  <si>
    <t>232</t>
  </si>
  <si>
    <t>001000034</t>
  </si>
  <si>
    <t>Inžinierska činnosť - skúšky a revízie ostatné skúšky - iskrová skúška tesnosti strešnej fólie</t>
  </si>
  <si>
    <t>-2100509</t>
  </si>
  <si>
    <t>02 PLOCHY - Spevnené plochy</t>
  </si>
  <si>
    <t>02.01 - Komunikácia a parkovisko</t>
  </si>
  <si>
    <t xml:space="preserve">    8 - Rúrové vedenie</t>
  </si>
  <si>
    <t xml:space="preserve">    715 - Izolácie proti chemickým vplyvom</t>
  </si>
  <si>
    <t xml:space="preserve">    783 - Nátery</t>
  </si>
  <si>
    <t>-1444520566</t>
  </si>
  <si>
    <t>1393092171</t>
  </si>
  <si>
    <t>113107142.S</t>
  </si>
  <si>
    <t>Odstránenie krytu asfaltového v ploche do 200 m2, hr. nad 50 do 100 mm,  -0,18100t</t>
  </si>
  <si>
    <t>1560844766</t>
  </si>
  <si>
    <t>113206111.S</t>
  </si>
  <si>
    <t>Vytrhanie obrúb betónových, s vybúraním lôžka, z krajníkov alebo obrubníkov stojatých,  -0,14500t</t>
  </si>
  <si>
    <t>1210651873</t>
  </si>
  <si>
    <t>14+10+12</t>
  </si>
  <si>
    <t>113307125.S</t>
  </si>
  <si>
    <t>Odstránenie podkladu v ploche do 200 m2 z kameniva hrubého drveného, hr.400- 500mm,  -0,72000t</t>
  </si>
  <si>
    <t>663633355</t>
  </si>
  <si>
    <t>121101113.S</t>
  </si>
  <si>
    <t>Odstránenie ornice s premiestn. na hromady, so zložením na vzdialenosť do 100 m a do 10000 m3</t>
  </si>
  <si>
    <t>-1852828671</t>
  </si>
  <si>
    <t>2000*0,3</t>
  </si>
  <si>
    <t>122202202.S</t>
  </si>
  <si>
    <t>Odkopávka a prekopávka nezapažená pre cesty, v hornine 3 nad 100 do 1000 m3</t>
  </si>
  <si>
    <t>469897062</t>
  </si>
  <si>
    <t>105*14*0,25</t>
  </si>
  <si>
    <t>30*14*0,5</t>
  </si>
  <si>
    <t>10*7,5*1,2</t>
  </si>
  <si>
    <t>15,5*7,5*1,7</t>
  </si>
  <si>
    <t>122202209.S</t>
  </si>
  <si>
    <t>Odkopávky a prekopávky nezapažené pre cesty. Príplatok za lepivosť horniny 3</t>
  </si>
  <si>
    <t>1144521006</t>
  </si>
  <si>
    <t>132201101.S</t>
  </si>
  <si>
    <t>Výkop ryhy do šírky 600 mm v horn.3 do 100 m3</t>
  </si>
  <si>
    <t>-688188705</t>
  </si>
  <si>
    <t>"trativod</t>
  </si>
  <si>
    <t>105*2*0,15</t>
  </si>
  <si>
    <t>30*2*0,15</t>
  </si>
  <si>
    <t>27*0,15</t>
  </si>
  <si>
    <t>162303113.S</t>
  </si>
  <si>
    <t>Vodorovné premiestnenie výkopku pre cesty po nespevnenej ceste z horniny tr.1-4 do 1000 m3 na vzdialenosť do 500 m</t>
  </si>
  <si>
    <t>1368377692</t>
  </si>
  <si>
    <t>909-162</t>
  </si>
  <si>
    <t>162503102.S</t>
  </si>
  <si>
    <t>Vodorovné premiestnenie výkopku pre cesty po spevnenej ceste z horniny tr.1-4  do 1000 m3 na vzdialenosť do 3000 m</t>
  </si>
  <si>
    <t>-1065914448</t>
  </si>
  <si>
    <t>162503103.S</t>
  </si>
  <si>
    <t>Vodorovné premiestnenie výkopku pre cesty po spevnenej ceste z horniny tr.1-4 do 1000 m3, príplatok k cene za každých ďalšich a začatých 1000 m</t>
  </si>
  <si>
    <t>-1113705911</t>
  </si>
  <si>
    <t>747,000*5</t>
  </si>
  <si>
    <t>-1938817833</t>
  </si>
  <si>
    <t>171101141.S</t>
  </si>
  <si>
    <t>Uloženie akýchkoľvek hornín do násypu  na cesty alebo železnice do 0.75 m3</t>
  </si>
  <si>
    <t>-1894547464</t>
  </si>
  <si>
    <t>80*0,5</t>
  </si>
  <si>
    <t>171201202.S</t>
  </si>
  <si>
    <t>Uloženie sypaniny na skládky nad 100 do 1000 m3</t>
  </si>
  <si>
    <t>41179884</t>
  </si>
  <si>
    <t>171209002.S</t>
  </si>
  <si>
    <t>Poplatok za skladovanie - zemina a kamenivo (17 05) ostatné</t>
  </si>
  <si>
    <t>1356092850</t>
  </si>
  <si>
    <t>747*1,8</t>
  </si>
  <si>
    <t>1429316875</t>
  </si>
  <si>
    <t>105*0,5*2</t>
  </si>
  <si>
    <t>30*0,5*2</t>
  </si>
  <si>
    <t>27*0,5*2</t>
  </si>
  <si>
    <t>180402111.S</t>
  </si>
  <si>
    <t>Založenie trávnika parkového výsevom v rovine do 1:5</t>
  </si>
  <si>
    <t>1201351840</t>
  </si>
  <si>
    <t>105*1*2</t>
  </si>
  <si>
    <t>57*1*2</t>
  </si>
  <si>
    <t>005720001400.S</t>
  </si>
  <si>
    <t>Osivá tráv - semená parkovej zmesi</t>
  </si>
  <si>
    <t>-696362926</t>
  </si>
  <si>
    <t>1624522980</t>
  </si>
  <si>
    <t>212312111.S</t>
  </si>
  <si>
    <t>Lôžko pre trativod z betónu prostého</t>
  </si>
  <si>
    <t>1329875337</t>
  </si>
  <si>
    <t>324,000*0,04</t>
  </si>
  <si>
    <t>212752127.S</t>
  </si>
  <si>
    <t>Trativody z flexodrenážnych rúr DN 160</t>
  </si>
  <si>
    <t>962525530</t>
  </si>
  <si>
    <t>105*2</t>
  </si>
  <si>
    <t>57*2</t>
  </si>
  <si>
    <t>-1207583494</t>
  </si>
  <si>
    <t>(17,5+11,7+7)*1,6</t>
  </si>
  <si>
    <t>73*1,6</t>
  </si>
  <si>
    <t>11,5*1,6</t>
  </si>
  <si>
    <t>693110005555.1</t>
  </si>
  <si>
    <t>Geotextília polyestérová 300g/m2, netkaná separačno-filtračná geotextília</t>
  </si>
  <si>
    <t>-1895403056</t>
  </si>
  <si>
    <t>193,12*1,02 'Prepočítané koeficientom množstva</t>
  </si>
  <si>
    <t>1471423320</t>
  </si>
  <si>
    <t>73*5,05*2</t>
  </si>
  <si>
    <t>20*5,05*2</t>
  </si>
  <si>
    <t>20*3,8</t>
  </si>
  <si>
    <t>1101973809</t>
  </si>
  <si>
    <t>1015,3*1,02 'Prepočítané koeficientom množstva</t>
  </si>
  <si>
    <t>564251111.S</t>
  </si>
  <si>
    <t>Podklad alebo podsyp zo štrkopiesku s rozprestretím, vlhčením a zhutnením, po zhutnení hr. 150 mm</t>
  </si>
  <si>
    <t>-1330972810</t>
  </si>
  <si>
    <t>19*3,7</t>
  </si>
  <si>
    <t>564762114.S</t>
  </si>
  <si>
    <t>Podklad alebo kryt z kameniva hrubého drveného veľ. 32-63 mm (vibr.štrk) po zhut.hr. 230 mm</t>
  </si>
  <si>
    <t>-627051580</t>
  </si>
  <si>
    <t>105*13,5</t>
  </si>
  <si>
    <t>30*13,5</t>
  </si>
  <si>
    <t>27*7</t>
  </si>
  <si>
    <t>564782111.S</t>
  </si>
  <si>
    <t>Podklad alebo kryt z kameniva hrubého drveného veľ. 32-63 mm (vibr.štrk) po zhut.hr. 300 mm</t>
  </si>
  <si>
    <t>460344799</t>
  </si>
  <si>
    <t>564821111.S</t>
  </si>
  <si>
    <t>Podklad zo štrkodrviny s rozprestretím a zhutnením, po zhutnení hr. 80 mm</t>
  </si>
  <si>
    <t>-449855206</t>
  </si>
  <si>
    <t>105*12</t>
  </si>
  <si>
    <t>30*12</t>
  </si>
  <si>
    <t>564861111.S</t>
  </si>
  <si>
    <t>Podklad zo štrkodrviny s rozprestretím a zhutnením, po zhutnení hr. 200 mm</t>
  </si>
  <si>
    <t>426102939</t>
  </si>
  <si>
    <t>105*14</t>
  </si>
  <si>
    <t>30*14</t>
  </si>
  <si>
    <t>571907118.S</t>
  </si>
  <si>
    <t>Posyp podkladu alebo krytu, kamenivom drveným alebo ťaženým v množstve nad 65 do 70 kg/m2</t>
  </si>
  <si>
    <t>497114858</t>
  </si>
  <si>
    <t>572991122.S</t>
  </si>
  <si>
    <t>Ošetrenie trhlín asfaltovou sanačnou hmotou šírky nad 20 do 30 mm</t>
  </si>
  <si>
    <t>1840395816</t>
  </si>
  <si>
    <t>573231109.S</t>
  </si>
  <si>
    <t>Postrek asfaltový spojovací bez posypu kamenivom z cestnej emulzie v množstve 0,70 kg/m2</t>
  </si>
  <si>
    <t>-2070982562</t>
  </si>
  <si>
    <t>(7+12)*0,1</t>
  </si>
  <si>
    <t>945</t>
  </si>
  <si>
    <t>577134261.S</t>
  </si>
  <si>
    <t>Asfaltový betón vrstva obrusná AC 11 O v pruhu š. nad 3 m z modifik. asfaltu tr. I, po zhutnení hr. 40 mm</t>
  </si>
  <si>
    <t>-2079645201</t>
  </si>
  <si>
    <t>105*7</t>
  </si>
  <si>
    <t>30*7</t>
  </si>
  <si>
    <t>577144361.S</t>
  </si>
  <si>
    <t>Asfaltový betón vrstva obrusná alebo ložná AC 16 v pruhu š. nad 3 m z modifik. asfaltu tr. I, po zhutnení hr. 50 mm</t>
  </si>
  <si>
    <t>1347160024</t>
  </si>
  <si>
    <t>581120315.S</t>
  </si>
  <si>
    <t>Kryt cementobetónový cestných komunikácií skupiny CB III pre TDZ IV, V a VI, hr. 150 mm</t>
  </si>
  <si>
    <t>554736625</t>
  </si>
  <si>
    <t>73*5,05</t>
  </si>
  <si>
    <t>30*5,05</t>
  </si>
  <si>
    <t>596811320.S</t>
  </si>
  <si>
    <t>Kladenie betónovej dlažby s vyplnením škár do lôžka z kameniva, veľ. do 0,25 m2 plochy do 50 m2</t>
  </si>
  <si>
    <t>-1180540754</t>
  </si>
  <si>
    <t>0,4*0,4*30</t>
  </si>
  <si>
    <t>592460020000</t>
  </si>
  <si>
    <t>Dlažba betónová SEMMELROCK pre nevidiacich s výstupkami, rozmer 400x400x80 mm, sivá</t>
  </si>
  <si>
    <t>-1182523150</t>
  </si>
  <si>
    <t>30*1,01 'Prepočítané koeficientom množstva</t>
  </si>
  <si>
    <t>596911143.S</t>
  </si>
  <si>
    <t>Kladenie betónovej zámkovej dlažby komunikácií pre peších hr. 60 mm pre peších nad 100 do 300 m2 so zriadením lôžka z kameniva hr. 30 mm</t>
  </si>
  <si>
    <t>1970326138</t>
  </si>
  <si>
    <t>592460017300</t>
  </si>
  <si>
    <t>Dlažba betónová SEMMELROCK CITYTOP systémová s fázou, rozmer 100x100 až 300x300x60 mm, sivá</t>
  </si>
  <si>
    <t>-1884492008</t>
  </si>
  <si>
    <t>263,42*1,02 'Prepočítané koeficientom množstva</t>
  </si>
  <si>
    <t>Rúrové vedenie</t>
  </si>
  <si>
    <t>812479011.S</t>
  </si>
  <si>
    <t>Demontáž kanalizačného potrubia z betónových rúr od DN 800 do DN 1200 -1,640 t</t>
  </si>
  <si>
    <t>547243072</t>
  </si>
  <si>
    <t>894421111.S</t>
  </si>
  <si>
    <t>Zriadenie šachiet prefabrikovaných do 4t</t>
  </si>
  <si>
    <t>-66506579</t>
  </si>
  <si>
    <t>592240012800.S</t>
  </si>
  <si>
    <t>Betónový vyrovnávací prstnenec TBS 13-100, DN 1000, výška 1000 mm, hr. steny 90 mm</t>
  </si>
  <si>
    <t>-490926230</t>
  </si>
  <si>
    <t>592240012900.S</t>
  </si>
  <si>
    <t>Betónový kónus TBS 1-57, DN 576, výška 1000/600 mm, hr. steny 90 mm</t>
  </si>
  <si>
    <t>-1840715345</t>
  </si>
  <si>
    <t>899332111.S</t>
  </si>
  <si>
    <t>Výšková úprava uličného vstupu alebo vpuste do 200 mm znížením poklopu</t>
  </si>
  <si>
    <t>5952039</t>
  </si>
  <si>
    <t>914001111.S</t>
  </si>
  <si>
    <t>Osadenie a montáž cestnej zvislej dopravnej značky na stĺpik, stĺp, konzolu alebo objekt</t>
  </si>
  <si>
    <t>-635333251</t>
  </si>
  <si>
    <t>404410033905</t>
  </si>
  <si>
    <t>Regulačná značka ZDZ 201 "Daj prednosť v jazde", Zn lisovaná, V1-630 mm, RA2, P3, E2, SP1</t>
  </si>
  <si>
    <t>-302449378</t>
  </si>
  <si>
    <t>404410112306</t>
  </si>
  <si>
    <t>Informatívna značka ZDZ 302 "Hlavná cesta", Zn lisovaná, V1-420x420 mm, RA1, P3, E2, SP1</t>
  </si>
  <si>
    <t>391494215</t>
  </si>
  <si>
    <t>404410035315</t>
  </si>
  <si>
    <t>Regulačná značka ZDZ 232 "Zákaz vjazdu pre všetky motorové vozidlá", Zn lisovaná, V1 - kruh 420 mm, RA1, P3, E2, SP1</t>
  </si>
  <si>
    <t>-1334383306</t>
  </si>
  <si>
    <t>404410034267</t>
  </si>
  <si>
    <t>Regulačná značka ZDZ 210-33 "Prikázaný smer jazdy (vľavo alebo vpravo)", Zn lisovaná, V2 - kruh 600 mm, RA1, P3, E2, SP1</t>
  </si>
  <si>
    <t>1423105761</t>
  </si>
  <si>
    <t>404410037210</t>
  </si>
  <si>
    <t>Regulačná značka ZDZ 272 "Parkovanie", Zn lisovaná, V1 - 420 x x420 mm, RA1, P3, E2, SP1</t>
  </si>
  <si>
    <t>-1017467490</t>
  </si>
  <si>
    <t>404410178728.S</t>
  </si>
  <si>
    <t>Všeobecná dodatková tabuľa, rozmer 231x420 mm, retroreflexia RA1, pozinkovaná</t>
  </si>
  <si>
    <t>-2117191534</t>
  </si>
  <si>
    <t>404440000100.S</t>
  </si>
  <si>
    <t>Úchyt na stĺpik, d 60 mm, križový, Zn</t>
  </si>
  <si>
    <t>1295841034</t>
  </si>
  <si>
    <t>404490008400.S</t>
  </si>
  <si>
    <t>Stĺpik Zn, d 60 mm/1 bm, pre dopravné značky</t>
  </si>
  <si>
    <t>1709899472</t>
  </si>
  <si>
    <t>8*2</t>
  </si>
  <si>
    <t>404490008600.S</t>
  </si>
  <si>
    <t>Krytka stĺpika, d 60 mm, plastová</t>
  </si>
  <si>
    <t>-830745617</t>
  </si>
  <si>
    <t>404490008800.S</t>
  </si>
  <si>
    <t>Hliníkova pätka pre montáž stĺpika d 60 mm do pevného základu</t>
  </si>
  <si>
    <t>1809970981</t>
  </si>
  <si>
    <t>915711211.S</t>
  </si>
  <si>
    <t>Vodorovné dopravné značenie striekané farbou deliacich čiar súvislých šírky 125 mm biela základná</t>
  </si>
  <si>
    <t>1673500135</t>
  </si>
  <si>
    <t>915791111.S</t>
  </si>
  <si>
    <t>Predznačenie pre značenie striekané farbou z náterových hmôt deliace čiary, vodiace prúžky</t>
  </si>
  <si>
    <t>-1930123223</t>
  </si>
  <si>
    <t>7,8*6</t>
  </si>
  <si>
    <t>5,05*28</t>
  </si>
  <si>
    <t>5,05*4</t>
  </si>
  <si>
    <t>5,3*3</t>
  </si>
  <si>
    <t>6,2*6</t>
  </si>
  <si>
    <t>916361113.S</t>
  </si>
  <si>
    <t>Osadenie cestného obrubníka betónového ležatého do lôžka z betónu prostého tr. C 20/25 s bočnou oporou</t>
  </si>
  <si>
    <t>993173700</t>
  </si>
  <si>
    <t>4+7</t>
  </si>
  <si>
    <t>73,5</t>
  </si>
  <si>
    <t>21,5</t>
  </si>
  <si>
    <t>592170003600</t>
  </si>
  <si>
    <t>Obrubník SEMMELROCK cestný so skosením, lxšxv 250x150x250 mm, sivá</t>
  </si>
  <si>
    <t>-1354690974</t>
  </si>
  <si>
    <t>106*1,01 'Prepočítané koeficientom množstva</t>
  </si>
  <si>
    <t>916362113.S</t>
  </si>
  <si>
    <t>Osadenie cestného obrubníka betónového stojatého do lôžka z betónu prostého tr. C 20/25 s bočnou oporou</t>
  </si>
  <si>
    <t>741483327</t>
  </si>
  <si>
    <t>30*2</t>
  </si>
  <si>
    <t>592170003800</t>
  </si>
  <si>
    <t>Obrubník SEMMELROCK cestný so skosením, lxšxv 1000x150x250 mm, sivá</t>
  </si>
  <si>
    <t>-362298090</t>
  </si>
  <si>
    <t>297,029702970297*1,01 'Prepočítané koeficientom množstva</t>
  </si>
  <si>
    <t>592170003500</t>
  </si>
  <si>
    <t>Obrubník SEMMELROCK rovný, lxšxv 1000x100x200 mm, sivá</t>
  </si>
  <si>
    <t>-1500305930</t>
  </si>
  <si>
    <t>592170002400</t>
  </si>
  <si>
    <t>Obrubník PREMAC cestný nábehový, lxšxv 1000x200x150(100) mm</t>
  </si>
  <si>
    <t>-1720426302</t>
  </si>
  <si>
    <t>592170004000</t>
  </si>
  <si>
    <t>Obrubník SEMMELROCK cestný, oblúkový, vonkajší polomer 1 m, lxšxv 520x150x250 mm, sivá</t>
  </si>
  <si>
    <t>-1125336210</t>
  </si>
  <si>
    <t>592170004100</t>
  </si>
  <si>
    <t>Obrubník SEMMELROCK cestný, oblúkový, vonkajší polomer 2 m, lxšxv 780x150x250 mm, sivá</t>
  </si>
  <si>
    <t>152317643</t>
  </si>
  <si>
    <t>916561112.S</t>
  </si>
  <si>
    <t>Osadenie záhonového alebo parkového obrubníka betón., do lôžka z bet. pros. tr. C 16/20 s bočnou oporou</t>
  </si>
  <si>
    <t>-813363143</t>
  </si>
  <si>
    <t>17,5*2</t>
  </si>
  <si>
    <t>19*3</t>
  </si>
  <si>
    <t>11,5*2</t>
  </si>
  <si>
    <t>592170002900</t>
  </si>
  <si>
    <t>Obrubník SEMMELROCK parkový, lxšxv 1000x50x200 mm, sivá</t>
  </si>
  <si>
    <t>2131661298</t>
  </si>
  <si>
    <t>199*1,01 'Prepočítané koeficientom množstva</t>
  </si>
  <si>
    <t>919735112.S</t>
  </si>
  <si>
    <t>Rezanie existujúceho asfaltového krytu alebo podkladu hĺbky nad 50 do 100 mm</t>
  </si>
  <si>
    <t>1168565936</t>
  </si>
  <si>
    <t>966006211.S</t>
  </si>
  <si>
    <t>Odstránenie (demontáž) zvislej dopravnej značky zo stĺpov, stĺpikov alebo konzol,  -0,00400t</t>
  </si>
  <si>
    <t>107489501</t>
  </si>
  <si>
    <t>979081111.S</t>
  </si>
  <si>
    <t>Odvoz sutiny a vybúraných hmôt na skládku do 1 km</t>
  </si>
  <si>
    <t>-47953233</t>
  </si>
  <si>
    <t>979081121.S</t>
  </si>
  <si>
    <t>Odvoz sutiny a vybúraných hmôt na skládku za každý ďalší 1 km</t>
  </si>
  <si>
    <t>-870289156</t>
  </si>
  <si>
    <t>35,854*10</t>
  </si>
  <si>
    <t>979089212.S</t>
  </si>
  <si>
    <t>Poplatok za skladovanie - bitúmenové zmesi, uholný decht, dechtové výrobky (17 03 ), ostatné</t>
  </si>
  <si>
    <t>1324484815</t>
  </si>
  <si>
    <t>998223011.S</t>
  </si>
  <si>
    <t>Presun hmôt pre pozemné komunikácie s krytom dláždeným (822 2.3, 822 5.3) akejkoľvek dĺžky objektu</t>
  </si>
  <si>
    <t>327152046</t>
  </si>
  <si>
    <t>998225111.S</t>
  </si>
  <si>
    <t>Presun hmôt pre pozemnú komunikáciu a letisko s krytom asfaltovým akejkoľvek dĺžky objektu</t>
  </si>
  <si>
    <t>-471291713</t>
  </si>
  <si>
    <t>1807971913</t>
  </si>
  <si>
    <t>67,405</t>
  </si>
  <si>
    <t>283230002700</t>
  </si>
  <si>
    <t>Nopová HDPE fólia FONDALINE 500, výška nopu 8 mm, proti zemnej vlhkosti s radónovou ochranou, pre spodnú stavbu, ONDULINE</t>
  </si>
  <si>
    <t>-744779717</t>
  </si>
  <si>
    <t>67,405*1,15 'Prepočítané koeficientom množstva</t>
  </si>
  <si>
    <t>998711201.S</t>
  </si>
  <si>
    <t>-1326217037</t>
  </si>
  <si>
    <t>715</t>
  </si>
  <si>
    <t>Izolácie proti chemickým vplyvom</t>
  </si>
  <si>
    <t>715131001.1</t>
  </si>
  <si>
    <t>Zhotovenie izolácie fóliami</t>
  </si>
  <si>
    <t>-852311732</t>
  </si>
  <si>
    <t>20*5,05</t>
  </si>
  <si>
    <t>283290003600</t>
  </si>
  <si>
    <t>Separačná fólia FE, šxl 1,3x100 m, na oddelenie poterov, PE, BAUMIT</t>
  </si>
  <si>
    <t>-303013854</t>
  </si>
  <si>
    <t>469,65*1,1 'Prepočítané koeficientom množstva</t>
  </si>
  <si>
    <t>998715201.S</t>
  </si>
  <si>
    <t>Presun hmôt pre izolácie proti chemickým vplyvom v objektoch výšky do 6 m</t>
  </si>
  <si>
    <t>-1195324960</t>
  </si>
  <si>
    <t>767995159.S</t>
  </si>
  <si>
    <t>Montáž nosných a pomocných konštrukcií z kompozitných profilov hmotnosti nad 10 kg/m</t>
  </si>
  <si>
    <t>-269082362</t>
  </si>
  <si>
    <t>6,4</t>
  </si>
  <si>
    <t>145540000700.S</t>
  </si>
  <si>
    <t>Profil oceľový 50x3 mm zváraný tenkostenný uzavretý štvorcový</t>
  </si>
  <si>
    <t>-2022077808</t>
  </si>
  <si>
    <t>74,75*1,05/1000</t>
  </si>
  <si>
    <t>145540000400.S</t>
  </si>
  <si>
    <t>Profil oceľový 40x3 mm zváraný tenkostenný uzavretý štvorcový</t>
  </si>
  <si>
    <t>1205616339</t>
  </si>
  <si>
    <t>2,11*1,05/1000</t>
  </si>
  <si>
    <t>132110000400.S</t>
  </si>
  <si>
    <t>Tyč oceľová jemná kruhová D 8 mm, ozn. 10 000, podľa EN alebo EN ISO S185</t>
  </si>
  <si>
    <t>1345266991</t>
  </si>
  <si>
    <t>11,23*1,05/1000</t>
  </si>
  <si>
    <t>245990000100.1</t>
  </si>
  <si>
    <t>Kapsula chemická M10x190, kotevná technika do betónu, HILTI</t>
  </si>
  <si>
    <t>-116680495</t>
  </si>
  <si>
    <t>631260001485.S</t>
  </si>
  <si>
    <t>Matka kompozitná M10</t>
  </si>
  <si>
    <t>-401212811</t>
  </si>
  <si>
    <t>631260001495.S</t>
  </si>
  <si>
    <t>Závitová tyč kompozitná M10, dĺžky 980 mm</t>
  </si>
  <si>
    <t>1092062798</t>
  </si>
  <si>
    <t>767995205.S</t>
  </si>
  <si>
    <t>Výroba atypického zábradlia rovného z profilovanej ocele</t>
  </si>
  <si>
    <t>-1835394060</t>
  </si>
  <si>
    <t>998767201.S</t>
  </si>
  <si>
    <t>-2030877322</t>
  </si>
  <si>
    <t>Nátery</t>
  </si>
  <si>
    <t>783225100.S</t>
  </si>
  <si>
    <t>Nátery kov.stav.doplnk.konštr. syntetické na vzduchu schnúce dvojnás. 1x s emailov. - 105µm</t>
  </si>
  <si>
    <t>1690398419</t>
  </si>
  <si>
    <t>18,1*0,05*4</t>
  </si>
  <si>
    <t>0,65*0,04*4</t>
  </si>
  <si>
    <t>28,8*2*3,14*0,004</t>
  </si>
  <si>
    <t>02.02 - Odvodnenie komunikácie a parkoviska</t>
  </si>
  <si>
    <t>131201101.S</t>
  </si>
  <si>
    <t>Výkop nezapaženej jamy v hornine 3, do 100 m3</t>
  </si>
  <si>
    <t>-280643841</t>
  </si>
  <si>
    <t>5*3*2,5</t>
  </si>
  <si>
    <t>1872452014</t>
  </si>
  <si>
    <t>-2049169735</t>
  </si>
  <si>
    <t>95*0,6*1,4</t>
  </si>
  <si>
    <t>38949925</t>
  </si>
  <si>
    <t>162301111.S</t>
  </si>
  <si>
    <t>Vodorovné premiestnenie výkopku po nespevnenej ceste z horniny tr.1-4, do 100 m3 na vzdialenosť nad 50 do 500 m</t>
  </si>
  <si>
    <t>-155255639</t>
  </si>
  <si>
    <t>38+80-34-25-25</t>
  </si>
  <si>
    <t>162501102.S</t>
  </si>
  <si>
    <t>Vodorovné premiestnenie výkopku po spevnenej ceste z horniny tr.1-4, do 100 m3 na vzdialenosť do 3000 m</t>
  </si>
  <si>
    <t>1292883878</t>
  </si>
  <si>
    <t>162501105.S</t>
  </si>
  <si>
    <t>Vodorovné premiestnenie výkopku po spevnenej ceste z horniny tr.1-4, do 100 m3, príplatok k cene za každých ďalšich a začatých 1000 m</t>
  </si>
  <si>
    <t>1979057896</t>
  </si>
  <si>
    <t>34*5</t>
  </si>
  <si>
    <t>167101101.S</t>
  </si>
  <si>
    <t>Nakladanie neuľahnutého výkopku z hornín tr.1-4 do 100 m3</t>
  </si>
  <si>
    <t>1601270473</t>
  </si>
  <si>
    <t>171201201.S</t>
  </si>
  <si>
    <t>Uloženie sypaniny na skládky do 100 m3</t>
  </si>
  <si>
    <t>-916768513</t>
  </si>
  <si>
    <t>1053214173</t>
  </si>
  <si>
    <t>34*1,8</t>
  </si>
  <si>
    <t>174101001.S</t>
  </si>
  <si>
    <t>Zásyp sypaninou so zhutnením jám, šachiet, rýh, zárezov alebo okolo objektov do 100 m3</t>
  </si>
  <si>
    <t>1285017607</t>
  </si>
  <si>
    <t>95*0,6*0,6</t>
  </si>
  <si>
    <t>175101102.S</t>
  </si>
  <si>
    <t>Obsyp potrubia sypaninou z vhodných hornín 1 až 4 s prehodením sypaniny</t>
  </si>
  <si>
    <t>2089953690</t>
  </si>
  <si>
    <t>95*0,6*0,45</t>
  </si>
  <si>
    <t>175101202.S</t>
  </si>
  <si>
    <t>Obsyp objektov sypaninou z vhodných hornín 1 až 4 s prehodením sypaniny</t>
  </si>
  <si>
    <t>607400537</t>
  </si>
  <si>
    <t>10*1*2,5</t>
  </si>
  <si>
    <t>386921011.S1</t>
  </si>
  <si>
    <t>Montáž odlučovača ropných látok železobetónového jednonádržového,komplet, hmotnosti jednotlivo do 3 t</t>
  </si>
  <si>
    <t>-516756465</t>
  </si>
  <si>
    <t>594320010200.S1</t>
  </si>
  <si>
    <t>Odlučovač ropných látok, 6 l/s, 0,1mg NEL/l, koalescenčný+sorpčný filter, 1xpoklop, betónový, Klartec</t>
  </si>
  <si>
    <t>-2110063990</t>
  </si>
  <si>
    <t>451573111.S</t>
  </si>
  <si>
    <t>Lôžko pod potrubie, stoky a drobné objekty, v otvorenom výkope z piesku a štrkopiesku do 63 mm</t>
  </si>
  <si>
    <t>1076153298</t>
  </si>
  <si>
    <t>2,5*2,5*0,03</t>
  </si>
  <si>
    <t>95*0,6*0,15</t>
  </si>
  <si>
    <t>581530000500.1</t>
  </si>
  <si>
    <t>Piesok kremičitý ST 03/08, frakcia 0,3-0,8 mm</t>
  </si>
  <si>
    <t>-459888462</t>
  </si>
  <si>
    <t>583310002700.S</t>
  </si>
  <si>
    <t>Štrkopiesok frakcia 0-8 mm</t>
  </si>
  <si>
    <t>-659044698</t>
  </si>
  <si>
    <t>452112121.S</t>
  </si>
  <si>
    <t>Osadenie prstenca  pod poklopy a mreže, výšky nad 100 do 200 mm</t>
  </si>
  <si>
    <t>-1726062999</t>
  </si>
  <si>
    <t>756007831</t>
  </si>
  <si>
    <t>3*1,01 'Prepočítané koeficientom množstva</t>
  </si>
  <si>
    <t>452112211.S</t>
  </si>
  <si>
    <t>Osadenie rámu pod poklopy a mreže, výšky do 100 mm</t>
  </si>
  <si>
    <t>-340934098</t>
  </si>
  <si>
    <t>552410002400</t>
  </si>
  <si>
    <t>Poklop liatinový D 400, WAVIN</t>
  </si>
  <si>
    <t>-615807364</t>
  </si>
  <si>
    <t>452311146.S</t>
  </si>
  <si>
    <t>Dosky, bloky, sedlá z betónu v otvorenom výkope tr. C 20/25</t>
  </si>
  <si>
    <t>1869904961</t>
  </si>
  <si>
    <t>2,5*2,5*0,15</t>
  </si>
  <si>
    <t>812479011.1</t>
  </si>
  <si>
    <t>Demontáž uličného vpustu komplet</t>
  </si>
  <si>
    <t>-1177640601</t>
  </si>
  <si>
    <t>871326026.S</t>
  </si>
  <si>
    <t>Montáž kanalizačného PVC-U potrubia hladkého plnostenného DN 150</t>
  </si>
  <si>
    <t>1370948097</t>
  </si>
  <si>
    <t>286110002700</t>
  </si>
  <si>
    <t>Rúra kanalizačná PVC-U gravitačná, hladká SN8 - KG, SW - plnostenná, DN 160, dĺ. 6 m, WAVIN</t>
  </si>
  <si>
    <t>-956677773</t>
  </si>
  <si>
    <t>877326004.S</t>
  </si>
  <si>
    <t>Montáž kanalizačného PVC-U kolena DN 150</t>
  </si>
  <si>
    <t>-1287721461</t>
  </si>
  <si>
    <t>286510004400</t>
  </si>
  <si>
    <t>Koleno PVC-U, DN 160x45° hladká pre gravitačnú kanalizáciu KG potrubia, WAVIN</t>
  </si>
  <si>
    <t>1885562127</t>
  </si>
  <si>
    <t>877326028.S</t>
  </si>
  <si>
    <t>Montáž kanalizačnej PVC-U odbočky DN 150</t>
  </si>
  <si>
    <t>-1821949810</t>
  </si>
  <si>
    <t>286510013600</t>
  </si>
  <si>
    <t>Odbočka 45° PVC-U, DN 160/160 hladká pre gravitačnú kanalizáciu KG potrubia, WAVIN</t>
  </si>
  <si>
    <t>85536658</t>
  </si>
  <si>
    <t>877326100.S</t>
  </si>
  <si>
    <t>Montáž kanalizačnej PVC-U presuvky DN 150</t>
  </si>
  <si>
    <t>1706962836</t>
  </si>
  <si>
    <t>LG150</t>
  </si>
  <si>
    <t>IN SITU manžeta 150 - pre OD tvarovky - PP korugovaný kanalizačný systém, PIPELIFE</t>
  </si>
  <si>
    <t>2082254290</t>
  </si>
  <si>
    <t>877356030.S</t>
  </si>
  <si>
    <t>Montáž kanalizačnej PVC-U odbočky DN 200</t>
  </si>
  <si>
    <t>-1944473586</t>
  </si>
  <si>
    <t>286510013900</t>
  </si>
  <si>
    <t>Odbočka 45° PVC-U, DN 200/160 hladká pre gravitačnú kanalizáciu KG potrubia, WAVIN</t>
  </si>
  <si>
    <t>570272912</t>
  </si>
  <si>
    <t>877376034.S</t>
  </si>
  <si>
    <t>Montáž kanalizačnej PVC-U odbočky DN 300</t>
  </si>
  <si>
    <t>837786343</t>
  </si>
  <si>
    <t>286510014800</t>
  </si>
  <si>
    <t>Odbočka 45° PVC-U, DN 315/160 hladká pre gravitačnú kanalizáciu KG potrubia, WAVIN</t>
  </si>
  <si>
    <t>1646875581</t>
  </si>
  <si>
    <t>892311000.S</t>
  </si>
  <si>
    <t>Skúška tesnosti kanalizácie D 150 mm</t>
  </si>
  <si>
    <t>1460372049</t>
  </si>
  <si>
    <t>-812344170</t>
  </si>
  <si>
    <t>592240009700.S</t>
  </si>
  <si>
    <t>Betónová šachtová skruž TZS 5/10, DN 1180, dĺžka 500 mm, hr. steny 90 mm</t>
  </si>
  <si>
    <t>-1514039515</t>
  </si>
  <si>
    <t>-1600805513</t>
  </si>
  <si>
    <t>894431167.1</t>
  </si>
  <si>
    <t>Montáž revíznej šachty z PVC, DN 600/160 (DN šachty/DN potr. ved.), tlak 40 t, hl. 1700 do 28000mm</t>
  </si>
  <si>
    <t>1536310214</t>
  </si>
  <si>
    <t>RF110000</t>
  </si>
  <si>
    <t>TEGRA 600 - Šachtové dno  600/160x0°</t>
  </si>
  <si>
    <t>545102483</t>
  </si>
  <si>
    <t>RF150000</t>
  </si>
  <si>
    <t>TEGRA 600 - Šachtové dno  600/160-T</t>
  </si>
  <si>
    <t>-1013802700</t>
  </si>
  <si>
    <t>RP060000</t>
  </si>
  <si>
    <t>TEGRA 600 - Vlnovcová šacht. rúra  ID600x6000</t>
  </si>
  <si>
    <t>737850357</t>
  </si>
  <si>
    <t>RF999900</t>
  </si>
  <si>
    <t>TEGRA 600 - Tesnenie šacht. rúry  600</t>
  </si>
  <si>
    <t>-1486500552</t>
  </si>
  <si>
    <t>895991112.1</t>
  </si>
  <si>
    <t>Osadenie PVC uličnej vpuste DN 425, vývod DN 160</t>
  </si>
  <si>
    <t>719391581</t>
  </si>
  <si>
    <t>286630036900</t>
  </si>
  <si>
    <t>Uličný vpust DN 425, vývod DN 150, výška 1,0 m, PP, PIPELIFE</t>
  </si>
  <si>
    <t>1196256383</t>
  </si>
  <si>
    <t>286610045900</t>
  </si>
  <si>
    <t>Teleskopický adaptér DN 400 ku kanalizačnej revíznej šachte TEGRA 600, PVC-U, WAVIN</t>
  </si>
  <si>
    <t>325886193</t>
  </si>
  <si>
    <t>895991121.S</t>
  </si>
  <si>
    <t>Montáž lapača nečistôt pre PVC uličné vpuste</t>
  </si>
  <si>
    <t>-796400339</t>
  </si>
  <si>
    <t>286630056700</t>
  </si>
  <si>
    <t>Lapač strešných splavenín pre PVC vpuste, PIPELIFE</t>
  </si>
  <si>
    <t>-1201884732</t>
  </si>
  <si>
    <t>895991131.S</t>
  </si>
  <si>
    <t>Osadenie liatinovej mreže pre PVC uličné vpuste, nosnosť 12,5 t</t>
  </si>
  <si>
    <t>-1246289205</t>
  </si>
  <si>
    <t>552410003500</t>
  </si>
  <si>
    <t>Mreža liatinová D 400 štvorcová 500x500 mm na teleskopickú rúru DN 425, WAVIN</t>
  </si>
  <si>
    <t>-1287454946</t>
  </si>
  <si>
    <t>998276101.S</t>
  </si>
  <si>
    <t>Presun hmôt pre rúrové vedenie hĺbené z rúr z plast., hmôt alebo sklolamin. v otvorenom výkope</t>
  </si>
  <si>
    <t>-27477163</t>
  </si>
  <si>
    <t>02.03 - Protipovodňové opatrenia - čiastočná vetva A (od šachty Š3 po výustný objekt)</t>
  </si>
  <si>
    <t>HZS - Hodinové zúčtovacie sadzby</t>
  </si>
  <si>
    <t>Mimostaven. doprava</t>
  </si>
  <si>
    <t>Klimatické vplyvy</t>
  </si>
  <si>
    <t>11500R</t>
  </si>
  <si>
    <t>Vytýčenie inžinierskych sietí</t>
  </si>
  <si>
    <t>136696486</t>
  </si>
  <si>
    <t>115101201</t>
  </si>
  <si>
    <t>Čerpanie vody na dopravnú výšku do 10 m s priemerným prítokom litrov za minútu nad 100 do 500 l</t>
  </si>
  <si>
    <t>-873072506</t>
  </si>
  <si>
    <t>115101302</t>
  </si>
  <si>
    <t>Pohotovosť záložnej čerpacej súpravy pre výšku do 10 m, s prítokom litrov za minútu nad 500 do 1000 l</t>
  </si>
  <si>
    <t>-719217153</t>
  </si>
  <si>
    <t>11510R</t>
  </si>
  <si>
    <t>Zemná prehrádzka na toku pre stavbu VO</t>
  </si>
  <si>
    <t>1525108116</t>
  </si>
  <si>
    <t>119001412</t>
  </si>
  <si>
    <t>Dočasné zaistenie podzemného potrubia DN 200-500</t>
  </si>
  <si>
    <t>-1957820451</t>
  </si>
  <si>
    <t>120001101</t>
  </si>
  <si>
    <t>Príplatok k cenám výkopov za sťaženie výkopu v blízkosti podzemného vedenia alebo výbušnín</t>
  </si>
  <si>
    <t>428089756</t>
  </si>
  <si>
    <t xml:space="preserve">2,3*1,6*4   </t>
  </si>
  <si>
    <t>121101111</t>
  </si>
  <si>
    <t>Odstránenie ornice s vodor. premiestn. na hromady, so zložením na vzdialenosť do 100 m a do 100m3</t>
  </si>
  <si>
    <t>-1772812787</t>
  </si>
  <si>
    <t xml:space="preserve">(2+1,6)*146*0,2   </t>
  </si>
  <si>
    <t>132201202</t>
  </si>
  <si>
    <t>Výkop ryhy šírky 600-2000mm horn.3 od 100 do 1000 m3</t>
  </si>
  <si>
    <t>1730832518</t>
  </si>
  <si>
    <t xml:space="preserve">1,6*1,7*5   </t>
  </si>
  <si>
    <t xml:space="preserve">1,6*3,1*40   </t>
  </si>
  <si>
    <t xml:space="preserve">1,6*2,8*50,2   </t>
  </si>
  <si>
    <t xml:space="preserve">1,6*2,5*51   </t>
  </si>
  <si>
    <t xml:space="preserve">Súčet   </t>
  </si>
  <si>
    <t>132201209</t>
  </si>
  <si>
    <t>Príplatok k cenám za lepivosť pri hĺbení rýh š. nad 600 do 2 000 mm zapaž. i nezapažených, s urovnaním dna v hornine 3</t>
  </si>
  <si>
    <t>-1222364634</t>
  </si>
  <si>
    <t>151101102</t>
  </si>
  <si>
    <t>Paženie a rozopretie stien rýh pre podzemné vedenie, príložné do 4 m</t>
  </si>
  <si>
    <t>1060390460</t>
  </si>
  <si>
    <t xml:space="preserve">(1,7*5+3,1*40+2,8*50,2+2,5*51)*2   </t>
  </si>
  <si>
    <t>151101112</t>
  </si>
  <si>
    <t>Odstránenie paženia rýh pre podzemné vedenie, príložné hĺbky do 4 m</t>
  </si>
  <si>
    <t>1447961127</t>
  </si>
  <si>
    <t>151101201</t>
  </si>
  <si>
    <t>Paženie stien bez rozopretia alebo vzopretia, príložné hĺbky do 4m</t>
  </si>
  <si>
    <t>-1027636000</t>
  </si>
  <si>
    <t xml:space="preserve">1,9*1,8+2*3*1,8   </t>
  </si>
  <si>
    <t>151101211</t>
  </si>
  <si>
    <t>Odstránenie paženia stien príložné hĺbky do 4 m</t>
  </si>
  <si>
    <t>939583188</t>
  </si>
  <si>
    <t>162501122</t>
  </si>
  <si>
    <t>Vodorovné premiestnenie výkopku po spevnenej ceste z horniny tr.1-4, nad 100 do 1000 m3 na vzdialenosť do 3000 m</t>
  </si>
  <si>
    <t>1580256002</t>
  </si>
  <si>
    <t xml:space="preserve">305,856+33,984+1,5*1,5*(3,2+2,9+2,5)   </t>
  </si>
  <si>
    <t>162501123</t>
  </si>
  <si>
    <t>Vodorovné premiestnenie výkopku po spevnenej ceste z horniny tr.1-4, nad 100 do 1000 m3, príplatok k cene za každých ďalšich a začatých 1000 m</t>
  </si>
  <si>
    <t>-125748015</t>
  </si>
  <si>
    <t xml:space="preserve">359,19*2   </t>
  </si>
  <si>
    <t>167101102</t>
  </si>
  <si>
    <t>1124532371</t>
  </si>
  <si>
    <t>171201202</t>
  </si>
  <si>
    <t>151361941</t>
  </si>
  <si>
    <t>171209002</t>
  </si>
  <si>
    <t>-2120868273</t>
  </si>
  <si>
    <t xml:space="preserve">359,19*1,6   </t>
  </si>
  <si>
    <t>174101002</t>
  </si>
  <si>
    <t>1354293107</t>
  </si>
  <si>
    <t xml:space="preserve">640,896-359,19   </t>
  </si>
  <si>
    <t>175101102</t>
  </si>
  <si>
    <t>Obsyp potrubia štrkopieskom zrnitosť do 40mm, alebo drvené kamenivo zrnitosť do 11 mm</t>
  </si>
  <si>
    <t>745363713</t>
  </si>
  <si>
    <t xml:space="preserve">1,6*1,35*(146,1-3*1,5)   </t>
  </si>
  <si>
    <t>5833734300</t>
  </si>
  <si>
    <t>Štrkopiesok frakcia 16-32 STN EN 13242 + A1</t>
  </si>
  <si>
    <t>-1828404062</t>
  </si>
  <si>
    <t xml:space="preserve">305,856*1,8   </t>
  </si>
  <si>
    <t>181101102</t>
  </si>
  <si>
    <t>Úprava pláne v hornine 1-4 so zhutnením</t>
  </si>
  <si>
    <t>-51820554</t>
  </si>
  <si>
    <t xml:space="preserve">(1,6+2)*146,1   </t>
  </si>
  <si>
    <t>0057211200</t>
  </si>
  <si>
    <t>Trávové semeno - parková zmes</t>
  </si>
  <si>
    <t>-640054509</t>
  </si>
  <si>
    <t>181301313</t>
  </si>
  <si>
    <t>Rozprestretie ornice na svahu do sklonu 1:5, plocha nad 500 m2, hr. do 200 mm</t>
  </si>
  <si>
    <t>-1013615743</t>
  </si>
  <si>
    <t xml:space="preserve">(2+1,6)*146   </t>
  </si>
  <si>
    <t>451573111</t>
  </si>
  <si>
    <t>1046772590</t>
  </si>
  <si>
    <t xml:space="preserve">1,6*(146,1-3*1,5)*0,15   </t>
  </si>
  <si>
    <t>5833719100</t>
  </si>
  <si>
    <t>Štrkopiesok 0-32 b</t>
  </si>
  <si>
    <t>-808085335</t>
  </si>
  <si>
    <t xml:space="preserve">33,984*1,8   </t>
  </si>
  <si>
    <t>452311141</t>
  </si>
  <si>
    <t>Dosky, bloky, sedlá z betónu v otvorenom výkope tr.C 16/20</t>
  </si>
  <si>
    <t>-1974927447</t>
  </si>
  <si>
    <t xml:space="preserve">1,8*1,8*0,2*3   </t>
  </si>
  <si>
    <t>452311151</t>
  </si>
  <si>
    <t>Dosky, bloky, sedlá z betónu v otvorenom výkope tr.C 25/30</t>
  </si>
  <si>
    <t>872819298</t>
  </si>
  <si>
    <t xml:space="preserve">2,9*1,9*0,2+1,8*1,8*0,3+2,35*0,2*2   </t>
  </si>
  <si>
    <t>452351101</t>
  </si>
  <si>
    <t>Debnenie v otvorenom výkope dosiek, sedlových lôžok a blokov pod potrubie,stoky a drobné objekty</t>
  </si>
  <si>
    <t>-1588262288</t>
  </si>
  <si>
    <t xml:space="preserve">1,8*1,8*2   </t>
  </si>
  <si>
    <t xml:space="preserve">4*(2,9*1,8/2)   </t>
  </si>
  <si>
    <t xml:space="preserve">(2,9+1,9)*2*0,2   </t>
  </si>
  <si>
    <t>594511115</t>
  </si>
  <si>
    <t>Dlažba z lomového kameňa do lôžka z betónu tr. C 25/30-VO</t>
  </si>
  <si>
    <t>-1732144951</t>
  </si>
  <si>
    <t>871490410</t>
  </si>
  <si>
    <t>Montáž kanalizačného potrubia z polypropylénových korungovaných rúr SN 8 DN 1000 mm</t>
  </si>
  <si>
    <t>-1392808230</t>
  </si>
  <si>
    <t>2860012770</t>
  </si>
  <si>
    <t>Rúra1000/6000 - PP korugovaný kanalizačný systém SN8</t>
  </si>
  <si>
    <t>1724113507</t>
  </si>
  <si>
    <t xml:space="preserve">23 * 1,09   </t>
  </si>
  <si>
    <t>2860014220</t>
  </si>
  <si>
    <t>Tesnenie1000 - PP korugovaný kanalizačný systém</t>
  </si>
  <si>
    <t>-1246505849</t>
  </si>
  <si>
    <t>2860013810</t>
  </si>
  <si>
    <t>Spojka so záražkou1000 -PRAGMA ID tvarovky - PP korugovaný kanalizačný systém PIPELIFE</t>
  </si>
  <si>
    <t>-2011267265</t>
  </si>
  <si>
    <t>877490410</t>
  </si>
  <si>
    <t>Montáž šachtového prechodu na potrubie z kanalizačných korungovaných polypropylénových rúr DN 1000 mm</t>
  </si>
  <si>
    <t>1519731155</t>
  </si>
  <si>
    <t>2860014060</t>
  </si>
  <si>
    <t>Šachtový prechod 1000 - PP korugovaný kanalizačný systém</t>
  </si>
  <si>
    <t>-220538619</t>
  </si>
  <si>
    <t>891492121</t>
  </si>
  <si>
    <t>Montáž kanalizačného posúvača/stavidla/spätnej klapky  DN 1000</t>
  </si>
  <si>
    <t>456823296</t>
  </si>
  <si>
    <t>4228562350</t>
  </si>
  <si>
    <t>HADE koncová klapka DN 1100 PE-HD na kolmú betón.stenu, typ PTK-G so zvislým tanierom</t>
  </si>
  <si>
    <t>757715678</t>
  </si>
  <si>
    <t>4228562530</t>
  </si>
  <si>
    <t>HADE koncová klapka DN 1100 PE-HD na kolmú betón.stenu, typ PTK-G: sada pre ukotvenie</t>
  </si>
  <si>
    <t>-322207843</t>
  </si>
  <si>
    <t>892491000</t>
  </si>
  <si>
    <t>Skúška tesnosti kanalizácie vzduchom medzi dvomi šachtami D 1000</t>
  </si>
  <si>
    <t>836583979</t>
  </si>
  <si>
    <t>894421112</t>
  </si>
  <si>
    <t>Zriadenie šachiet prefabrikovaných 4-10t</t>
  </si>
  <si>
    <t>2136034284</t>
  </si>
  <si>
    <t>592246675K</t>
  </si>
  <si>
    <t>Dno štvorcové 1200/1200/2000/150trojkrížové DN 1000 +stropná doska</t>
  </si>
  <si>
    <t>-153162867</t>
  </si>
  <si>
    <t>592246674K</t>
  </si>
  <si>
    <t>Dno štvorcové 1200/1200/2000/150 priame DN 1000 priame +stroná doska -betónový prefabrikát</t>
  </si>
  <si>
    <t>-1804264009</t>
  </si>
  <si>
    <t>2572141300</t>
  </si>
  <si>
    <t>Mydlo mazacie priemyselné GLEIT - bal 5kg</t>
  </si>
  <si>
    <t>648545314</t>
  </si>
  <si>
    <t>894421114</t>
  </si>
  <si>
    <t>Zriadenie vstupných komínov z prefabrikovaných šachtových dielcov</t>
  </si>
  <si>
    <t>508220162</t>
  </si>
  <si>
    <t>5922470162</t>
  </si>
  <si>
    <t>Skruž betónová prechodová Klartec 1000/600/120 SPK s plast stupadlami</t>
  </si>
  <si>
    <t>-694006599</t>
  </si>
  <si>
    <t>5922470160</t>
  </si>
  <si>
    <t>Skruž betónová rovná Klartec 1000/500/120 s poplastovanou stupačkou</t>
  </si>
  <si>
    <t>1422161732</t>
  </si>
  <si>
    <t>5922470150</t>
  </si>
  <si>
    <t>Skruž betónová rovná Klartec 1000/250/120 s poplastovanou stupačkou</t>
  </si>
  <si>
    <t>-1238030943</t>
  </si>
  <si>
    <t>5922470211</t>
  </si>
  <si>
    <t>Tesnenie pre DN1000</t>
  </si>
  <si>
    <t>-1367259930</t>
  </si>
  <si>
    <t>894421117</t>
  </si>
  <si>
    <t>Skúška tesnosti kanalizačnej šachty vodou</t>
  </si>
  <si>
    <t>-44667350</t>
  </si>
  <si>
    <t>899304111</t>
  </si>
  <si>
    <t>Osadenie poklopu železobetónového vrátane rámu akejkoľvek hmotnosti</t>
  </si>
  <si>
    <t>-570703248</t>
  </si>
  <si>
    <t>592240008400</t>
  </si>
  <si>
    <t>Poklop BEGU betón - liatina 1000 PL600/D400 pre zaťaženie do 40 t pre revízne šachty DN 630 až 1000, PIPELIFE</t>
  </si>
  <si>
    <t>-2117844454</t>
  </si>
  <si>
    <t xml:space="preserve">3 * 1,01   </t>
  </si>
  <si>
    <t>998276101</t>
  </si>
  <si>
    <t>-255839968</t>
  </si>
  <si>
    <t>767914830</t>
  </si>
  <si>
    <t>Demontáž oplotenia rámového na oceľové stĺpiky, výšky nad 1 do 2 m,  -0,00900t</t>
  </si>
  <si>
    <t>1813221641</t>
  </si>
  <si>
    <t>767915110</t>
  </si>
  <si>
    <t>Montáž oplotenia priebežného z profilovej ocele s hmotnosťou 1 m oplotenia do 15 kg</t>
  </si>
  <si>
    <t>1214267878</t>
  </si>
  <si>
    <t>HZS</t>
  </si>
  <si>
    <t>Hodinové zúčtovacie sadzby</t>
  </si>
  <si>
    <t>HZS000118</t>
  </si>
  <si>
    <t>Stavebno montážne práce-práce žeriavom</t>
  </si>
  <si>
    <t>262144</t>
  </si>
  <si>
    <t>1864820016</t>
  </si>
  <si>
    <t>02.04 - Protipovodňové opatrenia - čiastočná vetva C (od šachty RŠ2 po šachtu Š3)</t>
  </si>
  <si>
    <t>111201101</t>
  </si>
  <si>
    <t>-1359882955</t>
  </si>
  <si>
    <t xml:space="preserve">30*1,5   </t>
  </si>
  <si>
    <t>111201402</t>
  </si>
  <si>
    <t>Spálenie krovín a stromov s priemerom kmeňa do 100 mm na hromadách pre plochu nad 100 do 1000m2</t>
  </si>
  <si>
    <t>2012781371</t>
  </si>
  <si>
    <t>904626195</t>
  </si>
  <si>
    <t>-160099980</t>
  </si>
  <si>
    <t>1304700654</t>
  </si>
  <si>
    <t xml:space="preserve">2,14*4,0*1,0   </t>
  </si>
  <si>
    <t>132301202</t>
  </si>
  <si>
    <t>Výkop ryhy šírky 600-2000mm hor 4 100-1000 m3</t>
  </si>
  <si>
    <t>-1409871029</t>
  </si>
  <si>
    <t xml:space="preserve">2,05*1,0*61,5-8,56   </t>
  </si>
  <si>
    <t>132301209</t>
  </si>
  <si>
    <t>Príplatok za lepivosť pri hĺbení rýh š. nad 600 do 2 000 mm zapažených i nezapažených, s urovnaním dna v hornine 4</t>
  </si>
  <si>
    <t>856462058</t>
  </si>
  <si>
    <t xml:space="preserve">2,05*1,0*61,5-2,14*1,0*4,0   </t>
  </si>
  <si>
    <t>132311121</t>
  </si>
  <si>
    <t>Hĺbenie rýh šírky nad 600  do 1300 mm v  horninách tr. 4 súdržných - ručným alebo pneumatickým náradím</t>
  </si>
  <si>
    <t>-115648219</t>
  </si>
  <si>
    <t>132311139</t>
  </si>
  <si>
    <t>Príplatok za lepivosť pri hĺbení rýh š nad 600 do 1300 mm ručným alebo pneumatickým náradím v horninetr. 4</t>
  </si>
  <si>
    <t>2141923414</t>
  </si>
  <si>
    <t>151101101</t>
  </si>
  <si>
    <t>Paženie a rozopretie stien rýh pre podzemné vedenie, príložné do 2 m</t>
  </si>
  <si>
    <t>-773602802</t>
  </si>
  <si>
    <t xml:space="preserve">2,05*61,5*2   </t>
  </si>
  <si>
    <t>151101111</t>
  </si>
  <si>
    <t>Odstránenie paženia rýh pre podzemné vedenie, príložné hĺbky do 2 m</t>
  </si>
  <si>
    <t>1805055434</t>
  </si>
  <si>
    <t>944463307</t>
  </si>
  <si>
    <t xml:space="preserve">117,515+8,56   </t>
  </si>
  <si>
    <t>-1646142689</t>
  </si>
  <si>
    <t xml:space="preserve">126,075*3   </t>
  </si>
  <si>
    <t>-707028033</t>
  </si>
  <si>
    <t>-1790690092</t>
  </si>
  <si>
    <t>-1352919410</t>
  </si>
  <si>
    <t xml:space="preserve">126,075*1,6   </t>
  </si>
  <si>
    <t>-328955350</t>
  </si>
  <si>
    <t xml:space="preserve">(117,515+8,56)-(36,9+6,15)   </t>
  </si>
  <si>
    <t>5833716700</t>
  </si>
  <si>
    <t>Štrkopiesok frakcia 0-22 STN EN 13242 + A1</t>
  </si>
  <si>
    <t>956357879</t>
  </si>
  <si>
    <t xml:space="preserve">83,025*1,8   </t>
  </si>
  <si>
    <t>1485416274</t>
  </si>
  <si>
    <t xml:space="preserve">61,5*0,6*1,0   </t>
  </si>
  <si>
    <t>511287652</t>
  </si>
  <si>
    <t xml:space="preserve">36,9*1,8   </t>
  </si>
  <si>
    <t>1134808941</t>
  </si>
  <si>
    <t xml:space="preserve">61,5*1,0*0,1   </t>
  </si>
  <si>
    <t>2022701606</t>
  </si>
  <si>
    <t xml:space="preserve">6,15*1,8   </t>
  </si>
  <si>
    <t>871370410</t>
  </si>
  <si>
    <t>Montáž kanalizačného potrubia z polypropylénových korungovaných rúr SN 8 DN 300 mm</t>
  </si>
  <si>
    <t>-1562977839</t>
  </si>
  <si>
    <t>2861420670</t>
  </si>
  <si>
    <t>Rúra X-Stream PP s hrdlom vrátane tesnenia SN 8, DN 300 L=6 m korugovaná pre gravitačnú kanalizáciu, WAVIN</t>
  </si>
  <si>
    <t>1729695961</t>
  </si>
  <si>
    <t>877370410</t>
  </si>
  <si>
    <t>Montáž šachtového prechodu na potrubie z kanalizačných korungovaných polypropylénových rúr 300 mm</t>
  </si>
  <si>
    <t>-1146010598</t>
  </si>
  <si>
    <t>2865404040</t>
  </si>
  <si>
    <t>Šachtová prechodka X-Stream PP, DN 300 korugovaná pre gravitačnú kanalizáciu, WAVIN</t>
  </si>
  <si>
    <t>1680457050</t>
  </si>
  <si>
    <t>2830010610</t>
  </si>
  <si>
    <t>Výstražná fólia HNEDÁ - KANALIZÁCIA, 1 kotúč=500m</t>
  </si>
  <si>
    <t>281663656</t>
  </si>
  <si>
    <t>892352131</t>
  </si>
  <si>
    <t>Tlaková skúška vzduchom potrubí DN 200-400 mm s kompletnou sadou tesniaceho vaku</t>
  </si>
  <si>
    <t>úsek</t>
  </si>
  <si>
    <t>1533397648</t>
  </si>
  <si>
    <t>894810012</t>
  </si>
  <si>
    <t>Montáž plastovej revíznej kanalizačnej šachty 1000 PP, výška šachty 2 m, s roznášacím prstencom a poklopom</t>
  </si>
  <si>
    <t>813360055</t>
  </si>
  <si>
    <t>2866113700</t>
  </si>
  <si>
    <t>Šachtové dno s výkyvom ku kanalizačnej revíznej šachte TEGRA 1000 NG - prietočné DN 315x0° pre hladké potrubia KG, materiál: PP, WAVIN</t>
  </si>
  <si>
    <t>1639029125</t>
  </si>
  <si>
    <t>2867107440</t>
  </si>
  <si>
    <t>Gumové tesnenie šachtovej rúry 1000 ku kanalizačnej revíznej šachte TEGRA 1000, WAVIN</t>
  </si>
  <si>
    <t>-939162945</t>
  </si>
  <si>
    <t>2865405150</t>
  </si>
  <si>
    <t>Prechodový konus 600/1000 mm ku kanalizačnej revíznej šachte TEGRA 1000 NG, materiál: PP, WAVIN</t>
  </si>
  <si>
    <t>-738301697</t>
  </si>
  <si>
    <t>2864102140</t>
  </si>
  <si>
    <t>Set príslušenstva k rebríku (obruč + 2 úchyty) ku kanalizačnej revíznej šachte TEGRA 1000 NG, WAVIN</t>
  </si>
  <si>
    <t>377754254</t>
  </si>
  <si>
    <t>2866200155</t>
  </si>
  <si>
    <t>Plastový poklop A15 TEGRA 600 na šachtové rúry, WAVIN</t>
  </si>
  <si>
    <t>-1631197011</t>
  </si>
  <si>
    <t>286MP000060</t>
  </si>
  <si>
    <t>Vlnovcová šachtová rúra TEGRA NG 1000- ID 1000x6000, WAVIN</t>
  </si>
  <si>
    <t>cm</t>
  </si>
  <si>
    <t>-15432656</t>
  </si>
  <si>
    <t>MF730000</t>
  </si>
  <si>
    <t>Liatinový poklop D600 Wavin  D400</t>
  </si>
  <si>
    <t>-1474274806</t>
  </si>
  <si>
    <t>286W4032047</t>
  </si>
  <si>
    <t>Rebrík - s nášľapnými stupňami L=5,23m ku kanalizačnej revíznej šachte TEGRA 1000 NG, WAVIN</t>
  </si>
  <si>
    <t>48718283</t>
  </si>
  <si>
    <t>2866200160</t>
  </si>
  <si>
    <t>Tesnenie z PVC k plastovému poklopu A15/600, WAVIN</t>
  </si>
  <si>
    <t>1171066724</t>
  </si>
  <si>
    <t>2865403980</t>
  </si>
  <si>
    <t>X-Stream PP Prechod XS hrdlo/KG rura, DN 300/315 korugovaná pre gravitačnú kanalizáciu, WAVIN</t>
  </si>
  <si>
    <t>-1096444771</t>
  </si>
  <si>
    <t>2867107280</t>
  </si>
  <si>
    <t>Tesnenie X-Stream PP, DN 300 pre gravitačnú kanalizáciu, WAVIN</t>
  </si>
  <si>
    <t>-1609633054</t>
  </si>
  <si>
    <t>-813522412</t>
  </si>
  <si>
    <t>-767173310</t>
  </si>
  <si>
    <t>-2121328458</t>
  </si>
  <si>
    <t>03 ELEKTRO - Elektroinštalácie - Krytá plaváreň Lučenec</t>
  </si>
  <si>
    <t>03.01 - STL prípojka plynu, Uzemnenie</t>
  </si>
  <si>
    <t xml:space="preserve">    21-M - Elektromontáže</t>
  </si>
  <si>
    <t xml:space="preserve">    46-M - Zemné práce vykonávané pri externých montážnych prácach</t>
  </si>
  <si>
    <t>21-M</t>
  </si>
  <si>
    <t>Elektromontáže</t>
  </si>
  <si>
    <t>210220030.S</t>
  </si>
  <si>
    <t xml:space="preserve">Ekvipotenciálna svorkovnica </t>
  </si>
  <si>
    <t>-2111946661</t>
  </si>
  <si>
    <t>E00000261</t>
  </si>
  <si>
    <t>Svorka ekvipotenciálna OBO 5015073 1809</t>
  </si>
  <si>
    <t>KS</t>
  </si>
  <si>
    <t>256</t>
  </si>
  <si>
    <t>-1165489996</t>
  </si>
  <si>
    <t>210220245.S</t>
  </si>
  <si>
    <t>Svorka FeZn pripojovacia SP</t>
  </si>
  <si>
    <t>1155120698</t>
  </si>
  <si>
    <t>354410004000.S</t>
  </si>
  <si>
    <t>Svorka FeZn pripájaca označenie SP 1 resp. náhrada</t>
  </si>
  <si>
    <t>300948847</t>
  </si>
  <si>
    <t>210220280.S</t>
  </si>
  <si>
    <t>Uzemňovacia tyč FeZn ZT</t>
  </si>
  <si>
    <t>286373857</t>
  </si>
  <si>
    <t>354410055700.S</t>
  </si>
  <si>
    <t>Tyč uzemňovacia FeZn označenie ZT 2 m</t>
  </si>
  <si>
    <t>1263753424</t>
  </si>
  <si>
    <t>210222021.S</t>
  </si>
  <si>
    <t>Uzemňovacie vedenie v zemi FeZn vrátane izolácie spojov d 10 mm, pre vonkajšie práce</t>
  </si>
  <si>
    <t>1898424274</t>
  </si>
  <si>
    <t>354410054800.S</t>
  </si>
  <si>
    <t>Drôt bleskozvodový FeZn, d 10 mm</t>
  </si>
  <si>
    <t>-1990317125</t>
  </si>
  <si>
    <t>10*0,625 'Prepočítané koeficientom množstva</t>
  </si>
  <si>
    <t>210800628.S</t>
  </si>
  <si>
    <t>Vodič medený uložený pevne H07V-K (CYA)  450/750 V 6</t>
  </si>
  <si>
    <t>-1751919740</t>
  </si>
  <si>
    <t>341310009100.S</t>
  </si>
  <si>
    <t>Vodič medený flexibilný H07V-K 6 mm2</t>
  </si>
  <si>
    <t>-1558433216</t>
  </si>
  <si>
    <t>210800630.S</t>
  </si>
  <si>
    <t>Vodič medený uložený pevne H07V-K (CYA)  450/750 V 16</t>
  </si>
  <si>
    <t>1409233668</t>
  </si>
  <si>
    <t>341310009300.S</t>
  </si>
  <si>
    <t>Vodič medený flexibilný H07V-K 16 mm2</t>
  </si>
  <si>
    <t>-587696628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</si>
  <si>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</si>
  <si>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</si>
  <si>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</si>
  <si>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</si>
  <si>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926890692</t>
  </si>
  <si>
    <t>460560153.S</t>
  </si>
  <si>
    <t>Ručný zásyp nezap. káblovej ryhy bez zhutn. zeminy, 35 cm širokej, 70 cm hlbokej v zemine tr. 3</t>
  </si>
  <si>
    <t>-731721478</t>
  </si>
  <si>
    <t>HZS000111.S</t>
  </si>
  <si>
    <t>Pripojenie zemniacich vedení k zariadeniam</t>
  </si>
  <si>
    <t>512</t>
  </si>
  <si>
    <t>-1348700604</t>
  </si>
  <si>
    <t>HZS000112.S</t>
  </si>
  <si>
    <t>Privarenie zemniacich vedení v zemi, vrátane ochrana náterov</t>
  </si>
  <si>
    <t>697014775</t>
  </si>
  <si>
    <t>HZS000114.S</t>
  </si>
  <si>
    <t>Odborná prehliadka a skúška</t>
  </si>
  <si>
    <t>754725937</t>
  </si>
  <si>
    <t>HZS000114</t>
  </si>
  <si>
    <t>Účasť autorizovanej osoby na úradnej skúške (TI, TUV, EIC)</t>
  </si>
  <si>
    <t>-1300597720</t>
  </si>
  <si>
    <t>03.02 - Vonkajšia a vnútorná ochrana pred atmosferickými vplyvmi</t>
  </si>
  <si>
    <t>210220020.S</t>
  </si>
  <si>
    <t>Uzemňovacie vedenie v základoch FeZn do 120 mm2 vrátane izolácie spojov</t>
  </si>
  <si>
    <t>1218711665</t>
  </si>
  <si>
    <t>354410058800.S</t>
  </si>
  <si>
    <t>Pásovina uzemňovacia FeZn 30 x 4 mm</t>
  </si>
  <si>
    <t>211009383</t>
  </si>
  <si>
    <t>210220021.S</t>
  </si>
  <si>
    <t>Uzemňovacie vedenie v zemi FeZn vrátane izolácie spojov O 10 mm</t>
  </si>
  <si>
    <t>-1074672019</t>
  </si>
  <si>
    <t>354410054810.S</t>
  </si>
  <si>
    <t>Drôt bleskozvodový FeZn, d 10 mm, PVC</t>
  </si>
  <si>
    <t>-1900998231</t>
  </si>
  <si>
    <t>50*0,625 'Prepočítané koeficientom množstva</t>
  </si>
  <si>
    <t>210220050.S</t>
  </si>
  <si>
    <t>Označenie zvodov číselnými štítkami</t>
  </si>
  <si>
    <t>882583009</t>
  </si>
  <si>
    <t>354410064600.S</t>
  </si>
  <si>
    <t>Štítok orientačný nerezový zemniaci na zvody</t>
  </si>
  <si>
    <t>894135545</t>
  </si>
  <si>
    <t>210220101.S</t>
  </si>
  <si>
    <t>Podpery vedenia FeZn na plochú strechu PV21</t>
  </si>
  <si>
    <t>-1476391938</t>
  </si>
  <si>
    <t>354410034900.S</t>
  </si>
  <si>
    <t>Podložka plastová k podpere vedenia FeZn označenie podložka k PV 21</t>
  </si>
  <si>
    <t>25094563</t>
  </si>
  <si>
    <t>354410035000.S</t>
  </si>
  <si>
    <t>Podpera vedenia FeZn na ploché strechy označenie PV 21 plast</t>
  </si>
  <si>
    <t>2111186427</t>
  </si>
  <si>
    <t>1351596326</t>
  </si>
  <si>
    <t>EBL000000735</t>
  </si>
  <si>
    <t>Podpera vedenia samolepiaca 297110 (ozn. PV-Sl Rd 8 grip 32S)</t>
  </si>
  <si>
    <t>130559813</t>
  </si>
  <si>
    <t>210220206.S</t>
  </si>
  <si>
    <t>Zachytávacia tyč FeZn s osadením JP 30</t>
  </si>
  <si>
    <t>129424806</t>
  </si>
  <si>
    <t>354410023300.S</t>
  </si>
  <si>
    <t>Tyč zachytávacia FeZn na upevnenie do muriva označenie JP 30, d 25 mm</t>
  </si>
  <si>
    <t>-1213066803</t>
  </si>
  <si>
    <t>210220210.S</t>
  </si>
  <si>
    <t>Podstavec betónový FeZn k zachytávacej tyči JP</t>
  </si>
  <si>
    <t>1509921014</t>
  </si>
  <si>
    <t>354410024825.S</t>
  </si>
  <si>
    <t>Podstavec betónový k zachytávacej tyči FeZn k JP a OB, d 330 mm</t>
  </si>
  <si>
    <t>-1100266524</t>
  </si>
  <si>
    <t>354410030650.S</t>
  </si>
  <si>
    <t>Podložka ochranná AlMgSi k betónovému podstavcu, d 330 mm</t>
  </si>
  <si>
    <t>1136480628</t>
  </si>
  <si>
    <t>354410058640.S</t>
  </si>
  <si>
    <t>Klin nerezový do podstavca, d 330 mm</t>
  </si>
  <si>
    <t>2005341979</t>
  </si>
  <si>
    <t>210220240.S</t>
  </si>
  <si>
    <t>Svorka FeZn k zachytávacej, uzemňovacej tyči  SJ</t>
  </si>
  <si>
    <t>429680370</t>
  </si>
  <si>
    <t>354410001700.S</t>
  </si>
  <si>
    <t>Svorka FeZn k uzemňovacej tyči označenie SJ 02</t>
  </si>
  <si>
    <t>-931122272</t>
  </si>
  <si>
    <t>210220241.S</t>
  </si>
  <si>
    <t>Svorka FeZn krížová SK a diagonálna krížová DKS</t>
  </si>
  <si>
    <t>1727648701</t>
  </si>
  <si>
    <t>354410002500.S</t>
  </si>
  <si>
    <t>Svorka FeZn krížová označenie SK</t>
  </si>
  <si>
    <t>-2068363520</t>
  </si>
  <si>
    <t>210220243.S</t>
  </si>
  <si>
    <t>Svorka FeZn spojovacia SS</t>
  </si>
  <si>
    <t>-1466071851</t>
  </si>
  <si>
    <t>354410003400.S</t>
  </si>
  <si>
    <t>Svorka FeZn spojovacia označenie SS 2 skrutky s príložkou</t>
  </si>
  <si>
    <t>-2127767693</t>
  </si>
  <si>
    <t>777700539</t>
  </si>
  <si>
    <t>Svorka FeZn pripájaca označenie SP 1</t>
  </si>
  <si>
    <t>1347922655</t>
  </si>
  <si>
    <t>210220247.S</t>
  </si>
  <si>
    <t xml:space="preserve">Svorka FeZn skúšobná SZ na streche </t>
  </si>
  <si>
    <t>-351016949</t>
  </si>
  <si>
    <t>354410004300.S</t>
  </si>
  <si>
    <t>Svorka FeZn skúšobná označenie SZ</t>
  </si>
  <si>
    <t>410796441</t>
  </si>
  <si>
    <t>210220800.S</t>
  </si>
  <si>
    <t>Uzemňovacie vedenie na povrchu AlMgSi drôt zvodový Ø 8-10 mm</t>
  </si>
  <si>
    <t>-1654249948</t>
  </si>
  <si>
    <t>354410064200.S</t>
  </si>
  <si>
    <t>Drôt bleskozvodový zliatina AlMgSi, d 8 mm, Al</t>
  </si>
  <si>
    <t>-738923134</t>
  </si>
  <si>
    <t>629192404</t>
  </si>
  <si>
    <t>354410064400.S</t>
  </si>
  <si>
    <t>Drôt bleskozvodový izolovaný zliatina AlMgSi označenie O 8 Al PVC</t>
  </si>
  <si>
    <t>-1177335562</t>
  </si>
  <si>
    <t>210881203.S</t>
  </si>
  <si>
    <t>Vodič bezhalogénový, medený uložený pevne 1-CHKE-V 0,6/1,0 kV  25</t>
  </si>
  <si>
    <t>-132444529</t>
  </si>
  <si>
    <t>KPE000002605</t>
  </si>
  <si>
    <t>Vodič pevný 1-CXKH-R-J 1x25 B2cas1d0a1 bezhalogénový</t>
  </si>
  <si>
    <t>985239049</t>
  </si>
  <si>
    <t>Privarenie zemniacich vedení, drobné stavebné úpravy, uvedenie zariadenia do prevádzky</t>
  </si>
  <si>
    <t>-1252072320</t>
  </si>
  <si>
    <t>-1254672601</t>
  </si>
  <si>
    <t>03.03 - Elektrická prípojka NN, silnoprúd</t>
  </si>
  <si>
    <t xml:space="preserve">      A - Rozvádzače</t>
  </si>
  <si>
    <t xml:space="preserve">        A1 - Rozvádzač RH</t>
  </si>
  <si>
    <t xml:space="preserve">        A2 - Rozvádzač RB</t>
  </si>
  <si>
    <t xml:space="preserve">        A3 - UPS</t>
  </si>
  <si>
    <t xml:space="preserve">        A4 - Kompenzačný rozvádzač RC</t>
  </si>
  <si>
    <t xml:space="preserve">        A5 - Rozvádzač kotolne DT1</t>
  </si>
  <si>
    <t xml:space="preserve">          A51 - PLC komponenty MAR</t>
  </si>
  <si>
    <t xml:space="preserve">          A52 - Programovanie</t>
  </si>
  <si>
    <t xml:space="preserve">          A53 - Rozvádzač MAR</t>
  </si>
  <si>
    <t xml:space="preserve">      B - Káble a vodiče</t>
  </si>
  <si>
    <t xml:space="preserve">      C - Inštalačný materiál</t>
  </si>
  <si>
    <t xml:space="preserve">        C1 - Osvetlenie</t>
  </si>
  <si>
    <t xml:space="preserve">        C2 - Koncové prvky</t>
  </si>
  <si>
    <t xml:space="preserve">        C3 - Káblové trasy</t>
  </si>
  <si>
    <t xml:space="preserve">        C4 - Inštalácia kotolne</t>
  </si>
  <si>
    <t xml:space="preserve">    22-M - Montáže oznamovacích a zabezpečovacích zariadení</t>
  </si>
  <si>
    <t>A</t>
  </si>
  <si>
    <t>Rozvádzače</t>
  </si>
  <si>
    <t>A1</t>
  </si>
  <si>
    <t>Rozvádzač RH</t>
  </si>
  <si>
    <t>210190052.S</t>
  </si>
  <si>
    <t>Montáž rozvádzača skriňového, panelového za l pole - delený rozvádzač do váhy 300 kg</t>
  </si>
  <si>
    <t>-652252002</t>
  </si>
  <si>
    <t>RH_šasi</t>
  </si>
  <si>
    <t>2x rozvádzačová skriňa s podružným materiálom, rozmery: 2000 x 800 x 300, krytie IP54</t>
  </si>
  <si>
    <t>1399570385</t>
  </si>
  <si>
    <t>210192575.S</t>
  </si>
  <si>
    <t>Radová svorkovnica vrátane upevnenia, zapojenia na jednej strane a popis.štítku pre vodič do 25 mm2</t>
  </si>
  <si>
    <t>-1139715980</t>
  </si>
  <si>
    <t>345610016400.S</t>
  </si>
  <si>
    <t>Svornica radová RS 25/0, 101 A, max. prierez pevného vodiča 25 mm2, IP20</t>
  </si>
  <si>
    <t>628654812</t>
  </si>
  <si>
    <t>210192577.S</t>
  </si>
  <si>
    <t>Radová svorkovnica vrátane upevnenia, zapojenia na jednej strane a popis.štítku pre vodič do 50 mm2</t>
  </si>
  <si>
    <t>-1268590213</t>
  </si>
  <si>
    <t>345610016600.S</t>
  </si>
  <si>
    <t>Svornica radová RS 50, 150 A, max. prierez pevného vodiča 70 mm2, IP20</t>
  </si>
  <si>
    <t>601176975</t>
  </si>
  <si>
    <t>210160814.S</t>
  </si>
  <si>
    <t>Montáž meracieho transformátora prúdu 400 - 600A/5A, prípojnica 50x20</t>
  </si>
  <si>
    <t>-1615086100</t>
  </si>
  <si>
    <t>389810003900.S</t>
  </si>
  <si>
    <t>Tranformátor prúdu 400A/5A, pre prípojnice</t>
  </si>
  <si>
    <t>34092976</t>
  </si>
  <si>
    <t>KNX</t>
  </si>
  <si>
    <t>Inštalácia, nastavenie a naprogramovanie systému KNX DALI</t>
  </si>
  <si>
    <t>1036450333</t>
  </si>
  <si>
    <t>MTN6513-1202</t>
  </si>
  <si>
    <t>Napájací zdroj KNX, REG-K/640 mA - napr.: MTN6513-1202</t>
  </si>
  <si>
    <t>1989764110</t>
  </si>
  <si>
    <t>MTN693003</t>
  </si>
  <si>
    <t>Zdroj KNX REG 24V DC/0,4A, - napr.: MTN693003</t>
  </si>
  <si>
    <t>-765572929</t>
  </si>
  <si>
    <t>LSS100100</t>
  </si>
  <si>
    <t>Logický radič, kontrolér - napr.: LSS100100 KNX/Modbus/BACnet/IP homeLYnk kontrolér, Schneider Electric</t>
  </si>
  <si>
    <t>-1307439102</t>
  </si>
  <si>
    <t>23064920</t>
  </si>
  <si>
    <t>Průmyslový modul na DIN lištu pro jeden keystone šedý SXKJ-DIN-GY - RJ45</t>
  </si>
  <si>
    <t>-1002704727</t>
  </si>
  <si>
    <t>DehnBuster</t>
  </si>
  <si>
    <t>Zvodič prepätia 24V~ pre prípojnice EIB, napr.: DehnBuster</t>
  </si>
  <si>
    <t>-918272624</t>
  </si>
  <si>
    <t>MTN6725-0004</t>
  </si>
  <si>
    <t>Brána DALI, - napr.: MTN6725-0004 - Basic REG-K/2/16/64</t>
  </si>
  <si>
    <t>1335979834</t>
  </si>
  <si>
    <t>MTN649202</t>
  </si>
  <si>
    <t>KNX spínací akční člen REG-K/2x230/10+manuální režim napr.: MTN649202</t>
  </si>
  <si>
    <t>-716013114</t>
  </si>
  <si>
    <t>210110069.S</t>
  </si>
  <si>
    <t>Spínač špeciálny vrátane zapojenia, spínacie hodiny digitálne</t>
  </si>
  <si>
    <t>-1905850578</t>
  </si>
  <si>
    <t>374410019700.S</t>
  </si>
  <si>
    <t>Spínacie hodiny digitálne 2 kanálové pre ovládanie osvetlenia, astronomický program, výstup 2x16A prepínací</t>
  </si>
  <si>
    <t>-1595438899</t>
  </si>
  <si>
    <t>210120009.S</t>
  </si>
  <si>
    <t>Odpínače valcových poistkových vložiek 14 x 51 trojpólové do 63 A</t>
  </si>
  <si>
    <t>1692269074</t>
  </si>
  <si>
    <t>345290013800.S</t>
  </si>
  <si>
    <t>Odpínač valcových poistiek OPVP 14-3, 63A, veľkosť 14x51</t>
  </si>
  <si>
    <t>-70920717</t>
  </si>
  <si>
    <t>345290015600.S</t>
  </si>
  <si>
    <t>Poistková vložka valcová PV14 63A gG, veľkosť 14x51</t>
  </si>
  <si>
    <t>-1730355532</t>
  </si>
  <si>
    <t>345290016300.S</t>
  </si>
  <si>
    <t>Poistková vložka valcová PV22 100A gG, veľkosť 22x58</t>
  </si>
  <si>
    <t>1899376436</t>
  </si>
  <si>
    <t>345290016400.S</t>
  </si>
  <si>
    <t>Poistková vložka valcová PV22 125A gG, veľkosť 22x58</t>
  </si>
  <si>
    <t>337607932</t>
  </si>
  <si>
    <t>210120401.S</t>
  </si>
  <si>
    <t>Istič vzduchový jednopólový do 63 A</t>
  </si>
  <si>
    <t>-1534011233</t>
  </si>
  <si>
    <t>358220006700.S</t>
  </si>
  <si>
    <t>Istič 1P, 10 A, charakteristika B, 10 kA, 1 modul</t>
  </si>
  <si>
    <t>-1508696318</t>
  </si>
  <si>
    <t>358220006600.S</t>
  </si>
  <si>
    <t>Istič 1P, 6 A, charakteristika B, 10 kA, 1 modul</t>
  </si>
  <si>
    <t>853378815</t>
  </si>
  <si>
    <t>210120404.S</t>
  </si>
  <si>
    <t>Istič vzduchový trojpólový do 63 A</t>
  </si>
  <si>
    <t>278394411</t>
  </si>
  <si>
    <t>358220046300.S</t>
  </si>
  <si>
    <t>Istič 3P, 25 A, charakteristika B, 10 kA, 3 moduly</t>
  </si>
  <si>
    <t>1136668041</t>
  </si>
  <si>
    <t>358220046500.S</t>
  </si>
  <si>
    <t>Istič 3P, 40 A, charakteristika B, 10 kA, 3 moduly</t>
  </si>
  <si>
    <t>-714111923</t>
  </si>
  <si>
    <t>358220046600.S</t>
  </si>
  <si>
    <t>Istič 3P, 50 A, charakteristika B, 10 kA, 3 moduly</t>
  </si>
  <si>
    <t>653689183</t>
  </si>
  <si>
    <t>358220049300.S</t>
  </si>
  <si>
    <t>Istič 3P, 40 A, charakteristika C, 10 kA, 3 moduly</t>
  </si>
  <si>
    <t>-838207643</t>
  </si>
  <si>
    <t>358220049500.S</t>
  </si>
  <si>
    <t>Istič 3P, 63 A, charakteristika C, 10 kA, 3 moduly</t>
  </si>
  <si>
    <t>1196447725</t>
  </si>
  <si>
    <t>210120414.S</t>
  </si>
  <si>
    <t>Prúdové chrániče s nadprúdovou ochranou dvojpólové</t>
  </si>
  <si>
    <t>1227055638</t>
  </si>
  <si>
    <t>358230006200.S</t>
  </si>
  <si>
    <t>Prúdový chránič s istením 1P+N, charakteristika B, 16 A, 10000 A/10 kA, 30 mA, typ A, 2 moduly</t>
  </si>
  <si>
    <t>1207448367</t>
  </si>
  <si>
    <t>358230006000.S</t>
  </si>
  <si>
    <t>Prúdový chránič s istením 1P+N, charakteristika B, 10 A, 10000 A/10 kA, 30 mA, typ A, 2 moduly</t>
  </si>
  <si>
    <t>1281949125</t>
  </si>
  <si>
    <t>358230006800.S</t>
  </si>
  <si>
    <t>Prúdový chránič s istením 1P+N, charakteristika C, 10 A, 10000 A/10 kA, 30 mA, typ A, 2 moduly</t>
  </si>
  <si>
    <t>-2003966481</t>
  </si>
  <si>
    <t>358230007000.S</t>
  </si>
  <si>
    <t>Prúdový chránič s istením 1P+N, charakteristika C, 16 A, 10000 A/10 kA, 30 mA, typ A, 2 moduly</t>
  </si>
  <si>
    <t>-818834692</t>
  </si>
  <si>
    <t>210120415.S</t>
  </si>
  <si>
    <t>Prúdové chrániče s nadprúdovou ochranou štvorpólové</t>
  </si>
  <si>
    <t>-1327928869</t>
  </si>
  <si>
    <t>358230022900.S</t>
  </si>
  <si>
    <t>Prúdový chránič s istením 4P, charakteristika B, 16 A, 30 mA, typ A, 4 moduly</t>
  </si>
  <si>
    <t>1110079118</t>
  </si>
  <si>
    <t>358230023900.S</t>
  </si>
  <si>
    <t>Prúdový chránič s istením 4P, charakteristika C, 16 A, 30 mA, typ A, 4 moduly</t>
  </si>
  <si>
    <t>-180657519</t>
  </si>
  <si>
    <t>358230024200.S</t>
  </si>
  <si>
    <t>Prúdový chránič s istením 4P, charakteristika C, 32 A, 30 mA, typ A, 4 moduly</t>
  </si>
  <si>
    <t>1479108152</t>
  </si>
  <si>
    <t>358230023100.S</t>
  </si>
  <si>
    <t>Prúdový chránič s istením 4P, charakteristika B, 25 A, 30 mA, typ A, 4 moduly</t>
  </si>
  <si>
    <t>1201590333</t>
  </si>
  <si>
    <t>358230023000.S</t>
  </si>
  <si>
    <t>Prúdový chránič s istením 4P, charakteristika B, 20 A, 30 mA, typ A, 4 moduly</t>
  </si>
  <si>
    <t>26852453</t>
  </si>
  <si>
    <t>210120420.S</t>
  </si>
  <si>
    <t>Zvodiče prepätia typ 1 (triedy B), 3pól, 3+1pól</t>
  </si>
  <si>
    <t>628143793</t>
  </si>
  <si>
    <t>A05093</t>
  </si>
  <si>
    <t>Kombinovaný zvodič bleskových prúdov a prepätia, vhodné pre 3-fázový systém TN-C, inštalácia na vstupe do budovy, 75 kA (10/350), 180 kA (8/20), napr.: FLP-B+C MAXI V/3, lxšxv 122x105x83 mm</t>
  </si>
  <si>
    <t>1815471811</t>
  </si>
  <si>
    <t>210120503.S</t>
  </si>
  <si>
    <t>Výkonové ističe vzduchové do 630 A, 3P</t>
  </si>
  <si>
    <t>-1689356099</t>
  </si>
  <si>
    <t>358220060134.S</t>
  </si>
  <si>
    <t>Výkonový istič 3P, 630 A, s tepelno-magnetickou spúšťou, 36 kA nast.  Ir=400A</t>
  </si>
  <si>
    <t>-1346826059</t>
  </si>
  <si>
    <t>OEZ:24420.1</t>
  </si>
  <si>
    <t>Podpäťová spúšť AC 230 V pre výkonový istič</t>
  </si>
  <si>
    <t>-1067178720</t>
  </si>
  <si>
    <t>210130104.S</t>
  </si>
  <si>
    <t>Stýkač trojpólový na DIN lištu do 40 A</t>
  </si>
  <si>
    <t>946892929</t>
  </si>
  <si>
    <t>358210002400.S</t>
  </si>
  <si>
    <t>Stýkač inštalačný 3P, 25A, kontakty 4 NO, cievka 230 V, 2 moduly</t>
  </si>
  <si>
    <t>-1969827886</t>
  </si>
  <si>
    <t>210161011.S</t>
  </si>
  <si>
    <t>Elektromer trojfázový na priame pripojenie</t>
  </si>
  <si>
    <t>1075216520</t>
  </si>
  <si>
    <t>389810000810.S</t>
  </si>
  <si>
    <t>Elektromer trojfázový 63A, 4 moduly, impulzný výstup, priame pripojenie, montáž na DIN lištu</t>
  </si>
  <si>
    <t>-1010205016</t>
  </si>
  <si>
    <t>210192571.S</t>
  </si>
  <si>
    <t>Radová svorkovnica vrátane upevnenia, zapojenia na jednej strane a popis.štítku pre vodič do 2,5 mm2</t>
  </si>
  <si>
    <t>552330774</t>
  </si>
  <si>
    <t>345610015900.S</t>
  </si>
  <si>
    <t>Svornica radová RS 2,5/0, 26 A, max. prierez pevného vodiča 4 mm2, IP20</t>
  </si>
  <si>
    <t>2111363259</t>
  </si>
  <si>
    <t>345610025610.S</t>
  </si>
  <si>
    <t>Príložka PRS/25/0</t>
  </si>
  <si>
    <t>-1356967934</t>
  </si>
  <si>
    <t>345610025650.S</t>
  </si>
  <si>
    <t>Koncová zvierka RSD-88</t>
  </si>
  <si>
    <t>-1610679478</t>
  </si>
  <si>
    <t>210192573.S</t>
  </si>
  <si>
    <t>Radová svorkovnica vrátane upevnenia, zapojenia na jednej strane a popis.štítku pre vodič do 10 mm2</t>
  </si>
  <si>
    <t>-465180375</t>
  </si>
  <si>
    <t>345610016300.S</t>
  </si>
  <si>
    <t>Svornica radová RS 10/0, 61 A, max. prierez pevného vodiča 10 mm2, IP20</t>
  </si>
  <si>
    <t>151028520</t>
  </si>
  <si>
    <t>A2</t>
  </si>
  <si>
    <t>Rozvádzač RB</t>
  </si>
  <si>
    <t>210110403.S</t>
  </si>
  <si>
    <t>Modulárne vypínače 3P do 63 A na DIN lištu</t>
  </si>
  <si>
    <t>-849542773</t>
  </si>
  <si>
    <t>358220041600.S</t>
  </si>
  <si>
    <t>Istiaci modulárny vypínač 3P-400 V, 63 A, 3 moduly</t>
  </si>
  <si>
    <t>1630496787</t>
  </si>
  <si>
    <t>1594479756</t>
  </si>
  <si>
    <t>-385561413</t>
  </si>
  <si>
    <t>345290015500.S</t>
  </si>
  <si>
    <t>Poistková vložka valcová PV14 50A gG, veľkosť 14x51</t>
  </si>
  <si>
    <t>937526761</t>
  </si>
  <si>
    <t>345027316</t>
  </si>
  <si>
    <t>-282978959</t>
  </si>
  <si>
    <t>1749092360</t>
  </si>
  <si>
    <t>-329181650</t>
  </si>
  <si>
    <t>780238861</t>
  </si>
  <si>
    <t>210120421.S</t>
  </si>
  <si>
    <t>Zvodiče prepätia typ 2 (triedy C), 3pól, 3+1pól</t>
  </si>
  <si>
    <t>-1228504414</t>
  </si>
  <si>
    <t>A01722</t>
  </si>
  <si>
    <t>Zvodič prepätia, vhodné pre 3-fázový systém TN-S, 160 kA (8/20), napr.: SLP-275 V/4, lxšxv 123x83x80 mm</t>
  </si>
  <si>
    <t>192345428</t>
  </si>
  <si>
    <t>1438121827</t>
  </si>
  <si>
    <t>574384254</t>
  </si>
  <si>
    <t>593428551</t>
  </si>
  <si>
    <t>-17403472</t>
  </si>
  <si>
    <t>395526774</t>
  </si>
  <si>
    <t>828458391</t>
  </si>
  <si>
    <t>210193084.S</t>
  </si>
  <si>
    <t>Domova rozvodnica do 72 M povrchová montáž IP 30</t>
  </si>
  <si>
    <t>519454469</t>
  </si>
  <si>
    <t>357140008000.S</t>
  </si>
  <si>
    <t>Rozvodnicová skriňa oceľoplechová nástenná, počet radov 3, modulov v rade 24, modulov celkom 72, PE+N, IP 30</t>
  </si>
  <si>
    <t>-1006841162</t>
  </si>
  <si>
    <t>A3</t>
  </si>
  <si>
    <t>UPS</t>
  </si>
  <si>
    <t>210193089.S</t>
  </si>
  <si>
    <t>Rozvodnica, povrchová montáž IP 30</t>
  </si>
  <si>
    <t>1261757956</t>
  </si>
  <si>
    <t>9103-73921</t>
  </si>
  <si>
    <t>UPS 1/1fáza, 2kVA</t>
  </si>
  <si>
    <t>kus</t>
  </si>
  <si>
    <t>-424448730</t>
  </si>
  <si>
    <t>A4</t>
  </si>
  <si>
    <t>Kompenzačný rozvádzač RC</t>
  </si>
  <si>
    <t>-965607290</t>
  </si>
  <si>
    <t>VLVAW0N03504AA</t>
  </si>
  <si>
    <t>Kompenzačný rozvádzač, komplet so 6 stupňovým regulátorom účinníka 30kVAr, 400V, 50Hz</t>
  </si>
  <si>
    <t>-1669465719</t>
  </si>
  <si>
    <t>A5</t>
  </si>
  <si>
    <t>Rozvádzač kotolne DT1</t>
  </si>
  <si>
    <t>A51</t>
  </si>
  <si>
    <t>PLC komponenty MAR</t>
  </si>
  <si>
    <t>TXN 120 07.11 NDN</t>
  </si>
  <si>
    <t>CP-2007 Tecomat foxtrot 12xAI/DI+DI230 10Relé 2xAO/AI 2x AO/PWM 2xETH 1xCIB</t>
  </si>
  <si>
    <t>395019510</t>
  </si>
  <si>
    <t>TXN 133 82</t>
  </si>
  <si>
    <t>C-RM-1109M, CIB, 3xAI, 8xDI, 8xRO, 1xAO</t>
  </si>
  <si>
    <t>754775928</t>
  </si>
  <si>
    <t>TXN 116 04</t>
  </si>
  <si>
    <t>IT-1604, 8xAI: 16bit, 4-20mA, 0-10V, Ni1000, 2xAO: 10 bit/0÷10 V, GO</t>
  </si>
  <si>
    <t>-1011370260</t>
  </si>
  <si>
    <t>TXN 111 01</t>
  </si>
  <si>
    <t>SC-1101 1x RS-232/RS-485 rozhraní</t>
  </si>
  <si>
    <t>-1132656963</t>
  </si>
  <si>
    <t>TXN 133 55</t>
  </si>
  <si>
    <t>C-BS-0001M; CIB oddělovač sběrnice, 1A</t>
  </si>
  <si>
    <t>1212969075</t>
  </si>
  <si>
    <t>TXN 121 41</t>
  </si>
  <si>
    <t>CF-2141 je master CIB sběrnice pro systém Foxtrot 2</t>
  </si>
  <si>
    <t>610190465</t>
  </si>
  <si>
    <t>TXF 689 15</t>
  </si>
  <si>
    <t>APplikačný profil komunikácie ATREA</t>
  </si>
  <si>
    <t>266475673</t>
  </si>
  <si>
    <t>CTO-Pt1000</t>
  </si>
  <si>
    <t>Snímač teploty vonkajší Pt1000 (W100=1,385)</t>
  </si>
  <si>
    <t>-400590616</t>
  </si>
  <si>
    <t>CTZ-Pt1000-2m</t>
  </si>
  <si>
    <t>Snímač teploty káblový Pt1000  (W100=1,385)</t>
  </si>
  <si>
    <t>-1654545700</t>
  </si>
  <si>
    <t>ADZSML10.0 0..10b</t>
  </si>
  <si>
    <t>Snímač tlaku ADZ 0..10 bar 4..20mA G1/4" 0,5%</t>
  </si>
  <si>
    <t>1600413887</t>
  </si>
  <si>
    <t>G1/4-G1/2</t>
  </si>
  <si>
    <t>G1/4"-G1/2" nerez redukcia</t>
  </si>
  <si>
    <t>-345688953</t>
  </si>
  <si>
    <t>TXF 689 90</t>
  </si>
  <si>
    <t>MOSAIC Single Licence Foxtrot</t>
  </si>
  <si>
    <t>1545821943</t>
  </si>
  <si>
    <t>RB951G-2HnD (RB9</t>
  </si>
  <si>
    <t>Routerboard Mikrotik s USB</t>
  </si>
  <si>
    <t>1440709881</t>
  </si>
  <si>
    <t>HRH-5/UNI</t>
  </si>
  <si>
    <t>Spínač hladinový jednoduchý</t>
  </si>
  <si>
    <t>-1473860710</t>
  </si>
  <si>
    <t>SHR-PZ</t>
  </si>
  <si>
    <t>Sonda zaplavenia 1,4m vodič 2 kontakty</t>
  </si>
  <si>
    <t>-1660991154</t>
  </si>
  <si>
    <t>A52</t>
  </si>
  <si>
    <t>Programovanie</t>
  </si>
  <si>
    <t>Pol1</t>
  </si>
  <si>
    <t>Program ovládania kotolne</t>
  </si>
  <si>
    <t>IO</t>
  </si>
  <si>
    <t>2068425891</t>
  </si>
  <si>
    <t>Pol2</t>
  </si>
  <si>
    <t>Oživenie programových bodov</t>
  </si>
  <si>
    <t>31688634</t>
  </si>
  <si>
    <t>Pol3</t>
  </si>
  <si>
    <t>Grafické rozhranie pre ovládanie cez PC</t>
  </si>
  <si>
    <t>1578728628</t>
  </si>
  <si>
    <t>A53</t>
  </si>
  <si>
    <t>Rozvádzač MAR</t>
  </si>
  <si>
    <t>WST1208300</t>
  </si>
  <si>
    <t>Nástenná skriňa IP65 V=1200 Š=800 H=300mm, oceľová</t>
  </si>
  <si>
    <t>-2072588434</t>
  </si>
  <si>
    <t>WSTVBF002--</t>
  </si>
  <si>
    <t>Príruba 309x119mm pre WST</t>
  </si>
  <si>
    <t>-103207391</t>
  </si>
  <si>
    <t>WSTBT2150G</t>
  </si>
  <si>
    <t>Príruba izolačná, plastová pre WSTVBF, 50 priechodiek, IP65</t>
  </si>
  <si>
    <t>1253586960</t>
  </si>
  <si>
    <t>1206599</t>
  </si>
  <si>
    <t>Din lišta NS35/15 ZN PERF</t>
  </si>
  <si>
    <t>-2077608651</t>
  </si>
  <si>
    <t>RH229210--</t>
  </si>
  <si>
    <t>Perforovaný žlab 60x40 (VxŠ)</t>
  </si>
  <si>
    <t>86222494</t>
  </si>
  <si>
    <t>RH229247--</t>
  </si>
  <si>
    <t>Perforovaný žlab 60x25 (VxŠ)</t>
  </si>
  <si>
    <t>-353776338</t>
  </si>
  <si>
    <t>BZ900243--</t>
  </si>
  <si>
    <t>Hlavný vypínač 40A, trojpólový, na montážnu lištu</t>
  </si>
  <si>
    <t>-617659486</t>
  </si>
  <si>
    <t>BM617125--</t>
  </si>
  <si>
    <t>Istič C25/1 6kA C 25A 1 pól</t>
  </si>
  <si>
    <t>-1325729172</t>
  </si>
  <si>
    <t>BM900001--</t>
  </si>
  <si>
    <t>Pomozcný kontakt 1NO/1NC 5-250V/4A</t>
  </si>
  <si>
    <t>1012907546</t>
  </si>
  <si>
    <t>BM900005--</t>
  </si>
  <si>
    <t>Vypínacia cievka B-FA/24 (12-110VAC/12-60VDC) upínací mech.</t>
  </si>
  <si>
    <t>952861008</t>
  </si>
  <si>
    <t>BC604103--</t>
  </si>
  <si>
    <t>Prúdový chránič 40A, 4-pólový, 30mA, typ AC, 6kA</t>
  </si>
  <si>
    <t>1961281972</t>
  </si>
  <si>
    <t>BM617320--</t>
  </si>
  <si>
    <t>Istič C20/3 6kA, charakteristika C, 20A, 3-pólový</t>
  </si>
  <si>
    <t>1310707532</t>
  </si>
  <si>
    <t>BO668516--</t>
  </si>
  <si>
    <t>Pr.chránič s ističom, char. B, 16A, 30mA, 1+N, typ AC,6kA</t>
  </si>
  <si>
    <t>660943073</t>
  </si>
  <si>
    <t>BO668510--</t>
  </si>
  <si>
    <t>Pr.chránič s ističom, char. B, 10A, 30mA, 1+N, typ AC,6kA</t>
  </si>
  <si>
    <t>-1670544705</t>
  </si>
  <si>
    <t>LZDC18B3--</t>
  </si>
  <si>
    <t>Stýkač 3-pólový, CUBICO Classic 7,5kW 1Z+1R 230VAC</t>
  </si>
  <si>
    <t>-1186046751</t>
  </si>
  <si>
    <t>BM617104--</t>
  </si>
  <si>
    <t>Istič C4/1 6kA C 4A 1 pól</t>
  </si>
  <si>
    <t>-750219915</t>
  </si>
  <si>
    <t>BM617106--</t>
  </si>
  <si>
    <t>Istič C6/1 6kA C 6A 1 pól</t>
  </si>
  <si>
    <t>-1105865407</t>
  </si>
  <si>
    <t>BM617110--</t>
  </si>
  <si>
    <t>Istič C10/1 6kA C 10A 1 pól</t>
  </si>
  <si>
    <t>-68493541</t>
  </si>
  <si>
    <t>BM617204--</t>
  </si>
  <si>
    <t>Istič C4/2 6kA, charakteristika C, 4A, 2-pólový</t>
  </si>
  <si>
    <t>529989197</t>
  </si>
  <si>
    <t>BZ501215-B</t>
  </si>
  <si>
    <t>Signálka LED monoblok červená 230V AC</t>
  </si>
  <si>
    <t>-1554719176</t>
  </si>
  <si>
    <t>BZ501218-B</t>
  </si>
  <si>
    <t>Signálka LED monoblok zelená 230V AC</t>
  </si>
  <si>
    <t>-354503505</t>
  </si>
  <si>
    <t>TR6401DIN 230/24V</t>
  </si>
  <si>
    <t>Transformátor 24V 100VA</t>
  </si>
  <si>
    <t>-1911188963</t>
  </si>
  <si>
    <t>MM216592--</t>
  </si>
  <si>
    <t>Ovládacia hlavica plochého tlačidla biela, vratná IP67</t>
  </si>
  <si>
    <t>-154846460</t>
  </si>
  <si>
    <t>MM263467--</t>
  </si>
  <si>
    <t>Tlačidlo núdzové, nepodsvietené, odblokovanie pootočením</t>
  </si>
  <si>
    <t>1084993808</t>
  </si>
  <si>
    <t>MM216536--</t>
  </si>
  <si>
    <t>Skrinka povrchová IP67, pre 1 prvok, žlté veko</t>
  </si>
  <si>
    <t>-1264144929</t>
  </si>
  <si>
    <t>MM216374--</t>
  </si>
  <si>
    <t>Upevňovací adaptér čelný M22-A</t>
  </si>
  <si>
    <t>906643745</t>
  </si>
  <si>
    <t>MM216376--</t>
  </si>
  <si>
    <t>Kontakt 1Z, čelná montáž, skrutkové svorky NO</t>
  </si>
  <si>
    <t>-888545302</t>
  </si>
  <si>
    <t>MM216378-</t>
  </si>
  <si>
    <t>Kontakt 1R, čelná montáž, skrutkové svorky</t>
  </si>
  <si>
    <t>-500584553</t>
  </si>
  <si>
    <t>MM216382--</t>
  </si>
  <si>
    <t>Kontakt 1R, na základňu, skrutkové svorky</t>
  </si>
  <si>
    <t>847998814</t>
  </si>
  <si>
    <t>MM216380--</t>
  </si>
  <si>
    <t>Kontakt 1Z, na základňu, skrutkové svorky</t>
  </si>
  <si>
    <t>-218586109</t>
  </si>
  <si>
    <t>IK021037--</t>
  </si>
  <si>
    <t>Zemniaca svorkovnica, 7 vývodov</t>
  </si>
  <si>
    <t>-517561817</t>
  </si>
  <si>
    <t>EDR-150-24</t>
  </si>
  <si>
    <t>NAPÁJACÍ ZDROJ NA DIN LIŠTU 156W / 24V</t>
  </si>
  <si>
    <t>83427539</t>
  </si>
  <si>
    <t>DR-UPS40</t>
  </si>
  <si>
    <t>UPS MODUL DR-UPS40 40A DC</t>
  </si>
  <si>
    <t>1770674945</t>
  </si>
  <si>
    <t>Akumulátor GT 12</t>
  </si>
  <si>
    <t>Akumulátor GT 12V 9Ah</t>
  </si>
  <si>
    <t>-1123715209</t>
  </si>
  <si>
    <t>HDR-30-12</t>
  </si>
  <si>
    <t>MDR-30-12  Napájecí zdroj 230VAC/12VDC, 1.5A ve 4M krabici</t>
  </si>
  <si>
    <t>799479319</t>
  </si>
  <si>
    <t>3212147</t>
  </si>
  <si>
    <t>PT 16 N-PE Ground modular terminal block</t>
  </si>
  <si>
    <t>-947575875</t>
  </si>
  <si>
    <t>3211813</t>
  </si>
  <si>
    <t>Průchozí svornice - PT 6</t>
  </si>
  <si>
    <t>1053137711</t>
  </si>
  <si>
    <t>3211819</t>
  </si>
  <si>
    <t>Průchozí svornice - PT 6 BU</t>
  </si>
  <si>
    <t>1875978337</t>
  </si>
  <si>
    <t>3211822</t>
  </si>
  <si>
    <t>Řadová svornice pro ochranný vodič - PT 6-PE</t>
  </si>
  <si>
    <t>-705615628</t>
  </si>
  <si>
    <t>3214052</t>
  </si>
  <si>
    <t>PTI 4-L/L Installation level terminal block</t>
  </si>
  <si>
    <t>1702459856</t>
  </si>
  <si>
    <t>3214049</t>
  </si>
  <si>
    <t>PTI 4-PE/L/N Installation ground terminal block -</t>
  </si>
  <si>
    <t>-787051027</t>
  </si>
  <si>
    <t>3214054</t>
  </si>
  <si>
    <t>D-PTI 4/3 End cover</t>
  </si>
  <si>
    <t>192761443</t>
  </si>
  <si>
    <t>3213950</t>
  </si>
  <si>
    <t>Instalační svornice ochranného vodiče - PTI 2,5-PE/L/N</t>
  </si>
  <si>
    <t>-937259314</t>
  </si>
  <si>
    <t>3213975</t>
  </si>
  <si>
    <t>Zakončovací kryt - D-PTI/3</t>
  </si>
  <si>
    <t>-2028576712</t>
  </si>
  <si>
    <t>3036877</t>
  </si>
  <si>
    <t>Zástrčný můstek - FBS 2-5 BU - 3036877</t>
  </si>
  <si>
    <t>-1006251658</t>
  </si>
  <si>
    <t>3012325</t>
  </si>
  <si>
    <t>Ochranná krytka - FBSC - 3012325</t>
  </si>
  <si>
    <t>1674503710</t>
  </si>
  <si>
    <t>3209510</t>
  </si>
  <si>
    <t>Průchozí svornice - PT 2,5</t>
  </si>
  <si>
    <t>-615415427</t>
  </si>
  <si>
    <t>3209523</t>
  </si>
  <si>
    <t>Průchozí svornice - PT 2,5 BU</t>
  </si>
  <si>
    <t>1511817900</t>
  </si>
  <si>
    <t>3209536</t>
  </si>
  <si>
    <t>Řadová svornice pro ochranný vodič - PT 2,5-PE</t>
  </si>
  <si>
    <t>1689471552</t>
  </si>
  <si>
    <t>3030417</t>
  </si>
  <si>
    <t>Zakončovací kryt - D-ST 2,5</t>
  </si>
  <si>
    <t>-1523344061</t>
  </si>
  <si>
    <t>3213138</t>
  </si>
  <si>
    <t>Zástrčný můstek - FBS 20-3,5 modrý</t>
  </si>
  <si>
    <t>-1071615007</t>
  </si>
  <si>
    <t>3213953</t>
  </si>
  <si>
    <t>Instalační patrová svorka - PTI 2,5-L/L</t>
  </si>
  <si>
    <t>-451153005</t>
  </si>
  <si>
    <t>-356721113</t>
  </si>
  <si>
    <t>2910534</t>
  </si>
  <si>
    <t>Reléový modul - PLC-RPT-230UC/21HC/MS 10A/230Vac</t>
  </si>
  <si>
    <t>716521457</t>
  </si>
  <si>
    <t>2966841</t>
  </si>
  <si>
    <t>Oddělovací deska - PLC-ATP BK</t>
  </si>
  <si>
    <t>-904761416</t>
  </si>
  <si>
    <t>2966692</t>
  </si>
  <si>
    <t>Nekonečný zásuvný můstek - FBST 500-PLC BU</t>
  </si>
  <si>
    <t>-992642429</t>
  </si>
  <si>
    <t>2966838</t>
  </si>
  <si>
    <t>Nekonečný zásuvný můstek - FBST 500-PLC GY</t>
  </si>
  <si>
    <t>163714167</t>
  </si>
  <si>
    <t>3214666</t>
  </si>
  <si>
    <t>Dvoupatrová svorkovnice - PTTBS 1,5/S/U-OG/O-GN</t>
  </si>
  <si>
    <t>901147635</t>
  </si>
  <si>
    <t>3214662</t>
  </si>
  <si>
    <t>Dvoupatrová svorkovnice - PTTBS 1,5/S WH/U-BK/O-RD</t>
  </si>
  <si>
    <t>-690117849</t>
  </si>
  <si>
    <t>14868116</t>
  </si>
  <si>
    <t>3214699</t>
  </si>
  <si>
    <t>Zakončovací kryt - D-PTTBS 1,5/S</t>
  </si>
  <si>
    <t>360514231</t>
  </si>
  <si>
    <t>3213099</t>
  </si>
  <si>
    <t>FBS 3-3,5 BU Zástrčný můstek</t>
  </si>
  <si>
    <t>80447168</t>
  </si>
  <si>
    <t>-1512906756</t>
  </si>
  <si>
    <t>3211861</t>
  </si>
  <si>
    <t>Pojistková řadová svornice - PT 4-HESI (5X20) - 3211861</t>
  </si>
  <si>
    <t>-447512967</t>
  </si>
  <si>
    <t>3022218</t>
  </si>
  <si>
    <t>Koncový držák - CLIPFIX 35</t>
  </si>
  <si>
    <t>-1216677044</t>
  </si>
  <si>
    <t>1004348</t>
  </si>
  <si>
    <t>Nosiče označení svorkovnice - KLM-A (Klipfix35)</t>
  </si>
  <si>
    <t>929296826</t>
  </si>
  <si>
    <t>829144</t>
  </si>
  <si>
    <t>Značkovače pro svorky - UCT-TM 12</t>
  </si>
  <si>
    <t>589686828</t>
  </si>
  <si>
    <t>UTP</t>
  </si>
  <si>
    <t>Kábel UTP 4x2</t>
  </si>
  <si>
    <t>403885150</t>
  </si>
  <si>
    <t>828744</t>
  </si>
  <si>
    <t>Značkovače pro svorky - UCT-TMF 5 (kontakt)</t>
  </si>
  <si>
    <t>-811943528</t>
  </si>
  <si>
    <t>828734</t>
  </si>
  <si>
    <t>Značkovače pro svorky - UCT-TM 5 (svorka)</t>
  </si>
  <si>
    <t>1320821478</t>
  </si>
  <si>
    <t>829484</t>
  </si>
  <si>
    <t>Značkovače pro svorky - UCT-TM 3,5 (1,5 svorka)</t>
  </si>
  <si>
    <t>-1205216625</t>
  </si>
  <si>
    <t>829486</t>
  </si>
  <si>
    <t>Značkovače pro svorky - UCT-TMF 3,5</t>
  </si>
  <si>
    <t>1679546379</t>
  </si>
  <si>
    <t>Pol4</t>
  </si>
  <si>
    <t>Vodiče, dutinky</t>
  </si>
  <si>
    <t>sad</t>
  </si>
  <si>
    <t>878480755</t>
  </si>
  <si>
    <t>Pol5</t>
  </si>
  <si>
    <t>Označenia vodičov, popis komponentov, štítky</t>
  </si>
  <si>
    <t>-542064841</t>
  </si>
  <si>
    <t>Pol6</t>
  </si>
  <si>
    <t>Poskladanie rozvádzača</t>
  </si>
  <si>
    <t>-1831127158</t>
  </si>
  <si>
    <t>4FE60111</t>
  </si>
  <si>
    <t>Húkačka PIRATA 24Vac</t>
  </si>
  <si>
    <t>1520943960</t>
  </si>
  <si>
    <t>Svietidlo</t>
  </si>
  <si>
    <t>Svietidlo s nápisom "UNIK PLYNU"</t>
  </si>
  <si>
    <t>-684265061</t>
  </si>
  <si>
    <t>GI30</t>
  </si>
  <si>
    <t>Detektor úniku plynu 12DV GI30 JTO</t>
  </si>
  <si>
    <t>-1171610462</t>
  </si>
  <si>
    <t>GIC40N</t>
  </si>
  <si>
    <t>Detektor úniku plynu "CO" 3st.</t>
  </si>
  <si>
    <t>824386800</t>
  </si>
  <si>
    <t>B</t>
  </si>
  <si>
    <t>Káble a vodiče</t>
  </si>
  <si>
    <t>210902222.S</t>
  </si>
  <si>
    <t>Kábel hliníkový silový uložený pevne 1-AYKY 0,6/1 kV 4x240 pre vonkajšie práce</t>
  </si>
  <si>
    <t>108133816</t>
  </si>
  <si>
    <t>341110031300.S</t>
  </si>
  <si>
    <t>Kábel hliníkový 1-AYKY 4x240 mm2</t>
  </si>
  <si>
    <t>671071197</t>
  </si>
  <si>
    <t>210800627.S</t>
  </si>
  <si>
    <t>Vodič medený uložený pevne 1-CHKE-V 0,6/1,0 kV  4</t>
  </si>
  <si>
    <t>1871367256</t>
  </si>
  <si>
    <t>KVO000001368</t>
  </si>
  <si>
    <t>Vodič pevný 1-CXKH-R-J 1x4 B2cas1d0a1 bezhalogénový oranžový</t>
  </si>
  <si>
    <t>99428981</t>
  </si>
  <si>
    <t>Vodič medený uložený pevne 1-CHKE-V 0,6/1,0 kV  6</t>
  </si>
  <si>
    <t>1897296094</t>
  </si>
  <si>
    <t>KPE000002622</t>
  </si>
  <si>
    <t>Vodič pevný 1-CXKH-R-J 1x6 B2cas1d0a1 bezhalogénový</t>
  </si>
  <si>
    <t>549704813</t>
  </si>
  <si>
    <t>Vodič medený uložený pevne 1-CHKE-V 0,6/1,0 kV  16</t>
  </si>
  <si>
    <t>966025055</t>
  </si>
  <si>
    <t>KPE000002609</t>
  </si>
  <si>
    <t>Vodič pevný 1-CXKH-R-J 1x16 B2cas1d0a1 bezhalogénový</t>
  </si>
  <si>
    <t>598204365</t>
  </si>
  <si>
    <t>210881216.S</t>
  </si>
  <si>
    <t>Kábel bezhalogénový, medený uložený pevne 1-CHKE-V 0,6/1,0 kV  3x1,5</t>
  </si>
  <si>
    <t>-2078994596</t>
  </si>
  <si>
    <t>KPE000001573</t>
  </si>
  <si>
    <t>Kábel pevný 1-CXKH-V-J 3x1,5 FE180/P90-R B2cas1d0a1 s funkčnou odolnosťou hnedý</t>
  </si>
  <si>
    <t>1288843527</t>
  </si>
  <si>
    <t>2139251827</t>
  </si>
  <si>
    <t>KPE000001632</t>
  </si>
  <si>
    <t xml:space="preserve">Kábel pevný 1-CXKH-R-J 3x1,5 B2cas1d0a1 bezhalogénový oranžový </t>
  </si>
  <si>
    <t>-70795134</t>
  </si>
  <si>
    <t>210881217.S</t>
  </si>
  <si>
    <t>Kábel bezhalogénový, medený uložený pevne 1-CHKE-V 0,6/1,0 kV  3x2,5</t>
  </si>
  <si>
    <t>1316600116</t>
  </si>
  <si>
    <t>KPE000001628</t>
  </si>
  <si>
    <t xml:space="preserve">Kábel pevný 1-CXKH-R-J 3x2,5 B2cas1d0a1 bezhalogénový oranžový </t>
  </si>
  <si>
    <t>1019002074</t>
  </si>
  <si>
    <t>-2042689392</t>
  </si>
  <si>
    <t>KPE000000972</t>
  </si>
  <si>
    <t>Kábel pevný CHKE-V-J 3x2,5 FE180/PS60 B2cas1d1a1 s funkčnou odolnosťou hnedý</t>
  </si>
  <si>
    <t>-511254631</t>
  </si>
  <si>
    <t>210881218.S</t>
  </si>
  <si>
    <t>Kábel bezhalogénový, medený uložený pevne 1-CHKE-V 0,6/1,0 kV  3x4</t>
  </si>
  <si>
    <t>-1675822646</t>
  </si>
  <si>
    <t>KPE000001936</t>
  </si>
  <si>
    <t>Kábel pevný CHKE-R-J 3x4 B2cas1d1a1 bezhalogénový oranžový</t>
  </si>
  <si>
    <t>946589837</t>
  </si>
  <si>
    <t>210881232.S</t>
  </si>
  <si>
    <t>Kábel bezhalogénový, medený uložený pevne 1-CHKE-V 0,6/1,0 kV  5x1,5</t>
  </si>
  <si>
    <t>-1851350932</t>
  </si>
  <si>
    <t>KPE000001631</t>
  </si>
  <si>
    <t xml:space="preserve">Kábel pevný 1-CXKH-R-J 5x1,5 B2cas1d0a1 bezhalogénový oranžový </t>
  </si>
  <si>
    <t>779102260</t>
  </si>
  <si>
    <t>210881233.S</t>
  </si>
  <si>
    <t>Kábel bezhalogénový, medený uložený pevne 1-CHKE-V 0,6/1,0 kV  5x2,5</t>
  </si>
  <si>
    <t>-293219286</t>
  </si>
  <si>
    <t>KPE000001627</t>
  </si>
  <si>
    <t>Kábel pevný 1-CXKH-R-J 5x2,5 B2cas1d0a1 bezhalogénový oranžový</t>
  </si>
  <si>
    <t>806558736</t>
  </si>
  <si>
    <t>210881234.S</t>
  </si>
  <si>
    <t>Kábel bezhalogénový, medený uložený pevne 1-CHKE-V 0,6/1,0 kV  5x4</t>
  </si>
  <si>
    <t>82185027</t>
  </si>
  <si>
    <t>KPE000002849</t>
  </si>
  <si>
    <t>Kábel pevný CHKE-R-J 5x4 B2cas1d1a1 bezhalogénový oranžový</t>
  </si>
  <si>
    <t>1278838378</t>
  </si>
  <si>
    <t>210881235.S</t>
  </si>
  <si>
    <t>Kábel bezhalogénový, medený uložený pevne 1-CHKE-V 0,6/1,0 kV  5x6</t>
  </si>
  <si>
    <t>1667213489</t>
  </si>
  <si>
    <t>KPE000001941</t>
  </si>
  <si>
    <t>Kábel pevný 1-CXKH-R-J 5x6 B2cas1d0a1 bezhalogénový oranžový /PRAFlaSafe X/</t>
  </si>
  <si>
    <t>-1829774575</t>
  </si>
  <si>
    <t>210881236.S</t>
  </si>
  <si>
    <t>Kábel bezhalogénový, medený uložený pevne 1-CHKE-V 0,6/1,0 kV  5x10</t>
  </si>
  <si>
    <t>-294662599</t>
  </si>
  <si>
    <t>KPE000002847</t>
  </si>
  <si>
    <t>Kábel pevný 1-CXKH-R-J 5x10 B2cas1d1a1 bezhalogénový oranžový</t>
  </si>
  <si>
    <t>611871527</t>
  </si>
  <si>
    <t>210881237.S</t>
  </si>
  <si>
    <t>Kábel bezhalogénový, medený uložený pevne 1-CHKE-V 0,6/1,0 kV  5x16</t>
  </si>
  <si>
    <t>1376789042</t>
  </si>
  <si>
    <t>KPE000001634</t>
  </si>
  <si>
    <t>Kábel pevný 1-CXKH-R-J 5x16 B2cas1d1a1 bezhalogénový oranžový</t>
  </si>
  <si>
    <t>288847814</t>
  </si>
  <si>
    <t>210881238.S</t>
  </si>
  <si>
    <t>Kábel bezhalogénový, medený uložený pevne 1-CHKE-V 0,6/1,0 kV  5x25</t>
  </si>
  <si>
    <t>1763658167</t>
  </si>
  <si>
    <t>KPE000000481</t>
  </si>
  <si>
    <t xml:space="preserve">Kábel pevný 1-CXKH-R-J 5x25 B2cas1d1a1 bezhalogénový oranžový </t>
  </si>
  <si>
    <t>981127263</t>
  </si>
  <si>
    <t>210800146.S</t>
  </si>
  <si>
    <t>Kábel medený uložený pevne CYKY 450/750 V 3x1,5</t>
  </si>
  <si>
    <t>1135437255</t>
  </si>
  <si>
    <t>341110000700.S</t>
  </si>
  <si>
    <t>Kábel medený CYKY 3x1,5 mm2</t>
  </si>
  <si>
    <t>-535245069</t>
  </si>
  <si>
    <t>210800147.S</t>
  </si>
  <si>
    <t>Kábel medený uložený pevne CYKY 450/750 V 3x2,5</t>
  </si>
  <si>
    <t>876399643</t>
  </si>
  <si>
    <t>341110000800.S</t>
  </si>
  <si>
    <t>Kábel medený CYKY 3x2,5 mm2</t>
  </si>
  <si>
    <t>-532875209</t>
  </si>
  <si>
    <t>210800159.S</t>
  </si>
  <si>
    <t>Kábel medený uložený pevne CYKY 450/750 V 5x2,5</t>
  </si>
  <si>
    <t>752314904</t>
  </si>
  <si>
    <t>341110002000.S</t>
  </si>
  <si>
    <t>Kábel medený CYKY 5x2,5 mm2</t>
  </si>
  <si>
    <t>-741210382</t>
  </si>
  <si>
    <t>210800161.S</t>
  </si>
  <si>
    <t>Kábel medený uložený pevne CYKY 450/750 V 5x6</t>
  </si>
  <si>
    <t>-1712002240</t>
  </si>
  <si>
    <t>341110002200.S</t>
  </si>
  <si>
    <t>Kábel medený CYKY 5x6 mm2</t>
  </si>
  <si>
    <t>1076800381</t>
  </si>
  <si>
    <t>-953574658</t>
  </si>
  <si>
    <t>-1281116028</t>
  </si>
  <si>
    <t>210872122.S</t>
  </si>
  <si>
    <t>Kábel signálny uložený pevne JYTY 250 V 4x1</t>
  </si>
  <si>
    <t>-1784570376</t>
  </si>
  <si>
    <t>341210001600.S</t>
  </si>
  <si>
    <t>Kábel medený signálny JYTY 4x1 mm2</t>
  </si>
  <si>
    <t>-28207010</t>
  </si>
  <si>
    <t>210872023.S</t>
  </si>
  <si>
    <t>Kábel signálny uložený pevne</t>
  </si>
  <si>
    <t>-1861242309</t>
  </si>
  <si>
    <t>KSK224</t>
  </si>
  <si>
    <t>Zbernicový kábel EIB  YCYM2x2x0,8x100 m</t>
  </si>
  <si>
    <t>571410977</t>
  </si>
  <si>
    <t>800*0,01 'Prepočítané koeficientom množstva</t>
  </si>
  <si>
    <t>210872125.S</t>
  </si>
  <si>
    <t>-1109326259</t>
  </si>
  <si>
    <t>KPE000000021</t>
  </si>
  <si>
    <t>Kábel pevný tienený SYKFY 04x2x0,5 pvc</t>
  </si>
  <si>
    <t>-2129278923</t>
  </si>
  <si>
    <t>210872025.S</t>
  </si>
  <si>
    <t>1455603994</t>
  </si>
  <si>
    <t>341210004700.S</t>
  </si>
  <si>
    <t>Kábel medený signálny typu: CAVO ALLARME AF CEI 20/22 10x0,22+T+S (ovládanie sáun)</t>
  </si>
  <si>
    <t>-1177241833</t>
  </si>
  <si>
    <t>210800158.S</t>
  </si>
  <si>
    <t>Kábel medený uložený pevne CYKY 450/750 V 5x1,5</t>
  </si>
  <si>
    <t>1282623860</t>
  </si>
  <si>
    <t>341110001900.S</t>
  </si>
  <si>
    <t>Kábel medený CYKY 5x1,5 mm2</t>
  </si>
  <si>
    <t>-1707336178</t>
  </si>
  <si>
    <t>210802330.S</t>
  </si>
  <si>
    <t>Kábel medený uložený pevne H05VV-F (CYSY) 300/500 V  5x1,5</t>
  </si>
  <si>
    <t>-1930727726</t>
  </si>
  <si>
    <t>233</t>
  </si>
  <si>
    <t>341310012200.S</t>
  </si>
  <si>
    <t>Vodič medený flexibilný H05VV-F 5x1 mm2</t>
  </si>
  <si>
    <t>560684169</t>
  </si>
  <si>
    <t>234</t>
  </si>
  <si>
    <t>210872120.S</t>
  </si>
  <si>
    <t>292304001</t>
  </si>
  <si>
    <t>235</t>
  </si>
  <si>
    <t>KPE000002072</t>
  </si>
  <si>
    <t>Kábel pevný tienený J-H(ST)H 1x2x0,8 B2cas1d1a1 bezhalogénový oranžový</t>
  </si>
  <si>
    <t>902767789</t>
  </si>
  <si>
    <t>236</t>
  </si>
  <si>
    <t>210872162.S</t>
  </si>
  <si>
    <t>568141995</t>
  </si>
  <si>
    <t>237</t>
  </si>
  <si>
    <t>KPE000002020</t>
  </si>
  <si>
    <t>Kábel pevný tienený J-H(ST)H 2x2x0,8 B2cas1d1a1 bezhalogénový oranžový (alt. JY(St)Y 2x2x0,8)</t>
  </si>
  <si>
    <t>-755688594</t>
  </si>
  <si>
    <t>C</t>
  </si>
  <si>
    <t>Inštalačný materiál</t>
  </si>
  <si>
    <t>C1</t>
  </si>
  <si>
    <t>Osvetlenie</t>
  </si>
  <si>
    <t>238</t>
  </si>
  <si>
    <t>210201082.S</t>
  </si>
  <si>
    <t>Zapojenie LED svietidla IP66, stropného - nástenného</t>
  </si>
  <si>
    <t>-1100582582</t>
  </si>
  <si>
    <t>239</t>
  </si>
  <si>
    <t>SV_1</t>
  </si>
  <si>
    <t>LED svietidlo, zapustené do podhľadu 230V, 2200lm, 21W, DALI, IP54</t>
  </si>
  <si>
    <t>-929053772</t>
  </si>
  <si>
    <t>240</t>
  </si>
  <si>
    <t>SV_2</t>
  </si>
  <si>
    <t>LED svietidlo, zavesená montáž medzi lameli, 230V, 5500lm, 35W, DALI, IP54</t>
  </si>
  <si>
    <t>1835015965</t>
  </si>
  <si>
    <t>241</t>
  </si>
  <si>
    <t>SV_3</t>
  </si>
  <si>
    <t>LED svietidlo, zapustené do podhľadu 230V, 1100lm, 12W, DALI, IP54</t>
  </si>
  <si>
    <t>-1568680402</t>
  </si>
  <si>
    <t>242</t>
  </si>
  <si>
    <t>SV_1_1PP-2NP</t>
  </si>
  <si>
    <t>LED svietdlo, prisadené k stropu - 230V, 3100lm, 25W, DALI, IP65</t>
  </si>
  <si>
    <t>1447036640</t>
  </si>
  <si>
    <t>243</t>
  </si>
  <si>
    <t>SV_4</t>
  </si>
  <si>
    <t>LED svietidlo, osvetlenie bazénovej haly - 230V, 27 827lm, 194W, DALI, IP54</t>
  </si>
  <si>
    <t>-78667995</t>
  </si>
  <si>
    <t>244</t>
  </si>
  <si>
    <t>SV_exter</t>
  </si>
  <si>
    <t>LED svietidlo so snímačom pohybu pre osvetlenie zásob. komunikácie - 230V, 30W, IP44</t>
  </si>
  <si>
    <t>358541410</t>
  </si>
  <si>
    <t>245</t>
  </si>
  <si>
    <t>SV_E</t>
  </si>
  <si>
    <t>LED svietidlo, zapustené do podhľadu v exteriéry 230V, 2200lm, 21W, DALI, IP54, 3000K</t>
  </si>
  <si>
    <t>-2068932551</t>
  </si>
  <si>
    <t>246</t>
  </si>
  <si>
    <t>SV_E2</t>
  </si>
  <si>
    <t>LED svietidlo, nástenné do exteriéru (osvetlenie vchodov) 230V, 2200lm, 21W, DALI, IP54, 3000K</t>
  </si>
  <si>
    <t>2015602247</t>
  </si>
  <si>
    <t>247</t>
  </si>
  <si>
    <t>210201514.S</t>
  </si>
  <si>
    <t>Zapojenie núdzového svietidla IP65, 1x svetelný LED zdroj - núdzový režim</t>
  </si>
  <si>
    <t>-514484549</t>
  </si>
  <si>
    <t>248</t>
  </si>
  <si>
    <t>348150001206.S</t>
  </si>
  <si>
    <t>LED svietidlo núdzové 2W, IP65, 1h stály/núdzový režim, piktogram</t>
  </si>
  <si>
    <t>-216812794</t>
  </si>
  <si>
    <t>249</t>
  </si>
  <si>
    <t>210201520.S</t>
  </si>
  <si>
    <t>Zapojenie svietidla 1x svetelný zdroj, núdzového, antipanikového, LED - núdzový režim</t>
  </si>
  <si>
    <t>1519362373</t>
  </si>
  <si>
    <t>250</t>
  </si>
  <si>
    <t>SV_A1</t>
  </si>
  <si>
    <t>LED antipanokové svietidlo zavesené vo výške lamiel 230V, 146lm, 4W, IP54</t>
  </si>
  <si>
    <t>1896115794</t>
  </si>
  <si>
    <t>251</t>
  </si>
  <si>
    <t>SV_A2</t>
  </si>
  <si>
    <t>LED antipanokové svietidlo zapustené 230V, 158lm, 4W, IP54</t>
  </si>
  <si>
    <t>-184922028</t>
  </si>
  <si>
    <t>252</t>
  </si>
  <si>
    <t>210201902.S</t>
  </si>
  <si>
    <t>Montáž svietidla interiérového núdzového piktogramového na stenu do 2 kg</t>
  </si>
  <si>
    <t>1312999316</t>
  </si>
  <si>
    <t>253</t>
  </si>
  <si>
    <t>210201912.S</t>
  </si>
  <si>
    <t>Montáž svietidla interiérového antipanikového na strop, zapusteného do 2 kg</t>
  </si>
  <si>
    <t>-1145812062</t>
  </si>
  <si>
    <t>254</t>
  </si>
  <si>
    <t>210201914.S1</t>
  </si>
  <si>
    <t>Montáž svietidla interiérového na strop do 10 kg (na 1.PP, 2.NP)</t>
  </si>
  <si>
    <t>1342316072</t>
  </si>
  <si>
    <t>255</t>
  </si>
  <si>
    <t>210201916.S</t>
  </si>
  <si>
    <t>Montáž svietidla interiérového antipanikového vo výške 5,4 do 2 kg</t>
  </si>
  <si>
    <t>686911476</t>
  </si>
  <si>
    <t>210201913.S</t>
  </si>
  <si>
    <t>Montáž svietidla interiérového zaveseného vo výške lamiel (č. 2)</t>
  </si>
  <si>
    <t>1458602888</t>
  </si>
  <si>
    <t>257</t>
  </si>
  <si>
    <t>210201914.S</t>
  </si>
  <si>
    <t>Montáž svietidla interiérového na strop vo výške 5m v bazénovej hale</t>
  </si>
  <si>
    <t>-2093015709</t>
  </si>
  <si>
    <t>258</t>
  </si>
  <si>
    <t>210201953.S</t>
  </si>
  <si>
    <t>Montáž svietidla zapusteného do 5 kg (č.1, č.3)</t>
  </si>
  <si>
    <t>485408097</t>
  </si>
  <si>
    <t>259</t>
  </si>
  <si>
    <t>210201924.S</t>
  </si>
  <si>
    <t>Montáž svietidla exterierového na stenu do 10 kg (reflektor so snímačom)</t>
  </si>
  <si>
    <t>2063160384</t>
  </si>
  <si>
    <t>260</t>
  </si>
  <si>
    <t>210201923.S</t>
  </si>
  <si>
    <t>Montáž svietidla exterierového na stenu do 5 kg (sv. pri vstupoch)</t>
  </si>
  <si>
    <t>123417534</t>
  </si>
  <si>
    <t>261</t>
  </si>
  <si>
    <t>210201954.S1</t>
  </si>
  <si>
    <t>Montáž svietidla zapusteného v exteriéry pod strechou vo výške 6m do 5 kg</t>
  </si>
  <si>
    <t>843658557</t>
  </si>
  <si>
    <t>C2</t>
  </si>
  <si>
    <t>Koncové prvky</t>
  </si>
  <si>
    <t>262</t>
  </si>
  <si>
    <t>KNX_spinace</t>
  </si>
  <si>
    <t>Montáž, zapojenie a nastavenie KNX spínačov</t>
  </si>
  <si>
    <t>-1814305677</t>
  </si>
  <si>
    <t>263</t>
  </si>
  <si>
    <t>MTN619125</t>
  </si>
  <si>
    <t>KNX KRYT TLAČ. MOD. 1-NÁS. SYSM ACTIVE (MTN619125)</t>
  </si>
  <si>
    <t>-2125295173</t>
  </si>
  <si>
    <t>264</t>
  </si>
  <si>
    <t>MTN625199</t>
  </si>
  <si>
    <t>SCHNEIDER Modul MTN625199 KNX 1-násobný tlač.</t>
  </si>
  <si>
    <t>-204258806</t>
  </si>
  <si>
    <t>265</t>
  </si>
  <si>
    <t>MTN4010-3625</t>
  </si>
  <si>
    <t>KRYCÍ RÁMČEK 1-NÁS. M-PURE ACTIVE WHITE MTN4010-3625</t>
  </si>
  <si>
    <t>1932327151</t>
  </si>
  <si>
    <t>266</t>
  </si>
  <si>
    <t>MTN6215-5910</t>
  </si>
  <si>
    <t>KNX Multitouch Pro, čierna, System M MTN6215-5910</t>
  </si>
  <si>
    <t>-328653062</t>
  </si>
  <si>
    <t>267</t>
  </si>
  <si>
    <t>MTN4010-6534</t>
  </si>
  <si>
    <t>Rámček D-Life, jednonásobný, antracit MTN4010-6534</t>
  </si>
  <si>
    <t>216090755</t>
  </si>
  <si>
    <t>268</t>
  </si>
  <si>
    <t>MTN619225</t>
  </si>
  <si>
    <t>KNX KRYT TLAČ. MOD. 2-NÁS. SYSM ACTIVE (MTN619225)</t>
  </si>
  <si>
    <t>1958715116</t>
  </si>
  <si>
    <t>MTN625299</t>
  </si>
  <si>
    <t>KNX TLAČIDLOVÝ MODUL 2-NÁS. SYSM (MTN625299)</t>
  </si>
  <si>
    <t>1166132608</t>
  </si>
  <si>
    <t>270</t>
  </si>
  <si>
    <t>MTN630919</t>
  </si>
  <si>
    <t>KNX DETEKTOR PRÍTOMNOSTI ARGUS IR POLÁRNA BIELA (MTN630919)</t>
  </si>
  <si>
    <t>-1098949691</t>
  </si>
  <si>
    <t>271</t>
  </si>
  <si>
    <t>MTN6354-0019</t>
  </si>
  <si>
    <t>KNX detektor prítomnosti pre vysoké stropy pre povrchovú montáž MTN6354-0019</t>
  </si>
  <si>
    <t>-316668542</t>
  </si>
  <si>
    <t>272</t>
  </si>
  <si>
    <t>inv_sada</t>
  </si>
  <si>
    <t>Inštalácia sady pre núdzovú signalizáciu - wc imobilný</t>
  </si>
  <si>
    <t>-2019491289</t>
  </si>
  <si>
    <t>273</t>
  </si>
  <si>
    <t>3280B-C10001 B</t>
  </si>
  <si>
    <t>Sada pre núdzovú signalizáciu (komplet) - 1x FAP 3002, 1x FAP2001, 1x FEH2001, Trafo FLM 1000 + rámčeky</t>
  </si>
  <si>
    <t>-307383039</t>
  </si>
  <si>
    <t>274</t>
  </si>
  <si>
    <t>210010301.S</t>
  </si>
  <si>
    <t>Krabica prístrojová bez zapojenia (1901, KP 68, KZ 3)</t>
  </si>
  <si>
    <t>1909328983</t>
  </si>
  <si>
    <t>275</t>
  </si>
  <si>
    <t>345410002400.S</t>
  </si>
  <si>
    <t>Krabica inštalačná pre vypínače a zásuvky KU 68-1901 KA pod omietku</t>
  </si>
  <si>
    <t>1506508114</t>
  </si>
  <si>
    <t>276</t>
  </si>
  <si>
    <t>210010322.S</t>
  </si>
  <si>
    <t>Krabica (KR 97) odbočná s viečkom, svorkovnicou vrátane zapojenia, kruhová</t>
  </si>
  <si>
    <t>-2143035355</t>
  </si>
  <si>
    <t>277</t>
  </si>
  <si>
    <t>345410001200.S</t>
  </si>
  <si>
    <t>Krabica odbočná z PVC s viečkom a svorkovnicou pod omietku KR 97/5</t>
  </si>
  <si>
    <t>1557410224</t>
  </si>
  <si>
    <t>278</t>
  </si>
  <si>
    <t>-1208932617</t>
  </si>
  <si>
    <t>279</t>
  </si>
  <si>
    <t>Svorka ekvipotenciálna na omietku napr.: OBO 5015073 1809</t>
  </si>
  <si>
    <t>-1579204715</t>
  </si>
  <si>
    <t>280</t>
  </si>
  <si>
    <t>210111011.S</t>
  </si>
  <si>
    <t>Domová zásuvka polozapustená alebo zapustená 250 V / 16A, vrátane zapojenia 2P + PE</t>
  </si>
  <si>
    <t>939437627</t>
  </si>
  <si>
    <t>281</t>
  </si>
  <si>
    <t>345350004320.S</t>
  </si>
  <si>
    <t>Rámik jednoduchý pre spínače a zásuvky</t>
  </si>
  <si>
    <t>-695425433</t>
  </si>
  <si>
    <t>282</t>
  </si>
  <si>
    <t>345520000430.S</t>
  </si>
  <si>
    <t>Zásuvka jednonásobná polozapustená, radenie 2P+PE, komplet</t>
  </si>
  <si>
    <t>1961477705</t>
  </si>
  <si>
    <t>283</t>
  </si>
  <si>
    <t>345350003800.S</t>
  </si>
  <si>
    <t>Rámček 5-násobný vodorovný</t>
  </si>
  <si>
    <t>1993229883</t>
  </si>
  <si>
    <t>284</t>
  </si>
  <si>
    <t>-2031784795</t>
  </si>
  <si>
    <t>285</t>
  </si>
  <si>
    <t>EZA000001975</t>
  </si>
  <si>
    <t>Zásuvka 1-násobná 2M s clonkami biela do parapetného žľabu</t>
  </si>
  <si>
    <t>508688848</t>
  </si>
  <si>
    <t>286</t>
  </si>
  <si>
    <t>ERA000001434</t>
  </si>
  <si>
    <t>Rámček 2M biela, pre parapetný žľab</t>
  </si>
  <si>
    <t>-362279281</t>
  </si>
  <si>
    <t>287</t>
  </si>
  <si>
    <t>010917</t>
  </si>
  <si>
    <t>DLP izolačná krabica pre 1-násobnú zásuvku</t>
  </si>
  <si>
    <t>192682595</t>
  </si>
  <si>
    <t>288</t>
  </si>
  <si>
    <t>210111012.S</t>
  </si>
  <si>
    <t>Domová zásuvka polozapustená alebo zapustená, 10/16 A 250 V 2P + Z 2 x zapojenie</t>
  </si>
  <si>
    <t>2115409365</t>
  </si>
  <si>
    <t>289</t>
  </si>
  <si>
    <t>345520000450.S</t>
  </si>
  <si>
    <t>Zásuvka dvojnásobná polozapustená, radenie 2x(2P+PE), komplet</t>
  </si>
  <si>
    <t>-116413777</t>
  </si>
  <si>
    <t>290</t>
  </si>
  <si>
    <t>210111031.S</t>
  </si>
  <si>
    <t>Zásuvka na povrchovú montáž IP 44, 250V / 16A, vrátane zapojenia 2P + PE</t>
  </si>
  <si>
    <t>-1108210620</t>
  </si>
  <si>
    <t>291</t>
  </si>
  <si>
    <t>345510001210.S</t>
  </si>
  <si>
    <t>Zásuvka jednonásobná na povrch, radenie 2P+PE, IP 44</t>
  </si>
  <si>
    <t>-1254129428</t>
  </si>
  <si>
    <t>292</t>
  </si>
  <si>
    <t>-1852310397</t>
  </si>
  <si>
    <t>293</t>
  </si>
  <si>
    <t>345410000200.S</t>
  </si>
  <si>
    <t>Krabica odbočná z PVC s viečkom pod omietku KO 100 E</t>
  </si>
  <si>
    <t>1114293175</t>
  </si>
  <si>
    <t>294</t>
  </si>
  <si>
    <t>345610005000.S</t>
  </si>
  <si>
    <t>Svorkovnica ekvipotencionálna pod omietku, napr.: EPS 3, z PP</t>
  </si>
  <si>
    <t>-1299105677</t>
  </si>
  <si>
    <t>295</t>
  </si>
  <si>
    <t>210110602.S</t>
  </si>
  <si>
    <t>Tlačítko antibakteriálne polozapustené a zapustené vrátane zapojenia - radenie 0/1</t>
  </si>
  <si>
    <t>1967963866</t>
  </si>
  <si>
    <t>296</t>
  </si>
  <si>
    <t>X00000797</t>
  </si>
  <si>
    <t>Skrinka so sklom 13180 ABB IP55 STOP-tlačidlo požiarna na stenu</t>
  </si>
  <si>
    <t>1121373540</t>
  </si>
  <si>
    <t>297</t>
  </si>
  <si>
    <t>EZN000000069</t>
  </si>
  <si>
    <t>Samolepka centralny stop 100mm</t>
  </si>
  <si>
    <t>920355437</t>
  </si>
  <si>
    <t>298</t>
  </si>
  <si>
    <t>Konvektory</t>
  </si>
  <si>
    <t>Montáž systému pre ovládanie podlahových konvektorov</t>
  </si>
  <si>
    <t>1999814971</t>
  </si>
  <si>
    <t>299</t>
  </si>
  <si>
    <t>Trafko</t>
  </si>
  <si>
    <t>Transformátor Minib TT300 v montážnej krabici</t>
  </si>
  <si>
    <t>1558154199</t>
  </si>
  <si>
    <t>300</t>
  </si>
  <si>
    <t>Term_1</t>
  </si>
  <si>
    <t>Termostat TH0482/12V regulácia EB-C</t>
  </si>
  <si>
    <t>1126976967</t>
  </si>
  <si>
    <t>301</t>
  </si>
  <si>
    <t>Svetlik</t>
  </si>
  <si>
    <t>Montáž systému pre elektrické otváranie svetlíka</t>
  </si>
  <si>
    <t>-381219728</t>
  </si>
  <si>
    <t>302</t>
  </si>
  <si>
    <t>_4935502</t>
  </si>
  <si>
    <t>Vetracia centrála PAN LZP/DIN/2 pro pohony na 230 V AC, umiestnenie na DIN lištu, dve vetracie skupiny, max. zaťaženie 4 A/skupina resp. ekvivalent</t>
  </si>
  <si>
    <t>997004351</t>
  </si>
  <si>
    <t>303</t>
  </si>
  <si>
    <t>_3697434</t>
  </si>
  <si>
    <t xml:space="preserve"> Lineárny pohon RACK MAX 450, 230 V pre otvorenie svetlíka, resp. ekvivalent</t>
  </si>
  <si>
    <t>-98779357</t>
  </si>
  <si>
    <t>304</t>
  </si>
  <si>
    <t>_4772000</t>
  </si>
  <si>
    <t>Detektor vetra a dežďa PAN WRS – Set, vč. konzoly pro uchytenie, resp. ekvivalent</t>
  </si>
  <si>
    <t>1919674516</t>
  </si>
  <si>
    <t>305</t>
  </si>
  <si>
    <t>_4780145</t>
  </si>
  <si>
    <t>Vetracie tlačítko LT-I s ochranou IP 44, s krabicou resp. ekvivalent</t>
  </si>
  <si>
    <t>-460611801</t>
  </si>
  <si>
    <t>306</t>
  </si>
  <si>
    <t>210110068.S</t>
  </si>
  <si>
    <t>Spínač špeciálny vrátane zapojenia, termostat v krabici</t>
  </si>
  <si>
    <t>1086443120</t>
  </si>
  <si>
    <t>307</t>
  </si>
  <si>
    <t>374350003300.S</t>
  </si>
  <si>
    <t>Termostat analógový jednoduchý, IP54 na kontrolu a reguláciu teploty, výstup 1x8A spínací - Termostat ES21/230, nastavený na 29°C resp. ekvivalent</t>
  </si>
  <si>
    <t>1084630586</t>
  </si>
  <si>
    <t>308</t>
  </si>
  <si>
    <t>210010313.S</t>
  </si>
  <si>
    <t>Krabica (KO 125) odbočná s viečkom, bez zapojenia, štvorcová</t>
  </si>
  <si>
    <t>1378958888</t>
  </si>
  <si>
    <t>309</t>
  </si>
  <si>
    <t>8595568924315</t>
  </si>
  <si>
    <t>Krabica s krytím IP66 PO E60 bezhalogen KSK 125 2PO6</t>
  </si>
  <si>
    <t>1185608396</t>
  </si>
  <si>
    <t>310</t>
  </si>
  <si>
    <t>210111103.S</t>
  </si>
  <si>
    <t>Priemyslová zásuvka nástenná CEE 400 V / 16 A vrátane zapojenia, IZN 1643, 3P + PE, IZN 1653, 3P + N + PE</t>
  </si>
  <si>
    <t>-575937853</t>
  </si>
  <si>
    <t>311</t>
  </si>
  <si>
    <t>345510002400.S</t>
  </si>
  <si>
    <t>Zásuvka nástenná priemyslová IZG 1653 16A/400V/5P IP67</t>
  </si>
  <si>
    <t>-423516135</t>
  </si>
  <si>
    <t>312</t>
  </si>
  <si>
    <t>210020922.S</t>
  </si>
  <si>
    <t>Protipožiarna upchávka, priechod stenou - okraja orámovaný uhol t 30 cm</t>
  </si>
  <si>
    <t>815938155</t>
  </si>
  <si>
    <t>313</t>
  </si>
  <si>
    <t>429802</t>
  </si>
  <si>
    <t>Protipožiarna pena CFS-F FX</t>
  </si>
  <si>
    <t>-387621498</t>
  </si>
  <si>
    <t>314</t>
  </si>
  <si>
    <t>3488604</t>
  </si>
  <si>
    <t>PROTIPOŽIARNY ŠTÍTOK</t>
  </si>
  <si>
    <t>675557864</t>
  </si>
  <si>
    <t>315</t>
  </si>
  <si>
    <t>210451005.S</t>
  </si>
  <si>
    <t>Montáž ultratenkej vykurovacej rohože 150 W/m2</t>
  </si>
  <si>
    <t>-1308940150</t>
  </si>
  <si>
    <t>316</t>
  </si>
  <si>
    <t>341720006300</t>
  </si>
  <si>
    <t>Rohož vykurovacia 150W/m2, 230V, 900W, šxl 0,5x12 m (m.č. 1.34)</t>
  </si>
  <si>
    <t>1661973064</t>
  </si>
  <si>
    <t>317</t>
  </si>
  <si>
    <t>341720006100</t>
  </si>
  <si>
    <t>Rohož vykurovacia 150W/m2, 230V, 600W, šxl 0,5x8 m (m.č. 1.36)</t>
  </si>
  <si>
    <t>1174613128</t>
  </si>
  <si>
    <t>318</t>
  </si>
  <si>
    <t>341720005900</t>
  </si>
  <si>
    <t>Rohož vykurovacia 150W/m2, 230V, 450W, šxl 0,5x6 m (m.č. 1.41)</t>
  </si>
  <si>
    <t>-183580023</t>
  </si>
  <si>
    <t>319</t>
  </si>
  <si>
    <t>210451020.S</t>
  </si>
  <si>
    <t>Montáž a napojenie termostatu na stenu pre elektrické podlahové kúrenie</t>
  </si>
  <si>
    <t>-1645817143</t>
  </si>
  <si>
    <t>320</t>
  </si>
  <si>
    <t>341730006100.S</t>
  </si>
  <si>
    <t>Termostat digitálny programovateľný pre snímanie teploty priestoru aj podlahy, rozmer 50x50 mm, IP 30 (v nastavení pre snímanie teploty podlahy)</t>
  </si>
  <si>
    <t>905780231</t>
  </si>
  <si>
    <t>C3</t>
  </si>
  <si>
    <t>Káblové trasy</t>
  </si>
  <si>
    <t>321</t>
  </si>
  <si>
    <t>220261141.S</t>
  </si>
  <si>
    <t>Príchytka káblová kovová pre pripevnenie káblovej príchytky na konštrukciu</t>
  </si>
  <si>
    <t>-2140095078</t>
  </si>
  <si>
    <t>322</t>
  </si>
  <si>
    <t>KZL000001550</t>
  </si>
  <si>
    <t>Príchytka káblová kovová, požiarne odolná</t>
  </si>
  <si>
    <t>1431044969</t>
  </si>
  <si>
    <t>323</t>
  </si>
  <si>
    <t>210011302.S</t>
  </si>
  <si>
    <t>Osadenie polyamidovej príchytky (hmoždinky) HM 8, do tehlového muriva</t>
  </si>
  <si>
    <t>-598909396</t>
  </si>
  <si>
    <t>324</t>
  </si>
  <si>
    <t>311310008410.S</t>
  </si>
  <si>
    <t>Hmoždinka celokovová, požiarne odolná</t>
  </si>
  <si>
    <t>-120736594</t>
  </si>
  <si>
    <t>325</t>
  </si>
  <si>
    <t>210010139.S</t>
  </si>
  <si>
    <t>Parapetný kanál dutý z PVC 120x55, vrátane príslušenstva</t>
  </si>
  <si>
    <t>-628357502</t>
  </si>
  <si>
    <t>326</t>
  </si>
  <si>
    <t>345750058000.S</t>
  </si>
  <si>
    <t>Kanál parapetný dutý z PVC, 120X55 mm</t>
  </si>
  <si>
    <t>940903822</t>
  </si>
  <si>
    <t>327</t>
  </si>
  <si>
    <t>210010150.S</t>
  </si>
  <si>
    <t>Rúrka ohybná elektroinštalačná z HDPE, D 50 uložená pevne</t>
  </si>
  <si>
    <t>1834522196</t>
  </si>
  <si>
    <t>328</t>
  </si>
  <si>
    <t>345710006220.S</t>
  </si>
  <si>
    <t>Rúrka ohybná 09050 dvojplášťová korugovaná z HDPE, UV stabilná bezhalogénová, D 50 mm</t>
  </si>
  <si>
    <t>-1586027202</t>
  </si>
  <si>
    <t>329</t>
  </si>
  <si>
    <t>210010154.S</t>
  </si>
  <si>
    <t>Rúrka ohybná elektroinštalačná z HDPE, D 110 uložená pevne</t>
  </si>
  <si>
    <t>216477264</t>
  </si>
  <si>
    <t>330</t>
  </si>
  <si>
    <t>345710006260.S</t>
  </si>
  <si>
    <t>Rúrka ohybná 09110 dvojplášťová korugovaná z HDPE, UV stabilná bezhalogénová, D 110 mm</t>
  </si>
  <si>
    <t>343411796</t>
  </si>
  <si>
    <t>331</t>
  </si>
  <si>
    <t>210020303.S</t>
  </si>
  <si>
    <t>Káblový žľab - káblový nosný systém, pozink., vrátane príslušenstva, 62/50 mm vrátane veka a podpery a uchytenia žľabu</t>
  </si>
  <si>
    <t>198521632</t>
  </si>
  <si>
    <t>332</t>
  </si>
  <si>
    <t>345750008600.S</t>
  </si>
  <si>
    <t>Žľab káblový, šxv 62x50 mm, z pozinkovanej ocele vrátane uchytenia</t>
  </si>
  <si>
    <t>890054654</t>
  </si>
  <si>
    <t>333</t>
  </si>
  <si>
    <t>345750011200.S</t>
  </si>
  <si>
    <t>Kryt pre káblový žľab šírky 62 mm, z pozinkovanej ocele</t>
  </si>
  <si>
    <t>988386915</t>
  </si>
  <si>
    <t>334</t>
  </si>
  <si>
    <t>210020309.S</t>
  </si>
  <si>
    <t>Káblový žľab - káblový nosný systém, pozink., vrátane príslušenstva, 250/50 mm vrátane veka a podpery a uchytenia žľabu</t>
  </si>
  <si>
    <t>-560814945</t>
  </si>
  <si>
    <t>335</t>
  </si>
  <si>
    <t>345750008900.S</t>
  </si>
  <si>
    <t>Žľab káblový, šxv 250x50 mm, z pozinkovanej ocele vrátane uchytenia</t>
  </si>
  <si>
    <t>1241910341</t>
  </si>
  <si>
    <t>336</t>
  </si>
  <si>
    <t>345750011800.S</t>
  </si>
  <si>
    <t>Kryt pre káblový žľab šírky 250 mm, z pozinkovanej ocele</t>
  </si>
  <si>
    <t>598965219</t>
  </si>
  <si>
    <t>C4</t>
  </si>
  <si>
    <t>Inštalácia kotolne</t>
  </si>
  <si>
    <t>337</t>
  </si>
  <si>
    <t>210010351.S</t>
  </si>
  <si>
    <t>Krabicová rozvodka z lisovaného izolantu vrátane ukončenia káblov a zapojenia vodičov typ 6455-11 do 4 m</t>
  </si>
  <si>
    <t>278187896</t>
  </si>
  <si>
    <t>338</t>
  </si>
  <si>
    <t>345410013000.S</t>
  </si>
  <si>
    <t>Krabica rozvodná PVC na stenu 6455-11, IP 66</t>
  </si>
  <si>
    <t>500732267</t>
  </si>
  <si>
    <t>339</t>
  </si>
  <si>
    <t>210110067.S</t>
  </si>
  <si>
    <t>Spínač špeciálny vrátane zapojenia, termostat</t>
  </si>
  <si>
    <t>-1415597039</t>
  </si>
  <si>
    <t>340</t>
  </si>
  <si>
    <t>374350002200.S</t>
  </si>
  <si>
    <t>Termostat analógový jednofunkčný pre kontrolu a reguláciu teploty, výstup 1x16A spínací, citlivosť spínania 1°C, nastavený na 5°C (zamrznutie kotolne) resp. 40°C (prehriatie kotolne)</t>
  </si>
  <si>
    <t>275854186</t>
  </si>
  <si>
    <t>341</t>
  </si>
  <si>
    <t>697256354</t>
  </si>
  <si>
    <t>342</t>
  </si>
  <si>
    <t>-633971530</t>
  </si>
  <si>
    <t>343</t>
  </si>
  <si>
    <t>-2090337548</t>
  </si>
  <si>
    <t>344</t>
  </si>
  <si>
    <t>XALK178</t>
  </si>
  <si>
    <t>Núdzové stop tlačidlo kotolne 230V, IP44</t>
  </si>
  <si>
    <t>95959295</t>
  </si>
  <si>
    <t>345</t>
  </si>
  <si>
    <t>-152882656</t>
  </si>
  <si>
    <t>346</t>
  </si>
  <si>
    <t>700133118</t>
  </si>
  <si>
    <t>347</t>
  </si>
  <si>
    <t>210140652.S</t>
  </si>
  <si>
    <t>Elektrická húkačka typ CE</t>
  </si>
  <si>
    <t>905824519</t>
  </si>
  <si>
    <t>348</t>
  </si>
  <si>
    <t>404840001300.S</t>
  </si>
  <si>
    <t>Húkačka elektromagnetická 230V/50 Hz</t>
  </si>
  <si>
    <t>970733661</t>
  </si>
  <si>
    <t>349</t>
  </si>
  <si>
    <t>210010027.S</t>
  </si>
  <si>
    <t>Rúrka ohybná elektroinštalačná z PVC typ FXP 32, uložená pevne</t>
  </si>
  <si>
    <t>-751095810</t>
  </si>
  <si>
    <t>350</t>
  </si>
  <si>
    <t>345710009300.S</t>
  </si>
  <si>
    <t>Rúrka ohybná vlnitá pancierová so strednou mechanickou odolnosťou z PVC-U, D 32</t>
  </si>
  <si>
    <t>-366536718</t>
  </si>
  <si>
    <t>351</t>
  </si>
  <si>
    <t>345710037500.S</t>
  </si>
  <si>
    <t>Príchytka z PVC pre elektroinštal. rúrky D 32 mm, samozhášavé</t>
  </si>
  <si>
    <t>-2071215704</t>
  </si>
  <si>
    <t>352</t>
  </si>
  <si>
    <t>210010109.S</t>
  </si>
  <si>
    <t>Lišta elektroinštalačná z PVC 40x20, uložená pevne, vkladacia</t>
  </si>
  <si>
    <t>1949904415</t>
  </si>
  <si>
    <t>353</t>
  </si>
  <si>
    <t>345750065100.S</t>
  </si>
  <si>
    <t>Lišta hranatá z PVC, 40x20 mm</t>
  </si>
  <si>
    <t>-774810958</t>
  </si>
  <si>
    <t>354</t>
  </si>
  <si>
    <t>210010113.S</t>
  </si>
  <si>
    <t>Lišta elektroinštalačná z PVC 100x40, uložená pevne, vkladacia</t>
  </si>
  <si>
    <t>-1910268194</t>
  </si>
  <si>
    <t>355</t>
  </si>
  <si>
    <t>345750057200.S</t>
  </si>
  <si>
    <t>Kanál elektroinštalačný z PVC, 100x40 mm</t>
  </si>
  <si>
    <t>2058579172</t>
  </si>
  <si>
    <t>356</t>
  </si>
  <si>
    <t>210011306.S</t>
  </si>
  <si>
    <t>Osadenie polyamidovej príchytky (hmoždinky) HM 8 do ostro pálených tehál, alebo stredne tvrdého kameňa</t>
  </si>
  <si>
    <t>-151507979</t>
  </si>
  <si>
    <t>357</t>
  </si>
  <si>
    <t>311310006600.S</t>
  </si>
  <si>
    <t>Hmoždinka so zatĺkacou skrutkou M 8x45 mm</t>
  </si>
  <si>
    <t>1731956496</t>
  </si>
  <si>
    <t>22-M</t>
  </si>
  <si>
    <t>Montáže oznamovacích a zabezpečovacích zariadení</t>
  </si>
  <si>
    <t>358</t>
  </si>
  <si>
    <t>210010025.S</t>
  </si>
  <si>
    <t>Rúrka ohybná elektroinštalačná z PVC typ FXP 20, uložená pevne</t>
  </si>
  <si>
    <t>-937339980</t>
  </si>
  <si>
    <t>359</t>
  </si>
  <si>
    <t>345710009100.S</t>
  </si>
  <si>
    <t>Rúrka ohybná vlnitá pancierová so strednou mechanickou odolnosťou z PVC-U, D 20</t>
  </si>
  <si>
    <t>263009861</t>
  </si>
  <si>
    <t>360</t>
  </si>
  <si>
    <t>345710017800.S</t>
  </si>
  <si>
    <t>Spojka nasúvacia z PVC-U pre elektroinštal. rúrky, D 20 mm</t>
  </si>
  <si>
    <t>-470391516</t>
  </si>
  <si>
    <t>361</t>
  </si>
  <si>
    <t>220511025.S</t>
  </si>
  <si>
    <t>Montáž konektoru (zástrčky)</t>
  </si>
  <si>
    <t>1254376587</t>
  </si>
  <si>
    <t>362</t>
  </si>
  <si>
    <t>383150009400.S</t>
  </si>
  <si>
    <t>Konektor RJ45/s ACS, Cat.5, tienený, univerzálny (lanko/drôt)</t>
  </si>
  <si>
    <t>-2100243586</t>
  </si>
  <si>
    <t>363</t>
  </si>
  <si>
    <t>220511026.S</t>
  </si>
  <si>
    <t>Montáž gumovej kábelovej prechodky</t>
  </si>
  <si>
    <t>-1684786499</t>
  </si>
  <si>
    <t>364</t>
  </si>
  <si>
    <t>383150028600.S</t>
  </si>
  <si>
    <t>Prechodka gumová kábelová na konektor RJ45, pre optickú kabeláž</t>
  </si>
  <si>
    <t>1316807021</t>
  </si>
  <si>
    <t>365</t>
  </si>
  <si>
    <t>220512125.S</t>
  </si>
  <si>
    <t>Montáž patch kábla S-FTP, Cat.5, 5E, 6 - od 3m, uloženého v lište</t>
  </si>
  <si>
    <t>-1174835641</t>
  </si>
  <si>
    <t>366</t>
  </si>
  <si>
    <t>135 10219</t>
  </si>
  <si>
    <t>STP tienený kábel, kategória 6 bezhalogenový b2ca, s1 d1 a1 (kotolňa, pripojenie k internetu, k vzt a k pc na ovládanie kotolne)</t>
  </si>
  <si>
    <t>-590626598</t>
  </si>
  <si>
    <t>367</t>
  </si>
  <si>
    <t>220512135.S</t>
  </si>
  <si>
    <t>Meranie certifikácie cat.6A, vystavenie protokolu</t>
  </si>
  <si>
    <t>-1804845285</t>
  </si>
  <si>
    <t>368</t>
  </si>
  <si>
    <t>460200163.S</t>
  </si>
  <si>
    <t>Hĺbenie káblovej ryhy ručne 35 cm širokej a 80 cm hlbokej, v zemine triedy 3</t>
  </si>
  <si>
    <t>1923342657</t>
  </si>
  <si>
    <t>369</t>
  </si>
  <si>
    <t>460420022.S</t>
  </si>
  <si>
    <t>Zriadenie, rekonšt. káblového lôžka z piesku bez zakrytia, v ryhe šír. do 65 cm, hrúbky vrstvy 10 cm</t>
  </si>
  <si>
    <t>732844882</t>
  </si>
  <si>
    <t>370</t>
  </si>
  <si>
    <t>583110000300.S</t>
  </si>
  <si>
    <t>Drvina vápencová frakcia 0-4 mm</t>
  </si>
  <si>
    <t>-1811872459</t>
  </si>
  <si>
    <t>43,0769230769231*0,104 'Prepočítané koeficientom množstva</t>
  </si>
  <si>
    <t>371</t>
  </si>
  <si>
    <t>460490012.S</t>
  </si>
  <si>
    <t>Rozvinutie a uloženie výstražnej fólie z PE do ryhy, šírka do 33 cm</t>
  </si>
  <si>
    <t>-91357068</t>
  </si>
  <si>
    <t>372</t>
  </si>
  <si>
    <t>283230008000.S</t>
  </si>
  <si>
    <t>Výstražná fóla PE, š. 300, farba červená</t>
  </si>
  <si>
    <t>1939062779</t>
  </si>
  <si>
    <t>373</t>
  </si>
  <si>
    <t>460560163.S</t>
  </si>
  <si>
    <t>Ručný zásyp nezap. káblovej ryhy bez zhutn. zeminy, 35 cm širokej, 80 cm hlbokej v zemine tr. 3</t>
  </si>
  <si>
    <t>-1003585839</t>
  </si>
  <si>
    <t>374</t>
  </si>
  <si>
    <t>Drobné Stavebné úpravy, frézovanie ryhy pre kabeláž, vŕtanie otvorov v stene, uloženie káblov</t>
  </si>
  <si>
    <t>-1650791901</t>
  </si>
  <si>
    <t>375</t>
  </si>
  <si>
    <t>Zapojenie elektroinštalácie, ukončenie káblov, uvedenie zariadenia do prevádzky</t>
  </si>
  <si>
    <t>1337262477</t>
  </si>
  <si>
    <t>376</t>
  </si>
  <si>
    <t>-560655945</t>
  </si>
  <si>
    <t>03.04 - Trafostanica</t>
  </si>
  <si>
    <t>210193056.S</t>
  </si>
  <si>
    <t>Skriňa RE plastová, trojfázová</t>
  </si>
  <si>
    <t>1007176756</t>
  </si>
  <si>
    <t>357120006300.Sp</t>
  </si>
  <si>
    <t>Skriňa elektromerová RE typ USM</t>
  </si>
  <si>
    <t>1089502362</t>
  </si>
  <si>
    <t>BL</t>
  </si>
  <si>
    <t>Bleskozvod stanice A</t>
  </si>
  <si>
    <t>-1963964712</t>
  </si>
  <si>
    <t>TR1</t>
  </si>
  <si>
    <t>Transformovňa koncová, VN poistky, NN-7, 910 A, s meraním,  trafo do TOHm 22/0,42 kV, 250 kVA</t>
  </si>
  <si>
    <t>-205648443</t>
  </si>
  <si>
    <t>U1</t>
  </si>
  <si>
    <t>Utesňovací systém pre stanicu A1</t>
  </si>
  <si>
    <t>-2032271196</t>
  </si>
  <si>
    <t>460200253.S</t>
  </si>
  <si>
    <t>Výkop základu pre transformovňu + úprava terénu vrátane zhutnenia</t>
  </si>
  <si>
    <t>1714944975</t>
  </si>
  <si>
    <t>0,1*10 'Prepočítané koeficientom množstva</t>
  </si>
  <si>
    <t>ch</t>
  </si>
  <si>
    <t>Zhotovenie okapového chodníka okolo transformovne</t>
  </si>
  <si>
    <t>-1065752059</t>
  </si>
  <si>
    <t>224.5</t>
  </si>
  <si>
    <t>Platňa betónová  - šedá, dxšxhr. 500x500x35 mm, protišmyková, mrazuvzdorná</t>
  </si>
  <si>
    <t>-843130709</t>
  </si>
  <si>
    <t>Na nepredvídané práca - podľa skutočnosti</t>
  </si>
  <si>
    <t>-400585898</t>
  </si>
  <si>
    <t>Účasť právnickej osoby na úradnej skúške</t>
  </si>
  <si>
    <t>976859141</t>
  </si>
  <si>
    <t>HZS000114.S1</t>
  </si>
  <si>
    <t>145537198</t>
  </si>
  <si>
    <t>03.05 - VN prípojka</t>
  </si>
  <si>
    <t xml:space="preserve">VPC - Dopravné náklady   </t>
  </si>
  <si>
    <t xml:space="preserve">M - Práce a dodávky M   </t>
  </si>
  <si>
    <t xml:space="preserve">    21-M - Elektromontáže   </t>
  </si>
  <si>
    <t xml:space="preserve">    46-M - Zemné práce pri extr.mont.prácach   </t>
  </si>
  <si>
    <t xml:space="preserve">    95-M - Revízie   </t>
  </si>
  <si>
    <t xml:space="preserve">VRN - Vedľajšie rozpočtové náklady   </t>
  </si>
  <si>
    <t xml:space="preserve">    VRN03 - Geodetické práce   </t>
  </si>
  <si>
    <t xml:space="preserve">    VRN10 - Ostatné   </t>
  </si>
  <si>
    <t>VPC</t>
  </si>
  <si>
    <t xml:space="preserve">Dopravné náklady   </t>
  </si>
  <si>
    <t>VPC-01</t>
  </si>
  <si>
    <t>Náklady mimostaveniskovej dopravy</t>
  </si>
  <si>
    <t>Príp.</t>
  </si>
  <si>
    <t>1157523185</t>
  </si>
  <si>
    <t xml:space="preserve">Práce a dodávky M   </t>
  </si>
  <si>
    <t xml:space="preserve">Elektromontáže   </t>
  </si>
  <si>
    <t>210010156.S</t>
  </si>
  <si>
    <t>Rúrka ohybná elektroinštalačná z HDPE, D 160 uložená pevne</t>
  </si>
  <si>
    <t>-1482089774</t>
  </si>
  <si>
    <t>345710006270.S</t>
  </si>
  <si>
    <t>Rúrka ohybná 09160 dvojplášťová korugovaná z HDPE, UV stabilná bezhalogénová, D 160 mm</t>
  </si>
  <si>
    <t>97319333</t>
  </si>
  <si>
    <t>210020602</t>
  </si>
  <si>
    <t>Oceľový ochranný kryt pre káble vč. zákl. náteru - montáž šírka 300 mm</t>
  </si>
  <si>
    <t>1712291803</t>
  </si>
  <si>
    <t>3451533000</t>
  </si>
  <si>
    <t>Kryt káblový B 300/2M</t>
  </si>
  <si>
    <t>680919330</t>
  </si>
  <si>
    <t>210021051</t>
  </si>
  <si>
    <t>Drevená príchytka pre káble - pre pevné uloženie káblov do 4 otvorov</t>
  </si>
  <si>
    <t>661106716</t>
  </si>
  <si>
    <t>14902</t>
  </si>
  <si>
    <t>Výdreva 270MM D 35 3X</t>
  </si>
  <si>
    <t>2050402036</t>
  </si>
  <si>
    <t>210040001</t>
  </si>
  <si>
    <t>Stožiar z predpätého betónu 9-15 m/3-45 kN jednoduchý - JB bez konzol a výzbroje</t>
  </si>
  <si>
    <t>1530472481</t>
  </si>
  <si>
    <t>592610001400</t>
  </si>
  <si>
    <t>Stožiar betónový predpätý, bez výstroja PBS 10,5/15, dĺžka 10,6 m, ELV PRODUKT</t>
  </si>
  <si>
    <t>79733028</t>
  </si>
  <si>
    <t>210050071</t>
  </si>
  <si>
    <t>Konzola káblových koncoviek a bleskoistiek montáž na zemi</t>
  </si>
  <si>
    <t>-1488228280</t>
  </si>
  <si>
    <t>7657</t>
  </si>
  <si>
    <t>Konzola káb. koncoviek vč. trmeňa</t>
  </si>
  <si>
    <t>579036272</t>
  </si>
  <si>
    <t>210100821</t>
  </si>
  <si>
    <t>Koncovka jednožilová, 35 kV upravená na kábel 22 kV</t>
  </si>
  <si>
    <t>-368368392</t>
  </si>
  <si>
    <t>17651</t>
  </si>
  <si>
    <t>Koncovka vonkajšia  POLT 24C/1XO-L12 - 712-150</t>
  </si>
  <si>
    <t>sada</t>
  </si>
  <si>
    <t>936053264</t>
  </si>
  <si>
    <t>17651.1</t>
  </si>
  <si>
    <t>Koncovka vnútorná  POLT 24C/1XO-L12 - 120-150 + RICS + HDA</t>
  </si>
  <si>
    <t>466150446</t>
  </si>
  <si>
    <t>210101415</t>
  </si>
  <si>
    <t>Pomocný materiál pre koncovky a spojky</t>
  </si>
  <si>
    <t>437568764</t>
  </si>
  <si>
    <t>1111131000</t>
  </si>
  <si>
    <t>Benzín technický čistiaci 85/160 v sudoch</t>
  </si>
  <si>
    <t>1614982749</t>
  </si>
  <si>
    <t>210930101</t>
  </si>
  <si>
    <t>Silový kábel VN (v mm2) voľne uložený NA2XS2Y 22 kV 1x 150</t>
  </si>
  <si>
    <t>2026860454</t>
  </si>
  <si>
    <t>7805</t>
  </si>
  <si>
    <t>Kábel silový hliníkový  NA2XS2Y  22 kV 1x150</t>
  </si>
  <si>
    <t>1804013567</t>
  </si>
  <si>
    <t xml:space="preserve">Zemné práce pri extr.mont.prácach   </t>
  </si>
  <si>
    <t>210520201</t>
  </si>
  <si>
    <t>Zaistenie proti vniknutiu vody</t>
  </si>
  <si>
    <t>-1692476662</t>
  </si>
  <si>
    <t>6161</t>
  </si>
  <si>
    <t>Prechodka tesniaca Raychem</t>
  </si>
  <si>
    <t>-926099590</t>
  </si>
  <si>
    <t>460010012</t>
  </si>
  <si>
    <t>Vytýčenie trasy vonkajšieho silového vedenia,v prehľadnom teréne vedenie VN</t>
  </si>
  <si>
    <t>km</t>
  </si>
  <si>
    <t>274958554</t>
  </si>
  <si>
    <t>460200304</t>
  </si>
  <si>
    <t>Hĺbenie káblovej ryhy 50 cm širokej a 120 cm hlbokej, v zemine triedy 4</t>
  </si>
  <si>
    <t>-1651822968</t>
  </si>
  <si>
    <t>460300002</t>
  </si>
  <si>
    <t>Záhrn nezap. káblovej ryhy bez zhutn. zeminy, 50 cm širokej, 120 cm hlbokej v zemine tr. 4</t>
  </si>
  <si>
    <t>1333416146</t>
  </si>
  <si>
    <t>460300006</t>
  </si>
  <si>
    <t>Zhutnenie zeminy po vrstvách pri zahrnutí rýh strojom, vrstva zeminy 20 cm</t>
  </si>
  <si>
    <t>-1683801736</t>
  </si>
  <si>
    <t>460420041</t>
  </si>
  <si>
    <t>Zriadenie káblového lôžka z piesku a cementu bez zakrytia, v ryhe šírky do 100 cm, hr. vrstvy 12 cm</t>
  </si>
  <si>
    <t>1973546357</t>
  </si>
  <si>
    <t>5831214500</t>
  </si>
  <si>
    <t>2043808288</t>
  </si>
  <si>
    <t>460420204</t>
  </si>
  <si>
    <t>Rekonštr. káblového lôžka z preosiatej zeminy so zakrytím tehlami na šírku 60 cm, šírka ryhy 65 cm</t>
  </si>
  <si>
    <t>744787479</t>
  </si>
  <si>
    <t>283130000600</t>
  </si>
  <si>
    <t>Krycia doska z PVC pre káble, CWS DEKAB 300/2, lxšxhr 1000x300x7 mm, farba červená</t>
  </si>
  <si>
    <t>-1670503412</t>
  </si>
  <si>
    <t>460490012</t>
  </si>
  <si>
    <t>Rozvinutie a uloženie výstražnej fólie z PVC do ryhy,šírka 33 cm</t>
  </si>
  <si>
    <t>200202675</t>
  </si>
  <si>
    <t>9095</t>
  </si>
  <si>
    <t>Výstražná fóla PE, šxhr 300x0,08 mm, dĺ. 250 m, farba červená</t>
  </si>
  <si>
    <t>-186126275</t>
  </si>
  <si>
    <t>460620014</t>
  </si>
  <si>
    <t>Proviz. úprava terénu v zemine tr. 4, aby nerovnosti terénu neboli väčšie ako 2 cm od vodor.hladiny</t>
  </si>
  <si>
    <t>-453594792</t>
  </si>
  <si>
    <t>95-M</t>
  </si>
  <si>
    <t xml:space="preserve">Revízie   </t>
  </si>
  <si>
    <t>210292022</t>
  </si>
  <si>
    <t>Vypnutie vedenia, vyskúšanie, opätovné zapnutie</t>
  </si>
  <si>
    <t>1280505042</t>
  </si>
  <si>
    <t>950103003.1</t>
  </si>
  <si>
    <t>1. Úradná skúška, El.inšt.kontrola stavu el.okr.vr.inšt., ovlád.a ist.,prvk,ale bez prip.spotr.v priest.bezp.nad 10vývod</t>
  </si>
  <si>
    <t>1269676917</t>
  </si>
  <si>
    <t>950105001</t>
  </si>
  <si>
    <t>Východiskové revízie, VN napäťová skúška káblov, odovzdávacie dokumenty, dokumentácia skutočného vyhotovenia</t>
  </si>
  <si>
    <t>386037576</t>
  </si>
  <si>
    <t xml:space="preserve">Vedľajšie rozpočtové náklady   </t>
  </si>
  <si>
    <t xml:space="preserve">Geodetické práce   </t>
  </si>
  <si>
    <t>-1257338250</t>
  </si>
  <si>
    <t>000300031</t>
  </si>
  <si>
    <t>Geodetické práce - vykonávané po výstavbe zameranie skutočného vyhotovenia stavby</t>
  </si>
  <si>
    <t>1796231326</t>
  </si>
  <si>
    <t xml:space="preserve">Ostatné   </t>
  </si>
  <si>
    <t>M21-OD</t>
  </si>
  <si>
    <t>Likvidácia odpadu s dokladovaním</t>
  </si>
  <si>
    <t>ton</t>
  </si>
  <si>
    <t>-922446920</t>
  </si>
  <si>
    <t>M21-PM</t>
  </si>
  <si>
    <t>Podružný materiál</t>
  </si>
  <si>
    <t>-1389653364</t>
  </si>
  <si>
    <t>M21-PPV</t>
  </si>
  <si>
    <t>Podiel pridružených výkonov</t>
  </si>
  <si>
    <t>-1456388553</t>
  </si>
  <si>
    <t>03.06 - VN prípojka - časť SSE</t>
  </si>
  <si>
    <t>210040621</t>
  </si>
  <si>
    <t>Podpera VPA, 22 kV</t>
  </si>
  <si>
    <t>1614852970</t>
  </si>
  <si>
    <t>194220000100</t>
  </si>
  <si>
    <t>Pás z hliníka Al 99,5 mäkký 0,80x12 mm</t>
  </si>
  <si>
    <t>-1527317636</t>
  </si>
  <si>
    <t>194420000100</t>
  </si>
  <si>
    <t>Drôt z hliníka d 3,55 mm, E Al 99,5 ťahaný za studena</t>
  </si>
  <si>
    <t>25840769</t>
  </si>
  <si>
    <t>341520000600.S1</t>
  </si>
  <si>
    <t>Vodič PRYSMIAN AASC/XLPE-W 22kW 1x120</t>
  </si>
  <si>
    <t>1101982189</t>
  </si>
  <si>
    <t>369160006700.S1</t>
  </si>
  <si>
    <t>Svorka KOZ 36-52</t>
  </si>
  <si>
    <t>614047761</t>
  </si>
  <si>
    <t>210050301.1</t>
  </si>
  <si>
    <t>Montáž úsekového odpojovača na jestvujúci stožiar</t>
  </si>
  <si>
    <t>1229931477</t>
  </si>
  <si>
    <t>00008915</t>
  </si>
  <si>
    <t>Zvislý odpojovač OTE 25/400-32-3EK7, ručný pohon</t>
  </si>
  <si>
    <t>-144686153</t>
  </si>
  <si>
    <t>00008916</t>
  </si>
  <si>
    <t>Držiak zvislého odpínača na bet. stĺp</t>
  </si>
  <si>
    <t>-1795532989</t>
  </si>
  <si>
    <t>00009101</t>
  </si>
  <si>
    <t>Zámok visiaci pozink</t>
  </si>
  <si>
    <t>910170867</t>
  </si>
  <si>
    <t>210050501</t>
  </si>
  <si>
    <t>Vodič pre vonkajšie vedenie VN do 120 mm2</t>
  </si>
  <si>
    <t>1829578191</t>
  </si>
  <si>
    <t>7719</t>
  </si>
  <si>
    <t>Vodič PAZ prierez 120 mm2</t>
  </si>
  <si>
    <t>-1155981835</t>
  </si>
  <si>
    <t>210050723.S</t>
  </si>
  <si>
    <t>Prúdový spoj skrutkovanou svorkou nad 95 mm2 SL25.2</t>
  </si>
  <si>
    <t>12801991</t>
  </si>
  <si>
    <t>3450601600</t>
  </si>
  <si>
    <t>Svorka  prúdová pre PAZ/AlFe</t>
  </si>
  <si>
    <t>654452002</t>
  </si>
  <si>
    <t>210050822</t>
  </si>
  <si>
    <t>Výstražná tabuľka na jestvujúci priehradový na betónový stožiar</t>
  </si>
  <si>
    <t>1952753952</t>
  </si>
  <si>
    <t>9092</t>
  </si>
  <si>
    <t>Tabuľka výstražná smaltovaná 297x210 mm A4</t>
  </si>
  <si>
    <t>1686564731</t>
  </si>
  <si>
    <t>210050841</t>
  </si>
  <si>
    <t>Číslovanie jestvujúceho stožiara farbou</t>
  </si>
  <si>
    <t>1728710830</t>
  </si>
  <si>
    <t>5482302200</t>
  </si>
  <si>
    <t>Tabuľka výstražná dvojfarebná smaltovaná lxv 210x150 mm</t>
  </si>
  <si>
    <t>1454704408</t>
  </si>
  <si>
    <t>210220001</t>
  </si>
  <si>
    <t>Uzemňovacie vedenie na povrchu FeZn do 120 mm2</t>
  </si>
  <si>
    <t>-525611465</t>
  </si>
  <si>
    <t>8522</t>
  </si>
  <si>
    <t>Páska uzemňovacia 30x4 mm</t>
  </si>
  <si>
    <t>475806468</t>
  </si>
  <si>
    <t>210220010</t>
  </si>
  <si>
    <t>Náter zemniaceho pásku do 120 mm2(1x náter včít.svo riek a vyznač.žlt.pruhov)</t>
  </si>
  <si>
    <t>-1410020780</t>
  </si>
  <si>
    <t>19343</t>
  </si>
  <si>
    <t>Email syntetetický  vonkajší Industrol zelený S 2013</t>
  </si>
  <si>
    <t>103826197</t>
  </si>
  <si>
    <t>19598</t>
  </si>
  <si>
    <t>Email syntetetický  vonkajší Industrol žltý   S 2013</t>
  </si>
  <si>
    <t>1713173042</t>
  </si>
  <si>
    <t>19082</t>
  </si>
  <si>
    <t>Riedidlo do olejovo-syntetickej farby   S 6006</t>
  </si>
  <si>
    <t>-1742173072</t>
  </si>
  <si>
    <t>210220095</t>
  </si>
  <si>
    <t>Náter zemniaceho vodiča</t>
  </si>
  <si>
    <t>1210773156</t>
  </si>
  <si>
    <t>1301</t>
  </si>
  <si>
    <t>Asfaltový náter SA 12 Gumoasfalt 5 kg, BITUMAT</t>
  </si>
  <si>
    <t>1881058285</t>
  </si>
  <si>
    <t>210220021</t>
  </si>
  <si>
    <t>Uzemňovacie vedenie v zemi včít. svoriek,prepojenia, izolácie spojov FeZn do 120 mm2</t>
  </si>
  <si>
    <t>-1227361477</t>
  </si>
  <si>
    <t>8538</t>
  </si>
  <si>
    <t>HR-Svorka SR 02</t>
  </si>
  <si>
    <t>-415729884</t>
  </si>
  <si>
    <t>-1147076065</t>
  </si>
  <si>
    <t>210220112</t>
  </si>
  <si>
    <t>Zvodový vodič bez podpier FeZn lano do D 70 mm</t>
  </si>
  <si>
    <t>-991622132</t>
  </si>
  <si>
    <t>7713</t>
  </si>
  <si>
    <t>Lano šesťpramenné pozinkovaný 024320 pevnosť 1570 MPa D 10mm</t>
  </si>
  <si>
    <t>-1221218634</t>
  </si>
  <si>
    <t>7447</t>
  </si>
  <si>
    <t>Pás pre bandáž</t>
  </si>
  <si>
    <t>-369857873</t>
  </si>
  <si>
    <t>210220302</t>
  </si>
  <si>
    <t>Bleskozvodová svorka nad 2 skrutky (ST, SJ, SK, SZ, SR 01, 02)</t>
  </si>
  <si>
    <t>1550908176</t>
  </si>
  <si>
    <t>8535</t>
  </si>
  <si>
    <t>HR-Svorka SZ</t>
  </si>
  <si>
    <t>-2097803204</t>
  </si>
  <si>
    <t>210220381</t>
  </si>
  <si>
    <t>Ochranná lišta drevená alebo z umelej hmoty, dľž ka 2 m</t>
  </si>
  <si>
    <t>431819671</t>
  </si>
  <si>
    <t>20000</t>
  </si>
  <si>
    <t>Ochranný uholník na bet stlp vč. pásov</t>
  </si>
  <si>
    <t>1440751444</t>
  </si>
  <si>
    <t>-770690163</t>
  </si>
  <si>
    <t>2089583158</t>
  </si>
  <si>
    <t>544681023</t>
  </si>
  <si>
    <t>-770726697</t>
  </si>
  <si>
    <t>03.07 - Verejné osvetlenie</t>
  </si>
  <si>
    <t xml:space="preserve">M - M   </t>
  </si>
  <si>
    <t>1658887846</t>
  </si>
  <si>
    <t xml:space="preserve">M   </t>
  </si>
  <si>
    <t>210010030</t>
  </si>
  <si>
    <t>Rúrka ohybná elektroinštalačná z PVC typ FXP 63, uložená pevne</t>
  </si>
  <si>
    <t>-2020923913</t>
  </si>
  <si>
    <t>345710009600</t>
  </si>
  <si>
    <t>Rúrka ohybná vlnitá pancierová PVC-U, FXP D 63</t>
  </si>
  <si>
    <t>1518411449</t>
  </si>
  <si>
    <t>345710018300</t>
  </si>
  <si>
    <t>Spojka nasúvacia PVC-U SM 63</t>
  </si>
  <si>
    <t>-527054126</t>
  </si>
  <si>
    <t>210100252</t>
  </si>
  <si>
    <t>Ukončenie celoplastových káblov zmrašť. záklopkou alebo páskou do 4 x 25 mm2</t>
  </si>
  <si>
    <t>-1636785662</t>
  </si>
  <si>
    <t>345810007500</t>
  </si>
  <si>
    <t>Zmršťovacia káblová koncovka VE3512 4x6 - 4x25 mm2</t>
  </si>
  <si>
    <t>1578571277</t>
  </si>
  <si>
    <t>210201810</t>
  </si>
  <si>
    <t>Montáž a zapojenie svietidla 1x svetelný zdroj, uličného, LED</t>
  </si>
  <si>
    <t>1276640304</t>
  </si>
  <si>
    <t>34843013501</t>
  </si>
  <si>
    <t>Uličné svietidlá LED na stĺp 1x66W, IP65, streetlight</t>
  </si>
  <si>
    <t>847944871</t>
  </si>
  <si>
    <t>210201851</t>
  </si>
  <si>
    <t>Montáž 8m stožiara so zemným koncom pre uličné svietidlá</t>
  </si>
  <si>
    <t>669794886</t>
  </si>
  <si>
    <t>348370002200</t>
  </si>
  <si>
    <t>Stožiar osvetľovací rúrový so zemným koncom výšky 8m</t>
  </si>
  <si>
    <t>122414566</t>
  </si>
  <si>
    <t>210201855.S</t>
  </si>
  <si>
    <t>Montáž stožiara oceľového výšky 8 m so zemným koncom pre uličné svietidlá</t>
  </si>
  <si>
    <t>1159874868</t>
  </si>
  <si>
    <t>348370002610.S</t>
  </si>
  <si>
    <t>Stožiar osvetĺovací rúrový so zemným koncom výšky 8m, stĺp v špeciálnom vyhotovení bez horného výložníka</t>
  </si>
  <si>
    <t>-2141357975</t>
  </si>
  <si>
    <t>210201880</t>
  </si>
  <si>
    <t>Montáž stožiarovej svorkovnice pre 1 poistku</t>
  </si>
  <si>
    <t>-1311529270</t>
  </si>
  <si>
    <t>348370004900</t>
  </si>
  <si>
    <t>Svorkovnica stožiarová NTB 1 pre 1 poistku 80/16A</t>
  </si>
  <si>
    <t>1244543491</t>
  </si>
  <si>
    <t>345210003600</t>
  </si>
  <si>
    <t>Poistka valcová 10X38 10A gG so signalizáciou</t>
  </si>
  <si>
    <t>1015326021</t>
  </si>
  <si>
    <t>210220020</t>
  </si>
  <si>
    <t>Uzemňovacie vedenie v zemi FeZn vrátane izolácie spojov</t>
  </si>
  <si>
    <t>-1755631266</t>
  </si>
  <si>
    <t>354410058800</t>
  </si>
  <si>
    <t>1869023132</t>
  </si>
  <si>
    <t>860568040</t>
  </si>
  <si>
    <t>1739135106</t>
  </si>
  <si>
    <t>14*0,625 'Prepočítané koeficientom množstva</t>
  </si>
  <si>
    <t>210220245</t>
  </si>
  <si>
    <t>-2117420341</t>
  </si>
  <si>
    <t>354410004000</t>
  </si>
  <si>
    <t>-998023317</t>
  </si>
  <si>
    <t>210220252</t>
  </si>
  <si>
    <t>Svorka FeZn odbočovacia spojovacia SR01-02</t>
  </si>
  <si>
    <t>-554769671</t>
  </si>
  <si>
    <t>354410000600</t>
  </si>
  <si>
    <t>Svorka FeZn odbočovacia spojovacia označenie SR 02 (M8)</t>
  </si>
  <si>
    <t>809279210</t>
  </si>
  <si>
    <t>210220253</t>
  </si>
  <si>
    <t>Svorka FeZn uzemňovacia SR03</t>
  </si>
  <si>
    <t>1058685876</t>
  </si>
  <si>
    <t>354410000900</t>
  </si>
  <si>
    <t>Svorka FeZn uzemňovacia označenie SR 03 A</t>
  </si>
  <si>
    <t>-225941927</t>
  </si>
  <si>
    <t>210802306</t>
  </si>
  <si>
    <t>Kábel medený uložený voľne H05VV-F (CYSY) 300/500 V  3x1,5</t>
  </si>
  <si>
    <t>1953389528</t>
  </si>
  <si>
    <t>341310011500</t>
  </si>
  <si>
    <t>Vodič medený flexibilný H05VV-F 3x1,5 mm2</t>
  </si>
  <si>
    <t>-2000283618</t>
  </si>
  <si>
    <t>210810022</t>
  </si>
  <si>
    <t>Kábel silový uložený voľne 1-AYKY 0,6/1 kV 4x16</t>
  </si>
  <si>
    <t>-1967260610</t>
  </si>
  <si>
    <t>341110001700</t>
  </si>
  <si>
    <t>Kábel medený CYKY 4x10 mm2</t>
  </si>
  <si>
    <t>1330913409</t>
  </si>
  <si>
    <t>210950101</t>
  </si>
  <si>
    <t>Označovací štítok na kábel hliníkový (naviac proti norme)</t>
  </si>
  <si>
    <t>97173866</t>
  </si>
  <si>
    <t>345840002800</t>
  </si>
  <si>
    <t>Označovač káblov 10 - 25 mm2, "0", typ J100</t>
  </si>
  <si>
    <t>-279693417</t>
  </si>
  <si>
    <t>460200164</t>
  </si>
  <si>
    <t>Hĺbenie káblovej ryhy ručne 35 cm širokej a 80 cm hlbokej, v zemine triedy 4</t>
  </si>
  <si>
    <t>1237988212</t>
  </si>
  <si>
    <t>460420022</t>
  </si>
  <si>
    <t>-971400936</t>
  </si>
  <si>
    <t>583110000300</t>
  </si>
  <si>
    <t>1267994235</t>
  </si>
  <si>
    <t>Rozvinutie a uloženie výstražnej fólie z PVC do ryhy, šírka 33 cm</t>
  </si>
  <si>
    <t>212976412</t>
  </si>
  <si>
    <t>283230008000</t>
  </si>
  <si>
    <t>Výstražná fóla PE, šxhr 300x0,08 mm, dĺ. 250 m, farba červená, HAGARD</t>
  </si>
  <si>
    <t>1980432555</t>
  </si>
  <si>
    <t>460560164</t>
  </si>
  <si>
    <t>Ručný zásyp nezap. káblovej ryhy bez zhutn. zeminy, 35 cm širokej, 80 cm hlbokej v zemine tr. 4</t>
  </si>
  <si>
    <t>-245299192</t>
  </si>
  <si>
    <t>1212802761</t>
  </si>
  <si>
    <t>Východiskové revízie, odovzdávacie dokumenty, dokumentácia skutočného vyhotovenia</t>
  </si>
  <si>
    <t>1667779330</t>
  </si>
  <si>
    <t>505153118</t>
  </si>
  <si>
    <t>1239012835</t>
  </si>
  <si>
    <t>-1600651297</t>
  </si>
  <si>
    <t>03.08 - Dátové rozvádzače, kamerový ochranný systém a štrukturovaná kabeláž</t>
  </si>
  <si>
    <t xml:space="preserve">    21-M - Elektromontáže - slaboprúdy</t>
  </si>
  <si>
    <t xml:space="preserve">    41-M - Dátové rozvádzače</t>
  </si>
  <si>
    <t>VRN - Investičné náklady neobsiahnuté v cenách</t>
  </si>
  <si>
    <t>Elektromontáže - slaboprúdy</t>
  </si>
  <si>
    <t>-1764137176</t>
  </si>
  <si>
    <t>345410008700.S</t>
  </si>
  <si>
    <t>Krabica univerzálna bezhalogénová KU 68-1901HF</t>
  </si>
  <si>
    <t>-1916317430</t>
  </si>
  <si>
    <t>210010553.S</t>
  </si>
  <si>
    <t>Rúrka ohybná elektroinštalačná bezhalogenová a UV stabilná typ 2332, uložená pevne</t>
  </si>
  <si>
    <t>2109869203</t>
  </si>
  <si>
    <t>345710008385.S</t>
  </si>
  <si>
    <t>Rúrka ohybná 2332 s nízkou mechanickou odolnosťou z PE, UV stabilná bezhalogénová, D 32 mm</t>
  </si>
  <si>
    <t>699350355</t>
  </si>
  <si>
    <t>345710038340</t>
  </si>
  <si>
    <t>Príchytka plastová 5332HF FB pre bezhalogénové EN rúrky D 32 mm, čierna PC-ABS, KOPOS</t>
  </si>
  <si>
    <t>1847345360</t>
  </si>
  <si>
    <t>220261661.S</t>
  </si>
  <si>
    <t>Vyznačenie trasy vedenia podľa plánu</t>
  </si>
  <si>
    <t>1870668783</t>
  </si>
  <si>
    <t>220511001.S</t>
  </si>
  <si>
    <t>Montáž zásuvky 1xRJ45 pod omietku</t>
  </si>
  <si>
    <t>-1058961077</t>
  </si>
  <si>
    <t>383150000100.S</t>
  </si>
  <si>
    <t>Zásuvka dátová RJ45 Cat 5e FTP</t>
  </si>
  <si>
    <t>-2144600403</t>
  </si>
  <si>
    <t>220511020.S</t>
  </si>
  <si>
    <t>Zapojenie zásuvky 1xRJ45</t>
  </si>
  <si>
    <t>1703732048</t>
  </si>
  <si>
    <t>220512130.S</t>
  </si>
  <si>
    <t>Značenie zásuviek</t>
  </si>
  <si>
    <t>2054955445</t>
  </si>
  <si>
    <t>220732111.S</t>
  </si>
  <si>
    <t>Montáž a zapojenie wifi prístupového bodu na stenu/strop</t>
  </si>
  <si>
    <t>-2094621821</t>
  </si>
  <si>
    <t>810354023521</t>
  </si>
  <si>
    <t>Zyxel NWA5123-ACHD, prístupový wifi bod</t>
  </si>
  <si>
    <t>-377361410</t>
  </si>
  <si>
    <t>220511031.S</t>
  </si>
  <si>
    <t>Kábel FTP uložený voľne, v rúrkach, alebo žľaboch</t>
  </si>
  <si>
    <t>-1913232068</t>
  </si>
  <si>
    <t>341230001500.S</t>
  </si>
  <si>
    <t>Kábel medený dátový FTP-AWG Flex LSOH 4x2x24 mm2</t>
  </si>
  <si>
    <t>-2141633473</t>
  </si>
  <si>
    <t>220732111.S2</t>
  </si>
  <si>
    <t>Montáž a zapojenie informačného zariadenia, vrátane zapojenia snímačov teploty</t>
  </si>
  <si>
    <t>1296056307</t>
  </si>
  <si>
    <t>11230001</t>
  </si>
  <si>
    <t>Digitálne LED hodiny jednostranné, viacriadkové so zobrazením času a teploty(4x)</t>
  </si>
  <si>
    <t>-96485718</t>
  </si>
  <si>
    <t>210872165.S</t>
  </si>
  <si>
    <t>Kábel komunikačný tienený vlásočnicový uložený pevne 2x0.75+10x0.22 , pre ovládanie sáun</t>
  </si>
  <si>
    <t>-579082370</t>
  </si>
  <si>
    <t>027101</t>
  </si>
  <si>
    <t>Kábel komunikačný Cavo Allarme 2x0.75+10x0.22 T+S (balenie 100m)</t>
  </si>
  <si>
    <t>-1382275066</t>
  </si>
  <si>
    <t>210010321.S</t>
  </si>
  <si>
    <t>Krabica odbočná, prepojovacia, vrátane zapojenia, kruhová</t>
  </si>
  <si>
    <t>-1993516944</t>
  </si>
  <si>
    <t>534 39005</t>
  </si>
  <si>
    <t>Montážna prepojovacia krabica pre kamery</t>
  </si>
  <si>
    <t>452390727</t>
  </si>
  <si>
    <t>210010572.S</t>
  </si>
  <si>
    <t>Rúrka ohybná elektroinštalačná UV stabilná bezhalogenová, D 20 uložená pevne</t>
  </si>
  <si>
    <t>1898943302</t>
  </si>
  <si>
    <t>345710011425</t>
  </si>
  <si>
    <t>Rúrka ohybná bezhalogénová APACS21 F50 na mechanickú ochranu káblov D 21,2 mm, čierna, PA, KOPOS</t>
  </si>
  <si>
    <t>1439804756</t>
  </si>
  <si>
    <t>164646227</t>
  </si>
  <si>
    <t>329845787</t>
  </si>
  <si>
    <t>210100503.S</t>
  </si>
  <si>
    <t xml:space="preserve">Ukončenie káblov pre napojenie kamery konektorom/ záklopkou </t>
  </si>
  <si>
    <t>-977175233</t>
  </si>
  <si>
    <t>KDP000000595</t>
  </si>
  <si>
    <t>Konektor RJ45 tienený Cat6</t>
  </si>
  <si>
    <t>-228563804</t>
  </si>
  <si>
    <t>220110346.S</t>
  </si>
  <si>
    <t>Zhotovenie káblového štítka, vyrazenie znaku,pripevnenie,ovinutie štítka páskou PVC</t>
  </si>
  <si>
    <t>90918096</t>
  </si>
  <si>
    <t>220320706.S</t>
  </si>
  <si>
    <t>Kamerový ochranný systém oživenie, nastavenie, preskúšanie a uvedenie do prevádzky</t>
  </si>
  <si>
    <t>-1814927380</t>
  </si>
  <si>
    <t>Tower DELL 2M</t>
  </si>
  <si>
    <t>PC Klient Tower DELL 2M, určený na monitorovanie 64 kamier</t>
  </si>
  <si>
    <t>-345967906</t>
  </si>
  <si>
    <t>LM24-F200</t>
  </si>
  <si>
    <t>Dahua LM24-F200 CCTV LED monitor</t>
  </si>
  <si>
    <t>1492567592</t>
  </si>
  <si>
    <t>220512122.S</t>
  </si>
  <si>
    <t>Montáž patch kábla FTP, Cat.5, 5E, 6 - do 3m, LSOH, uloženého v lište</t>
  </si>
  <si>
    <t>-973748557</t>
  </si>
  <si>
    <t>383150014300.S</t>
  </si>
  <si>
    <t>Patch kábel FTP, Cat.5E, LSOH bezhalogénový, 0.5 m</t>
  </si>
  <si>
    <t>-1774114593</t>
  </si>
  <si>
    <t>383150014400.S</t>
  </si>
  <si>
    <t>Patch kábel FTP, Cat.5E, LSOH bezhalogénový, 1 m</t>
  </si>
  <si>
    <t>1499279928</t>
  </si>
  <si>
    <t>220732210.S</t>
  </si>
  <si>
    <t>Montáž a zapojenie IP záznammového zariadenia XRN do 16 kanálov</t>
  </si>
  <si>
    <t>912684595</t>
  </si>
  <si>
    <t>NVR5832-4KS2 V2.0</t>
  </si>
  <si>
    <t>IP záznamové zariadenie Dahua NVR5832-4KS2 V2.0</t>
  </si>
  <si>
    <t>1325670457</t>
  </si>
  <si>
    <t>220732123.S</t>
  </si>
  <si>
    <t>Montáž a zapojenie kamery IP fixnej Dome na strop</t>
  </si>
  <si>
    <t>-1909835237</t>
  </si>
  <si>
    <t>IPC-HDBW5541R-ASE-02</t>
  </si>
  <si>
    <t>Dahua IPC-HDBW5541R-ASE-0280B 5 Mpx dome IP kamera, IP67, IK10</t>
  </si>
  <si>
    <t>-1959099438</t>
  </si>
  <si>
    <t>PFB203W</t>
  </si>
  <si>
    <t>Dahua PFB203W Držiak kamery na stenu</t>
  </si>
  <si>
    <t>1764848541</t>
  </si>
  <si>
    <t>220711110.S2</t>
  </si>
  <si>
    <t>Zaškolenie obsluhy</t>
  </si>
  <si>
    <t>1473148192</t>
  </si>
  <si>
    <t>220711110.S3</t>
  </si>
  <si>
    <t>Skúšobná prevádzka 24hod</t>
  </si>
  <si>
    <t>164054849</t>
  </si>
  <si>
    <t>41-M</t>
  </si>
  <si>
    <t>Dátové rozvádzače</t>
  </si>
  <si>
    <t>220512020.S</t>
  </si>
  <si>
    <t>Montáž stojanového rozvadzača 19", výšky do 1080 mm, hĺbky 600-800 mm</t>
  </si>
  <si>
    <t>1571063458</t>
  </si>
  <si>
    <t>646750</t>
  </si>
  <si>
    <t>LINKEO 2 19" STOJANOVÝ ROZVÁDZAČ 24U 600x600</t>
  </si>
  <si>
    <t>907546097</t>
  </si>
  <si>
    <t>220512034.S</t>
  </si>
  <si>
    <t>Montáž podstavca pre serverový rozvadzač 600x900</t>
  </si>
  <si>
    <t>-426032768</t>
  </si>
  <si>
    <t>383180011900.S</t>
  </si>
  <si>
    <t>Podstavec 600x600 mm, s filtrom, pre stojanové a serverové rozvádzače</t>
  </si>
  <si>
    <t>1981368996</t>
  </si>
  <si>
    <t>220512039.S</t>
  </si>
  <si>
    <t>Montáž police do rozvadzača, perferovaná</t>
  </si>
  <si>
    <t>1421016382</t>
  </si>
  <si>
    <t>383180012600.S</t>
  </si>
  <si>
    <t>Polica perforovaná 19", hĺbka 250 mm, výška 32.2 mm, nosnosť 20 kg</t>
  </si>
  <si>
    <t>1395888517</t>
  </si>
  <si>
    <t>220512042.S</t>
  </si>
  <si>
    <t>Montáž osvetlovacej jednotky</t>
  </si>
  <si>
    <t>921373759</t>
  </si>
  <si>
    <t>383180011600.S</t>
  </si>
  <si>
    <t>Osvetľovacia jednotka 19", trojbodová, 1U</t>
  </si>
  <si>
    <t>-778568111</t>
  </si>
  <si>
    <t>220512046.S</t>
  </si>
  <si>
    <t>Montáž rozvodného panelu s prepäťovou ochranou</t>
  </si>
  <si>
    <t>181645876</t>
  </si>
  <si>
    <t>383180013400.S</t>
  </si>
  <si>
    <t>Rozvodný panel 19", 5x230V, prepäťová ochrana, výška 57 mm, kábel 3 m</t>
  </si>
  <si>
    <t>-984047111</t>
  </si>
  <si>
    <t>220512051.S</t>
  </si>
  <si>
    <t>Montáž ventilačnej jednotky, 2x ventilátor</t>
  </si>
  <si>
    <t>1486445592</t>
  </si>
  <si>
    <t>383180014200.S</t>
  </si>
  <si>
    <t>Ventilačná jednotka 19", 30W, výška 89 mm, (2x ventilátor) s termostatom</t>
  </si>
  <si>
    <t>1546124635</t>
  </si>
  <si>
    <t>383180013800.S</t>
  </si>
  <si>
    <t>Príslušenstvo rozvádzača RACK</t>
  </si>
  <si>
    <t>2036478915</t>
  </si>
  <si>
    <t>220512060.S</t>
  </si>
  <si>
    <t>Montáž držiaka patch káblov, držiak kovový</t>
  </si>
  <si>
    <t>-1617094000</t>
  </si>
  <si>
    <t>DBC14805--</t>
  </si>
  <si>
    <t>19" vyväzovací panel,5x veľké kov. oko, 1U, farba šedá</t>
  </si>
  <si>
    <t>-718291673</t>
  </si>
  <si>
    <t>220512107.S</t>
  </si>
  <si>
    <t>Montáž patch panelu, 24xRJ45</t>
  </si>
  <si>
    <t>1292886034</t>
  </si>
  <si>
    <t>383150020200.S</t>
  </si>
  <si>
    <t>Patch panel Cat.6A 24xRJ45/s, 10G, komplet osadený</t>
  </si>
  <si>
    <t>746128280</t>
  </si>
  <si>
    <t>24port POE</t>
  </si>
  <si>
    <t>Catalyst C1000-24FP-4G-L, 24x 10/100/1000 Ethernet PoE + ports and 370W PoE budget, 4x 1G SFP uplinks</t>
  </si>
  <si>
    <t>-1987743236</t>
  </si>
  <si>
    <t>220512110.S</t>
  </si>
  <si>
    <t>Zapojenie jedneho portu do patch panelu - 1xRJ45</t>
  </si>
  <si>
    <t>261879193</t>
  </si>
  <si>
    <t>612443541.S</t>
  </si>
  <si>
    <t>Omietka rýh v stenách maltou sadrovou, šírky do 150 mm</t>
  </si>
  <si>
    <t>199029451</t>
  </si>
  <si>
    <t>E00002068</t>
  </si>
  <si>
    <t>Sadra vrecova 30kg vrece šedá</t>
  </si>
  <si>
    <t>KG</t>
  </si>
  <si>
    <t>-964034552</t>
  </si>
  <si>
    <t>973031616.S</t>
  </si>
  <si>
    <t>Vysekanie kapsy pre klátiky a krabice, veľkosti do 100x100x50 mm,  -0,00100t</t>
  </si>
  <si>
    <t>-2019578807</t>
  </si>
  <si>
    <t>974031121.S</t>
  </si>
  <si>
    <t>Vysekanie rýh v akomkoľvek murive tehlovom na akúkoľvek maltu do hĺbky 30 mm a š. do 30 mm,  -0,00200 t</t>
  </si>
  <si>
    <t>-1116077368</t>
  </si>
  <si>
    <t>Investičné náklady neobsiahnuté v cenách</t>
  </si>
  <si>
    <t>M21-DOP</t>
  </si>
  <si>
    <t>Doprava do 3,5t</t>
  </si>
  <si>
    <t>-967229723</t>
  </si>
  <si>
    <t>636499423</t>
  </si>
  <si>
    <t>M21-PM.1</t>
  </si>
  <si>
    <t xml:space="preserve">Podružný materiál </t>
  </si>
  <si>
    <t>1215702886</t>
  </si>
  <si>
    <t>M21-PPV.1</t>
  </si>
  <si>
    <t>-69602299</t>
  </si>
  <si>
    <t>03.09 - Hlasová signalizácia požiaru</t>
  </si>
  <si>
    <t xml:space="preserve">    95-M - Revízie</t>
  </si>
  <si>
    <t>1747977696</t>
  </si>
  <si>
    <t>-495933999</t>
  </si>
  <si>
    <t>-1330511066</t>
  </si>
  <si>
    <t>848749293</t>
  </si>
  <si>
    <t>-460198446</t>
  </si>
  <si>
    <t>210010552.S</t>
  </si>
  <si>
    <t>Rúrka ohybná elektroinštalačná bezhalogenová a UV stabilná typ 2325, uložená pevne</t>
  </si>
  <si>
    <t>-2051208105</t>
  </si>
  <si>
    <t>345710005465.S</t>
  </si>
  <si>
    <t>Rúrka ohybná 2325 s nízkou mechanickou odolnosťou z PE, UV stabilná bezhalogénová, D 25 mm</t>
  </si>
  <si>
    <t>-1017716141</t>
  </si>
  <si>
    <t>345710038330</t>
  </si>
  <si>
    <t>Príchytka plastová 5325HF FB pre bezhalogénové EN rúrky D 25 mm, čierna PC-ABS, KOPOS</t>
  </si>
  <si>
    <t>-490664979</t>
  </si>
  <si>
    <t>210290364.S</t>
  </si>
  <si>
    <t>Náhrada častí vedenia chránených vodičov káblovou príchytkou</t>
  </si>
  <si>
    <t>-200671167</t>
  </si>
  <si>
    <t>405508</t>
  </si>
  <si>
    <t>Držiak kábla UDF8</t>
  </si>
  <si>
    <t>816894465</t>
  </si>
  <si>
    <t>405512</t>
  </si>
  <si>
    <t>Držiak kábla UDF12</t>
  </si>
  <si>
    <t>1284838870</t>
  </si>
  <si>
    <t>210800613.S</t>
  </si>
  <si>
    <t>Vodič medený uložený voľne H07Z-K (CYA)  450/750 V 6</t>
  </si>
  <si>
    <t>2029748681</t>
  </si>
  <si>
    <t>KVO000000629</t>
  </si>
  <si>
    <t>Vodič ohybný bezhalogénový H07Z-K 1x6 zeleno/žltý</t>
  </si>
  <si>
    <t>-674322622</t>
  </si>
  <si>
    <t>210881069.S</t>
  </si>
  <si>
    <t>Kábel bezhalogénový, medený uložený pevne N2XH 0,6/1,0 kV  2x1,5</t>
  </si>
  <si>
    <t>-819947199</t>
  </si>
  <si>
    <t>341610013700.S</t>
  </si>
  <si>
    <t>Kábel medený bezhalogenový N2XH 2x1,5 mm2</t>
  </si>
  <si>
    <t>-264055692</t>
  </si>
  <si>
    <t>210881212.S</t>
  </si>
  <si>
    <t>Kábel bezhalogénový, medený uložený pevne 1-CHKE-V 0,6/1,0 kV  2x1,5</t>
  </si>
  <si>
    <t>201497222</t>
  </si>
  <si>
    <t>341610020400.S</t>
  </si>
  <si>
    <t>Kábel medený bezhalogenový 1-CHKE-V 2x1,5 mm2</t>
  </si>
  <si>
    <t>-695205337</t>
  </si>
  <si>
    <t>210411161.S</t>
  </si>
  <si>
    <t>Montáž zálohy, zdroja</t>
  </si>
  <si>
    <t>-1027887378</t>
  </si>
  <si>
    <t>581726</t>
  </si>
  <si>
    <t>Nudzový napájací zdroj INTEVIO</t>
  </si>
  <si>
    <t>-1156272456</t>
  </si>
  <si>
    <t>820 054 080</t>
  </si>
  <si>
    <t>Zálohovací akumulátor 12V 105Ah 800A</t>
  </si>
  <si>
    <t>56109832</t>
  </si>
  <si>
    <t>210411161.S2</t>
  </si>
  <si>
    <t>Montáž zosiľovača</t>
  </si>
  <si>
    <t>-706155402</t>
  </si>
  <si>
    <t>580249.11</t>
  </si>
  <si>
    <t>Zosiľovač 500W/100V RK-AMP500</t>
  </si>
  <si>
    <t>-1498772401</t>
  </si>
  <si>
    <t>210411161.S3</t>
  </si>
  <si>
    <t>Montáž modulu pre rádio a streamovanie</t>
  </si>
  <si>
    <t>1218019263</t>
  </si>
  <si>
    <t>JWS 11</t>
  </si>
  <si>
    <t>Modul internetového rádia a streamovania v LAN a WiFi</t>
  </si>
  <si>
    <t>-666661980</t>
  </si>
  <si>
    <t>220330145.S</t>
  </si>
  <si>
    <t>Montáž  a zapojenie stanice hlásiča a vysielača, riadiacej jedntoky, odskúšanie funkcií a uvedenie do prevádzky</t>
  </si>
  <si>
    <t>-1656782124</t>
  </si>
  <si>
    <t>384120000100.S</t>
  </si>
  <si>
    <t>Stanica hlásateľa požiaru INTERVIO RK-MIC</t>
  </si>
  <si>
    <t>-947669844</t>
  </si>
  <si>
    <t>583941</t>
  </si>
  <si>
    <t>Riadiaca jednotka INTERVIO RK-MCU</t>
  </si>
  <si>
    <t>693403227</t>
  </si>
  <si>
    <t>220370531.S</t>
  </si>
  <si>
    <t>Montáž reproduktora do 6 W,upevnenie,pripojenie,odskúšanie</t>
  </si>
  <si>
    <t>-2065888569</t>
  </si>
  <si>
    <t>384430000900.S</t>
  </si>
  <si>
    <t>Evakuačný reproduktor - stropný, DL 06-165/T-EN54, 6W</t>
  </si>
  <si>
    <t>530633615</t>
  </si>
  <si>
    <t>220370532.S</t>
  </si>
  <si>
    <t>Montáž reproduktora do 10 W,upevnenie,pripojenie,odskúšanie</t>
  </si>
  <si>
    <t>330568543</t>
  </si>
  <si>
    <t>384430001100</t>
  </si>
  <si>
    <t>Tlakový reproduktor pre evakuačné hlásenia, DK 10/T-EN54, 10W</t>
  </si>
  <si>
    <t>1294081596</t>
  </si>
  <si>
    <t>Kábel FTP v rúrkach</t>
  </si>
  <si>
    <t>22295940</t>
  </si>
  <si>
    <t>80892029</t>
  </si>
  <si>
    <t>Revízie</t>
  </si>
  <si>
    <t>950104001.S</t>
  </si>
  <si>
    <t>Východisková odborná prehliadka a funkčná skúška</t>
  </si>
  <si>
    <t>701058786</t>
  </si>
  <si>
    <t>783980010.S</t>
  </si>
  <si>
    <t>Protipožiarne systémy pre káblové prechody,použitím tmelu</t>
  </si>
  <si>
    <t>934784500</t>
  </si>
  <si>
    <t>2004614</t>
  </si>
  <si>
    <t>Speňujúci protipožiarny tmel CFS-IS</t>
  </si>
  <si>
    <t>-1632820483</t>
  </si>
  <si>
    <t>-306182854</t>
  </si>
  <si>
    <t>439931941</t>
  </si>
  <si>
    <t>000400021.S</t>
  </si>
  <si>
    <t>Projektové práce - náklady na vyhotovenie dokumentácie skutkočného zhotovenia stavby</t>
  </si>
  <si>
    <t>254140577</t>
  </si>
  <si>
    <t>Pol120</t>
  </si>
  <si>
    <t>Program konfiguračný, naprogramovanie systému</t>
  </si>
  <si>
    <t>set</t>
  </si>
  <si>
    <t>2146677100</t>
  </si>
  <si>
    <t>Pol121</t>
  </si>
  <si>
    <t>Kontrolná prevádzka po dobu 24 hodín, inštruktáž a zaškolenie obsluh.personálu,vyplnenie protokolu</t>
  </si>
  <si>
    <t>-372530357</t>
  </si>
  <si>
    <t>1196530902</t>
  </si>
  <si>
    <t>1504792960</t>
  </si>
  <si>
    <t>-17928261</t>
  </si>
  <si>
    <t>-362418156</t>
  </si>
  <si>
    <t>03.10 - Elektrická požiarna signalizácia</t>
  </si>
  <si>
    <t>210290361.S</t>
  </si>
  <si>
    <t>Príchytka kablová</t>
  </si>
  <si>
    <t>2114699929</t>
  </si>
  <si>
    <t>805591</t>
  </si>
  <si>
    <t>Príchytka káblová s požiarnou odolnosťou</t>
  </si>
  <si>
    <t>-1097085538</t>
  </si>
  <si>
    <t>210290492.S</t>
  </si>
  <si>
    <t>Doplnenie istiacich a spínacích prístrojov v rozvádzači na DIN lište do 16 A</t>
  </si>
  <si>
    <t>-2047086262</t>
  </si>
  <si>
    <t>358220000500.S</t>
  </si>
  <si>
    <t>Istič 1P, 16 A, charakteristika B, 6 kA, 1 modul</t>
  </si>
  <si>
    <t>-2126295677</t>
  </si>
  <si>
    <t>210880005.S</t>
  </si>
  <si>
    <t>Kábel odolný voči zvýšeným teplotám, medený uložený voľne 1-CHKE-V O2x1,5</t>
  </si>
  <si>
    <t>1860281664</t>
  </si>
  <si>
    <t>KPE000001882</t>
  </si>
  <si>
    <t>Kábel pevný CHKE-V-O 2x1,5 FE180/PS60 B2cas1d1a1 s funkčnou odolnosťou oranžový</t>
  </si>
  <si>
    <t>358054901</t>
  </si>
  <si>
    <t>210872002.S</t>
  </si>
  <si>
    <t>Kábel odolný voči zvýšeným teplotám, medený uložený pevne JE-H(St)H  300/500 V 1x2x0,8 mm</t>
  </si>
  <si>
    <t>-540498458</t>
  </si>
  <si>
    <t>K00015975</t>
  </si>
  <si>
    <t>Kábel pevný tienený JE-H(ST)H 1x2x0,8 FE180/PS60 s funkčnou odolnosťou červený</t>
  </si>
  <si>
    <t>2039769244</t>
  </si>
  <si>
    <t>210880039.S</t>
  </si>
  <si>
    <t xml:space="preserve">Kábel odolný voči zvýšeným teplotám, medený uložený pevne JE-H(St)H  300/500 V 4x2x0,8 </t>
  </si>
  <si>
    <t>-2063317690</t>
  </si>
  <si>
    <t>KPE000000690</t>
  </si>
  <si>
    <t>Kábel pevný tienený JE-H(ST)H 4x2x0,8 FE180/PS60 s funkčnou odolnosťou červený</t>
  </si>
  <si>
    <t>1621747140</t>
  </si>
  <si>
    <t>210950101.S</t>
  </si>
  <si>
    <t>Označovací štítok na kábel bezhalogénový (naviac proti norme)</t>
  </si>
  <si>
    <t>-2131032221</t>
  </si>
  <si>
    <t>345840002400.S</t>
  </si>
  <si>
    <t>Označovač káblov 0,2 - 1,5 mm2, "0", typ J020</t>
  </si>
  <si>
    <t>243513560</t>
  </si>
  <si>
    <t>220711095.S</t>
  </si>
  <si>
    <t>Montáž a zapojenie majáka</t>
  </si>
  <si>
    <t>-1640378322</t>
  </si>
  <si>
    <t>807214RR</t>
  </si>
  <si>
    <t>MAJÁK  IQ8Alarm Plus optická signalizácia, 807214 RR</t>
  </si>
  <si>
    <t>983512745</t>
  </si>
  <si>
    <t>220330101.S</t>
  </si>
  <si>
    <t>Zariadenie EPS, montáž tlačidlového hlásiča, zapojenie, preskúšanie na omietku</t>
  </si>
  <si>
    <t>1859404273</t>
  </si>
  <si>
    <t>404830004400.S</t>
  </si>
  <si>
    <t>Hlásič tlačítkový, pre manuálnu signalizáciu požiaru</t>
  </si>
  <si>
    <t>936477681</t>
  </si>
  <si>
    <t>220330131.S</t>
  </si>
  <si>
    <t>EPS, montáž doplnkov k automatickým hlásičom, vstupná/výstupná jednotka</t>
  </si>
  <si>
    <t>118431073</t>
  </si>
  <si>
    <t>60166477</t>
  </si>
  <si>
    <t>Alarmový koppler 4 vstupy/2 výstupy</t>
  </si>
  <si>
    <t>-539987321</t>
  </si>
  <si>
    <t>220330131.S2</t>
  </si>
  <si>
    <t>Káblový vývod cez vstupno výstupnú jednotku</t>
  </si>
  <si>
    <t>626572716</t>
  </si>
  <si>
    <t>243 01872</t>
  </si>
  <si>
    <t>Výstupny modul 12 vstupov, Koppler 12x relé</t>
  </si>
  <si>
    <t>-1689075687</t>
  </si>
  <si>
    <t>220330142.S</t>
  </si>
  <si>
    <t>EPS, montáž opticko dymového hlásiča</t>
  </si>
  <si>
    <t>680407792</t>
  </si>
  <si>
    <t>189120</t>
  </si>
  <si>
    <t>Hlasič dymový optický 802371</t>
  </si>
  <si>
    <t>-1138380059</t>
  </si>
  <si>
    <t>210150003.S</t>
  </si>
  <si>
    <t>Pomocné relé do pätice vrátane zapojenia</t>
  </si>
  <si>
    <t>1180319647</t>
  </si>
  <si>
    <t>374310012200.S</t>
  </si>
  <si>
    <t>Pätice pre hlásiče, s reléovým výstupem IQ8Quad</t>
  </si>
  <si>
    <t>457963620</t>
  </si>
  <si>
    <t>220330143.S</t>
  </si>
  <si>
    <t>EPS, montáž teplotného termodiferenciálneho hlásiča</t>
  </si>
  <si>
    <t>-521161149</t>
  </si>
  <si>
    <t>231 05200</t>
  </si>
  <si>
    <t>TEPLOTNÝ TERMODIFERENCIÁLNY HLÁSIČ 802271</t>
  </si>
  <si>
    <t>-463825520</t>
  </si>
  <si>
    <t>220330701.S</t>
  </si>
  <si>
    <t>Montáž požiarnej ústredne, namontovanie na pripravené úchyt. body, pripojenie káblov sluciek, náhradného zdroja, nastavenie, naprogramovanie, oživenie</t>
  </si>
  <si>
    <t>1638591320</t>
  </si>
  <si>
    <t>404820000100.S</t>
  </si>
  <si>
    <t>Ústredňa požiarneho systému, IQ8control C - 808003</t>
  </si>
  <si>
    <t>-156187547</t>
  </si>
  <si>
    <t>SA-214/7</t>
  </si>
  <si>
    <t>SA-214/7 - zálohovací akumulátor 12V / 7Ah</t>
  </si>
  <si>
    <t>-184286442</t>
  </si>
  <si>
    <t>3019116</t>
  </si>
  <si>
    <t>Skúšobný plyn pre testovanie detektorov</t>
  </si>
  <si>
    <t>1985567233</t>
  </si>
  <si>
    <t>950103001.1</t>
  </si>
  <si>
    <t>Meranie kontinuity, izolačného stavu a odporu 1 slučky(vedenia)od jedného signalizačného prvku k druhému</t>
  </si>
  <si>
    <t>192640682</t>
  </si>
  <si>
    <t>442074693</t>
  </si>
  <si>
    <t>-401735258</t>
  </si>
  <si>
    <t>HZS-001.4.1</t>
  </si>
  <si>
    <t>Projektová dokumentácia skutočného vyhotovenia</t>
  </si>
  <si>
    <t>-1933541488</t>
  </si>
  <si>
    <t>-774794078</t>
  </si>
  <si>
    <t>1958474669</t>
  </si>
  <si>
    <t>415393733</t>
  </si>
  <si>
    <t>1352034842</t>
  </si>
  <si>
    <t>03.11 - Elektronický zabezpečovací systém</t>
  </si>
  <si>
    <t>Krabica prístrojová bez zapojenia , pre klávesnice</t>
  </si>
  <si>
    <t>1472052296</t>
  </si>
  <si>
    <t>345410014890.S</t>
  </si>
  <si>
    <t>Krabica prístrojová KP 68/2HF bezhalogénová z PVC</t>
  </si>
  <si>
    <t>1446808412</t>
  </si>
  <si>
    <t>210010551.S</t>
  </si>
  <si>
    <t>Rúrka ohybná elektroinštalačná bezhalogenová a UV stabilná typ 2320, uložená pevne</t>
  </si>
  <si>
    <t>-186174495</t>
  </si>
  <si>
    <t>345710008360.S</t>
  </si>
  <si>
    <t>Rúrka ohybná 2320 s nízkou mechanickou odolnosťou z PE, UV stabilná bezhalogénová, D 20 mm</t>
  </si>
  <si>
    <t>-1270650436</t>
  </si>
  <si>
    <t>345710038320</t>
  </si>
  <si>
    <t>Príchytka plastová 5320HF FB pre bezhalogénové EN rúrky D 20 mm, čierna PC-ABS, KOPOS</t>
  </si>
  <si>
    <t>-35745095</t>
  </si>
  <si>
    <t>900480186</t>
  </si>
  <si>
    <t>-1166576248</t>
  </si>
  <si>
    <t>1875300624</t>
  </si>
  <si>
    <t>-2058726885</t>
  </si>
  <si>
    <t>210411082.S</t>
  </si>
  <si>
    <t>Montáž GSM ovládania</t>
  </si>
  <si>
    <t>-140739590</t>
  </si>
  <si>
    <t>FZS511</t>
  </si>
  <si>
    <t xml:space="preserve">GSM volač </t>
  </si>
  <si>
    <t>1263540319</t>
  </si>
  <si>
    <t>220321403.S</t>
  </si>
  <si>
    <t>El.zabezpečovacie a strážiace zariadenie, montáž signaliz.prvkov,magnetického spínača</t>
  </si>
  <si>
    <t>-1919731828</t>
  </si>
  <si>
    <t>XNB8000P</t>
  </si>
  <si>
    <t>Magneticky kontakt dvere, Magnet zabezpečenia dvery, modul pre odistenie dvery, signalkaka</t>
  </si>
  <si>
    <t>-1228488814</t>
  </si>
  <si>
    <t>660913510</t>
  </si>
  <si>
    <t>-1292608642</t>
  </si>
  <si>
    <t>220711013.S</t>
  </si>
  <si>
    <t>Montáž a zapojenie drôtovej verzie ústredne EZS pre 192 modulov</t>
  </si>
  <si>
    <t>231792738</t>
  </si>
  <si>
    <t>404620000500</t>
  </si>
  <si>
    <t>Zabezpečovacia ústredňa Digiplex EVO 192 - 8 vstupov</t>
  </si>
  <si>
    <t>675874231</t>
  </si>
  <si>
    <t>220711013.S25</t>
  </si>
  <si>
    <t>Montáž rozširovacieho modulu</t>
  </si>
  <si>
    <t>-808600789</t>
  </si>
  <si>
    <t>404ZX8</t>
  </si>
  <si>
    <t>Rozširovací modul ZX8</t>
  </si>
  <si>
    <t>-1546679231</t>
  </si>
  <si>
    <t>IP150</t>
  </si>
  <si>
    <t>Paradox IP150+ modul pre komunikáciu cez SWAN server</t>
  </si>
  <si>
    <t>734033117</t>
  </si>
  <si>
    <t>404HUB2</t>
  </si>
  <si>
    <t>Rozsirovací modul posilovac zbernice HUB2</t>
  </si>
  <si>
    <t>-237934533</t>
  </si>
  <si>
    <t>404PS25</t>
  </si>
  <si>
    <t>Rozsirovací modul doplnkový zdroj PS25</t>
  </si>
  <si>
    <t>-1517843603</t>
  </si>
  <si>
    <t>404AWO300</t>
  </si>
  <si>
    <t>SKRINA S TRAFOM AWO300</t>
  </si>
  <si>
    <t>-372520563</t>
  </si>
  <si>
    <t>404AWO220PU</t>
  </si>
  <si>
    <t>SKRINKA AWO220PU</t>
  </si>
  <si>
    <t>1060166935</t>
  </si>
  <si>
    <t>40418Ah</t>
  </si>
  <si>
    <t>Akumulator 17Ah</t>
  </si>
  <si>
    <t>-367539265</t>
  </si>
  <si>
    <t>220711030.S</t>
  </si>
  <si>
    <t>Montáž a zapojenie klavesnice k EZS</t>
  </si>
  <si>
    <t>986848346</t>
  </si>
  <si>
    <t>K641</t>
  </si>
  <si>
    <t>Textová LCD klávesnica s dvoma riadkami, pre zabezpečovacie zariadenia, PARADOX K641</t>
  </si>
  <si>
    <t>143580523</t>
  </si>
  <si>
    <t>220711045.S</t>
  </si>
  <si>
    <t>Montáž a zapojenie pohybových senzorov PIR - interiér, strop</t>
  </si>
  <si>
    <t>906525405</t>
  </si>
  <si>
    <t>042720</t>
  </si>
  <si>
    <t>PIR SENZOR, DM60 PARADOX</t>
  </si>
  <si>
    <t>-1738886292</t>
  </si>
  <si>
    <t>DG467</t>
  </si>
  <si>
    <t>PIR SENZOR, Paradox DG467 Paradome 360</t>
  </si>
  <si>
    <t>-563183457</t>
  </si>
  <si>
    <t>C4  SW-CUEVOIP150</t>
  </si>
  <si>
    <t>Licencia pre jednu EZS ústredňu Paradox na pripojenie do integračného bezpečnostného systému</t>
  </si>
  <si>
    <t>437753639</t>
  </si>
  <si>
    <t>220711110.S</t>
  </si>
  <si>
    <t>Nastavenie systému a uvedenie do prevádzky</t>
  </si>
  <si>
    <t>2014049286</t>
  </si>
  <si>
    <t>-1464205439</t>
  </si>
  <si>
    <t>-394509403</t>
  </si>
  <si>
    <t>996202945</t>
  </si>
  <si>
    <t>1056305033</t>
  </si>
  <si>
    <t>939922296</t>
  </si>
  <si>
    <t>2031974727</t>
  </si>
  <si>
    <t>1351487101</t>
  </si>
  <si>
    <t>1529235354</t>
  </si>
  <si>
    <t>1870399677</t>
  </si>
  <si>
    <t>-1073029635</t>
  </si>
  <si>
    <t>03.12 - Elektronický systém obsluhy klienta a  kontroly vstupov</t>
  </si>
  <si>
    <t xml:space="preserve">    22-M - Pokladňa</t>
  </si>
  <si>
    <t xml:space="preserve">    96-M - Systém na kontrolu a riadenie vstupov</t>
  </si>
  <si>
    <t xml:space="preserve">    97-M - Server, software a licencie</t>
  </si>
  <si>
    <t xml:space="preserve">    98-M - Elektrická šatňa</t>
  </si>
  <si>
    <t>-2139371710</t>
  </si>
  <si>
    <t>-1047690998</t>
  </si>
  <si>
    <t>-1877055450</t>
  </si>
  <si>
    <t>-542576008</t>
  </si>
  <si>
    <t>685710797</t>
  </si>
  <si>
    <t>220511031.S6</t>
  </si>
  <si>
    <t>Kábel FTP cat6 v rúrkach</t>
  </si>
  <si>
    <t>-1606076796</t>
  </si>
  <si>
    <t>341230001800.S</t>
  </si>
  <si>
    <t>Kábel medený dátový FTP-AWG Patch 4x2x24 mm2</t>
  </si>
  <si>
    <t>-1032347416</t>
  </si>
  <si>
    <t>220511031.S5</t>
  </si>
  <si>
    <t>Kábel FTP cat5 v rúrkach</t>
  </si>
  <si>
    <t>851126102</t>
  </si>
  <si>
    <t>341230001300.S</t>
  </si>
  <si>
    <t>Kábel medený dátový FTP-AWG LSOH 4x2x24 mm2</t>
  </si>
  <si>
    <t>-1255705344</t>
  </si>
  <si>
    <t>Kábel medený uložený pevne H05VV-F (CYSY) 300/500 V  2x1,5</t>
  </si>
  <si>
    <t>184709221</t>
  </si>
  <si>
    <t>341310011200.S</t>
  </si>
  <si>
    <t>Vodič medený flexibilný H05VV-F 2x1,5 mm2</t>
  </si>
  <si>
    <t>556836120</t>
  </si>
  <si>
    <t>210872160.S</t>
  </si>
  <si>
    <t>Kábel pre meranie a reguláciu uložený pevne LiYY 2x05</t>
  </si>
  <si>
    <t>806191595</t>
  </si>
  <si>
    <t>K00011407</t>
  </si>
  <si>
    <t>Kábel flexibilný LiYY 2x0,50 mm2</t>
  </si>
  <si>
    <t>-2071752402</t>
  </si>
  <si>
    <t>210881076.S</t>
  </si>
  <si>
    <t>Kábel bezhalogénový, medený uložený pevne N2XH 0,6/1,0 kV  3x2,5</t>
  </si>
  <si>
    <t>-1395840573</t>
  </si>
  <si>
    <t>1214844284</t>
  </si>
  <si>
    <t>Pokladňa</t>
  </si>
  <si>
    <t>MONT-PKL</t>
  </si>
  <si>
    <t>Montáž, zapojenie a oživenie systému pokladne, vrátane preskúšenia funkcií</t>
  </si>
  <si>
    <t>1793972142</t>
  </si>
  <si>
    <t>PCPK</t>
  </si>
  <si>
    <t>Počítač pre pokladňu All in One, monitor, myš, klávesnica</t>
  </si>
  <si>
    <t>1339860349</t>
  </si>
  <si>
    <t>CLRD</t>
  </si>
  <si>
    <t>Čítačka bezkontaktných kariet a chipov ku pokladni</t>
  </si>
  <si>
    <t>859577715</t>
  </si>
  <si>
    <t>FT400</t>
  </si>
  <si>
    <t>Fiškálna tlačiareň</t>
  </si>
  <si>
    <t>314741538</t>
  </si>
  <si>
    <t>ZSVK</t>
  </si>
  <si>
    <t>Pokladničná zásuvka, otváraná programom</t>
  </si>
  <si>
    <t>-1279554067</t>
  </si>
  <si>
    <t>Záložný zdroj UPS pre PC 300VA</t>
  </si>
  <si>
    <t>-1928262032</t>
  </si>
  <si>
    <t>210210521.S</t>
  </si>
  <si>
    <t>Montáž automatu pre mince a platobné karty</t>
  </si>
  <si>
    <t>1608307012</t>
  </si>
  <si>
    <t>LnPS</t>
  </si>
  <si>
    <t>Doplatkový automat - mince a platobné karty</t>
  </si>
  <si>
    <t>-1119970869</t>
  </si>
  <si>
    <t>96-M</t>
  </si>
  <si>
    <t>Systém na kontrolu a riadenie vstupov</t>
  </si>
  <si>
    <t>MONT-TUR</t>
  </si>
  <si>
    <t>Montáž a zapojenie motorického pohonu pre turniket</t>
  </si>
  <si>
    <t>-597281253</t>
  </si>
  <si>
    <t>Compact1</t>
  </si>
  <si>
    <t>Motorový turniket pre kontrolu prístupu, obojsmerný, Gotschlich, Compact 3-Arm</t>
  </si>
  <si>
    <t>-344044497</t>
  </si>
  <si>
    <t>MONT-BRN</t>
  </si>
  <si>
    <t>Montáž a zapojenie motorického pohonu pre bráničku - imobilný</t>
  </si>
  <si>
    <t>-468539364</t>
  </si>
  <si>
    <t>Brn1</t>
  </si>
  <si>
    <t>Motorová brána pre imobliné osoby, nerez Gotschlich</t>
  </si>
  <si>
    <t>-1390355157</t>
  </si>
  <si>
    <t>MONT-RJ</t>
  </si>
  <si>
    <t>Montáž riadiacej jednotky pre terminál</t>
  </si>
  <si>
    <t>-690768740</t>
  </si>
  <si>
    <t>LnTi</t>
  </si>
  <si>
    <t>Riadiaci terminál s čítačkou a LCD displejom</t>
  </si>
  <si>
    <t>25682996</t>
  </si>
  <si>
    <t>LnOP</t>
  </si>
  <si>
    <t>Odoberač náramkov motorový</t>
  </si>
  <si>
    <t>-970033817</t>
  </si>
  <si>
    <t>97-M</t>
  </si>
  <si>
    <t>Server, software a licencie</t>
  </si>
  <si>
    <t>MONT-DRDOP</t>
  </si>
  <si>
    <t>Doplnenie dátového rozvádzača DR2 - systém pre kontolu vstupov, montáž, zapojenie a preskúšanie fukncií</t>
  </si>
  <si>
    <t>-1137133241</t>
  </si>
  <si>
    <t>RCSRV</t>
  </si>
  <si>
    <t>PC pre server s RAID dikovým polom HP ML150</t>
  </si>
  <si>
    <t>765025795</t>
  </si>
  <si>
    <t>WINOS</t>
  </si>
  <si>
    <t>MS Windows server 2008</t>
  </si>
  <si>
    <t>1151881720</t>
  </si>
  <si>
    <t>LnGW</t>
  </si>
  <si>
    <t>LonWorks gateway FTT, turnikety-vnútorný okruh</t>
  </si>
  <si>
    <t>1201953309</t>
  </si>
  <si>
    <t>UPSS</t>
  </si>
  <si>
    <t>Záložný zdroj pre server IN - LINE</t>
  </si>
  <si>
    <t>307737139</t>
  </si>
  <si>
    <t>Switch</t>
  </si>
  <si>
    <t>Centralny switch servera</t>
  </si>
  <si>
    <t>-1818584977</t>
  </si>
  <si>
    <t>-724691746</t>
  </si>
  <si>
    <t>Patch24</t>
  </si>
  <si>
    <t>Prepojovací PATCH panel kabeláže</t>
  </si>
  <si>
    <t>-1552784249</t>
  </si>
  <si>
    <t>SFRV</t>
  </si>
  <si>
    <t>Centrálny KasComp server a SQL server</t>
  </si>
  <si>
    <t>858357450</t>
  </si>
  <si>
    <t>SFKS</t>
  </si>
  <si>
    <t>Software pre pokladňu, kascomp</t>
  </si>
  <si>
    <t>1645421279</t>
  </si>
  <si>
    <t>SFMAN</t>
  </si>
  <si>
    <t>Software manažéra, prehľady, nastavovanie</t>
  </si>
  <si>
    <t>692745451</t>
  </si>
  <si>
    <t>98-M</t>
  </si>
  <si>
    <t>Elektrická šatňa</t>
  </si>
  <si>
    <t>MONT-RZV</t>
  </si>
  <si>
    <t xml:space="preserve">Rozvodná skriňa pre ovládanie zámkov v šatni, montáž a zapojenie </t>
  </si>
  <si>
    <t>-1069009810</t>
  </si>
  <si>
    <t>RZV</t>
  </si>
  <si>
    <t>Rozvodná skriňa pre šatňu 400x400x200</t>
  </si>
  <si>
    <t>1481514561</t>
  </si>
  <si>
    <t>LnGW.1</t>
  </si>
  <si>
    <t>Ovládací prvok LonWorks gateway 485</t>
  </si>
  <si>
    <t>-826606324</t>
  </si>
  <si>
    <t>BAT</t>
  </si>
  <si>
    <t>Akumulator 7,5 AH</t>
  </si>
  <si>
    <t>-987158703</t>
  </si>
  <si>
    <t>PW12</t>
  </si>
  <si>
    <t>Napájací zdroj 13,6V DC s dobíjaním akumlátora</t>
  </si>
  <si>
    <t>1498919049</t>
  </si>
  <si>
    <t>MONT-ZAM</t>
  </si>
  <si>
    <t>Montáž riadiacej jednotky pre zámky</t>
  </si>
  <si>
    <t>-164835089</t>
  </si>
  <si>
    <t>LnTC</t>
  </si>
  <si>
    <t>Terminal LED 4 znakový, zobrazí číslo pridelenej skrinky</t>
  </si>
  <si>
    <t>-1006984694</t>
  </si>
  <si>
    <t>LnCC</t>
  </si>
  <si>
    <t>Riadiaca jednotka na 6 zámkov</t>
  </si>
  <si>
    <t>189153109</t>
  </si>
  <si>
    <t>MONT-SKRI</t>
  </si>
  <si>
    <t>Montáž a nastavenie šatníkovej  skrinky</t>
  </si>
  <si>
    <t>1453935331</t>
  </si>
  <si>
    <t>SZS 33AH</t>
  </si>
  <si>
    <t>Šatníková skrinka s HPL dverami typ SZS 33AH</t>
  </si>
  <si>
    <t>1226907069</t>
  </si>
  <si>
    <t>KOV</t>
  </si>
  <si>
    <t>Kovanie na prichytenie zámku</t>
  </si>
  <si>
    <t>-347248005</t>
  </si>
  <si>
    <t>ZMK</t>
  </si>
  <si>
    <t>Skrinkový elektromagnetický zámok</t>
  </si>
  <si>
    <t>-460921870</t>
  </si>
  <si>
    <t>NRM</t>
  </si>
  <si>
    <t>Náramok RFID EM Marin 4102</t>
  </si>
  <si>
    <t>-963926798</t>
  </si>
  <si>
    <t>MONT-INF</t>
  </si>
  <si>
    <t>Montáž informačných prvkov</t>
  </si>
  <si>
    <t>-442974805</t>
  </si>
  <si>
    <t>LnDHR</t>
  </si>
  <si>
    <t>LED hodiny - zobrazujú čas servera</t>
  </si>
  <si>
    <t>77527455</t>
  </si>
  <si>
    <t>LnINFO</t>
  </si>
  <si>
    <t>Informačný terminál hosťa</t>
  </si>
  <si>
    <t>1072488145</t>
  </si>
  <si>
    <t>886432043</t>
  </si>
  <si>
    <t>-1228843405</t>
  </si>
  <si>
    <t>284089555</t>
  </si>
  <si>
    <t>1596922201</t>
  </si>
  <si>
    <t>DOK SV</t>
  </si>
  <si>
    <t>737062265</t>
  </si>
  <si>
    <t>SKL</t>
  </si>
  <si>
    <t>Inštruktáž a zaškolenie obsluh.personálu</t>
  </si>
  <si>
    <t>1629545958</t>
  </si>
  <si>
    <t>DZR</t>
  </si>
  <si>
    <t>Vzdialený dozor nad prevádzkou 2 dni po spustení</t>
  </si>
  <si>
    <t>570399955</t>
  </si>
  <si>
    <t>-1468540949</t>
  </si>
  <si>
    <t>-1294190742</t>
  </si>
  <si>
    <t>2045959295</t>
  </si>
  <si>
    <t>1061879357</t>
  </si>
  <si>
    <t>03.13 - FTV - Fotovoltická elektráreň 61,38 kWp</t>
  </si>
  <si>
    <t>D1 - Fotovoltické zariadenie - materiál</t>
  </si>
  <si>
    <t xml:space="preserve">D2 - Fotovoltické zariadenie - montáž, zapojenie a doprava </t>
  </si>
  <si>
    <t>D1</t>
  </si>
  <si>
    <t>Fotovoltické zariadenie - materiál</t>
  </si>
  <si>
    <t>Pol197</t>
  </si>
  <si>
    <t>Fotovoltický panel RESUN RS6C-M 310, 310 Wp (monokryštal)</t>
  </si>
  <si>
    <t>Pol198</t>
  </si>
  <si>
    <t>menič 3-fázový, FIMER PVS-30-TL, Pn = 30 kW</t>
  </si>
  <si>
    <t>Pol199</t>
  </si>
  <si>
    <t>rozvádzač RAC (výzbroj podľa PD)</t>
  </si>
  <si>
    <t>Pol200</t>
  </si>
  <si>
    <t>Konštrukcia (system trapezovy plech)</t>
  </si>
  <si>
    <t>Pol201</t>
  </si>
  <si>
    <t>smart meter 50 kA-3, vratane MTP (400/5A, 10VA, 0,5s)</t>
  </si>
  <si>
    <t>Pol202</t>
  </si>
  <si>
    <t>kabel FTP, cat. 5e</t>
  </si>
  <si>
    <t>Pol203</t>
  </si>
  <si>
    <t>Solárny kábel 1 x 6 mm, čierný</t>
  </si>
  <si>
    <t>Pol204</t>
  </si>
  <si>
    <t>Konektor MC4</t>
  </si>
  <si>
    <t>pár</t>
  </si>
  <si>
    <t>Pol205</t>
  </si>
  <si>
    <t>kábel CYKY-J 5x35 mm</t>
  </si>
  <si>
    <t>Pol206</t>
  </si>
  <si>
    <t>kábel CYKY-J 5x16 mm</t>
  </si>
  <si>
    <t>Pol207</t>
  </si>
  <si>
    <t>kábel CYA 25 mm</t>
  </si>
  <si>
    <t>Pol208</t>
  </si>
  <si>
    <t>chránička FXP (vrátane spojok a príchytiek)</t>
  </si>
  <si>
    <t>Pol209</t>
  </si>
  <si>
    <t>FeZn 08 mm (guľatina)</t>
  </si>
  <si>
    <t>Pol210</t>
  </si>
  <si>
    <t>uzemňovacia svorka SR03</t>
  </si>
  <si>
    <t>D2</t>
  </si>
  <si>
    <t xml:space="preserve">Fotovoltické zariadenie - montáž, zapojenie a doprava </t>
  </si>
  <si>
    <t>Pol211</t>
  </si>
  <si>
    <t>Pol212</t>
  </si>
  <si>
    <t>Pol213</t>
  </si>
  <si>
    <t>Pol214</t>
  </si>
  <si>
    <t>Pol215</t>
  </si>
  <si>
    <t>Pol216</t>
  </si>
  <si>
    <t>Pol217</t>
  </si>
  <si>
    <t>Pol218</t>
  </si>
  <si>
    <t>Pol219</t>
  </si>
  <si>
    <t>Pol220</t>
  </si>
  <si>
    <t>Pol221</t>
  </si>
  <si>
    <t>Pol222</t>
  </si>
  <si>
    <t>Pol223</t>
  </si>
  <si>
    <t>Pol224</t>
  </si>
  <si>
    <t>Pol225</t>
  </si>
  <si>
    <t>projektová dokumetácia</t>
  </si>
  <si>
    <t>04 PLYN - Plynoinštalácia - STL prípojka, odberné plynové zariadenie, MaRZ</t>
  </si>
  <si>
    <t>04.01 - Pripojovací plynovod</t>
  </si>
  <si>
    <t xml:space="preserve">    4 - Vodorovné konštrukcie </t>
  </si>
  <si>
    <t xml:space="preserve">    23-M - Montáže potrubia</t>
  </si>
  <si>
    <t>OST - Ostatné</t>
  </si>
  <si>
    <t>131211101.S</t>
  </si>
  <si>
    <t>Hĺbenie jám v  hornine tr.3 súdržných - ručným náradím</t>
  </si>
  <si>
    <t>460135583</t>
  </si>
  <si>
    <t>1,0*1,0*1,5"Montážna jama</t>
  </si>
  <si>
    <t>131211119.S</t>
  </si>
  <si>
    <t>Príplatok za lepivosť pri hĺbení jám ručným náradím v hornine tr. 3</t>
  </si>
  <si>
    <t>-2009680498</t>
  </si>
  <si>
    <t>1,50*0,3</t>
  </si>
  <si>
    <t>132201201.S</t>
  </si>
  <si>
    <t>Výkop ryhy šírky 600-2000mm horn.3 do 100m3</t>
  </si>
  <si>
    <t>1493230762</t>
  </si>
  <si>
    <t>23,00*1,10*0,6</t>
  </si>
  <si>
    <t>132201209.S</t>
  </si>
  <si>
    <t>-1648117408</t>
  </si>
  <si>
    <t>15,18*0,3</t>
  </si>
  <si>
    <t>-14049746</t>
  </si>
  <si>
    <t>(4,440+2,22)</t>
  </si>
  <si>
    <t>732799984</t>
  </si>
  <si>
    <t>6,66*20 'Prepočítané koeficientom množstva</t>
  </si>
  <si>
    <t>2070120502</t>
  </si>
  <si>
    <t>1257053411</t>
  </si>
  <si>
    <t>1046784587</t>
  </si>
  <si>
    <t>6,660*2</t>
  </si>
  <si>
    <t>-1167082110</t>
  </si>
  <si>
    <t>(1,5+15,180)-(4,440+2,22)</t>
  </si>
  <si>
    <t>175101101.S</t>
  </si>
  <si>
    <t>Obsyp potrubia sypaninou z vhodných hornín 1 až 4 bez prehodenia sypaniny</t>
  </si>
  <si>
    <t>-1854426417</t>
  </si>
  <si>
    <t>1,00*0,30*1,00" Montážna jama</t>
  </si>
  <si>
    <t>23,00*0,30*0,6" ryha</t>
  </si>
  <si>
    <t>5833773701</t>
  </si>
  <si>
    <t>Piesok - hrúbka zrna 1 mm</t>
  </si>
  <si>
    <t>-417123642</t>
  </si>
  <si>
    <t xml:space="preserve">Vodorovné konštrukcie </t>
  </si>
  <si>
    <t>451572111.S</t>
  </si>
  <si>
    <t>Lôžko pod potrubie, stoky a drobné objekty, v otvorenom výkope z kameniva drobného ťaženého 0-4 mm</t>
  </si>
  <si>
    <t>-657660723</t>
  </si>
  <si>
    <t>1,00*0,15*1,00" Montážna jama</t>
  </si>
  <si>
    <t>23,00*0,15*0,6" ryha</t>
  </si>
  <si>
    <t>871178040.S</t>
  </si>
  <si>
    <t>Montáž plynového potrubia z dvojvsrtvového PE 100 SDR11 zváraných elektrotvarovkami D 32x3,0 mm</t>
  </si>
  <si>
    <t>498637823</t>
  </si>
  <si>
    <t>286130035900.S</t>
  </si>
  <si>
    <t>Rúra HDPE na plyn PE100 SDR11 32x3,0x100 m</t>
  </si>
  <si>
    <t>-1087938115</t>
  </si>
  <si>
    <t>899401111.S</t>
  </si>
  <si>
    <t>Osadenie poklopu liatinového ventilového</t>
  </si>
  <si>
    <t>1290980640</t>
  </si>
  <si>
    <t>552410000300.S</t>
  </si>
  <si>
    <t>Poklop ventilový pre vodu, plyn</t>
  </si>
  <si>
    <t>-1309395205</t>
  </si>
  <si>
    <t>899721111.S</t>
  </si>
  <si>
    <t>Vyhľadávací vodič na potrubí PVC DN do 150</t>
  </si>
  <si>
    <t>-325530977</t>
  </si>
  <si>
    <t>899721133.S</t>
  </si>
  <si>
    <t>Označenie plynovodného potrubia žltou výstražnou fóliou</t>
  </si>
  <si>
    <t>1678001668</t>
  </si>
  <si>
    <t>899912131.S</t>
  </si>
  <si>
    <t>Montáž kĺznej dištančnej objímky montovanej na potrubie DN 50 - 100</t>
  </si>
  <si>
    <t>1945278963</t>
  </si>
  <si>
    <t>900201</t>
  </si>
  <si>
    <t>Kĺzne objímky MF MIKRO výška segmentu 8mm šírka 54mm vonkajší priemer rúry od-do 25 - 70mm, MIVA</t>
  </si>
  <si>
    <t>1022270510</t>
  </si>
  <si>
    <t>10*4 'Prepočítané koeficientom množstva</t>
  </si>
  <si>
    <t>23-M</t>
  </si>
  <si>
    <t>Montáže potrubia</t>
  </si>
  <si>
    <t>230120095.S</t>
  </si>
  <si>
    <t>Montáž  vývodu signalizačného vodiča</t>
  </si>
  <si>
    <t>-1908198396</t>
  </si>
  <si>
    <t>345510001800.S</t>
  </si>
  <si>
    <t>Autozásuvka, 7 pólová, 12 V, DIN/ISO 1724, nárazuvzdorný plast</t>
  </si>
  <si>
    <t>-1156562708</t>
  </si>
  <si>
    <t>230200181.S</t>
  </si>
  <si>
    <t>Montáž ochrannej rúry D 80 mm s nasunutím</t>
  </si>
  <si>
    <t>-1448685651</t>
  </si>
  <si>
    <t>286130036200.S</t>
  </si>
  <si>
    <t>Rúra HDPE na plyn PE100 SDR11 63x5,8x100 m</t>
  </si>
  <si>
    <t>1624007264</t>
  </si>
  <si>
    <t>900306</t>
  </si>
  <si>
    <t>Tesniaca manžeta "C" rozmer 32x63mm, MIVA</t>
  </si>
  <si>
    <t>489710150</t>
  </si>
  <si>
    <t>230203182</t>
  </si>
  <si>
    <t>Montáž kolena W90 st.,elektrotvarovkového PE 100 SDR 11 D 32</t>
  </si>
  <si>
    <t>-1362444845</t>
  </si>
  <si>
    <t>286530186900</t>
  </si>
  <si>
    <t>Koleno 90° elektrotvarovkové W 90° PE 100 SDR 11 D 32 mm, FRIALEN</t>
  </si>
  <si>
    <t>244960036</t>
  </si>
  <si>
    <t>230203253</t>
  </si>
  <si>
    <t>Montáž armatúry DAA (Kit) prípojkovej navŕtavacej s predĺženou odbočkou PE 100 SDR 11 D 110/32 mm</t>
  </si>
  <si>
    <t>-354594579</t>
  </si>
  <si>
    <t>286530160000</t>
  </si>
  <si>
    <t>Prípojková navŕtavacia armatúra s predĺženou odbočkou, elektrotvarovka DAA (Kit) PE 100 SDR 11 D 110/32 mm, FRIALEN</t>
  </si>
  <si>
    <t>-1803624686</t>
  </si>
  <si>
    <t>230203501</t>
  </si>
  <si>
    <t>Montáž SA hrdlovej odbočkovej elektrotvarovky PE 100 SDR11 D 63/32 mm</t>
  </si>
  <si>
    <t>-2059195362</t>
  </si>
  <si>
    <t>286530170200</t>
  </si>
  <si>
    <t>Hrdlová odbočková elektrotvarovka SA PE 100 SDR 11 D 63/32 mm, FRIALEN</t>
  </si>
  <si>
    <t>962623325</t>
  </si>
  <si>
    <t>230203592</t>
  </si>
  <si>
    <t>Montáž USTN prechodka PE/oceľ s vonkajším závitom PE 100 SDR11 D 32/1"</t>
  </si>
  <si>
    <t>232254886</t>
  </si>
  <si>
    <t>286220027200</t>
  </si>
  <si>
    <t>Prechodka USTN PE/oceľ s vonkajším závitom PE 100 SDR 11 D 32/1", FRIALEN</t>
  </si>
  <si>
    <t>-1791696275</t>
  </si>
  <si>
    <t>230220031.S</t>
  </si>
  <si>
    <t>Montáž čuchačky na chráničku</t>
  </si>
  <si>
    <t>-429928168</t>
  </si>
  <si>
    <t>1981163412</t>
  </si>
  <si>
    <t>723231012.S</t>
  </si>
  <si>
    <t>Montáž guľového uzáveru plynu priameho G 1</t>
  </si>
  <si>
    <t>-896383300</t>
  </si>
  <si>
    <t>551340004900.S</t>
  </si>
  <si>
    <t>Guľový uzáver na plyn 1", plnoprietokový s obojstranne predĺženým závitom, niklovaná mosadz</t>
  </si>
  <si>
    <t>-205122325</t>
  </si>
  <si>
    <t>230230016.S</t>
  </si>
  <si>
    <t>Hlavná tlaková skúška vzduchom 0, 6 MPa DN 50</t>
  </si>
  <si>
    <t>-260532934</t>
  </si>
  <si>
    <t>230230121.S</t>
  </si>
  <si>
    <t>Príprava na tlakovú skúšku vzduchom a vodou do 0,6 MPa</t>
  </si>
  <si>
    <t>-403760472</t>
  </si>
  <si>
    <t>OST</t>
  </si>
  <si>
    <t>Ostatné</t>
  </si>
  <si>
    <t>HZS-002</t>
  </si>
  <si>
    <t>Východzia revízia</t>
  </si>
  <si>
    <t>sub</t>
  </si>
  <si>
    <t>-1588650341</t>
  </si>
  <si>
    <t>HZS-003</t>
  </si>
  <si>
    <t>Vypracovanie tecnologických postupov</t>
  </si>
  <si>
    <t>-1767793384</t>
  </si>
  <si>
    <t>HZS-005</t>
  </si>
  <si>
    <t>Porealizačné geodetické zameranie</t>
  </si>
  <si>
    <t>-617930138</t>
  </si>
  <si>
    <t>HZS-0072</t>
  </si>
  <si>
    <t>Revízia + revízna správa</t>
  </si>
  <si>
    <t>-811207313</t>
  </si>
  <si>
    <t>04.02 - Meracia a regulačná zostava (plyn)</t>
  </si>
  <si>
    <t xml:space="preserve">    723 - Zdravotechnika - vnútorný plynovod</t>
  </si>
  <si>
    <t>-377742614</t>
  </si>
  <si>
    <t xml:space="preserve">1,2*0,7*0,8"Betónová pätka pod skriňu </t>
  </si>
  <si>
    <t>-1440797709</t>
  </si>
  <si>
    <t>0,672*0,3</t>
  </si>
  <si>
    <t>1680921037</t>
  </si>
  <si>
    <t>0,672</t>
  </si>
  <si>
    <t>213207894</t>
  </si>
  <si>
    <t>0,672*20 'Prepočítané koeficientom množstva</t>
  </si>
  <si>
    <t>1045517189</t>
  </si>
  <si>
    <t>-1299996281</t>
  </si>
  <si>
    <t>1111730318</t>
  </si>
  <si>
    <t>0,672*2</t>
  </si>
  <si>
    <t>275313612.S</t>
  </si>
  <si>
    <t>Betón základových pätiek, prostý tr. C 20/25</t>
  </si>
  <si>
    <t>-948339741</t>
  </si>
  <si>
    <t>141110006500.S</t>
  </si>
  <si>
    <t>Rúra oceľová bezšvová hladká kruhová d 57 mm, hr. steny 2,9 mm, ozn. 11 353.0.</t>
  </si>
  <si>
    <t>564294003</t>
  </si>
  <si>
    <t>1,5*4</t>
  </si>
  <si>
    <t>723</t>
  </si>
  <si>
    <t>Zdravotechnika - vnútorný plynovod</t>
  </si>
  <si>
    <t>723120204.S</t>
  </si>
  <si>
    <t>Potrubie z oceľových rúrok závitových čiernych spájaných zvarovaním - akosť 11 353.0 DN 25</t>
  </si>
  <si>
    <t>2005362605</t>
  </si>
  <si>
    <t>723150312.S</t>
  </si>
  <si>
    <t>Potrubie z oceľových rúrok hladkých čiernych spájaných zvarov. akosť 11 353.0 Dxt 57x2, 9 mm</t>
  </si>
  <si>
    <t>1535515200</t>
  </si>
  <si>
    <t>733126030.S</t>
  </si>
  <si>
    <t>Montáž tvarovky - redukcie DN 80 privarením</t>
  </si>
  <si>
    <t>-1911666475</t>
  </si>
  <si>
    <t>316170012100.S</t>
  </si>
  <si>
    <t>Redukcia varná DN 80/50, d 88,9/57,0 mm, hr. steny 3,2/2,9 mm, z čiernej uhlíkovej ocele</t>
  </si>
  <si>
    <t>-723953494</t>
  </si>
  <si>
    <t>723150367.S</t>
  </si>
  <si>
    <t>Potrubie z oceľových rúrok hladkých čiernych, chránička Dxt 57x2,9 mm</t>
  </si>
  <si>
    <t>491985661</t>
  </si>
  <si>
    <t>723160207.S</t>
  </si>
  <si>
    <t>Prípojka k plynomeru spojená na závit bez obchádzky G 2</t>
  </si>
  <si>
    <t>614054161</t>
  </si>
  <si>
    <t>723160337.S</t>
  </si>
  <si>
    <t>Prípojka k plynomeru zvarená, rozpierka prípojky G 2</t>
  </si>
  <si>
    <t>-624889433</t>
  </si>
  <si>
    <t>723231006.S</t>
  </si>
  <si>
    <t>Montáž guľového uzáveru plynu priameho G 1/2</t>
  </si>
  <si>
    <t>1679682313</t>
  </si>
  <si>
    <t>551340004700.S</t>
  </si>
  <si>
    <t>Guľový uzáver na plyn 1/2", plnoprietokový s obojstranne predĺženým závitom, niklovaná mosadz</t>
  </si>
  <si>
    <t>-419299888</t>
  </si>
  <si>
    <t>552540030400.S</t>
  </si>
  <si>
    <t>Zátka liatinová závitová čierna 1/2"</t>
  </si>
  <si>
    <t>-262945826</t>
  </si>
  <si>
    <t>723231021.S</t>
  </si>
  <si>
    <t>Montáž guľového uzáveru plynu priameho G 2</t>
  </si>
  <si>
    <t>1145607958</t>
  </si>
  <si>
    <t>551340005200.S</t>
  </si>
  <si>
    <t>Guľový uzáver na plyn 2", plnoprietokový s obojstranne predĺženým závitom, niklovaná mosadz</t>
  </si>
  <si>
    <t>1318255572</t>
  </si>
  <si>
    <t>723232123.S1</t>
  </si>
  <si>
    <t xml:space="preserve">Montáž armatúry závitovej s dvoma závitmi, regulátor tlaku plynu </t>
  </si>
  <si>
    <t>-450345624</t>
  </si>
  <si>
    <t>1027102</t>
  </si>
  <si>
    <t>Regulátor tlaku plynu TARTARINI R71 rohovy,napojenie 3/4"-5/4"</t>
  </si>
  <si>
    <t>1109595409</t>
  </si>
  <si>
    <t>723239203.S</t>
  </si>
  <si>
    <t>Montáž armatúr plynových s dvoma závitmi G 1 ostatné typy</t>
  </si>
  <si>
    <t>1919528632</t>
  </si>
  <si>
    <t>ARM01364 FO PN6 DN25</t>
  </si>
  <si>
    <t>Plynový filter - závitový - 1"; PN 6; FO25F</t>
  </si>
  <si>
    <t>218259980</t>
  </si>
  <si>
    <t>734421130.S</t>
  </si>
  <si>
    <t>Montáž tlakomeru deformačného kruhového 0-10 MPa priemer 160</t>
  </si>
  <si>
    <t>-879973763</t>
  </si>
  <si>
    <t>388410000300.S8</t>
  </si>
  <si>
    <t>Tlakomer deformačný kruhový d 160 mm, 0-400 kPa</t>
  </si>
  <si>
    <t>-216499801</t>
  </si>
  <si>
    <t>388410000300.S9</t>
  </si>
  <si>
    <t>Tlakomer deformačný kruhový d 160 mm, 0-10 kPa</t>
  </si>
  <si>
    <t>-437594309</t>
  </si>
  <si>
    <t>998723101.S</t>
  </si>
  <si>
    <t>Presun hmôt pre vnútorný plynovod v objektoch výšky do 6 m</t>
  </si>
  <si>
    <t>-1547151769</t>
  </si>
  <si>
    <t>767995103.S</t>
  </si>
  <si>
    <t>Montáž ostatných atypických kovových stavebných doplnkových konštrukcií nad 10 do 20 kg</t>
  </si>
  <si>
    <t>1683326141</t>
  </si>
  <si>
    <t>W1200 Plus Max</t>
  </si>
  <si>
    <t>Skriňa pre regulačnú zostavu Wizard W1200 Plus Max</t>
  </si>
  <si>
    <t>655248190</t>
  </si>
  <si>
    <t>W Plus Max 1</t>
  </si>
  <si>
    <t>Podpera plynomera</t>
  </si>
  <si>
    <t>-2141034202</t>
  </si>
  <si>
    <t>-373986551</t>
  </si>
  <si>
    <t>HZS000214.S</t>
  </si>
  <si>
    <t>Stavebno montážne práce najnáročnejšie na odbornosť - prehliadky pracoviska a revízie (Tr. 4) v rozsahu viac ako 4 a menej ako 8 hodín</t>
  </si>
  <si>
    <t>1114642034</t>
  </si>
  <si>
    <t>04.03 - Odberné plynové zariadenie</t>
  </si>
  <si>
    <t xml:space="preserve">    731 - Ústredné kúrenie - kotolne</t>
  </si>
  <si>
    <t xml:space="preserve">    769 - Montáže vzduchotechnických zariadení</t>
  </si>
  <si>
    <t>-1391756347</t>
  </si>
  <si>
    <t>(1,5+1,0+11,0+8,5+14,0+4,0+1,5)*1,20*0,6</t>
  </si>
  <si>
    <t>1518170598</t>
  </si>
  <si>
    <t>29,88*0,3</t>
  </si>
  <si>
    <t>910334488</t>
  </si>
  <si>
    <t>(7,470+3,735)</t>
  </si>
  <si>
    <t>315833944</t>
  </si>
  <si>
    <t>11,205*20 'Prepočítané koeficientom množstva</t>
  </si>
  <si>
    <t>-1978566167</t>
  </si>
  <si>
    <t>-745358828</t>
  </si>
  <si>
    <t>-637330900</t>
  </si>
  <si>
    <t>11,205*2</t>
  </si>
  <si>
    <t>52974552</t>
  </si>
  <si>
    <t>(29,880)-(7,470+3,735)</t>
  </si>
  <si>
    <t>1696606169</t>
  </si>
  <si>
    <t>(1,5+1,0+11,0+8,5+14,0+4,0+1,5)*0,30*0,6" ryha</t>
  </si>
  <si>
    <t>305638179</t>
  </si>
  <si>
    <t>-1063114209</t>
  </si>
  <si>
    <t>(1,5+1,0+11,0+8,5+14,0+4,0+1,5)*0,15*0,6" ryha</t>
  </si>
  <si>
    <t>871258056.S</t>
  </si>
  <si>
    <t>Montáž plynového potrubia z dvojvsrtvového PE 100 SDR17,6 zváraných elektrotvarovkami D 90x5,2 mm</t>
  </si>
  <si>
    <t>-1049085002</t>
  </si>
  <si>
    <t>(11,0+8,5+14,0+4,0)</t>
  </si>
  <si>
    <t>286130036400.S</t>
  </si>
  <si>
    <t>Rúra HDPE na plyn PE100 SDR17,6 90x5,2x12 m</t>
  </si>
  <si>
    <t>1677563993</t>
  </si>
  <si>
    <t>170203425</t>
  </si>
  <si>
    <t>41,5+2,0+1,5</t>
  </si>
  <si>
    <t>619824534</t>
  </si>
  <si>
    <t>(1,5+1,0+11,0+8,5+14,0+4,0+1,5)</t>
  </si>
  <si>
    <t>722270002.S</t>
  </si>
  <si>
    <t>Montáž neutralizačného filtra 5/4" pre kondenzačné kotly do 800 kW</t>
  </si>
  <si>
    <t>-355666342</t>
  </si>
  <si>
    <t>009730</t>
  </si>
  <si>
    <t>Neutralizačné zariadenie do 300 kW</t>
  </si>
  <si>
    <t>-360262109</t>
  </si>
  <si>
    <t>1234118804</t>
  </si>
  <si>
    <t>723120203.S</t>
  </si>
  <si>
    <t>Potrubie z oceľových rúrok závitových čiernych spájaných zvarovaním - akosť 11 353.0 DN 20</t>
  </si>
  <si>
    <t>-1844903006</t>
  </si>
  <si>
    <t>1,50+5,50+4,50+6,00</t>
  </si>
  <si>
    <t>723120205.S</t>
  </si>
  <si>
    <t>Potrubie z oceľových rúrok závitových čiernych spájaných zvarovaním - akosť 11 353.0 DN 32</t>
  </si>
  <si>
    <t>-1579940921</t>
  </si>
  <si>
    <t>0,5*8</t>
  </si>
  <si>
    <t>723130256.S</t>
  </si>
  <si>
    <t>Potrubie plynové z oceľových bralenových rúrok  DN 80</t>
  </si>
  <si>
    <t>1846872899</t>
  </si>
  <si>
    <t>2,00+1,50+1,00+1,50+1,50</t>
  </si>
  <si>
    <t>723150314.S</t>
  </si>
  <si>
    <t>Potrubie z oceľových rúrok hladkých čiernych spájaných zvarov. akosť 11 353.0 Dxt 89x3, 6 mm</t>
  </si>
  <si>
    <t>-1172529951</t>
  </si>
  <si>
    <t>2,00+4,50+5,50+2,00+4,50</t>
  </si>
  <si>
    <t>723150365.S</t>
  </si>
  <si>
    <t>Potrubie z oceľových rúrok hladkých čiernych, chránička Dxt 38x2,6 mm</t>
  </si>
  <si>
    <t>-1883493128</t>
  </si>
  <si>
    <t>723150372.S</t>
  </si>
  <si>
    <t>Potrubie z oceľových rúrok hladkých čiernych, chránička Dxt 133x4,5 mm</t>
  </si>
  <si>
    <t>1156982864</t>
  </si>
  <si>
    <t>733126010.S</t>
  </si>
  <si>
    <t>Montáž tvarovky - redukcie DN 32 privarením</t>
  </si>
  <si>
    <t>-43003709</t>
  </si>
  <si>
    <t>316170009400.S</t>
  </si>
  <si>
    <t>Redukcia varná DN 32/25, d 42,4/33,7 mm, hr. steny 2,6/2,6 mm, z čiernej uhlíkovej ocele</t>
  </si>
  <si>
    <t>327785721</t>
  </si>
  <si>
    <t>2118791002</t>
  </si>
  <si>
    <t>157363030</t>
  </si>
  <si>
    <t>733126095.S</t>
  </si>
  <si>
    <t>Montáž tvarovky - koleno DN 80 privarením</t>
  </si>
  <si>
    <t>-2110487576</t>
  </si>
  <si>
    <t>316170006400.S</t>
  </si>
  <si>
    <t>Koleno varné DN 80, d 88,9 mm, hr. steny 3,2 mm, z čiernej uhlíkovej ocele</t>
  </si>
  <si>
    <t>1200205849</t>
  </si>
  <si>
    <t>734173417.S</t>
  </si>
  <si>
    <t>Prírubový spoj DN 80</t>
  </si>
  <si>
    <t>-1306880291</t>
  </si>
  <si>
    <t>722211125.S</t>
  </si>
  <si>
    <t>Montáž medziprírubovej uzatváracej klapky pre vodu DN 80</t>
  </si>
  <si>
    <t>-1583580694</t>
  </si>
  <si>
    <t>422810004700.S</t>
  </si>
  <si>
    <t>Medziprírubová klapka uzatváracia plyn, DN 80, dĺ. 46 mm, liatina</t>
  </si>
  <si>
    <t>1540952864</t>
  </si>
  <si>
    <t>723221021.S</t>
  </si>
  <si>
    <t>Montáž vzorkovacieho guľového uzáveru priameho G 1/2</t>
  </si>
  <si>
    <t>420076190</t>
  </si>
  <si>
    <t>551340010400.S</t>
  </si>
  <si>
    <t>Vzorkovací uzáver plynu priamy d 14 mm, 1/2", niklovaná mosadz</t>
  </si>
  <si>
    <t>-735500402</t>
  </si>
  <si>
    <t>723231009.S</t>
  </si>
  <si>
    <t>Montáž guľového uzáveru plynu priameho G 3/4</t>
  </si>
  <si>
    <t>-1198092889</t>
  </si>
  <si>
    <t>551340004800.S</t>
  </si>
  <si>
    <t>Guľový uzáver na plyn 3/4", plnoprietokový s obojstranne predĺženým závitom, niklovaná mosadz</t>
  </si>
  <si>
    <t>-1428825324</t>
  </si>
  <si>
    <t>1672136561</t>
  </si>
  <si>
    <t>-876214580</t>
  </si>
  <si>
    <t>831037735</t>
  </si>
  <si>
    <t>-1458494048</t>
  </si>
  <si>
    <t>736824923</t>
  </si>
  <si>
    <t>388410000300.S3</t>
  </si>
  <si>
    <t>Tlakomer deformačný kruhový d 160 mm, 0-6 kPa</t>
  </si>
  <si>
    <t>736297553</t>
  </si>
  <si>
    <t>-74332014</t>
  </si>
  <si>
    <t>731</t>
  </si>
  <si>
    <t>Ústredné kúrenie - kotolne</t>
  </si>
  <si>
    <t>731361101.S1</t>
  </si>
  <si>
    <t>Montáž komína Značka:JEREMIAS</t>
  </si>
  <si>
    <t>1743096822</t>
  </si>
  <si>
    <t>JSN-dwETN32160</t>
  </si>
  <si>
    <t xml:space="preserve">Uzáver vedenia </t>
  </si>
  <si>
    <t>-1048188454</t>
  </si>
  <si>
    <t>JSD-dw52150</t>
  </si>
  <si>
    <t>Prechodka plochá strešná z nerezu vrátane goliera</t>
  </si>
  <si>
    <t>-964419373</t>
  </si>
  <si>
    <t>JSN-dwETN13160</t>
  </si>
  <si>
    <t>Predĺženie 1000 mm</t>
  </si>
  <si>
    <t>871586589</t>
  </si>
  <si>
    <t>JSN-dweco2.0-2216</t>
  </si>
  <si>
    <t>Odstup od steny nastaviteľný 50-150mm</t>
  </si>
  <si>
    <t>26928453</t>
  </si>
  <si>
    <t>JSN-dwETN-AL10160</t>
  </si>
  <si>
    <t>Prvok čistiaci</t>
  </si>
  <si>
    <t>1018964647</t>
  </si>
  <si>
    <t>JSD-dw392</t>
  </si>
  <si>
    <t>Podpera stenová s nosníkom typ II, L= 500mm</t>
  </si>
  <si>
    <t>-1420111964</t>
  </si>
  <si>
    <t>JSN-dwETN07160</t>
  </si>
  <si>
    <t>Doska základová pre medzivzpery</t>
  </si>
  <si>
    <t>-585800085</t>
  </si>
  <si>
    <t>JSN-dwETN37160</t>
  </si>
  <si>
    <t>Prechodka ew-dwETN</t>
  </si>
  <si>
    <t>355158250</t>
  </si>
  <si>
    <t>JSN-dweco2.0-9891</t>
  </si>
  <si>
    <t>Spojka upevňovacia nová DWECO 2.0</t>
  </si>
  <si>
    <t>-1499442441</t>
  </si>
  <si>
    <t>JSE-fu0602160</t>
  </si>
  <si>
    <t>-1886811868</t>
  </si>
  <si>
    <t>JSE-fu0622160</t>
  </si>
  <si>
    <t>Koleno 87°</t>
  </si>
  <si>
    <t>223900156</t>
  </si>
  <si>
    <t>JSE-fu72160</t>
  </si>
  <si>
    <t>Golier</t>
  </si>
  <si>
    <t>-1322968786</t>
  </si>
  <si>
    <t>JSE-vl293160</t>
  </si>
  <si>
    <t>Lôžko nastaviteľné,50-360mm, hlava-nástenný diel</t>
  </si>
  <si>
    <t>-817211685</t>
  </si>
  <si>
    <t>JSE-albi0630160</t>
  </si>
  <si>
    <t>Prvok čistiaci okrúhly</t>
  </si>
  <si>
    <t>-1857424228</t>
  </si>
  <si>
    <t>JSE-fu06112-3A-160</t>
  </si>
  <si>
    <t>Prvok merací 200 mm do 200°, 3 otvory s 1/2" hrdlom a zátkou</t>
  </si>
  <si>
    <t>431038978</t>
  </si>
  <si>
    <t>JSE-fu45160</t>
  </si>
  <si>
    <t>Spojka upevňovacia</t>
  </si>
  <si>
    <t>-1691453480</t>
  </si>
  <si>
    <t>JSE-albi26160</t>
  </si>
  <si>
    <t>Tesnenie vnútorné</t>
  </si>
  <si>
    <t>-2091289055</t>
  </si>
  <si>
    <t>731361101.S2</t>
  </si>
  <si>
    <t>Revízia</t>
  </si>
  <si>
    <t>1498114736</t>
  </si>
  <si>
    <t>731361109.S1</t>
  </si>
  <si>
    <t>Montáž dymovodu pre kondenzačné kotly</t>
  </si>
  <si>
    <t>-1244679252</t>
  </si>
  <si>
    <t>0020106412</t>
  </si>
  <si>
    <t>Spalinová kaskáda DN160 na 2xkotol</t>
  </si>
  <si>
    <t>-1982872184</t>
  </si>
  <si>
    <t>0020106413</t>
  </si>
  <si>
    <t>Rozš.sada pre ďalší kotol DN 160 PP</t>
  </si>
  <si>
    <t>73655142</t>
  </si>
  <si>
    <t>0020106418</t>
  </si>
  <si>
    <t>Spalinová klapka DN 110</t>
  </si>
  <si>
    <t>-1383628393</t>
  </si>
  <si>
    <t>0020095561</t>
  </si>
  <si>
    <t>Revízny T kus, DN 160 PP</t>
  </si>
  <si>
    <t>-13105132</t>
  </si>
  <si>
    <t>998731101.S</t>
  </si>
  <si>
    <t>Presun hmôt pre kotolne umiestnené vo výške (hĺbke) do 6 m</t>
  </si>
  <si>
    <t>1928686217</t>
  </si>
  <si>
    <t>767995101.S</t>
  </si>
  <si>
    <t>Montáž ostatných atypických kovových stavebných doplnkových konštrukcií do 5 kg</t>
  </si>
  <si>
    <t>1993894594</t>
  </si>
  <si>
    <t>p.c..2</t>
  </si>
  <si>
    <t>oceľová skriňa pre GK</t>
  </si>
  <si>
    <t>492596483</t>
  </si>
  <si>
    <t>189541313</t>
  </si>
  <si>
    <t>769</t>
  </si>
  <si>
    <t>Montáže vzduchotechnických zariadení</t>
  </si>
  <si>
    <t>769021036.S</t>
  </si>
  <si>
    <t>Montáž štvorhranného potrubia tesnosti I dĺžky 1000 mm do obvodu 1000 mm</t>
  </si>
  <si>
    <t>786890252</t>
  </si>
  <si>
    <t>(0,45*4)*0,55</t>
  </si>
  <si>
    <t>429820000100.S</t>
  </si>
  <si>
    <t>Potrubie štvorhranné, rovné dĺ. 1000 mm, rozmer do obvodu 1000 mm</t>
  </si>
  <si>
    <t>-1419695031</t>
  </si>
  <si>
    <t>769021040.S</t>
  </si>
  <si>
    <t>Montáž štvorhranného potrubia tesnosti I dĺžky 1000 mm do obvodu 1800 mm</t>
  </si>
  <si>
    <t>-1876132567</t>
  </si>
  <si>
    <t>(0,7*2+0,35*2)*4</t>
  </si>
  <si>
    <t>429820000200.S</t>
  </si>
  <si>
    <t>Potrubie štvorhranné, rovné dĺ. 1000 mm, rozmer do obvodu 1800 mm</t>
  </si>
  <si>
    <t>-1100388847</t>
  </si>
  <si>
    <t>769036009.S</t>
  </si>
  <si>
    <t>Montáž protidažďovej žalúzie prierezu 0.205-0.250 m2</t>
  </si>
  <si>
    <t>-1181599980</t>
  </si>
  <si>
    <t>429720075100.S</t>
  </si>
  <si>
    <t>Žalúzia protidažďová oceľová, pozinkovaná, šxv 710x355 mm</t>
  </si>
  <si>
    <t>2022949740</t>
  </si>
  <si>
    <t>769036048.S</t>
  </si>
  <si>
    <t>Montáž pretlakovej/podtlakovej žalúzie prierezu 0.120-0.250 m2</t>
  </si>
  <si>
    <t>-1111260182</t>
  </si>
  <si>
    <t>429720069300.S</t>
  </si>
  <si>
    <t>Žalúzia protidažďová oceľová, pozinkovaná, šxv 450x450 mm</t>
  </si>
  <si>
    <t>34970534</t>
  </si>
  <si>
    <t>998769201.S</t>
  </si>
  <si>
    <t>Presun hmôt pre montáž vzduchotechnických zariadení v stavbe (objekte) výšky do 7 m</t>
  </si>
  <si>
    <t>1447569112</t>
  </si>
  <si>
    <t>783424340.S</t>
  </si>
  <si>
    <t>Nátery kov.potr.a armatúr syntetické potrubie do DN 50 mm dvojnás. 1x email a základný náter - 140µm</t>
  </si>
  <si>
    <t>-1880826826</t>
  </si>
  <si>
    <t>17,50+4,00</t>
  </si>
  <si>
    <t>783425350.S</t>
  </si>
  <si>
    <t>Nátery kov.potr.a armatúr syntetické potrubie do DN 100 mm dvojnás. 1x email a základný náter - 140µm</t>
  </si>
  <si>
    <t>-816505769</t>
  </si>
  <si>
    <t>-353192459</t>
  </si>
  <si>
    <t>1766675066</t>
  </si>
  <si>
    <t>230203187</t>
  </si>
  <si>
    <t>Montáž kolena W90° elektrotvarovkového PE 100 SDR 11 D 90 mm</t>
  </si>
  <si>
    <t>-1051103950</t>
  </si>
  <si>
    <t>286530187400</t>
  </si>
  <si>
    <t>Koleno 90° elektrotvarovkové W 90° PE 100 SDR 11 D 90 mm, FRIALEN</t>
  </si>
  <si>
    <t>-888965086</t>
  </si>
  <si>
    <t>230203567</t>
  </si>
  <si>
    <t>Montáž USTR prechodka PE/oceľ PE 100 SDR11 D 90/DN80 mm</t>
  </si>
  <si>
    <t>459808964</t>
  </si>
  <si>
    <t>286220031500</t>
  </si>
  <si>
    <t>Prechodka USTR PE/oceľ PE 100 SDR 11 D/DN 90/80, FRIALEN</t>
  </si>
  <si>
    <t>276468065</t>
  </si>
  <si>
    <t>230210017.S</t>
  </si>
  <si>
    <t>Ručné opláštenie ovinutím pásky za studena - 1 vrstva</t>
  </si>
  <si>
    <t>726540913</t>
  </si>
  <si>
    <t>841012</t>
  </si>
  <si>
    <t>SERVIWRAP R 30 A šírka 100mm dĺžka 15m, MIVA</t>
  </si>
  <si>
    <t>214304120</t>
  </si>
  <si>
    <t>841100</t>
  </si>
  <si>
    <t>SERVIWRAP PRIMER AB 1 l, MIVA</t>
  </si>
  <si>
    <t>-1836935097</t>
  </si>
  <si>
    <t>230230017.S</t>
  </si>
  <si>
    <t>Hlavná tlaková skúška vzduchom 0, 6 MPa DN 80</t>
  </si>
  <si>
    <t>11991407</t>
  </si>
  <si>
    <t>-714714565</t>
  </si>
  <si>
    <t>1056227297</t>
  </si>
  <si>
    <t>-781573831</t>
  </si>
  <si>
    <t>05 ZTI - Zdravotechnické inštalácie, vykurovanie, prípojky vody a kanalizácie</t>
  </si>
  <si>
    <t>05.01 - Ústredné vykurovanie</t>
  </si>
  <si>
    <t>Úroveň 3:</t>
  </si>
  <si>
    <t>1.1.1 - Kotolňa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</si>
  <si>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</si>
  <si>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</si>
  <si>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</si>
  <si>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>941955004.010</t>
  </si>
  <si>
    <t xml:space="preserve">Lešenie ľahké pracovné pomocné s výškou lešeňovej podlahy nad 2,50 do 3,5 m posuvné </t>
  </si>
  <si>
    <t>377122253</t>
  </si>
  <si>
    <t>998009101</t>
  </si>
  <si>
    <t>Presun hmôt samostatne budovaného lešenia bez ohľadu na výšku</t>
  </si>
  <si>
    <t>1063050799</t>
  </si>
  <si>
    <t>713482132.S</t>
  </si>
  <si>
    <t>Montáž trubíc z PE, hr.30 mm,vnút.priemer 39-70 mm</t>
  </si>
  <si>
    <t>-389032971</t>
  </si>
  <si>
    <t>283310006500.S</t>
  </si>
  <si>
    <t>Izolačná PE trubica dxhr. 42x30 mm, rozrezaná, na izolovanie rozvodov vody, kúrenia, zdravotechniky</t>
  </si>
  <si>
    <t>-2111838211</t>
  </si>
  <si>
    <t>1,60+0,60+0,60+0,60</t>
  </si>
  <si>
    <t>6,8*1,02 'Prepočítané koeficientom množstva</t>
  </si>
  <si>
    <t>283310006700.S</t>
  </si>
  <si>
    <t>Izolačná PE trubica dxhr. 54x30 mm, rozrezaná, na izolovanie rozvodov vody, kúrenia, zdravotechniky</t>
  </si>
  <si>
    <t>-1059541250</t>
  </si>
  <si>
    <t>18*1,02 'Prepočítané koeficientom množstva</t>
  </si>
  <si>
    <t>713482133.S</t>
  </si>
  <si>
    <t>Montáž trubíc z PE, hr.30 mm,vnút.priemer 71-95 mm</t>
  </si>
  <si>
    <t>1811469019</t>
  </si>
  <si>
    <t>283310006900.S</t>
  </si>
  <si>
    <t>Izolačná PE trubica dxhr. 76x30 mm, rozrezaná, na izolovanie rozvodov vody, kúrenia, zdravotechniky</t>
  </si>
  <si>
    <t>173962782</t>
  </si>
  <si>
    <t>1,00+1,00+0,60</t>
  </si>
  <si>
    <t>1,00+1,00*5,00</t>
  </si>
  <si>
    <t>17,40</t>
  </si>
  <si>
    <t>26*1,02 'Prepočítané koeficientom množstva</t>
  </si>
  <si>
    <t>713482134.S</t>
  </si>
  <si>
    <t>Montáž trubíc z PE, hr.30 mm,vnút.priemer 96-133 mm</t>
  </si>
  <si>
    <t>375481864</t>
  </si>
  <si>
    <t>283310007100.S</t>
  </si>
  <si>
    <t>Izolačná PE trubica dxhr. 114x30 mm, rozrezaná, na izolovanie rozvodov vody, kúrenia, zdravotechniky</t>
  </si>
  <si>
    <t>-209868078</t>
  </si>
  <si>
    <t>8*1,02 'Prepočítané koeficientom množstva</t>
  </si>
  <si>
    <t>1909940398</t>
  </si>
  <si>
    <t>722130211.S</t>
  </si>
  <si>
    <t>Potrubie z oceľových rúr pozink. bezšvíkových bežných-11 353.0, 10 004.0 zvarov. bežných-11 343.00 DN 15</t>
  </si>
  <si>
    <t>901635191</t>
  </si>
  <si>
    <t>722222106.S</t>
  </si>
  <si>
    <t>Montáž oddeľovača systémov ku zdroju tepla/chladu DN 15</t>
  </si>
  <si>
    <t>1272342621</t>
  </si>
  <si>
    <t>6811500</t>
  </si>
  <si>
    <t>Reflex Fillcontrol, compact Kontrolované doplňovanie so systémovým oddeľovačom</t>
  </si>
  <si>
    <t>-709121313</t>
  </si>
  <si>
    <t>9112004</t>
  </si>
  <si>
    <t>Externý tlakový snímač FE, REFLEX</t>
  </si>
  <si>
    <t>-360454597</t>
  </si>
  <si>
    <t>722263414.S</t>
  </si>
  <si>
    <t>Montáž vodomerov závitových viacvtokových mokrobežných, jednovtokových suchobežných G 1/2</t>
  </si>
  <si>
    <t>649369178</t>
  </si>
  <si>
    <t>9119193</t>
  </si>
  <si>
    <t>Fillmeter FLM digit. vodomer</t>
  </si>
  <si>
    <t>-923353848</t>
  </si>
  <si>
    <t>722270130.S</t>
  </si>
  <si>
    <t>Montáž zmäkčovacieho filtra</t>
  </si>
  <si>
    <t>1213553609</t>
  </si>
  <si>
    <t>9125660</t>
  </si>
  <si>
    <t>Reflex Fillsoft I, zariadenie na zmäkčovanie vody pre vykurovacie a chlad. syst.</t>
  </si>
  <si>
    <t>757985807</t>
  </si>
  <si>
    <t>6811800</t>
  </si>
  <si>
    <t>Reflex Fillsoft FP, náhradná náplň for Fillsoft I or II’ zmäkčovanie</t>
  </si>
  <si>
    <t>-1852441360</t>
  </si>
  <si>
    <t>722290226.S</t>
  </si>
  <si>
    <t>Tlaková skúška vodovodného potrubia závitového do DN 50</t>
  </si>
  <si>
    <t>-887637121</t>
  </si>
  <si>
    <t>998722201.S</t>
  </si>
  <si>
    <t>-60860225</t>
  </si>
  <si>
    <t>731261070.S</t>
  </si>
  <si>
    <t>Montáž plynového kotla nástenného kondenzačného vykurovacieho bez zásobníka</t>
  </si>
  <si>
    <t>317132273</t>
  </si>
  <si>
    <t>0010021530</t>
  </si>
  <si>
    <t>Kondenzačný kotol VU 486/5-5 ecoTEC plus</t>
  </si>
  <si>
    <t>564611985</t>
  </si>
  <si>
    <t>731291020.S</t>
  </si>
  <si>
    <t>Montáž rýchlomontážnej sady bez zmiešavača DN 25</t>
  </si>
  <si>
    <t>-1390453776</t>
  </si>
  <si>
    <t>49073895</t>
  </si>
  <si>
    <t>Čerpadlová skupina LOVATO KS-125 DN25 s čerpadlom Grundfos HYBRID SC 25-70 180</t>
  </si>
  <si>
    <t>-1169231083</t>
  </si>
  <si>
    <t>731291040.S</t>
  </si>
  <si>
    <t>Montáž rýchlomontážnej sady bez zmiešavača DN 40</t>
  </si>
  <si>
    <t>-38009251</t>
  </si>
  <si>
    <t>49043600</t>
  </si>
  <si>
    <t>Čerpadlová skupina LOVATO Hercules S-300 DN40</t>
  </si>
  <si>
    <t>-1572679736</t>
  </si>
  <si>
    <t>731291050.S</t>
  </si>
  <si>
    <t>Montáž rýchlomontážnej sady bez zmiešavača DN 50</t>
  </si>
  <si>
    <t>815307175</t>
  </si>
  <si>
    <t>49043620</t>
  </si>
  <si>
    <t>Čerpadlová skupina LOVATO Hercules S-300 DN50</t>
  </si>
  <si>
    <t>1247266846</t>
  </si>
  <si>
    <t>731291070.S</t>
  </si>
  <si>
    <t>Montáž rýchlomontážnej sady s 3-cestným zmiešavačom DN 25</t>
  </si>
  <si>
    <t>689550386</t>
  </si>
  <si>
    <t>49072507</t>
  </si>
  <si>
    <t>Čerpadlová skupina LOVATO KTV3-125 DN25 s čerpadlom Grundfos HYBRID 25-70 180</t>
  </si>
  <si>
    <t>-23182269</t>
  </si>
  <si>
    <t>20317291</t>
  </si>
  <si>
    <t>Servomotor LOVATO ECOMIX 230V 3P 120s 5Nm</t>
  </si>
  <si>
    <t>774680831</t>
  </si>
  <si>
    <t>731370045.S</t>
  </si>
  <si>
    <t>Montáž hydraulického vyrovnávača dynamických tlakov - anuloidu prírubového, prietok 20 m3/h, DN 100</t>
  </si>
  <si>
    <t>-1919855682</t>
  </si>
  <si>
    <t>49043689</t>
  </si>
  <si>
    <t>Anuloid LOVATO Hercules HS220 DN40/50</t>
  </si>
  <si>
    <t>458135868</t>
  </si>
  <si>
    <t>49018215</t>
  </si>
  <si>
    <t>podstavec ku anuloidu LOVATO Kit Connecta PHS</t>
  </si>
  <si>
    <t>-1031515583</t>
  </si>
  <si>
    <t>998731201.S</t>
  </si>
  <si>
    <t>-556772863</t>
  </si>
  <si>
    <t>732</t>
  </si>
  <si>
    <t>Ústredné kúrenie, strojovne</t>
  </si>
  <si>
    <t>732111405.S</t>
  </si>
  <si>
    <t>Montáž rozdeľovača a zberača združeného prietok Q 42 m3/h (modul 200 mm)</t>
  </si>
  <si>
    <t>-1187087945</t>
  </si>
  <si>
    <t>49043680</t>
  </si>
  <si>
    <t>Rozdeľovač LOVATO Hercules C DN100/ DN40 2F</t>
  </si>
  <si>
    <t>1608625430</t>
  </si>
  <si>
    <t>49043681</t>
  </si>
  <si>
    <t>Rozdeľovač LOVATO Hercules C DN100/ DN40 3F</t>
  </si>
  <si>
    <t>1436523219</t>
  </si>
  <si>
    <t>49043686</t>
  </si>
  <si>
    <t>Rozdeľovač LOVATO Hercules C DN100/ DN50 3F</t>
  </si>
  <si>
    <t>-643225961</t>
  </si>
  <si>
    <t>732199100.S</t>
  </si>
  <si>
    <t>Montáž orientačného štítka</t>
  </si>
  <si>
    <t>-545628630</t>
  </si>
  <si>
    <t>548230000900.S</t>
  </si>
  <si>
    <t>Štítok smaltovaný do 5 písmen, lxv 100x150 mm</t>
  </si>
  <si>
    <t>-1474568940</t>
  </si>
  <si>
    <t>732219225.S</t>
  </si>
  <si>
    <t>Montáž zásobníkového ohrievača vody pre ohrev pitnej vody v spojení s kotlami objem 750-1000 l</t>
  </si>
  <si>
    <t>150018205</t>
  </si>
  <si>
    <t>0010014938</t>
  </si>
  <si>
    <t>auroSTOR VIH S 2000</t>
  </si>
  <si>
    <t>-1114499942</t>
  </si>
  <si>
    <t>732331054.S</t>
  </si>
  <si>
    <t>Montáž expanznej nádoby tlak 6 barov s membránou 200 l</t>
  </si>
  <si>
    <t>-505394479</t>
  </si>
  <si>
    <t>484630006900</t>
  </si>
  <si>
    <t>Nádoba expanzná s membránou typ N 200 l, D 792 mm, v 205 mm, pripojenie R 1", 6 bar, šedá, REFLEX</t>
  </si>
  <si>
    <t>-2095496235</t>
  </si>
  <si>
    <t>732331159.S</t>
  </si>
  <si>
    <t>Montáž expanznej nádoby tlak 10 barov s vymeniteľným vakom objem 100 l</t>
  </si>
  <si>
    <t>2130461527</t>
  </si>
  <si>
    <t>7309900</t>
  </si>
  <si>
    <t>Refix DC 140, modrá, no flow, expanzná nádoba, 10 bar</t>
  </si>
  <si>
    <t>-513181454</t>
  </si>
  <si>
    <t>9119204</t>
  </si>
  <si>
    <t>AG 1", pripojovacia sada</t>
  </si>
  <si>
    <t>-1310228226</t>
  </si>
  <si>
    <t>732331921.S</t>
  </si>
  <si>
    <t>Automatické doplňovanie a kontrola tlaku vody bez čerpadla, do 10 bar/60st.C</t>
  </si>
  <si>
    <t>-1938976147</t>
  </si>
  <si>
    <t>732331983.S</t>
  </si>
  <si>
    <t>Montáž medzikusu na pripojenie expanznej nádoby 1"</t>
  </si>
  <si>
    <t>784565235</t>
  </si>
  <si>
    <t>551240010800</t>
  </si>
  <si>
    <t>Guľový kohút so zaistením MK 1" - príslušenstvo k expanzným nádobám N+NG, C, F, S, S/V, V, REFLEX</t>
  </si>
  <si>
    <t>1160608510</t>
  </si>
  <si>
    <t>732422055.S</t>
  </si>
  <si>
    <t>Montáž obehového čerpadla teplovodného DN 25 výtlak do 6 m rozpon 180 mm</t>
  </si>
  <si>
    <t>-1593444340</t>
  </si>
  <si>
    <t>97924244</t>
  </si>
  <si>
    <t>MAGNA3 25-40 180 1x230V 50Hz PN10</t>
  </si>
  <si>
    <t>-734977059</t>
  </si>
  <si>
    <t>3" zmiešavací uzol VZT 1,2,3</t>
  </si>
  <si>
    <t>732422070.S</t>
  </si>
  <si>
    <t>Montáž obehového čerpadla teplovodného DN 32 výtlak do 6 m rozpon 180 mm</t>
  </si>
  <si>
    <t>1618315664</t>
  </si>
  <si>
    <t>97924255</t>
  </si>
  <si>
    <t>MAGNA3 32-60 180 1x230V 50Hz PN10</t>
  </si>
  <si>
    <t>1092428743</t>
  </si>
  <si>
    <t>3" nabíjacie čerpadlo bazénovej technológie od soláru</t>
  </si>
  <si>
    <t>732422075.S</t>
  </si>
  <si>
    <t>Montáž obehového čerpadla teplovodného DN 40 výtlak do 18 m</t>
  </si>
  <si>
    <t>-1765183274</t>
  </si>
  <si>
    <t>99221305</t>
  </si>
  <si>
    <t>MAGNA1 40-120 F 250 1x230V PN6/10</t>
  </si>
  <si>
    <t>-441919731</t>
  </si>
  <si>
    <t>2" pre čerpadlovú skupinu Hercules S-300 DN40</t>
  </si>
  <si>
    <t>732422080.S</t>
  </si>
  <si>
    <t>Montáž obehového čerpadla teplovodného DN 50 výtlak do 18 m</t>
  </si>
  <si>
    <t>55404734</t>
  </si>
  <si>
    <t>99221336</t>
  </si>
  <si>
    <t>MAGNA1 50-120 F 280 1x230V PN6/10</t>
  </si>
  <si>
    <t>-1596562696</t>
  </si>
  <si>
    <t>1" pre čerpadlovú skupinu Hercules S-300 DN50</t>
  </si>
  <si>
    <t>998732201.S</t>
  </si>
  <si>
    <t>Presun hmôt pre strojovne v objektoch výšky do 6 m</t>
  </si>
  <si>
    <t>1599777552</t>
  </si>
  <si>
    <t>733</t>
  </si>
  <si>
    <t>Ústredné kúrenie, rozvodné potrubie</t>
  </si>
  <si>
    <t>733125018.S</t>
  </si>
  <si>
    <t>Potrubie z uhlíkovej ocele spájané lisovaním 42x1,5</t>
  </si>
  <si>
    <t>877724666</t>
  </si>
  <si>
    <t>733125021.S</t>
  </si>
  <si>
    <t>Potrubie z uhlíkovej ocele spájané lisovaním 54x1,5</t>
  </si>
  <si>
    <t>325677928</t>
  </si>
  <si>
    <t>18,00</t>
  </si>
  <si>
    <t>733125024.S</t>
  </si>
  <si>
    <t>Potrubie z uhlíkovej ocele spájané lisovaním 76x2,0</t>
  </si>
  <si>
    <t>604276932</t>
  </si>
  <si>
    <t>733125030.S</t>
  </si>
  <si>
    <t>Potrubie z uhlíkovej ocele spájané lisovaním 108x2,0</t>
  </si>
  <si>
    <t>-1353953410</t>
  </si>
  <si>
    <t>8,00</t>
  </si>
  <si>
    <t>733191202.S1</t>
  </si>
  <si>
    <t>Tlaková skúška potrubia nad 35 do 64 mm</t>
  </si>
  <si>
    <t>1487299086</t>
  </si>
  <si>
    <t>6,80+26,00</t>
  </si>
  <si>
    <t>733191203.S1</t>
  </si>
  <si>
    <t>Tlaková skúška potrubia nad 64 do 108 mm</t>
  </si>
  <si>
    <t>-1775867476</t>
  </si>
  <si>
    <t>998733101.S</t>
  </si>
  <si>
    <t>Presun hmôt pre rozvody potrubia v objektoch výšky do 6 m</t>
  </si>
  <si>
    <t>1455959904</t>
  </si>
  <si>
    <t>734</t>
  </si>
  <si>
    <t>Ústredné kúrenie, armatúry.</t>
  </si>
  <si>
    <t>734192030.S</t>
  </si>
  <si>
    <t>Montáž medziprírubovej uzatváracej klapky DN 100</t>
  </si>
  <si>
    <t>1598023886</t>
  </si>
  <si>
    <t>1421904</t>
  </si>
  <si>
    <t>HERZ Klapka DN 100, uzatváracia a regulačná, s pákou, montáž medzi dve príruby, BA manuálny pohon PN 16</t>
  </si>
  <si>
    <t>1665167864</t>
  </si>
  <si>
    <t>734209120.S</t>
  </si>
  <si>
    <t>Montáž závitovej armatúry s 2 závitmi G 3</t>
  </si>
  <si>
    <t>-1305444930</t>
  </si>
  <si>
    <t>551210045300.S</t>
  </si>
  <si>
    <t>Guľový ventil 3”, páčka chróm</t>
  </si>
  <si>
    <t>1936820747</t>
  </si>
  <si>
    <t>3" pred doskovým výmenníkom bazénovej techniky</t>
  </si>
  <si>
    <t>734213270.S</t>
  </si>
  <si>
    <t>Montáž ventilu odvzdušňovacieho závitového automatického G 1/2 so spätnou klapkou</t>
  </si>
  <si>
    <t>-1770874292</t>
  </si>
  <si>
    <t>551210009300.S</t>
  </si>
  <si>
    <t>Ventil odvzdušňovací automatický 1/2” so spätnou klapkou</t>
  </si>
  <si>
    <t>622161148</t>
  </si>
  <si>
    <t>734222108.S</t>
  </si>
  <si>
    <t>Montáž regulačného kohúta guľového 3-cestného DN 40</t>
  </si>
  <si>
    <t>-481355888</t>
  </si>
  <si>
    <t>VBI60.40-49T</t>
  </si>
  <si>
    <t>Guľový ventil prepínací 3-cestný, PN40, vnútorný závit, DN40, kvs=49 /T/</t>
  </si>
  <si>
    <t>946564349</t>
  </si>
  <si>
    <t>3" poz.25</t>
  </si>
  <si>
    <t>ALI40VBI60/61</t>
  </si>
  <si>
    <t>Izolačný kryt pre trojcestné guľové ventily VBI60.40 a VBI61.40</t>
  </si>
  <si>
    <t>1037788319</t>
  </si>
  <si>
    <t>GLB341.9E</t>
  </si>
  <si>
    <t>Elektromotorický pohon na guľové kohúty 230 V AC, 3-pol., prestav.čas 150 s, 10 Nm</t>
  </si>
  <si>
    <t>-1761662419</t>
  </si>
  <si>
    <t>734223020.S</t>
  </si>
  <si>
    <t>Montáž ventilu závitového regulačného G 1 stupačkového</t>
  </si>
  <si>
    <t>781465335</t>
  </si>
  <si>
    <t>1211703</t>
  </si>
  <si>
    <t>HERZ Kohút guľový 2-cestný regulačný s ovládacou pákou DN 25, PN 40</t>
  </si>
  <si>
    <t>-894871565</t>
  </si>
  <si>
    <t>2" pred doskovým výmenníkom bazénovej techniky</t>
  </si>
  <si>
    <t>1771233</t>
  </si>
  <si>
    <t>Pohon pre 2-cestný regulačný guľový kohút 2117, krútiaci moment 8 Nm, sieťové napätie AC 230 V, regulačná prevádzka: 2-bodová alebo 3-bodová</t>
  </si>
  <si>
    <t>-1430864938</t>
  </si>
  <si>
    <t>734223150.S</t>
  </si>
  <si>
    <t>Montáž vyvažovacieho ventilu priameho pre kúrenie DN 15</t>
  </si>
  <si>
    <t>1755257833</t>
  </si>
  <si>
    <t>1421701</t>
  </si>
  <si>
    <t>HERZ Ventil STRÖMAX-GM 2013 DN 15 (normálny prietok, kvs=6,05 m3/h), priamy, vyvažovací, s meracími ventilčekmi pre meranie tlakovej diferencie, 2 vrty 1/4 uzatvorené uzávermi, hrdlo x hrdlo</t>
  </si>
  <si>
    <t>-2075422200</t>
  </si>
  <si>
    <t>734223156.S</t>
  </si>
  <si>
    <t>Montáž vyvažovacieho ventilu priameho pre kúrenie DN 32</t>
  </si>
  <si>
    <t>-445403245</t>
  </si>
  <si>
    <t>1421734</t>
  </si>
  <si>
    <t>HERZ Ventil STRÖMAX-GM 2013 DN 32, priamy, vyvažovací, s meracími ventilčekmi pre meranie tlakovej diferencie, s lineárnou charakteristikou, hrdlo x hrdlo,</t>
  </si>
  <si>
    <t>839810499</t>
  </si>
  <si>
    <t>1" pred doskovým výmenníkom bazénovej techniky</t>
  </si>
  <si>
    <t>734224015.S</t>
  </si>
  <si>
    <t>Montáž guľového kohúta závitového G 5/4</t>
  </si>
  <si>
    <t>-1925228012</t>
  </si>
  <si>
    <t>551210044900.S</t>
  </si>
  <si>
    <t>Guľový ventil 1 1/4”, páčka chróm</t>
  </si>
  <si>
    <t>1899582401</t>
  </si>
  <si>
    <t>4" zmiešavací uzol VZT2,3</t>
  </si>
  <si>
    <t>734224018.S</t>
  </si>
  <si>
    <t>Montáž guľového kohúta závitového G 6/4</t>
  </si>
  <si>
    <t>-2127133256</t>
  </si>
  <si>
    <t>551210045000.S</t>
  </si>
  <si>
    <t>Guľový ventil 1 1/2”, páčka chróm</t>
  </si>
  <si>
    <t>-854839111</t>
  </si>
  <si>
    <t>3*3" pre nabíjacie čerpadlo bazénovej technológie od soláru</t>
  </si>
  <si>
    <t>2" zmiešavací uzol VZT1</t>
  </si>
  <si>
    <t>734224021.S</t>
  </si>
  <si>
    <t>Montáž guľového kohúta závitového G 2</t>
  </si>
  <si>
    <t>-1828430314</t>
  </si>
  <si>
    <t>551210045100.S</t>
  </si>
  <si>
    <t>Guľový ventil 2”, páčka chróm</t>
  </si>
  <si>
    <t>898562153</t>
  </si>
  <si>
    <t>4" pred doskovým výmenníkom bazénovej techniky</t>
  </si>
  <si>
    <t>734240000.S</t>
  </si>
  <si>
    <t>Montáž spätnej klapky závitovej G 1/2</t>
  </si>
  <si>
    <t>933990790</t>
  </si>
  <si>
    <t>1262241</t>
  </si>
  <si>
    <t>HERZ Ventil spätný pružinový DN 15, teleso z mosadze, NBR tesnenie</t>
  </si>
  <si>
    <t>-673057947</t>
  </si>
  <si>
    <t>734240020.S</t>
  </si>
  <si>
    <t>Montáž spätnej klapky závitovej G 6/4</t>
  </si>
  <si>
    <t>-1960122123</t>
  </si>
  <si>
    <t>1262245</t>
  </si>
  <si>
    <t>HERZ Ventil spätný pružinový DN 40, teleso z mosadze, NBR tesnenie</t>
  </si>
  <si>
    <t>-633256399</t>
  </si>
  <si>
    <t>3" pre nabíjacie čerpadlo bazénovej technológie od soláru</t>
  </si>
  <si>
    <t>734240025.S</t>
  </si>
  <si>
    <t>Montáž spätnej klapky závitovej G 2</t>
  </si>
  <si>
    <t>-910275675</t>
  </si>
  <si>
    <t>1262246</t>
  </si>
  <si>
    <t>HERZ Ventil  spätný pružinový DN 50, teleso z mosadze, NBR tesnenie</t>
  </si>
  <si>
    <t>-925506593</t>
  </si>
  <si>
    <t>734240035.S</t>
  </si>
  <si>
    <t>Montáž spätnej klapky závitovej G 3</t>
  </si>
  <si>
    <t>2025192845</t>
  </si>
  <si>
    <t>551190001500.S</t>
  </si>
  <si>
    <t>Spätná klapka vodorovná závitová 3", PN 10, pre vodu, mosadz</t>
  </si>
  <si>
    <t>-145111665</t>
  </si>
  <si>
    <t>734252120</t>
  </si>
  <si>
    <t>Montáž ventilu poistného rohového G 3/4</t>
  </si>
  <si>
    <t>1688769143</t>
  </si>
  <si>
    <t>551210023600</t>
  </si>
  <si>
    <t>Ventil poistný pre vykurovanie, 3/4" FF, 3 bar, PN 16 mosadz, IVAR</t>
  </si>
  <si>
    <t>1328927795</t>
  </si>
  <si>
    <t>734291370.S</t>
  </si>
  <si>
    <t>Montáž filtra závitového G 2 PN</t>
  </si>
  <si>
    <t>-1634922977</t>
  </si>
  <si>
    <t>422010003400.S</t>
  </si>
  <si>
    <t>Filter závitový na vodu 2", FF, PN 20, mosadz</t>
  </si>
  <si>
    <t>-806572936</t>
  </si>
  <si>
    <t>734291390.S</t>
  </si>
  <si>
    <t>Montáž filtra závitového G 3</t>
  </si>
  <si>
    <t>-278601359</t>
  </si>
  <si>
    <t>1411118</t>
  </si>
  <si>
    <t>HERZ Filter DN 80, veľkosť oka sieťoviny 0,75 mm, hrdlo x hrdlo</t>
  </si>
  <si>
    <t>1418765745</t>
  </si>
  <si>
    <t>734296180.S</t>
  </si>
  <si>
    <t>Montáž zmiešavacej armatúry trojcestnej DN 32 so servopohonom</t>
  </si>
  <si>
    <t>1371948614</t>
  </si>
  <si>
    <t>VXP45.32-16</t>
  </si>
  <si>
    <t>Ventil zmiešavací trojcestný 5/4", Siemens VXP 45.32-16</t>
  </si>
  <si>
    <t>2082357837</t>
  </si>
  <si>
    <t>SSC31</t>
  </si>
  <si>
    <t>Motor. pohon 230V~ pre V.P45, VXG48, 3-stav., 300N, 150s</t>
  </si>
  <si>
    <t>1498707632</t>
  </si>
  <si>
    <t>734315125.S</t>
  </si>
  <si>
    <t>Montáž oceľového guľového kohúta na horúcu vodu obojstranne prírubového DN 80</t>
  </si>
  <si>
    <t>715379834</t>
  </si>
  <si>
    <t>F403508</t>
  </si>
  <si>
    <t>HERZ Ventil 2-cestný riadiaci, DN 80, priamy, prírubový, zo sivej liatiny GG 25</t>
  </si>
  <si>
    <t>1697502728</t>
  </si>
  <si>
    <t>-682691719</t>
  </si>
  <si>
    <t>734412160.S</t>
  </si>
  <si>
    <t>Montáž teplomeru technického axiálneho priemer 80 mm dĺžka 50 mm</t>
  </si>
  <si>
    <t>-1666222225</t>
  </si>
  <si>
    <t>388320001800.S</t>
  </si>
  <si>
    <t>Teplomer axiálny d 80 mm, pripojenie 1/2" zadné s jímkou dĺžky 50 mm, rozsah 0-120 °C</t>
  </si>
  <si>
    <t>1000124389</t>
  </si>
  <si>
    <t>-86489322</t>
  </si>
  <si>
    <t>388410000300.S</t>
  </si>
  <si>
    <t>Tlakomer deformačný kruhový d 160 mm</t>
  </si>
  <si>
    <t>-985423425</t>
  </si>
  <si>
    <t>998734201.S</t>
  </si>
  <si>
    <t>Presun hmôt pre armatúry v objektoch výšky do 6 m</t>
  </si>
  <si>
    <t>501581061</t>
  </si>
  <si>
    <t>001000031</t>
  </si>
  <si>
    <t>Inžinierska činnosť - skúšky a revízie úradné tlakové skúšky</t>
  </si>
  <si>
    <t>-1886812694</t>
  </si>
  <si>
    <t>1.1.2 - Podlahové kúrenie</t>
  </si>
  <si>
    <t xml:space="preserve">    735 - Ústredné kúrenie, vykurov. telesá</t>
  </si>
  <si>
    <t>734223152.S</t>
  </si>
  <si>
    <t>Montáž vyvažovacieho ventilu priameho pre kúrenie DN 20</t>
  </si>
  <si>
    <t>-277802289</t>
  </si>
  <si>
    <t>1421732</t>
  </si>
  <si>
    <t>HERZ Ventil STRÖMAX-GM 2013 DN 20, priamy, vyvažovací, s meracími ventilčekmi pre meranie tlakovej diferencie, s lineárnou charakteristikou, hrdlo x hrdlo,</t>
  </si>
  <si>
    <t>563226639</t>
  </si>
  <si>
    <t>11 " rozdeľovače</t>
  </si>
  <si>
    <t>734223257.S</t>
  </si>
  <si>
    <t>Montáž zverného šróbenia pre vykurovacie telesá</t>
  </si>
  <si>
    <t>-1599633424</t>
  </si>
  <si>
    <t>5*2*1</t>
  </si>
  <si>
    <t>7*2*1</t>
  </si>
  <si>
    <t>6*2*1</t>
  </si>
  <si>
    <t>8*2*2</t>
  </si>
  <si>
    <t>9*2*1</t>
  </si>
  <si>
    <t>11*2*2</t>
  </si>
  <si>
    <t>12*2*2</t>
  </si>
  <si>
    <t>13*2*1</t>
  </si>
  <si>
    <t>1609804</t>
  </si>
  <si>
    <t>HERZ Prechodka na plastovú rúrku 17 x 2, G 3/4", z PE-X-, PB a rúrky z kompozitných plastov, pozostáva z hadicovej prechodky, svorkového krúžku a prevlečnej matice G 3/4 s kužeľovým tesnením</t>
  </si>
  <si>
    <t>-1713790333</t>
  </si>
  <si>
    <t>734224009.S</t>
  </si>
  <si>
    <t>Montáž guľového kohúta závitového G 3/4</t>
  </si>
  <si>
    <t>-1081578179</t>
  </si>
  <si>
    <t>1221112</t>
  </si>
  <si>
    <t>HERZ Kohút guľový "MODUL" DN 20, PN 16, s motýlikovým ovládačom (Silumin), 1 x vnútorný závit, 1 x pripájacia vsuvka, teleso s kovanej mosadze, poniklované</t>
  </si>
  <si>
    <t>-2132296567</t>
  </si>
  <si>
    <t>8 " rozdeľovače</t>
  </si>
  <si>
    <t>734224012.S</t>
  </si>
  <si>
    <t>Montáž guľového kohúta závitového G 1</t>
  </si>
  <si>
    <t>-554369211</t>
  </si>
  <si>
    <t>1221113</t>
  </si>
  <si>
    <t>HERZ Kohút guľový "MODUL" DN 25, PN 16, s motýlikovým ovládačom (Silumin), 1 x vnútorný závit, 1 x pripájacia vsuvka, teleso s kovanej mosadze, poniklované</t>
  </si>
  <si>
    <t>1056011219</t>
  </si>
  <si>
    <t>3 " rozdeľovače</t>
  </si>
  <si>
    <t>998734101.S</t>
  </si>
  <si>
    <t>2040236994</t>
  </si>
  <si>
    <t>735</t>
  </si>
  <si>
    <t>Ústredné kúrenie, vykurov. telesá</t>
  </si>
  <si>
    <t>735311203.S</t>
  </si>
  <si>
    <t>Podlahové kúrenie so systémovou doskou z PS fólie s výstupkami, s kročajovou izoláciou hr. 30 mm, potrubie 17x2,0 rozteč 100 mm</t>
  </si>
  <si>
    <t>-1345287841</t>
  </si>
  <si>
    <t>"RZ1-1.NP" 5,4+2,2+4,4</t>
  </si>
  <si>
    <t>"RZ2-1.NP" 4,5</t>
  </si>
  <si>
    <t>"RZ3-1.NP" 3,6+2,2</t>
  </si>
  <si>
    <t>"RZ4-1.NP" 5,2+6,3+6,5</t>
  </si>
  <si>
    <t>"RZ5-1.NP" 8,1+7,7+7,7+7,7+7,7+7,7</t>
  </si>
  <si>
    <t>"RZ6-1.NP" 0</t>
  </si>
  <si>
    <t>"RZ7-1.NP" 0</t>
  </si>
  <si>
    <t>"RZ8-1.NP" 2,9+5,0+5,0+5,3+5,3+5,3</t>
  </si>
  <si>
    <t>"RZ9-1.NP" 4,7+5,7+4,6+4,6+4,2+4,2+6,7+5,8+5,8+6,8</t>
  </si>
  <si>
    <t>"RZ10-1.NP" 5,5+5,5+4,6+5,2+5,2+6,1</t>
  </si>
  <si>
    <t>"RZ11-1.NP" 4,9</t>
  </si>
  <si>
    <t>735311206.S</t>
  </si>
  <si>
    <t>Podlahové kúrenie so systémovou doskou z PS fólie s výstupkami, s kročajovou izoláciou hr. 30 mm, potrubie 17x2,0 rozteč 150 mm</t>
  </si>
  <si>
    <t>-1259310209</t>
  </si>
  <si>
    <t>"RZ1-1.NP" 6,0+4,3+5,3</t>
  </si>
  <si>
    <t>"RZ2-1.NP" 0</t>
  </si>
  <si>
    <t>"RZ3-1.NP" 0</t>
  </si>
  <si>
    <t>"RZ4-1.NP" 9,5+9,3+6,3</t>
  </si>
  <si>
    <t>"RZ5-1.NP" 7,7+7,7+7,7</t>
  </si>
  <si>
    <t>"RZ6-1.NP" 4,3+4,3+4,3+4,3+4,3+4,3+4,3+4,3</t>
  </si>
  <si>
    <t>"RZ7-1.NP" 9,2+9,3+9,3+6,2+9,4+6,2</t>
  </si>
  <si>
    <t>"RZ8-1.NP" 5,0+5,0+4,7+4,7+3,4+3,4+3,1</t>
  </si>
  <si>
    <t>"RZ9-1.NP" 7,7+3,1</t>
  </si>
  <si>
    <t>"RZ10-1.NP" 3,9+6,1+6,1</t>
  </si>
  <si>
    <t>735311209.S</t>
  </si>
  <si>
    <t>Podlahové kúrenie so systémovou doskou z PS fólie s výstupkami, s kročajovou izoláciou hr. 30 mm, potrubie 17x2,0 rozteč 200 mm</t>
  </si>
  <si>
    <t>-975277414</t>
  </si>
  <si>
    <t>"RZ1-1.NP" 11,5</t>
  </si>
  <si>
    <t>"RZ2-1.NP" 9,4+9,2+9,2+9,2+9,2+8,0+10,3</t>
  </si>
  <si>
    <t>"RZ3-1.NP" 9,7+8,7+7,1+7,1+8,5+8,3+8,1+9,7</t>
  </si>
  <si>
    <t>"RZ4-1.NP" 10,2</t>
  </si>
  <si>
    <t>"RZ5-1.NP" 0</t>
  </si>
  <si>
    <t>"RZ8-1.NP" 0</t>
  </si>
  <si>
    <t>"RZ9-1.NP" 0</t>
  </si>
  <si>
    <t>"RZ10-1.NP" 3,9+6,1</t>
  </si>
  <si>
    <t>"RZ11-1.NP" 6,3</t>
  </si>
  <si>
    <t>735311210.S</t>
  </si>
  <si>
    <t>Podlahové kúrenie so systémovou doskou z PS fólie s výstupkami, s kročajovou izoláciou hr. 30 mm, potrubie 17x2,0 rozteč 250 mm</t>
  </si>
  <si>
    <t>-965181937</t>
  </si>
  <si>
    <t>"RZ1-1.NP" 10,5</t>
  </si>
  <si>
    <t>"RZ2-1.NP" 9,9+8,7+8,7+9,9</t>
  </si>
  <si>
    <t>"RZ4-1.NP" 0</t>
  </si>
  <si>
    <t>"RZ10-1.NP" 0</t>
  </si>
  <si>
    <t>"RZ11-1.NP" 6,9+7,1</t>
  </si>
  <si>
    <t>735311212.S</t>
  </si>
  <si>
    <t>Podlahové kúrenie so systémovou doskou z PS fólie s výstupkami, s kročajovou izoláciou hr. 30 mm, potrubie 17x2,0 rozteč 300 mm</t>
  </si>
  <si>
    <t>-1956508228</t>
  </si>
  <si>
    <t>"RZ1-1.NP" 0</t>
  </si>
  <si>
    <t>"RZ3-1.NP" 9,0</t>
  </si>
  <si>
    <t>"RZ11-1.NP" 0</t>
  </si>
  <si>
    <t>735311540.S</t>
  </si>
  <si>
    <t>Montáž zostavy rozdeľovač / zberač na stenu typ 5 cestný</t>
  </si>
  <si>
    <t>-1667675275</t>
  </si>
  <si>
    <t>"RZ11-1.NP" 1</t>
  </si>
  <si>
    <t>1863205</t>
  </si>
  <si>
    <t>HERZ Rozdeľovač tyčový z nerezovej ocele, 5-okruhový, DN 25 pre vykurovacie okruhy plošného vykurovanie, s regulačnými prietokomermi (do 3 l/min) na rozdeľovači a termostatickými ventilmi M28x1,5 na zberači, prípojky okruhov G 3/4"</t>
  </si>
  <si>
    <t>-437416612</t>
  </si>
  <si>
    <t>735311550.S</t>
  </si>
  <si>
    <t>Montáž zostavy rozdeľovač / zberač na stenu typ 6 cestný</t>
  </si>
  <si>
    <t>1713686753</t>
  </si>
  <si>
    <t>"RZ7-1.NP" 1</t>
  </si>
  <si>
    <t>1863206</t>
  </si>
  <si>
    <t>HERZ Rozdeľovač tyčový z nerezovej ocele, 6-okruhový, DN 25 pre vykurovacie okruhy plošného vykurovanie, s regulačnými prietokomermi (do 3 l/min) na rozdeľovači a termostatickými ventilmi M28x1,5 na zberači, prípojky okruhov G 3/4"</t>
  </si>
  <si>
    <t>730123384</t>
  </si>
  <si>
    <t>735311560</t>
  </si>
  <si>
    <t>Montáž zostavy rozdeľovač / zberač na stenu typ 7 cestný</t>
  </si>
  <si>
    <t>-1722458487</t>
  </si>
  <si>
    <t>"RZ4-1.NP" 1</t>
  </si>
  <si>
    <t>1863207</t>
  </si>
  <si>
    <t>HERZ Rozdeľovač tyčový z nerezovej ocele, 7-okruhový, DN 25 pre vykurovacie okruhy plošného vykurovanie, s regulačnými prietokomermi (do 3 l/min) na rozdeľovači a termostatickými ventilmi M28x1,5 na zberači, prípojky okruhov G 3/4"</t>
  </si>
  <si>
    <t>1979383610</t>
  </si>
  <si>
    <t>735311570.S</t>
  </si>
  <si>
    <t>Montáž zostavy rozdeľovač / zberač na stenu typ 8 cestný</t>
  </si>
  <si>
    <t>-466352030</t>
  </si>
  <si>
    <t>"RZ1-1.NP" 1</t>
  </si>
  <si>
    <t>"RZ6-1.NP" 1</t>
  </si>
  <si>
    <t>1863208</t>
  </si>
  <si>
    <t>HERZ Rozdeľovač tyčový z nerezovej ocele, 8-okruhový, DN 25 pre vykurovacie okruhy plošného vykurovanie, s regulačnými prietokomermi (do 3 l/min) na rozdeľovači a termostatickými ventilmi M28x1,5 na zberači, prípojky okruhov G 3/4"</t>
  </si>
  <si>
    <t>-416339993</t>
  </si>
  <si>
    <t>735311580.S</t>
  </si>
  <si>
    <t>Montáž zostavy rozdeľovač / zberač na stenu typ 9 cestný</t>
  </si>
  <si>
    <t>-1943274462</t>
  </si>
  <si>
    <t>"RZ5-1.NP" 1</t>
  </si>
  <si>
    <t>1863209</t>
  </si>
  <si>
    <t>HERZ Rozdeľovač tyčový z nerezovej ocele, 9-okruhový, DN 25 pre vykurovacie okruhy plošného vykurovanie, s regulačnými prietokomermi (do 3 l/min) na rozdeľovači a termostatickými ventilmi M28x1,5 na zberači, prípojky okruhov G 3/4"</t>
  </si>
  <si>
    <t>823969850</t>
  </si>
  <si>
    <t>735311610.S</t>
  </si>
  <si>
    <t>Montáž zostavy rozdeľovač / zberač na stenu typ 11 cestný</t>
  </si>
  <si>
    <t>-585139329</t>
  </si>
  <si>
    <t>"RZ3-1.NP" 1</t>
  </si>
  <si>
    <t>"RZ10-1.NP" 1</t>
  </si>
  <si>
    <t>1863211</t>
  </si>
  <si>
    <t>HERZ Rozdeľovač tyčový z nerezovej ocele, 11-okruhový, DN 25 pre vykurovacie okruhy plošného vykurovanie, s regulačnými prietokomermi (do 3 l/min) na rozdeľovači a termostatickými ventilmi M28x1,5 na zberači, prípojky okruhov G 3/4"</t>
  </si>
  <si>
    <t>-1885225817</t>
  </si>
  <si>
    <t>735311620.S</t>
  </si>
  <si>
    <t>Montáž zostavy rozdeľovač / zberač na stenu typ 12 cestný</t>
  </si>
  <si>
    <t>1782945423</t>
  </si>
  <si>
    <t>"RZ2-1.NP" 1</t>
  </si>
  <si>
    <t>"RZ9-1.NP" 1</t>
  </si>
  <si>
    <t>1863212</t>
  </si>
  <si>
    <t>HERZ Rozdeľovač tyčový z nerezovej ocele, 12-okruhový, DN 25 pre vykurovacie okruhy plošného vykurovanie, s regulačnými prietokomermi (do 3 l/min) na rozdeľovači a termostatickými ventilmi M28x1,5 na zberači, prípojky okruhov G 3/4"</t>
  </si>
  <si>
    <t>258803214</t>
  </si>
  <si>
    <t>735311622.S</t>
  </si>
  <si>
    <t>Montáž zostavy rozdeľovač / zberač na stenu typ 13 cestný</t>
  </si>
  <si>
    <t>-1734641854</t>
  </si>
  <si>
    <t>"RZ8-1.NP" 1</t>
  </si>
  <si>
    <t>1853213</t>
  </si>
  <si>
    <t>HERZ Rozdeľovač tyčový 13-okruhový,DN 25 pre vykurovacie okruhy plošného vykurovanie, s termostatickými zvrškami a regulačnými prietokomermi (0 - 2,5 l/min), prípojky okruhov G 3/4"</t>
  </si>
  <si>
    <t>-350157024</t>
  </si>
  <si>
    <t>735311760.S</t>
  </si>
  <si>
    <t>Montáž skrinky rozdeľovača pod omietku 5-8 okruhov</t>
  </si>
  <si>
    <t>-856500877</t>
  </si>
  <si>
    <t>1856915</t>
  </si>
  <si>
    <t>HERZ Skriňa rozdeľovača z oceľového pozinkovaného plechu pre montáž do steny, šírka 750 mm, hĺbka 80-110 mm, biela</t>
  </si>
  <si>
    <t>641921858</t>
  </si>
  <si>
    <t>735311770.S</t>
  </si>
  <si>
    <t>Montáž skrinky rozdeľovača pod omietku 9-12 okruhov</t>
  </si>
  <si>
    <t>719384575</t>
  </si>
  <si>
    <t>1856920</t>
  </si>
  <si>
    <t>HERZ Skriňa rozdeľovača z oceľového pozinkovaného plechu pre montáž do steny, šírka 900 mm, hĺbka 80-110 mm, biela</t>
  </si>
  <si>
    <t>-985235162</t>
  </si>
  <si>
    <t>1856925</t>
  </si>
  <si>
    <t>HERZ Skriňa rozdeľovača z oceľového pozinkovaného plechu pre montáž do steny, šírka 1050 mm, hĺbka 80-110 mm, biela</t>
  </si>
  <si>
    <t>-519333650</t>
  </si>
  <si>
    <t>735311780.S</t>
  </si>
  <si>
    <t>Montáž skrinky rozdeľovača pod omietku 13-15 okruhov</t>
  </si>
  <si>
    <t>1740905012</t>
  </si>
  <si>
    <t>1856930</t>
  </si>
  <si>
    <t>HERZ Skriňa rozdeľovača z oceľového pozinkovaného plechu pre montáž do steny, šírka 1200 mm, hĺbka 80-110 mm, biela</t>
  </si>
  <si>
    <t>1731446167</t>
  </si>
  <si>
    <t>735413828.S</t>
  </si>
  <si>
    <t>Montáž konvektora podlahového hĺbky do 90 mm šírky od 230 do 320 mm dĺžky 1500 mm</t>
  </si>
  <si>
    <t>144494069</t>
  </si>
  <si>
    <t>CTO85 1500</t>
  </si>
  <si>
    <t xml:space="preserve">Konvektor podlahový s ventilátorom do mokra pre vzkurovanie PRAVÝ TO85 85x243x1500 NEREZ AISI304  </t>
  </si>
  <si>
    <t>-1755009452</t>
  </si>
  <si>
    <t>CTO85 1500 L</t>
  </si>
  <si>
    <t xml:space="preserve">Konvektor podlahový s ventilátorom do mokra pre vzkurovanie ĽAVÝ TO85 85x243x1500 NEREZ AISI304  </t>
  </si>
  <si>
    <t>838500067</t>
  </si>
  <si>
    <t>735413840.S</t>
  </si>
  <si>
    <t>Montáž konvektora podlahového hĺbky do 90 mm šírky od 230 do 320 mm dĺžky 2000 mm</t>
  </si>
  <si>
    <t>545179417</t>
  </si>
  <si>
    <t>CTO85 2000</t>
  </si>
  <si>
    <t xml:space="preserve">Konvektor podlahový s ventilátorom do mokra pre vzkurovanie PRAVÝ TO85 85x243x2000 NEREZ AISI304  </t>
  </si>
  <si>
    <t>150991358</t>
  </si>
  <si>
    <t>CTO85 2000 L</t>
  </si>
  <si>
    <t xml:space="preserve">Konvektor podlahový s ventilátorom do mokra pre vzkurovanie ĽAVÝ TO85 85x243x2000 NEREZ AISI304  </t>
  </si>
  <si>
    <t>-1638126036</t>
  </si>
  <si>
    <t>735413852.S</t>
  </si>
  <si>
    <t>Montáž konvektora podlahového hĺbky do 90 mm šírky od 230 do 320 mm dĺžky 2500 mm</t>
  </si>
  <si>
    <t>248610190</t>
  </si>
  <si>
    <t>CTO85 2500</t>
  </si>
  <si>
    <t xml:space="preserve">Konvektor podlahový s ventilátorom do mokra pre vzkurovanie PRAVÝ TO85 85x243x2500 NEREZ AISI304  </t>
  </si>
  <si>
    <t>1198284168</t>
  </si>
  <si>
    <t>CTO85 2500 L</t>
  </si>
  <si>
    <t xml:space="preserve">Konvektor podlahový s ventilátorom do mokra pre vzkurovanie ĽAVÝ TO85 85x243x2500 NEREZ AISI304  </t>
  </si>
  <si>
    <t>1374970147</t>
  </si>
  <si>
    <t>998735101.S</t>
  </si>
  <si>
    <t>Presun hmôt pre vykurovacie telesá v objektoch výšky do 6 m</t>
  </si>
  <si>
    <t>1840416894</t>
  </si>
  <si>
    <t>1.1.3 - Hlavné rozvody</t>
  </si>
  <si>
    <t>713482121.S</t>
  </si>
  <si>
    <t>Montáž trubíc z PE, hr.15-20 mm,vnút.priemer do 38 mm</t>
  </si>
  <si>
    <t>-932759707</t>
  </si>
  <si>
    <t>283310004600.S</t>
  </si>
  <si>
    <t>Izolačná PE trubica dxhr. 18x20 mm, nadrezaná, na izolovanie rozvodov vody, kúrenia, zdravotechniky</t>
  </si>
  <si>
    <t>-1680443429</t>
  </si>
  <si>
    <t>podlahové konvektory</t>
  </si>
  <si>
    <t>0,40+0,20+2,60+2,50+2,50+2,60+0,40+0,20</t>
  </si>
  <si>
    <t>0,30+0,30+0,30+0,30+0,30+0,30+0,40+0,40+0,30+0,40+2,20+2,40</t>
  </si>
  <si>
    <t>9,50+2,50</t>
  </si>
  <si>
    <t>20,00</t>
  </si>
  <si>
    <t>51,3*1,02 'Prepočítané koeficientom množstva</t>
  </si>
  <si>
    <t>283310004700.S</t>
  </si>
  <si>
    <t>Izolačná PE trubica dxhr. 22x20 mm, nadrezaná, na izolovanie rozvodov vody, kúrenia, zdravotechniky</t>
  </si>
  <si>
    <t>-206990367</t>
  </si>
  <si>
    <t>1,00</t>
  </si>
  <si>
    <t>14,00+14,00+14,00+14,00+9,00</t>
  </si>
  <si>
    <t>66*1,02 'Prepočítané koeficientom množstva</t>
  </si>
  <si>
    <t>713482131.S</t>
  </si>
  <si>
    <t>Montáž trubíc z PE, hr.30 mm,vnút.priemer do 38 mm</t>
  </si>
  <si>
    <t>686610653</t>
  </si>
  <si>
    <t>283310006300.S</t>
  </si>
  <si>
    <t>Izolačná PE trubica dxhr. 28x30 mm, rozrezaná, na izolovanie rozvodov vody, kúrenia, zdravotechniky</t>
  </si>
  <si>
    <t>-1430790286</t>
  </si>
  <si>
    <t>10,00+1,00+7,00</t>
  </si>
  <si>
    <t>12,00</t>
  </si>
  <si>
    <t>podlahové vykurovanie</t>
  </si>
  <si>
    <t>12,00+44,00+38,00+29,00</t>
  </si>
  <si>
    <t>153*1,02 'Prepočítané koeficientom množstva</t>
  </si>
  <si>
    <t>283310006400.S</t>
  </si>
  <si>
    <t>Izolačná PE trubica dxhr. 35x30 mm, rozrezaná, na izolovanie rozvodov vody, kúrenia, zdravotechniky</t>
  </si>
  <si>
    <t>568820842</t>
  </si>
  <si>
    <t>VZT</t>
  </si>
  <si>
    <t>31,00+31,00</t>
  </si>
  <si>
    <t>84,00</t>
  </si>
  <si>
    <t>11,00+6,00+1,00</t>
  </si>
  <si>
    <t>11,00+19,00+8,00+9,00+19,00+44,00+47,00+6,00+6,00+11,00+30,00+4,00+11,00+21,00+2,00</t>
  </si>
  <si>
    <t>412*1,02 'Prepočítané koeficientom množstva</t>
  </si>
  <si>
    <t>38129340</t>
  </si>
  <si>
    <t>1372992557</t>
  </si>
  <si>
    <t>30,00</t>
  </si>
  <si>
    <t>0,00</t>
  </si>
  <si>
    <t>38,00</t>
  </si>
  <si>
    <t>76*1,02 'Prepočítané koeficientom množstva</t>
  </si>
  <si>
    <t>-13187529</t>
  </si>
  <si>
    <t>bazénové výmenníky</t>
  </si>
  <si>
    <t>7,00+23,00+35,00</t>
  </si>
  <si>
    <t>65*1,02 'Prepočítané koeficientom množstva</t>
  </si>
  <si>
    <t>-173441862</t>
  </si>
  <si>
    <t>2095880728</t>
  </si>
  <si>
    <t>36*1,02 'Prepočítané koeficientom množstva</t>
  </si>
  <si>
    <t>377206635</t>
  </si>
  <si>
    <t>733125015.S</t>
  </si>
  <si>
    <t>Potrubie z uhlíkovej ocele spájané lisovaním 35x1,5</t>
  </si>
  <si>
    <t>-1452466394</t>
  </si>
  <si>
    <t>-1931636788</t>
  </si>
  <si>
    <t>708458159</t>
  </si>
  <si>
    <t>-276823891</t>
  </si>
  <si>
    <t>36,00</t>
  </si>
  <si>
    <t>733166170.S</t>
  </si>
  <si>
    <t>Plasthliníkové potrubie v kotúčoch pre vykurovanie spájané lisovaním d 16 mm</t>
  </si>
  <si>
    <t>704972077</t>
  </si>
  <si>
    <t>733166172.S</t>
  </si>
  <si>
    <t>Plasthliníkové potrubie v kotúčoch pre vykurovanie spájané lisovaním d 18 mm</t>
  </si>
  <si>
    <t>691277506</t>
  </si>
  <si>
    <t>733166174.S</t>
  </si>
  <si>
    <t>Plasthliníkové potrubie v kotúčoch pre vykurovanie spájané lisovaním d 20 mm</t>
  </si>
  <si>
    <t>1539308519</t>
  </si>
  <si>
    <t>733166176.S</t>
  </si>
  <si>
    <t>Plasthliníkové potrubie v kotúčoch pre vykurovanie spájané lisovaním d 26 mm</t>
  </si>
  <si>
    <t>-326952828</t>
  </si>
  <si>
    <t>733166178.S</t>
  </si>
  <si>
    <t>Plasthliníkové potrubie v kotúčoch pre vykurovanie spájané lisovaním d 32 mm</t>
  </si>
  <si>
    <t>-1905680460</t>
  </si>
  <si>
    <t>733166128.S</t>
  </si>
  <si>
    <t>Plasthliníkové potrubie v kotúčoch pre vykurovanie spájané lisovaním d 40 mm</t>
  </si>
  <si>
    <t>-1893142629</t>
  </si>
  <si>
    <t>733191201.S1</t>
  </si>
  <si>
    <t>Tlaková skúška potrubia do D 35 mm</t>
  </si>
  <si>
    <t>-938225535</t>
  </si>
  <si>
    <t>-1474091426</t>
  </si>
  <si>
    <t>30,00+65,00</t>
  </si>
  <si>
    <t>1830699466</t>
  </si>
  <si>
    <t>733191301.S</t>
  </si>
  <si>
    <t>Tlaková skúška plastového potrubia do 32 mm</t>
  </si>
  <si>
    <t>1819810050</t>
  </si>
  <si>
    <t>19,30+32,00+66,00+153,00+350,00</t>
  </si>
  <si>
    <t>733191302.S</t>
  </si>
  <si>
    <t>Tlaková skúška plastového potrubia nad 32 do 63 mm</t>
  </si>
  <si>
    <t>882751361</t>
  </si>
  <si>
    <t>796913059</t>
  </si>
  <si>
    <t>1.1.4 - Solárny systém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</si>
  <si>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</si>
  <si>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</si>
  <si>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</si>
  <si>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>713482141.S</t>
  </si>
  <si>
    <t>Montáž trubíc z EPDM, hr.25-32,vnút.priemer do 38 mm</t>
  </si>
  <si>
    <t>-2038363772</t>
  </si>
  <si>
    <t>azf1413</t>
  </si>
  <si>
    <t>Armaflex HT 20X018-SWH izolácia-trubica (exteriér) AZ FLEX Armacell</t>
  </si>
  <si>
    <t>-1908640587</t>
  </si>
  <si>
    <t>azf1414</t>
  </si>
  <si>
    <t>Armaflex HT 20X022-SWH izolácia-trubica (exteriér) AZ FLEX Armacell</t>
  </si>
  <si>
    <t>548887110</t>
  </si>
  <si>
    <t>azf1421</t>
  </si>
  <si>
    <t>Armaflex HT 30X028-SWH izolácia-trubica (exteriér) AZ FLEX Armacell</t>
  </si>
  <si>
    <t>-1591199456</t>
  </si>
  <si>
    <t>azf1422</t>
  </si>
  <si>
    <t>Armaflex HT 30X035-SWH izolácia-trubica (exteriér) AZ FLEX Armacell</t>
  </si>
  <si>
    <t>-828111225</t>
  </si>
  <si>
    <t>998713201.S</t>
  </si>
  <si>
    <t>41570477</t>
  </si>
  <si>
    <t>Ústredné kúrenie - strojovne</t>
  </si>
  <si>
    <t>732219250.S</t>
  </si>
  <si>
    <t>Montáž zásobníka pre ohrev pitnej vody v nabíjacom zásobníkovom systéme objem 750-1000 l</t>
  </si>
  <si>
    <t>-1189109345</t>
  </si>
  <si>
    <t>402044</t>
  </si>
  <si>
    <t>HERZ Zásobník kombinovaný ecoline KS-R 1500, vrátane izolácie tepelného zásobníka (voľne pribalená)</t>
  </si>
  <si>
    <t>-102138359</t>
  </si>
  <si>
    <t>395163</t>
  </si>
  <si>
    <t>HERZ Sada pre "komunikáciu" zásobníkov 6/4" 4x VA pružný vlnovec, vrátane skrutkovaní, 420 mm</t>
  </si>
  <si>
    <t>139072787</t>
  </si>
  <si>
    <t>732331868.S</t>
  </si>
  <si>
    <t>Montáž expanznej nádoby pre solárne systémy tlak 10 barov s vakom objem 100 l</t>
  </si>
  <si>
    <t>748676018</t>
  </si>
  <si>
    <t>196100</t>
  </si>
  <si>
    <t>HERZ Nádoba expanzná solárna, tlaková, s membránou MAG 100</t>
  </si>
  <si>
    <t>-251477991</t>
  </si>
  <si>
    <t>835012096</t>
  </si>
  <si>
    <t>196030</t>
  </si>
  <si>
    <t>HERZ Ventil 1" pre expanznú nádobu pre MAG 80, 100</t>
  </si>
  <si>
    <t>-1573700037</t>
  </si>
  <si>
    <t>732470010.S</t>
  </si>
  <si>
    <t>Montáž čerpadlovej skupiny pre solárne systémy dvojvetvovej G 3/4, 2-12 l/min</t>
  </si>
  <si>
    <t>-1018827267</t>
  </si>
  <si>
    <t>198247</t>
  </si>
  <si>
    <t>HERZ Systém deliaci solárny typ L, do max. 18 l/min a 30 kolektorov (3/4" vnútorný závit), obehové čerpadlo solárna strana - Grundfos PM2 15-145, obehové čerpadlo vykurovacia strana - Grundfos PM2 15-65</t>
  </si>
  <si>
    <t>-577934864</t>
  </si>
  <si>
    <t>732610056.S</t>
  </si>
  <si>
    <t>Montáž 5 solárnych kolektorov plochých na rovnú strechu, na stojato v sklone 45°</t>
  </si>
  <si>
    <t>-668418958</t>
  </si>
  <si>
    <t xml:space="preserve"> 102020</t>
  </si>
  <si>
    <t xml:space="preserve">HERZ Kolektor plošný CS 150 - farba rámu antracitová elexovaná </t>
  </si>
  <si>
    <t>955643260</t>
  </si>
  <si>
    <t>112930</t>
  </si>
  <si>
    <t>HERZ Montážny set pre 2 kolektory, základný, pre CS 150</t>
  </si>
  <si>
    <t>-1586444215</t>
  </si>
  <si>
    <t>112935</t>
  </si>
  <si>
    <t>HERZ Montážny set pre 2 kolektory, rozšírenie, pre CS 150</t>
  </si>
  <si>
    <t>750928840</t>
  </si>
  <si>
    <t>112040</t>
  </si>
  <si>
    <t>HERZ Montážny set pre 1 kolektor, rozšírenie, pre CS 150</t>
  </si>
  <si>
    <t>-150774504</t>
  </si>
  <si>
    <t>111299</t>
  </si>
  <si>
    <t>HERZ Nastaviteľné stojany pre CS 150, set obsahuje nastaviteľný trojuholník (20°, 30° a 45°) - 1 ks, skrutky, matice a podložky.</t>
  </si>
  <si>
    <t>1399089461</t>
  </si>
  <si>
    <t>194030</t>
  </si>
  <si>
    <t>HERZ Kvapalina solárna 25 l (kanister)</t>
  </si>
  <si>
    <t>1736762476</t>
  </si>
  <si>
    <t>Ústredné kúrenie - rozvodné potrubie</t>
  </si>
  <si>
    <t>733151075.S</t>
  </si>
  <si>
    <t>Potrubie z medených rúrok tvrdých spájaných tvrdou spájkou D 18/1,0 mm</t>
  </si>
  <si>
    <t>-2005256951</t>
  </si>
  <si>
    <t>733151078.S</t>
  </si>
  <si>
    <t>Potrubie z medených rúrok tvrdých spájaných tvrdou spájkou D 22/1,0 mm</t>
  </si>
  <si>
    <t>-1276148634</t>
  </si>
  <si>
    <t>733151081.S</t>
  </si>
  <si>
    <t>Potrubie z medených rúrok tvrdých spájaných tvrdou spájkou D 28/1,0 mm</t>
  </si>
  <si>
    <t>430910803</t>
  </si>
  <si>
    <t>733151084.S</t>
  </si>
  <si>
    <t>Potrubie z medených rúrok tvrdých spájaných tvrdou spájkou D 35/1,5 mm</t>
  </si>
  <si>
    <t>1255675401</t>
  </si>
  <si>
    <t>733181352.S</t>
  </si>
  <si>
    <t>Montáž odlučovača vzduchu absorbčného plavákového závitový spoj 22 mm</t>
  </si>
  <si>
    <t>819957509</t>
  </si>
  <si>
    <t>193016</t>
  </si>
  <si>
    <t>HERZ Nádoba odvzdušňovacia s ventilom izolovaná 18 mm</t>
  </si>
  <si>
    <t>950798567</t>
  </si>
  <si>
    <t>733191201.S</t>
  </si>
  <si>
    <t>Tlaková skúška medeného potrubia do D 35 mm</t>
  </si>
  <si>
    <t>1246895076</t>
  </si>
  <si>
    <t>12+12+40+120</t>
  </si>
  <si>
    <t>689697716</t>
  </si>
  <si>
    <t>Ústredné kúrenie - armatúry</t>
  </si>
  <si>
    <t>2854912</t>
  </si>
  <si>
    <t>1421612</t>
  </si>
  <si>
    <t>HERZ Ventil STRÖMAX DN 20, regulačný, s ručným ovládaním, pre solárne systémy, pripojenie na rúru spájkovou prípojkou 22 mm</t>
  </si>
  <si>
    <t>21537411</t>
  </si>
  <si>
    <t>-1835243401</t>
  </si>
  <si>
    <t>05.02 - Zdravotechnické inštalácie</t>
  </si>
  <si>
    <t>D1 - C 713 A04 TEPELNÉ IZOLÁCIE</t>
  </si>
  <si>
    <t>D2 - C 721 A01 VNÚTORNÁ KANALIZÁCIA</t>
  </si>
  <si>
    <t>D3 - C 721 A02 VNÚTORNÝ VODOVOD</t>
  </si>
  <si>
    <t>D4 - C 721 A04 STROJNÉ VYBAVENIE</t>
  </si>
  <si>
    <t>D5 - C 721 A05 ZARIAĎOVACIE PREDMETY</t>
  </si>
  <si>
    <t>C 713 A04 TEPELNÉ IZOLÁCIE</t>
  </si>
  <si>
    <t>PONUKA</t>
  </si>
  <si>
    <t>Tepelná izolácia, tep. izolačne trubice - hr.5mm                         D 20</t>
  </si>
  <si>
    <t>PONUKA.1</t>
  </si>
  <si>
    <t>Tepelná izolácia, tep. izolačne trubice - hr.5mm                         D 25</t>
  </si>
  <si>
    <t>PONUKA.2</t>
  </si>
  <si>
    <t>Tepelná izolácia, tep. izolačne trubice - hr.5mm                         D 32</t>
  </si>
  <si>
    <t>PONUKA.3</t>
  </si>
  <si>
    <t>Tepelná izolácia, tep. izolačne trubice - hr.9mm                         D 20</t>
  </si>
  <si>
    <t>PONUKA.4</t>
  </si>
  <si>
    <t>Tepelná izolácia, tep. izolačne trubice - hr.9mm                         D 25</t>
  </si>
  <si>
    <t>PONUKA.5</t>
  </si>
  <si>
    <t>Tepelná izolácia, tep. izolačne trubice - hr.9mm                         D 32</t>
  </si>
  <si>
    <t>PONUKA.6</t>
  </si>
  <si>
    <t>Tepelná izolácia, tep. izolačne trubice - hr.9mm                         D 40</t>
  </si>
  <si>
    <t>PONUKA.7</t>
  </si>
  <si>
    <t>Tepelná izolácia, tep. izolačne trubice - hr.9mm                         D 50</t>
  </si>
  <si>
    <t>PONUKA.8</t>
  </si>
  <si>
    <t>Tepelná izolácia, tep. izolačne trubice - hr.9mm                         D 64</t>
  </si>
  <si>
    <t>PONUKA.9</t>
  </si>
  <si>
    <t>Tepelná izolácia, tep. izolačne trubice - hr.9mm                         D 28 (DN 20)</t>
  </si>
  <si>
    <t>PONUKA.10</t>
  </si>
  <si>
    <t>Tepelná izolácia, tep. izolačne trubice - hr.9mm                         D 42 (DN 32)</t>
  </si>
  <si>
    <t>PONUKA.11</t>
  </si>
  <si>
    <t>Tepelná izolácia, tep. izolačne trubice - hr.9mm                         D 48 (DN 40)</t>
  </si>
  <si>
    <t>PONUKA.12</t>
  </si>
  <si>
    <t>Tepelná izolácia, tep. izolačne trubice - hr.9mm                         D 60 (DN 50)</t>
  </si>
  <si>
    <t>PONUKA.13</t>
  </si>
  <si>
    <t>Tepelná izolácia, tep. izolačne trubice - hr.13mm                         D 76</t>
  </si>
  <si>
    <t>PONUKA.14</t>
  </si>
  <si>
    <t>Tepelná izolácia, tep. izolačne trubice - hr.13mm                         D 89 (DN 80)</t>
  </si>
  <si>
    <t>PONUKA.15</t>
  </si>
  <si>
    <t>Tepelná izolácia, tep. izolačne trubice - hr.20mm                         D 22</t>
  </si>
  <si>
    <t>PONUKA.16</t>
  </si>
  <si>
    <t>Tepelná izolácia, tep. izolačne trubice - hr.20mm                         D 28</t>
  </si>
  <si>
    <t>PONUKA.17</t>
  </si>
  <si>
    <t>Tepelná izolácia, tep. izolačne trubice - hr.30mm                         D 35</t>
  </si>
  <si>
    <t>PONUKA.18</t>
  </si>
  <si>
    <t>Tepelná izolácia, tep. izolačne trubice - hr.30mm                         D 42</t>
  </si>
  <si>
    <t>713482111.S</t>
  </si>
  <si>
    <t>Montáž trubíc z PE, hr.do 10 mm, vnútorný priemer do 38 mm</t>
  </si>
  <si>
    <t>713482112.S</t>
  </si>
  <si>
    <t>Montáž trubíc z PE, hr.do 10 mm, vnútorný priemer 39-70 mm</t>
  </si>
  <si>
    <t>Montáž trubíc z PE, hr.15 - 20 mm, vnútorný priemer do 38 mm</t>
  </si>
  <si>
    <t>713482123.S</t>
  </si>
  <si>
    <t>Montáž trubíc z PE, hr.15 - 20 mm, vnútorný priemer 71-95 mm</t>
  </si>
  <si>
    <t>Montáž trubíc z PE, hr.30 mm, vnútorný priemer do 38 mm</t>
  </si>
  <si>
    <t>Montáž trubíc z PE, hr.30 mm, vnútorný priemer 39-70 mm</t>
  </si>
  <si>
    <t>PONUKA.19</t>
  </si>
  <si>
    <t>Kamenná minerálna vlna - hr.40 mm (Skruž AL) D 54</t>
  </si>
  <si>
    <t>PONUKA.20</t>
  </si>
  <si>
    <t>Kamenná minerálna vlna - hr.50 mm (Skruž AL) D 64</t>
  </si>
  <si>
    <t>PONUKA.21</t>
  </si>
  <si>
    <t>Kamenná minerálna vlna - hr.50 mm (Skruž AL) D 76</t>
  </si>
  <si>
    <t>713483104.S</t>
  </si>
  <si>
    <t>Montáž tepelnej izolácie pre rozvodné potrubia priemeru zdravotechniky od 19 mm</t>
  </si>
  <si>
    <t>998713294.S</t>
  </si>
  <si>
    <t>Príplatok za zväčšený presun nad vymedzenú najväčšiu dopravnú vzdialenosť do 1 km</t>
  </si>
  <si>
    <t>C 721 A01 VNÚTORNÁ KANALIZÁCIA</t>
  </si>
  <si>
    <t>PONUKA.22</t>
  </si>
  <si>
    <t>PVC-U potrubie + montáž KG100</t>
  </si>
  <si>
    <t>PONUKA.23</t>
  </si>
  <si>
    <t>PVC-U potrubie + montáž KG125</t>
  </si>
  <si>
    <t>PONUKA.24</t>
  </si>
  <si>
    <t>PVC-U potrubie + montáž KG150</t>
  </si>
  <si>
    <t>PONUKA.25</t>
  </si>
  <si>
    <t>PVC-U potrubie + montáž KG200</t>
  </si>
  <si>
    <t>PONUKA.26</t>
  </si>
  <si>
    <t>PVC-U potrubie + montáž KG250</t>
  </si>
  <si>
    <t>PONUKA.27</t>
  </si>
  <si>
    <t>PP potrubie - odhlučnený systém WAVIN SiTech ST32</t>
  </si>
  <si>
    <t>PONUKA.28</t>
  </si>
  <si>
    <t>PP potrubie - odhlučnený systém WAVIN SiTech ST50</t>
  </si>
  <si>
    <t>PONUKA.29</t>
  </si>
  <si>
    <t>PP potrubie - odhlučnený systém WAVIN SiTech ST70</t>
  </si>
  <si>
    <t>PONUKA.30</t>
  </si>
  <si>
    <t>PP potrubie - odhlučnený systém WAVIN SiTech ST100</t>
  </si>
  <si>
    <t>PONUKA.31</t>
  </si>
  <si>
    <t>PP potrubie - odhlučnený systém WAVIN SiTech ST125</t>
  </si>
  <si>
    <t>PONUKA.32</t>
  </si>
  <si>
    <t>PP potrubie - odhlučnený systém WAVIN SiTech ST150</t>
  </si>
  <si>
    <t>721172399.S</t>
  </si>
  <si>
    <t>Montáž odhlučneného odpadového potrubia DN 32</t>
  </si>
  <si>
    <t>721172403.S</t>
  </si>
  <si>
    <t>Montáž odhlučneného odpadového potrubia DN 50</t>
  </si>
  <si>
    <t>721172406.S</t>
  </si>
  <si>
    <t>Montáž odhlučneného odpadového potrubia DN 70</t>
  </si>
  <si>
    <t>721172409.S</t>
  </si>
  <si>
    <t>Montáž odhlučneného odpadového potrubia DN 100</t>
  </si>
  <si>
    <t>721172412.S</t>
  </si>
  <si>
    <t>Montáž odhlučneného odpadového potrubia DN 125</t>
  </si>
  <si>
    <t>721172415.S</t>
  </si>
  <si>
    <t>Montáž odhlučneného odpadového potrubia DN 150</t>
  </si>
  <si>
    <t>PONUKA.33</t>
  </si>
  <si>
    <t>Čistiaca tvarovka PP (ČK70) STRE70</t>
  </si>
  <si>
    <t>721172500.S</t>
  </si>
  <si>
    <t>Montáž čistiaceho kusu pre odhlučnené potrubia DN 70</t>
  </si>
  <si>
    <t>PONUKA.34</t>
  </si>
  <si>
    <t>Čistiaca tvarovka PP (ČK100) STRE100</t>
  </si>
  <si>
    <t>721172503.S</t>
  </si>
  <si>
    <t>Montáž čistiaceho kusu pre odhlučnené potrubia DN 100</t>
  </si>
  <si>
    <t>PONUKA.35</t>
  </si>
  <si>
    <t>Čistiaca tvarovka PP (ČK125) STRE125</t>
  </si>
  <si>
    <t>721172506.S</t>
  </si>
  <si>
    <t>Montáž čistiaceho kusu pre odhlučnené potrubia DN 125</t>
  </si>
  <si>
    <t>PONUKA.36</t>
  </si>
  <si>
    <t>Čistiaca tvarovka PP (ČK150) STRE150</t>
  </si>
  <si>
    <t>721172509.S</t>
  </si>
  <si>
    <t>Montáž čistiaceho kusu pre odhlučnené potrubia DN 150</t>
  </si>
  <si>
    <t>721194103.S</t>
  </si>
  <si>
    <t>Zriadenie prípojky na potrubí vyvedenie a upevnenie odpadových výpustiek D 32</t>
  </si>
  <si>
    <t>721194105.S</t>
  </si>
  <si>
    <t>Zriadenie prípojky na potrubí vyvedenie a upevnenie odpadových výpustiek D 50</t>
  </si>
  <si>
    <t>721194109.S</t>
  </si>
  <si>
    <t>Zriadenie prípojky na potrubí vyvedenie a upevnenie odpadových výpustiek D 110</t>
  </si>
  <si>
    <t>PONUKA. 29</t>
  </si>
  <si>
    <t>Podlahová vpusť so zápachovou uzávierkou, ktorá garantuje tesnosť proti unikaniu zápachu i bez vody v zápachovej uzávierke(VP1)</t>
  </si>
  <si>
    <t>1504714230</t>
  </si>
  <si>
    <t>PONUKA.37</t>
  </si>
  <si>
    <t>Podlahová vpusť (VP) HL 317</t>
  </si>
  <si>
    <t>721213015.S</t>
  </si>
  <si>
    <t>Montáž podlahového vpustu s zvislým odtokom DN 100</t>
  </si>
  <si>
    <t>PONUKA.38</t>
  </si>
  <si>
    <t>Sprchový žľab, rozmer 300-900 mm SP1,SPŽ</t>
  </si>
  <si>
    <t>PONUKA.39</t>
  </si>
  <si>
    <t>Súprava pre hrubú montáž pre sprchové žľaby, pre výšku poteru v mieste odtoku 65–90 mm SP1,SPŽ</t>
  </si>
  <si>
    <t>721229022.S</t>
  </si>
  <si>
    <t>Montáž podlahového žlabu pre montáž do k stene dl. 900mm</t>
  </si>
  <si>
    <t>PONUKA.40</t>
  </si>
  <si>
    <t>Ventilačná hlavica strešná - plastová HL 807</t>
  </si>
  <si>
    <t>721274111.S</t>
  </si>
  <si>
    <t>Montáž ventilačných hlavíc DN 70</t>
  </si>
  <si>
    <t>PONUKA.41</t>
  </si>
  <si>
    <t>Ventilačná hlavica strešná - plastová HL 810</t>
  </si>
  <si>
    <t>721274112.S</t>
  </si>
  <si>
    <t>Montáž ventilačných hlavíc DN 100</t>
  </si>
  <si>
    <t>PONUKA.42</t>
  </si>
  <si>
    <t>Privzdušňovací ventil HL 900</t>
  </si>
  <si>
    <t>721290009.S</t>
  </si>
  <si>
    <t>Montáž privzdušňovacieho ventilu pre odpadové potrubia DN 70</t>
  </si>
  <si>
    <t>721290111.S</t>
  </si>
  <si>
    <t>Ostatné - skúška tesnosti kanalizácie v objektoch vodou do DN 125</t>
  </si>
  <si>
    <t>721290112.S</t>
  </si>
  <si>
    <t>Ostatné - skúška tesnosti kanalizácie v objektoch vodou do DN 200</t>
  </si>
  <si>
    <t>721290113.S</t>
  </si>
  <si>
    <t>Ostatné - skúška tesnosti kanalizácie v objektoch vodou do DN 300</t>
  </si>
  <si>
    <t>721290123.S</t>
  </si>
  <si>
    <t>Ostatné - skúška tesnosti kanalizácie v objektoch dymom do DN 300</t>
  </si>
  <si>
    <t>PONUKA.43</t>
  </si>
  <si>
    <t>Strešný odvodňovací systém GEBERIT PLUVIA - vetva D1-P, D2-P (viď cenová ponuka) alebo ekvivalent</t>
  </si>
  <si>
    <t>PONUKA.44</t>
  </si>
  <si>
    <t>Montáž odvodňovacieho systému</t>
  </si>
  <si>
    <t>PONUKA.45</t>
  </si>
  <si>
    <t>ACO štrbinový žľab - obdĺžnik W16/8 L84650 H150/100 E25 Rošt pre dlaždice W168 L168 H25 ostré rohy (10x) ACO antikoro protizápachový uzáver pre vpust (10x) (viď cenová ponuka) alebo ekvivalent Ž</t>
  </si>
  <si>
    <t>998721201.S</t>
  </si>
  <si>
    <t>Presun hmôt pre vnútornú kanalizáciu v objektoch výšky do 6 m</t>
  </si>
  <si>
    <t>998721294.S</t>
  </si>
  <si>
    <t>D3</t>
  </si>
  <si>
    <t>C 721 A02 VNÚTORNÝ VODOVOD</t>
  </si>
  <si>
    <t>722130212.S</t>
  </si>
  <si>
    <t>Potrubie z oceľových rúr pozink. bezšvíkových bežných-11 353.0, 10 004.0 zvarov. bežných-11 343.03 + montáž DN 20</t>
  </si>
  <si>
    <t>722130214.S</t>
  </si>
  <si>
    <t>Potrubie z oceľových rúr pozink. bezšvíkových bežných-11 353.0, 10 004.0 zvarov. bežných-11 343.03 + montáž DN 32</t>
  </si>
  <si>
    <t>722130215.S</t>
  </si>
  <si>
    <t>Potrubie z oceľových rúr pozink. bezšvíkových bežných-11 353.0, 10 004.0 zvarov. bežných-11 343.03 + montáž DN 40</t>
  </si>
  <si>
    <t>722130216.S</t>
  </si>
  <si>
    <t>Potrubie z oceľových rúr pozink. bezšvíkových bežných-11 353.0, 10 004.0 zvarov. bežných-11 343.03 + montáž DN 50</t>
  </si>
  <si>
    <t>722130218.S</t>
  </si>
  <si>
    <t>Potrubie z oceľových rúr pozink. bezšvíkových bežných-11 353.0, 10 004.0 zvarov. bežných-11 343.03 + montáž DN 80</t>
  </si>
  <si>
    <t>PONUKA.46</t>
  </si>
  <si>
    <t>Viacvrstvové potrubie + montáž 20x2,25</t>
  </si>
  <si>
    <t>PONUKA.47</t>
  </si>
  <si>
    <t>Viacvrstvové potrubie + montáž 25x2,5</t>
  </si>
  <si>
    <t>PONUKA.48</t>
  </si>
  <si>
    <t>Viacvrstvové potrubie + montáž 32x3,0</t>
  </si>
  <si>
    <t>PONUKA.49</t>
  </si>
  <si>
    <t>Viacvrstvové potrubie + montáž 40x4,0</t>
  </si>
  <si>
    <t>PONUKA.50</t>
  </si>
  <si>
    <t>Viacvrstvové potrubie + montáž 50x4,5</t>
  </si>
  <si>
    <t>PONUKA.51</t>
  </si>
  <si>
    <t>Viacvrstvové potrubie + montáž 63x6,0</t>
  </si>
  <si>
    <t>PONUKA.52</t>
  </si>
  <si>
    <t>Viacvrstvové potrubie + montáž 75x7,5</t>
  </si>
  <si>
    <t>PONUKA.53.1</t>
  </si>
  <si>
    <t>Potrubie z plastických hmôt z PE-HD D50x4,6</t>
  </si>
  <si>
    <t>1869010328</t>
  </si>
  <si>
    <t>PONUKA.53</t>
  </si>
  <si>
    <t>Potrubie z plastických hmôt z PE-HD D90x8,2</t>
  </si>
  <si>
    <t>PONUKA.54.1</t>
  </si>
  <si>
    <t>HAWLE ISO tvarovka 90° koleno, D40/DN50 č.6410</t>
  </si>
  <si>
    <t>-57639852</t>
  </si>
  <si>
    <t>PONUKA.54</t>
  </si>
  <si>
    <t>HAWLE SYSTEM 2000 liatinové 90° koleno, D90/DN80 č.8535</t>
  </si>
  <si>
    <t>PONUKA.55</t>
  </si>
  <si>
    <t>Guľové kohúty s pákou - GK, 2 x vnútorný závit DN 15</t>
  </si>
  <si>
    <t>PONUKA.56</t>
  </si>
  <si>
    <t>Guľové kohúty s pákou - GK, 2 x vnútorný závit DN 20</t>
  </si>
  <si>
    <t>PONUKA.57</t>
  </si>
  <si>
    <t>Guľové kohúty s odvodnením - GKv, 2 x vnútorný závit DN 20</t>
  </si>
  <si>
    <t>PONUKA.58</t>
  </si>
  <si>
    <t>Guľové kohúty s pákou - GK, 2 x vnútorný závit DN 25</t>
  </si>
  <si>
    <t>PONUKA.59</t>
  </si>
  <si>
    <t>Guľové kohúty s pákou - GK, 2 x vnútorný závit DN 32</t>
  </si>
  <si>
    <t>PONUKA.60</t>
  </si>
  <si>
    <t>Guľové kohúty s pákou - GK, 2 x vnútorný závit DN 40</t>
  </si>
  <si>
    <t>PONUKA.59.1</t>
  </si>
  <si>
    <t>Guľové kohúty s odvodnením - GKv, 2 x vnútorný závit DN 40</t>
  </si>
  <si>
    <t>1781525920</t>
  </si>
  <si>
    <t>PONUKA.61</t>
  </si>
  <si>
    <t>Guľové kohúty s pákou - GK, 2 x vnútorný závit DN 50</t>
  </si>
  <si>
    <t>PONUKA.62</t>
  </si>
  <si>
    <t>Guľové kohúty s pákou - GK, 2 x vnútorný závit DN 65</t>
  </si>
  <si>
    <t>PONUKA.63</t>
  </si>
  <si>
    <t>Guľové kohúty s pákou - GK, 2 x vnútorný závit DN 80</t>
  </si>
  <si>
    <t>722221010.S</t>
  </si>
  <si>
    <t>Montáž guľového kohúta závitového priameho pre vodu DN 15</t>
  </si>
  <si>
    <t>722221015.S</t>
  </si>
  <si>
    <t>Montáž guľového kohúta závitového priameho pre vodu DN 20</t>
  </si>
  <si>
    <t>722221020.S</t>
  </si>
  <si>
    <t>Montáž guľového kohúta závitového priameho pre vodu DN 25</t>
  </si>
  <si>
    <t>722221025.S</t>
  </si>
  <si>
    <t>Montáž guľového kohúta závitového priameho pre vodu DN 32</t>
  </si>
  <si>
    <t>722221030.S</t>
  </si>
  <si>
    <t>Montáž guľového kohúta závitového priameho pre vodu DN 40</t>
  </si>
  <si>
    <t>722221035.S</t>
  </si>
  <si>
    <t>Montáž guľového kohúta závitového priameho pre vodu DN 50</t>
  </si>
  <si>
    <t>722221040.S</t>
  </si>
  <si>
    <t>Montáž guľového kohúta závitového priameho pre vodu DN 65</t>
  </si>
  <si>
    <t>722221045.S</t>
  </si>
  <si>
    <t>Montáž guľového kohúta závitového priameho pre vodu DN 80</t>
  </si>
  <si>
    <t>PONUKA.64</t>
  </si>
  <si>
    <t>Práčkový guľový kohút - PGK DN 15</t>
  </si>
  <si>
    <t>722221070.S</t>
  </si>
  <si>
    <t>Montáž guľového kohúta rohového DN 15</t>
  </si>
  <si>
    <t>PONUKA.65</t>
  </si>
  <si>
    <t>Vypúšťací ventil - VV DN 20</t>
  </si>
  <si>
    <t>722221083.S</t>
  </si>
  <si>
    <t>Montáž guľového kohúta vypúšťacieho závitového DN 20</t>
  </si>
  <si>
    <t>PONUKA.66</t>
  </si>
  <si>
    <t>Poistný ventil - PV DN 20</t>
  </si>
  <si>
    <t>722221175.S</t>
  </si>
  <si>
    <t>Montáž poistného ventilu závitového pre vodu DN 20</t>
  </si>
  <si>
    <t>PONUKA.67</t>
  </si>
  <si>
    <t>Redukčný ventil - FRV DN 65</t>
  </si>
  <si>
    <t>Montáž redukčného ventilu DN 65</t>
  </si>
  <si>
    <t>PONUKA.68</t>
  </si>
  <si>
    <t>Filter so spätným preplachom - FRV DN 66</t>
  </si>
  <si>
    <t>Montáž filtra DN 65</t>
  </si>
  <si>
    <t>PONUKA.69</t>
  </si>
  <si>
    <t>Spätné klapky - SK DN 20</t>
  </si>
  <si>
    <t>PONUKA.70</t>
  </si>
  <si>
    <t>Spätné klapky - SK DN 25</t>
  </si>
  <si>
    <t>PONUKA.71</t>
  </si>
  <si>
    <t>Spätné klapky - SK DN 50</t>
  </si>
  <si>
    <t>PONUKA.72</t>
  </si>
  <si>
    <t>Spätné klapky - SK DN 65</t>
  </si>
  <si>
    <t>PONUKA.73</t>
  </si>
  <si>
    <t>Spätné klapky - SK DN 80</t>
  </si>
  <si>
    <t>722221310.S</t>
  </si>
  <si>
    <t>Montáž spätnej klapky závitovej pre vodu DN 20</t>
  </si>
  <si>
    <t>722221315.S</t>
  </si>
  <si>
    <t>Montáž spätnej klapky závitovej pre vodu DN 25</t>
  </si>
  <si>
    <t>722221330.S</t>
  </si>
  <si>
    <t>Montáž spätnej klapky závitovej pre vodu DN 50</t>
  </si>
  <si>
    <t>722221335.S</t>
  </si>
  <si>
    <t>Montáž spätnej klapky závitovej pre vodu DN 65</t>
  </si>
  <si>
    <t>722221340.S</t>
  </si>
  <si>
    <t>Montáž spätnej klapky závitovej pre vodu DN 80</t>
  </si>
  <si>
    <t>722220111.S</t>
  </si>
  <si>
    <t>Montáž armatúry závitovej s jedným závitom, nástenka pre výtokový ventil DN 15</t>
  </si>
  <si>
    <t>722220121.S</t>
  </si>
  <si>
    <t>Montáž armatúry závitovej s jedným závitom, nástenka pre batériu DN 15</t>
  </si>
  <si>
    <t>PONUKA.74</t>
  </si>
  <si>
    <t>Hydrantový systém do steny s tvarovo stálou hadicou HS-B 25/30 T</t>
  </si>
  <si>
    <t>722250005.S</t>
  </si>
  <si>
    <t>Montáž hydrantového systému s tvarovo stálou hadicou D 25</t>
  </si>
  <si>
    <t>PONUKA.75</t>
  </si>
  <si>
    <t>Vodomer Q3_2,5</t>
  </si>
  <si>
    <t>722263415.S</t>
  </si>
  <si>
    <t>Montáž vodomeru závit. jednovtokového suchobežného G 3/4</t>
  </si>
  <si>
    <t>722290229.S</t>
  </si>
  <si>
    <t>Tlaková skúška vodovodného potrubia závitového nad DN 50</t>
  </si>
  <si>
    <t>722290234.S</t>
  </si>
  <si>
    <t>Prepláchnutie a dezinfekcia vodovodného potrubia do DN 80</t>
  </si>
  <si>
    <t>998722294.S</t>
  </si>
  <si>
    <t>D4</t>
  </si>
  <si>
    <t>C 721 A04 STROJNÉ VYBAVENIE</t>
  </si>
  <si>
    <t>PONUKA.76</t>
  </si>
  <si>
    <t>Cirkulačné čerpadlo</t>
  </si>
  <si>
    <t>Montáž cirkulačného čerpadla DN 25</t>
  </si>
  <si>
    <t>PONUKA.77</t>
  </si>
  <si>
    <t>Manometer</t>
  </si>
  <si>
    <t>734424140.S</t>
  </si>
  <si>
    <t>Montáž tlakomera - manometra radiálneho Ø 63 mm</t>
  </si>
  <si>
    <t>PONUKA.78</t>
  </si>
  <si>
    <t>Teplomer 0-120°C</t>
  </si>
  <si>
    <t>734412130.S</t>
  </si>
  <si>
    <t>Montáž teplomeru technického axiálneho, dĺžka 100 mm Ø 63 mm</t>
  </si>
  <si>
    <t>PONUKA. 1</t>
  </si>
  <si>
    <t>Montáž zmäkčovača vody</t>
  </si>
  <si>
    <t>1070752059</t>
  </si>
  <si>
    <t>Zmäkčovač vody</t>
  </si>
  <si>
    <t>1760938890</t>
  </si>
  <si>
    <t>998724201.S</t>
  </si>
  <si>
    <t>Presun hmôt pre strojné vybavenie v objektoch výšky do 6 m</t>
  </si>
  <si>
    <t>998724294.S</t>
  </si>
  <si>
    <t>D5</t>
  </si>
  <si>
    <t>C 721 A05 ZARIAĎOVACIE PREDMETY</t>
  </si>
  <si>
    <t>PONUKA.79</t>
  </si>
  <si>
    <t>Záchod závesný, rozmer 358 x 530 mm WC</t>
  </si>
  <si>
    <t>PONUKA.80</t>
  </si>
  <si>
    <t>WC sedadlo upevnenie zdola WC</t>
  </si>
  <si>
    <t>PONUKA.81</t>
  </si>
  <si>
    <t>Inštalačný systém WC</t>
  </si>
  <si>
    <t>PONUKA.82</t>
  </si>
  <si>
    <t>Záchod závesný pre imobilných, rozmer 358 x 530 mm WCi</t>
  </si>
  <si>
    <t>PONUKA.83</t>
  </si>
  <si>
    <t>WC sedadlo upevnenie zdola WCi</t>
  </si>
  <si>
    <t>PONUKA.84</t>
  </si>
  <si>
    <t>Inštalačný systém pre imobilných WCi</t>
  </si>
  <si>
    <t>PONUKA.85</t>
  </si>
  <si>
    <t>Ovládacie tlačidlo WC,WCi</t>
  </si>
  <si>
    <t>725119410.S</t>
  </si>
  <si>
    <t>Montáž záchodovej misy keramickej zavesenej s rovným odpadom</t>
  </si>
  <si>
    <t>725119415.S</t>
  </si>
  <si>
    <t>Montáž záchodovej misy keramickej bezbariérovej</t>
  </si>
  <si>
    <t>725149715.S</t>
  </si>
  <si>
    <t>Montáž predstenového systému záchodov</t>
  </si>
  <si>
    <t>725149720.S</t>
  </si>
  <si>
    <t>Montáž záchodu do predstenového systému</t>
  </si>
  <si>
    <t>725291112.S</t>
  </si>
  <si>
    <t>Montáž záchodovej dosky</t>
  </si>
  <si>
    <t>PONUKA.86</t>
  </si>
  <si>
    <t>Pisoár s integrovaným ovládaním, napájanie zo siete, rozmer 310 x 370 mm Súčasťou dodávky je zápachová uzávierka s funkciou odsávania, ovládanie splachovania pisoárov so sieťovým zdrojom a magnetickým ventilom, odtokové sitko a súprava, prívodná súprava a</t>
  </si>
  <si>
    <t>PONUKA.87</t>
  </si>
  <si>
    <t>Inštalačný systém PM</t>
  </si>
  <si>
    <t>725129210.S</t>
  </si>
  <si>
    <t>Montáž pisoáru keramického s automatickým splachovaním</t>
  </si>
  <si>
    <t>725149740.S</t>
  </si>
  <si>
    <t>Montáž predstenového systému pisoárov</t>
  </si>
  <si>
    <t>725149745.S</t>
  </si>
  <si>
    <t>Montáž pisoáru do predstenového systému</t>
  </si>
  <si>
    <t>PONUKA.88</t>
  </si>
  <si>
    <t>Umývadlo zápustné s otvorom pre batériu, s odtokovým ventilom, rozmer 450 x 370 mm U1a,U1b</t>
  </si>
  <si>
    <t>PONUKA.89</t>
  </si>
  <si>
    <t>Umývadlo s otvorom pre batériu, s odtokovým ventilom, rozmer 550 x 440 mm U2</t>
  </si>
  <si>
    <t>PONUKA.90</t>
  </si>
  <si>
    <t>Umývadlo s otvorom pre batériu, s odtokovým ventilom, rozmer 450 x 370 m U3</t>
  </si>
  <si>
    <t>PONUKA.91</t>
  </si>
  <si>
    <t>Umývadlo s otvorom pre batériu pre imobilných, s odtokovým ventilom, rozmer 550 x 550 mm Ui</t>
  </si>
  <si>
    <t>PONUKA.92</t>
  </si>
  <si>
    <t>Polostĺp U2,U3</t>
  </si>
  <si>
    <t>PONUKA.93</t>
  </si>
  <si>
    <t>Inštalačný systém U1a,U2,U3</t>
  </si>
  <si>
    <t>PONUKA.94</t>
  </si>
  <si>
    <t>Inštalačný systém s podomietkovou zápachovou uzávierkou Ui</t>
  </si>
  <si>
    <t>725149760.S</t>
  </si>
  <si>
    <t>Montáž predstenového systému umývadiel</t>
  </si>
  <si>
    <t>725149765.S</t>
  </si>
  <si>
    <t>Montáž umývadiel do predstenového systému</t>
  </si>
  <si>
    <t>725219201.S</t>
  </si>
  <si>
    <t>Montáž umývadiel</t>
  </si>
  <si>
    <t>725219501.S</t>
  </si>
  <si>
    <t>Montáž umývadiel zabudovaných do pultov</t>
  </si>
  <si>
    <t>PONUKA.95</t>
  </si>
  <si>
    <t>Štvrťkruhová akrylát. vanička, rozmer 800 x 800 x 50 mm SP2</t>
  </si>
  <si>
    <t>725241141.S</t>
  </si>
  <si>
    <t>Montáž spr. vaničiek akrylátových - štvrťkruh 800x800 mm</t>
  </si>
  <si>
    <t>PONUKA.96</t>
  </si>
  <si>
    <t>Štvrťkruhový sprchovací kút, rozmer 800 x 800 x 2000 mm SP2</t>
  </si>
  <si>
    <t>725245272.S</t>
  </si>
  <si>
    <t>Montáž spr. kútov kompletných štvrťkruh. do 800x800 mm</t>
  </si>
  <si>
    <t>PONUKA.97</t>
  </si>
  <si>
    <t>Umývadlová výlevka, rozmer 450 x 335 mm VL</t>
  </si>
  <si>
    <t>PONUKA.98</t>
  </si>
  <si>
    <t>Sklápací rošt s vyrovnávacími podložkami VL</t>
  </si>
  <si>
    <t>PONUKA.99</t>
  </si>
  <si>
    <t>Chránič okrajov výlevky VL</t>
  </si>
  <si>
    <t>PONUKA.100</t>
  </si>
  <si>
    <t>Inštalačný systém VL</t>
  </si>
  <si>
    <t>725149805.S</t>
  </si>
  <si>
    <t>Montáž predstenového systému výleviek</t>
  </si>
  <si>
    <t>725149810.S</t>
  </si>
  <si>
    <t>Montáž výleviek do predstenového systému</t>
  </si>
  <si>
    <t>725332320.S</t>
  </si>
  <si>
    <t>Montáž výleviek závesných keramických</t>
  </si>
  <si>
    <t>378</t>
  </si>
  <si>
    <t>PONUKA.101</t>
  </si>
  <si>
    <t>Elektrický zásobníkový ohrievač TATRAMAT  EO 50 EL</t>
  </si>
  <si>
    <t>380</t>
  </si>
  <si>
    <t>725539101.S</t>
  </si>
  <si>
    <t>Montáž elektrického ohrievača závesného zvislého do 50 l</t>
  </si>
  <si>
    <t>382</t>
  </si>
  <si>
    <t>PONUKA.102</t>
  </si>
  <si>
    <t>Rohový ventil 1/2"- 3/8" (RV-15)</t>
  </si>
  <si>
    <t>384</t>
  </si>
  <si>
    <t>725819402.S</t>
  </si>
  <si>
    <t>Montáž ventilov nástenných G 1/2</t>
  </si>
  <si>
    <t>386</t>
  </si>
  <si>
    <t>PONUKA.103</t>
  </si>
  <si>
    <t>Nástenná páková batéria s elastickým ramenom VL</t>
  </si>
  <si>
    <t>388</t>
  </si>
  <si>
    <t>725829801.S</t>
  </si>
  <si>
    <t>Montáž batérií výlevkových nástenných klasických, pákových, s mechanickým ovládaním</t>
  </si>
  <si>
    <t>390</t>
  </si>
  <si>
    <t>PONUKA.104</t>
  </si>
  <si>
    <t>Stojančeková batéria U1a,U1b,U2,U3,Ui, D1*,D2*</t>
  </si>
  <si>
    <t>392</t>
  </si>
  <si>
    <t>725829601.S</t>
  </si>
  <si>
    <t>Montáž batérii stojančekových</t>
  </si>
  <si>
    <t>394</t>
  </si>
  <si>
    <t>PONUKA.105</t>
  </si>
  <si>
    <t>Termostatická sprchová súprava s horným vývodom a so sprchovou súpravou</t>
  </si>
  <si>
    <t>396</t>
  </si>
  <si>
    <t>725849201.S</t>
  </si>
  <si>
    <t>Montáž batérie sprchovej nástennej</t>
  </si>
  <si>
    <t>398</t>
  </si>
  <si>
    <t>725849205.S</t>
  </si>
  <si>
    <t>Montáž držiaka sprchy s nastaviteľnou výškou</t>
  </si>
  <si>
    <t>400</t>
  </si>
  <si>
    <t>725849206.S</t>
  </si>
  <si>
    <t>Montáž držiaka sprchy s pevnou výškou</t>
  </si>
  <si>
    <t>402</t>
  </si>
  <si>
    <t>Zápachová uzávierka U1a,U1b,U2,U3</t>
  </si>
  <si>
    <t>404</t>
  </si>
  <si>
    <t>725869301.S</t>
  </si>
  <si>
    <t>Montáž zápachových uzávierok umývadlových</t>
  </si>
  <si>
    <t>406</t>
  </si>
  <si>
    <t>PONUKA.106</t>
  </si>
  <si>
    <t>Súprava pre konečnú montáž pre umývadlo s podomietkovou zápachovou uzávierko Ui</t>
  </si>
  <si>
    <t>408</t>
  </si>
  <si>
    <t>725869302.S</t>
  </si>
  <si>
    <t>Montáž zápach. uzávierok umývadlových (podomietkových)</t>
  </si>
  <si>
    <t>410</t>
  </si>
  <si>
    <t>PONUKA.107</t>
  </si>
  <si>
    <t>Kolenová zápachová uzávierka pre drez, s uhlovou hadicovou prípojkou D1*</t>
  </si>
  <si>
    <t>412</t>
  </si>
  <si>
    <t>PONUKA.108</t>
  </si>
  <si>
    <t>Kolenová zápachová uzávierka D2*</t>
  </si>
  <si>
    <t>414</t>
  </si>
  <si>
    <t>725869311.S</t>
  </si>
  <si>
    <t>Montáž zápachových uzávierok drezových pre jeden drez</t>
  </si>
  <si>
    <t>416</t>
  </si>
  <si>
    <t>PONUKA.109</t>
  </si>
  <si>
    <t>Vaničkový sifón chróm plast Ø90 + koleno 45° SP2</t>
  </si>
  <si>
    <t>418</t>
  </si>
  <si>
    <t>725869323</t>
  </si>
  <si>
    <t>Montáž zápachovej uzávierky pre zariaďovacie predmety, pračkovej do D 50 (podomietkovej)</t>
  </si>
  <si>
    <t>-1351370077</t>
  </si>
  <si>
    <t>5516200122.1</t>
  </si>
  <si>
    <t>Zápachová uzávierka</t>
  </si>
  <si>
    <t>356089500</t>
  </si>
  <si>
    <t>725869341.S</t>
  </si>
  <si>
    <t>Montáž zápachových uzávierok sprchových a vaničkových do D90 mm</t>
  </si>
  <si>
    <t>420</t>
  </si>
  <si>
    <t>PONUKA.110</t>
  </si>
  <si>
    <t>Kolenová zápachová uzávierka VL</t>
  </si>
  <si>
    <t>422</t>
  </si>
  <si>
    <t>725869351.S</t>
  </si>
  <si>
    <t>Montáž zápachových uzávierok výlevkových</t>
  </si>
  <si>
    <t>424</t>
  </si>
  <si>
    <t>725869371.S</t>
  </si>
  <si>
    <t>Montáž zápachových uzávierok pisoárových</t>
  </si>
  <si>
    <t>426</t>
  </si>
  <si>
    <t>PONUKA.111</t>
  </si>
  <si>
    <t>Zápachová uzávierka plastová pre odvod kondenzátu HL 136N</t>
  </si>
  <si>
    <t>428</t>
  </si>
  <si>
    <t>PONUKA.112</t>
  </si>
  <si>
    <t>Odtokový lievik so zápachovou uzávierkou HL 21</t>
  </si>
  <si>
    <t>430</t>
  </si>
  <si>
    <t>725869380.S</t>
  </si>
  <si>
    <t>Montáž zápachových uzávierok ostatných typov</t>
  </si>
  <si>
    <t>432</t>
  </si>
  <si>
    <t>PONUKA.113</t>
  </si>
  <si>
    <t>Dvierka krycie  15/30 cm</t>
  </si>
  <si>
    <t>434</t>
  </si>
  <si>
    <t>PONUKA.114</t>
  </si>
  <si>
    <t>Dvierka krycie  20/40 cm</t>
  </si>
  <si>
    <t>436</t>
  </si>
  <si>
    <t>PONUKA.115</t>
  </si>
  <si>
    <t>Montáž dvierok</t>
  </si>
  <si>
    <t>438</t>
  </si>
  <si>
    <t>PONUKA.116</t>
  </si>
  <si>
    <t>Nerezová pitná fontánka na podlahu s tlačnou armatúrou, výška 800 mm, priemer Ø420 mm Súčasťou dodávky je zápachová uzávierka, pitná armatúra, rohový ventil s filtrom, prepojovacie hadice a upevňovacia sada PF</t>
  </si>
  <si>
    <t>440</t>
  </si>
  <si>
    <t>725939101.S</t>
  </si>
  <si>
    <t>Montáž pitnej fontánky</t>
  </si>
  <si>
    <t>442</t>
  </si>
  <si>
    <t>998725201.S</t>
  </si>
  <si>
    <t>Presun hmôt pre zariaďovacie predmety v stavbe výšky do 6 m</t>
  </si>
  <si>
    <t>444</t>
  </si>
  <si>
    <t>998725294.S</t>
  </si>
  <si>
    <t>Príplatok za zväčšený presun nad vymedzenú najväčšiu dopravnú vzdialenosť mimo staveniska do 1 km</t>
  </si>
  <si>
    <t>446</t>
  </si>
  <si>
    <t>05.03 - Vodovodné (90,160) a kanalizačné prípojky (splašková, dažďová)</t>
  </si>
  <si>
    <t>05.03.01 - Vodovodná prípojka</t>
  </si>
  <si>
    <t>D1 - VODOVODNÁ PRÍPOJKA</t>
  </si>
  <si>
    <t xml:space="preserve">    D2 - I.C 001 - ZEMNÉ PRÁCE</t>
  </si>
  <si>
    <t xml:space="preserve">    D3 - II.C 271 - PODKLADNÉ  KONŠTRUKCIE</t>
  </si>
  <si>
    <t xml:space="preserve">    D4 - III.C 271 -  VONKAJŠIE POTRUBNÉ ROZVODY</t>
  </si>
  <si>
    <t xml:space="preserve">    D5 - IV.C 271 - PRESUN HMÔT</t>
  </si>
  <si>
    <t>D6 - VODOMERNÁ ŠACHTA VŠ</t>
  </si>
  <si>
    <t xml:space="preserve">    D7 - I.C 271 - PODKLADNÉ  KONŠTRUKCIE</t>
  </si>
  <si>
    <t xml:space="preserve">    D8 - II.C 271 - OSTATNÉ KONŠTRUKCIE</t>
  </si>
  <si>
    <t>VODOVODNÁ PRÍPOJKA</t>
  </si>
  <si>
    <t>I.C 001 - ZEMNÉ PRÁCE</t>
  </si>
  <si>
    <t>0101-131201201</t>
  </si>
  <si>
    <t>Hĺbenie zapažených jám v hornine 3 do 100 m3</t>
  </si>
  <si>
    <t xml:space="preserve">"VŠ" 4,7*3,0*2,71 </t>
  </si>
  <si>
    <t>0101-131201209</t>
  </si>
  <si>
    <t>Príplatok za lepivosť 30%</t>
  </si>
  <si>
    <t>0101-132201202</t>
  </si>
  <si>
    <t>Hĺbenie rýh šírky nad 600 mm v hornine 3 do 1000 m3</t>
  </si>
  <si>
    <t xml:space="preserve">"VP" 4,4*0,8*1,71 </t>
  </si>
  <si>
    <t xml:space="preserve">"VP1"10,9*0,5*1,43 + 56,5*0,5*1,44 </t>
  </si>
  <si>
    <t xml:space="preserve">"VP2"10,9*0,5*1,43 + 56,5*0,5*1,44 + 23,5*0,8*1,67 + 5,8*0,8*1,62 + 7,7*0,8*1,54 </t>
  </si>
  <si>
    <t>0101-132201209</t>
  </si>
  <si>
    <t>0101-151101101</t>
  </si>
  <si>
    <t>Zriadenie paženia stien rýh príložného a rozopretia hĺbky do 2 m</t>
  </si>
  <si>
    <t xml:space="preserve">"VP"4,4*2*1,71 </t>
  </si>
  <si>
    <t xml:space="preserve">"VP1"10,9*1,43 + 56,5*1,44 </t>
  </si>
  <si>
    <t xml:space="preserve">"VP2"10,9*1,43 + 56,5*1,44 + 23,5*2*1,67 + 5,8*2*1,62 + 7,7*2*1,54 </t>
  </si>
  <si>
    <t>0101-151101111</t>
  </si>
  <si>
    <t>Odstranenie paženia stien rýh príložné, hĺbky do 2 m</t>
  </si>
  <si>
    <t>0101-151101201</t>
  </si>
  <si>
    <t>Zriadenie paženia stien výkopu príložného bez rozopretia hĺbky do 4 m</t>
  </si>
  <si>
    <t xml:space="preserve">"VŠ"(4,7+3,0)*2*2,71 </t>
  </si>
  <si>
    <t>0101-151101211</t>
  </si>
  <si>
    <t>Odstranenie paženia stien výkopu príložné, hĺbky do 4 m</t>
  </si>
  <si>
    <t>0101-162301111</t>
  </si>
  <si>
    <t>Vodorovné premiestnenie výkopu na vzdialenosť  do 500 m</t>
  </si>
  <si>
    <t>"-pol.č. I.C 12 + pol.č. II.C 1"  60,96</t>
  </si>
  <si>
    <t xml:space="preserve">"VŠ"3,5*1,8*2,11+ 4,7*3,0*0,30 + 0,9*0,9*0,30 </t>
  </si>
  <si>
    <t>0101-171201201</t>
  </si>
  <si>
    <t>Uloženie sypaniny na skládku do 100 m3</t>
  </si>
  <si>
    <t>0101-174101002</t>
  </si>
  <si>
    <t>Zásyp rýh sypaninou s uložením výkopku vo vrstvách a so zhutnením do 1000 m3</t>
  </si>
  <si>
    <t>0101-175101102</t>
  </si>
  <si>
    <t>Obsyp potrubia sypaninou z vhodného materiálu s prehodením sypaniny</t>
  </si>
  <si>
    <t xml:space="preserve">"VP"5,0*0,8*0,45 </t>
  </si>
  <si>
    <t xml:space="preserve">"VP1"68,0*0,5*0,45 </t>
  </si>
  <si>
    <t xml:space="preserve">"VP2"68,0*0,5*0,45 + 37,0*0,8*0,45 </t>
  </si>
  <si>
    <t>Kamenivo ťažené drobné 0-4 C</t>
  </si>
  <si>
    <t>II.C 271 - PODKLADNÉ  KONŠTRUKCIE</t>
  </si>
  <si>
    <t>0127-451573111</t>
  </si>
  <si>
    <t>Lôžko pod potrubie z piesku a štrkopiesku</t>
  </si>
  <si>
    <t xml:space="preserve">"VP"5,0*0,8*0,15 </t>
  </si>
  <si>
    <t xml:space="preserve">"VP1"68,0*0,5*0,15 </t>
  </si>
  <si>
    <t xml:space="preserve">"VP2"68,0*0,5*0,15 + 37,0*0,8*0,15 </t>
  </si>
  <si>
    <t>0127-452311141</t>
  </si>
  <si>
    <t>Dosky, sedlové lôžka alebo bloky z betónu v otvorenom výkope tr. C16/20</t>
  </si>
  <si>
    <t>0,5*0,5*0,5*4</t>
  </si>
  <si>
    <t>0127-452351101</t>
  </si>
  <si>
    <t>Debnenie podkladových a zabezpečovacích konštrukcii v otvorenom výkope</t>
  </si>
  <si>
    <t>III.C 271 -  VONKAJŠIE POTRUBNÉ ROZVODY</t>
  </si>
  <si>
    <t>0227-871251122</t>
  </si>
  <si>
    <t>Montáž vodovodného potrubia z PE  100 rúr zváraných elektrotvarovkami D90</t>
  </si>
  <si>
    <t>PONUKA - (9)</t>
  </si>
  <si>
    <t>Potrubie z PE D90x8,2</t>
  </si>
  <si>
    <t>0227-871331130</t>
  </si>
  <si>
    <t>Montáž vodovodného potrubia z PE  100 rúr zváraných elektrotvarovkami D160</t>
  </si>
  <si>
    <t>PONUKA - (6)</t>
  </si>
  <si>
    <t>Potrubie z PE D160x14,6</t>
  </si>
  <si>
    <t>0227-891311111</t>
  </si>
  <si>
    <t>Montáž vodovodných armatúr na potrubie s osadením zemnej súpravy DN150</t>
  </si>
  <si>
    <t>PONUKA - (2)</t>
  </si>
  <si>
    <t>E2 - posúvač HAWLE č.4000 alebo ekvivalent DN150</t>
  </si>
  <si>
    <t>PONUKA - (3)</t>
  </si>
  <si>
    <t>E2 - montážna teleskopická súprava HAWLE č.9500 alebo ekvivalent DN150</t>
  </si>
  <si>
    <t>0227-891241221</t>
  </si>
  <si>
    <t>Montáž vodovodných armatúr na potrubie v šachte s ručným kolieskom DN80</t>
  </si>
  <si>
    <t>PONUKA - (19)</t>
  </si>
  <si>
    <t>E2 - posúvač HAWLE č.4000 alebo ekvivalent DN80</t>
  </si>
  <si>
    <t>PONUKA - (19a)</t>
  </si>
  <si>
    <t>Ručné koliesko HAWLE č.7800 alebo ekvivalent DN80</t>
  </si>
  <si>
    <t>0227-891311221</t>
  </si>
  <si>
    <t>Montáž vodovodných armatúr na potrubie v šachte s ručným kolieskom DN150</t>
  </si>
  <si>
    <t>PONUKA - (12)</t>
  </si>
  <si>
    <t>E2 - redkukný posúvač HAWLE č.4150 alebo ekvivalent DN150100</t>
  </si>
  <si>
    <t>PONUKA - (12a)</t>
  </si>
  <si>
    <t>Ručné koliesko HAWLE č.7800 alebo ekvivalent DN150</t>
  </si>
  <si>
    <t>0227-891214121</t>
  </si>
  <si>
    <t>Montáž montážnych vložiek DN50</t>
  </si>
  <si>
    <t>PONUKA - (14)</t>
  </si>
  <si>
    <t>Montážna vložka HAWLE č.9810 alebo ekvivalent DN50</t>
  </si>
  <si>
    <t>0227-891245321</t>
  </si>
  <si>
    <t>Montáž spätných klapiek DN80</t>
  </si>
  <si>
    <t>PONUKA - (22)</t>
  </si>
  <si>
    <t>Spätná klapka HAWLE č.9831 alebo ekvivalent DN80</t>
  </si>
  <si>
    <t>0227-891315321</t>
  </si>
  <si>
    <t>Montáž spätných klapiek DN150</t>
  </si>
  <si>
    <t>PONUKA - (17)</t>
  </si>
  <si>
    <t>Spätná klapka HAWLE č.9831 alebo ekvivalent DN150</t>
  </si>
  <si>
    <t>0227-891267211</t>
  </si>
  <si>
    <t>Montáž hydrantov nadzemných DN150</t>
  </si>
  <si>
    <t>PONUKA - (8)</t>
  </si>
  <si>
    <t>Nadzemný hydrant KRAMMER EURO 2000 RW-0, č.K250 DN150</t>
  </si>
  <si>
    <t>0277-891379111</t>
  </si>
  <si>
    <t>Montáž navrtávacích pásov na potrubie DN 400</t>
  </si>
  <si>
    <t>PONUKA - (1)</t>
  </si>
  <si>
    <t>Univerzálny navrtávací pás HAWLE č.3510 alebo ekvivalent DN400/150</t>
  </si>
  <si>
    <t>0277-857241121</t>
  </si>
  <si>
    <t>Montáž liatinových tvaroviek hrdlových jednoosových DN80</t>
  </si>
  <si>
    <t>PONUKA - (10)</t>
  </si>
  <si>
    <t>Liatinové hrdlové 90° koleno pre PE potrubia HAWLE SYSTEM 2000 č.8535 alebo ekvivalent D90</t>
  </si>
  <si>
    <t>0277-857242121</t>
  </si>
  <si>
    <t>Montáž liatinových tvaroviek prírubových jednoosových do DN80</t>
  </si>
  <si>
    <t>PONUKA - (16)</t>
  </si>
  <si>
    <t>Vodomer MeiStream 50°C alebo ekvivalent DN50</t>
  </si>
  <si>
    <t>PONUKA - (21)</t>
  </si>
  <si>
    <t>Vodomer MeiStream PLUS 50°C alebo ekvivalent DN50</t>
  </si>
  <si>
    <t>PONUKA - (15)</t>
  </si>
  <si>
    <t>Liatinový FFG-kus KRAMMER č.530 - 150mm alebo ekvivalent DN50</t>
  </si>
  <si>
    <t>PONUKA - (18)</t>
  </si>
  <si>
    <t>Liatinový Q-kus KRAMMER č.550, koleno 90° alebo ekvivalent DN80</t>
  </si>
  <si>
    <t>PONUKA - (20)</t>
  </si>
  <si>
    <t>Liatinový FFR-kus KRAMMER č.540 alebo ekvivalent DN80/50</t>
  </si>
  <si>
    <t>PONUKA - (23)</t>
  </si>
  <si>
    <t>Prírubový spoj pre PE potrubie HAWLE č.0400 alebo ekvivalent D90</t>
  </si>
  <si>
    <t>0277-857262121</t>
  </si>
  <si>
    <t>Montáž liatinových tvaroviek prírubových jednoosových DN100</t>
  </si>
  <si>
    <t>PONUKA - (13)</t>
  </si>
  <si>
    <t>Liatinový FFR-kus KRAMMER č.540 alebo ekvivalent DN100/50</t>
  </si>
  <si>
    <t>0277-857312121</t>
  </si>
  <si>
    <t>Montáž liatinových tvaroviek prírubových jednoosových DN150</t>
  </si>
  <si>
    <t>PONUKA - (5)</t>
  </si>
  <si>
    <t>Prírubový spoj pre PE potrubie HAWLE č.0400 alebo ekvivalent D160</t>
  </si>
  <si>
    <t>PONUKA - (7)</t>
  </si>
  <si>
    <t>Liatinové prírubové koleno 90° s pätkou HAWLE č. 5049 alebo ekvivalent DN150</t>
  </si>
  <si>
    <t>0277-857314121</t>
  </si>
  <si>
    <t>Montáž liatinových tvaroviek prírubových odbočných DN150</t>
  </si>
  <si>
    <t>PONUKA - (11)</t>
  </si>
  <si>
    <t>Liatinový prírubový T-kus KRAMMER č.510 alebo ekvivalent DN150/80</t>
  </si>
  <si>
    <t>0127-899401112</t>
  </si>
  <si>
    <t>Osadenie poklopov posúvačových</t>
  </si>
  <si>
    <t>PONUKA - (4)</t>
  </si>
  <si>
    <t>Uličný poklop HAWLE č.1750 alebo ekvivalent</t>
  </si>
  <si>
    <t>0127-892271111</t>
  </si>
  <si>
    <t>Tlakové skúšky vodovodného potrubia do DN100</t>
  </si>
  <si>
    <t>0127-892351111</t>
  </si>
  <si>
    <t>Tlakové skúšky vodovodného potrubia DN150</t>
  </si>
  <si>
    <t>0127-892273111</t>
  </si>
  <si>
    <t>Preplach a dezinfekcia vodovodného potrrubia DN80</t>
  </si>
  <si>
    <t>0127-892353111</t>
  </si>
  <si>
    <t>Preplach a dezinfekcia vodovodného potrrubia DN150</t>
  </si>
  <si>
    <t>0127-899721111</t>
  </si>
  <si>
    <t>Vyhľadávací vodič na potrubí do DN150</t>
  </si>
  <si>
    <t>Autozásuvka</t>
  </si>
  <si>
    <t>Výstražná fólia z PVC hr. 33 cm</t>
  </si>
  <si>
    <t>IV.C 271 - PRESUN HMÔT</t>
  </si>
  <si>
    <t>0127-998276101</t>
  </si>
  <si>
    <t>Presun hmôt pre rúrové vedenie z plastických hmôt</t>
  </si>
  <si>
    <t>D6</t>
  </si>
  <si>
    <t>VODOMERNÁ ŠACHTA VŠ</t>
  </si>
  <si>
    <t>D7</t>
  </si>
  <si>
    <t>I.C 271 - PODKLADNÉ  KONŠTRUKCIE</t>
  </si>
  <si>
    <t>0127-451573111.1</t>
  </si>
  <si>
    <t>Lôžko pod drobné objekty z piesku a štrkopiesku</t>
  </si>
  <si>
    <t xml:space="preserve">"VŠ" 4,0*3,7*0,15 </t>
  </si>
  <si>
    <t>D8</t>
  </si>
  <si>
    <t>II.C 271 - OSTATNÉ KONŠTRUKCIE</t>
  </si>
  <si>
    <t>0127-899101111</t>
  </si>
  <si>
    <t>Osadenie poklopov liatinových vrátane rámov hmotnosti do 50 kg</t>
  </si>
  <si>
    <t>Poklop vstupný šachtový 600x600</t>
  </si>
  <si>
    <t>0227-8933010047001-1</t>
  </si>
  <si>
    <t>Osadenie prefabrikovanej vodomernej šachty železobetónovej do 12 t</t>
  </si>
  <si>
    <t>Vodomerná šachta 3200/1500/1800 s príslušenstvom a dopravou</t>
  </si>
  <si>
    <t>05.03.02 - Splašková kanalizačná prípojka</t>
  </si>
  <si>
    <t>D1 - SPLAŠKOVÁ KANALIZAČNÁ PRÍPOJKA</t>
  </si>
  <si>
    <t>D6 - KANALIZAČNÁ ŠACHTA Šn</t>
  </si>
  <si>
    <t>D9 - KANALIZAČNÉ ŠACHTY Š1 - Š4</t>
  </si>
  <si>
    <t>SPLAŠKOVÁ KANALIZAČNÁ PRÍPOJKA</t>
  </si>
  <si>
    <t xml:space="preserve">"Šn" 2,4*2,4*2,76 </t>
  </si>
  <si>
    <t xml:space="preserve">"Š1-Š4" 1,8*1,8*6,93 </t>
  </si>
  <si>
    <t xml:space="preserve">"K1" 29,5*1,0*2,44 + 7,9*1,0*1,90 + 2,7*1,0*1,30 + 7,0*1,0*1,08 + 6,7*1,0*1,00 + 1,7*1,0*2,95 + 13,0*1,0*0,70 </t>
  </si>
  <si>
    <t xml:space="preserve">"K1" 7,9*2*1,90 + 2,7*2*1,30 </t>
  </si>
  <si>
    <t>0101-151101102</t>
  </si>
  <si>
    <t>Zriadenie paženia stien rýh príložného a rozopretia hĺbky do 4 m</t>
  </si>
  <si>
    <t xml:space="preserve">"K1" 29,5*2*2,44 + 1,7*2*2,95 </t>
  </si>
  <si>
    <t>0101-151101112</t>
  </si>
  <si>
    <t>Odstranenie paženia stien rýh príložné, hĺbky do 4 m</t>
  </si>
  <si>
    <t xml:space="preserve">"Šn" 2,4*4*2,76 </t>
  </si>
  <si>
    <t xml:space="preserve">"Š1-Š4n" 1,8*4*4,82 </t>
  </si>
  <si>
    <t>"-pol.č. I.C 14 + pol.č. II.C 1" 65,78</t>
  </si>
  <si>
    <t xml:space="preserve">"Šn" 0,6*0,6*3,14*2,56 + 2,4*2,4*0,20 </t>
  </si>
  <si>
    <t xml:space="preserve">"Š1-Š4" 0,3*0,3*3,14*6,13 + 1,8*1,8*4*0,20 </t>
  </si>
  <si>
    <t>0101-174101001</t>
  </si>
  <si>
    <t>Zásyp rýh sypaninou s uložením výkopku vo vrstvách a so zhutnením do 100 m3</t>
  </si>
  <si>
    <t xml:space="preserve">"Š1-Š4" 1,8*1,8*6,93 - (0,3*0,3*3,14*6,13 + 1,8*1,8*4*0,2) </t>
  </si>
  <si>
    <t xml:space="preserve">"K1" 73,3*1,0*0,50 </t>
  </si>
  <si>
    <t xml:space="preserve">"K1" 73,3*1,0*0,15 </t>
  </si>
  <si>
    <t>0311-871356028</t>
  </si>
  <si>
    <t>Montáž kanalizačného potrubia z PVC rúr plnostenných DN 200</t>
  </si>
  <si>
    <t>PVC potrubie D200x5,9</t>
  </si>
  <si>
    <t>0311-877266000</t>
  </si>
  <si>
    <t>Montáž kanalizačných tvaroviek z PVC potrubia DN 100</t>
  </si>
  <si>
    <t>PVC koleno KGB 100/45°</t>
  </si>
  <si>
    <t>0311-877326004</t>
  </si>
  <si>
    <t>Montáž kanalizačných tvaroviek z PVC potrubia DN 150</t>
  </si>
  <si>
    <t>PVC koleno KGB 150/45°</t>
  </si>
  <si>
    <t>0311-877356006</t>
  </si>
  <si>
    <t>Montáž kanalizačných tvaroviek z PVC potrubia DN 200</t>
  </si>
  <si>
    <t>PVC odbočka KGEA 200/100</t>
  </si>
  <si>
    <t>PVC odbočka KGEA 200/150</t>
  </si>
  <si>
    <t>0311-892351000</t>
  </si>
  <si>
    <t>Skúška tesnosti kanalizácie DN 200</t>
  </si>
  <si>
    <t>KANALIZAČNÁ ŠACHTA Šn</t>
  </si>
  <si>
    <t xml:space="preserve">"Šn" 2,4*2,4*0,20 </t>
  </si>
  <si>
    <t>0127-452386161</t>
  </si>
  <si>
    <t>Vyrovnávacie prstence z prostého betónu tr. c12/15 pod poklopy výšky do 200 mm</t>
  </si>
  <si>
    <t>0311-894421111</t>
  </si>
  <si>
    <t>Zriadenie kanalizačných šachiet z dielov betónových prefabrikovaných do 4 t</t>
  </si>
  <si>
    <t>0127-894411311</t>
  </si>
  <si>
    <t>Osadebie betónových dielcov pre šachty - rovných skruží</t>
  </si>
  <si>
    <t>Skruž šachtová  1000 mm</t>
  </si>
  <si>
    <t>0127-894411311.1</t>
  </si>
  <si>
    <t>Osadebie betónových dielcov pre šachty - prechodových skruží</t>
  </si>
  <si>
    <t>Skruž prechodová</t>
  </si>
  <si>
    <t>0127-899201111</t>
  </si>
  <si>
    <t>Osadenie poklopov s rámom hmotnosti nad 150 kg</t>
  </si>
  <si>
    <t>Poklop vstupný šachtový D 600 D</t>
  </si>
  <si>
    <t>0127-894201168</t>
  </si>
  <si>
    <t>Dno alebo steny šachiet kanalizačných z betónu vodostavebného</t>
  </si>
  <si>
    <t>0127-894204162</t>
  </si>
  <si>
    <t>Žľaby šachiet kanalizačných z prostého betónu prierezu s polomerom   do 500 mm</t>
  </si>
  <si>
    <t>0127-894502402</t>
  </si>
  <si>
    <t>Debnenie stien šachiet kanalizačných kruhových obojstranné</t>
  </si>
  <si>
    <t>D9</t>
  </si>
  <si>
    <t>KANALIZAČNÉ ŠACHTY Š1 - Š4</t>
  </si>
  <si>
    <t>"Š1-Š4" 1,8*1,8*0,20*4</t>
  </si>
  <si>
    <t>0311-894810009</t>
  </si>
  <si>
    <t>Montáž PP kanalizačných šachiet  priemeru 600 mm</t>
  </si>
  <si>
    <t>TEGRA 600 - Šachtové dno  600/200x90° alebo ekvivalent RF240000</t>
  </si>
  <si>
    <t>TEGRA 600 - Šachtové dno  600/200xT alebo ekvivalent RF250000</t>
  </si>
  <si>
    <t>TEGRA 600 - Šachtové dno  600/200x0° alebo ekvivalent RF270000</t>
  </si>
  <si>
    <t>TEGRA 600 - Vlnovcová šacht. rúra  ID600 alebo ekvivalent RP060000</t>
  </si>
  <si>
    <t>TEGRA 600 - Teleskopický adaptér  D400 alebo ekvivalent  RF990000</t>
  </si>
  <si>
    <t>TEGRA 600 - Tesnenie šacht. rúry  600 alebo ekvivalent RF999900</t>
  </si>
  <si>
    <t>TEGRA 600 - Betónový roznášací prstenec 1100/680/150 alebo ekvivalent RF600000</t>
  </si>
  <si>
    <t>Liatinový poklop D600 Wavin  D400/600/800 alebo ekvivalent RF730000</t>
  </si>
  <si>
    <t>05.03.03 - Dažďová kanalizačná prípojka</t>
  </si>
  <si>
    <t>D1 - DAŽĎOVÁ KANALIZAČNÁ PRÍPOJKA</t>
  </si>
  <si>
    <t>D6 - KANALIZAČNÁ ŠACHTA DŠ</t>
  </si>
  <si>
    <t>DAŽĎOVÁ KANALIZAČNÁ PRÍPOJKA</t>
  </si>
  <si>
    <t xml:space="preserve">"DŠ" 2,4*2,4*2,26 </t>
  </si>
  <si>
    <t xml:space="preserve">"DK" 7,0*1,0*1,32 + 28,2*1,0*2,01 </t>
  </si>
  <si>
    <t xml:space="preserve">"PD1,PD2" 27,3*1,0*1,27 </t>
  </si>
  <si>
    <t xml:space="preserve">"DK" 7,0*2*1,32 </t>
  </si>
  <si>
    <t xml:space="preserve">"DK" 28,2*2*2,01 </t>
  </si>
  <si>
    <t xml:space="preserve">"DŠ" 2,4*4*2,26 </t>
  </si>
  <si>
    <t>"-pol.č. I.C 18 + pol.č. II.C 1" 41,45</t>
  </si>
  <si>
    <t>"DŠ" 0,6*0,6*3,14*2,06 + 2,4*2,4*0,20</t>
  </si>
  <si>
    <t>"DK" 35,8*1,0*0,55</t>
  </si>
  <si>
    <t xml:space="preserve">"PD1,PD2" 27,3*1,0*0,45 </t>
  </si>
  <si>
    <t xml:space="preserve">"DK" 35,8*1,0*0,15 </t>
  </si>
  <si>
    <t>"PD1,PD2" 27,3*1,0*0,15</t>
  </si>
  <si>
    <t xml:space="preserve">0,5*0,5*0,5*2 </t>
  </si>
  <si>
    <t>0311-871326026</t>
  </si>
  <si>
    <t>Montáž kanalizačného potrubia z PVC rúr plnostenných DN 150</t>
  </si>
  <si>
    <t>PVC potrubie D160x4,7</t>
  </si>
  <si>
    <t>0311-871366030</t>
  </si>
  <si>
    <t>Montáž kanalizačného potrubia z PVC rúr plnostenných DN 250</t>
  </si>
  <si>
    <t>PVC potrubie D250x7,3</t>
  </si>
  <si>
    <t>Lapač strešných splavenín HL600 alebo ekvivalent DN 100</t>
  </si>
  <si>
    <t>PVC redukcia KGR 150/100</t>
  </si>
  <si>
    <t>PVC odbočka KGEA 150/150/45°</t>
  </si>
  <si>
    <t>0311-877366008</t>
  </si>
  <si>
    <t>Montáž kanalizačných tvaroviek z PVC potrubia DN 250</t>
  </si>
  <si>
    <t>PVC koleno KGB 250/15°</t>
  </si>
  <si>
    <t>0311-892311000</t>
  </si>
  <si>
    <t>Skúška tesnosti kanalizácie DN 150</t>
  </si>
  <si>
    <t>0311-892361000</t>
  </si>
  <si>
    <t>Skúška tesnosti kanalizácie DN 250</t>
  </si>
  <si>
    <t>KANALIZAČNÁ ŠACHTA DŠ</t>
  </si>
  <si>
    <t>"DŠ" 2,4*2,4*0,20</t>
  </si>
  <si>
    <t>0127-452386171</t>
  </si>
  <si>
    <t>Vyrovnávacie prstence z prostého betónu tr. c12/15 pod poklopy výšky nad 200 mm</t>
  </si>
  <si>
    <t>0127-894403021</t>
  </si>
  <si>
    <t>Osadebie betónových dielcov pre šachty - dna</t>
  </si>
  <si>
    <t>Šachtové dno 1000/680</t>
  </si>
  <si>
    <t>06 VZT - Vzduchotechnika</t>
  </si>
  <si>
    <t>D1 - Zariadenie 1 – Vetranie priestoru plaveckého bazénu</t>
  </si>
  <si>
    <t>D2 - Zariadenie 2 – Vetranie priestoru, kde je osadená vírivka a detský bazén</t>
  </si>
  <si>
    <t xml:space="preserve">D 3 - Zariadenie 3 – Vetranie priestoru šatní  </t>
  </si>
  <si>
    <t>D 4 - Zariadenie 4 – Odvetranie priestorov technológie na 1.PP</t>
  </si>
  <si>
    <t>D5 - Zariadenie 5 – Odvetranie sociálnych priestorov 1.38 a 1.39 na 1.NP</t>
  </si>
  <si>
    <t xml:space="preserve">D6 - Montážny materiál  </t>
  </si>
  <si>
    <t>Zariadenie 1 – Vetranie priestoru plaveckého bazénu</t>
  </si>
  <si>
    <t>1.100</t>
  </si>
  <si>
    <t>Montáž zariadenia 1</t>
  </si>
  <si>
    <t>1249520361</t>
  </si>
  <si>
    <t>1.101</t>
  </si>
  <si>
    <t>Zostavná vetracia a odvlhčovacia jednotka typu DANTHERM DanX9_18 XWPS_18500_071221 s integrovaným nereverzibilným tepelným čerpadlom. Obsahuje krížový doskový rekuperátor s by-passom, zmiešavaciu a cirkulačnú komoru, nereverzibilné TČ, ventilátory s pohon</t>
  </si>
  <si>
    <t>1.102</t>
  </si>
  <si>
    <t>Protidažďová žalúzia PZ AL 1250x1120 R1.S</t>
  </si>
  <si>
    <t>1.103</t>
  </si>
  <si>
    <t>Výfukový kus so sitom 1400x560 / 45°</t>
  </si>
  <si>
    <t>1.104</t>
  </si>
  <si>
    <t>Požiarna klapka FDS-EI90S-500x1200-ZV</t>
  </si>
  <si>
    <t>1.105</t>
  </si>
  <si>
    <t>Požiarna klapka FDR-EI90S-630-ZV</t>
  </si>
  <si>
    <t>1.106</t>
  </si>
  <si>
    <t>Tlmič hluku do potrubia THP 20 1400x900/1000</t>
  </si>
  <si>
    <t>1.107</t>
  </si>
  <si>
    <t>Tlmič hluku do potrubia THP 20 1400x900/500</t>
  </si>
  <si>
    <t>1.109</t>
  </si>
  <si>
    <t>Kruhová regulačná klapka TUNE-R-630-H</t>
  </si>
  <si>
    <t>1.110</t>
  </si>
  <si>
    <t>Odsávacia výustka osadená do štvorhranného potrubia NOVA-A-1-3-1225x325-R3-H-RAL9005 (čierna)</t>
  </si>
  <si>
    <t>1.111</t>
  </si>
  <si>
    <t>Prívodná výustka do kruhového potrubia NOVA-ZN-1-825x225-RN1-H-RAL9005 (čierna)</t>
  </si>
  <si>
    <t>1.113</t>
  </si>
  <si>
    <t>Štvorhranné vzduchotechnické potrubie, spoje tesné: Nasávanie čerstvého vzduchu: Symetrický prechod 1400x900-1400x560/300 Oblúk 560x1400/45° Rúra 1400x560/500 VP Rúra 1400x560/1500 Rúra 1400x560/1500 VP, ukončená sitom Výfuk odpadového vzduchu: Symetrický</t>
  </si>
  <si>
    <t xml:space="preserve">kpl ks ks </t>
  </si>
  <si>
    <t>1.114</t>
  </si>
  <si>
    <t>Kruhové potrubie do priemeru 630mm, spoje tesné, tvarovky s gumovým tesnením: Rozvod vedený v strojovni po požiarne klapky: Rúra 630/3000 Oblúk 630/45° Oblúk 630/90° Rúra 630/1500 Rúra 630/500</t>
  </si>
  <si>
    <t>1.115</t>
  </si>
  <si>
    <t>Odsávacie štvorhranné vzduchotechnické potrubie RAL9005, spoje tesné (vedené v priestore plaveckého bazéna): Oblúk s rúrou 500x1200/90°, l=300 VP</t>
  </si>
  <si>
    <t>1.116</t>
  </si>
  <si>
    <t>Prívodné kruhové potrubie RAL9005 vedené v priestore plaveckého bazéna, spoje tesné, tvarovky s gumovým tesnením: Ø630/2000 Symetrický prechod ø630 – ø560 Ø560/2000 Symetrický prechod ø560 – ø450 Ø450/2000 Ø450/1600 Ø450/1000 Ø630/500 Záslep 450</t>
  </si>
  <si>
    <t>1.117</t>
  </si>
  <si>
    <t>Tepelná samolepiaca kaučuková izolácia s Al fóliou KAIFLEX DUCT hr.25mm pre nasávanie čerstvého vzduchu a výfuku odpadového vzduchu</t>
  </si>
  <si>
    <t>m²</t>
  </si>
  <si>
    <t>1.118</t>
  </si>
  <si>
    <t>Tepelná samolepiaca kaučuková izolácia s Al fóliou KAIFLEX DUCT hr.12mm Izolácia ostatných rozvodov vzt potrubia v priestore strojovne</t>
  </si>
  <si>
    <t>1.119</t>
  </si>
  <si>
    <t>Tepelná samolepiaca kaučuková izolácia s Al fóliou pre výfuk odpadového vzduchu vedený vo vonkajšom prostredí s ocrannou fóloiu proti ÚV žiareniu K-flex AL CLAD ST 25+samolep Prepáskovanie spojov páskou AL CLAD</t>
  </si>
  <si>
    <t>Zariadenie 2 – Vetranie priestoru, kde je osadená vírivka a detský bazén</t>
  </si>
  <si>
    <t>2.100</t>
  </si>
  <si>
    <t>Montáž zariadenia 2</t>
  </si>
  <si>
    <t>-152218351</t>
  </si>
  <si>
    <t>2.101</t>
  </si>
  <si>
    <t>Zostavná vetracia a odvlhčovacia jednotka typu DANTHERM DanX5_10 XWPS_7500_071221 s integrovaným nereverzibilným tepelným čerpadlom. Obsahuje krížový doskový rekuperátor s by-passom, zmiešavaciu a cirkulačnú komoru, nereverzibilné TČ, ventilátory s pohono</t>
  </si>
  <si>
    <t>2.102</t>
  </si>
  <si>
    <t>Protidažďová žalúzia PZ ALS 1400x900 R1.S</t>
  </si>
  <si>
    <t>2.103</t>
  </si>
  <si>
    <t>Výfukový kus so sitom 1000x355 / 45°</t>
  </si>
  <si>
    <t>2.104</t>
  </si>
  <si>
    <t>Požiarna klapka FDS-EI90S-1000x355-ZV</t>
  </si>
  <si>
    <t>2.106</t>
  </si>
  <si>
    <t>Tlmič hluku do potrubia THP 10 1000x600/1000</t>
  </si>
  <si>
    <t>2.108</t>
  </si>
  <si>
    <t>Regulačná klapka RK 1000x250 R</t>
  </si>
  <si>
    <t>2.109</t>
  </si>
  <si>
    <t>Regulačná klapka RK 500x250 R</t>
  </si>
  <si>
    <t>2.110</t>
  </si>
  <si>
    <t>Kruhová regulačná klapka TUNE-R-160-H</t>
  </si>
  <si>
    <t>2.111</t>
  </si>
  <si>
    <t>Výustka osadená do štvorhranného potrubia NOVA-A-1-3-1200x200-R3-H-RAL9005 (čierna)</t>
  </si>
  <si>
    <t>2.112</t>
  </si>
  <si>
    <t>Výustka osadená do štvorhranného potrubia NOVA-A-1-3-1200x200-R3-H</t>
  </si>
  <si>
    <t>2.113</t>
  </si>
  <si>
    <t>Výustka osadená do štvorhranného potrubia NOVA-A-1-3-600x200-R3-H-RAL9005 (čierna)</t>
  </si>
  <si>
    <t>2.114</t>
  </si>
  <si>
    <t>Výustka osadená do štvorhranného potrubia NOVA-A-1-3-325x125-R3-H-RAL9005 (čierna)</t>
  </si>
  <si>
    <t>2.115.1</t>
  </si>
  <si>
    <t xml:space="preserve">Vírivka výustka VVKR-C-S-400x16-B-RAL9005 </t>
  </si>
  <si>
    <t>2.115.2</t>
  </si>
  <si>
    <t>Pretlaková komora PB-S-400-S-H-D1-RAL9005</t>
  </si>
  <si>
    <t>305792624</t>
  </si>
  <si>
    <t>2.116.1</t>
  </si>
  <si>
    <t>Vírivka výustka VVKR-C-S-400x16-B-RAL9005 Pretlaková komora PB-S-400-E-H-D1-RAL9005</t>
  </si>
  <si>
    <t xml:space="preserve">ks </t>
  </si>
  <si>
    <t>-1398702724</t>
  </si>
  <si>
    <t>2.116.2</t>
  </si>
  <si>
    <t>Pretlaková komora PB-S-400-E-H-D1-RAL9005</t>
  </si>
  <si>
    <t>-1177519743</t>
  </si>
  <si>
    <t>2.117</t>
  </si>
  <si>
    <t>Univerzálny tanierový ventil 150</t>
  </si>
  <si>
    <t>2.118</t>
  </si>
  <si>
    <t>Univerzálny tanierový ventil 125</t>
  </si>
  <si>
    <t>2.119</t>
  </si>
  <si>
    <t>Ohybné flexo potrubie: ALUFLEX MI 127</t>
  </si>
  <si>
    <t>bm</t>
  </si>
  <si>
    <t>2.120</t>
  </si>
  <si>
    <t>Štvorhranné vzduchotechnické potrubie, spoje tesné: Nasávanie čerstvého vzduchu: Oblúk 1000x600/90° Symetrický prechod 1000x600-1000x355/300 Oblúk 355x1000/90° Rúra 1000x355/500 VP</t>
  </si>
  <si>
    <t>2.121</t>
  </si>
  <si>
    <t>Prívodné štvorhranné vzduchotechnické potrubie, spoje tesné na 1.NP: T kus 355x1000-355x1000-355x1000 Prechod 1000x355-1000x250/300 Prechod 1000x355-500x250/300 Oblúk 250x500/45° Rúra 500x250/500 VP Oblúk 500x250/90° Rúra 500x250/1500 Prechod 500x250-500x</t>
  </si>
  <si>
    <t>2.122</t>
  </si>
  <si>
    <t>Prívodné štvorhranné vzduchotechnické potrubie RAL9005, spoje tesné na 1.NP: Rúra 1000x250/1500 Rúra 1000x250/1000 VP Kolmý prechod 1000x250-800x250/1500 Rúra 800x250/1000 VP Kolmý prechod 800x250-560x250/1500 Kolmý prechod 560x250-315x250/1500 Rúra 315x2</t>
  </si>
  <si>
    <t>2.123</t>
  </si>
  <si>
    <t>Odvodné štvorhranné vzduchotechnické potrubie, spoje tesné na 1.NP: Oblúk 355x1000/90°, r=50 Kolmý prechod 1000x355-1500x250/300 Rúra 1500x250/1500 Rúra 1500x250/250 VP Oblúk 1500x250/90° Kolmý prechod 1500x250-1250x250/1500 Kolmý prechod 1250x250-1100x25</t>
  </si>
  <si>
    <t>2.124</t>
  </si>
  <si>
    <t>Odvodné štvorhranné vzduchotechnické potrubie RAL9005, spoje tesné na 1.NP: Rúra 800x250/1000 VP Rúra 800x250/1500 Symetrický prechod 800x250-500x250/300 Rúra 500x250/800 Rúra 500x250/1500</t>
  </si>
  <si>
    <t>2.125</t>
  </si>
  <si>
    <t>Rozvod kruhového potrubia, spoje tesné, tvarovky s gumovým tesnením: Rúra 160/3000 Oblúk 160/90° Oblúk 160/45° Rúra 150/1500 Oblúk 150/90° Záslep 160 T kus 160-150-160 Nástavec 160 na štvorhranné potrubie Rúra 125/3000 Nástavec 125 na štvorhranné potrubie</t>
  </si>
  <si>
    <t>2.126</t>
  </si>
  <si>
    <t>Rozvod kruhového potrubia RAL9005, spoje tesné, tvarovky s gumovým tesnením: Rúra 160/3000 Rúra 160/1000 Oblúk 160/45° Oblúk 160/90°</t>
  </si>
  <si>
    <t>2.127</t>
  </si>
  <si>
    <t>2.128</t>
  </si>
  <si>
    <t>2.129</t>
  </si>
  <si>
    <t>D 3</t>
  </si>
  <si>
    <t xml:space="preserve">Zariadenie 3 – Vetranie priestoru šatní  </t>
  </si>
  <si>
    <t>3.100</t>
  </si>
  <si>
    <t>Montáž zariadenia 3</t>
  </si>
  <si>
    <t>-1613144841</t>
  </si>
  <si>
    <t>3.101</t>
  </si>
  <si>
    <t>Rekuperačná jednotka DUPLEX 5000Multi v podstropnom vyhotovení so vzduchovým výkonom pre prívod a odvod 4 610-4688m³/h / pext=350Pa</t>
  </si>
  <si>
    <t>-1558341778</t>
  </si>
  <si>
    <t>3.102</t>
  </si>
  <si>
    <t>Protidažďová žalúzia PZALS 800x900 R1.S</t>
  </si>
  <si>
    <t>3.103</t>
  </si>
  <si>
    <t>Výfukový kus 710x400 / 45°</t>
  </si>
  <si>
    <t>3.104</t>
  </si>
  <si>
    <t>Požiarna klapka FDS-EI90S-560x315-ZV</t>
  </si>
  <si>
    <t>3.106.1</t>
  </si>
  <si>
    <t xml:space="preserve">Vírivá výustka VVKR-C-S-300x8-W </t>
  </si>
  <si>
    <t>3.106.2</t>
  </si>
  <si>
    <t>Pretlaková komora PB-S-300-S-H-D1</t>
  </si>
  <si>
    <t>-1423979481</t>
  </si>
  <si>
    <t>3.107</t>
  </si>
  <si>
    <t>Tlmič hluku do potrubia THP 10 630x500/1000</t>
  </si>
  <si>
    <t>3.108</t>
  </si>
  <si>
    <t>Tlmič hluku do potrubia THP 10 710x400/1000</t>
  </si>
  <si>
    <t>3.109.1</t>
  </si>
  <si>
    <t>Vírivá výustka VVKR-C-S-300x8-W</t>
  </si>
  <si>
    <t>3.109.2</t>
  </si>
  <si>
    <t>Pretlaková komora PB-E-300-S-H-D1</t>
  </si>
  <si>
    <t>-1687354325</t>
  </si>
  <si>
    <t>3.110</t>
  </si>
  <si>
    <t>Kruhová regulačná klapka TUNE-R-200-H</t>
  </si>
  <si>
    <t>3.111</t>
  </si>
  <si>
    <t>Tesná spätná klapka RSKW 200</t>
  </si>
  <si>
    <t>3.112</t>
  </si>
  <si>
    <t xml:space="preserve">Tesná spätná klapka RSKW 125 </t>
  </si>
  <si>
    <t>3.114.1</t>
  </si>
  <si>
    <t>Vírivá výustka VVKR-C-S-600x36-W</t>
  </si>
  <si>
    <t>3.114.2</t>
  </si>
  <si>
    <t>Pretlaková komora PB-S-600-S-H-D1</t>
  </si>
  <si>
    <t>-695468158</t>
  </si>
  <si>
    <t>3.115.1</t>
  </si>
  <si>
    <t>3.115.2</t>
  </si>
  <si>
    <t>Pretlaková komora PB-S-600-E-H-D1</t>
  </si>
  <si>
    <t>-593127958</t>
  </si>
  <si>
    <t>3.116</t>
  </si>
  <si>
    <t>Výustka osadená do štvorhranného potrubia NOVA-A-1-3-625x225-R3-H-RAL9005 (čierna)</t>
  </si>
  <si>
    <t>3.117</t>
  </si>
  <si>
    <t>Výustka osadená do štvorhranného potrubia NOVA-A-1-3-425x225-R3-H-RAL9005 (čierna)</t>
  </si>
  <si>
    <t>3.118</t>
  </si>
  <si>
    <t>Výustka osadená do štvorhranného potrubia NOVA-A-1-3-525x75-R3-H-RAL9005 (čierna)</t>
  </si>
  <si>
    <t>3.119</t>
  </si>
  <si>
    <t>Výustka osadená do štvorhranného potrubia NOVA-CC-1-3-525x75-R3-H-RAL9005 (čierna)</t>
  </si>
  <si>
    <t>3.120</t>
  </si>
  <si>
    <t>Univerzálny tanierový ventil plastový 200</t>
  </si>
  <si>
    <t>3.121</t>
  </si>
  <si>
    <t>Univerzálny tanierový ventil plastový 150</t>
  </si>
  <si>
    <t>3.122</t>
  </si>
  <si>
    <t xml:space="preserve">Univerzálny tanierový ventil plastový 125 </t>
  </si>
  <si>
    <t>3.124.1</t>
  </si>
  <si>
    <t xml:space="preserve">Ohybné flexo potrubie: ALUFLEX MI 127 </t>
  </si>
  <si>
    <t>3.124.2</t>
  </si>
  <si>
    <t xml:space="preserve">Ohybné flexo potrubie: SONOFLEX 152 </t>
  </si>
  <si>
    <t>422250756</t>
  </si>
  <si>
    <t>3.124.3</t>
  </si>
  <si>
    <t xml:space="preserve">Ohybné flexo potrubie: SONOFLEX 162 </t>
  </si>
  <si>
    <t>1521433895</t>
  </si>
  <si>
    <t>3.124.4</t>
  </si>
  <si>
    <t>Ohybné flexo potrubie: SONOFLEX 254</t>
  </si>
  <si>
    <t>1934478791</t>
  </si>
  <si>
    <t>3.125</t>
  </si>
  <si>
    <t xml:space="preserve">Štvorhranné vzduchotechnické potrubie, spoje tesné: Nasávanie čerstvého vzduchu: Prechodový oblúk s rúrou 710x400-500x400/90°, l=300 VP Symetrický prechod 500x400-630x500/300 Symetrický prechod 630x500-630x355/300 Oblúk 630x355/90° Oblúk 355x630/45° Rúra </t>
  </si>
  <si>
    <t>3.126</t>
  </si>
  <si>
    <t>Prívodné štvorhranné vzduchotechnické potrubie, spoje tesné na 1.NP: Oblúk 315x560/90° Rúra 560x315/700 VP Oblúk 315x560/45° Rúra 560x315/500 VP Rúra 560x315/1500 VP Rúra 560x315/1500 Symetrický prechod 560x315-450x315/300 Rúra 450x315/1500 Rúra 450x315/1</t>
  </si>
  <si>
    <t>3.127</t>
  </si>
  <si>
    <t>Prívodné štvorhranné vzduchotechnické potrubie RAL9005, spoje tesné na 1.NP: Rúra 280x125/1000 VP Oblúk 280x125/90°</t>
  </si>
  <si>
    <t>kpl ks ks</t>
  </si>
  <si>
    <t>3.128</t>
  </si>
  <si>
    <t xml:space="preserve">Odvodné štvorhranné vzduchotechnické potrubie, spoje tesné na 1.NP: Oblúk 315x560/90° Rúra 560x315/1000 VP Oblúk 315x560/45° Rúra 560x315/500 VP Oblúk 560x315/90° Rúra 560x315/1500 Rúra 560x315/800 Symetrický prechod 560x315-500x315/300 Rúra 500x315/1500 </t>
  </si>
  <si>
    <t>3.129</t>
  </si>
  <si>
    <t>Odvodné štvorhranné vzduchotechnické potrubie RAL9005, spoje tesné na 1.NP: Rúra 400x125/1500 Rúra 400x125/1000 Rúra 400x125/700 Rúra 280x125/1000 Rúra 280x125/1500 Rúra 280x125/500 Symetrický prechod 280x125-150x125/300 Rúra 150x125/1500 Rúra 150x125/100</t>
  </si>
  <si>
    <t>3.130</t>
  </si>
  <si>
    <t>Rozvod kruhového potrubia, spoje tesné, tvarovky s gumovým tesnením: Oblúk 315/90° Oblúk 315/45° Rúra 315/3000 Rúra 315/1000 Symetrický prechod 315-250 Rúra 250/3000 Oblúk 250/90° Rúra 250/1000 Rúra 200/3000 Oblúk 200/45° T kus 200-200-200 T kus 125-125-1</t>
  </si>
  <si>
    <t>3.131</t>
  </si>
  <si>
    <t>Rozvod kruhového potrubia RAL9005, spoje tesné, tvarovky s gumovým tesnením: Rúra 125/2700</t>
  </si>
  <si>
    <t>kpl ks</t>
  </si>
  <si>
    <t>3.132</t>
  </si>
  <si>
    <t>3.133</t>
  </si>
  <si>
    <t>3.134</t>
  </si>
  <si>
    <t>D 4</t>
  </si>
  <si>
    <t>Zariadenie 4 – Odvetranie priestorov technológie na 1.PP</t>
  </si>
  <si>
    <t>4.100</t>
  </si>
  <si>
    <t>Montáž zariadenia 4</t>
  </si>
  <si>
    <t>-850621289</t>
  </si>
  <si>
    <t>4.101</t>
  </si>
  <si>
    <t>Ventilátor do štvorhranného potrubia KT 60-35-4, V=4400m³/h, pext=180Pa 400V/50Hz, Nel=2462W, I=4,01A S príslušenstvom:</t>
  </si>
  <si>
    <t>4.101.2</t>
  </si>
  <si>
    <t>Pružná manžeta DS 60-35</t>
  </si>
  <si>
    <t>-132504620</t>
  </si>
  <si>
    <t>4.102</t>
  </si>
  <si>
    <t>Protidažďová žalúzia PZ AL 710x710 R1.S</t>
  </si>
  <si>
    <t>4.103</t>
  </si>
  <si>
    <t>Tlmič hluku do potrubia THP 10 710x350/1000</t>
  </si>
  <si>
    <t>4.105</t>
  </si>
  <si>
    <t>Odsávacia výustka osadená do štvorhranného potrubia NOVA-A-1-3-525x225-R3-H</t>
  </si>
  <si>
    <t>4.107</t>
  </si>
  <si>
    <t>Štvorhranné vzduchotechnické potrubie, spoje tesné 35% tvaroviek</t>
  </si>
  <si>
    <t>4.108</t>
  </si>
  <si>
    <t>Zariadenie 5 – Odvetranie sociálnych priestorov 1.38 a 1.39 na 1.NP</t>
  </si>
  <si>
    <t>5.100</t>
  </si>
  <si>
    <t>Montáž zariadenia 5</t>
  </si>
  <si>
    <t>1490613213</t>
  </si>
  <si>
    <t>5.101</t>
  </si>
  <si>
    <t>DECOR 100 CRZ</t>
  </si>
  <si>
    <t>5.102</t>
  </si>
  <si>
    <t>Výfuková kruhová mriežka IGC 100</t>
  </si>
  <si>
    <t>5.103</t>
  </si>
  <si>
    <t>Izolované kruhové potrubie 100/500</t>
  </si>
  <si>
    <t xml:space="preserve">Montážny materiál  </t>
  </si>
  <si>
    <t>1.</t>
  </si>
  <si>
    <t>Závesy a kotvenie VZT potrubí, spojovací a tesniaci materiál</t>
  </si>
  <si>
    <t>1317806182</t>
  </si>
  <si>
    <t>2.</t>
  </si>
  <si>
    <t>Závesy a kotvenie VZT potrubí, spojovací materiál v prevedení RAL9005</t>
  </si>
  <si>
    <t>3.</t>
  </si>
  <si>
    <t>Nastavenie, zaregulovanie, odskúšanie, uvedenie do prevádzky, za-školenie obsluhy, skúšobná prevádzka</t>
  </si>
  <si>
    <t>Nh</t>
  </si>
  <si>
    <t>4.</t>
  </si>
  <si>
    <t>Elektroinštalačný materiál</t>
  </si>
  <si>
    <t>5.</t>
  </si>
  <si>
    <t>Pojazdná plošina do výšky 6-7m</t>
  </si>
  <si>
    <t>6.</t>
  </si>
  <si>
    <t>Betónová kocka 0,5x0,5x0,1m</t>
  </si>
  <si>
    <t>6..1</t>
  </si>
  <si>
    <t>Nešpecifikovaný pomocný materiál</t>
  </si>
  <si>
    <t>7.</t>
  </si>
  <si>
    <t>Nešpecifikované práce a výkony</t>
  </si>
  <si>
    <t>-1361363188</t>
  </si>
  <si>
    <t>000700011</t>
  </si>
  <si>
    <t>Dopravné náklady - mimostavenisková doprava objektivizácia dopravných nákladov materiálov</t>
  </si>
  <si>
    <t>1392942458</t>
  </si>
  <si>
    <t>07 Bazény - Technologické vybavenie stavby - antikorové prelivové bazény</t>
  </si>
  <si>
    <t>B1 - PLAVECKÝ BAZÉN ROZMERY 25,02 x 12,50 x 1,10 - 1,60 m, plocha 312,75m2</t>
  </si>
  <si>
    <t>B1 - B1 - Plavecký bazén</t>
  </si>
  <si>
    <t>B1 - Plavecký bazén</t>
  </si>
  <si>
    <t>DM</t>
  </si>
  <si>
    <t xml:space="preserve">Dodávka a montáž antikorového bazéna B1 podľa súpisu položiek vo výkaze výmer - cena za všetky položky D+M </t>
  </si>
  <si>
    <t>735952783</t>
  </si>
  <si>
    <t>1. TELELSO BAZÉNA</t>
  </si>
  <si>
    <t>1.1. Teleso bazénovej vane s prelivovým žliabkom - 1 ks</t>
  </si>
  <si>
    <t>1.2. Dno bazéna s protišmykovou úpravou - 313,00 m2</t>
  </si>
  <si>
    <t>1.3 Stratené antikorové debnenie - 76 m</t>
  </si>
  <si>
    <t>1.4. Príplatok - tepelná izolácia zadnej časti baz. steny - 1 pack</t>
  </si>
  <si>
    <t>2. VNÚTORNÉ VSTAVANÉ ČASTI DO BAZÉNA</t>
  </si>
  <si>
    <t xml:space="preserve">2.1. Zapustený vstupný rebrík - 4 ks </t>
  </si>
  <si>
    <t>2.2. Madlá k zapustenému rebríku - povrchová úprava lesk - 4 pár</t>
  </si>
  <si>
    <t>3. BAZÉNOVÁ HYDRAULIKA</t>
  </si>
  <si>
    <t>3.1. Kanál dnového rozvodu s krytom vybavený protišmykovým dezénom (kryt s farbením) - 50 m</t>
  </si>
  <si>
    <t>3.2. Čistiaca časť dnového kanála s bezšraubovým uzáverom krytu - 4 ks</t>
  </si>
  <si>
    <t>3.3. Odtok z prelivového žliabku - 6 ks</t>
  </si>
  <si>
    <t>3.4. Tlmič hluku pre odtok zo žliabku - 6 ks</t>
  </si>
  <si>
    <t>3.5. Sací kanál atrakcií L=1,25m/2,5m s bezšraubovým uzáverom krytu - 2 ks</t>
  </si>
  <si>
    <t>3.6. Odtok z dna bazéna s bezšraubovým uzáverom krytu - 1 ks</t>
  </si>
  <si>
    <t>3.7. Tryska pre meranie chlóru v stene bazéna - 2 ks</t>
  </si>
  <si>
    <t>3.8. Potrubné rozvody - pack</t>
  </si>
  <si>
    <t>4. VYBAVENIE BAZÉNA</t>
  </si>
  <si>
    <t>4.1. Roštnica rovná PP biela - 75 m</t>
  </si>
  <si>
    <t>4.2. Roštnica rohová PP biela - k ks</t>
  </si>
  <si>
    <t>4.3. Bezpečnostná značka - informačné piktogramy - 10 ks</t>
  </si>
  <si>
    <t>4.4. Servisný kufrík - 1 ks</t>
  </si>
  <si>
    <t>4.5. Farebné značenie (podvodné plavecké pásy) - dno vrátane obrátkových stien - termotlakové nanášanie vinylových pásov - 101 m</t>
  </si>
  <si>
    <t>4.6. Štartovací blok rúrový štandard, bez merania - 6 ks</t>
  </si>
  <si>
    <t>4.7. Držiak plaveckých a deliacich lán kompletný - 14 ks</t>
  </si>
  <si>
    <t>4.8. Lana plaveckých dráh FINA - O 150 mm, dĺžka 25 m - 7 ks</t>
  </si>
  <si>
    <t>4.9. Navíjací bubon vrátane manipulačného vozíka pre laná Ø 150mm, kapacita 100 m - 2 ks</t>
  </si>
  <si>
    <t>4.10. Ukazovateľ chybnej obrátky - 25 m</t>
  </si>
  <si>
    <t>4.11. Ukazovateľ chybného štartu - 12,5 m</t>
  </si>
  <si>
    <t>4.12. Mechanizmus na chybný štart - 1 ks</t>
  </si>
  <si>
    <t>4.13. Tyč pre ukazovatel chybného štartu a chybnej obrátky - 6 ks</t>
  </si>
  <si>
    <t>4.14. Náradie pre montáž a demontáž krytu dnového kanála - 1 ks</t>
  </si>
  <si>
    <t>5. DODATOČNÉ VYBAVENIE BAZÉNA</t>
  </si>
  <si>
    <t>5.1. Mobilný bazénový zdvihák BluOne</t>
  </si>
  <si>
    <t>B2 - VÍRIVÝ BAZÉN ROZMERY vnútorný Ø 2,0 m, hĺbka vody 1,0 m, plocha 3,1m2</t>
  </si>
  <si>
    <t>B2 - B2 - Vírivý bazén</t>
  </si>
  <si>
    <t>B2 - Vírivý bazén</t>
  </si>
  <si>
    <t xml:space="preserve">Dodávka a montáž antikorového bazéna B2 podľa súpisu vo výkaze výmer - cena za všetky položky D+M </t>
  </si>
  <si>
    <t>-1738006288</t>
  </si>
  <si>
    <t>1.1. Teleso bazénovej vane s prelivovým žliabkom s plnou lavicou so šikmou opierkou chrbta v dĺžke 5,5 m - 1 ks</t>
  </si>
  <si>
    <t>1.2. Dno bazéna s protišmykovou úpravou - 1 ks</t>
  </si>
  <si>
    <t>1.3. Stratené antikorové debnenie - 8,5 m</t>
  </si>
  <si>
    <t>1.4. Tepelná izolácia v zadnej časti bazénovej vane - 1 pack</t>
  </si>
  <si>
    <t>2.1. Schodisko do bazéna (kruhové nopy) - rovné - 1 ks</t>
  </si>
  <si>
    <t>2.2. Zábradlie k vode - povrchová úprava - lesk - 2 ks</t>
  </si>
  <si>
    <t>3.1. Viacúčelová dnová tryska s bezskrutkovým uzáverom krytu kruhová - 1 ks</t>
  </si>
  <si>
    <t>3.2. Odtok z prelivového žliabku - 1 ks</t>
  </si>
  <si>
    <t>3.3. Tlmič hluku pre odtok zo žliabku - 1 ks</t>
  </si>
  <si>
    <t>3.4. Sací skriňa atrakcií v schodoch - 1 ks</t>
  </si>
  <si>
    <t xml:space="preserve">3.5. Tryska pre meranie chlóru v stene bazéna - 1 ks </t>
  </si>
  <si>
    <t>3.6. Potrubné rozvody - 1 pack</t>
  </si>
  <si>
    <t>4.1. Roštnica flexibilná biela PP - 8,5 m</t>
  </si>
  <si>
    <t>5. ATRAKCIE</t>
  </si>
  <si>
    <t>5.1. Tryska masážna malá D 50/8 (8 - 10 m3/h) s prisávaním vzduchu - kruhová - 6 ks</t>
  </si>
  <si>
    <t>5.2. Podovdná plná lavica rovná - vzduchová masáž pre 1 miesto - 4 ks</t>
  </si>
  <si>
    <t>5.3. Podvodný reflektor 3 POW-LED, farba biela, studená, k.č. 4.0171.20.11, kruhový, celkom 9W (690 lm) - 2 ks</t>
  </si>
  <si>
    <t>B3 - DETSKÝ BAZÉN ROZMERY 3,70 x 3,70 x 0,20 - 0,30 m, plocha 13,7m2</t>
  </si>
  <si>
    <t>B3 - B3 - Detský bazén</t>
  </si>
  <si>
    <t>B3 - Detský bazén</t>
  </si>
  <si>
    <t xml:space="preserve">Dodávka a montáž antikorového bazéna B3 podľa súpisu vo výkaze výmer - cena za všetky položky D+M </t>
  </si>
  <si>
    <t>-1350451821</t>
  </si>
  <si>
    <t>1.1. Teleso bazénovej vane s prelivovým žliabkom po 2 stranách - 1 ks</t>
  </si>
  <si>
    <t>1.2. Dno bazéna s protišmykovou úpravou - 13,7 m2</t>
  </si>
  <si>
    <t>1.3. Stratené antikorové debnenie - 8 m</t>
  </si>
  <si>
    <t>3.1. Dnová vtoková tryska s bezšraubovým uzáverom krytu - 2 ks</t>
  </si>
  <si>
    <t>3.2. Odtok z prelivového žliabku - 2 ks</t>
  </si>
  <si>
    <t>3.3. Tlmič hluku pre odtok zo žliabku - 2 ks</t>
  </si>
  <si>
    <t>3.4. Odtok z dna bazéna s bezšraubovým uzáverom krytuh - 1 ks</t>
  </si>
  <si>
    <t>3.5. Potrubné rozvody - 1 pack</t>
  </si>
  <si>
    <t>4.1. Roštnica rovná PP biela - 7,5 m</t>
  </si>
  <si>
    <t>4.2. Roštnica rohová PP biela - 1 ks</t>
  </si>
  <si>
    <t>4.3. Bezpečnostná značka - informačné piktogramy - 2 ks</t>
  </si>
  <si>
    <t>5.1. Vodný ježko s odberom vzorky vody - 1 ks</t>
  </si>
  <si>
    <t>5.2. Vodná fontánka v žliabku - 4 ks</t>
  </si>
  <si>
    <t>B4 - OCHLADZOVACÍ BAZÉN ROZMERY vnútorný Ø 1,45 m, hĺbka vody 1,2 m, plocha 1,65 m2</t>
  </si>
  <si>
    <t>B4 - B4 OCHLADZOVACÍ BAZÉN</t>
  </si>
  <si>
    <t>B4 OCHLADZOVACÍ BAZÉN</t>
  </si>
  <si>
    <t xml:space="preserve">Dodávka a montáž antikorového bazéna B4 podľa súpisu vo výkaze výmer - cena za všetky položky D+M </t>
  </si>
  <si>
    <t>516845785</t>
  </si>
  <si>
    <t>1.1. Teleso bazénovej vane s prelivovým žliabkom  - 1 ks</t>
  </si>
  <si>
    <t>1.2. Dno bazéna s protišmykovou úpravou - 1,7 m2</t>
  </si>
  <si>
    <t>2.1. Vstupný rebrík - 5 stupienkový - 1 ks</t>
  </si>
  <si>
    <t>3.1. Dnová vtoková tryska s bezšraubovým uzáverom krytu - 1 ks</t>
  </si>
  <si>
    <t>3.4. Odtok z dna bazéna s bezšraubovým uzáverom krytu - 1 ks</t>
  </si>
  <si>
    <t>4.1. Roštnica flexibilná biela PP - 6 m</t>
  </si>
  <si>
    <t>5.1. Podvodný reflektor 3 POW – LED, 9 W, farba biela studená, kruhový - 1 ks</t>
  </si>
  <si>
    <t>B5 - BRODÍTKO KLASICKÉ ROZMERY2,0 x 1,5 x 0,10 - 0,14 m, plocha 3,0 m2</t>
  </si>
  <si>
    <t>B5 - B5 BRODÍTKO</t>
  </si>
  <si>
    <t>B5 BRODÍTKO</t>
  </si>
  <si>
    <t xml:space="preserve">Dodávka a montáž brodítka B5 podľa súpisu vo výkaze výmer - cena za všetky položky D+M </t>
  </si>
  <si>
    <t>1.1. Brodítko klasické  - 1 ks</t>
  </si>
  <si>
    <t>1.2. Sprcha - 1 ks</t>
  </si>
  <si>
    <t>08 BT - Technologické vybavenie stavby - bazénová technológia</t>
  </si>
  <si>
    <t>08.01 - U1 pre vnútorný bazén B1</t>
  </si>
  <si>
    <t xml:space="preserve">    724 - Zdravotechnika - strojné vybavenie</t>
  </si>
  <si>
    <t xml:space="preserve">      úprava vody - úprava vody</t>
  </si>
  <si>
    <t xml:space="preserve">      ohrev bazénovej vody - ohrev bazénovej vody</t>
  </si>
  <si>
    <t xml:space="preserve">      nádrž - nádrž</t>
  </si>
  <si>
    <t xml:space="preserve">      atrakcie - atrakcie</t>
  </si>
  <si>
    <t xml:space="preserve">      Potrubie tlakové z P - Potrubie tlakové z P</t>
  </si>
  <si>
    <t xml:space="preserve">      Potrubie a tvarovky - Potrubie a tvarovky</t>
  </si>
  <si>
    <t xml:space="preserve">      Armatúry z PVC - Armatúry z PVC</t>
  </si>
  <si>
    <t xml:space="preserve">      Ostatné príslušenstv - Ostatné príslušenstv</t>
  </si>
  <si>
    <t>724</t>
  </si>
  <si>
    <t>Zdravotechnika - strojné vybavenie</t>
  </si>
  <si>
    <t>724399106</t>
  </si>
  <si>
    <t>Montáž úpavovne vody UV1 pre vnútorný  bazén B1</t>
  </si>
  <si>
    <t>-507608160</t>
  </si>
  <si>
    <t>úprava vody</t>
  </si>
  <si>
    <t>1.1</t>
  </si>
  <si>
    <t>ovíjaný viacvrstvový filter priemer d=1600 mm, výška H=2400mm, tlak 2,5bar kolektorová ružica, 1,2 m filtračná vrstva piesok, pranie vodou, priezor, bočný vstup d 400 mm</t>
  </si>
  <si>
    <t>"Poznámka k položke:</t>
  </si>
  <si>
    <t>pr.1600 mm, filtračná vrstva 1,2 m ;  pripojenie D 110</t>
  </si>
  <si>
    <t>filtračný výkon 60,0 m3/h (jedného filtra)</t>
  </si>
  <si>
    <t>filtračná rýchlost 30m3/h/m2</t>
  </si>
  <si>
    <t>Vyrobený z polyesteru a skleneného vlákna v nekorozi -</t>
  </si>
  <si>
    <t>vnom prevedený, pracovný tlak 2,5kg/cm2</t>
  </si>
  <si>
    <t xml:space="preserve"> - podstavec z polyesteru a skleneného vlákna</t>
  </si>
  <si>
    <t xml:space="preserve"> - bočný vstupný otvor pr. 400mm</t>
  </si>
  <si>
    <t xml:space="preserve"> - horný otvor z polyesteru a skleneného vlákna</t>
  </si>
  <si>
    <t xml:space="preserve"> - odvzdušňovací ventil</t>
  </si>
  <si>
    <t xml:space="preserve"> - ventil na vypúšťanie"</t>
  </si>
  <si>
    <t>filtračné médium pre jeden filter 3500 kg</t>
  </si>
  <si>
    <t>filtračný piesok frakcie 0,5-1,0 s množstvom 875kg pre jeden filter</t>
  </si>
  <si>
    <t>filtračný piesok frakcie 1,0-2,0 s množstvom 1150kg pre jeden filter</t>
  </si>
  <si>
    <t>filtračný piesok frakcie 0,5-1,0 s množstvom 1475kg pre jeden filter</t>
  </si>
  <si>
    <t>batéria z 5 klapiek DN 110 ručné ovládanie pre filter</t>
  </si>
  <si>
    <t>zostava 5 klapiek d125, ručné ovládanie, pozostávajúca z 5 ks medziprírubových klapiek</t>
  </si>
  <si>
    <t xml:space="preserve">dimenzie d125, komplet s prírubami, lemami a šróbami, 5 ks T-kus d125, 4 ks koleno </t>
  </si>
  <si>
    <t>90°d125, pripojením na filter d110, redukcie d110/d125, potrubie d125 6m, podperný sytém</t>
  </si>
  <si>
    <t>1.2</t>
  </si>
  <si>
    <t>cirkulačné čerpadlo s predfiltrom  Q= 62,5 m3/h, H= 15m, P1=5,5 kW, 400V</t>
  </si>
  <si>
    <t>Poznámka k položke:_x000D_</t>
  </si>
  <si>
    <t>Q = 62,5 m3/h, H=15m , 5,5 kW</t>
  </si>
  <si>
    <t xml:space="preserve"> - telo čerpadla z liatiny_x000D_</t>
  </si>
  <si>
    <t xml:space="preserve"> - telo predfiltra z plastu_x000D_</t>
  </si>
  <si>
    <t xml:space="preserve"> - krytie IP 55_x000D_</t>
  </si>
  <si>
    <t xml:space="preserve"> - otáčky 2840 ot. / min._x000D_</t>
  </si>
  <si>
    <t xml:space="preserve"> - 50 Hz; 400V</t>
  </si>
  <si>
    <t>1.3</t>
  </si>
  <si>
    <t>voľná položka - možnosť doplniť strednotlaký UV žiarič do systému úpravy vody na zvýšenie hygienickej nezávadnosti vody</t>
  </si>
  <si>
    <t>1.4</t>
  </si>
  <si>
    <t>čerpadlo pre meraciu vodu</t>
  </si>
  <si>
    <t>Q = 4 m3/h, H=8m, 0,18 kW                               _x000D_</t>
  </si>
  <si>
    <t xml:space="preserve"> - telo čerpadla z polypropylenu_x000D_</t>
  </si>
  <si>
    <t xml:space="preserve"> - turbína plastová_x000D_</t>
  </si>
  <si>
    <t xml:space="preserve"> - zachycovač hrubých nečistot_x000D_</t>
  </si>
  <si>
    <t xml:space="preserve"> - krytie IP 54_x000D_</t>
  </si>
  <si>
    <t xml:space="preserve"> - jednofázový motor 230V</t>
  </si>
  <si>
    <t>1.6</t>
  </si>
  <si>
    <t>ovládanie prívodu vody do vyrovnávacej nádrže a blokovanie čerpadla</t>
  </si>
  <si>
    <t>1.7</t>
  </si>
  <si>
    <t>klapka s elektropohonom na prívode doplnkovej studenej pitnej vody do vyrovnávacej nádrže DN80</t>
  </si>
  <si>
    <t>1.8</t>
  </si>
  <si>
    <t>vložný prietokomer DN80 , digitálny snímač prietoku vody potrubím so záznamom a prenosom pretekajúceho množstva bazénovej vody</t>
  </si>
  <si>
    <t>Poznámka k položke:_x000D_                          _x000D_</t>
  </si>
  <si>
    <t xml:space="preserve"> - navrtávacie sedlo DN80 pre senzor prietoku</t>
  </si>
  <si>
    <t xml:space="preserve"> - monitor prietoku vrátane senzoru prietoku</t>
  </si>
  <si>
    <t xml:space="preserve"> - inštalácia priamo na potrubie</t>
  </si>
  <si>
    <t xml:space="preserve"> - monitor slúži k prevodu frekvencie signálu snímača na prietokovú rýchlosť                   </t>
  </si>
  <si>
    <t xml:space="preserve">plne grafický displei, ktorý zobrazuje aktuálne merané hodnoty    </t>
  </si>
  <si>
    <t>výstup 4–20 mA pre prenos dát do externého zariadenia</t>
  </si>
  <si>
    <t>ohrev bazénovej vody</t>
  </si>
  <si>
    <t>1.9</t>
  </si>
  <si>
    <t>bazénový výmenník tepla - doskový rozoberateľný 400 kW</t>
  </si>
  <si>
    <t>Primárna strana: Q=34,9 m3/h, dP=16,0 kPa, teplotný spád 50/40</t>
  </si>
  <si>
    <t>Sekundárna strana: Q=43,2m3/h, dP=24,7kPa</t>
  </si>
  <si>
    <t xml:space="preserve"> - vr. Podpornej konštrukcie a náteru proti  agresívnemu prostrediu</t>
  </si>
  <si>
    <t>materiálové prevedenie AISI 316L"</t>
  </si>
  <si>
    <t>nádrž</t>
  </si>
  <si>
    <t>1.10</t>
  </si>
  <si>
    <t>vyrovnávacia nádrž betónová, vyložená bazénovou fóliou V = 40m3</t>
  </si>
  <si>
    <t>atrakcie</t>
  </si>
  <si>
    <t>1.15</t>
  </si>
  <si>
    <t>teplomer</t>
  </si>
  <si>
    <t>1.16</t>
  </si>
  <si>
    <t>tlakomer</t>
  </si>
  <si>
    <t>1.17</t>
  </si>
  <si>
    <t>vložný prietokomer DN200 , digitálny snímač prietoku vody potrubím so záznamom a prenosom pretekajúceho množstva bazénovej vody</t>
  </si>
  <si>
    <t xml:space="preserve"> - navrtávacie sedlo DN200 pre senzor prietoku</t>
  </si>
  <si>
    <t xml:space="preserve"> - monitor slúži k prevodu frekvencie signálu snímača na prietokovú rýchlosť  </t>
  </si>
  <si>
    <t>1.18</t>
  </si>
  <si>
    <t>posilovacie čerpadlo pre výmenník 40m3/h, H=5m, P=2,20 kW</t>
  </si>
  <si>
    <t>Q = 40,0 m3/h, H=5m , 2,2 kW
 - telo čerpadla z liatiny</t>
  </si>
  <si>
    <t xml:space="preserve"> - telo predfiltra z plastu</t>
  </si>
  <si>
    <t xml:space="preserve"> - krytie IP 55</t>
  </si>
  <si>
    <t xml:space="preserve"> - otáčky 2850 ot. / min.</t>
  </si>
  <si>
    <t xml:space="preserve"> - 50 Hz; 400V_x000D_"</t>
  </si>
  <si>
    <t>Potrubie tlakové z P</t>
  </si>
  <si>
    <t>P1.1</t>
  </si>
  <si>
    <t>potrubie tlakové z PVC DN50</t>
  </si>
  <si>
    <t>P1.2</t>
  </si>
  <si>
    <t>potrubie tlakové z PVC DN65</t>
  </si>
  <si>
    <t>P1.3</t>
  </si>
  <si>
    <t>potrubie tlakové z PVC DN80</t>
  </si>
  <si>
    <t>P1.4</t>
  </si>
  <si>
    <t>potrubie tlakové z PVC DN100</t>
  </si>
  <si>
    <t>P1.5</t>
  </si>
  <si>
    <t>potrubie tlakové z PVC DN150</t>
  </si>
  <si>
    <t>P1.6</t>
  </si>
  <si>
    <t>potrubie tlakové z PVC DN200</t>
  </si>
  <si>
    <t>Potrubie a tvarovky</t>
  </si>
  <si>
    <t>PK1.1</t>
  </si>
  <si>
    <t>potrubie kanalizačné z PVC DN100</t>
  </si>
  <si>
    <t>PK1.2</t>
  </si>
  <si>
    <t>potrubie kanalizačné z PVC DN150</t>
  </si>
  <si>
    <t>PK1.3</t>
  </si>
  <si>
    <t>potrubie kanalizačné z PVC DN250</t>
  </si>
  <si>
    <t>PK1.4</t>
  </si>
  <si>
    <t>potrubie kanalizačné z PVC DN300</t>
  </si>
  <si>
    <t>PK1.5</t>
  </si>
  <si>
    <t>koleno kanalizačné DN100 45°</t>
  </si>
  <si>
    <t>PK1.6</t>
  </si>
  <si>
    <t>koleno kanalizačné DN150 45°</t>
  </si>
  <si>
    <t>PK1.7</t>
  </si>
  <si>
    <t>koleno kanalizačné DN250 45°</t>
  </si>
  <si>
    <t>PK1.8</t>
  </si>
  <si>
    <t>koleno kanalizačné DN300 45°</t>
  </si>
  <si>
    <t>PK1.9</t>
  </si>
  <si>
    <t>T odbočka kanalizačná DN100 45°</t>
  </si>
  <si>
    <t>PK1.10</t>
  </si>
  <si>
    <t>T odbočka kanalizačná DN250 45°</t>
  </si>
  <si>
    <t>PK1.11</t>
  </si>
  <si>
    <t>T odbočka kanalizačná DN300 45°</t>
  </si>
  <si>
    <t>PK1.12</t>
  </si>
  <si>
    <t>redukcia kanalizačná DN250/DN150</t>
  </si>
  <si>
    <t>PK1.13</t>
  </si>
  <si>
    <t>redukcia kanalizačná DN300/DN250</t>
  </si>
  <si>
    <t>PK1.14</t>
  </si>
  <si>
    <t>redukcia kanalizačná DN250/DN100</t>
  </si>
  <si>
    <t>Armatúry z PVC</t>
  </si>
  <si>
    <t>A1.1</t>
  </si>
  <si>
    <t>guľový kohút z PVC DN50</t>
  </si>
  <si>
    <t>A1.2</t>
  </si>
  <si>
    <t>guľový kohút z PVC DN65</t>
  </si>
  <si>
    <t>A1.3</t>
  </si>
  <si>
    <t>guľový kohút z PVC DN80</t>
  </si>
  <si>
    <t>A1.4</t>
  </si>
  <si>
    <t>medziprírubové uzatváracie klapky DN100 - komplet zostava 2xlem, 2xpríruba, šróby</t>
  </si>
  <si>
    <t>A1.5</t>
  </si>
  <si>
    <t>medziprírubové uzatváracie klapky DN150 - komplet zostava 2xlem, 2xpríruba, šróby</t>
  </si>
  <si>
    <t>A1.6</t>
  </si>
  <si>
    <t>medziprírubové uzatváracie klapky DN200 - komplet zostava 2xlem, 2xpríruba, šróby</t>
  </si>
  <si>
    <t>A1.7</t>
  </si>
  <si>
    <t>medziprírubové spätné klapky DN100  - komplet zostava 2xlem, 2xpríruba, šróby</t>
  </si>
  <si>
    <t>A1.8</t>
  </si>
  <si>
    <t>medziprírubové spätné klapky DN150  - komplet zostava 2xlem, 2xpríruba, šróby</t>
  </si>
  <si>
    <t>A1.9</t>
  </si>
  <si>
    <t>medziprírubové spätné klapky DN200  - komplet zostava 2xlem, 2xpríruba, šróby</t>
  </si>
  <si>
    <t>A1.10</t>
  </si>
  <si>
    <t>T kus 90° DN50</t>
  </si>
  <si>
    <t>A1.11</t>
  </si>
  <si>
    <t>T kus 90° DN65</t>
  </si>
  <si>
    <t>A1.12</t>
  </si>
  <si>
    <t>T kus 90° DN80</t>
  </si>
  <si>
    <t>A1.13</t>
  </si>
  <si>
    <t>T kus 90° DN150</t>
  </si>
  <si>
    <t>A1.14</t>
  </si>
  <si>
    <t>T kus 90° DN200</t>
  </si>
  <si>
    <t>A1.15</t>
  </si>
  <si>
    <t>Koleno 90° DN50</t>
  </si>
  <si>
    <t>A1.16</t>
  </si>
  <si>
    <t>Koleno 90° DN65</t>
  </si>
  <si>
    <t>A1.17</t>
  </si>
  <si>
    <t>Koleno 90° DN80</t>
  </si>
  <si>
    <t>A1.18</t>
  </si>
  <si>
    <t>Koleno 90° DN100</t>
  </si>
  <si>
    <t>A1.19</t>
  </si>
  <si>
    <t>Koleno 90° DN150</t>
  </si>
  <si>
    <t>A1.20</t>
  </si>
  <si>
    <t>Koleno 90° DN200</t>
  </si>
  <si>
    <t>A1.21</t>
  </si>
  <si>
    <t>redukcia DN200/DN150</t>
  </si>
  <si>
    <t>A1.22</t>
  </si>
  <si>
    <t>redukcia DN200/DN100</t>
  </si>
  <si>
    <t>A1.23</t>
  </si>
  <si>
    <t>redukcia DN200/DN65</t>
  </si>
  <si>
    <t>A1.24</t>
  </si>
  <si>
    <t>redukcia DN150/DN50</t>
  </si>
  <si>
    <t>A1.25</t>
  </si>
  <si>
    <t>redukcia DN100/DN65</t>
  </si>
  <si>
    <t>A1.26</t>
  </si>
  <si>
    <t>redukcia DN65/DN50</t>
  </si>
  <si>
    <t>A1.27</t>
  </si>
  <si>
    <t>redukcia DN65/DN15</t>
  </si>
  <si>
    <t>A1.28</t>
  </si>
  <si>
    <t>šróbenie vnútorný závit/lepenie DN50/2"</t>
  </si>
  <si>
    <t>A1.29</t>
  </si>
  <si>
    <t>prírubový priamy spoj pozostávajúci z lemového nákružka, otočnej príruby, tesnenia a šróbov DN50</t>
  </si>
  <si>
    <t>A1.30</t>
  </si>
  <si>
    <t>prírubový priamy spoj pozostávajúci z lemového nákružka, otočnej príruby, tesnenia a šróbov DN80</t>
  </si>
  <si>
    <t>A1.31</t>
  </si>
  <si>
    <t>prírubový priamy spoj pozostávajúci z lemového nákružka, otočnej príruby, tesnenia a šróbov DN100</t>
  </si>
  <si>
    <t>A1.32</t>
  </si>
  <si>
    <t>prírubový priamy spoj pozostávajúci z lemového nákružka, otočnej príruby, tesnenia a šróbov DN150</t>
  </si>
  <si>
    <t>A1.33</t>
  </si>
  <si>
    <t>lepidlo na PVC 1kg</t>
  </si>
  <si>
    <t>A1.34</t>
  </si>
  <si>
    <t>čistič na PVC 1l</t>
  </si>
  <si>
    <t>A1.35</t>
  </si>
  <si>
    <t>ostatné tvarovky ako navrtávacie pásy, prechody a spotrebný materiál</t>
  </si>
  <si>
    <t>kompl</t>
  </si>
  <si>
    <t>Ostatné príslušenstv</t>
  </si>
  <si>
    <t>O1.1</t>
  </si>
  <si>
    <t>konzoly, kotvy, objímky a spotrebný materiál</t>
  </si>
  <si>
    <t>kompl.</t>
  </si>
  <si>
    <t>08.02 - U2 pre whirpool B2</t>
  </si>
  <si>
    <t>72439910.2</t>
  </si>
  <si>
    <t>Montáž úpravovne vody UV2 pre whirpool B2</t>
  </si>
  <si>
    <t>1432184035</t>
  </si>
  <si>
    <t>2.1</t>
  </si>
  <si>
    <t>ovíjaný viacvrstvový filter priemer d=1200 mm, výška H=1970mm, tlak 2,5bar 1,2 m filtračná vrstva piesok</t>
  </si>
  <si>
    <t>pr.1200 mm, filtračná vrstva 1,2 m ;  pripojenie D 75</t>
  </si>
  <si>
    <t>filtračný výkon 33,0 m3/h (jedného filtra)</t>
  </si>
  <si>
    <t xml:space="preserve"> - ventil na vypúťanie"</t>
  </si>
  <si>
    <t>2.1.1</t>
  </si>
  <si>
    <t>filtračné médium pre jeden filter 1950 kg</t>
  </si>
  <si>
    <t>filtračný piesok frakcie 0,5-1,0 s množstvom 500kg pre jeden filter
filtračný piesok frakcie 1,0-2,0 s množstvom 650kg pre jeden filter
filtračný pies</t>
  </si>
  <si>
    <t>2.1.2</t>
  </si>
  <si>
    <t>batéria z 5 klapiek DN 80 ručné ovládanie pre filter</t>
  </si>
  <si>
    <t xml:space="preserve">zostava 5 klapiek d90, ručné ovládanie, pozostávajúca z 5 ks medziprírubových klapiek dimenzie d90, komplet s prírubami, lemami a šróbami, 5 ks T-kus </t>
  </si>
  <si>
    <t>2.2</t>
  </si>
  <si>
    <t>cirkulačné čerpadlo s predfiltrom  Q= 17,5 m3/h, H= 10m, P1=1,48 kW, 400V</t>
  </si>
  <si>
    <t>Q = 17,5 m3/h, H=10m , 1,48 kW
 - telo čerpadla z liatiny</t>
  </si>
  <si>
    <t xml:space="preserve"> - otáčky 2840 ot. / min.</t>
  </si>
  <si>
    <t>2.4</t>
  </si>
  <si>
    <t>výmenník tepla - rozoberateľný doskový 50 kW</t>
  </si>
  <si>
    <t>Primárna strana: Q=4,37 m3/h, dP=4,06 kPa, teplotný spád 50/40</t>
  </si>
  <si>
    <t>Sekundárna strana: Q=10,8 m3/h, dP=23,9kPa</t>
  </si>
  <si>
    <t>2.5</t>
  </si>
  <si>
    <t>vyrovnávacia nádrž 3 m3, z PP dosiek</t>
  </si>
  <si>
    <t xml:space="preserve">nádrž vyrobená z vysoko kvalitného polyethylenu ( HD-PE), samonosná, vystužená 3ks pozinkovaných výstuh, osadená pripojovacími prestupmi a prírubami, </t>
  </si>
  <si>
    <t>2.6</t>
  </si>
  <si>
    <t>hydromasážne čerpadlo  Q= 48 m3/h, H= 12 m, P1=2,20 kW, 400V</t>
  </si>
  <si>
    <t>Q = 48,0 m3/h, H=12m , 2,20 kW
 - telo čerpadla z liatiny</t>
  </si>
  <si>
    <t>2.7</t>
  </si>
  <si>
    <t>dúchadlo pre vzduchovú lavicu Q= 100 m3/h, H= 1,5m, P1=1,30 kW, 230V</t>
  </si>
  <si>
    <t>výkon 100 m3/h, tlak 1,5m; 1,30 kW</t>
  </si>
  <si>
    <t xml:space="preserve">vr. filtra, tlmiča       </t>
  </si>
  <si>
    <t xml:space="preserve"> - plášť a obežné kolo zo zliatiny hliníku</t>
  </si>
  <si>
    <t xml:space="preserve"> - hríadel - nerezová ocel"</t>
  </si>
  <si>
    <t>2.8</t>
  </si>
  <si>
    <t>dúchadlo pre dnovú perličku Q= 70 m3/h, H= 1,5m, P1=0,85 kW, 230V</t>
  </si>
  <si>
    <t>výkon 70 m3/h, tlak 1,5m; 0,85 kW</t>
  </si>
  <si>
    <t>2.9</t>
  </si>
  <si>
    <t>teplomer 0-60°C</t>
  </si>
  <si>
    <t>2.10</t>
  </si>
  <si>
    <t>tlakomer 0 - 400 kPa</t>
  </si>
  <si>
    <t>2.11</t>
  </si>
  <si>
    <t>prietokomer DN80 , digitálny snímač prietoku vody potrubím so záznamom a prenosom pretekajúceho množstva bazénovej vody</t>
  </si>
  <si>
    <t>-361888264</t>
  </si>
  <si>
    <t xml:space="preserve"> - monitor slúži k prevodu frekvencie signálu snímača na prietokovú rýchlosť</t>
  </si>
  <si>
    <t xml:space="preserve">- plne grafický displei, ktorý zobrazuje aktuálne merané hodnoty  </t>
  </si>
  <si>
    <t>- výstup 4–20 mA pre prenos dát do externého zariadenia</t>
  </si>
  <si>
    <t>2.12</t>
  </si>
  <si>
    <t>kohút s elektropohonom na prívode doplnkovej studenej pitnej vody do vyrovnávacej nádrže DN40</t>
  </si>
  <si>
    <t>2.13a</t>
  </si>
  <si>
    <t>prietokomer DN40 digitálny snímač prietoku vody potrubím so záznamom a prenosom pretekajúceho množstva bazénovej vody</t>
  </si>
  <si>
    <t>1243007536</t>
  </si>
  <si>
    <t xml:space="preserve">"Poznámka k položke:                          </t>
  </si>
  <si>
    <t xml:space="preserve"> - navrtávacie sedlo DN40 pre senzor prietoku</t>
  </si>
  <si>
    <t xml:space="preserve"> - monitor slúži k prevodu frekvencie signálu snímača na prietokovú rýchlosť      </t>
  </si>
  <si>
    <t xml:space="preserve">- plne grafický displei, ktorý zobrazuje aktuálne merané hodnoty    </t>
  </si>
  <si>
    <t>2.13b</t>
  </si>
  <si>
    <t>ovládanie prívodu vody do vyrovnávacej nádrže a blokovanie čerpadliel</t>
  </si>
  <si>
    <t>2.14</t>
  </si>
  <si>
    <t xml:space="preserve">výkon 35m3/h pri 60mJ/cm2  </t>
  </si>
  <si>
    <t xml:space="preserve"> - plnoprietočná UV lampa  </t>
  </si>
  <si>
    <t xml:space="preserve"> - hydraulická časť odolná bazénové vode s optimalizovanou hydraulikou </t>
  </si>
  <si>
    <t xml:space="preserve"> - umožňujúca horizontálnu alebo vertikálnu pozíciu inštalácie</t>
  </si>
  <si>
    <t xml:space="preserve"> - príruba DN150
 - elektrické krytie IP 54</t>
  </si>
  <si>
    <t xml:space="preserve"> - ochranné keramické trubice</t>
  </si>
  <si>
    <t xml:space="preserve"> - riadiaci panel</t>
  </si>
  <si>
    <t xml:space="preserve"> - príkon zariadenia 1,0 kW</t>
  </si>
  <si>
    <t xml:space="preserve"> - počet UV žiaričov: 1ks</t>
  </si>
  <si>
    <t xml:space="preserve"> - sada prepojovacích káblov pre spojenie riadiaceho boxu s UV komorou</t>
  </si>
  <si>
    <t xml:space="preserve"> - automatické stieranie UV lámp"</t>
  </si>
  <si>
    <t>P2.1</t>
  </si>
  <si>
    <t>potrubie tlakové z PVC DN25</t>
  </si>
  <si>
    <t>P2.2</t>
  </si>
  <si>
    <t>potrubie tlakové z PVC DN32</t>
  </si>
  <si>
    <t>P2.3</t>
  </si>
  <si>
    <t>potrubie tlakové z PVC DN40</t>
  </si>
  <si>
    <t>P2.4</t>
  </si>
  <si>
    <t>P2.5</t>
  </si>
  <si>
    <t>P2.6</t>
  </si>
  <si>
    <t>P2.7</t>
  </si>
  <si>
    <t>PK2.1</t>
  </si>
  <si>
    <t>PK2.2</t>
  </si>
  <si>
    <t>PK2.3</t>
  </si>
  <si>
    <t>PK2.4</t>
  </si>
  <si>
    <t>PK2.5</t>
  </si>
  <si>
    <t>T odbočka kanalizačná DN150 45°</t>
  </si>
  <si>
    <t>PK2.6</t>
  </si>
  <si>
    <t>redukcia kanalizačná DN150/DN40</t>
  </si>
  <si>
    <t>A2.1</t>
  </si>
  <si>
    <t>guľový kohút z PVC DN25</t>
  </si>
  <si>
    <t>A2.2</t>
  </si>
  <si>
    <t>guľový kohút z PVC DN32</t>
  </si>
  <si>
    <t>A2.3</t>
  </si>
  <si>
    <t>guľový kohút z PVC DN40</t>
  </si>
  <si>
    <t>A2.4</t>
  </si>
  <si>
    <t>A2.5</t>
  </si>
  <si>
    <t>A2.6</t>
  </si>
  <si>
    <t>A2.7</t>
  </si>
  <si>
    <t>A2.8</t>
  </si>
  <si>
    <t>spätné klapky DN50  - lepenie</t>
  </si>
  <si>
    <t>A2.9</t>
  </si>
  <si>
    <t>spätné klapky DN65  - lepenie</t>
  </si>
  <si>
    <t>A2.10</t>
  </si>
  <si>
    <t>spätné klapky DN80  - lepenie</t>
  </si>
  <si>
    <t>A2.11</t>
  </si>
  <si>
    <t>T kus 90° DN40</t>
  </si>
  <si>
    <t>A2.12</t>
  </si>
  <si>
    <t>A2.13</t>
  </si>
  <si>
    <t>A2.14</t>
  </si>
  <si>
    <t>A2.15</t>
  </si>
  <si>
    <t>Koleno 90° DN25</t>
  </si>
  <si>
    <t>A2.16</t>
  </si>
  <si>
    <t>Koleno 90° DN32</t>
  </si>
  <si>
    <t>A2.17</t>
  </si>
  <si>
    <t>Koleno 90° DN40</t>
  </si>
  <si>
    <t>A2.18</t>
  </si>
  <si>
    <t>A2.19</t>
  </si>
  <si>
    <t>A2.20</t>
  </si>
  <si>
    <t>A2.21</t>
  </si>
  <si>
    <t>A2.22</t>
  </si>
  <si>
    <t>A2.23</t>
  </si>
  <si>
    <t>redukcia DN80/DN65</t>
  </si>
  <si>
    <t>A2.24</t>
  </si>
  <si>
    <t>redukcia DN80/DN50</t>
  </si>
  <si>
    <t>A2.25</t>
  </si>
  <si>
    <t>A2.26</t>
  </si>
  <si>
    <t>šróbenie vnútorný závit/lepenie DN25/1"</t>
  </si>
  <si>
    <t>A2.27</t>
  </si>
  <si>
    <t>šróbenie vnútorný závit/lepenie DN32/11/4"</t>
  </si>
  <si>
    <t>A2.28</t>
  </si>
  <si>
    <t>A2.29</t>
  </si>
  <si>
    <t>A2.30</t>
  </si>
  <si>
    <t>prírubový priamy spoj pozostávajúci z lemového nákružka, otočnej príruby, tesnenia a šróbov DN65</t>
  </si>
  <si>
    <t>A2.31</t>
  </si>
  <si>
    <t>A2.32</t>
  </si>
  <si>
    <t>A2.33</t>
  </si>
  <si>
    <t>A2.34</t>
  </si>
  <si>
    <t>A2.35</t>
  </si>
  <si>
    <t>A2.36</t>
  </si>
  <si>
    <t>O2.1</t>
  </si>
  <si>
    <t>08.03 - U3 pre detský bazén B3</t>
  </si>
  <si>
    <t>72439910.3</t>
  </si>
  <si>
    <t>Montáž úpravovne vody UV3 pre detský bazén B3</t>
  </si>
  <si>
    <t>-1255413979</t>
  </si>
  <si>
    <t>3.1</t>
  </si>
  <si>
    <t>ovíjaný viacvrstvový filter priemer d=760 mm, výška H=1800mm, tlak 2,5bar kolektorová ružica, 1,2 m filtračná vrstva piesok, 6-cestný ventil 2"</t>
  </si>
  <si>
    <t>pr.760 mm, filtračná vrstva 1,2 m ;  pripojenie D 63</t>
  </si>
  <si>
    <t>filtračný výkon 15,0 m3/h (jedného filtra)</t>
  </si>
  <si>
    <t xml:space="preserve"> - bočný vstupný otvor pr. 300mm</t>
  </si>
  <si>
    <t xml:space="preserve"> - ventil na vypúťanie                                                                                                                </t>
  </si>
  <si>
    <t>- 6 cestný ventil 2"</t>
  </si>
  <si>
    <t>3.1.1</t>
  </si>
  <si>
    <t>filtračné médium pre jeden filter 800 kg</t>
  </si>
  <si>
    <t>filtračný piesok frakcie 0,5-1,0 s množstvom 200kg pre jeden filter
filtračný piesok frakcie 1,0-2,0 s množstvom 260kg pre jeden filter
filtračný pies</t>
  </si>
  <si>
    <t>3.2</t>
  </si>
  <si>
    <t>cirkulačné čerpadlo s predfiltrom  Q= 7,5 m3/h, H= 12m, P=0,45 kW</t>
  </si>
  <si>
    <t xml:space="preserve">Q = 7,5 m3/h, H=12m, 0,45 kW                               </t>
  </si>
  <si>
    <t xml:space="preserve"> - telo čerpadla z polypropylenu</t>
  </si>
  <si>
    <t xml:space="preserve"> - turbína plastová</t>
  </si>
  <si>
    <t xml:space="preserve"> - zachycovač hrubých nečistot</t>
  </si>
  <si>
    <t xml:space="preserve"> - krytie IP 54</t>
  </si>
  <si>
    <t xml:space="preserve"> - jednofázový motor 230V"</t>
  </si>
  <si>
    <t>3.3</t>
  </si>
  <si>
    <t xml:space="preserve">výkon 15 m3/h pri 60mJ/cm2  </t>
  </si>
  <si>
    <t xml:space="preserve"> - príruba DN80
 - elektrické krytie IP 54</t>
  </si>
  <si>
    <t xml:space="preserve"> - príkon zariadenia 0,4 kW</t>
  </si>
  <si>
    <t>3.5</t>
  </si>
  <si>
    <t>3.6</t>
  </si>
  <si>
    <t>3.7</t>
  </si>
  <si>
    <t xml:space="preserve">"Poznámka k položke:_x000D_                          </t>
  </si>
  <si>
    <t xml:space="preserve"> - navrtávacie sedlo DN40 pre senzor prietoku
 - monitor prietoku vrátane senzoru prietoku
 - inštalácia priamo na potrubie
 - monitor slúži k prevodu</t>
  </si>
  <si>
    <t>3.8</t>
  </si>
  <si>
    <t>výmenník tepla - rozoberateľný doskový 70 kW</t>
  </si>
  <si>
    <t>Primárna strana: Q=8,73 m3/h, dP=7,66 kPa, teplotný spád 50/40</t>
  </si>
  <si>
    <t>Sekundárna strana: Q=16,1 m3/h, dP=24,2kPa</t>
  </si>
  <si>
    <t>3.sep</t>
  </si>
  <si>
    <t>3.13</t>
  </si>
  <si>
    <t>3.14</t>
  </si>
  <si>
    <t>3.15</t>
  </si>
  <si>
    <t>vložný prietokomer s lopatkovým kolom DN50, typ Sdi, analógový výstup, LCD displej</t>
  </si>
  <si>
    <t xml:space="preserve"> - navrtávacie sedlo DN50 pre senzor prietoku</t>
  </si>
  <si>
    <t xml:space="preserve"> - monitor slúži k prevodu frekvencie signálu snímača na prietokovú rýchlosť       </t>
  </si>
  <si>
    <t xml:space="preserve">- plne grafický displei, ktorý zobrazuje aktuálne merané hodnoty </t>
  </si>
  <si>
    <t>3.16</t>
  </si>
  <si>
    <t>čerpadlo pre vodného ježka Q= 5,0 m3/h, H= 12m, P=0,40 kW</t>
  </si>
  <si>
    <t xml:space="preserve">Q = 5 m3/h, H=12m, 0,40 kW                               </t>
  </si>
  <si>
    <t>3.2.1</t>
  </si>
  <si>
    <t>čerpadlo pre fontánky Q= 4,0 m3/h, H= 10m, P=0,18 kW</t>
  </si>
  <si>
    <t xml:space="preserve">Q = 4 m3/h, H=8m, 0,18 kW                               </t>
  </si>
  <si>
    <t>P3.1</t>
  </si>
  <si>
    <t>P3.2</t>
  </si>
  <si>
    <t>P3.3</t>
  </si>
  <si>
    <t>PK3.1</t>
  </si>
  <si>
    <t>PK3.2</t>
  </si>
  <si>
    <t>potrubie kanalizačné z PVC DN125</t>
  </si>
  <si>
    <t>PK3.3</t>
  </si>
  <si>
    <t>PK3.4</t>
  </si>
  <si>
    <t>koleno kanalizačné DN125 45°</t>
  </si>
  <si>
    <t>PK3.5</t>
  </si>
  <si>
    <t>PK3.6</t>
  </si>
  <si>
    <t>T odbočka kanalizačná DN125 45°</t>
  </si>
  <si>
    <t>PK3.7</t>
  </si>
  <si>
    <t>redukcia kanalizačná DN125/DN100</t>
  </si>
  <si>
    <t>A3.1</t>
  </si>
  <si>
    <t>A3.2</t>
  </si>
  <si>
    <t>A3.3</t>
  </si>
  <si>
    <t>A3.4</t>
  </si>
  <si>
    <t>spätné klapky DN40  - lepenie</t>
  </si>
  <si>
    <t>A3.5</t>
  </si>
  <si>
    <t>A3.6</t>
  </si>
  <si>
    <t>A3.7</t>
  </si>
  <si>
    <t>A3.8</t>
  </si>
  <si>
    <t>A3.9</t>
  </si>
  <si>
    <t>A3.10</t>
  </si>
  <si>
    <t>A3.11</t>
  </si>
  <si>
    <t>A3.12</t>
  </si>
  <si>
    <t>A3.13</t>
  </si>
  <si>
    <t>redukcia DN50/DN40</t>
  </si>
  <si>
    <t>A3.14</t>
  </si>
  <si>
    <t>A3.15</t>
  </si>
  <si>
    <t>A3.16</t>
  </si>
  <si>
    <t>A3.17</t>
  </si>
  <si>
    <t>A3.18</t>
  </si>
  <si>
    <t>A3.19</t>
  </si>
  <si>
    <t>A3.20</t>
  </si>
  <si>
    <t>O3.1</t>
  </si>
  <si>
    <t>08.04 - centrálne dávkovanie</t>
  </si>
  <si>
    <t>72439910.4</t>
  </si>
  <si>
    <t>Montáž dávkovania bazénovej chémie</t>
  </si>
  <si>
    <t>-1242237890</t>
  </si>
  <si>
    <t>4.1</t>
  </si>
  <si>
    <t>automatická dávkovacia stanica - meria a dávkuje pH, meria redox a dávkuje chlór, meria voľný chlór a celkový chlór, kompletná sada s membránovými dávkovacími čerpadlami</t>
  </si>
  <si>
    <t>Meracie a regulačné zariadenie vr. sond a meracej komory,</t>
  </si>
  <si>
    <t xml:space="preserve">je automatický regulátor kvality bazénovej vody, ktorý riadi chod </t>
  </si>
  <si>
    <t>bazéna a udržuje nastavené parametre vody.</t>
  </si>
  <si>
    <t>Napájanie 230 V, 50 Hz; príkon 35 VA; kryie IP 62</t>
  </si>
  <si>
    <t>Merané hodnoty: volný chlor, redox pot., pH, teplota</t>
  </si>
  <si>
    <t>Regulované hodnoty: volný chlor, pH</t>
  </si>
  <si>
    <t>Komunikácia s PC, archivácia dát do PC alebo servera</t>
  </si>
  <si>
    <t xml:space="preserve">Plastová nástenka pre osadenie dávkovacích čerpadiel a dávkovacej </t>
  </si>
  <si>
    <t>stanice o rozmere cca 1,1x0,9m"</t>
  </si>
  <si>
    <t>4.5</t>
  </si>
  <si>
    <t>prevádzač dát a záznam dát do PC, archivácia dát, export dát, softwar</t>
  </si>
  <si>
    <t>digitálny prevodník s rozhraním LAN 10/100 (ETH) využívajúci komunikačný protokol RS485 ModBus alebo mA signál"</t>
  </si>
  <si>
    <t>4.6</t>
  </si>
  <si>
    <t>teplotná sonda s jímkou</t>
  </si>
  <si>
    <t>4.7</t>
  </si>
  <si>
    <t>chlór stabilizovaný 60 kg balenie</t>
  </si>
  <si>
    <t>4.8</t>
  </si>
  <si>
    <t>pH mínus 60 kg balenie</t>
  </si>
  <si>
    <t>4.9</t>
  </si>
  <si>
    <t>vločkovač 35 kg balenie</t>
  </si>
  <si>
    <t>P4.1</t>
  </si>
  <si>
    <t>potrubie tlakové z PVC DN15</t>
  </si>
  <si>
    <t>A4.1</t>
  </si>
  <si>
    <t>guľový kohút z PVC DN15</t>
  </si>
  <si>
    <t>A4.2</t>
  </si>
  <si>
    <t>Koleno 90° DN15</t>
  </si>
  <si>
    <t>A4.3</t>
  </si>
  <si>
    <t>hadička PE 6x4</t>
  </si>
  <si>
    <t>A4.4</t>
  </si>
  <si>
    <t>mufňa DN15/1/2"</t>
  </si>
  <si>
    <t>A4.5</t>
  </si>
  <si>
    <t>A4.6</t>
  </si>
  <si>
    <t>A4.7</t>
  </si>
  <si>
    <t>O4.1</t>
  </si>
  <si>
    <t>08.05 - Technologické vybavenie stavby - meranie a regulácia bazénovej technlógie</t>
  </si>
  <si>
    <t>D1 - Riadiaca časť</t>
  </si>
  <si>
    <t>D2 - Periférne prvky</t>
  </si>
  <si>
    <t>D3 - Kabeláž a montážny materiál, rozvádzač, montáž</t>
  </si>
  <si>
    <t>D4 - Inžinierske činnosti</t>
  </si>
  <si>
    <t>Riadiaca časť</t>
  </si>
  <si>
    <t>Riadiaci kontroller TRIDIUM JACE 8000-100, zapisovanie, licencia pre 100 dátových bodov</t>
  </si>
  <si>
    <t>674441812</t>
  </si>
  <si>
    <t>Vstupno výstupný modul 16UI, 8AO, 10DO</t>
  </si>
  <si>
    <t>-1135127188</t>
  </si>
  <si>
    <t>Vizualizačný PC pre údržbu</t>
  </si>
  <si>
    <t>-320375950</t>
  </si>
  <si>
    <t>Periférne prvky</t>
  </si>
  <si>
    <t>Kanálový teplomer, NTC10k, ponor 100 mm</t>
  </si>
  <si>
    <t>435184141</t>
  </si>
  <si>
    <t>Teplomerová záchytka, nehrdz. oceľ, G1/2", 100mm</t>
  </si>
  <si>
    <t>-209199715</t>
  </si>
  <si>
    <t>Po6</t>
  </si>
  <si>
    <t>Ultrazvukový snímač hladiny, ULM-53N-02-G-I-B-L-0200</t>
  </si>
  <si>
    <t>2074858526</t>
  </si>
  <si>
    <t>Pol7</t>
  </si>
  <si>
    <t>Havarijné tlačidlo, XALK1781</t>
  </si>
  <si>
    <t>1618822089</t>
  </si>
  <si>
    <t>Kabeláž a montážny materiál, rozvádzač, montáž</t>
  </si>
  <si>
    <t>Pol8</t>
  </si>
  <si>
    <t>Kábel silový lanko H05VV-F 5Gx1,5</t>
  </si>
  <si>
    <t>-511365664</t>
  </si>
  <si>
    <t>Pol9</t>
  </si>
  <si>
    <t>Kábel silový H05VV-F 3Gx1,5</t>
  </si>
  <si>
    <t>750756597</t>
  </si>
  <si>
    <t>Pol10</t>
  </si>
  <si>
    <t>kábel dátový J-Y(St)Y 1x2x0,8</t>
  </si>
  <si>
    <t>278057123</t>
  </si>
  <si>
    <t>Pol11</t>
  </si>
  <si>
    <t>Kábel  dátový J-Y(St)Y 2x2x0,8</t>
  </si>
  <si>
    <t>240276454</t>
  </si>
  <si>
    <t>Pol12</t>
  </si>
  <si>
    <t>Kábel  dátový FTP 5E LSOH 4x2x0,5</t>
  </si>
  <si>
    <t>-947283670</t>
  </si>
  <si>
    <t>Pol13</t>
  </si>
  <si>
    <t>Kábel silový lanko H07V-U 1x6 zž</t>
  </si>
  <si>
    <t>-1629849091</t>
  </si>
  <si>
    <t>Pol14</t>
  </si>
  <si>
    <t>ARKYS drôtený káblový žlab 50x150/2000mm "GZ" s príslušenstvom</t>
  </si>
  <si>
    <t>344739430</t>
  </si>
  <si>
    <t>Pol15</t>
  </si>
  <si>
    <t>ARKYS drôtený káblový žlab 50x50/2000mm "GZ" s príslušenstvom</t>
  </si>
  <si>
    <t>-226174551</t>
  </si>
  <si>
    <t>Pol16</t>
  </si>
  <si>
    <t>Inštalačná rúrka ohybná 16 mm, vrátane príslušenstva</t>
  </si>
  <si>
    <t>-2140699285</t>
  </si>
  <si>
    <t>Pol17</t>
  </si>
  <si>
    <t>Inštalačná rúrka ohybná 20 mm, vrátane príslušenstva</t>
  </si>
  <si>
    <t>-84647750</t>
  </si>
  <si>
    <t>Pol18</t>
  </si>
  <si>
    <t>Ostatný pomocný materiál ( pásky, hmoždinky, skrutky, rozbočovacie krabice,...)</t>
  </si>
  <si>
    <t>kmpl.</t>
  </si>
  <si>
    <t>-1427428921</t>
  </si>
  <si>
    <t>Pol19</t>
  </si>
  <si>
    <t>Rozvádzač RBT bez riadiacej časti - viď vyššie</t>
  </si>
  <si>
    <t>344301281</t>
  </si>
  <si>
    <t>Pol20</t>
  </si>
  <si>
    <t>1330936187</t>
  </si>
  <si>
    <t>Inžinierske činnosti</t>
  </si>
  <si>
    <t>Pol21</t>
  </si>
  <si>
    <t>Oživenie rozvádzačov a periférií, skúšobná prevádzka, zaškolenie obsluhy</t>
  </si>
  <si>
    <t>135682258</t>
  </si>
  <si>
    <t>Pol22</t>
  </si>
  <si>
    <t>Software pre kontroller, webserver, vizualizácia</t>
  </si>
  <si>
    <t>-810297914</t>
  </si>
  <si>
    <t>Pol23</t>
  </si>
  <si>
    <t>Revízia elektro</t>
  </si>
  <si>
    <t>1630329216</t>
  </si>
  <si>
    <t>Pol24</t>
  </si>
  <si>
    <t>Projekt skutočného vyhotovenia</t>
  </si>
  <si>
    <t>212068061</t>
  </si>
  <si>
    <t>09 SAUNY - Wellness - sauny</t>
  </si>
  <si>
    <t>09.1 - SAUNA SUCHÁ + COMBI m.č.1.36</t>
  </si>
  <si>
    <t>766211.S1</t>
  </si>
  <si>
    <t>Montáž sauny</t>
  </si>
  <si>
    <t>-101195697</t>
  </si>
  <si>
    <t>1A/EXKLUSIV</t>
  </si>
  <si>
    <t>Sauna , ktorá sa skladá: z obkladu stien a stropu zo severského smrekového dreva 4ks lavice, 3ks opierky,2ks podkop , z afrického dreva ABACHI.Vetracia a odvetracia mriežka, tienidlo osvetlenia,vnútorné lišty  drevené</t>
  </si>
  <si>
    <t>958982646</t>
  </si>
  <si>
    <t>2A/2</t>
  </si>
  <si>
    <t xml:space="preserve">Pec TYLO ŠVÉDSKO SENSE COMBI - ELITE 10kW,pec na 3 hodiny prevádzky a 9 hodín časovej predvoľby,pre suchú + parnú saunu+parné nárazy,so zabudovaným zvlhčovačom,s termoizoláčnou ochranou,s ovládaním mimo sauny+kamene (15 kg)+kabeláž </t>
  </si>
  <si>
    <t>632100400</t>
  </si>
  <si>
    <t>Svietidlo so žiarovkou +kabeláž</t>
  </si>
  <si>
    <t>-755284455</t>
  </si>
  <si>
    <t>4b</t>
  </si>
  <si>
    <t>Dvere TYLO DGB 80/200 - TROJPANTOVÉ BEZ PRAHU , celosklenené termicky kalené dymové obdížnikové,so silikónovým tesnením a magnetickým BEZPEČNOSTNÝK uzáverom /pravé alebo ľavé 60x180cm vn.svetlosť/</t>
  </si>
  <si>
    <t>736059911</t>
  </si>
  <si>
    <t>ELEKTRO PROJEKT + REVÍZIA</t>
  </si>
  <si>
    <t>-607925138</t>
  </si>
  <si>
    <t>09.2 - PARNÁ SAUNA m.č.1.41</t>
  </si>
  <si>
    <t>Dvere celosklenené, TYLO ŠVÉDSKO 80/202 - BARIEROVE - ELKOX HLINÍK ,termicky kalené,bezpečnostné, dymové obdížnikové,s magnetickým celoobvodovým silikónovým tesnením a magnetickým BEZPEČNOSTNÝM uzáverom /pravé alebo ľavé,70x190cm</t>
  </si>
  <si>
    <t>Parná dýza</t>
  </si>
  <si>
    <t>3c</t>
  </si>
  <si>
    <t>Parný generátor PRO 12 kW HELO-TYLO ŠVÉDSKO/12-14m3</t>
  </si>
  <si>
    <t>Riadenie TYLO/HELO EC 50B,elektronické ovládanie so svetlom mimo s časovou predvoľbou,pre suchú saunu</t>
  </si>
  <si>
    <t>ÚPRAVA VODY NA 0°NEMECKYCH s oddsrtaňovaním mechanických nečistot do 3 mikr. pre H2O</t>
  </si>
  <si>
    <t>270483496</t>
  </si>
  <si>
    <t>5a</t>
  </si>
  <si>
    <t>Presýpacie hodiny a teplomer do parnej sauny</t>
  </si>
  <si>
    <t>210162759</t>
  </si>
  <si>
    <t>Automatické dávkovanie esencii</t>
  </si>
  <si>
    <t>838867113</t>
  </si>
  <si>
    <t>Tepelná izolácia so sieťkou ,hydroizolacia,stavebné konštrukcie stropu,lavice do pokládka mozajky a obklady , škárovanie</t>
  </si>
  <si>
    <t>-2121995416</t>
  </si>
  <si>
    <t>Osvetlenie + trafo</t>
  </si>
  <si>
    <t>-262734359</t>
  </si>
  <si>
    <t>-1820243691</t>
  </si>
  <si>
    <t>09.3 - SAUNA INFRA - SVETEĽNÁ m.č.1.33</t>
  </si>
  <si>
    <t>Sau1A/EXKLUSIV</t>
  </si>
  <si>
    <t>Sauna , ktorá sa skladá: z obkladu stien a stropu zo severského smrekového dreva 2ks lavice, 2ks opierky,2ks podkop , z afrického dreva ABACHI.Vetracia a odvetracia mriežka, tienidlo osvetlenia,vnútorné lišty drevené</t>
  </si>
  <si>
    <t>2a</t>
  </si>
  <si>
    <t>INF.Žiarič 1300W-Eko+kabeláž svetelný STROP-NEREZ-SKLO /8000 hod/</t>
  </si>
  <si>
    <t>2b</t>
  </si>
  <si>
    <t>INF.Žiarič TL-ES 500W QL-Eko +kabeláž svetelný ROH /8000 hod/ Thermolight-hliník</t>
  </si>
  <si>
    <t>57799815</t>
  </si>
  <si>
    <t>2c</t>
  </si>
  <si>
    <t>INF.Žiarič TL-RS 500W QL-Eko +kabeláž svetelný STENA /8000 hod/ Thermolight-hliník</t>
  </si>
  <si>
    <t>1909084938</t>
  </si>
  <si>
    <t>2g</t>
  </si>
  <si>
    <t>Elektronické riadenie RB 32</t>
  </si>
  <si>
    <t>1792915207</t>
  </si>
  <si>
    <t>2k</t>
  </si>
  <si>
    <t>Riadenie klopné impulzné tlacítko s ORIENTAČNOU ledkou</t>
  </si>
  <si>
    <t>455752453</t>
  </si>
  <si>
    <t>09.4 - SAUNA SUCHÁ m.č.1.34</t>
  </si>
  <si>
    <t>Sauna , ktorá sa skladá: z obkladu stien a stropu zo severského smrekového dreva 4ks lavice, 3ks opierky,2ks podkop , z afrického dreva ABACHI.Vetracia a odvetracia mriežka, tienidlo osvetlenia,vnútorné lišty drevené</t>
  </si>
  <si>
    <t>2H/1</t>
  </si>
  <si>
    <t>Pec RELE RB 30</t>
  </si>
  <si>
    <t>2A/4</t>
  </si>
  <si>
    <t>Pec RIADENIE EC 50 +kabeláž</t>
  </si>
  <si>
    <t>Pec TYLO ŠVÉDSKO SENSE SD 16kW,pec pre suchú +parné nárazy,so zabudovaným zvlhčovačom,s termoizoláčnou ochranou,s ovládaním mimo sauny+kamene (30 kg)+kabeláž</t>
  </si>
  <si>
    <t>Sada EXKLUSIV vlhkomer, teplomer,hodiny 15 min,naberačka a vedro medenné,esencia</t>
  </si>
  <si>
    <t>321504904</t>
  </si>
  <si>
    <t>ZOZNAM FIGÚR</t>
  </si>
  <si>
    <t>Výmera</t>
  </si>
  <si>
    <t xml:space="preserve"> 01 STAVBA/ S.01</t>
  </si>
  <si>
    <t>jamy</t>
  </si>
  <si>
    <t>odkop</t>
  </si>
  <si>
    <t>pásy600</t>
  </si>
  <si>
    <t>ryhy2000</t>
  </si>
  <si>
    <t xml:space="preserve"> 01 STAVBA/ S.02</t>
  </si>
  <si>
    <t>lam</t>
  </si>
  <si>
    <t>poter</t>
  </si>
  <si>
    <t>predsad</t>
  </si>
  <si>
    <t>priečkai</t>
  </si>
  <si>
    <t>ps</t>
  </si>
  <si>
    <t>plochá strecha</t>
  </si>
  <si>
    <t>psz</t>
  </si>
  <si>
    <t>zvislá hydroizolácia</t>
  </si>
  <si>
    <t>ti</t>
  </si>
  <si>
    <t>tepelná izolácia</t>
  </si>
  <si>
    <t>uh</t>
  </si>
  <si>
    <t xml:space="preserve"> 05 ZTI/ 05.01</t>
  </si>
  <si>
    <t>alpex32</t>
  </si>
  <si>
    <t xml:space="preserve"> 05 ZTI/ 05.01/ 1.1.1</t>
  </si>
  <si>
    <t xml:space="preserve"> 05 ZTI/ 05.01/ 1.1.2</t>
  </si>
  <si>
    <t xml:space="preserve"> 05 ZTI/ 05.01/ 1.1.3</t>
  </si>
  <si>
    <t xml:space="preserve"> 05 ZTI/ 05.03</t>
  </si>
  <si>
    <t>betplocha</t>
  </si>
  <si>
    <t>jestv.betonová plocha</t>
  </si>
  <si>
    <t>jestvkomun</t>
  </si>
  <si>
    <t>jestv.komunikácia a spevnené plochy</t>
  </si>
  <si>
    <t>lozko</t>
  </si>
  <si>
    <t>náter</t>
  </si>
  <si>
    <t>náter poklopov</t>
  </si>
  <si>
    <t>obsyp1</t>
  </si>
  <si>
    <t>obsyp2</t>
  </si>
  <si>
    <t>paženie</t>
  </si>
  <si>
    <t xml:space="preserve">paženie </t>
  </si>
  <si>
    <t>potrdn200</t>
  </si>
  <si>
    <t>prebzem1</t>
  </si>
  <si>
    <t>prebytočná zemina</t>
  </si>
  <si>
    <t>presunkom</t>
  </si>
  <si>
    <t>presun komunikácie</t>
  </si>
  <si>
    <t>rdoska</t>
  </si>
  <si>
    <t>ryha1</t>
  </si>
  <si>
    <t xml:space="preserve">výkop rýh </t>
  </si>
  <si>
    <t>šachtyPE</t>
  </si>
  <si>
    <t>šachty zPE</t>
  </si>
  <si>
    <t>zásyp</t>
  </si>
  <si>
    <t>zásyp ryhy štrkopieskom v meiste komunikácie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</si>
</sst>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sz val="9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9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2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8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3" fillId="0" borderId="14" xfId="0" applyNumberFormat="1" applyFont="1" applyBorder="1" applyAlignment="1">
      <alignment horizontal="right" vertical="center"/>
    </xf>
    <xf numFmtId="4" fontId="33" fillId="0" borderId="0" xfId="0" applyNumberFormat="1" applyFont="1" applyBorder="1" applyAlignment="1">
      <alignment horizontal="right" vertical="center"/>
    </xf>
    <xf numFmtId="4" fontId="33" fillId="0" borderId="0" xfId="0" applyNumberFormat="1" applyFont="1" applyBorder="1" applyAlignment="1">
      <alignment vertical="center"/>
    </xf>
    <xf numFmtId="166" fontId="33" fillId="0" borderId="0" xfId="0" applyNumberFormat="1" applyFont="1" applyBorder="1" applyAlignment="1">
      <alignment vertical="center"/>
    </xf>
    <xf numFmtId="4" fontId="33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4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33" fillId="0" borderId="14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29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9" fillId="5" borderId="0" xfId="0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8" fillId="5" borderId="0" xfId="0" applyFont="1" applyFill="1" applyAlignment="1">
      <alignment horizontal="left" vertical="center"/>
    </xf>
    <xf numFmtId="0" fontId="28" fillId="5" borderId="0" xfId="0" applyFont="1" applyFill="1" applyAlignment="1">
      <alignment horizontal="right" vertical="center"/>
    </xf>
    <xf numFmtId="0" fontId="3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8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8" fillId="5" borderId="16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8" fillId="5" borderId="18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9" fillId="0" borderId="0" xfId="0" applyNumberFormat="1" applyFont="1" applyAlignment="1"/>
    <xf numFmtId="167" fontId="39" fillId="0" borderId="12" xfId="0" applyNumberFormat="1" applyFont="1" applyBorder="1" applyAlignment="1"/>
    <xf numFmtId="166" fontId="39" fillId="0" borderId="12" xfId="0" applyNumberFormat="1" applyFont="1" applyBorder="1" applyAlignment="1"/>
    <xf numFmtId="166" fontId="39" fillId="0" borderId="13" xfId="0" applyNumberFormat="1" applyFont="1" applyBorder="1" applyAlignment="1"/>
    <xf numFmtId="167" fontId="4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7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8" fillId="0" borderId="23" xfId="0" applyFont="1" applyBorder="1" applyAlignment="1" applyProtection="1">
      <alignment horizontal="center" vertical="center"/>
      <protection locked="0"/>
    </xf>
    <xf numFmtId="49" fontId="28" fillId="0" borderId="23" xfId="0" applyNumberFormat="1" applyFont="1" applyBorder="1" applyAlignment="1" applyProtection="1">
      <alignment horizontal="left" vertical="center" wrapText="1"/>
      <protection locked="0"/>
    </xf>
    <xf numFmtId="0" fontId="28" fillId="0" borderId="23" xfId="0" applyFont="1" applyBorder="1" applyAlignment="1" applyProtection="1">
      <alignment horizontal="left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167" fontId="28" fillId="0" borderId="23" xfId="0" applyNumberFormat="1" applyFont="1" applyBorder="1" applyAlignment="1" applyProtection="1">
      <alignment vertical="center"/>
      <protection locked="0"/>
    </xf>
    <xf numFmtId="167" fontId="28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7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2" fillId="0" borderId="23" xfId="0" applyFont="1" applyBorder="1" applyAlignment="1" applyProtection="1">
      <alignment horizontal="center" vertical="center"/>
      <protection locked="0"/>
    </xf>
    <xf numFmtId="49" fontId="42" fillId="0" borderId="23" xfId="0" applyNumberFormat="1" applyFont="1" applyBorder="1" applyAlignment="1" applyProtection="1">
      <alignment horizontal="left" vertical="center" wrapText="1"/>
      <protection locked="0"/>
    </xf>
    <xf numFmtId="0" fontId="42" fillId="0" borderId="23" xfId="0" applyFont="1" applyBorder="1" applyAlignment="1" applyProtection="1">
      <alignment horizontal="left" vertical="center" wrapText="1"/>
      <protection locked="0"/>
    </xf>
    <xf numFmtId="0" fontId="42" fillId="0" borderId="23" xfId="0" applyFont="1" applyBorder="1" applyAlignment="1" applyProtection="1">
      <alignment horizontal="center" vertical="center" wrapText="1"/>
      <protection locked="0"/>
    </xf>
    <xf numFmtId="167" fontId="42" fillId="0" borderId="23" xfId="0" applyNumberFormat="1" applyFont="1" applyBorder="1" applyAlignment="1" applyProtection="1">
      <alignment vertical="center"/>
      <protection locked="0"/>
    </xf>
    <xf numFmtId="167" fontId="42" fillId="3" borderId="23" xfId="0" applyNumberFormat="1" applyFont="1" applyFill="1" applyBorder="1" applyAlignment="1" applyProtection="1">
      <alignment vertical="center"/>
      <protection locked="0"/>
    </xf>
    <xf numFmtId="0" fontId="43" fillId="0" borderId="23" xfId="0" applyFont="1" applyBorder="1" applyAlignment="1" applyProtection="1">
      <alignment vertical="center"/>
      <protection locked="0"/>
    </xf>
    <xf numFmtId="0" fontId="43" fillId="0" borderId="3" xfId="0" applyFont="1" applyBorder="1" applyAlignment="1">
      <alignment vertical="center"/>
    </xf>
    <xf numFmtId="0" fontId="42" fillId="3" borderId="14" xfId="0" applyFont="1" applyFill="1" applyBorder="1" applyAlignment="1" applyProtection="1">
      <alignment horizontal="left" vertical="center"/>
      <protection locked="0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167" fontId="20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3" fillId="0" borderId="3" xfId="0" applyFont="1" applyBorder="1" applyAlignme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protection locked="0"/>
    </xf>
    <xf numFmtId="167" fontId="13" fillId="0" borderId="0" xfId="0" applyNumberFormat="1" applyFont="1" applyAlignment="1"/>
    <xf numFmtId="0" fontId="13" fillId="0" borderId="14" xfId="0" applyFont="1" applyBorder="1" applyAlignment="1"/>
    <xf numFmtId="0" fontId="13" fillId="0" borderId="0" xfId="0" applyFont="1" applyBorder="1" applyAlignment="1"/>
    <xf numFmtId="167" fontId="13" fillId="0" borderId="0" xfId="0" applyNumberFormat="1" applyFont="1" applyBorder="1" applyAlignment="1"/>
    <xf numFmtId="166" fontId="13" fillId="0" borderId="0" xfId="0" applyNumberFormat="1" applyFont="1" applyBorder="1" applyAlignment="1"/>
    <xf numFmtId="166" fontId="13" fillId="0" borderId="15" xfId="0" applyNumberFormat="1" applyFont="1" applyBorder="1" applyAlignment="1"/>
    <xf numFmtId="0" fontId="13" fillId="0" borderId="0" xfId="0" applyFont="1" applyAlignment="1">
      <alignment horizontal="center"/>
    </xf>
    <xf numFmtId="167" fontId="13" fillId="0" borderId="0" xfId="0" applyNumberFormat="1" applyFont="1" applyAlignment="1">
      <alignment vertical="center"/>
    </xf>
    <xf numFmtId="0" fontId="42" fillId="3" borderId="19" xfId="0" applyFont="1" applyFill="1" applyBorder="1" applyAlignment="1" applyProtection="1">
      <alignment horizontal="left" vertical="center"/>
      <protection locked="0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/>
    </xf>
    <xf numFmtId="167" fontId="44" fillId="0" borderId="18" xfId="0" applyNumberFormat="1" applyFont="1" applyBorder="1" applyAlignment="1">
      <alignment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21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" fontId="32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29" fillId="0" borderId="0" xfId="0" applyNumberFormat="1" applyFont="1" applyAlignment="1">
      <alignment vertical="center"/>
    </xf>
    <xf numFmtId="4" fontId="29" fillId="5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8" fillId="5" borderId="7" xfId="0" applyFont="1" applyFill="1" applyBorder="1" applyAlignment="1">
      <alignment horizontal="center" vertical="center"/>
    </xf>
    <xf numFmtId="0" fontId="28" fillId="5" borderId="7" xfId="0" applyFont="1" applyFill="1" applyBorder="1" applyAlignment="1">
      <alignment horizontal="left" vertical="center"/>
    </xf>
    <xf numFmtId="0" fontId="28" fillId="5" borderId="6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8" fillId="5" borderId="7" xfId="0" applyFont="1" applyFill="1" applyBorder="1" applyAlignment="1">
      <alignment horizontal="right" vertical="center"/>
    </xf>
    <xf numFmtId="0" fontId="28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>
      <alignment horizontal="left" vertical="center"/>
    </xf>
    <xf numFmtId="0" fontId="28" fillId="6" borderId="23" xfId="0" applyFont="1" applyFill="1" applyBorder="1" applyAlignment="1" applyProtection="1">
      <alignment horizontal="center" vertical="center"/>
      <protection locked="0"/>
    </xf>
    <xf numFmtId="49" fontId="28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28" fillId="6" borderId="23" xfId="0" applyFont="1" applyFill="1" applyBorder="1" applyAlignment="1" applyProtection="1">
      <alignment horizontal="left" vertical="center" wrapText="1"/>
      <protection locked="0"/>
    </xf>
    <xf numFmtId="0" fontId="28" fillId="6" borderId="23" xfId="0" applyFont="1" applyFill="1" applyBorder="1" applyAlignment="1" applyProtection="1">
      <alignment horizontal="center" vertical="center" wrapText="1"/>
      <protection locked="0"/>
    </xf>
    <xf numFmtId="167" fontId="28" fillId="6" borderId="23" xfId="0" applyNumberFormat="1" applyFont="1" applyFill="1" applyBorder="1" applyAlignment="1" applyProtection="1">
      <alignment vertical="center"/>
      <protection locked="0"/>
    </xf>
    <xf numFmtId="0" fontId="42" fillId="6" borderId="23" xfId="0" applyFont="1" applyFill="1" applyBorder="1" applyAlignment="1" applyProtection="1">
      <alignment horizontal="center" vertical="center"/>
      <protection locked="0"/>
    </xf>
    <xf numFmtId="49" fontId="42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42" fillId="6" borderId="23" xfId="0" applyFont="1" applyFill="1" applyBorder="1" applyAlignment="1" applyProtection="1">
      <alignment horizontal="left" vertical="center" wrapText="1"/>
      <protection locked="0"/>
    </xf>
    <xf numFmtId="0" fontId="42" fillId="6" borderId="23" xfId="0" applyFont="1" applyFill="1" applyBorder="1" applyAlignment="1" applyProtection="1">
      <alignment horizontal="center" vertical="center" wrapText="1"/>
      <protection locked="0"/>
    </xf>
    <xf numFmtId="167" fontId="42" fillId="6" borderId="23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58"/>
  <sheetViews>
    <sheetView showGridLines="0" tabSelected="1" topLeftCell="A81" workbookViewId="0">
      <selection activeCell="L126" sqref="L126:AF126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 ht="11.25">
      <c r="A1" s="18" t="s">
        <v>0</v>
      </c>
      <c r="AZ1" s="18" t="s">
        <v>1</v>
      </c>
      <c r="BA1" s="18" t="s">
        <v>2</v>
      </c>
      <c r="BB1" s="18" t="s">
        <v>1</v>
      </c>
      <c r="BT1" s="18" t="s">
        <v>3</v>
      </c>
      <c r="BU1" s="18" t="s">
        <v>4</v>
      </c>
      <c r="BV1" s="18" t="s">
        <v>5</v>
      </c>
    </row>
    <row r="2" spans="1:74" s="1" customFormat="1" ht="36.950000000000003" customHeight="1">
      <c r="AR2" s="295" t="s">
        <v>6</v>
      </c>
      <c r="AS2" s="275"/>
      <c r="AT2" s="275"/>
      <c r="AU2" s="275"/>
      <c r="AV2" s="275"/>
      <c r="AW2" s="275"/>
      <c r="AX2" s="275"/>
      <c r="AY2" s="275"/>
      <c r="AZ2" s="275"/>
      <c r="BA2" s="275"/>
      <c r="BB2" s="275"/>
      <c r="BC2" s="275"/>
      <c r="BD2" s="275"/>
      <c r="BE2" s="275"/>
      <c r="BF2" s="275"/>
      <c r="BG2" s="275"/>
      <c r="BS2" s="19" t="s">
        <v>7</v>
      </c>
      <c r="BT2" s="19" t="s">
        <v>8</v>
      </c>
    </row>
    <row r="3" spans="1:74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7</v>
      </c>
      <c r="BT3" s="19" t="s">
        <v>8</v>
      </c>
    </row>
    <row r="4" spans="1:74" s="1" customFormat="1" ht="24.95" customHeight="1">
      <c r="B4" s="22"/>
      <c r="D4" s="23" t="s">
        <v>9</v>
      </c>
      <c r="AR4" s="22"/>
      <c r="AS4" s="24" t="s">
        <v>10</v>
      </c>
      <c r="BG4" s="25" t="s">
        <v>11</v>
      </c>
      <c r="BS4" s="19" t="s">
        <v>7</v>
      </c>
    </row>
    <row r="5" spans="1:74" s="1" customFormat="1" ht="12" customHeight="1">
      <c r="B5" s="22"/>
      <c r="D5" s="26" t="s">
        <v>12</v>
      </c>
      <c r="K5" s="274" t="s">
        <v>13</v>
      </c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R5" s="22"/>
      <c r="BG5" s="271" t="s">
        <v>14</v>
      </c>
      <c r="BS5" s="19" t="s">
        <v>7</v>
      </c>
    </row>
    <row r="6" spans="1:74" s="1" customFormat="1" ht="36.950000000000003" customHeight="1">
      <c r="B6" s="22"/>
      <c r="D6" s="28" t="s">
        <v>15</v>
      </c>
      <c r="K6" s="276" t="s">
        <v>16</v>
      </c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5"/>
      <c r="AA6" s="275"/>
      <c r="AB6" s="275"/>
      <c r="AC6" s="275"/>
      <c r="AD6" s="275"/>
      <c r="AE6" s="275"/>
      <c r="AF6" s="275"/>
      <c r="AG6" s="275"/>
      <c r="AH6" s="275"/>
      <c r="AI6" s="275"/>
      <c r="AJ6" s="275"/>
      <c r="AK6" s="275"/>
      <c r="AL6" s="275"/>
      <c r="AM6" s="275"/>
      <c r="AN6" s="275"/>
      <c r="AO6" s="275"/>
      <c r="AR6" s="22"/>
      <c r="BG6" s="272"/>
      <c r="BS6" s="19" t="s">
        <v>7</v>
      </c>
    </row>
    <row r="7" spans="1:74" s="1" customFormat="1" ht="12" customHeight="1">
      <c r="B7" s="22"/>
      <c r="D7" s="29" t="s">
        <v>17</v>
      </c>
      <c r="K7" s="27" t="s">
        <v>1</v>
      </c>
      <c r="AK7" s="29" t="s">
        <v>18</v>
      </c>
      <c r="AN7" s="27" t="s">
        <v>1</v>
      </c>
      <c r="AR7" s="22"/>
      <c r="BG7" s="272"/>
      <c r="BS7" s="19" t="s">
        <v>7</v>
      </c>
    </row>
    <row r="8" spans="1:74" s="1" customFormat="1" ht="12" customHeight="1">
      <c r="B8" s="22"/>
      <c r="D8" s="29" t="s">
        <v>19</v>
      </c>
      <c r="K8" s="27" t="s">
        <v>20</v>
      </c>
      <c r="AK8" s="29" t="s">
        <v>21</v>
      </c>
      <c r="AN8" s="30" t="s">
        <v>22</v>
      </c>
      <c r="AR8" s="22"/>
      <c r="BG8" s="272"/>
      <c r="BS8" s="19" t="s">
        <v>7</v>
      </c>
    </row>
    <row r="9" spans="1:74" s="1" customFormat="1" ht="14.45" customHeight="1">
      <c r="B9" s="22"/>
      <c r="AR9" s="22"/>
      <c r="BG9" s="272"/>
      <c r="BS9" s="19" t="s">
        <v>7</v>
      </c>
    </row>
    <row r="10" spans="1:74" s="1" customFormat="1" ht="12" customHeight="1">
      <c r="B10" s="22"/>
      <c r="D10" s="29" t="s">
        <v>23</v>
      </c>
      <c r="AK10" s="29" t="s">
        <v>24</v>
      </c>
      <c r="AN10" s="27" t="s">
        <v>1</v>
      </c>
      <c r="AR10" s="22"/>
      <c r="BG10" s="272"/>
      <c r="BS10" s="19" t="s">
        <v>7</v>
      </c>
    </row>
    <row r="11" spans="1:74" s="1" customFormat="1" ht="18.399999999999999" customHeight="1">
      <c r="B11" s="22"/>
      <c r="E11" s="27" t="s">
        <v>25</v>
      </c>
      <c r="AK11" s="29" t="s">
        <v>26</v>
      </c>
      <c r="AN11" s="27" t="s">
        <v>1</v>
      </c>
      <c r="AR11" s="22"/>
      <c r="BG11" s="272"/>
      <c r="BS11" s="19" t="s">
        <v>7</v>
      </c>
    </row>
    <row r="12" spans="1:74" s="1" customFormat="1" ht="6.95" customHeight="1">
      <c r="B12" s="22"/>
      <c r="AR12" s="22"/>
      <c r="BG12" s="272"/>
      <c r="BS12" s="19" t="s">
        <v>7</v>
      </c>
    </row>
    <row r="13" spans="1:74" s="1" customFormat="1" ht="12" customHeight="1">
      <c r="B13" s="22"/>
      <c r="D13" s="29" t="s">
        <v>27</v>
      </c>
      <c r="AK13" s="29" t="s">
        <v>24</v>
      </c>
      <c r="AN13" s="31" t="s">
        <v>28</v>
      </c>
      <c r="AR13" s="22"/>
      <c r="BG13" s="272"/>
      <c r="BS13" s="19" t="s">
        <v>7</v>
      </c>
    </row>
    <row r="14" spans="1:74" ht="12.75">
      <c r="B14" s="22"/>
      <c r="E14" s="277" t="s">
        <v>28</v>
      </c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  <c r="AJ14" s="278"/>
      <c r="AK14" s="29" t="s">
        <v>26</v>
      </c>
      <c r="AN14" s="31" t="s">
        <v>28</v>
      </c>
      <c r="AR14" s="22"/>
      <c r="BG14" s="272"/>
      <c r="BS14" s="19" t="s">
        <v>7</v>
      </c>
    </row>
    <row r="15" spans="1:74" s="1" customFormat="1" ht="6.95" customHeight="1">
      <c r="B15" s="22"/>
      <c r="AR15" s="22"/>
      <c r="BG15" s="272"/>
      <c r="BS15" s="19" t="s">
        <v>3</v>
      </c>
    </row>
    <row r="16" spans="1:74" s="1" customFormat="1" ht="12" customHeight="1">
      <c r="B16" s="22"/>
      <c r="D16" s="29" t="s">
        <v>29</v>
      </c>
      <c r="AK16" s="29" t="s">
        <v>24</v>
      </c>
      <c r="AN16" s="27" t="s">
        <v>30</v>
      </c>
      <c r="AR16" s="22"/>
      <c r="BG16" s="272"/>
      <c r="BS16" s="19" t="s">
        <v>3</v>
      </c>
    </row>
    <row r="17" spans="1:71" s="1" customFormat="1" ht="18.399999999999999" customHeight="1">
      <c r="B17" s="22"/>
      <c r="E17" s="27" t="s">
        <v>31</v>
      </c>
      <c r="AK17" s="29" t="s">
        <v>26</v>
      </c>
      <c r="AN17" s="27" t="s">
        <v>32</v>
      </c>
      <c r="AR17" s="22"/>
      <c r="BG17" s="272"/>
      <c r="BS17" s="19" t="s">
        <v>4</v>
      </c>
    </row>
    <row r="18" spans="1:71" s="1" customFormat="1" ht="6.95" customHeight="1">
      <c r="B18" s="22"/>
      <c r="AR18" s="22"/>
      <c r="BG18" s="272"/>
      <c r="BS18" s="19" t="s">
        <v>33</v>
      </c>
    </row>
    <row r="19" spans="1:71" s="1" customFormat="1" ht="12" customHeight="1">
      <c r="B19" s="22"/>
      <c r="D19" s="29" t="s">
        <v>34</v>
      </c>
      <c r="AK19" s="29" t="s">
        <v>24</v>
      </c>
      <c r="AN19" s="27" t="s">
        <v>1</v>
      </c>
      <c r="AR19" s="22"/>
      <c r="BG19" s="272"/>
      <c r="BS19" s="19" t="s">
        <v>33</v>
      </c>
    </row>
    <row r="20" spans="1:71" s="1" customFormat="1" ht="18.399999999999999" customHeight="1">
      <c r="B20" s="22"/>
      <c r="E20" s="27" t="s">
        <v>35</v>
      </c>
      <c r="AK20" s="29" t="s">
        <v>26</v>
      </c>
      <c r="AN20" s="27" t="s">
        <v>1</v>
      </c>
      <c r="AR20" s="22"/>
      <c r="BG20" s="272"/>
      <c r="BS20" s="19" t="s">
        <v>4</v>
      </c>
    </row>
    <row r="21" spans="1:71" s="1" customFormat="1" ht="6.95" customHeight="1">
      <c r="B21" s="22"/>
      <c r="AR21" s="22"/>
      <c r="BG21" s="272"/>
    </row>
    <row r="22" spans="1:71" s="1" customFormat="1" ht="12" customHeight="1">
      <c r="B22" s="22"/>
      <c r="D22" s="29" t="s">
        <v>36</v>
      </c>
      <c r="AR22" s="22"/>
      <c r="BG22" s="272"/>
    </row>
    <row r="23" spans="1:71" s="1" customFormat="1" ht="16.5" customHeight="1">
      <c r="B23" s="22"/>
      <c r="E23" s="279" t="s">
        <v>1</v>
      </c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R23" s="22"/>
      <c r="BG23" s="272"/>
    </row>
    <row r="24" spans="1:71" s="1" customFormat="1" ht="6.95" customHeight="1">
      <c r="B24" s="22"/>
      <c r="AR24" s="22"/>
      <c r="BG24" s="272"/>
    </row>
    <row r="25" spans="1:71" s="1" customFormat="1" ht="6.95" customHeight="1">
      <c r="B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22"/>
      <c r="BG25" s="272"/>
    </row>
    <row r="26" spans="1:71" s="1" customFormat="1" ht="14.45" customHeight="1">
      <c r="B26" s="22"/>
      <c r="D26" s="34" t="s">
        <v>37</v>
      </c>
      <c r="AK26" s="280">
        <f>ROUND(AG94,2)</f>
        <v>0</v>
      </c>
      <c r="AL26" s="275"/>
      <c r="AM26" s="275"/>
      <c r="AN26" s="275"/>
      <c r="AO26" s="275"/>
      <c r="AR26" s="22"/>
      <c r="BG26" s="272"/>
    </row>
    <row r="27" spans="1:71" ht="12">
      <c r="B27" s="22"/>
      <c r="E27" s="36" t="s">
        <v>38</v>
      </c>
      <c r="AK27" s="281">
        <f>ROUND(AS94,2)</f>
        <v>0</v>
      </c>
      <c r="AL27" s="281"/>
      <c r="AM27" s="281"/>
      <c r="AN27" s="281"/>
      <c r="AO27" s="281"/>
      <c r="AR27" s="22"/>
      <c r="BG27" s="272"/>
    </row>
    <row r="28" spans="1:71" s="2" customFormat="1" ht="12">
      <c r="A28" s="37"/>
      <c r="B28" s="38"/>
      <c r="C28" s="37"/>
      <c r="D28" s="37"/>
      <c r="E28" s="36" t="s">
        <v>39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281">
        <f>ROUND(AT94,2)</f>
        <v>0</v>
      </c>
      <c r="AL28" s="281"/>
      <c r="AM28" s="281"/>
      <c r="AN28" s="281"/>
      <c r="AO28" s="281"/>
      <c r="AP28" s="37"/>
      <c r="AQ28" s="37"/>
      <c r="AR28" s="38"/>
      <c r="BG28" s="272"/>
    </row>
    <row r="29" spans="1:71" s="2" customFormat="1" ht="14.45" customHeight="1">
      <c r="A29" s="37"/>
      <c r="B29" s="38"/>
      <c r="C29" s="37"/>
      <c r="D29" s="34" t="s">
        <v>40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280">
        <f>ROUND(AG151, 2)</f>
        <v>0</v>
      </c>
      <c r="AL29" s="280"/>
      <c r="AM29" s="280"/>
      <c r="AN29" s="280"/>
      <c r="AO29" s="280"/>
      <c r="AP29" s="37"/>
      <c r="AQ29" s="37"/>
      <c r="AR29" s="38"/>
      <c r="BG29" s="272"/>
    </row>
    <row r="30" spans="1:7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8"/>
      <c r="BG30" s="272"/>
    </row>
    <row r="31" spans="1:71" s="2" customFormat="1" ht="25.9" customHeight="1">
      <c r="A31" s="37"/>
      <c r="B31" s="38"/>
      <c r="C31" s="37"/>
      <c r="D31" s="39" t="s">
        <v>41</v>
      </c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282">
        <f>ROUND(AK26 + AK29, 2)</f>
        <v>0</v>
      </c>
      <c r="AL31" s="283"/>
      <c r="AM31" s="283"/>
      <c r="AN31" s="283"/>
      <c r="AO31" s="283"/>
      <c r="AP31" s="37"/>
      <c r="AQ31" s="37"/>
      <c r="AR31" s="38"/>
      <c r="BG31" s="272"/>
    </row>
    <row r="32" spans="1:7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8"/>
      <c r="BG32" s="272"/>
    </row>
    <row r="33" spans="1:59" s="2" customFormat="1" ht="12.75">
      <c r="A33" s="37"/>
      <c r="B33" s="38"/>
      <c r="C33" s="37"/>
      <c r="D33" s="37"/>
      <c r="E33" s="37"/>
      <c r="F33" s="37"/>
      <c r="G33" s="37"/>
      <c r="H33" s="37"/>
      <c r="I33" s="37"/>
      <c r="J33" s="37"/>
      <c r="K33" s="37"/>
      <c r="L33" s="284" t="s">
        <v>42</v>
      </c>
      <c r="M33" s="284"/>
      <c r="N33" s="284"/>
      <c r="O33" s="284"/>
      <c r="P33" s="284"/>
      <c r="Q33" s="37"/>
      <c r="R33" s="37"/>
      <c r="S33" s="37"/>
      <c r="T33" s="37"/>
      <c r="U33" s="37"/>
      <c r="V33" s="37"/>
      <c r="W33" s="284" t="s">
        <v>43</v>
      </c>
      <c r="X33" s="284"/>
      <c r="Y33" s="284"/>
      <c r="Z33" s="284"/>
      <c r="AA33" s="284"/>
      <c r="AB33" s="284"/>
      <c r="AC33" s="284"/>
      <c r="AD33" s="284"/>
      <c r="AE33" s="284"/>
      <c r="AF33" s="37"/>
      <c r="AG33" s="37"/>
      <c r="AH33" s="37"/>
      <c r="AI33" s="37"/>
      <c r="AJ33" s="37"/>
      <c r="AK33" s="284" t="s">
        <v>44</v>
      </c>
      <c r="AL33" s="284"/>
      <c r="AM33" s="284"/>
      <c r="AN33" s="284"/>
      <c r="AO33" s="284"/>
      <c r="AP33" s="37"/>
      <c r="AQ33" s="37"/>
      <c r="AR33" s="38"/>
      <c r="BG33" s="272"/>
    </row>
    <row r="34" spans="1:59" s="3" customFormat="1" ht="14.45" customHeight="1">
      <c r="B34" s="42"/>
      <c r="D34" s="29" t="s">
        <v>45</v>
      </c>
      <c r="F34" s="43" t="s">
        <v>46</v>
      </c>
      <c r="L34" s="285">
        <v>0.2</v>
      </c>
      <c r="M34" s="286"/>
      <c r="N34" s="286"/>
      <c r="O34" s="286"/>
      <c r="P34" s="286"/>
      <c r="Q34" s="44"/>
      <c r="R34" s="44"/>
      <c r="S34" s="44"/>
      <c r="T34" s="44"/>
      <c r="U34" s="44"/>
      <c r="V34" s="44"/>
      <c r="W34" s="287">
        <f>ROUND(BB94 + SUM(CD151:CD155), 2)</f>
        <v>0</v>
      </c>
      <c r="X34" s="286"/>
      <c r="Y34" s="286"/>
      <c r="Z34" s="286"/>
      <c r="AA34" s="286"/>
      <c r="AB34" s="286"/>
      <c r="AC34" s="286"/>
      <c r="AD34" s="286"/>
      <c r="AE34" s="286"/>
      <c r="AF34" s="44"/>
      <c r="AG34" s="44"/>
      <c r="AH34" s="44"/>
      <c r="AI34" s="44"/>
      <c r="AJ34" s="44"/>
      <c r="AK34" s="287">
        <f>ROUND(AX94 + SUM(BY151:BY155), 2)</f>
        <v>0</v>
      </c>
      <c r="AL34" s="286"/>
      <c r="AM34" s="286"/>
      <c r="AN34" s="286"/>
      <c r="AO34" s="286"/>
      <c r="AP34" s="44"/>
      <c r="AQ34" s="44"/>
      <c r="AR34" s="45"/>
      <c r="AS34" s="44"/>
      <c r="AT34" s="44"/>
      <c r="AU34" s="44"/>
      <c r="AV34" s="44"/>
      <c r="AW34" s="44"/>
      <c r="AX34" s="44"/>
      <c r="AY34" s="44"/>
      <c r="AZ34" s="44"/>
      <c r="BG34" s="273"/>
    </row>
    <row r="35" spans="1:59" s="3" customFormat="1" ht="14.45" customHeight="1">
      <c r="B35" s="42"/>
      <c r="F35" s="43" t="s">
        <v>47</v>
      </c>
      <c r="L35" s="285">
        <v>0.2</v>
      </c>
      <c r="M35" s="286"/>
      <c r="N35" s="286"/>
      <c r="O35" s="286"/>
      <c r="P35" s="286"/>
      <c r="Q35" s="44"/>
      <c r="R35" s="44"/>
      <c r="S35" s="44"/>
      <c r="T35" s="44"/>
      <c r="U35" s="44"/>
      <c r="V35" s="44"/>
      <c r="W35" s="287">
        <f>ROUND(BC94 + SUM(CE151:CE155), 2)</f>
        <v>0</v>
      </c>
      <c r="X35" s="286"/>
      <c r="Y35" s="286"/>
      <c r="Z35" s="286"/>
      <c r="AA35" s="286"/>
      <c r="AB35" s="286"/>
      <c r="AC35" s="286"/>
      <c r="AD35" s="286"/>
      <c r="AE35" s="286"/>
      <c r="AF35" s="44"/>
      <c r="AG35" s="44"/>
      <c r="AH35" s="44"/>
      <c r="AI35" s="44"/>
      <c r="AJ35" s="44"/>
      <c r="AK35" s="287">
        <f>ROUND(AY94 + SUM(BZ151:BZ155), 2)</f>
        <v>0</v>
      </c>
      <c r="AL35" s="286"/>
      <c r="AM35" s="286"/>
      <c r="AN35" s="286"/>
      <c r="AO35" s="286"/>
      <c r="AP35" s="44"/>
      <c r="AQ35" s="44"/>
      <c r="AR35" s="45"/>
      <c r="AS35" s="44"/>
      <c r="AT35" s="44"/>
      <c r="AU35" s="44"/>
      <c r="AV35" s="44"/>
      <c r="AW35" s="44"/>
      <c r="AX35" s="44"/>
      <c r="AY35" s="44"/>
      <c r="AZ35" s="44"/>
    </row>
    <row r="36" spans="1:59" s="3" customFormat="1" ht="14.45" hidden="1" customHeight="1">
      <c r="B36" s="42"/>
      <c r="F36" s="29" t="s">
        <v>48</v>
      </c>
      <c r="L36" s="288">
        <v>0.2</v>
      </c>
      <c r="M36" s="289"/>
      <c r="N36" s="289"/>
      <c r="O36" s="289"/>
      <c r="P36" s="289"/>
      <c r="W36" s="290">
        <f>ROUND(BD94 + SUM(CF151:CF155), 2)</f>
        <v>0</v>
      </c>
      <c r="X36" s="289"/>
      <c r="Y36" s="289"/>
      <c r="Z36" s="289"/>
      <c r="AA36" s="289"/>
      <c r="AB36" s="289"/>
      <c r="AC36" s="289"/>
      <c r="AD36" s="289"/>
      <c r="AE36" s="289"/>
      <c r="AK36" s="290">
        <v>0</v>
      </c>
      <c r="AL36" s="289"/>
      <c r="AM36" s="289"/>
      <c r="AN36" s="289"/>
      <c r="AO36" s="289"/>
      <c r="AR36" s="42"/>
    </row>
    <row r="37" spans="1:59" s="3" customFormat="1" ht="14.45" hidden="1" customHeight="1">
      <c r="B37" s="42"/>
      <c r="F37" s="29" t="s">
        <v>49</v>
      </c>
      <c r="L37" s="288">
        <v>0.2</v>
      </c>
      <c r="M37" s="289"/>
      <c r="N37" s="289"/>
      <c r="O37" s="289"/>
      <c r="P37" s="289"/>
      <c r="W37" s="290">
        <f>ROUND(BE94 + SUM(CG151:CG155), 2)</f>
        <v>0</v>
      </c>
      <c r="X37" s="289"/>
      <c r="Y37" s="289"/>
      <c r="Z37" s="289"/>
      <c r="AA37" s="289"/>
      <c r="AB37" s="289"/>
      <c r="AC37" s="289"/>
      <c r="AD37" s="289"/>
      <c r="AE37" s="289"/>
      <c r="AK37" s="290">
        <v>0</v>
      </c>
      <c r="AL37" s="289"/>
      <c r="AM37" s="289"/>
      <c r="AN37" s="289"/>
      <c r="AO37" s="289"/>
      <c r="AR37" s="42"/>
    </row>
    <row r="38" spans="1:59" s="3" customFormat="1" ht="14.45" hidden="1" customHeight="1">
      <c r="B38" s="42"/>
      <c r="F38" s="43" t="s">
        <v>50</v>
      </c>
      <c r="L38" s="285">
        <v>0</v>
      </c>
      <c r="M38" s="286"/>
      <c r="N38" s="286"/>
      <c r="O38" s="286"/>
      <c r="P38" s="286"/>
      <c r="Q38" s="44"/>
      <c r="R38" s="44"/>
      <c r="S38" s="44"/>
      <c r="T38" s="44"/>
      <c r="U38" s="44"/>
      <c r="V38" s="44"/>
      <c r="W38" s="287">
        <f>ROUND(BF94 + SUM(CH151:CH155), 2)</f>
        <v>0</v>
      </c>
      <c r="X38" s="286"/>
      <c r="Y38" s="286"/>
      <c r="Z38" s="286"/>
      <c r="AA38" s="286"/>
      <c r="AB38" s="286"/>
      <c r="AC38" s="286"/>
      <c r="AD38" s="286"/>
      <c r="AE38" s="286"/>
      <c r="AF38" s="44"/>
      <c r="AG38" s="44"/>
      <c r="AH38" s="44"/>
      <c r="AI38" s="44"/>
      <c r="AJ38" s="44"/>
      <c r="AK38" s="287">
        <v>0</v>
      </c>
      <c r="AL38" s="286"/>
      <c r="AM38" s="286"/>
      <c r="AN38" s="286"/>
      <c r="AO38" s="286"/>
      <c r="AP38" s="44"/>
      <c r="AQ38" s="44"/>
      <c r="AR38" s="45"/>
      <c r="AS38" s="44"/>
      <c r="AT38" s="44"/>
      <c r="AU38" s="44"/>
      <c r="AV38" s="44"/>
      <c r="AW38" s="44"/>
      <c r="AX38" s="44"/>
      <c r="AY38" s="44"/>
      <c r="AZ38" s="44"/>
    </row>
    <row r="39" spans="1:59" s="2" customFormat="1" ht="6.95" customHeight="1">
      <c r="A39" s="37"/>
      <c r="B39" s="38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8"/>
      <c r="BG39" s="37"/>
    </row>
    <row r="40" spans="1:59" s="2" customFormat="1" ht="25.9" customHeight="1">
      <c r="A40" s="37"/>
      <c r="B40" s="38"/>
      <c r="C40" s="46"/>
      <c r="D40" s="47" t="s">
        <v>51</v>
      </c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9" t="s">
        <v>52</v>
      </c>
      <c r="U40" s="48"/>
      <c r="V40" s="48"/>
      <c r="W40" s="48"/>
      <c r="X40" s="294" t="s">
        <v>53</v>
      </c>
      <c r="Y40" s="292"/>
      <c r="Z40" s="292"/>
      <c r="AA40" s="292"/>
      <c r="AB40" s="292"/>
      <c r="AC40" s="48"/>
      <c r="AD40" s="48"/>
      <c r="AE40" s="48"/>
      <c r="AF40" s="48"/>
      <c r="AG40" s="48"/>
      <c r="AH40" s="48"/>
      <c r="AI40" s="48"/>
      <c r="AJ40" s="48"/>
      <c r="AK40" s="291">
        <f>SUM(AK31:AK38)</f>
        <v>0</v>
      </c>
      <c r="AL40" s="292"/>
      <c r="AM40" s="292"/>
      <c r="AN40" s="292"/>
      <c r="AO40" s="293"/>
      <c r="AP40" s="46"/>
      <c r="AQ40" s="46"/>
      <c r="AR40" s="38"/>
      <c r="BG40" s="37"/>
    </row>
    <row r="41" spans="1:59" s="2" customFormat="1" ht="6.95" customHeight="1">
      <c r="A41" s="37"/>
      <c r="B41" s="38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8"/>
      <c r="BG41" s="37"/>
    </row>
    <row r="42" spans="1:59" s="2" customFormat="1" ht="14.45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8"/>
      <c r="BG42" s="37"/>
    </row>
    <row r="43" spans="1:59" s="1" customFormat="1" ht="14.45" customHeight="1">
      <c r="B43" s="22"/>
      <c r="AR43" s="22"/>
    </row>
    <row r="44" spans="1:59" s="1" customFormat="1" ht="14.45" customHeight="1">
      <c r="B44" s="22"/>
      <c r="AR44" s="22"/>
    </row>
    <row r="45" spans="1:59" s="1" customFormat="1" ht="14.45" customHeight="1">
      <c r="B45" s="22"/>
      <c r="AR45" s="22"/>
    </row>
    <row r="46" spans="1:59" s="1" customFormat="1" ht="14.45" customHeight="1">
      <c r="B46" s="22"/>
      <c r="AR46" s="22"/>
    </row>
    <row r="47" spans="1:59" s="1" customFormat="1" ht="14.45" customHeight="1">
      <c r="B47" s="22"/>
      <c r="AR47" s="22"/>
    </row>
    <row r="48" spans="1:59" s="1" customFormat="1" ht="14.45" customHeight="1">
      <c r="B48" s="22"/>
      <c r="AR48" s="22"/>
    </row>
    <row r="49" spans="1:59" s="2" customFormat="1" ht="14.45" customHeight="1">
      <c r="B49" s="50"/>
      <c r="D49" s="51" t="s">
        <v>54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1" t="s">
        <v>55</v>
      </c>
      <c r="AI49" s="52"/>
      <c r="AJ49" s="52"/>
      <c r="AK49" s="52"/>
      <c r="AL49" s="52"/>
      <c r="AM49" s="52"/>
      <c r="AN49" s="52"/>
      <c r="AO49" s="52"/>
      <c r="AR49" s="50"/>
    </row>
    <row r="50" spans="1:59" ht="11.25">
      <c r="B50" s="22"/>
      <c r="AR50" s="22"/>
    </row>
    <row r="51" spans="1:59" ht="11.25">
      <c r="B51" s="22"/>
      <c r="AR51" s="22"/>
    </row>
    <row r="52" spans="1:59" ht="11.25">
      <c r="B52" s="22"/>
      <c r="AR52" s="22"/>
    </row>
    <row r="53" spans="1:59" ht="11.25">
      <c r="B53" s="22"/>
      <c r="AR53" s="22"/>
    </row>
    <row r="54" spans="1:59" ht="11.25">
      <c r="B54" s="22"/>
      <c r="AR54" s="22"/>
    </row>
    <row r="55" spans="1:59" ht="11.25">
      <c r="B55" s="22"/>
      <c r="AR55" s="22"/>
    </row>
    <row r="56" spans="1:59" ht="11.25">
      <c r="B56" s="22"/>
      <c r="AR56" s="22"/>
    </row>
    <row r="57" spans="1:59" ht="11.25">
      <c r="B57" s="22"/>
      <c r="AR57" s="22"/>
    </row>
    <row r="58" spans="1:59" ht="11.25">
      <c r="B58" s="22"/>
      <c r="AR58" s="22"/>
    </row>
    <row r="59" spans="1:59" ht="11.25">
      <c r="B59" s="22"/>
      <c r="AR59" s="22"/>
    </row>
    <row r="60" spans="1:59" s="2" customFormat="1" ht="12.75">
      <c r="A60" s="37"/>
      <c r="B60" s="38"/>
      <c r="C60" s="37"/>
      <c r="D60" s="53" t="s">
        <v>56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3" t="s">
        <v>57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3" t="s">
        <v>56</v>
      </c>
      <c r="AI60" s="40"/>
      <c r="AJ60" s="40"/>
      <c r="AK60" s="40"/>
      <c r="AL60" s="40"/>
      <c r="AM60" s="53" t="s">
        <v>57</v>
      </c>
      <c r="AN60" s="40"/>
      <c r="AO60" s="40"/>
      <c r="AP60" s="37"/>
      <c r="AQ60" s="37"/>
      <c r="AR60" s="38"/>
      <c r="BG60" s="37"/>
    </row>
    <row r="61" spans="1:59" ht="11.25">
      <c r="B61" s="22"/>
      <c r="AR61" s="22"/>
    </row>
    <row r="62" spans="1:59" ht="11.25">
      <c r="B62" s="22"/>
      <c r="AR62" s="22"/>
    </row>
    <row r="63" spans="1:59" ht="11.25">
      <c r="B63" s="22"/>
      <c r="AR63" s="22"/>
    </row>
    <row r="64" spans="1:59" s="2" customFormat="1" ht="12.75">
      <c r="A64" s="37"/>
      <c r="B64" s="38"/>
      <c r="C64" s="37"/>
      <c r="D64" s="51" t="s">
        <v>58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1" t="s">
        <v>59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38"/>
      <c r="BG64" s="37"/>
    </row>
    <row r="65" spans="1:59" ht="11.25">
      <c r="B65" s="22"/>
      <c r="AR65" s="22"/>
    </row>
    <row r="66" spans="1:59" ht="11.25">
      <c r="B66" s="22"/>
      <c r="AR66" s="22"/>
    </row>
    <row r="67" spans="1:59" ht="11.25">
      <c r="B67" s="22"/>
      <c r="AR67" s="22"/>
    </row>
    <row r="68" spans="1:59" ht="11.25">
      <c r="B68" s="22"/>
      <c r="AR68" s="22"/>
    </row>
    <row r="69" spans="1:59" ht="11.25">
      <c r="B69" s="22"/>
      <c r="AR69" s="22"/>
    </row>
    <row r="70" spans="1:59" ht="11.25">
      <c r="B70" s="22"/>
      <c r="AR70" s="22"/>
    </row>
    <row r="71" spans="1:59" ht="11.25">
      <c r="B71" s="22"/>
      <c r="AR71" s="22"/>
    </row>
    <row r="72" spans="1:59" ht="11.25">
      <c r="B72" s="22"/>
      <c r="AR72" s="22"/>
    </row>
    <row r="73" spans="1:59" ht="11.25">
      <c r="B73" s="22"/>
      <c r="AR73" s="22"/>
    </row>
    <row r="74" spans="1:59" ht="11.25">
      <c r="B74" s="22"/>
      <c r="AR74" s="22"/>
    </row>
    <row r="75" spans="1:59" s="2" customFormat="1" ht="12.75">
      <c r="A75" s="37"/>
      <c r="B75" s="38"/>
      <c r="C75" s="37"/>
      <c r="D75" s="53" t="s">
        <v>56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3" t="s">
        <v>57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3" t="s">
        <v>56</v>
      </c>
      <c r="AI75" s="40"/>
      <c r="AJ75" s="40"/>
      <c r="AK75" s="40"/>
      <c r="AL75" s="40"/>
      <c r="AM75" s="53" t="s">
        <v>57</v>
      </c>
      <c r="AN75" s="40"/>
      <c r="AO75" s="40"/>
      <c r="AP75" s="37"/>
      <c r="AQ75" s="37"/>
      <c r="AR75" s="38"/>
      <c r="BG75" s="37"/>
    </row>
    <row r="76" spans="1:59" s="2" customFormat="1" ht="11.25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G76" s="37"/>
    </row>
    <row r="77" spans="1:59" s="2" customFormat="1" ht="6.9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38"/>
      <c r="BG77" s="37"/>
    </row>
    <row r="81" spans="1:9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38"/>
      <c r="BG81" s="37"/>
    </row>
    <row r="82" spans="1:91" s="2" customFormat="1" ht="24.95" customHeight="1">
      <c r="A82" s="37"/>
      <c r="B82" s="38"/>
      <c r="C82" s="23" t="s">
        <v>60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G82" s="37"/>
    </row>
    <row r="83" spans="1:9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G83" s="37"/>
    </row>
    <row r="84" spans="1:91" s="4" customFormat="1" ht="12" customHeight="1">
      <c r="B84" s="59"/>
      <c r="C84" s="29" t="s">
        <v>12</v>
      </c>
      <c r="L84" s="4" t="str">
        <f>K5</f>
        <v>A2021-084D5</v>
      </c>
      <c r="AR84" s="59"/>
    </row>
    <row r="85" spans="1:91" s="5" customFormat="1" ht="36.950000000000003" customHeight="1">
      <c r="B85" s="60"/>
      <c r="C85" s="61" t="s">
        <v>15</v>
      </c>
      <c r="L85" s="305" t="str">
        <f>K6</f>
        <v>Krytá plaváreň Lučenec</v>
      </c>
      <c r="M85" s="306"/>
      <c r="N85" s="306"/>
      <c r="O85" s="306"/>
      <c r="P85" s="306"/>
      <c r="Q85" s="306"/>
      <c r="R85" s="306"/>
      <c r="S85" s="306"/>
      <c r="T85" s="306"/>
      <c r="U85" s="306"/>
      <c r="V85" s="306"/>
      <c r="W85" s="306"/>
      <c r="X85" s="306"/>
      <c r="Y85" s="306"/>
      <c r="Z85" s="306"/>
      <c r="AA85" s="306"/>
      <c r="AB85" s="306"/>
      <c r="AC85" s="306"/>
      <c r="AD85" s="306"/>
      <c r="AE85" s="306"/>
      <c r="AF85" s="306"/>
      <c r="AG85" s="306"/>
      <c r="AH85" s="306"/>
      <c r="AI85" s="306"/>
      <c r="AJ85" s="306"/>
      <c r="AK85" s="306"/>
      <c r="AL85" s="306"/>
      <c r="AM85" s="306"/>
      <c r="AN85" s="306"/>
      <c r="AO85" s="306"/>
      <c r="AR85" s="60"/>
    </row>
    <row r="86" spans="1:91" s="2" customFormat="1" ht="6.95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G86" s="37"/>
    </row>
    <row r="87" spans="1:91" s="2" customFormat="1" ht="12" customHeight="1">
      <c r="A87" s="37"/>
      <c r="B87" s="38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62" t="str">
        <f>IF(K8="","",K8)</f>
        <v>ul. Športová, Lučenec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312" t="str">
        <f>IF(AN8= "","",AN8)</f>
        <v>21. 4. 2022</v>
      </c>
      <c r="AN87" s="312"/>
      <c r="AO87" s="37"/>
      <c r="AP87" s="37"/>
      <c r="AQ87" s="37"/>
      <c r="AR87" s="38"/>
      <c r="BG87" s="37"/>
    </row>
    <row r="88" spans="1:91" s="2" customFormat="1" ht="6.95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G88" s="37"/>
    </row>
    <row r="89" spans="1:91" s="2" customFormat="1" ht="15.2" customHeight="1">
      <c r="A89" s="37"/>
      <c r="B89" s="38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Mesto Lučenec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313" t="str">
        <f>IF(E17="","",E17)</f>
        <v>Aproving, s.r.o.</v>
      </c>
      <c r="AN89" s="314"/>
      <c r="AO89" s="314"/>
      <c r="AP89" s="314"/>
      <c r="AQ89" s="37"/>
      <c r="AR89" s="38"/>
      <c r="AS89" s="315" t="s">
        <v>61</v>
      </c>
      <c r="AT89" s="316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5"/>
      <c r="BG89" s="37"/>
    </row>
    <row r="90" spans="1:91" s="2" customFormat="1" ht="15.2" customHeight="1">
      <c r="A90" s="37"/>
      <c r="B90" s="38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34</v>
      </c>
      <c r="AJ90" s="37"/>
      <c r="AK90" s="37"/>
      <c r="AL90" s="37"/>
      <c r="AM90" s="313" t="str">
        <f>IF(E20="","",E20)</f>
        <v xml:space="preserve"> </v>
      </c>
      <c r="AN90" s="314"/>
      <c r="AO90" s="314"/>
      <c r="AP90" s="314"/>
      <c r="AQ90" s="37"/>
      <c r="AR90" s="38"/>
      <c r="AS90" s="317"/>
      <c r="AT90" s="318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7"/>
      <c r="BG90" s="37"/>
    </row>
    <row r="91" spans="1:91" s="2" customFormat="1" ht="10.9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317"/>
      <c r="AT91" s="318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7"/>
      <c r="BG91" s="37"/>
    </row>
    <row r="92" spans="1:91" s="2" customFormat="1" ht="29.25" customHeight="1">
      <c r="A92" s="37"/>
      <c r="B92" s="38"/>
      <c r="C92" s="309" t="s">
        <v>62</v>
      </c>
      <c r="D92" s="308"/>
      <c r="E92" s="308"/>
      <c r="F92" s="308"/>
      <c r="G92" s="308"/>
      <c r="H92" s="68"/>
      <c r="I92" s="307" t="s">
        <v>63</v>
      </c>
      <c r="J92" s="308"/>
      <c r="K92" s="308"/>
      <c r="L92" s="308"/>
      <c r="M92" s="308"/>
      <c r="N92" s="308"/>
      <c r="O92" s="308"/>
      <c r="P92" s="308"/>
      <c r="Q92" s="308"/>
      <c r="R92" s="308"/>
      <c r="S92" s="308"/>
      <c r="T92" s="308"/>
      <c r="U92" s="308"/>
      <c r="V92" s="308"/>
      <c r="W92" s="308"/>
      <c r="X92" s="308"/>
      <c r="Y92" s="308"/>
      <c r="Z92" s="308"/>
      <c r="AA92" s="308"/>
      <c r="AB92" s="308"/>
      <c r="AC92" s="308"/>
      <c r="AD92" s="308"/>
      <c r="AE92" s="308"/>
      <c r="AF92" s="308"/>
      <c r="AG92" s="319" t="s">
        <v>64</v>
      </c>
      <c r="AH92" s="308"/>
      <c r="AI92" s="308"/>
      <c r="AJ92" s="308"/>
      <c r="AK92" s="308"/>
      <c r="AL92" s="308"/>
      <c r="AM92" s="308"/>
      <c r="AN92" s="307" t="s">
        <v>65</v>
      </c>
      <c r="AO92" s="308"/>
      <c r="AP92" s="320"/>
      <c r="AQ92" s="69" t="s">
        <v>66</v>
      </c>
      <c r="AR92" s="38"/>
      <c r="AS92" s="70" t="s">
        <v>67</v>
      </c>
      <c r="AT92" s="71" t="s">
        <v>68</v>
      </c>
      <c r="AU92" s="71" t="s">
        <v>69</v>
      </c>
      <c r="AV92" s="71" t="s">
        <v>70</v>
      </c>
      <c r="AW92" s="71" t="s">
        <v>71</v>
      </c>
      <c r="AX92" s="71" t="s">
        <v>72</v>
      </c>
      <c r="AY92" s="71" t="s">
        <v>73</v>
      </c>
      <c r="AZ92" s="71" t="s">
        <v>74</v>
      </c>
      <c r="BA92" s="71" t="s">
        <v>75</v>
      </c>
      <c r="BB92" s="71" t="s">
        <v>76</v>
      </c>
      <c r="BC92" s="71" t="s">
        <v>77</v>
      </c>
      <c r="BD92" s="71" t="s">
        <v>78</v>
      </c>
      <c r="BE92" s="71" t="s">
        <v>79</v>
      </c>
      <c r="BF92" s="72" t="s">
        <v>80</v>
      </c>
      <c r="BG92" s="37"/>
    </row>
    <row r="93" spans="1:91" s="2" customFormat="1" ht="10.9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73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5"/>
      <c r="BG93" s="37"/>
    </row>
    <row r="94" spans="1:91" s="6" customFormat="1" ht="32.450000000000003" customHeight="1">
      <c r="B94" s="76"/>
      <c r="C94" s="77" t="s">
        <v>81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321">
        <f>ROUND(AG95+AG98+AG103+AG117+AG121+AG132+AG133+AG139+AG145,2)</f>
        <v>0</v>
      </c>
      <c r="AH94" s="321"/>
      <c r="AI94" s="321"/>
      <c r="AJ94" s="321"/>
      <c r="AK94" s="321"/>
      <c r="AL94" s="321"/>
      <c r="AM94" s="321"/>
      <c r="AN94" s="303">
        <f t="shared" ref="AN94:AN125" si="0">SUM(AG94,AV94)</f>
        <v>0</v>
      </c>
      <c r="AO94" s="303"/>
      <c r="AP94" s="303"/>
      <c r="AQ94" s="80" t="s">
        <v>1</v>
      </c>
      <c r="AR94" s="76"/>
      <c r="AS94" s="81">
        <f>ROUND(AS95+AS98+AS103+AS117+AS121+AS132+AS133+AS139+AS145,2)</f>
        <v>0</v>
      </c>
      <c r="AT94" s="82">
        <f>ROUND(AT95+AT98+AT103+AT117+AT121+AT132+AT133+AT139+AT145,2)</f>
        <v>0</v>
      </c>
      <c r="AU94" s="83">
        <f>ROUND(AU95+AU98+AU103+AU117+AU121+AU132+AU133+AU139+AU145,2)</f>
        <v>0</v>
      </c>
      <c r="AV94" s="83">
        <f t="shared" ref="AV94:AV125" si="1">ROUND(SUM(AX94:AY94),2)</f>
        <v>0</v>
      </c>
      <c r="AW94" s="84">
        <f>ROUND(AW95+AW98+AW103+AW117+AW121+AW132+AW133+AW139+AW145,5)</f>
        <v>0</v>
      </c>
      <c r="AX94" s="83">
        <f>ROUND(BB94*L34,2)</f>
        <v>0</v>
      </c>
      <c r="AY94" s="83">
        <f>ROUND(BC94*L35,2)</f>
        <v>0</v>
      </c>
      <c r="AZ94" s="83">
        <f>ROUND(BD94*L34,2)</f>
        <v>0</v>
      </c>
      <c r="BA94" s="83">
        <f>ROUND(BE94*L35,2)</f>
        <v>0</v>
      </c>
      <c r="BB94" s="83">
        <f>ROUND(BB95+BB98+BB103+BB117+BB121+BB132+BB133+BB139+BB145,2)</f>
        <v>0</v>
      </c>
      <c r="BC94" s="83">
        <f>ROUND(BC95+BC98+BC103+BC117+BC121+BC132+BC133+BC139+BC145,2)</f>
        <v>0</v>
      </c>
      <c r="BD94" s="83">
        <f>ROUND(BD95+BD98+BD103+BD117+BD121+BD132+BD133+BD139+BD145,2)</f>
        <v>0</v>
      </c>
      <c r="BE94" s="83">
        <f>ROUND(BE95+BE98+BE103+BE117+BE121+BE132+BE133+BE139+BE145,2)</f>
        <v>0</v>
      </c>
      <c r="BF94" s="85">
        <f>ROUND(BF95+BF98+BF103+BF117+BF121+BF132+BF133+BF139+BF145,2)</f>
        <v>0</v>
      </c>
      <c r="BS94" s="86" t="s">
        <v>82</v>
      </c>
      <c r="BT94" s="86" t="s">
        <v>83</v>
      </c>
      <c r="BU94" s="87" t="s">
        <v>84</v>
      </c>
      <c r="BV94" s="86" t="s">
        <v>85</v>
      </c>
      <c r="BW94" s="86" t="s">
        <v>5</v>
      </c>
      <c r="BX94" s="86" t="s">
        <v>86</v>
      </c>
      <c r="CL94" s="86" t="s">
        <v>1</v>
      </c>
    </row>
    <row r="95" spans="1:91" s="7" customFormat="1" ht="24.75" customHeight="1">
      <c r="B95" s="88"/>
      <c r="C95" s="89"/>
      <c r="D95" s="310" t="s">
        <v>87</v>
      </c>
      <c r="E95" s="310"/>
      <c r="F95" s="310"/>
      <c r="G95" s="310"/>
      <c r="H95" s="310"/>
      <c r="I95" s="90"/>
      <c r="J95" s="310" t="s">
        <v>88</v>
      </c>
      <c r="K95" s="310"/>
      <c r="L95" s="310"/>
      <c r="M95" s="310"/>
      <c r="N95" s="310"/>
      <c r="O95" s="310"/>
      <c r="P95" s="310"/>
      <c r="Q95" s="310"/>
      <c r="R95" s="310"/>
      <c r="S95" s="310"/>
      <c r="T95" s="310"/>
      <c r="U95" s="310"/>
      <c r="V95" s="310"/>
      <c r="W95" s="310"/>
      <c r="X95" s="310"/>
      <c r="Y95" s="310"/>
      <c r="Z95" s="310"/>
      <c r="AA95" s="310"/>
      <c r="AB95" s="310"/>
      <c r="AC95" s="310"/>
      <c r="AD95" s="310"/>
      <c r="AE95" s="310"/>
      <c r="AF95" s="310"/>
      <c r="AG95" s="300">
        <f>ROUND(SUM(AG96:AG97),2)</f>
        <v>0</v>
      </c>
      <c r="AH95" s="299"/>
      <c r="AI95" s="299"/>
      <c r="AJ95" s="299"/>
      <c r="AK95" s="299"/>
      <c r="AL95" s="299"/>
      <c r="AM95" s="299"/>
      <c r="AN95" s="298">
        <f t="shared" si="0"/>
        <v>0</v>
      </c>
      <c r="AO95" s="299"/>
      <c r="AP95" s="299"/>
      <c r="AQ95" s="91" t="s">
        <v>89</v>
      </c>
      <c r="AR95" s="88"/>
      <c r="AS95" s="92">
        <f>ROUND(SUM(AS96:AS97),2)</f>
        <v>0</v>
      </c>
      <c r="AT95" s="93">
        <f>ROUND(SUM(AT96:AT97),2)</f>
        <v>0</v>
      </c>
      <c r="AU95" s="94">
        <f>ROUND(SUM(AU96:AU97),2)</f>
        <v>0</v>
      </c>
      <c r="AV95" s="94">
        <f t="shared" si="1"/>
        <v>0</v>
      </c>
      <c r="AW95" s="95">
        <f>ROUND(SUM(AW96:AW97),5)</f>
        <v>0</v>
      </c>
      <c r="AX95" s="94">
        <f>ROUND(BB95*L34,2)</f>
        <v>0</v>
      </c>
      <c r="AY95" s="94">
        <f>ROUND(BC95*L35,2)</f>
        <v>0</v>
      </c>
      <c r="AZ95" s="94">
        <f>ROUND(BD95*L34,2)</f>
        <v>0</v>
      </c>
      <c r="BA95" s="94">
        <f>ROUND(BE95*L35,2)</f>
        <v>0</v>
      </c>
      <c r="BB95" s="94">
        <f>ROUND(SUM(BB96:BB97),2)</f>
        <v>0</v>
      </c>
      <c r="BC95" s="94">
        <f>ROUND(SUM(BC96:BC97),2)</f>
        <v>0</v>
      </c>
      <c r="BD95" s="94">
        <f>ROUND(SUM(BD96:BD97),2)</f>
        <v>0</v>
      </c>
      <c r="BE95" s="94">
        <f>ROUND(SUM(BE96:BE97),2)</f>
        <v>0</v>
      </c>
      <c r="BF95" s="96">
        <f>ROUND(SUM(BF96:BF97),2)</f>
        <v>0</v>
      </c>
      <c r="BS95" s="97" t="s">
        <v>82</v>
      </c>
      <c r="BT95" s="97" t="s">
        <v>90</v>
      </c>
      <c r="BU95" s="97" t="s">
        <v>84</v>
      </c>
      <c r="BV95" s="97" t="s">
        <v>85</v>
      </c>
      <c r="BW95" s="97" t="s">
        <v>91</v>
      </c>
      <c r="BX95" s="97" t="s">
        <v>5</v>
      </c>
      <c r="CL95" s="97" t="s">
        <v>1</v>
      </c>
      <c r="CM95" s="97" t="s">
        <v>83</v>
      </c>
    </row>
    <row r="96" spans="1:91" s="4" customFormat="1" ht="16.5" customHeight="1">
      <c r="A96" s="98" t="s">
        <v>92</v>
      </c>
      <c r="B96" s="59"/>
      <c r="C96" s="10"/>
      <c r="D96" s="10"/>
      <c r="E96" s="311" t="s">
        <v>93</v>
      </c>
      <c r="F96" s="311"/>
      <c r="G96" s="311"/>
      <c r="H96" s="311"/>
      <c r="I96" s="311"/>
      <c r="J96" s="10"/>
      <c r="K96" s="311" t="s">
        <v>94</v>
      </c>
      <c r="L96" s="311"/>
      <c r="M96" s="311"/>
      <c r="N96" s="311"/>
      <c r="O96" s="311"/>
      <c r="P96" s="311"/>
      <c r="Q96" s="311"/>
      <c r="R96" s="311"/>
      <c r="S96" s="311"/>
      <c r="T96" s="311"/>
      <c r="U96" s="311"/>
      <c r="V96" s="311"/>
      <c r="W96" s="311"/>
      <c r="X96" s="311"/>
      <c r="Y96" s="311"/>
      <c r="Z96" s="311"/>
      <c r="AA96" s="311"/>
      <c r="AB96" s="311"/>
      <c r="AC96" s="311"/>
      <c r="AD96" s="311"/>
      <c r="AE96" s="311"/>
      <c r="AF96" s="311"/>
      <c r="AG96" s="296">
        <f>'S.01 - Spodná stavba'!K36</f>
        <v>0</v>
      </c>
      <c r="AH96" s="297"/>
      <c r="AI96" s="297"/>
      <c r="AJ96" s="297"/>
      <c r="AK96" s="297"/>
      <c r="AL96" s="297"/>
      <c r="AM96" s="297"/>
      <c r="AN96" s="296">
        <f t="shared" si="0"/>
        <v>0</v>
      </c>
      <c r="AO96" s="297"/>
      <c r="AP96" s="297"/>
      <c r="AQ96" s="99" t="s">
        <v>95</v>
      </c>
      <c r="AR96" s="59"/>
      <c r="AS96" s="100">
        <f>'S.01 - Spodná stavba'!K33</f>
        <v>0</v>
      </c>
      <c r="AT96" s="101">
        <f>'S.01 - Spodná stavba'!K34</f>
        <v>0</v>
      </c>
      <c r="AU96" s="101">
        <v>0</v>
      </c>
      <c r="AV96" s="101">
        <f t="shared" si="1"/>
        <v>0</v>
      </c>
      <c r="AW96" s="102">
        <f>'S.01 - Spodná stavba'!T148</f>
        <v>0</v>
      </c>
      <c r="AX96" s="101">
        <f>'S.01 - Spodná stavba'!K39</f>
        <v>0</v>
      </c>
      <c r="AY96" s="101">
        <f>'S.01 - Spodná stavba'!K40</f>
        <v>0</v>
      </c>
      <c r="AZ96" s="101">
        <f>'S.01 - Spodná stavba'!K41</f>
        <v>0</v>
      </c>
      <c r="BA96" s="101">
        <f>'S.01 - Spodná stavba'!K42</f>
        <v>0</v>
      </c>
      <c r="BB96" s="101">
        <f>'S.01 - Spodná stavba'!F39</f>
        <v>0</v>
      </c>
      <c r="BC96" s="101">
        <f>'S.01 - Spodná stavba'!F40</f>
        <v>0</v>
      </c>
      <c r="BD96" s="101">
        <f>'S.01 - Spodná stavba'!F41</f>
        <v>0</v>
      </c>
      <c r="BE96" s="101">
        <f>'S.01 - Spodná stavba'!F42</f>
        <v>0</v>
      </c>
      <c r="BF96" s="103">
        <f>'S.01 - Spodná stavba'!F43</f>
        <v>0</v>
      </c>
      <c r="BT96" s="27" t="s">
        <v>96</v>
      </c>
      <c r="BV96" s="27" t="s">
        <v>85</v>
      </c>
      <c r="BW96" s="27" t="s">
        <v>97</v>
      </c>
      <c r="BX96" s="27" t="s">
        <v>91</v>
      </c>
      <c r="CL96" s="27" t="s">
        <v>1</v>
      </c>
    </row>
    <row r="97" spans="1:91" s="4" customFormat="1" ht="16.5" customHeight="1">
      <c r="A97" s="98" t="s">
        <v>92</v>
      </c>
      <c r="B97" s="59"/>
      <c r="C97" s="10"/>
      <c r="D97" s="10"/>
      <c r="E97" s="311" t="s">
        <v>98</v>
      </c>
      <c r="F97" s="311"/>
      <c r="G97" s="311"/>
      <c r="H97" s="311"/>
      <c r="I97" s="311"/>
      <c r="J97" s="10"/>
      <c r="K97" s="311" t="s">
        <v>99</v>
      </c>
      <c r="L97" s="311"/>
      <c r="M97" s="311"/>
      <c r="N97" s="311"/>
      <c r="O97" s="311"/>
      <c r="P97" s="311"/>
      <c r="Q97" s="311"/>
      <c r="R97" s="311"/>
      <c r="S97" s="311"/>
      <c r="T97" s="311"/>
      <c r="U97" s="311"/>
      <c r="V97" s="311"/>
      <c r="W97" s="311"/>
      <c r="X97" s="311"/>
      <c r="Y97" s="311"/>
      <c r="Z97" s="311"/>
      <c r="AA97" s="311"/>
      <c r="AB97" s="311"/>
      <c r="AC97" s="311"/>
      <c r="AD97" s="311"/>
      <c r="AE97" s="311"/>
      <c r="AF97" s="311"/>
      <c r="AG97" s="296">
        <f>'S.02 - Horná stavba'!K36</f>
        <v>0</v>
      </c>
      <c r="AH97" s="297"/>
      <c r="AI97" s="297"/>
      <c r="AJ97" s="297"/>
      <c r="AK97" s="297"/>
      <c r="AL97" s="297"/>
      <c r="AM97" s="297"/>
      <c r="AN97" s="296">
        <f t="shared" si="0"/>
        <v>0</v>
      </c>
      <c r="AO97" s="297"/>
      <c r="AP97" s="297"/>
      <c r="AQ97" s="99" t="s">
        <v>95</v>
      </c>
      <c r="AR97" s="59"/>
      <c r="AS97" s="100">
        <f>'S.02 - Horná stavba'!K33</f>
        <v>0</v>
      </c>
      <c r="AT97" s="101">
        <f>'S.02 - Horná stavba'!K34</f>
        <v>0</v>
      </c>
      <c r="AU97" s="101">
        <v>0</v>
      </c>
      <c r="AV97" s="101">
        <f t="shared" si="1"/>
        <v>0</v>
      </c>
      <c r="AW97" s="102">
        <f>'S.02 - Horná stavba'!T160</f>
        <v>0</v>
      </c>
      <c r="AX97" s="101">
        <f>'S.02 - Horná stavba'!K39</f>
        <v>0</v>
      </c>
      <c r="AY97" s="101">
        <f>'S.02 - Horná stavba'!K40</f>
        <v>0</v>
      </c>
      <c r="AZ97" s="101">
        <f>'S.02 - Horná stavba'!K41</f>
        <v>0</v>
      </c>
      <c r="BA97" s="101">
        <f>'S.02 - Horná stavba'!K42</f>
        <v>0</v>
      </c>
      <c r="BB97" s="101">
        <f>'S.02 - Horná stavba'!F39</f>
        <v>0</v>
      </c>
      <c r="BC97" s="101">
        <f>'S.02 - Horná stavba'!F40</f>
        <v>0</v>
      </c>
      <c r="BD97" s="101">
        <f>'S.02 - Horná stavba'!F41</f>
        <v>0</v>
      </c>
      <c r="BE97" s="101">
        <f>'S.02 - Horná stavba'!F42</f>
        <v>0</v>
      </c>
      <c r="BF97" s="103">
        <f>'S.02 - Horná stavba'!F43</f>
        <v>0</v>
      </c>
      <c r="BT97" s="27" t="s">
        <v>96</v>
      </c>
      <c r="BV97" s="27" t="s">
        <v>85</v>
      </c>
      <c r="BW97" s="27" t="s">
        <v>100</v>
      </c>
      <c r="BX97" s="27" t="s">
        <v>91</v>
      </c>
      <c r="CL97" s="27" t="s">
        <v>1</v>
      </c>
    </row>
    <row r="98" spans="1:91" s="7" customFormat="1" ht="37.5" customHeight="1">
      <c r="B98" s="88"/>
      <c r="C98" s="89"/>
      <c r="D98" s="310" t="s">
        <v>101</v>
      </c>
      <c r="E98" s="310"/>
      <c r="F98" s="310"/>
      <c r="G98" s="310"/>
      <c r="H98" s="310"/>
      <c r="I98" s="90"/>
      <c r="J98" s="310" t="s">
        <v>102</v>
      </c>
      <c r="K98" s="310"/>
      <c r="L98" s="310"/>
      <c r="M98" s="310"/>
      <c r="N98" s="310"/>
      <c r="O98" s="310"/>
      <c r="P98" s="310"/>
      <c r="Q98" s="310"/>
      <c r="R98" s="310"/>
      <c r="S98" s="310"/>
      <c r="T98" s="310"/>
      <c r="U98" s="310"/>
      <c r="V98" s="310"/>
      <c r="W98" s="310"/>
      <c r="X98" s="310"/>
      <c r="Y98" s="310"/>
      <c r="Z98" s="310"/>
      <c r="AA98" s="310"/>
      <c r="AB98" s="310"/>
      <c r="AC98" s="310"/>
      <c r="AD98" s="310"/>
      <c r="AE98" s="310"/>
      <c r="AF98" s="310"/>
      <c r="AG98" s="300">
        <f>ROUND(SUM(AG99:AG102),2)</f>
        <v>0</v>
      </c>
      <c r="AH98" s="299"/>
      <c r="AI98" s="299"/>
      <c r="AJ98" s="299"/>
      <c r="AK98" s="299"/>
      <c r="AL98" s="299"/>
      <c r="AM98" s="299"/>
      <c r="AN98" s="298">
        <f t="shared" si="0"/>
        <v>0</v>
      </c>
      <c r="AO98" s="299"/>
      <c r="AP98" s="299"/>
      <c r="AQ98" s="91" t="s">
        <v>89</v>
      </c>
      <c r="AR98" s="88"/>
      <c r="AS98" s="92">
        <f>ROUND(SUM(AS99:AS102),2)</f>
        <v>0</v>
      </c>
      <c r="AT98" s="93">
        <f>ROUND(SUM(AT99:AT102),2)</f>
        <v>0</v>
      </c>
      <c r="AU98" s="94">
        <f>ROUND(SUM(AU99:AU102),2)</f>
        <v>0</v>
      </c>
      <c r="AV98" s="94">
        <f t="shared" si="1"/>
        <v>0</v>
      </c>
      <c r="AW98" s="95">
        <f>ROUND(SUM(AW99:AW102),5)</f>
        <v>0</v>
      </c>
      <c r="AX98" s="94">
        <f>ROUND(BB98*L34,2)</f>
        <v>0</v>
      </c>
      <c r="AY98" s="94">
        <f>ROUND(BC98*L35,2)</f>
        <v>0</v>
      </c>
      <c r="AZ98" s="94">
        <f>ROUND(BD98*L34,2)</f>
        <v>0</v>
      </c>
      <c r="BA98" s="94">
        <f>ROUND(BE98*L35,2)</f>
        <v>0</v>
      </c>
      <c r="BB98" s="94">
        <f>ROUND(SUM(BB99:BB102),2)</f>
        <v>0</v>
      </c>
      <c r="BC98" s="94">
        <f>ROUND(SUM(BC99:BC102),2)</f>
        <v>0</v>
      </c>
      <c r="BD98" s="94">
        <f>ROUND(SUM(BD99:BD102),2)</f>
        <v>0</v>
      </c>
      <c r="BE98" s="94">
        <f>ROUND(SUM(BE99:BE102),2)</f>
        <v>0</v>
      </c>
      <c r="BF98" s="96">
        <f>ROUND(SUM(BF99:BF102),2)</f>
        <v>0</v>
      </c>
      <c r="BS98" s="97" t="s">
        <v>82</v>
      </c>
      <c r="BT98" s="97" t="s">
        <v>90</v>
      </c>
      <c r="BU98" s="97" t="s">
        <v>84</v>
      </c>
      <c r="BV98" s="97" t="s">
        <v>85</v>
      </c>
      <c r="BW98" s="97" t="s">
        <v>103</v>
      </c>
      <c r="BX98" s="97" t="s">
        <v>5</v>
      </c>
      <c r="CL98" s="97" t="s">
        <v>1</v>
      </c>
      <c r="CM98" s="97" t="s">
        <v>83</v>
      </c>
    </row>
    <row r="99" spans="1:91" s="4" customFormat="1" ht="16.5" customHeight="1">
      <c r="A99" s="98" t="s">
        <v>92</v>
      </c>
      <c r="B99" s="59"/>
      <c r="C99" s="10"/>
      <c r="D99" s="10"/>
      <c r="E99" s="311" t="s">
        <v>104</v>
      </c>
      <c r="F99" s="311"/>
      <c r="G99" s="311"/>
      <c r="H99" s="311"/>
      <c r="I99" s="311"/>
      <c r="J99" s="10"/>
      <c r="K99" s="311" t="s">
        <v>105</v>
      </c>
      <c r="L99" s="311"/>
      <c r="M99" s="311"/>
      <c r="N99" s="311"/>
      <c r="O99" s="311"/>
      <c r="P99" s="311"/>
      <c r="Q99" s="311"/>
      <c r="R99" s="311"/>
      <c r="S99" s="311"/>
      <c r="T99" s="311"/>
      <c r="U99" s="311"/>
      <c r="V99" s="311"/>
      <c r="W99" s="311"/>
      <c r="X99" s="311"/>
      <c r="Y99" s="311"/>
      <c r="Z99" s="311"/>
      <c r="AA99" s="311"/>
      <c r="AB99" s="311"/>
      <c r="AC99" s="311"/>
      <c r="AD99" s="311"/>
      <c r="AE99" s="311"/>
      <c r="AF99" s="311"/>
      <c r="AG99" s="296">
        <f>'02.01 - Komunikácia a par...'!K36</f>
        <v>0</v>
      </c>
      <c r="AH99" s="297"/>
      <c r="AI99" s="297"/>
      <c r="AJ99" s="297"/>
      <c r="AK99" s="297"/>
      <c r="AL99" s="297"/>
      <c r="AM99" s="297"/>
      <c r="AN99" s="296">
        <f t="shared" si="0"/>
        <v>0</v>
      </c>
      <c r="AO99" s="297"/>
      <c r="AP99" s="297"/>
      <c r="AQ99" s="99" t="s">
        <v>95</v>
      </c>
      <c r="AR99" s="59"/>
      <c r="AS99" s="100">
        <f>'02.01 - Komunikácia a par...'!K33</f>
        <v>0</v>
      </c>
      <c r="AT99" s="101">
        <f>'02.01 - Komunikácia a par...'!K34</f>
        <v>0</v>
      </c>
      <c r="AU99" s="101">
        <v>0</v>
      </c>
      <c r="AV99" s="101">
        <f t="shared" si="1"/>
        <v>0</v>
      </c>
      <c r="AW99" s="102">
        <f>'02.01 - Komunikácia a par...'!T142</f>
        <v>0</v>
      </c>
      <c r="AX99" s="101">
        <f>'02.01 - Komunikácia a par...'!K39</f>
        <v>0</v>
      </c>
      <c r="AY99" s="101">
        <f>'02.01 - Komunikácia a par...'!K40</f>
        <v>0</v>
      </c>
      <c r="AZ99" s="101">
        <f>'02.01 - Komunikácia a par...'!K41</f>
        <v>0</v>
      </c>
      <c r="BA99" s="101">
        <f>'02.01 - Komunikácia a par...'!K42</f>
        <v>0</v>
      </c>
      <c r="BB99" s="101">
        <f>'02.01 - Komunikácia a par...'!F39</f>
        <v>0</v>
      </c>
      <c r="BC99" s="101">
        <f>'02.01 - Komunikácia a par...'!F40</f>
        <v>0</v>
      </c>
      <c r="BD99" s="101">
        <f>'02.01 - Komunikácia a par...'!F41</f>
        <v>0</v>
      </c>
      <c r="BE99" s="101">
        <f>'02.01 - Komunikácia a par...'!F42</f>
        <v>0</v>
      </c>
      <c r="BF99" s="103">
        <f>'02.01 - Komunikácia a par...'!F43</f>
        <v>0</v>
      </c>
      <c r="BT99" s="27" t="s">
        <v>96</v>
      </c>
      <c r="BV99" s="27" t="s">
        <v>85</v>
      </c>
      <c r="BW99" s="27" t="s">
        <v>106</v>
      </c>
      <c r="BX99" s="27" t="s">
        <v>103</v>
      </c>
      <c r="CL99" s="27" t="s">
        <v>1</v>
      </c>
    </row>
    <row r="100" spans="1:91" s="4" customFormat="1" ht="16.5" customHeight="1">
      <c r="A100" s="98" t="s">
        <v>92</v>
      </c>
      <c r="B100" s="59"/>
      <c r="C100" s="10"/>
      <c r="D100" s="10"/>
      <c r="E100" s="311" t="s">
        <v>107</v>
      </c>
      <c r="F100" s="311"/>
      <c r="G100" s="311"/>
      <c r="H100" s="311"/>
      <c r="I100" s="311"/>
      <c r="J100" s="10"/>
      <c r="K100" s="311" t="s">
        <v>108</v>
      </c>
      <c r="L100" s="311"/>
      <c r="M100" s="311"/>
      <c r="N100" s="311"/>
      <c r="O100" s="311"/>
      <c r="P100" s="311"/>
      <c r="Q100" s="311"/>
      <c r="R100" s="311"/>
      <c r="S100" s="311"/>
      <c r="T100" s="311"/>
      <c r="U100" s="311"/>
      <c r="V100" s="311"/>
      <c r="W100" s="311"/>
      <c r="X100" s="311"/>
      <c r="Y100" s="311"/>
      <c r="Z100" s="311"/>
      <c r="AA100" s="311"/>
      <c r="AB100" s="311"/>
      <c r="AC100" s="311"/>
      <c r="AD100" s="311"/>
      <c r="AE100" s="311"/>
      <c r="AF100" s="311"/>
      <c r="AG100" s="296">
        <f>'02.02 - Odvodnenie komuni...'!K36</f>
        <v>0</v>
      </c>
      <c r="AH100" s="297"/>
      <c r="AI100" s="297"/>
      <c r="AJ100" s="297"/>
      <c r="AK100" s="297"/>
      <c r="AL100" s="297"/>
      <c r="AM100" s="297"/>
      <c r="AN100" s="296">
        <f t="shared" si="0"/>
        <v>0</v>
      </c>
      <c r="AO100" s="297"/>
      <c r="AP100" s="297"/>
      <c r="AQ100" s="99" t="s">
        <v>95</v>
      </c>
      <c r="AR100" s="59"/>
      <c r="AS100" s="100">
        <f>'02.02 - Odvodnenie komuni...'!K33</f>
        <v>0</v>
      </c>
      <c r="AT100" s="101">
        <f>'02.02 - Odvodnenie komuni...'!K34</f>
        <v>0</v>
      </c>
      <c r="AU100" s="101">
        <v>0</v>
      </c>
      <c r="AV100" s="101">
        <f t="shared" si="1"/>
        <v>0</v>
      </c>
      <c r="AW100" s="102">
        <f>'02.02 - Odvodnenie komuni...'!T136</f>
        <v>0</v>
      </c>
      <c r="AX100" s="101">
        <f>'02.02 - Odvodnenie komuni...'!K39</f>
        <v>0</v>
      </c>
      <c r="AY100" s="101">
        <f>'02.02 - Odvodnenie komuni...'!K40</f>
        <v>0</v>
      </c>
      <c r="AZ100" s="101">
        <f>'02.02 - Odvodnenie komuni...'!K41</f>
        <v>0</v>
      </c>
      <c r="BA100" s="101">
        <f>'02.02 - Odvodnenie komuni...'!K42</f>
        <v>0</v>
      </c>
      <c r="BB100" s="101">
        <f>'02.02 - Odvodnenie komuni...'!F39</f>
        <v>0</v>
      </c>
      <c r="BC100" s="101">
        <f>'02.02 - Odvodnenie komuni...'!F40</f>
        <v>0</v>
      </c>
      <c r="BD100" s="101">
        <f>'02.02 - Odvodnenie komuni...'!F41</f>
        <v>0</v>
      </c>
      <c r="BE100" s="101">
        <f>'02.02 - Odvodnenie komuni...'!F42</f>
        <v>0</v>
      </c>
      <c r="BF100" s="103">
        <f>'02.02 - Odvodnenie komuni...'!F43</f>
        <v>0</v>
      </c>
      <c r="BT100" s="27" t="s">
        <v>96</v>
      </c>
      <c r="BV100" s="27" t="s">
        <v>85</v>
      </c>
      <c r="BW100" s="27" t="s">
        <v>109</v>
      </c>
      <c r="BX100" s="27" t="s">
        <v>103</v>
      </c>
      <c r="CL100" s="27" t="s">
        <v>1</v>
      </c>
    </row>
    <row r="101" spans="1:91" s="4" customFormat="1" ht="23.25" customHeight="1">
      <c r="A101" s="98" t="s">
        <v>92</v>
      </c>
      <c r="B101" s="59"/>
      <c r="C101" s="10"/>
      <c r="D101" s="10"/>
      <c r="E101" s="311" t="s">
        <v>110</v>
      </c>
      <c r="F101" s="311"/>
      <c r="G101" s="311"/>
      <c r="H101" s="311"/>
      <c r="I101" s="311"/>
      <c r="J101" s="10"/>
      <c r="K101" s="311" t="s">
        <v>111</v>
      </c>
      <c r="L101" s="311"/>
      <c r="M101" s="311"/>
      <c r="N101" s="311"/>
      <c r="O101" s="311"/>
      <c r="P101" s="311"/>
      <c r="Q101" s="311"/>
      <c r="R101" s="311"/>
      <c r="S101" s="311"/>
      <c r="T101" s="311"/>
      <c r="U101" s="311"/>
      <c r="V101" s="311"/>
      <c r="W101" s="311"/>
      <c r="X101" s="311"/>
      <c r="Y101" s="311"/>
      <c r="Z101" s="311"/>
      <c r="AA101" s="311"/>
      <c r="AB101" s="311"/>
      <c r="AC101" s="311"/>
      <c r="AD101" s="311"/>
      <c r="AE101" s="311"/>
      <c r="AF101" s="311"/>
      <c r="AG101" s="296">
        <f>'02.03 - Protipovodňové op...'!K36</f>
        <v>0</v>
      </c>
      <c r="AH101" s="297"/>
      <c r="AI101" s="297"/>
      <c r="AJ101" s="297"/>
      <c r="AK101" s="297"/>
      <c r="AL101" s="297"/>
      <c r="AM101" s="297"/>
      <c r="AN101" s="296">
        <f t="shared" si="0"/>
        <v>0</v>
      </c>
      <c r="AO101" s="297"/>
      <c r="AP101" s="297"/>
      <c r="AQ101" s="99" t="s">
        <v>95</v>
      </c>
      <c r="AR101" s="59"/>
      <c r="AS101" s="100">
        <f>'02.03 - Protipovodňové op...'!K33</f>
        <v>0</v>
      </c>
      <c r="AT101" s="101">
        <f>'02.03 - Protipovodňové op...'!K34</f>
        <v>0</v>
      </c>
      <c r="AU101" s="101">
        <v>0</v>
      </c>
      <c r="AV101" s="101">
        <f t="shared" si="1"/>
        <v>0</v>
      </c>
      <c r="AW101" s="102">
        <f>'02.03 - Protipovodňové op...'!T139</f>
        <v>0</v>
      </c>
      <c r="AX101" s="101">
        <f>'02.03 - Protipovodňové op...'!K39</f>
        <v>0</v>
      </c>
      <c r="AY101" s="101">
        <f>'02.03 - Protipovodňové op...'!K40</f>
        <v>0</v>
      </c>
      <c r="AZ101" s="101">
        <f>'02.03 - Protipovodňové op...'!K41</f>
        <v>0</v>
      </c>
      <c r="BA101" s="101">
        <f>'02.03 - Protipovodňové op...'!K42</f>
        <v>0</v>
      </c>
      <c r="BB101" s="101">
        <f>'02.03 - Protipovodňové op...'!F39</f>
        <v>0</v>
      </c>
      <c r="BC101" s="101">
        <f>'02.03 - Protipovodňové op...'!F40</f>
        <v>0</v>
      </c>
      <c r="BD101" s="101">
        <f>'02.03 - Protipovodňové op...'!F41</f>
        <v>0</v>
      </c>
      <c r="BE101" s="101">
        <f>'02.03 - Protipovodňové op...'!F42</f>
        <v>0</v>
      </c>
      <c r="BF101" s="103">
        <f>'02.03 - Protipovodňové op...'!F43</f>
        <v>0</v>
      </c>
      <c r="BT101" s="27" t="s">
        <v>96</v>
      </c>
      <c r="BV101" s="27" t="s">
        <v>85</v>
      </c>
      <c r="BW101" s="27" t="s">
        <v>112</v>
      </c>
      <c r="BX101" s="27" t="s">
        <v>103</v>
      </c>
      <c r="CL101" s="27" t="s">
        <v>1</v>
      </c>
    </row>
    <row r="102" spans="1:91" s="4" customFormat="1" ht="23.25" customHeight="1">
      <c r="A102" s="98" t="s">
        <v>92</v>
      </c>
      <c r="B102" s="59"/>
      <c r="C102" s="10"/>
      <c r="D102" s="10"/>
      <c r="E102" s="311" t="s">
        <v>113</v>
      </c>
      <c r="F102" s="311"/>
      <c r="G102" s="311"/>
      <c r="H102" s="311"/>
      <c r="I102" s="311"/>
      <c r="J102" s="10"/>
      <c r="K102" s="311" t="s">
        <v>114</v>
      </c>
      <c r="L102" s="311"/>
      <c r="M102" s="311"/>
      <c r="N102" s="311"/>
      <c r="O102" s="311"/>
      <c r="P102" s="311"/>
      <c r="Q102" s="311"/>
      <c r="R102" s="311"/>
      <c r="S102" s="311"/>
      <c r="T102" s="311"/>
      <c r="U102" s="311"/>
      <c r="V102" s="311"/>
      <c r="W102" s="311"/>
      <c r="X102" s="311"/>
      <c r="Y102" s="311"/>
      <c r="Z102" s="311"/>
      <c r="AA102" s="311"/>
      <c r="AB102" s="311"/>
      <c r="AC102" s="311"/>
      <c r="AD102" s="311"/>
      <c r="AE102" s="311"/>
      <c r="AF102" s="311"/>
      <c r="AG102" s="296">
        <f>'02.04 - Protipovodňové op...'!K36</f>
        <v>0</v>
      </c>
      <c r="AH102" s="297"/>
      <c r="AI102" s="297"/>
      <c r="AJ102" s="297"/>
      <c r="AK102" s="297"/>
      <c r="AL102" s="297"/>
      <c r="AM102" s="297"/>
      <c r="AN102" s="296">
        <f t="shared" si="0"/>
        <v>0</v>
      </c>
      <c r="AO102" s="297"/>
      <c r="AP102" s="297"/>
      <c r="AQ102" s="99" t="s">
        <v>95</v>
      </c>
      <c r="AR102" s="59"/>
      <c r="AS102" s="100">
        <f>'02.04 - Protipovodňové op...'!K33</f>
        <v>0</v>
      </c>
      <c r="AT102" s="101">
        <f>'02.04 - Protipovodňové op...'!K34</f>
        <v>0</v>
      </c>
      <c r="AU102" s="101">
        <v>0</v>
      </c>
      <c r="AV102" s="101">
        <f t="shared" si="1"/>
        <v>0</v>
      </c>
      <c r="AW102" s="102">
        <f>'02.04 - Protipovodňové op...'!T137</f>
        <v>0</v>
      </c>
      <c r="AX102" s="101">
        <f>'02.04 - Protipovodňové op...'!K39</f>
        <v>0</v>
      </c>
      <c r="AY102" s="101">
        <f>'02.04 - Protipovodňové op...'!K40</f>
        <v>0</v>
      </c>
      <c r="AZ102" s="101">
        <f>'02.04 - Protipovodňové op...'!K41</f>
        <v>0</v>
      </c>
      <c r="BA102" s="101">
        <f>'02.04 - Protipovodňové op...'!K42</f>
        <v>0</v>
      </c>
      <c r="BB102" s="101">
        <f>'02.04 - Protipovodňové op...'!F39</f>
        <v>0</v>
      </c>
      <c r="BC102" s="101">
        <f>'02.04 - Protipovodňové op...'!F40</f>
        <v>0</v>
      </c>
      <c r="BD102" s="101">
        <f>'02.04 - Protipovodňové op...'!F41</f>
        <v>0</v>
      </c>
      <c r="BE102" s="101">
        <f>'02.04 - Protipovodňové op...'!F42</f>
        <v>0</v>
      </c>
      <c r="BF102" s="103">
        <f>'02.04 - Protipovodňové op...'!F43</f>
        <v>0</v>
      </c>
      <c r="BT102" s="27" t="s">
        <v>96</v>
      </c>
      <c r="BV102" s="27" t="s">
        <v>85</v>
      </c>
      <c r="BW102" s="27" t="s">
        <v>115</v>
      </c>
      <c r="BX102" s="27" t="s">
        <v>103</v>
      </c>
      <c r="CL102" s="27" t="s">
        <v>1</v>
      </c>
    </row>
    <row r="103" spans="1:91" s="7" customFormat="1" ht="37.5" customHeight="1">
      <c r="B103" s="88"/>
      <c r="C103" s="89"/>
      <c r="D103" s="310" t="s">
        <v>116</v>
      </c>
      <c r="E103" s="310"/>
      <c r="F103" s="310"/>
      <c r="G103" s="310"/>
      <c r="H103" s="310"/>
      <c r="I103" s="90"/>
      <c r="J103" s="310" t="s">
        <v>117</v>
      </c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  <c r="Y103" s="310"/>
      <c r="Z103" s="310"/>
      <c r="AA103" s="310"/>
      <c r="AB103" s="310"/>
      <c r="AC103" s="310"/>
      <c r="AD103" s="310"/>
      <c r="AE103" s="310"/>
      <c r="AF103" s="310"/>
      <c r="AG103" s="300">
        <f>ROUND(SUM(AG104:AG116),2)</f>
        <v>0</v>
      </c>
      <c r="AH103" s="299"/>
      <c r="AI103" s="299"/>
      <c r="AJ103" s="299"/>
      <c r="AK103" s="299"/>
      <c r="AL103" s="299"/>
      <c r="AM103" s="299"/>
      <c r="AN103" s="298">
        <f t="shared" si="0"/>
        <v>0</v>
      </c>
      <c r="AO103" s="299"/>
      <c r="AP103" s="299"/>
      <c r="AQ103" s="91" t="s">
        <v>89</v>
      </c>
      <c r="AR103" s="88"/>
      <c r="AS103" s="92">
        <f>ROUND(SUM(AS104:AS116),2)</f>
        <v>0</v>
      </c>
      <c r="AT103" s="93">
        <f>ROUND(SUM(AT104:AT116),2)</f>
        <v>0</v>
      </c>
      <c r="AU103" s="94">
        <f>ROUND(SUM(AU104:AU116),2)</f>
        <v>0</v>
      </c>
      <c r="AV103" s="94">
        <f t="shared" si="1"/>
        <v>0</v>
      </c>
      <c r="AW103" s="95">
        <f>ROUND(SUM(AW104:AW116),5)</f>
        <v>0</v>
      </c>
      <c r="AX103" s="94">
        <f>ROUND(BB103*L34,2)</f>
        <v>0</v>
      </c>
      <c r="AY103" s="94">
        <f>ROUND(BC103*L35,2)</f>
        <v>0</v>
      </c>
      <c r="AZ103" s="94">
        <f>ROUND(BD103*L34,2)</f>
        <v>0</v>
      </c>
      <c r="BA103" s="94">
        <f>ROUND(BE103*L35,2)</f>
        <v>0</v>
      </c>
      <c r="BB103" s="94">
        <f>ROUND(SUM(BB104:BB116),2)</f>
        <v>0</v>
      </c>
      <c r="BC103" s="94">
        <f>ROUND(SUM(BC104:BC116),2)</f>
        <v>0</v>
      </c>
      <c r="BD103" s="94">
        <f>ROUND(SUM(BD104:BD116),2)</f>
        <v>0</v>
      </c>
      <c r="BE103" s="94">
        <f>ROUND(SUM(BE104:BE116),2)</f>
        <v>0</v>
      </c>
      <c r="BF103" s="96">
        <f>ROUND(SUM(BF104:BF116),2)</f>
        <v>0</v>
      </c>
      <c r="BS103" s="97" t="s">
        <v>82</v>
      </c>
      <c r="BT103" s="97" t="s">
        <v>90</v>
      </c>
      <c r="BU103" s="97" t="s">
        <v>84</v>
      </c>
      <c r="BV103" s="97" t="s">
        <v>85</v>
      </c>
      <c r="BW103" s="97" t="s">
        <v>118</v>
      </c>
      <c r="BX103" s="97" t="s">
        <v>5</v>
      </c>
      <c r="CL103" s="97" t="s">
        <v>1</v>
      </c>
      <c r="CM103" s="97" t="s">
        <v>83</v>
      </c>
    </row>
    <row r="104" spans="1:91" s="4" customFormat="1" ht="16.5" customHeight="1">
      <c r="A104" s="98" t="s">
        <v>92</v>
      </c>
      <c r="B104" s="59"/>
      <c r="C104" s="10"/>
      <c r="D104" s="10"/>
      <c r="E104" s="311" t="s">
        <v>119</v>
      </c>
      <c r="F104" s="311"/>
      <c r="G104" s="311"/>
      <c r="H104" s="311"/>
      <c r="I104" s="311"/>
      <c r="J104" s="10"/>
      <c r="K104" s="311" t="s">
        <v>120</v>
      </c>
      <c r="L104" s="311"/>
      <c r="M104" s="311"/>
      <c r="N104" s="311"/>
      <c r="O104" s="311"/>
      <c r="P104" s="311"/>
      <c r="Q104" s="311"/>
      <c r="R104" s="311"/>
      <c r="S104" s="311"/>
      <c r="T104" s="311"/>
      <c r="U104" s="311"/>
      <c r="V104" s="311"/>
      <c r="W104" s="311"/>
      <c r="X104" s="311"/>
      <c r="Y104" s="311"/>
      <c r="Z104" s="311"/>
      <c r="AA104" s="311"/>
      <c r="AB104" s="311"/>
      <c r="AC104" s="311"/>
      <c r="AD104" s="311"/>
      <c r="AE104" s="311"/>
      <c r="AF104" s="311"/>
      <c r="AG104" s="296">
        <f>'03.01 - STL prípojka plyn...'!K36</f>
        <v>0</v>
      </c>
      <c r="AH104" s="297"/>
      <c r="AI104" s="297"/>
      <c r="AJ104" s="297"/>
      <c r="AK104" s="297"/>
      <c r="AL104" s="297"/>
      <c r="AM104" s="297"/>
      <c r="AN104" s="296">
        <f t="shared" si="0"/>
        <v>0</v>
      </c>
      <c r="AO104" s="297"/>
      <c r="AP104" s="297"/>
      <c r="AQ104" s="99" t="s">
        <v>95</v>
      </c>
      <c r="AR104" s="59"/>
      <c r="AS104" s="100">
        <f>'03.01 - STL prípojka plyn...'!K33</f>
        <v>0</v>
      </c>
      <c r="AT104" s="101">
        <f>'03.01 - STL prípojka plyn...'!K34</f>
        <v>0</v>
      </c>
      <c r="AU104" s="101">
        <v>0</v>
      </c>
      <c r="AV104" s="101">
        <f t="shared" si="1"/>
        <v>0</v>
      </c>
      <c r="AW104" s="102">
        <f>'03.01 - STL prípojka plyn...'!T134</f>
        <v>0</v>
      </c>
      <c r="AX104" s="101">
        <f>'03.01 - STL prípojka plyn...'!K39</f>
        <v>0</v>
      </c>
      <c r="AY104" s="101">
        <f>'03.01 - STL prípojka plyn...'!K40</f>
        <v>0</v>
      </c>
      <c r="AZ104" s="101">
        <f>'03.01 - STL prípojka plyn...'!K41</f>
        <v>0</v>
      </c>
      <c r="BA104" s="101">
        <f>'03.01 - STL prípojka plyn...'!K42</f>
        <v>0</v>
      </c>
      <c r="BB104" s="101">
        <f>'03.01 - STL prípojka plyn...'!F39</f>
        <v>0</v>
      </c>
      <c r="BC104" s="101">
        <f>'03.01 - STL prípojka plyn...'!F40</f>
        <v>0</v>
      </c>
      <c r="BD104" s="101">
        <f>'03.01 - STL prípojka plyn...'!F41</f>
        <v>0</v>
      </c>
      <c r="BE104" s="101">
        <f>'03.01 - STL prípojka plyn...'!F42</f>
        <v>0</v>
      </c>
      <c r="BF104" s="103">
        <f>'03.01 - STL prípojka plyn...'!F43</f>
        <v>0</v>
      </c>
      <c r="BT104" s="27" t="s">
        <v>96</v>
      </c>
      <c r="BV104" s="27" t="s">
        <v>85</v>
      </c>
      <c r="BW104" s="27" t="s">
        <v>121</v>
      </c>
      <c r="BX104" s="27" t="s">
        <v>118</v>
      </c>
      <c r="CL104" s="27" t="s">
        <v>1</v>
      </c>
    </row>
    <row r="105" spans="1:91" s="4" customFormat="1" ht="23.25" customHeight="1">
      <c r="A105" s="98" t="s">
        <v>92</v>
      </c>
      <c r="B105" s="59"/>
      <c r="C105" s="10"/>
      <c r="D105" s="10"/>
      <c r="E105" s="311" t="s">
        <v>122</v>
      </c>
      <c r="F105" s="311"/>
      <c r="G105" s="311"/>
      <c r="H105" s="311"/>
      <c r="I105" s="311"/>
      <c r="J105" s="10"/>
      <c r="K105" s="311" t="s">
        <v>123</v>
      </c>
      <c r="L105" s="311"/>
      <c r="M105" s="311"/>
      <c r="N105" s="311"/>
      <c r="O105" s="311"/>
      <c r="P105" s="311"/>
      <c r="Q105" s="311"/>
      <c r="R105" s="311"/>
      <c r="S105" s="311"/>
      <c r="T105" s="311"/>
      <c r="U105" s="311"/>
      <c r="V105" s="311"/>
      <c r="W105" s="311"/>
      <c r="X105" s="311"/>
      <c r="Y105" s="311"/>
      <c r="Z105" s="311"/>
      <c r="AA105" s="311"/>
      <c r="AB105" s="311"/>
      <c r="AC105" s="311"/>
      <c r="AD105" s="311"/>
      <c r="AE105" s="311"/>
      <c r="AF105" s="311"/>
      <c r="AG105" s="296">
        <f>'03.02 - Vonkajšia a vnúto...'!K36</f>
        <v>0</v>
      </c>
      <c r="AH105" s="297"/>
      <c r="AI105" s="297"/>
      <c r="AJ105" s="297"/>
      <c r="AK105" s="297"/>
      <c r="AL105" s="297"/>
      <c r="AM105" s="297"/>
      <c r="AN105" s="296">
        <f t="shared" si="0"/>
        <v>0</v>
      </c>
      <c r="AO105" s="297"/>
      <c r="AP105" s="297"/>
      <c r="AQ105" s="99" t="s">
        <v>95</v>
      </c>
      <c r="AR105" s="59"/>
      <c r="AS105" s="100">
        <f>'03.02 - Vonkajšia a vnúto...'!K33</f>
        <v>0</v>
      </c>
      <c r="AT105" s="101">
        <f>'03.02 - Vonkajšia a vnúto...'!K34</f>
        <v>0</v>
      </c>
      <c r="AU105" s="101">
        <v>0</v>
      </c>
      <c r="AV105" s="101">
        <f t="shared" si="1"/>
        <v>0</v>
      </c>
      <c r="AW105" s="102">
        <f>'03.02 - Vonkajšia a vnúto...'!T133</f>
        <v>0</v>
      </c>
      <c r="AX105" s="101">
        <f>'03.02 - Vonkajšia a vnúto...'!K39</f>
        <v>0</v>
      </c>
      <c r="AY105" s="101">
        <f>'03.02 - Vonkajšia a vnúto...'!K40</f>
        <v>0</v>
      </c>
      <c r="AZ105" s="101">
        <f>'03.02 - Vonkajšia a vnúto...'!K41</f>
        <v>0</v>
      </c>
      <c r="BA105" s="101">
        <f>'03.02 - Vonkajšia a vnúto...'!K42</f>
        <v>0</v>
      </c>
      <c r="BB105" s="101">
        <f>'03.02 - Vonkajšia a vnúto...'!F39</f>
        <v>0</v>
      </c>
      <c r="BC105" s="101">
        <f>'03.02 - Vonkajšia a vnúto...'!F40</f>
        <v>0</v>
      </c>
      <c r="BD105" s="101">
        <f>'03.02 - Vonkajšia a vnúto...'!F41</f>
        <v>0</v>
      </c>
      <c r="BE105" s="101">
        <f>'03.02 - Vonkajšia a vnúto...'!F42</f>
        <v>0</v>
      </c>
      <c r="BF105" s="103">
        <f>'03.02 - Vonkajšia a vnúto...'!F43</f>
        <v>0</v>
      </c>
      <c r="BT105" s="27" t="s">
        <v>96</v>
      </c>
      <c r="BV105" s="27" t="s">
        <v>85</v>
      </c>
      <c r="BW105" s="27" t="s">
        <v>124</v>
      </c>
      <c r="BX105" s="27" t="s">
        <v>118</v>
      </c>
      <c r="CL105" s="27" t="s">
        <v>1</v>
      </c>
    </row>
    <row r="106" spans="1:91" s="4" customFormat="1" ht="16.5" customHeight="1">
      <c r="A106" s="98" t="s">
        <v>92</v>
      </c>
      <c r="B106" s="59"/>
      <c r="C106" s="10"/>
      <c r="D106" s="10"/>
      <c r="E106" s="311" t="s">
        <v>125</v>
      </c>
      <c r="F106" s="311"/>
      <c r="G106" s="311"/>
      <c r="H106" s="311"/>
      <c r="I106" s="311"/>
      <c r="J106" s="10"/>
      <c r="K106" s="311" t="s">
        <v>126</v>
      </c>
      <c r="L106" s="311"/>
      <c r="M106" s="311"/>
      <c r="N106" s="311"/>
      <c r="O106" s="311"/>
      <c r="P106" s="311"/>
      <c r="Q106" s="311"/>
      <c r="R106" s="311"/>
      <c r="S106" s="311"/>
      <c r="T106" s="311"/>
      <c r="U106" s="311"/>
      <c r="V106" s="311"/>
      <c r="W106" s="311"/>
      <c r="X106" s="311"/>
      <c r="Y106" s="311"/>
      <c r="Z106" s="311"/>
      <c r="AA106" s="311"/>
      <c r="AB106" s="311"/>
      <c r="AC106" s="311"/>
      <c r="AD106" s="311"/>
      <c r="AE106" s="311"/>
      <c r="AF106" s="311"/>
      <c r="AG106" s="296">
        <f>'03.03 - Elektrická prípoj...'!K36</f>
        <v>0</v>
      </c>
      <c r="AH106" s="297"/>
      <c r="AI106" s="297"/>
      <c r="AJ106" s="297"/>
      <c r="AK106" s="297"/>
      <c r="AL106" s="297"/>
      <c r="AM106" s="297"/>
      <c r="AN106" s="296">
        <f t="shared" si="0"/>
        <v>0</v>
      </c>
      <c r="AO106" s="297"/>
      <c r="AP106" s="297"/>
      <c r="AQ106" s="99" t="s">
        <v>95</v>
      </c>
      <c r="AR106" s="59"/>
      <c r="AS106" s="100">
        <f>'03.03 - Elektrická prípoj...'!K33</f>
        <v>0</v>
      </c>
      <c r="AT106" s="101">
        <f>'03.03 - Elektrická prípoj...'!K34</f>
        <v>0</v>
      </c>
      <c r="AU106" s="101">
        <v>0</v>
      </c>
      <c r="AV106" s="101">
        <f t="shared" si="1"/>
        <v>0</v>
      </c>
      <c r="AW106" s="102">
        <f>'03.03 - Elektrická prípoj...'!T150</f>
        <v>0</v>
      </c>
      <c r="AX106" s="101">
        <f>'03.03 - Elektrická prípoj...'!K39</f>
        <v>0</v>
      </c>
      <c r="AY106" s="101">
        <f>'03.03 - Elektrická prípoj...'!K40</f>
        <v>0</v>
      </c>
      <c r="AZ106" s="101">
        <f>'03.03 - Elektrická prípoj...'!K41</f>
        <v>0</v>
      </c>
      <c r="BA106" s="101">
        <f>'03.03 - Elektrická prípoj...'!K42</f>
        <v>0</v>
      </c>
      <c r="BB106" s="101">
        <f>'03.03 - Elektrická prípoj...'!F39</f>
        <v>0</v>
      </c>
      <c r="BC106" s="101">
        <f>'03.03 - Elektrická prípoj...'!F40</f>
        <v>0</v>
      </c>
      <c r="BD106" s="101">
        <f>'03.03 - Elektrická prípoj...'!F41</f>
        <v>0</v>
      </c>
      <c r="BE106" s="101">
        <f>'03.03 - Elektrická prípoj...'!F42</f>
        <v>0</v>
      </c>
      <c r="BF106" s="103">
        <f>'03.03 - Elektrická prípoj...'!F43</f>
        <v>0</v>
      </c>
      <c r="BT106" s="27" t="s">
        <v>96</v>
      </c>
      <c r="BV106" s="27" t="s">
        <v>85</v>
      </c>
      <c r="BW106" s="27" t="s">
        <v>127</v>
      </c>
      <c r="BX106" s="27" t="s">
        <v>118</v>
      </c>
      <c r="CL106" s="27" t="s">
        <v>1</v>
      </c>
    </row>
    <row r="107" spans="1:91" s="4" customFormat="1" ht="16.5" customHeight="1">
      <c r="A107" s="98" t="s">
        <v>92</v>
      </c>
      <c r="B107" s="59"/>
      <c r="C107" s="10"/>
      <c r="D107" s="10"/>
      <c r="E107" s="311" t="s">
        <v>128</v>
      </c>
      <c r="F107" s="311"/>
      <c r="G107" s="311"/>
      <c r="H107" s="311"/>
      <c r="I107" s="311"/>
      <c r="J107" s="10"/>
      <c r="K107" s="311" t="s">
        <v>129</v>
      </c>
      <c r="L107" s="311"/>
      <c r="M107" s="311"/>
      <c r="N107" s="311"/>
      <c r="O107" s="311"/>
      <c r="P107" s="311"/>
      <c r="Q107" s="311"/>
      <c r="R107" s="311"/>
      <c r="S107" s="311"/>
      <c r="T107" s="311"/>
      <c r="U107" s="311"/>
      <c r="V107" s="311"/>
      <c r="W107" s="311"/>
      <c r="X107" s="311"/>
      <c r="Y107" s="311"/>
      <c r="Z107" s="311"/>
      <c r="AA107" s="311"/>
      <c r="AB107" s="311"/>
      <c r="AC107" s="311"/>
      <c r="AD107" s="311"/>
      <c r="AE107" s="311"/>
      <c r="AF107" s="311"/>
      <c r="AG107" s="296">
        <f>'03.04 - Trafostanica'!K36</f>
        <v>0</v>
      </c>
      <c r="AH107" s="297"/>
      <c r="AI107" s="297"/>
      <c r="AJ107" s="297"/>
      <c r="AK107" s="297"/>
      <c r="AL107" s="297"/>
      <c r="AM107" s="297"/>
      <c r="AN107" s="296">
        <f t="shared" si="0"/>
        <v>0</v>
      </c>
      <c r="AO107" s="297"/>
      <c r="AP107" s="297"/>
      <c r="AQ107" s="99" t="s">
        <v>95</v>
      </c>
      <c r="AR107" s="59"/>
      <c r="AS107" s="100">
        <f>'03.04 - Trafostanica'!K33</f>
        <v>0</v>
      </c>
      <c r="AT107" s="101">
        <f>'03.04 - Trafostanica'!K34</f>
        <v>0</v>
      </c>
      <c r="AU107" s="101">
        <v>0</v>
      </c>
      <c r="AV107" s="101">
        <f t="shared" si="1"/>
        <v>0</v>
      </c>
      <c r="AW107" s="102">
        <f>'03.04 - Trafostanica'!T134</f>
        <v>0</v>
      </c>
      <c r="AX107" s="101">
        <f>'03.04 - Trafostanica'!K39</f>
        <v>0</v>
      </c>
      <c r="AY107" s="101">
        <f>'03.04 - Trafostanica'!K40</f>
        <v>0</v>
      </c>
      <c r="AZ107" s="101">
        <f>'03.04 - Trafostanica'!K41</f>
        <v>0</v>
      </c>
      <c r="BA107" s="101">
        <f>'03.04 - Trafostanica'!K42</f>
        <v>0</v>
      </c>
      <c r="BB107" s="101">
        <f>'03.04 - Trafostanica'!F39</f>
        <v>0</v>
      </c>
      <c r="BC107" s="101">
        <f>'03.04 - Trafostanica'!F40</f>
        <v>0</v>
      </c>
      <c r="BD107" s="101">
        <f>'03.04 - Trafostanica'!F41</f>
        <v>0</v>
      </c>
      <c r="BE107" s="101">
        <f>'03.04 - Trafostanica'!F42</f>
        <v>0</v>
      </c>
      <c r="BF107" s="103">
        <f>'03.04 - Trafostanica'!F43</f>
        <v>0</v>
      </c>
      <c r="BT107" s="27" t="s">
        <v>96</v>
      </c>
      <c r="BV107" s="27" t="s">
        <v>85</v>
      </c>
      <c r="BW107" s="27" t="s">
        <v>130</v>
      </c>
      <c r="BX107" s="27" t="s">
        <v>118</v>
      </c>
      <c r="CL107" s="27" t="s">
        <v>1</v>
      </c>
    </row>
    <row r="108" spans="1:91" s="4" customFormat="1" ht="16.5" customHeight="1">
      <c r="A108" s="98" t="s">
        <v>92</v>
      </c>
      <c r="B108" s="59"/>
      <c r="C108" s="10"/>
      <c r="D108" s="10"/>
      <c r="E108" s="311" t="s">
        <v>131</v>
      </c>
      <c r="F108" s="311"/>
      <c r="G108" s="311"/>
      <c r="H108" s="311"/>
      <c r="I108" s="311"/>
      <c r="J108" s="10"/>
      <c r="K108" s="311" t="s">
        <v>132</v>
      </c>
      <c r="L108" s="311"/>
      <c r="M108" s="311"/>
      <c r="N108" s="311"/>
      <c r="O108" s="311"/>
      <c r="P108" s="311"/>
      <c r="Q108" s="311"/>
      <c r="R108" s="311"/>
      <c r="S108" s="311"/>
      <c r="T108" s="311"/>
      <c r="U108" s="311"/>
      <c r="V108" s="311"/>
      <c r="W108" s="311"/>
      <c r="X108" s="311"/>
      <c r="Y108" s="311"/>
      <c r="Z108" s="311"/>
      <c r="AA108" s="311"/>
      <c r="AB108" s="311"/>
      <c r="AC108" s="311"/>
      <c r="AD108" s="311"/>
      <c r="AE108" s="311"/>
      <c r="AF108" s="311"/>
      <c r="AG108" s="296">
        <f>'03.05 - VN prípojka'!K36</f>
        <v>0</v>
      </c>
      <c r="AH108" s="297"/>
      <c r="AI108" s="297"/>
      <c r="AJ108" s="297"/>
      <c r="AK108" s="297"/>
      <c r="AL108" s="297"/>
      <c r="AM108" s="297"/>
      <c r="AN108" s="296">
        <f t="shared" si="0"/>
        <v>0</v>
      </c>
      <c r="AO108" s="297"/>
      <c r="AP108" s="297"/>
      <c r="AQ108" s="99" t="s">
        <v>95</v>
      </c>
      <c r="AR108" s="59"/>
      <c r="AS108" s="100">
        <f>'03.05 - VN prípojka'!K33</f>
        <v>0</v>
      </c>
      <c r="AT108" s="101">
        <f>'03.05 - VN prípojka'!K34</f>
        <v>0</v>
      </c>
      <c r="AU108" s="101">
        <v>0</v>
      </c>
      <c r="AV108" s="101">
        <f t="shared" si="1"/>
        <v>0</v>
      </c>
      <c r="AW108" s="102">
        <f>'03.05 - VN prípojka'!T138</f>
        <v>0</v>
      </c>
      <c r="AX108" s="101">
        <f>'03.05 - VN prípojka'!K39</f>
        <v>0</v>
      </c>
      <c r="AY108" s="101">
        <f>'03.05 - VN prípojka'!K40</f>
        <v>0</v>
      </c>
      <c r="AZ108" s="101">
        <f>'03.05 - VN prípojka'!K41</f>
        <v>0</v>
      </c>
      <c r="BA108" s="101">
        <f>'03.05 - VN prípojka'!K42</f>
        <v>0</v>
      </c>
      <c r="BB108" s="101">
        <f>'03.05 - VN prípojka'!F39</f>
        <v>0</v>
      </c>
      <c r="BC108" s="101">
        <f>'03.05 - VN prípojka'!F40</f>
        <v>0</v>
      </c>
      <c r="BD108" s="101">
        <f>'03.05 - VN prípojka'!F41</f>
        <v>0</v>
      </c>
      <c r="BE108" s="101">
        <f>'03.05 - VN prípojka'!F42</f>
        <v>0</v>
      </c>
      <c r="BF108" s="103">
        <f>'03.05 - VN prípojka'!F43</f>
        <v>0</v>
      </c>
      <c r="BT108" s="27" t="s">
        <v>96</v>
      </c>
      <c r="BV108" s="27" t="s">
        <v>85</v>
      </c>
      <c r="BW108" s="27" t="s">
        <v>133</v>
      </c>
      <c r="BX108" s="27" t="s">
        <v>118</v>
      </c>
      <c r="CL108" s="27" t="s">
        <v>1</v>
      </c>
    </row>
    <row r="109" spans="1:91" s="4" customFormat="1" ht="16.5" customHeight="1">
      <c r="A109" s="98" t="s">
        <v>92</v>
      </c>
      <c r="B109" s="59"/>
      <c r="C109" s="10"/>
      <c r="D109" s="10"/>
      <c r="E109" s="311" t="s">
        <v>134</v>
      </c>
      <c r="F109" s="311"/>
      <c r="G109" s="311"/>
      <c r="H109" s="311"/>
      <c r="I109" s="311"/>
      <c r="J109" s="10"/>
      <c r="K109" s="311" t="s">
        <v>135</v>
      </c>
      <c r="L109" s="311"/>
      <c r="M109" s="311"/>
      <c r="N109" s="311"/>
      <c r="O109" s="311"/>
      <c r="P109" s="311"/>
      <c r="Q109" s="311"/>
      <c r="R109" s="311"/>
      <c r="S109" s="311"/>
      <c r="T109" s="311"/>
      <c r="U109" s="311"/>
      <c r="V109" s="311"/>
      <c r="W109" s="311"/>
      <c r="X109" s="311"/>
      <c r="Y109" s="311"/>
      <c r="Z109" s="311"/>
      <c r="AA109" s="311"/>
      <c r="AB109" s="311"/>
      <c r="AC109" s="311"/>
      <c r="AD109" s="311"/>
      <c r="AE109" s="311"/>
      <c r="AF109" s="311"/>
      <c r="AG109" s="296">
        <f>'03.06 - VN prípojka - čas...'!K36</f>
        <v>0</v>
      </c>
      <c r="AH109" s="297"/>
      <c r="AI109" s="297"/>
      <c r="AJ109" s="297"/>
      <c r="AK109" s="297"/>
      <c r="AL109" s="297"/>
      <c r="AM109" s="297"/>
      <c r="AN109" s="296">
        <f t="shared" si="0"/>
        <v>0</v>
      </c>
      <c r="AO109" s="297"/>
      <c r="AP109" s="297"/>
      <c r="AQ109" s="99" t="s">
        <v>95</v>
      </c>
      <c r="AR109" s="59"/>
      <c r="AS109" s="100">
        <f>'03.06 - VN prípojka - čas...'!K33</f>
        <v>0</v>
      </c>
      <c r="AT109" s="101">
        <f>'03.06 - VN prípojka - čas...'!K34</f>
        <v>0</v>
      </c>
      <c r="AU109" s="101">
        <v>0</v>
      </c>
      <c r="AV109" s="101">
        <f t="shared" si="1"/>
        <v>0</v>
      </c>
      <c r="AW109" s="102">
        <f>'03.06 - VN prípojka - čas...'!T135</f>
        <v>0</v>
      </c>
      <c r="AX109" s="101">
        <f>'03.06 - VN prípojka - čas...'!K39</f>
        <v>0</v>
      </c>
      <c r="AY109" s="101">
        <f>'03.06 - VN prípojka - čas...'!K40</f>
        <v>0</v>
      </c>
      <c r="AZ109" s="101">
        <f>'03.06 - VN prípojka - čas...'!K41</f>
        <v>0</v>
      </c>
      <c r="BA109" s="101">
        <f>'03.06 - VN prípojka - čas...'!K42</f>
        <v>0</v>
      </c>
      <c r="BB109" s="101">
        <f>'03.06 - VN prípojka - čas...'!F39</f>
        <v>0</v>
      </c>
      <c r="BC109" s="101">
        <f>'03.06 - VN prípojka - čas...'!F40</f>
        <v>0</v>
      </c>
      <c r="BD109" s="101">
        <f>'03.06 - VN prípojka - čas...'!F41</f>
        <v>0</v>
      </c>
      <c r="BE109" s="101">
        <f>'03.06 - VN prípojka - čas...'!F42</f>
        <v>0</v>
      </c>
      <c r="BF109" s="103">
        <f>'03.06 - VN prípojka - čas...'!F43</f>
        <v>0</v>
      </c>
      <c r="BT109" s="27" t="s">
        <v>96</v>
      </c>
      <c r="BV109" s="27" t="s">
        <v>85</v>
      </c>
      <c r="BW109" s="27" t="s">
        <v>136</v>
      </c>
      <c r="BX109" s="27" t="s">
        <v>118</v>
      </c>
      <c r="CL109" s="27" t="s">
        <v>1</v>
      </c>
    </row>
    <row r="110" spans="1:91" s="4" customFormat="1" ht="16.5" customHeight="1">
      <c r="A110" s="98" t="s">
        <v>92</v>
      </c>
      <c r="B110" s="59"/>
      <c r="C110" s="10"/>
      <c r="D110" s="10"/>
      <c r="E110" s="311" t="s">
        <v>137</v>
      </c>
      <c r="F110" s="311"/>
      <c r="G110" s="311"/>
      <c r="H110" s="311"/>
      <c r="I110" s="311"/>
      <c r="J110" s="10"/>
      <c r="K110" s="311" t="s">
        <v>138</v>
      </c>
      <c r="L110" s="311"/>
      <c r="M110" s="311"/>
      <c r="N110" s="311"/>
      <c r="O110" s="311"/>
      <c r="P110" s="311"/>
      <c r="Q110" s="311"/>
      <c r="R110" s="311"/>
      <c r="S110" s="311"/>
      <c r="T110" s="311"/>
      <c r="U110" s="311"/>
      <c r="V110" s="311"/>
      <c r="W110" s="311"/>
      <c r="X110" s="311"/>
      <c r="Y110" s="311"/>
      <c r="Z110" s="311"/>
      <c r="AA110" s="311"/>
      <c r="AB110" s="311"/>
      <c r="AC110" s="311"/>
      <c r="AD110" s="311"/>
      <c r="AE110" s="311"/>
      <c r="AF110" s="311"/>
      <c r="AG110" s="296">
        <f>'03.07 - Verejné osvetlenie'!K36</f>
        <v>0</v>
      </c>
      <c r="AH110" s="297"/>
      <c r="AI110" s="297"/>
      <c r="AJ110" s="297"/>
      <c r="AK110" s="297"/>
      <c r="AL110" s="297"/>
      <c r="AM110" s="297"/>
      <c r="AN110" s="296">
        <f t="shared" si="0"/>
        <v>0</v>
      </c>
      <c r="AO110" s="297"/>
      <c r="AP110" s="297"/>
      <c r="AQ110" s="99" t="s">
        <v>95</v>
      </c>
      <c r="AR110" s="59"/>
      <c r="AS110" s="100">
        <f>'03.07 - Verejné osvetlenie'!K33</f>
        <v>0</v>
      </c>
      <c r="AT110" s="101">
        <f>'03.07 - Verejné osvetlenie'!K34</f>
        <v>0</v>
      </c>
      <c r="AU110" s="101">
        <v>0</v>
      </c>
      <c r="AV110" s="101">
        <f t="shared" si="1"/>
        <v>0</v>
      </c>
      <c r="AW110" s="102">
        <f>'03.07 - Verejné osvetlenie'!T137</f>
        <v>0</v>
      </c>
      <c r="AX110" s="101">
        <f>'03.07 - Verejné osvetlenie'!K39</f>
        <v>0</v>
      </c>
      <c r="AY110" s="101">
        <f>'03.07 - Verejné osvetlenie'!K40</f>
        <v>0</v>
      </c>
      <c r="AZ110" s="101">
        <f>'03.07 - Verejné osvetlenie'!K41</f>
        <v>0</v>
      </c>
      <c r="BA110" s="101">
        <f>'03.07 - Verejné osvetlenie'!K42</f>
        <v>0</v>
      </c>
      <c r="BB110" s="101">
        <f>'03.07 - Verejné osvetlenie'!F39</f>
        <v>0</v>
      </c>
      <c r="BC110" s="101">
        <f>'03.07 - Verejné osvetlenie'!F40</f>
        <v>0</v>
      </c>
      <c r="BD110" s="101">
        <f>'03.07 - Verejné osvetlenie'!F41</f>
        <v>0</v>
      </c>
      <c r="BE110" s="101">
        <f>'03.07 - Verejné osvetlenie'!F42</f>
        <v>0</v>
      </c>
      <c r="BF110" s="103">
        <f>'03.07 - Verejné osvetlenie'!F43</f>
        <v>0</v>
      </c>
      <c r="BT110" s="27" t="s">
        <v>96</v>
      </c>
      <c r="BV110" s="27" t="s">
        <v>85</v>
      </c>
      <c r="BW110" s="27" t="s">
        <v>139</v>
      </c>
      <c r="BX110" s="27" t="s">
        <v>118</v>
      </c>
      <c r="CL110" s="27" t="s">
        <v>1</v>
      </c>
    </row>
    <row r="111" spans="1:91" s="4" customFormat="1" ht="23.25" customHeight="1">
      <c r="A111" s="98" t="s">
        <v>92</v>
      </c>
      <c r="B111" s="59"/>
      <c r="C111" s="10"/>
      <c r="D111" s="10"/>
      <c r="E111" s="311" t="s">
        <v>140</v>
      </c>
      <c r="F111" s="311"/>
      <c r="G111" s="311"/>
      <c r="H111" s="311"/>
      <c r="I111" s="311"/>
      <c r="J111" s="10"/>
      <c r="K111" s="311" t="s">
        <v>141</v>
      </c>
      <c r="L111" s="311"/>
      <c r="M111" s="311"/>
      <c r="N111" s="311"/>
      <c r="O111" s="311"/>
      <c r="P111" s="311"/>
      <c r="Q111" s="311"/>
      <c r="R111" s="311"/>
      <c r="S111" s="311"/>
      <c r="T111" s="311"/>
      <c r="U111" s="311"/>
      <c r="V111" s="311"/>
      <c r="W111" s="311"/>
      <c r="X111" s="311"/>
      <c r="Y111" s="311"/>
      <c r="Z111" s="311"/>
      <c r="AA111" s="311"/>
      <c r="AB111" s="311"/>
      <c r="AC111" s="311"/>
      <c r="AD111" s="311"/>
      <c r="AE111" s="311"/>
      <c r="AF111" s="311"/>
      <c r="AG111" s="296">
        <f>'03.08 - Dátové rozvádzače...'!K36</f>
        <v>0</v>
      </c>
      <c r="AH111" s="297"/>
      <c r="AI111" s="297"/>
      <c r="AJ111" s="297"/>
      <c r="AK111" s="297"/>
      <c r="AL111" s="297"/>
      <c r="AM111" s="297"/>
      <c r="AN111" s="296">
        <f t="shared" si="0"/>
        <v>0</v>
      </c>
      <c r="AO111" s="297"/>
      <c r="AP111" s="297"/>
      <c r="AQ111" s="99" t="s">
        <v>95</v>
      </c>
      <c r="AR111" s="59"/>
      <c r="AS111" s="100">
        <f>'03.08 - Dátové rozvádzače...'!K33</f>
        <v>0</v>
      </c>
      <c r="AT111" s="101">
        <f>'03.08 - Dátové rozvádzače...'!K34</f>
        <v>0</v>
      </c>
      <c r="AU111" s="101">
        <v>0</v>
      </c>
      <c r="AV111" s="101">
        <f t="shared" si="1"/>
        <v>0</v>
      </c>
      <c r="AW111" s="102">
        <f>'03.08 - Dátové rozvádzače...'!T139</f>
        <v>0</v>
      </c>
      <c r="AX111" s="101">
        <f>'03.08 - Dátové rozvádzače...'!K39</f>
        <v>0</v>
      </c>
      <c r="AY111" s="101">
        <f>'03.08 - Dátové rozvádzače...'!K40</f>
        <v>0</v>
      </c>
      <c r="AZ111" s="101">
        <f>'03.08 - Dátové rozvádzače...'!K41</f>
        <v>0</v>
      </c>
      <c r="BA111" s="101">
        <f>'03.08 - Dátové rozvádzače...'!K42</f>
        <v>0</v>
      </c>
      <c r="BB111" s="101">
        <f>'03.08 - Dátové rozvádzače...'!F39</f>
        <v>0</v>
      </c>
      <c r="BC111" s="101">
        <f>'03.08 - Dátové rozvádzače...'!F40</f>
        <v>0</v>
      </c>
      <c r="BD111" s="101">
        <f>'03.08 - Dátové rozvádzače...'!F41</f>
        <v>0</v>
      </c>
      <c r="BE111" s="101">
        <f>'03.08 - Dátové rozvádzače...'!F42</f>
        <v>0</v>
      </c>
      <c r="BF111" s="103">
        <f>'03.08 - Dátové rozvádzače...'!F43</f>
        <v>0</v>
      </c>
      <c r="BT111" s="27" t="s">
        <v>96</v>
      </c>
      <c r="BV111" s="27" t="s">
        <v>85</v>
      </c>
      <c r="BW111" s="27" t="s">
        <v>142</v>
      </c>
      <c r="BX111" s="27" t="s">
        <v>118</v>
      </c>
      <c r="CL111" s="27" t="s">
        <v>1</v>
      </c>
    </row>
    <row r="112" spans="1:91" s="4" customFormat="1" ht="16.5" customHeight="1">
      <c r="A112" s="98" t="s">
        <v>92</v>
      </c>
      <c r="B112" s="59"/>
      <c r="C112" s="10"/>
      <c r="D112" s="10"/>
      <c r="E112" s="311" t="s">
        <v>143</v>
      </c>
      <c r="F112" s="311"/>
      <c r="G112" s="311"/>
      <c r="H112" s="311"/>
      <c r="I112" s="311"/>
      <c r="J112" s="10"/>
      <c r="K112" s="311" t="s">
        <v>144</v>
      </c>
      <c r="L112" s="311"/>
      <c r="M112" s="311"/>
      <c r="N112" s="311"/>
      <c r="O112" s="311"/>
      <c r="P112" s="311"/>
      <c r="Q112" s="311"/>
      <c r="R112" s="311"/>
      <c r="S112" s="311"/>
      <c r="T112" s="311"/>
      <c r="U112" s="311"/>
      <c r="V112" s="311"/>
      <c r="W112" s="311"/>
      <c r="X112" s="311"/>
      <c r="Y112" s="311"/>
      <c r="Z112" s="311"/>
      <c r="AA112" s="311"/>
      <c r="AB112" s="311"/>
      <c r="AC112" s="311"/>
      <c r="AD112" s="311"/>
      <c r="AE112" s="311"/>
      <c r="AF112" s="311"/>
      <c r="AG112" s="296">
        <f>'03.09 - Hlasová signalizá...'!K36</f>
        <v>0</v>
      </c>
      <c r="AH112" s="297"/>
      <c r="AI112" s="297"/>
      <c r="AJ112" s="297"/>
      <c r="AK112" s="297"/>
      <c r="AL112" s="297"/>
      <c r="AM112" s="297"/>
      <c r="AN112" s="296">
        <f t="shared" si="0"/>
        <v>0</v>
      </c>
      <c r="AO112" s="297"/>
      <c r="AP112" s="297"/>
      <c r="AQ112" s="99" t="s">
        <v>95</v>
      </c>
      <c r="AR112" s="59"/>
      <c r="AS112" s="100">
        <f>'03.09 - Hlasová signalizá...'!K33</f>
        <v>0</v>
      </c>
      <c r="AT112" s="101">
        <f>'03.09 - Hlasová signalizá...'!K34</f>
        <v>0</v>
      </c>
      <c r="AU112" s="101">
        <v>0</v>
      </c>
      <c r="AV112" s="101">
        <f t="shared" si="1"/>
        <v>0</v>
      </c>
      <c r="AW112" s="102">
        <f>'03.09 - Hlasová signalizá...'!T140</f>
        <v>0</v>
      </c>
      <c r="AX112" s="101">
        <f>'03.09 - Hlasová signalizá...'!K39</f>
        <v>0</v>
      </c>
      <c r="AY112" s="101">
        <f>'03.09 - Hlasová signalizá...'!K40</f>
        <v>0</v>
      </c>
      <c r="AZ112" s="101">
        <f>'03.09 - Hlasová signalizá...'!K41</f>
        <v>0</v>
      </c>
      <c r="BA112" s="101">
        <f>'03.09 - Hlasová signalizá...'!K42</f>
        <v>0</v>
      </c>
      <c r="BB112" s="101">
        <f>'03.09 - Hlasová signalizá...'!F39</f>
        <v>0</v>
      </c>
      <c r="BC112" s="101">
        <f>'03.09 - Hlasová signalizá...'!F40</f>
        <v>0</v>
      </c>
      <c r="BD112" s="101">
        <f>'03.09 - Hlasová signalizá...'!F41</f>
        <v>0</v>
      </c>
      <c r="BE112" s="101">
        <f>'03.09 - Hlasová signalizá...'!F42</f>
        <v>0</v>
      </c>
      <c r="BF112" s="103">
        <f>'03.09 - Hlasová signalizá...'!F43</f>
        <v>0</v>
      </c>
      <c r="BT112" s="27" t="s">
        <v>96</v>
      </c>
      <c r="BV112" s="27" t="s">
        <v>85</v>
      </c>
      <c r="BW112" s="27" t="s">
        <v>145</v>
      </c>
      <c r="BX112" s="27" t="s">
        <v>118</v>
      </c>
      <c r="CL112" s="27" t="s">
        <v>1</v>
      </c>
    </row>
    <row r="113" spans="1:91" s="4" customFormat="1" ht="16.5" customHeight="1">
      <c r="A113" s="98" t="s">
        <v>92</v>
      </c>
      <c r="B113" s="59"/>
      <c r="C113" s="10"/>
      <c r="D113" s="10"/>
      <c r="E113" s="311" t="s">
        <v>146</v>
      </c>
      <c r="F113" s="311"/>
      <c r="G113" s="311"/>
      <c r="H113" s="311"/>
      <c r="I113" s="311"/>
      <c r="J113" s="10"/>
      <c r="K113" s="311" t="s">
        <v>147</v>
      </c>
      <c r="L113" s="311"/>
      <c r="M113" s="311"/>
      <c r="N113" s="311"/>
      <c r="O113" s="311"/>
      <c r="P113" s="311"/>
      <c r="Q113" s="311"/>
      <c r="R113" s="311"/>
      <c r="S113" s="311"/>
      <c r="T113" s="311"/>
      <c r="U113" s="311"/>
      <c r="V113" s="311"/>
      <c r="W113" s="311"/>
      <c r="X113" s="311"/>
      <c r="Y113" s="311"/>
      <c r="Z113" s="311"/>
      <c r="AA113" s="311"/>
      <c r="AB113" s="311"/>
      <c r="AC113" s="311"/>
      <c r="AD113" s="311"/>
      <c r="AE113" s="311"/>
      <c r="AF113" s="311"/>
      <c r="AG113" s="296">
        <f>'03.10 - Elektrická požiar...'!K36</f>
        <v>0</v>
      </c>
      <c r="AH113" s="297"/>
      <c r="AI113" s="297"/>
      <c r="AJ113" s="297"/>
      <c r="AK113" s="297"/>
      <c r="AL113" s="297"/>
      <c r="AM113" s="297"/>
      <c r="AN113" s="296">
        <f t="shared" si="0"/>
        <v>0</v>
      </c>
      <c r="AO113" s="297"/>
      <c r="AP113" s="297"/>
      <c r="AQ113" s="99" t="s">
        <v>95</v>
      </c>
      <c r="AR113" s="59"/>
      <c r="AS113" s="100">
        <f>'03.10 - Elektrická požiar...'!K33</f>
        <v>0</v>
      </c>
      <c r="AT113" s="101">
        <f>'03.10 - Elektrická požiar...'!K34</f>
        <v>0</v>
      </c>
      <c r="AU113" s="101">
        <v>0</v>
      </c>
      <c r="AV113" s="101">
        <f t="shared" si="1"/>
        <v>0</v>
      </c>
      <c r="AW113" s="102">
        <f>'03.10 - Elektrická požiar...'!T138</f>
        <v>0</v>
      </c>
      <c r="AX113" s="101">
        <f>'03.10 - Elektrická požiar...'!K39</f>
        <v>0</v>
      </c>
      <c r="AY113" s="101">
        <f>'03.10 - Elektrická požiar...'!K40</f>
        <v>0</v>
      </c>
      <c r="AZ113" s="101">
        <f>'03.10 - Elektrická požiar...'!K41</f>
        <v>0</v>
      </c>
      <c r="BA113" s="101">
        <f>'03.10 - Elektrická požiar...'!K42</f>
        <v>0</v>
      </c>
      <c r="BB113" s="101">
        <f>'03.10 - Elektrická požiar...'!F39</f>
        <v>0</v>
      </c>
      <c r="BC113" s="101">
        <f>'03.10 - Elektrická požiar...'!F40</f>
        <v>0</v>
      </c>
      <c r="BD113" s="101">
        <f>'03.10 - Elektrická požiar...'!F41</f>
        <v>0</v>
      </c>
      <c r="BE113" s="101">
        <f>'03.10 - Elektrická požiar...'!F42</f>
        <v>0</v>
      </c>
      <c r="BF113" s="103">
        <f>'03.10 - Elektrická požiar...'!F43</f>
        <v>0</v>
      </c>
      <c r="BT113" s="27" t="s">
        <v>96</v>
      </c>
      <c r="BV113" s="27" t="s">
        <v>85</v>
      </c>
      <c r="BW113" s="27" t="s">
        <v>148</v>
      </c>
      <c r="BX113" s="27" t="s">
        <v>118</v>
      </c>
      <c r="CL113" s="27" t="s">
        <v>1</v>
      </c>
    </row>
    <row r="114" spans="1:91" s="4" customFormat="1" ht="16.5" customHeight="1">
      <c r="A114" s="98" t="s">
        <v>92</v>
      </c>
      <c r="B114" s="59"/>
      <c r="C114" s="10"/>
      <c r="D114" s="10"/>
      <c r="E114" s="311" t="s">
        <v>149</v>
      </c>
      <c r="F114" s="311"/>
      <c r="G114" s="311"/>
      <c r="H114" s="311"/>
      <c r="I114" s="311"/>
      <c r="J114" s="10"/>
      <c r="K114" s="311" t="s">
        <v>150</v>
      </c>
      <c r="L114" s="311"/>
      <c r="M114" s="311"/>
      <c r="N114" s="311"/>
      <c r="O114" s="311"/>
      <c r="P114" s="311"/>
      <c r="Q114" s="311"/>
      <c r="R114" s="311"/>
      <c r="S114" s="311"/>
      <c r="T114" s="311"/>
      <c r="U114" s="311"/>
      <c r="V114" s="311"/>
      <c r="W114" s="311"/>
      <c r="X114" s="311"/>
      <c r="Y114" s="311"/>
      <c r="Z114" s="311"/>
      <c r="AA114" s="311"/>
      <c r="AB114" s="311"/>
      <c r="AC114" s="311"/>
      <c r="AD114" s="311"/>
      <c r="AE114" s="311"/>
      <c r="AF114" s="311"/>
      <c r="AG114" s="296">
        <f>'03.11 - Elektronický zabe...'!K36</f>
        <v>0</v>
      </c>
      <c r="AH114" s="297"/>
      <c r="AI114" s="297"/>
      <c r="AJ114" s="297"/>
      <c r="AK114" s="297"/>
      <c r="AL114" s="297"/>
      <c r="AM114" s="297"/>
      <c r="AN114" s="296">
        <f t="shared" si="0"/>
        <v>0</v>
      </c>
      <c r="AO114" s="297"/>
      <c r="AP114" s="297"/>
      <c r="AQ114" s="99" t="s">
        <v>95</v>
      </c>
      <c r="AR114" s="59"/>
      <c r="AS114" s="100">
        <f>'03.11 - Elektronický zabe...'!K33</f>
        <v>0</v>
      </c>
      <c r="AT114" s="101">
        <f>'03.11 - Elektronický zabe...'!K34</f>
        <v>0</v>
      </c>
      <c r="AU114" s="101">
        <v>0</v>
      </c>
      <c r="AV114" s="101">
        <f t="shared" si="1"/>
        <v>0</v>
      </c>
      <c r="AW114" s="102">
        <f>'03.11 - Elektronický zabe...'!T138</f>
        <v>0</v>
      </c>
      <c r="AX114" s="101">
        <f>'03.11 - Elektronický zabe...'!K39</f>
        <v>0</v>
      </c>
      <c r="AY114" s="101">
        <f>'03.11 - Elektronický zabe...'!K40</f>
        <v>0</v>
      </c>
      <c r="AZ114" s="101">
        <f>'03.11 - Elektronický zabe...'!K41</f>
        <v>0</v>
      </c>
      <c r="BA114" s="101">
        <f>'03.11 - Elektronický zabe...'!K42</f>
        <v>0</v>
      </c>
      <c r="BB114" s="101">
        <f>'03.11 - Elektronický zabe...'!F39</f>
        <v>0</v>
      </c>
      <c r="BC114" s="101">
        <f>'03.11 - Elektronický zabe...'!F40</f>
        <v>0</v>
      </c>
      <c r="BD114" s="101">
        <f>'03.11 - Elektronický zabe...'!F41</f>
        <v>0</v>
      </c>
      <c r="BE114" s="101">
        <f>'03.11 - Elektronický zabe...'!F42</f>
        <v>0</v>
      </c>
      <c r="BF114" s="103">
        <f>'03.11 - Elektronický zabe...'!F43</f>
        <v>0</v>
      </c>
      <c r="BT114" s="27" t="s">
        <v>96</v>
      </c>
      <c r="BV114" s="27" t="s">
        <v>85</v>
      </c>
      <c r="BW114" s="27" t="s">
        <v>151</v>
      </c>
      <c r="BX114" s="27" t="s">
        <v>118</v>
      </c>
      <c r="CL114" s="27" t="s">
        <v>1</v>
      </c>
    </row>
    <row r="115" spans="1:91" s="4" customFormat="1" ht="23.25" customHeight="1">
      <c r="A115" s="98" t="s">
        <v>92</v>
      </c>
      <c r="B115" s="59"/>
      <c r="C115" s="10"/>
      <c r="D115" s="10"/>
      <c r="E115" s="311" t="s">
        <v>152</v>
      </c>
      <c r="F115" s="311"/>
      <c r="G115" s="311"/>
      <c r="H115" s="311"/>
      <c r="I115" s="311"/>
      <c r="J115" s="10"/>
      <c r="K115" s="311" t="s">
        <v>153</v>
      </c>
      <c r="L115" s="311"/>
      <c r="M115" s="311"/>
      <c r="N115" s="311"/>
      <c r="O115" s="311"/>
      <c r="P115" s="311"/>
      <c r="Q115" s="311"/>
      <c r="R115" s="311"/>
      <c r="S115" s="311"/>
      <c r="T115" s="311"/>
      <c r="U115" s="311"/>
      <c r="V115" s="311"/>
      <c r="W115" s="311"/>
      <c r="X115" s="311"/>
      <c r="Y115" s="311"/>
      <c r="Z115" s="311"/>
      <c r="AA115" s="311"/>
      <c r="AB115" s="311"/>
      <c r="AC115" s="311"/>
      <c r="AD115" s="311"/>
      <c r="AE115" s="311"/>
      <c r="AF115" s="311"/>
      <c r="AG115" s="296">
        <f>'03.12 - Elektronický syst...'!K36</f>
        <v>0</v>
      </c>
      <c r="AH115" s="297"/>
      <c r="AI115" s="297"/>
      <c r="AJ115" s="297"/>
      <c r="AK115" s="297"/>
      <c r="AL115" s="297"/>
      <c r="AM115" s="297"/>
      <c r="AN115" s="296">
        <f t="shared" si="0"/>
        <v>0</v>
      </c>
      <c r="AO115" s="297"/>
      <c r="AP115" s="297"/>
      <c r="AQ115" s="99" t="s">
        <v>95</v>
      </c>
      <c r="AR115" s="59"/>
      <c r="AS115" s="100">
        <f>'03.12 - Elektronický syst...'!K33</f>
        <v>0</v>
      </c>
      <c r="AT115" s="101">
        <f>'03.12 - Elektronický syst...'!K34</f>
        <v>0</v>
      </c>
      <c r="AU115" s="101">
        <v>0</v>
      </c>
      <c r="AV115" s="101">
        <f t="shared" si="1"/>
        <v>0</v>
      </c>
      <c r="AW115" s="102">
        <f>'03.12 - Elektronický syst...'!T141</f>
        <v>0</v>
      </c>
      <c r="AX115" s="101">
        <f>'03.12 - Elektronický syst...'!K39</f>
        <v>0</v>
      </c>
      <c r="AY115" s="101">
        <f>'03.12 - Elektronický syst...'!K40</f>
        <v>0</v>
      </c>
      <c r="AZ115" s="101">
        <f>'03.12 - Elektronický syst...'!K41</f>
        <v>0</v>
      </c>
      <c r="BA115" s="101">
        <f>'03.12 - Elektronický syst...'!K42</f>
        <v>0</v>
      </c>
      <c r="BB115" s="101">
        <f>'03.12 - Elektronický syst...'!F39</f>
        <v>0</v>
      </c>
      <c r="BC115" s="101">
        <f>'03.12 - Elektronický syst...'!F40</f>
        <v>0</v>
      </c>
      <c r="BD115" s="101">
        <f>'03.12 - Elektronický syst...'!F41</f>
        <v>0</v>
      </c>
      <c r="BE115" s="101">
        <f>'03.12 - Elektronický syst...'!F42</f>
        <v>0</v>
      </c>
      <c r="BF115" s="103">
        <f>'03.12 - Elektronický syst...'!F43</f>
        <v>0</v>
      </c>
      <c r="BT115" s="27" t="s">
        <v>96</v>
      </c>
      <c r="BV115" s="27" t="s">
        <v>85</v>
      </c>
      <c r="BW115" s="27" t="s">
        <v>154</v>
      </c>
      <c r="BX115" s="27" t="s">
        <v>118</v>
      </c>
      <c r="CL115" s="27" t="s">
        <v>1</v>
      </c>
    </row>
    <row r="116" spans="1:91" s="4" customFormat="1" ht="16.5" customHeight="1">
      <c r="A116" s="98" t="s">
        <v>92</v>
      </c>
      <c r="B116" s="59"/>
      <c r="C116" s="10"/>
      <c r="D116" s="10"/>
      <c r="E116" s="311" t="s">
        <v>155</v>
      </c>
      <c r="F116" s="311"/>
      <c r="G116" s="311"/>
      <c r="H116" s="311"/>
      <c r="I116" s="311"/>
      <c r="J116" s="10"/>
      <c r="K116" s="311" t="s">
        <v>156</v>
      </c>
      <c r="L116" s="311"/>
      <c r="M116" s="311"/>
      <c r="N116" s="311"/>
      <c r="O116" s="311"/>
      <c r="P116" s="311"/>
      <c r="Q116" s="311"/>
      <c r="R116" s="311"/>
      <c r="S116" s="311"/>
      <c r="T116" s="311"/>
      <c r="U116" s="311"/>
      <c r="V116" s="311"/>
      <c r="W116" s="311"/>
      <c r="X116" s="311"/>
      <c r="Y116" s="311"/>
      <c r="Z116" s="311"/>
      <c r="AA116" s="311"/>
      <c r="AB116" s="311"/>
      <c r="AC116" s="311"/>
      <c r="AD116" s="311"/>
      <c r="AE116" s="311"/>
      <c r="AF116" s="311"/>
      <c r="AG116" s="296">
        <f>'03.13 - FTV - Fotovoltick...'!K36</f>
        <v>0</v>
      </c>
      <c r="AH116" s="297"/>
      <c r="AI116" s="297"/>
      <c r="AJ116" s="297"/>
      <c r="AK116" s="297"/>
      <c r="AL116" s="297"/>
      <c r="AM116" s="297"/>
      <c r="AN116" s="296">
        <f t="shared" si="0"/>
        <v>0</v>
      </c>
      <c r="AO116" s="297"/>
      <c r="AP116" s="297"/>
      <c r="AQ116" s="99" t="s">
        <v>95</v>
      </c>
      <c r="AR116" s="59"/>
      <c r="AS116" s="100">
        <f>'03.13 - FTV - Fotovoltick...'!K33</f>
        <v>0</v>
      </c>
      <c r="AT116" s="101">
        <f>'03.13 - FTV - Fotovoltick...'!K34</f>
        <v>0</v>
      </c>
      <c r="AU116" s="101">
        <v>0</v>
      </c>
      <c r="AV116" s="101">
        <f t="shared" si="1"/>
        <v>0</v>
      </c>
      <c r="AW116" s="102">
        <f>'03.13 - FTV - Fotovoltick...'!T132</f>
        <v>0</v>
      </c>
      <c r="AX116" s="101">
        <f>'03.13 - FTV - Fotovoltick...'!K39</f>
        <v>0</v>
      </c>
      <c r="AY116" s="101">
        <f>'03.13 - FTV - Fotovoltick...'!K40</f>
        <v>0</v>
      </c>
      <c r="AZ116" s="101">
        <f>'03.13 - FTV - Fotovoltick...'!K41</f>
        <v>0</v>
      </c>
      <c r="BA116" s="101">
        <f>'03.13 - FTV - Fotovoltick...'!K42</f>
        <v>0</v>
      </c>
      <c r="BB116" s="101">
        <f>'03.13 - FTV - Fotovoltick...'!F39</f>
        <v>0</v>
      </c>
      <c r="BC116" s="101">
        <f>'03.13 - FTV - Fotovoltick...'!F40</f>
        <v>0</v>
      </c>
      <c r="BD116" s="101">
        <f>'03.13 - FTV - Fotovoltick...'!F41</f>
        <v>0</v>
      </c>
      <c r="BE116" s="101">
        <f>'03.13 - FTV - Fotovoltick...'!F42</f>
        <v>0</v>
      </c>
      <c r="BF116" s="103">
        <f>'03.13 - FTV - Fotovoltick...'!F43</f>
        <v>0</v>
      </c>
      <c r="BT116" s="27" t="s">
        <v>96</v>
      </c>
      <c r="BV116" s="27" t="s">
        <v>85</v>
      </c>
      <c r="BW116" s="27" t="s">
        <v>157</v>
      </c>
      <c r="BX116" s="27" t="s">
        <v>118</v>
      </c>
      <c r="CL116" s="27" t="s">
        <v>1</v>
      </c>
    </row>
    <row r="117" spans="1:91" s="7" customFormat="1" ht="24.75" customHeight="1">
      <c r="B117" s="88"/>
      <c r="C117" s="89"/>
      <c r="D117" s="310" t="s">
        <v>158</v>
      </c>
      <c r="E117" s="310"/>
      <c r="F117" s="310"/>
      <c r="G117" s="310"/>
      <c r="H117" s="310"/>
      <c r="I117" s="90"/>
      <c r="J117" s="310" t="s">
        <v>159</v>
      </c>
      <c r="K117" s="310"/>
      <c r="L117" s="310"/>
      <c r="M117" s="310"/>
      <c r="N117" s="310"/>
      <c r="O117" s="310"/>
      <c r="P117" s="310"/>
      <c r="Q117" s="310"/>
      <c r="R117" s="310"/>
      <c r="S117" s="310"/>
      <c r="T117" s="310"/>
      <c r="U117" s="310"/>
      <c r="V117" s="310"/>
      <c r="W117" s="310"/>
      <c r="X117" s="310"/>
      <c r="Y117" s="310"/>
      <c r="Z117" s="310"/>
      <c r="AA117" s="310"/>
      <c r="AB117" s="310"/>
      <c r="AC117" s="310"/>
      <c r="AD117" s="310"/>
      <c r="AE117" s="310"/>
      <c r="AF117" s="310"/>
      <c r="AG117" s="300">
        <f>ROUND(SUM(AG118:AG120),2)</f>
        <v>0</v>
      </c>
      <c r="AH117" s="299"/>
      <c r="AI117" s="299"/>
      <c r="AJ117" s="299"/>
      <c r="AK117" s="299"/>
      <c r="AL117" s="299"/>
      <c r="AM117" s="299"/>
      <c r="AN117" s="298">
        <f t="shared" si="0"/>
        <v>0</v>
      </c>
      <c r="AO117" s="299"/>
      <c r="AP117" s="299"/>
      <c r="AQ117" s="91" t="s">
        <v>89</v>
      </c>
      <c r="AR117" s="88"/>
      <c r="AS117" s="92">
        <f>ROUND(SUM(AS118:AS120),2)</f>
        <v>0</v>
      </c>
      <c r="AT117" s="93">
        <f>ROUND(SUM(AT118:AT120),2)</f>
        <v>0</v>
      </c>
      <c r="AU117" s="94">
        <f>ROUND(SUM(AU118:AU120),2)</f>
        <v>0</v>
      </c>
      <c r="AV117" s="94">
        <f t="shared" si="1"/>
        <v>0</v>
      </c>
      <c r="AW117" s="95">
        <f>ROUND(SUM(AW118:AW120),5)</f>
        <v>0</v>
      </c>
      <c r="AX117" s="94">
        <f>ROUND(BB117*L34,2)</f>
        <v>0</v>
      </c>
      <c r="AY117" s="94">
        <f>ROUND(BC117*L35,2)</f>
        <v>0</v>
      </c>
      <c r="AZ117" s="94">
        <f>ROUND(BD117*L34,2)</f>
        <v>0</v>
      </c>
      <c r="BA117" s="94">
        <f>ROUND(BE117*L35,2)</f>
        <v>0</v>
      </c>
      <c r="BB117" s="94">
        <f>ROUND(SUM(BB118:BB120),2)</f>
        <v>0</v>
      </c>
      <c r="BC117" s="94">
        <f>ROUND(SUM(BC118:BC120),2)</f>
        <v>0</v>
      </c>
      <c r="BD117" s="94">
        <f>ROUND(SUM(BD118:BD120),2)</f>
        <v>0</v>
      </c>
      <c r="BE117" s="94">
        <f>ROUND(SUM(BE118:BE120),2)</f>
        <v>0</v>
      </c>
      <c r="BF117" s="96">
        <f>ROUND(SUM(BF118:BF120),2)</f>
        <v>0</v>
      </c>
      <c r="BS117" s="97" t="s">
        <v>82</v>
      </c>
      <c r="BT117" s="97" t="s">
        <v>90</v>
      </c>
      <c r="BU117" s="97" t="s">
        <v>84</v>
      </c>
      <c r="BV117" s="97" t="s">
        <v>85</v>
      </c>
      <c r="BW117" s="97" t="s">
        <v>160</v>
      </c>
      <c r="BX117" s="97" t="s">
        <v>5</v>
      </c>
      <c r="CL117" s="97" t="s">
        <v>1</v>
      </c>
      <c r="CM117" s="97" t="s">
        <v>83</v>
      </c>
    </row>
    <row r="118" spans="1:91" s="4" customFormat="1" ht="16.5" customHeight="1">
      <c r="A118" s="98" t="s">
        <v>92</v>
      </c>
      <c r="B118" s="59"/>
      <c r="C118" s="10"/>
      <c r="D118" s="10"/>
      <c r="E118" s="311" t="s">
        <v>161</v>
      </c>
      <c r="F118" s="311"/>
      <c r="G118" s="311"/>
      <c r="H118" s="311"/>
      <c r="I118" s="311"/>
      <c r="J118" s="10"/>
      <c r="K118" s="311" t="s">
        <v>162</v>
      </c>
      <c r="L118" s="311"/>
      <c r="M118" s="311"/>
      <c r="N118" s="311"/>
      <c r="O118" s="311"/>
      <c r="P118" s="311"/>
      <c r="Q118" s="311"/>
      <c r="R118" s="311"/>
      <c r="S118" s="311"/>
      <c r="T118" s="311"/>
      <c r="U118" s="311"/>
      <c r="V118" s="311"/>
      <c r="W118" s="311"/>
      <c r="X118" s="311"/>
      <c r="Y118" s="311"/>
      <c r="Z118" s="311"/>
      <c r="AA118" s="311"/>
      <c r="AB118" s="311"/>
      <c r="AC118" s="311"/>
      <c r="AD118" s="311"/>
      <c r="AE118" s="311"/>
      <c r="AF118" s="311"/>
      <c r="AG118" s="296">
        <f>'04.01 - Pripojovací plynovod'!K36</f>
        <v>0</v>
      </c>
      <c r="AH118" s="297"/>
      <c r="AI118" s="297"/>
      <c r="AJ118" s="297"/>
      <c r="AK118" s="297"/>
      <c r="AL118" s="297"/>
      <c r="AM118" s="297"/>
      <c r="AN118" s="296">
        <f t="shared" si="0"/>
        <v>0</v>
      </c>
      <c r="AO118" s="297"/>
      <c r="AP118" s="297"/>
      <c r="AQ118" s="99" t="s">
        <v>95</v>
      </c>
      <c r="AR118" s="59"/>
      <c r="AS118" s="100">
        <f>'04.01 - Pripojovací plynovod'!K33</f>
        <v>0</v>
      </c>
      <c r="AT118" s="101">
        <f>'04.01 - Pripojovací plynovod'!K34</f>
        <v>0</v>
      </c>
      <c r="AU118" s="101">
        <v>0</v>
      </c>
      <c r="AV118" s="101">
        <f t="shared" si="1"/>
        <v>0</v>
      </c>
      <c r="AW118" s="102">
        <f>'04.01 - Pripojovací plynovod'!T137</f>
        <v>0</v>
      </c>
      <c r="AX118" s="101">
        <f>'04.01 - Pripojovací plynovod'!K39</f>
        <v>0</v>
      </c>
      <c r="AY118" s="101">
        <f>'04.01 - Pripojovací plynovod'!K40</f>
        <v>0</v>
      </c>
      <c r="AZ118" s="101">
        <f>'04.01 - Pripojovací plynovod'!K41</f>
        <v>0</v>
      </c>
      <c r="BA118" s="101">
        <f>'04.01 - Pripojovací plynovod'!K42</f>
        <v>0</v>
      </c>
      <c r="BB118" s="101">
        <f>'04.01 - Pripojovací plynovod'!F39</f>
        <v>0</v>
      </c>
      <c r="BC118" s="101">
        <f>'04.01 - Pripojovací plynovod'!F40</f>
        <v>0</v>
      </c>
      <c r="BD118" s="101">
        <f>'04.01 - Pripojovací plynovod'!F41</f>
        <v>0</v>
      </c>
      <c r="BE118" s="101">
        <f>'04.01 - Pripojovací plynovod'!F42</f>
        <v>0</v>
      </c>
      <c r="BF118" s="103">
        <f>'04.01 - Pripojovací plynovod'!F43</f>
        <v>0</v>
      </c>
      <c r="BT118" s="27" t="s">
        <v>96</v>
      </c>
      <c r="BV118" s="27" t="s">
        <v>85</v>
      </c>
      <c r="BW118" s="27" t="s">
        <v>163</v>
      </c>
      <c r="BX118" s="27" t="s">
        <v>160</v>
      </c>
      <c r="CL118" s="27" t="s">
        <v>1</v>
      </c>
    </row>
    <row r="119" spans="1:91" s="4" customFormat="1" ht="16.5" customHeight="1">
      <c r="A119" s="98" t="s">
        <v>92</v>
      </c>
      <c r="B119" s="59"/>
      <c r="C119" s="10"/>
      <c r="D119" s="10"/>
      <c r="E119" s="311" t="s">
        <v>164</v>
      </c>
      <c r="F119" s="311"/>
      <c r="G119" s="311"/>
      <c r="H119" s="311"/>
      <c r="I119" s="311"/>
      <c r="J119" s="10"/>
      <c r="K119" s="311" t="s">
        <v>165</v>
      </c>
      <c r="L119" s="311"/>
      <c r="M119" s="311"/>
      <c r="N119" s="311"/>
      <c r="O119" s="311"/>
      <c r="P119" s="311"/>
      <c r="Q119" s="311"/>
      <c r="R119" s="311"/>
      <c r="S119" s="311"/>
      <c r="T119" s="311"/>
      <c r="U119" s="311"/>
      <c r="V119" s="311"/>
      <c r="W119" s="311"/>
      <c r="X119" s="311"/>
      <c r="Y119" s="311"/>
      <c r="Z119" s="311"/>
      <c r="AA119" s="311"/>
      <c r="AB119" s="311"/>
      <c r="AC119" s="311"/>
      <c r="AD119" s="311"/>
      <c r="AE119" s="311"/>
      <c r="AF119" s="311"/>
      <c r="AG119" s="296">
        <f>'04.02 - Meracia a regulač...'!K36</f>
        <v>0</v>
      </c>
      <c r="AH119" s="297"/>
      <c r="AI119" s="297"/>
      <c r="AJ119" s="297"/>
      <c r="AK119" s="297"/>
      <c r="AL119" s="297"/>
      <c r="AM119" s="297"/>
      <c r="AN119" s="296">
        <f t="shared" si="0"/>
        <v>0</v>
      </c>
      <c r="AO119" s="297"/>
      <c r="AP119" s="297"/>
      <c r="AQ119" s="99" t="s">
        <v>95</v>
      </c>
      <c r="AR119" s="59"/>
      <c r="AS119" s="100">
        <f>'04.02 - Meracia a regulač...'!K33</f>
        <v>0</v>
      </c>
      <c r="AT119" s="101">
        <f>'04.02 - Meracia a regulač...'!K34</f>
        <v>0</v>
      </c>
      <c r="AU119" s="101">
        <v>0</v>
      </c>
      <c r="AV119" s="101">
        <f t="shared" si="1"/>
        <v>0</v>
      </c>
      <c r="AW119" s="102">
        <f>'04.02 - Meracia a regulač...'!T137</f>
        <v>0</v>
      </c>
      <c r="AX119" s="101">
        <f>'04.02 - Meracia a regulač...'!K39</f>
        <v>0</v>
      </c>
      <c r="AY119" s="101">
        <f>'04.02 - Meracia a regulač...'!K40</f>
        <v>0</v>
      </c>
      <c r="AZ119" s="101">
        <f>'04.02 - Meracia a regulač...'!K41</f>
        <v>0</v>
      </c>
      <c r="BA119" s="101">
        <f>'04.02 - Meracia a regulač...'!K42</f>
        <v>0</v>
      </c>
      <c r="BB119" s="101">
        <f>'04.02 - Meracia a regulač...'!F39</f>
        <v>0</v>
      </c>
      <c r="BC119" s="101">
        <f>'04.02 - Meracia a regulač...'!F40</f>
        <v>0</v>
      </c>
      <c r="BD119" s="101">
        <f>'04.02 - Meracia a regulač...'!F41</f>
        <v>0</v>
      </c>
      <c r="BE119" s="101">
        <f>'04.02 - Meracia a regulač...'!F42</f>
        <v>0</v>
      </c>
      <c r="BF119" s="103">
        <f>'04.02 - Meracia a regulač...'!F43</f>
        <v>0</v>
      </c>
      <c r="BT119" s="27" t="s">
        <v>96</v>
      </c>
      <c r="BV119" s="27" t="s">
        <v>85</v>
      </c>
      <c r="BW119" s="27" t="s">
        <v>166</v>
      </c>
      <c r="BX119" s="27" t="s">
        <v>160</v>
      </c>
      <c r="CL119" s="27" t="s">
        <v>1</v>
      </c>
    </row>
    <row r="120" spans="1:91" s="4" customFormat="1" ht="16.5" customHeight="1">
      <c r="A120" s="98" t="s">
        <v>92</v>
      </c>
      <c r="B120" s="59"/>
      <c r="C120" s="10"/>
      <c r="D120" s="10"/>
      <c r="E120" s="311" t="s">
        <v>167</v>
      </c>
      <c r="F120" s="311"/>
      <c r="G120" s="311"/>
      <c r="H120" s="311"/>
      <c r="I120" s="311"/>
      <c r="J120" s="10"/>
      <c r="K120" s="311" t="s">
        <v>168</v>
      </c>
      <c r="L120" s="311"/>
      <c r="M120" s="311"/>
      <c r="N120" s="311"/>
      <c r="O120" s="311"/>
      <c r="P120" s="311"/>
      <c r="Q120" s="311"/>
      <c r="R120" s="311"/>
      <c r="S120" s="311"/>
      <c r="T120" s="311"/>
      <c r="U120" s="311"/>
      <c r="V120" s="311"/>
      <c r="W120" s="311"/>
      <c r="X120" s="311"/>
      <c r="Y120" s="311"/>
      <c r="Z120" s="311"/>
      <c r="AA120" s="311"/>
      <c r="AB120" s="311"/>
      <c r="AC120" s="311"/>
      <c r="AD120" s="311"/>
      <c r="AE120" s="311"/>
      <c r="AF120" s="311"/>
      <c r="AG120" s="296">
        <f>'04.03 - Odberné plynové z...'!K36</f>
        <v>0</v>
      </c>
      <c r="AH120" s="297"/>
      <c r="AI120" s="297"/>
      <c r="AJ120" s="297"/>
      <c r="AK120" s="297"/>
      <c r="AL120" s="297"/>
      <c r="AM120" s="297"/>
      <c r="AN120" s="296">
        <f t="shared" si="0"/>
        <v>0</v>
      </c>
      <c r="AO120" s="297"/>
      <c r="AP120" s="297"/>
      <c r="AQ120" s="99" t="s">
        <v>95</v>
      </c>
      <c r="AR120" s="59"/>
      <c r="AS120" s="100">
        <f>'04.03 - Odberné plynové z...'!K33</f>
        <v>0</v>
      </c>
      <c r="AT120" s="101">
        <f>'04.03 - Odberné plynové z...'!K34</f>
        <v>0</v>
      </c>
      <c r="AU120" s="101">
        <v>0</v>
      </c>
      <c r="AV120" s="101">
        <f t="shared" si="1"/>
        <v>0</v>
      </c>
      <c r="AW120" s="102">
        <f>'04.03 - Odberné plynové z...'!T144</f>
        <v>0</v>
      </c>
      <c r="AX120" s="101">
        <f>'04.03 - Odberné plynové z...'!K39</f>
        <v>0</v>
      </c>
      <c r="AY120" s="101">
        <f>'04.03 - Odberné plynové z...'!K40</f>
        <v>0</v>
      </c>
      <c r="AZ120" s="101">
        <f>'04.03 - Odberné plynové z...'!K41</f>
        <v>0</v>
      </c>
      <c r="BA120" s="101">
        <f>'04.03 - Odberné plynové z...'!K42</f>
        <v>0</v>
      </c>
      <c r="BB120" s="101">
        <f>'04.03 - Odberné plynové z...'!F39</f>
        <v>0</v>
      </c>
      <c r="BC120" s="101">
        <f>'04.03 - Odberné plynové z...'!F40</f>
        <v>0</v>
      </c>
      <c r="BD120" s="101">
        <f>'04.03 - Odberné plynové z...'!F41</f>
        <v>0</v>
      </c>
      <c r="BE120" s="101">
        <f>'04.03 - Odberné plynové z...'!F42</f>
        <v>0</v>
      </c>
      <c r="BF120" s="103">
        <f>'04.03 - Odberné plynové z...'!F43</f>
        <v>0</v>
      </c>
      <c r="BT120" s="27" t="s">
        <v>96</v>
      </c>
      <c r="BV120" s="27" t="s">
        <v>85</v>
      </c>
      <c r="BW120" s="27" t="s">
        <v>169</v>
      </c>
      <c r="BX120" s="27" t="s">
        <v>160</v>
      </c>
      <c r="CL120" s="27" t="s">
        <v>1</v>
      </c>
    </row>
    <row r="121" spans="1:91" s="7" customFormat="1" ht="24.75" customHeight="1">
      <c r="B121" s="88"/>
      <c r="C121" s="89"/>
      <c r="D121" s="310" t="s">
        <v>170</v>
      </c>
      <c r="E121" s="310"/>
      <c r="F121" s="310"/>
      <c r="G121" s="310"/>
      <c r="H121" s="310"/>
      <c r="I121" s="90"/>
      <c r="J121" s="310" t="s">
        <v>171</v>
      </c>
      <c r="K121" s="310"/>
      <c r="L121" s="310"/>
      <c r="M121" s="310"/>
      <c r="N121" s="310"/>
      <c r="O121" s="310"/>
      <c r="P121" s="310"/>
      <c r="Q121" s="310"/>
      <c r="R121" s="310"/>
      <c r="S121" s="310"/>
      <c r="T121" s="310"/>
      <c r="U121" s="310"/>
      <c r="V121" s="310"/>
      <c r="W121" s="310"/>
      <c r="X121" s="310"/>
      <c r="Y121" s="310"/>
      <c r="Z121" s="310"/>
      <c r="AA121" s="310"/>
      <c r="AB121" s="310"/>
      <c r="AC121" s="310"/>
      <c r="AD121" s="310"/>
      <c r="AE121" s="310"/>
      <c r="AF121" s="310"/>
      <c r="AG121" s="300">
        <f>ROUND(AG122+AG127+AG128,2)</f>
        <v>0</v>
      </c>
      <c r="AH121" s="299"/>
      <c r="AI121" s="299"/>
      <c r="AJ121" s="299"/>
      <c r="AK121" s="299"/>
      <c r="AL121" s="299"/>
      <c r="AM121" s="299"/>
      <c r="AN121" s="298">
        <f t="shared" si="0"/>
        <v>0</v>
      </c>
      <c r="AO121" s="299"/>
      <c r="AP121" s="299"/>
      <c r="AQ121" s="91" t="s">
        <v>89</v>
      </c>
      <c r="AR121" s="88"/>
      <c r="AS121" s="92">
        <f>ROUND(AS122+AS127+AS128,2)</f>
        <v>0</v>
      </c>
      <c r="AT121" s="93">
        <f>ROUND(AT122+AT127+AT128,2)</f>
        <v>0</v>
      </c>
      <c r="AU121" s="94">
        <f>ROUND(AU122+AU127+AU128,2)</f>
        <v>0</v>
      </c>
      <c r="AV121" s="94">
        <f t="shared" si="1"/>
        <v>0</v>
      </c>
      <c r="AW121" s="95">
        <f>ROUND(AW122+AW127+AW128,5)</f>
        <v>0</v>
      </c>
      <c r="AX121" s="94">
        <f>ROUND(BB121*L34,2)</f>
        <v>0</v>
      </c>
      <c r="AY121" s="94">
        <f>ROUND(BC121*L35,2)</f>
        <v>0</v>
      </c>
      <c r="AZ121" s="94">
        <f>ROUND(BD121*L34,2)</f>
        <v>0</v>
      </c>
      <c r="BA121" s="94">
        <f>ROUND(BE121*L35,2)</f>
        <v>0</v>
      </c>
      <c r="BB121" s="94">
        <f>ROUND(BB122+BB127+BB128,2)</f>
        <v>0</v>
      </c>
      <c r="BC121" s="94">
        <f>ROUND(BC122+BC127+BC128,2)</f>
        <v>0</v>
      </c>
      <c r="BD121" s="94">
        <f>ROUND(BD122+BD127+BD128,2)</f>
        <v>0</v>
      </c>
      <c r="BE121" s="94">
        <f>ROUND(BE122+BE127+BE128,2)</f>
        <v>0</v>
      </c>
      <c r="BF121" s="96">
        <f>ROUND(BF122+BF127+BF128,2)</f>
        <v>0</v>
      </c>
      <c r="BS121" s="97" t="s">
        <v>82</v>
      </c>
      <c r="BT121" s="97" t="s">
        <v>90</v>
      </c>
      <c r="BU121" s="97" t="s">
        <v>84</v>
      </c>
      <c r="BV121" s="97" t="s">
        <v>85</v>
      </c>
      <c r="BW121" s="97" t="s">
        <v>172</v>
      </c>
      <c r="BX121" s="97" t="s">
        <v>5</v>
      </c>
      <c r="CL121" s="97" t="s">
        <v>1</v>
      </c>
      <c r="CM121" s="97" t="s">
        <v>83</v>
      </c>
    </row>
    <row r="122" spans="1:91" s="4" customFormat="1" ht="16.5" customHeight="1">
      <c r="B122" s="59"/>
      <c r="C122" s="10"/>
      <c r="D122" s="10"/>
      <c r="E122" s="311" t="s">
        <v>173</v>
      </c>
      <c r="F122" s="311"/>
      <c r="G122" s="311"/>
      <c r="H122" s="311"/>
      <c r="I122" s="311"/>
      <c r="J122" s="10"/>
      <c r="K122" s="311" t="s">
        <v>174</v>
      </c>
      <c r="L122" s="311"/>
      <c r="M122" s="311"/>
      <c r="N122" s="311"/>
      <c r="O122" s="311"/>
      <c r="P122" s="311"/>
      <c r="Q122" s="311"/>
      <c r="R122" s="311"/>
      <c r="S122" s="311"/>
      <c r="T122" s="311"/>
      <c r="U122" s="311"/>
      <c r="V122" s="311"/>
      <c r="W122" s="311"/>
      <c r="X122" s="311"/>
      <c r="Y122" s="311"/>
      <c r="Z122" s="311"/>
      <c r="AA122" s="311"/>
      <c r="AB122" s="311"/>
      <c r="AC122" s="311"/>
      <c r="AD122" s="311"/>
      <c r="AE122" s="311"/>
      <c r="AF122" s="311"/>
      <c r="AG122" s="301">
        <f>ROUND(SUM(AG123:AG126),2)</f>
        <v>0</v>
      </c>
      <c r="AH122" s="297"/>
      <c r="AI122" s="297"/>
      <c r="AJ122" s="297"/>
      <c r="AK122" s="297"/>
      <c r="AL122" s="297"/>
      <c r="AM122" s="297"/>
      <c r="AN122" s="296">
        <f t="shared" si="0"/>
        <v>0</v>
      </c>
      <c r="AO122" s="297"/>
      <c r="AP122" s="297"/>
      <c r="AQ122" s="99" t="s">
        <v>95</v>
      </c>
      <c r="AR122" s="59"/>
      <c r="AS122" s="104">
        <f>ROUND(SUM(AS123:AS126),2)</f>
        <v>0</v>
      </c>
      <c r="AT122" s="105">
        <f>ROUND(SUM(AT123:AT126),2)</f>
        <v>0</v>
      </c>
      <c r="AU122" s="101">
        <f>ROUND(SUM(AU123:AU126),2)</f>
        <v>0</v>
      </c>
      <c r="AV122" s="101">
        <f t="shared" si="1"/>
        <v>0</v>
      </c>
      <c r="AW122" s="102">
        <f>ROUND(SUM(AW123:AW126),5)</f>
        <v>0</v>
      </c>
      <c r="AX122" s="101">
        <f>ROUND(BB122*L34,2)</f>
        <v>0</v>
      </c>
      <c r="AY122" s="101">
        <f>ROUND(BC122*L35,2)</f>
        <v>0</v>
      </c>
      <c r="AZ122" s="101">
        <f>ROUND(BD122*L34,2)</f>
        <v>0</v>
      </c>
      <c r="BA122" s="101">
        <f>ROUND(BE122*L35,2)</f>
        <v>0</v>
      </c>
      <c r="BB122" s="101">
        <f>ROUND(SUM(BB123:BB126),2)</f>
        <v>0</v>
      </c>
      <c r="BC122" s="101">
        <f>ROUND(SUM(BC123:BC126),2)</f>
        <v>0</v>
      </c>
      <c r="BD122" s="101">
        <f>ROUND(SUM(BD123:BD126),2)</f>
        <v>0</v>
      </c>
      <c r="BE122" s="101">
        <f>ROUND(SUM(BE123:BE126),2)</f>
        <v>0</v>
      </c>
      <c r="BF122" s="103">
        <f>ROUND(SUM(BF123:BF126),2)</f>
        <v>0</v>
      </c>
      <c r="BS122" s="27" t="s">
        <v>82</v>
      </c>
      <c r="BT122" s="27" t="s">
        <v>96</v>
      </c>
      <c r="BU122" s="27" t="s">
        <v>84</v>
      </c>
      <c r="BV122" s="27" t="s">
        <v>85</v>
      </c>
      <c r="BW122" s="27" t="s">
        <v>175</v>
      </c>
      <c r="BX122" s="27" t="s">
        <v>172</v>
      </c>
      <c r="CL122" s="27" t="s">
        <v>1</v>
      </c>
    </row>
    <row r="123" spans="1:91" s="4" customFormat="1" ht="16.5" customHeight="1">
      <c r="A123" s="98" t="s">
        <v>92</v>
      </c>
      <c r="B123" s="59"/>
      <c r="C123" s="10"/>
      <c r="D123" s="10"/>
      <c r="E123" s="10"/>
      <c r="F123" s="311" t="s">
        <v>176</v>
      </c>
      <c r="G123" s="311"/>
      <c r="H123" s="311"/>
      <c r="I123" s="311"/>
      <c r="J123" s="311"/>
      <c r="K123" s="10"/>
      <c r="L123" s="311" t="s">
        <v>177</v>
      </c>
      <c r="M123" s="311"/>
      <c r="N123" s="311"/>
      <c r="O123" s="311"/>
      <c r="P123" s="311"/>
      <c r="Q123" s="311"/>
      <c r="R123" s="311"/>
      <c r="S123" s="311"/>
      <c r="T123" s="311"/>
      <c r="U123" s="311"/>
      <c r="V123" s="311"/>
      <c r="W123" s="311"/>
      <c r="X123" s="311"/>
      <c r="Y123" s="311"/>
      <c r="Z123" s="311"/>
      <c r="AA123" s="311"/>
      <c r="AB123" s="311"/>
      <c r="AC123" s="311"/>
      <c r="AD123" s="311"/>
      <c r="AE123" s="311"/>
      <c r="AF123" s="311"/>
      <c r="AG123" s="296">
        <f>'1.1.1 - Kotolňa'!K38</f>
        <v>0</v>
      </c>
      <c r="AH123" s="297"/>
      <c r="AI123" s="297"/>
      <c r="AJ123" s="297"/>
      <c r="AK123" s="297"/>
      <c r="AL123" s="297"/>
      <c r="AM123" s="297"/>
      <c r="AN123" s="296">
        <f t="shared" si="0"/>
        <v>0</v>
      </c>
      <c r="AO123" s="297"/>
      <c r="AP123" s="297"/>
      <c r="AQ123" s="99" t="s">
        <v>95</v>
      </c>
      <c r="AR123" s="59"/>
      <c r="AS123" s="100">
        <f>'1.1.1 - Kotolňa'!K35</f>
        <v>0</v>
      </c>
      <c r="AT123" s="101">
        <f>'1.1.1 - Kotolňa'!K36</f>
        <v>0</v>
      </c>
      <c r="AU123" s="101">
        <v>0</v>
      </c>
      <c r="AV123" s="101">
        <f t="shared" si="1"/>
        <v>0</v>
      </c>
      <c r="AW123" s="102">
        <f>'1.1.1 - Kotolňa'!T145</f>
        <v>0</v>
      </c>
      <c r="AX123" s="101">
        <f>'1.1.1 - Kotolňa'!K41</f>
        <v>0</v>
      </c>
      <c r="AY123" s="101">
        <f>'1.1.1 - Kotolňa'!K42</f>
        <v>0</v>
      </c>
      <c r="AZ123" s="101">
        <f>'1.1.1 - Kotolňa'!K43</f>
        <v>0</v>
      </c>
      <c r="BA123" s="101">
        <f>'1.1.1 - Kotolňa'!K44</f>
        <v>0</v>
      </c>
      <c r="BB123" s="101">
        <f>'1.1.1 - Kotolňa'!F41</f>
        <v>0</v>
      </c>
      <c r="BC123" s="101">
        <f>'1.1.1 - Kotolňa'!F42</f>
        <v>0</v>
      </c>
      <c r="BD123" s="101">
        <f>'1.1.1 - Kotolňa'!F43</f>
        <v>0</v>
      </c>
      <c r="BE123" s="101">
        <f>'1.1.1 - Kotolňa'!F44</f>
        <v>0</v>
      </c>
      <c r="BF123" s="103">
        <f>'1.1.1 - Kotolňa'!F45</f>
        <v>0</v>
      </c>
      <c r="BT123" s="27" t="s">
        <v>178</v>
      </c>
      <c r="BV123" s="27" t="s">
        <v>85</v>
      </c>
      <c r="BW123" s="27" t="s">
        <v>179</v>
      </c>
      <c r="BX123" s="27" t="s">
        <v>175</v>
      </c>
      <c r="CL123" s="27" t="s">
        <v>1</v>
      </c>
    </row>
    <row r="124" spans="1:91" s="4" customFormat="1" ht="16.5" customHeight="1">
      <c r="A124" s="98" t="s">
        <v>92</v>
      </c>
      <c r="B124" s="59"/>
      <c r="C124" s="10"/>
      <c r="D124" s="10"/>
      <c r="E124" s="10"/>
      <c r="F124" s="311" t="s">
        <v>180</v>
      </c>
      <c r="G124" s="311"/>
      <c r="H124" s="311"/>
      <c r="I124" s="311"/>
      <c r="J124" s="311"/>
      <c r="K124" s="10"/>
      <c r="L124" s="311" t="s">
        <v>181</v>
      </c>
      <c r="M124" s="311"/>
      <c r="N124" s="311"/>
      <c r="O124" s="311"/>
      <c r="P124" s="311"/>
      <c r="Q124" s="311"/>
      <c r="R124" s="311"/>
      <c r="S124" s="311"/>
      <c r="T124" s="311"/>
      <c r="U124" s="311"/>
      <c r="V124" s="311"/>
      <c r="W124" s="311"/>
      <c r="X124" s="311"/>
      <c r="Y124" s="311"/>
      <c r="Z124" s="311"/>
      <c r="AA124" s="311"/>
      <c r="AB124" s="311"/>
      <c r="AC124" s="311"/>
      <c r="AD124" s="311"/>
      <c r="AE124" s="311"/>
      <c r="AF124" s="311"/>
      <c r="AG124" s="296">
        <f>'1.1.2 - Podlahové kúrenie'!K38</f>
        <v>0</v>
      </c>
      <c r="AH124" s="297"/>
      <c r="AI124" s="297"/>
      <c r="AJ124" s="297"/>
      <c r="AK124" s="297"/>
      <c r="AL124" s="297"/>
      <c r="AM124" s="297"/>
      <c r="AN124" s="296">
        <f t="shared" si="0"/>
        <v>0</v>
      </c>
      <c r="AO124" s="297"/>
      <c r="AP124" s="297"/>
      <c r="AQ124" s="99" t="s">
        <v>95</v>
      </c>
      <c r="AR124" s="59"/>
      <c r="AS124" s="100">
        <f>'1.1.2 - Podlahové kúrenie'!K35</f>
        <v>0</v>
      </c>
      <c r="AT124" s="101">
        <f>'1.1.2 - Podlahové kúrenie'!K36</f>
        <v>0</v>
      </c>
      <c r="AU124" s="101">
        <v>0</v>
      </c>
      <c r="AV124" s="101">
        <f t="shared" si="1"/>
        <v>0</v>
      </c>
      <c r="AW124" s="102">
        <f>'1.1.2 - Podlahové kúrenie'!T137</f>
        <v>0</v>
      </c>
      <c r="AX124" s="101">
        <f>'1.1.2 - Podlahové kúrenie'!K41</f>
        <v>0</v>
      </c>
      <c r="AY124" s="101">
        <f>'1.1.2 - Podlahové kúrenie'!K42</f>
        <v>0</v>
      </c>
      <c r="AZ124" s="101">
        <f>'1.1.2 - Podlahové kúrenie'!K43</f>
        <v>0</v>
      </c>
      <c r="BA124" s="101">
        <f>'1.1.2 - Podlahové kúrenie'!K44</f>
        <v>0</v>
      </c>
      <c r="BB124" s="101">
        <f>'1.1.2 - Podlahové kúrenie'!F41</f>
        <v>0</v>
      </c>
      <c r="BC124" s="101">
        <f>'1.1.2 - Podlahové kúrenie'!F42</f>
        <v>0</v>
      </c>
      <c r="BD124" s="101">
        <f>'1.1.2 - Podlahové kúrenie'!F43</f>
        <v>0</v>
      </c>
      <c r="BE124" s="101">
        <f>'1.1.2 - Podlahové kúrenie'!F44</f>
        <v>0</v>
      </c>
      <c r="BF124" s="103">
        <f>'1.1.2 - Podlahové kúrenie'!F45</f>
        <v>0</v>
      </c>
      <c r="BT124" s="27" t="s">
        <v>178</v>
      </c>
      <c r="BV124" s="27" t="s">
        <v>85</v>
      </c>
      <c r="BW124" s="27" t="s">
        <v>182</v>
      </c>
      <c r="BX124" s="27" t="s">
        <v>175</v>
      </c>
      <c r="CL124" s="27" t="s">
        <v>1</v>
      </c>
    </row>
    <row r="125" spans="1:91" s="4" customFormat="1" ht="16.5" customHeight="1">
      <c r="A125" s="98" t="s">
        <v>92</v>
      </c>
      <c r="B125" s="59"/>
      <c r="C125" s="10"/>
      <c r="D125" s="10"/>
      <c r="E125" s="10"/>
      <c r="F125" s="311" t="s">
        <v>183</v>
      </c>
      <c r="G125" s="311"/>
      <c r="H125" s="311"/>
      <c r="I125" s="311"/>
      <c r="J125" s="311"/>
      <c r="K125" s="10"/>
      <c r="L125" s="311" t="s">
        <v>184</v>
      </c>
      <c r="M125" s="311"/>
      <c r="N125" s="311"/>
      <c r="O125" s="311"/>
      <c r="P125" s="311"/>
      <c r="Q125" s="311"/>
      <c r="R125" s="311"/>
      <c r="S125" s="311"/>
      <c r="T125" s="311"/>
      <c r="U125" s="311"/>
      <c r="V125" s="311"/>
      <c r="W125" s="311"/>
      <c r="X125" s="311"/>
      <c r="Y125" s="311"/>
      <c r="Z125" s="311"/>
      <c r="AA125" s="311"/>
      <c r="AB125" s="311"/>
      <c r="AC125" s="311"/>
      <c r="AD125" s="311"/>
      <c r="AE125" s="311"/>
      <c r="AF125" s="311"/>
      <c r="AG125" s="296">
        <f>'1.1.3 - Hlavné rozvody'!K38</f>
        <v>0</v>
      </c>
      <c r="AH125" s="297"/>
      <c r="AI125" s="297"/>
      <c r="AJ125" s="297"/>
      <c r="AK125" s="297"/>
      <c r="AL125" s="297"/>
      <c r="AM125" s="297"/>
      <c r="AN125" s="296">
        <f t="shared" si="0"/>
        <v>0</v>
      </c>
      <c r="AO125" s="297"/>
      <c r="AP125" s="297"/>
      <c r="AQ125" s="99" t="s">
        <v>95</v>
      </c>
      <c r="AR125" s="59"/>
      <c r="AS125" s="100">
        <f>'1.1.3 - Hlavné rozvody'!K35</f>
        <v>0</v>
      </c>
      <c r="AT125" s="101">
        <f>'1.1.3 - Hlavné rozvody'!K36</f>
        <v>0</v>
      </c>
      <c r="AU125" s="101">
        <v>0</v>
      </c>
      <c r="AV125" s="101">
        <f t="shared" si="1"/>
        <v>0</v>
      </c>
      <c r="AW125" s="102">
        <f>'1.1.3 - Hlavné rozvody'!T137</f>
        <v>0</v>
      </c>
      <c r="AX125" s="101">
        <f>'1.1.3 - Hlavné rozvody'!K41</f>
        <v>0</v>
      </c>
      <c r="AY125" s="101">
        <f>'1.1.3 - Hlavné rozvody'!K42</f>
        <v>0</v>
      </c>
      <c r="AZ125" s="101">
        <f>'1.1.3 - Hlavné rozvody'!K43</f>
        <v>0</v>
      </c>
      <c r="BA125" s="101">
        <f>'1.1.3 - Hlavné rozvody'!K44</f>
        <v>0</v>
      </c>
      <c r="BB125" s="101">
        <f>'1.1.3 - Hlavné rozvody'!F41</f>
        <v>0</v>
      </c>
      <c r="BC125" s="101">
        <f>'1.1.3 - Hlavné rozvody'!F42</f>
        <v>0</v>
      </c>
      <c r="BD125" s="101">
        <f>'1.1.3 - Hlavné rozvody'!F43</f>
        <v>0</v>
      </c>
      <c r="BE125" s="101">
        <f>'1.1.3 - Hlavné rozvody'!F44</f>
        <v>0</v>
      </c>
      <c r="BF125" s="103">
        <f>'1.1.3 - Hlavné rozvody'!F45</f>
        <v>0</v>
      </c>
      <c r="BT125" s="27" t="s">
        <v>178</v>
      </c>
      <c r="BV125" s="27" t="s">
        <v>85</v>
      </c>
      <c r="BW125" s="27" t="s">
        <v>185</v>
      </c>
      <c r="BX125" s="27" t="s">
        <v>175</v>
      </c>
      <c r="CL125" s="27" t="s">
        <v>1</v>
      </c>
    </row>
    <row r="126" spans="1:91" s="4" customFormat="1" ht="16.5" customHeight="1">
      <c r="A126" s="98" t="s">
        <v>92</v>
      </c>
      <c r="B126" s="59"/>
      <c r="C126" s="10"/>
      <c r="D126" s="10"/>
      <c r="E126" s="10"/>
      <c r="F126" s="311" t="s">
        <v>186</v>
      </c>
      <c r="G126" s="311"/>
      <c r="H126" s="311"/>
      <c r="I126" s="311"/>
      <c r="J126" s="311"/>
      <c r="K126" s="10"/>
      <c r="L126" s="311" t="s">
        <v>187</v>
      </c>
      <c r="M126" s="311"/>
      <c r="N126" s="311"/>
      <c r="O126" s="311"/>
      <c r="P126" s="311"/>
      <c r="Q126" s="311"/>
      <c r="R126" s="311"/>
      <c r="S126" s="311"/>
      <c r="T126" s="311"/>
      <c r="U126" s="311"/>
      <c r="V126" s="311"/>
      <c r="W126" s="311"/>
      <c r="X126" s="311"/>
      <c r="Y126" s="311"/>
      <c r="Z126" s="311"/>
      <c r="AA126" s="311"/>
      <c r="AB126" s="311"/>
      <c r="AC126" s="311"/>
      <c r="AD126" s="311"/>
      <c r="AE126" s="311"/>
      <c r="AF126" s="311"/>
      <c r="AG126" s="296">
        <f>'1.1.4 - Solárny systém'!K38</f>
        <v>0</v>
      </c>
      <c r="AH126" s="297"/>
      <c r="AI126" s="297"/>
      <c r="AJ126" s="297"/>
      <c r="AK126" s="297"/>
      <c r="AL126" s="297"/>
      <c r="AM126" s="297"/>
      <c r="AN126" s="296">
        <f t="shared" ref="AN126:AN149" si="2">SUM(AG126,AV126)</f>
        <v>0</v>
      </c>
      <c r="AO126" s="297"/>
      <c r="AP126" s="297"/>
      <c r="AQ126" s="99" t="s">
        <v>95</v>
      </c>
      <c r="AR126" s="59"/>
      <c r="AS126" s="100">
        <f>'1.1.4 - Solárny systém'!K35</f>
        <v>0</v>
      </c>
      <c r="AT126" s="101">
        <f>'1.1.4 - Solárny systém'!K36</f>
        <v>0</v>
      </c>
      <c r="AU126" s="101">
        <v>0</v>
      </c>
      <c r="AV126" s="101">
        <f t="shared" ref="AV126:AV149" si="3">ROUND(SUM(AX126:AY126),2)</f>
        <v>0</v>
      </c>
      <c r="AW126" s="102">
        <f>'1.1.4 - Solárny systém'!T139</f>
        <v>0</v>
      </c>
      <c r="AX126" s="101">
        <f>'1.1.4 - Solárny systém'!K41</f>
        <v>0</v>
      </c>
      <c r="AY126" s="101">
        <f>'1.1.4 - Solárny systém'!K42</f>
        <v>0</v>
      </c>
      <c r="AZ126" s="101">
        <f>'1.1.4 - Solárny systém'!K43</f>
        <v>0</v>
      </c>
      <c r="BA126" s="101">
        <f>'1.1.4 - Solárny systém'!K44</f>
        <v>0</v>
      </c>
      <c r="BB126" s="101">
        <f>'1.1.4 - Solárny systém'!F41</f>
        <v>0</v>
      </c>
      <c r="BC126" s="101">
        <f>'1.1.4 - Solárny systém'!F42</f>
        <v>0</v>
      </c>
      <c r="BD126" s="101">
        <f>'1.1.4 - Solárny systém'!F43</f>
        <v>0</v>
      </c>
      <c r="BE126" s="101">
        <f>'1.1.4 - Solárny systém'!F44</f>
        <v>0</v>
      </c>
      <c r="BF126" s="103">
        <f>'1.1.4 - Solárny systém'!F45</f>
        <v>0</v>
      </c>
      <c r="BT126" s="27" t="s">
        <v>178</v>
      </c>
      <c r="BV126" s="27" t="s">
        <v>85</v>
      </c>
      <c r="BW126" s="27" t="s">
        <v>188</v>
      </c>
      <c r="BX126" s="27" t="s">
        <v>175</v>
      </c>
      <c r="CL126" s="27" t="s">
        <v>1</v>
      </c>
    </row>
    <row r="127" spans="1:91" s="4" customFormat="1" ht="16.5" customHeight="1">
      <c r="A127" s="98" t="s">
        <v>92</v>
      </c>
      <c r="B127" s="59"/>
      <c r="C127" s="10"/>
      <c r="D127" s="10"/>
      <c r="E127" s="311" t="s">
        <v>189</v>
      </c>
      <c r="F127" s="311"/>
      <c r="G127" s="311"/>
      <c r="H127" s="311"/>
      <c r="I127" s="311"/>
      <c r="J127" s="10"/>
      <c r="K127" s="311" t="s">
        <v>190</v>
      </c>
      <c r="L127" s="311"/>
      <c r="M127" s="311"/>
      <c r="N127" s="311"/>
      <c r="O127" s="311"/>
      <c r="P127" s="311"/>
      <c r="Q127" s="311"/>
      <c r="R127" s="311"/>
      <c r="S127" s="311"/>
      <c r="T127" s="311"/>
      <c r="U127" s="311"/>
      <c r="V127" s="311"/>
      <c r="W127" s="311"/>
      <c r="X127" s="311"/>
      <c r="Y127" s="311"/>
      <c r="Z127" s="311"/>
      <c r="AA127" s="311"/>
      <c r="AB127" s="311"/>
      <c r="AC127" s="311"/>
      <c r="AD127" s="311"/>
      <c r="AE127" s="311"/>
      <c r="AF127" s="311"/>
      <c r="AG127" s="296">
        <f>'05.02 - Zdravotechnické i...'!K36</f>
        <v>0</v>
      </c>
      <c r="AH127" s="297"/>
      <c r="AI127" s="297"/>
      <c r="AJ127" s="297"/>
      <c r="AK127" s="297"/>
      <c r="AL127" s="297"/>
      <c r="AM127" s="297"/>
      <c r="AN127" s="296">
        <f t="shared" si="2"/>
        <v>0</v>
      </c>
      <c r="AO127" s="297"/>
      <c r="AP127" s="297"/>
      <c r="AQ127" s="99" t="s">
        <v>95</v>
      </c>
      <c r="AR127" s="59"/>
      <c r="AS127" s="100">
        <f>'05.02 - Zdravotechnické i...'!K33</f>
        <v>0</v>
      </c>
      <c r="AT127" s="101">
        <f>'05.02 - Zdravotechnické i...'!K34</f>
        <v>0</v>
      </c>
      <c r="AU127" s="101">
        <v>0</v>
      </c>
      <c r="AV127" s="101">
        <f t="shared" si="3"/>
        <v>0</v>
      </c>
      <c r="AW127" s="102">
        <f>'05.02 - Zdravotechnické i...'!T135</f>
        <v>0</v>
      </c>
      <c r="AX127" s="101">
        <f>'05.02 - Zdravotechnické i...'!K39</f>
        <v>0</v>
      </c>
      <c r="AY127" s="101">
        <f>'05.02 - Zdravotechnické i...'!K40</f>
        <v>0</v>
      </c>
      <c r="AZ127" s="101">
        <f>'05.02 - Zdravotechnické i...'!K41</f>
        <v>0</v>
      </c>
      <c r="BA127" s="101">
        <f>'05.02 - Zdravotechnické i...'!K42</f>
        <v>0</v>
      </c>
      <c r="BB127" s="101">
        <f>'05.02 - Zdravotechnické i...'!F39</f>
        <v>0</v>
      </c>
      <c r="BC127" s="101">
        <f>'05.02 - Zdravotechnické i...'!F40</f>
        <v>0</v>
      </c>
      <c r="BD127" s="101">
        <f>'05.02 - Zdravotechnické i...'!F41</f>
        <v>0</v>
      </c>
      <c r="BE127" s="101">
        <f>'05.02 - Zdravotechnické i...'!F42</f>
        <v>0</v>
      </c>
      <c r="BF127" s="103">
        <f>'05.02 - Zdravotechnické i...'!F43</f>
        <v>0</v>
      </c>
      <c r="BT127" s="27" t="s">
        <v>96</v>
      </c>
      <c r="BV127" s="27" t="s">
        <v>85</v>
      </c>
      <c r="BW127" s="27" t="s">
        <v>191</v>
      </c>
      <c r="BX127" s="27" t="s">
        <v>172</v>
      </c>
      <c r="CL127" s="27" t="s">
        <v>1</v>
      </c>
    </row>
    <row r="128" spans="1:91" s="4" customFormat="1" ht="23.25" customHeight="1">
      <c r="B128" s="59"/>
      <c r="C128" s="10"/>
      <c r="D128" s="10"/>
      <c r="E128" s="311" t="s">
        <v>192</v>
      </c>
      <c r="F128" s="311"/>
      <c r="G128" s="311"/>
      <c r="H128" s="311"/>
      <c r="I128" s="311"/>
      <c r="J128" s="10"/>
      <c r="K128" s="311" t="s">
        <v>193</v>
      </c>
      <c r="L128" s="311"/>
      <c r="M128" s="311"/>
      <c r="N128" s="311"/>
      <c r="O128" s="311"/>
      <c r="P128" s="311"/>
      <c r="Q128" s="311"/>
      <c r="R128" s="311"/>
      <c r="S128" s="311"/>
      <c r="T128" s="311"/>
      <c r="U128" s="311"/>
      <c r="V128" s="311"/>
      <c r="W128" s="311"/>
      <c r="X128" s="311"/>
      <c r="Y128" s="311"/>
      <c r="Z128" s="311"/>
      <c r="AA128" s="311"/>
      <c r="AB128" s="311"/>
      <c r="AC128" s="311"/>
      <c r="AD128" s="311"/>
      <c r="AE128" s="311"/>
      <c r="AF128" s="311"/>
      <c r="AG128" s="301">
        <f>ROUND(SUM(AG129:AG131),2)</f>
        <v>0</v>
      </c>
      <c r="AH128" s="297"/>
      <c r="AI128" s="297"/>
      <c r="AJ128" s="297"/>
      <c r="AK128" s="297"/>
      <c r="AL128" s="297"/>
      <c r="AM128" s="297"/>
      <c r="AN128" s="296">
        <f t="shared" si="2"/>
        <v>0</v>
      </c>
      <c r="AO128" s="297"/>
      <c r="AP128" s="297"/>
      <c r="AQ128" s="99" t="s">
        <v>95</v>
      </c>
      <c r="AR128" s="59"/>
      <c r="AS128" s="104">
        <f>ROUND(SUM(AS129:AS131),2)</f>
        <v>0</v>
      </c>
      <c r="AT128" s="105">
        <f>ROUND(SUM(AT129:AT131),2)</f>
        <v>0</v>
      </c>
      <c r="AU128" s="101">
        <f>ROUND(SUM(AU129:AU131),2)</f>
        <v>0</v>
      </c>
      <c r="AV128" s="101">
        <f t="shared" si="3"/>
        <v>0</v>
      </c>
      <c r="AW128" s="102">
        <f>ROUND(SUM(AW129:AW131),5)</f>
        <v>0</v>
      </c>
      <c r="AX128" s="101">
        <f>ROUND(BB128*L34,2)</f>
        <v>0</v>
      </c>
      <c r="AY128" s="101">
        <f>ROUND(BC128*L35,2)</f>
        <v>0</v>
      </c>
      <c r="AZ128" s="101">
        <f>ROUND(BD128*L34,2)</f>
        <v>0</v>
      </c>
      <c r="BA128" s="101">
        <f>ROUND(BE128*L35,2)</f>
        <v>0</v>
      </c>
      <c r="BB128" s="101">
        <f>ROUND(SUM(BB129:BB131),2)</f>
        <v>0</v>
      </c>
      <c r="BC128" s="101">
        <f>ROUND(SUM(BC129:BC131),2)</f>
        <v>0</v>
      </c>
      <c r="BD128" s="101">
        <f>ROUND(SUM(BD129:BD131),2)</f>
        <v>0</v>
      </c>
      <c r="BE128" s="101">
        <f>ROUND(SUM(BE129:BE131),2)</f>
        <v>0</v>
      </c>
      <c r="BF128" s="103">
        <f>ROUND(SUM(BF129:BF131),2)</f>
        <v>0</v>
      </c>
      <c r="BS128" s="27" t="s">
        <v>82</v>
      </c>
      <c r="BT128" s="27" t="s">
        <v>96</v>
      </c>
      <c r="BU128" s="27" t="s">
        <v>84</v>
      </c>
      <c r="BV128" s="27" t="s">
        <v>85</v>
      </c>
      <c r="BW128" s="27" t="s">
        <v>194</v>
      </c>
      <c r="BX128" s="27" t="s">
        <v>172</v>
      </c>
      <c r="CL128" s="27" t="s">
        <v>1</v>
      </c>
    </row>
    <row r="129" spans="1:91" s="4" customFormat="1" ht="16.5" customHeight="1">
      <c r="A129" s="98" t="s">
        <v>92</v>
      </c>
      <c r="B129" s="59"/>
      <c r="C129" s="10"/>
      <c r="D129" s="10"/>
      <c r="E129" s="10"/>
      <c r="F129" s="311" t="s">
        <v>195</v>
      </c>
      <c r="G129" s="311"/>
      <c r="H129" s="311"/>
      <c r="I129" s="311"/>
      <c r="J129" s="311"/>
      <c r="K129" s="10"/>
      <c r="L129" s="311" t="s">
        <v>196</v>
      </c>
      <c r="M129" s="311"/>
      <c r="N129" s="311"/>
      <c r="O129" s="311"/>
      <c r="P129" s="311"/>
      <c r="Q129" s="311"/>
      <c r="R129" s="311"/>
      <c r="S129" s="311"/>
      <c r="T129" s="311"/>
      <c r="U129" s="311"/>
      <c r="V129" s="311"/>
      <c r="W129" s="311"/>
      <c r="X129" s="311"/>
      <c r="Y129" s="311"/>
      <c r="Z129" s="311"/>
      <c r="AA129" s="311"/>
      <c r="AB129" s="311"/>
      <c r="AC129" s="311"/>
      <c r="AD129" s="311"/>
      <c r="AE129" s="311"/>
      <c r="AF129" s="311"/>
      <c r="AG129" s="296">
        <f>'05.03.01 - Vodovodná príp...'!K38</f>
        <v>0</v>
      </c>
      <c r="AH129" s="297"/>
      <c r="AI129" s="297"/>
      <c r="AJ129" s="297"/>
      <c r="AK129" s="297"/>
      <c r="AL129" s="297"/>
      <c r="AM129" s="297"/>
      <c r="AN129" s="296">
        <f t="shared" si="2"/>
        <v>0</v>
      </c>
      <c r="AO129" s="297"/>
      <c r="AP129" s="297"/>
      <c r="AQ129" s="99" t="s">
        <v>95</v>
      </c>
      <c r="AR129" s="59"/>
      <c r="AS129" s="100">
        <f>'05.03.01 - Vodovodná príp...'!K35</f>
        <v>0</v>
      </c>
      <c r="AT129" s="101">
        <f>'05.03.01 - Vodovodná príp...'!K36</f>
        <v>0</v>
      </c>
      <c r="AU129" s="101">
        <v>0</v>
      </c>
      <c r="AV129" s="101">
        <f t="shared" si="3"/>
        <v>0</v>
      </c>
      <c r="AW129" s="102">
        <f>'05.03.01 - Vodovodná príp...'!T142</f>
        <v>0</v>
      </c>
      <c r="AX129" s="101">
        <f>'05.03.01 - Vodovodná príp...'!K41</f>
        <v>0</v>
      </c>
      <c r="AY129" s="101">
        <f>'05.03.01 - Vodovodná príp...'!K42</f>
        <v>0</v>
      </c>
      <c r="AZ129" s="101">
        <f>'05.03.01 - Vodovodná príp...'!K43</f>
        <v>0</v>
      </c>
      <c r="BA129" s="101">
        <f>'05.03.01 - Vodovodná príp...'!K44</f>
        <v>0</v>
      </c>
      <c r="BB129" s="101">
        <f>'05.03.01 - Vodovodná príp...'!F41</f>
        <v>0</v>
      </c>
      <c r="BC129" s="101">
        <f>'05.03.01 - Vodovodná príp...'!F42</f>
        <v>0</v>
      </c>
      <c r="BD129" s="101">
        <f>'05.03.01 - Vodovodná príp...'!F43</f>
        <v>0</v>
      </c>
      <c r="BE129" s="101">
        <f>'05.03.01 - Vodovodná príp...'!F44</f>
        <v>0</v>
      </c>
      <c r="BF129" s="103">
        <f>'05.03.01 - Vodovodná príp...'!F45</f>
        <v>0</v>
      </c>
      <c r="BT129" s="27" t="s">
        <v>178</v>
      </c>
      <c r="BV129" s="27" t="s">
        <v>85</v>
      </c>
      <c r="BW129" s="27" t="s">
        <v>197</v>
      </c>
      <c r="BX129" s="27" t="s">
        <v>194</v>
      </c>
      <c r="CL129" s="27" t="s">
        <v>1</v>
      </c>
    </row>
    <row r="130" spans="1:91" s="4" customFormat="1" ht="16.5" customHeight="1">
      <c r="A130" s="98" t="s">
        <v>92</v>
      </c>
      <c r="B130" s="59"/>
      <c r="C130" s="10"/>
      <c r="D130" s="10"/>
      <c r="E130" s="10"/>
      <c r="F130" s="311" t="s">
        <v>198</v>
      </c>
      <c r="G130" s="311"/>
      <c r="H130" s="311"/>
      <c r="I130" s="311"/>
      <c r="J130" s="311"/>
      <c r="K130" s="10"/>
      <c r="L130" s="311" t="s">
        <v>199</v>
      </c>
      <c r="M130" s="311"/>
      <c r="N130" s="311"/>
      <c r="O130" s="311"/>
      <c r="P130" s="311"/>
      <c r="Q130" s="311"/>
      <c r="R130" s="311"/>
      <c r="S130" s="311"/>
      <c r="T130" s="311"/>
      <c r="U130" s="311"/>
      <c r="V130" s="311"/>
      <c r="W130" s="311"/>
      <c r="X130" s="311"/>
      <c r="Y130" s="311"/>
      <c r="Z130" s="311"/>
      <c r="AA130" s="311"/>
      <c r="AB130" s="311"/>
      <c r="AC130" s="311"/>
      <c r="AD130" s="311"/>
      <c r="AE130" s="311"/>
      <c r="AF130" s="311"/>
      <c r="AG130" s="296">
        <f>'05.03.02 - Splašková kana...'!K38</f>
        <v>0</v>
      </c>
      <c r="AH130" s="297"/>
      <c r="AI130" s="297"/>
      <c r="AJ130" s="297"/>
      <c r="AK130" s="297"/>
      <c r="AL130" s="297"/>
      <c r="AM130" s="297"/>
      <c r="AN130" s="296">
        <f t="shared" si="2"/>
        <v>0</v>
      </c>
      <c r="AO130" s="297"/>
      <c r="AP130" s="297"/>
      <c r="AQ130" s="99" t="s">
        <v>95</v>
      </c>
      <c r="AR130" s="59"/>
      <c r="AS130" s="100">
        <f>'05.03.02 - Splašková kana...'!K35</f>
        <v>0</v>
      </c>
      <c r="AT130" s="101">
        <f>'05.03.02 - Splašková kana...'!K36</f>
        <v>0</v>
      </c>
      <c r="AU130" s="101">
        <v>0</v>
      </c>
      <c r="AV130" s="101">
        <f t="shared" si="3"/>
        <v>0</v>
      </c>
      <c r="AW130" s="102">
        <f>'05.03.02 - Splašková kana...'!T145</f>
        <v>0</v>
      </c>
      <c r="AX130" s="101">
        <f>'05.03.02 - Splašková kana...'!K41</f>
        <v>0</v>
      </c>
      <c r="AY130" s="101">
        <f>'05.03.02 - Splašková kana...'!K42</f>
        <v>0</v>
      </c>
      <c r="AZ130" s="101">
        <f>'05.03.02 - Splašková kana...'!K43</f>
        <v>0</v>
      </c>
      <c r="BA130" s="101">
        <f>'05.03.02 - Splašková kana...'!K44</f>
        <v>0</v>
      </c>
      <c r="BB130" s="101">
        <f>'05.03.02 - Splašková kana...'!F41</f>
        <v>0</v>
      </c>
      <c r="BC130" s="101">
        <f>'05.03.02 - Splašková kana...'!F42</f>
        <v>0</v>
      </c>
      <c r="BD130" s="101">
        <f>'05.03.02 - Splašková kana...'!F43</f>
        <v>0</v>
      </c>
      <c r="BE130" s="101">
        <f>'05.03.02 - Splašková kana...'!F44</f>
        <v>0</v>
      </c>
      <c r="BF130" s="103">
        <f>'05.03.02 - Splašková kana...'!F45</f>
        <v>0</v>
      </c>
      <c r="BT130" s="27" t="s">
        <v>178</v>
      </c>
      <c r="BV130" s="27" t="s">
        <v>85</v>
      </c>
      <c r="BW130" s="27" t="s">
        <v>200</v>
      </c>
      <c r="BX130" s="27" t="s">
        <v>194</v>
      </c>
      <c r="CL130" s="27" t="s">
        <v>1</v>
      </c>
    </row>
    <row r="131" spans="1:91" s="4" customFormat="1" ht="16.5" customHeight="1">
      <c r="A131" s="98" t="s">
        <v>92</v>
      </c>
      <c r="B131" s="59"/>
      <c r="C131" s="10"/>
      <c r="D131" s="10"/>
      <c r="E131" s="10"/>
      <c r="F131" s="311" t="s">
        <v>201</v>
      </c>
      <c r="G131" s="311"/>
      <c r="H131" s="311"/>
      <c r="I131" s="311"/>
      <c r="J131" s="311"/>
      <c r="K131" s="10"/>
      <c r="L131" s="311" t="s">
        <v>202</v>
      </c>
      <c r="M131" s="311"/>
      <c r="N131" s="311"/>
      <c r="O131" s="311"/>
      <c r="P131" s="311"/>
      <c r="Q131" s="311"/>
      <c r="R131" s="311"/>
      <c r="S131" s="311"/>
      <c r="T131" s="311"/>
      <c r="U131" s="311"/>
      <c r="V131" s="311"/>
      <c r="W131" s="311"/>
      <c r="X131" s="311"/>
      <c r="Y131" s="311"/>
      <c r="Z131" s="311"/>
      <c r="AA131" s="311"/>
      <c r="AB131" s="311"/>
      <c r="AC131" s="311"/>
      <c r="AD131" s="311"/>
      <c r="AE131" s="311"/>
      <c r="AF131" s="311"/>
      <c r="AG131" s="296">
        <f>'05.03.03 - Dažďová kanali...'!K38</f>
        <v>0</v>
      </c>
      <c r="AH131" s="297"/>
      <c r="AI131" s="297"/>
      <c r="AJ131" s="297"/>
      <c r="AK131" s="297"/>
      <c r="AL131" s="297"/>
      <c r="AM131" s="297"/>
      <c r="AN131" s="296">
        <f t="shared" si="2"/>
        <v>0</v>
      </c>
      <c r="AO131" s="297"/>
      <c r="AP131" s="297"/>
      <c r="AQ131" s="99" t="s">
        <v>95</v>
      </c>
      <c r="AR131" s="59"/>
      <c r="AS131" s="100">
        <f>'05.03.03 - Dažďová kanali...'!K35</f>
        <v>0</v>
      </c>
      <c r="AT131" s="101">
        <f>'05.03.03 - Dažďová kanali...'!K36</f>
        <v>0</v>
      </c>
      <c r="AU131" s="101">
        <v>0</v>
      </c>
      <c r="AV131" s="101">
        <f t="shared" si="3"/>
        <v>0</v>
      </c>
      <c r="AW131" s="102">
        <f>'05.03.03 - Dažďová kanali...'!T142</f>
        <v>0</v>
      </c>
      <c r="AX131" s="101">
        <f>'05.03.03 - Dažďová kanali...'!K41</f>
        <v>0</v>
      </c>
      <c r="AY131" s="101">
        <f>'05.03.03 - Dažďová kanali...'!K42</f>
        <v>0</v>
      </c>
      <c r="AZ131" s="101">
        <f>'05.03.03 - Dažďová kanali...'!K43</f>
        <v>0</v>
      </c>
      <c r="BA131" s="101">
        <f>'05.03.03 - Dažďová kanali...'!K44</f>
        <v>0</v>
      </c>
      <c r="BB131" s="101">
        <f>'05.03.03 - Dažďová kanali...'!F41</f>
        <v>0</v>
      </c>
      <c r="BC131" s="101">
        <f>'05.03.03 - Dažďová kanali...'!F42</f>
        <v>0</v>
      </c>
      <c r="BD131" s="101">
        <f>'05.03.03 - Dažďová kanali...'!F43</f>
        <v>0</v>
      </c>
      <c r="BE131" s="101">
        <f>'05.03.03 - Dažďová kanali...'!F44</f>
        <v>0</v>
      </c>
      <c r="BF131" s="103">
        <f>'05.03.03 - Dažďová kanali...'!F45</f>
        <v>0</v>
      </c>
      <c r="BT131" s="27" t="s">
        <v>178</v>
      </c>
      <c r="BV131" s="27" t="s">
        <v>85</v>
      </c>
      <c r="BW131" s="27" t="s">
        <v>203</v>
      </c>
      <c r="BX131" s="27" t="s">
        <v>194</v>
      </c>
      <c r="CL131" s="27" t="s">
        <v>1</v>
      </c>
    </row>
    <row r="132" spans="1:91" s="7" customFormat="1" ht="16.5" customHeight="1">
      <c r="A132" s="98" t="s">
        <v>92</v>
      </c>
      <c r="B132" s="88"/>
      <c r="C132" s="89"/>
      <c r="D132" s="310" t="s">
        <v>204</v>
      </c>
      <c r="E132" s="310"/>
      <c r="F132" s="310"/>
      <c r="G132" s="310"/>
      <c r="H132" s="310"/>
      <c r="I132" s="90"/>
      <c r="J132" s="310" t="s">
        <v>205</v>
      </c>
      <c r="K132" s="310"/>
      <c r="L132" s="310"/>
      <c r="M132" s="310"/>
      <c r="N132" s="310"/>
      <c r="O132" s="310"/>
      <c r="P132" s="310"/>
      <c r="Q132" s="310"/>
      <c r="R132" s="310"/>
      <c r="S132" s="310"/>
      <c r="T132" s="310"/>
      <c r="U132" s="310"/>
      <c r="V132" s="310"/>
      <c r="W132" s="310"/>
      <c r="X132" s="310"/>
      <c r="Y132" s="310"/>
      <c r="Z132" s="310"/>
      <c r="AA132" s="310"/>
      <c r="AB132" s="310"/>
      <c r="AC132" s="310"/>
      <c r="AD132" s="310"/>
      <c r="AE132" s="310"/>
      <c r="AF132" s="310"/>
      <c r="AG132" s="298">
        <f>'06 VZT - Vzduchotechnika'!K34</f>
        <v>0</v>
      </c>
      <c r="AH132" s="299"/>
      <c r="AI132" s="299"/>
      <c r="AJ132" s="299"/>
      <c r="AK132" s="299"/>
      <c r="AL132" s="299"/>
      <c r="AM132" s="299"/>
      <c r="AN132" s="298">
        <f t="shared" si="2"/>
        <v>0</v>
      </c>
      <c r="AO132" s="299"/>
      <c r="AP132" s="299"/>
      <c r="AQ132" s="91" t="s">
        <v>89</v>
      </c>
      <c r="AR132" s="88"/>
      <c r="AS132" s="106">
        <f>'06 VZT - Vzduchotechnika'!K31</f>
        <v>0</v>
      </c>
      <c r="AT132" s="94">
        <f>'06 VZT - Vzduchotechnika'!K32</f>
        <v>0</v>
      </c>
      <c r="AU132" s="94">
        <v>0</v>
      </c>
      <c r="AV132" s="94">
        <f t="shared" si="3"/>
        <v>0</v>
      </c>
      <c r="AW132" s="95">
        <f>'06 VZT - Vzduchotechnika'!T135</f>
        <v>0</v>
      </c>
      <c r="AX132" s="94">
        <f>'06 VZT - Vzduchotechnika'!K37</f>
        <v>0</v>
      </c>
      <c r="AY132" s="94">
        <f>'06 VZT - Vzduchotechnika'!K38</f>
        <v>0</v>
      </c>
      <c r="AZ132" s="94">
        <f>'06 VZT - Vzduchotechnika'!K39</f>
        <v>0</v>
      </c>
      <c r="BA132" s="94">
        <f>'06 VZT - Vzduchotechnika'!K40</f>
        <v>0</v>
      </c>
      <c r="BB132" s="94">
        <f>'06 VZT - Vzduchotechnika'!F37</f>
        <v>0</v>
      </c>
      <c r="BC132" s="94">
        <f>'06 VZT - Vzduchotechnika'!F38</f>
        <v>0</v>
      </c>
      <c r="BD132" s="94">
        <f>'06 VZT - Vzduchotechnika'!F39</f>
        <v>0</v>
      </c>
      <c r="BE132" s="94">
        <f>'06 VZT - Vzduchotechnika'!F40</f>
        <v>0</v>
      </c>
      <c r="BF132" s="96">
        <f>'06 VZT - Vzduchotechnika'!F41</f>
        <v>0</v>
      </c>
      <c r="BT132" s="97" t="s">
        <v>90</v>
      </c>
      <c r="BV132" s="97" t="s">
        <v>85</v>
      </c>
      <c r="BW132" s="97" t="s">
        <v>206</v>
      </c>
      <c r="BX132" s="97" t="s">
        <v>5</v>
      </c>
      <c r="CL132" s="97" t="s">
        <v>1</v>
      </c>
      <c r="CM132" s="97" t="s">
        <v>83</v>
      </c>
    </row>
    <row r="133" spans="1:91" s="7" customFormat="1" ht="24.75" customHeight="1">
      <c r="B133" s="88"/>
      <c r="C133" s="89"/>
      <c r="D133" s="310" t="s">
        <v>207</v>
      </c>
      <c r="E133" s="310"/>
      <c r="F133" s="310"/>
      <c r="G133" s="310"/>
      <c r="H133" s="310"/>
      <c r="I133" s="90"/>
      <c r="J133" s="310" t="s">
        <v>208</v>
      </c>
      <c r="K133" s="310"/>
      <c r="L133" s="310"/>
      <c r="M133" s="310"/>
      <c r="N133" s="310"/>
      <c r="O133" s="310"/>
      <c r="P133" s="310"/>
      <c r="Q133" s="310"/>
      <c r="R133" s="310"/>
      <c r="S133" s="310"/>
      <c r="T133" s="310"/>
      <c r="U133" s="310"/>
      <c r="V133" s="310"/>
      <c r="W133" s="310"/>
      <c r="X133" s="310"/>
      <c r="Y133" s="310"/>
      <c r="Z133" s="310"/>
      <c r="AA133" s="310"/>
      <c r="AB133" s="310"/>
      <c r="AC133" s="310"/>
      <c r="AD133" s="310"/>
      <c r="AE133" s="310"/>
      <c r="AF133" s="310"/>
      <c r="AG133" s="300">
        <f>ROUND(SUM(AG134:AG138),2)</f>
        <v>0</v>
      </c>
      <c r="AH133" s="299"/>
      <c r="AI133" s="299"/>
      <c r="AJ133" s="299"/>
      <c r="AK133" s="299"/>
      <c r="AL133" s="299"/>
      <c r="AM133" s="299"/>
      <c r="AN133" s="298">
        <f t="shared" si="2"/>
        <v>0</v>
      </c>
      <c r="AO133" s="299"/>
      <c r="AP133" s="299"/>
      <c r="AQ133" s="91" t="s">
        <v>89</v>
      </c>
      <c r="AR133" s="88"/>
      <c r="AS133" s="92">
        <f>ROUND(SUM(AS134:AS138),2)</f>
        <v>0</v>
      </c>
      <c r="AT133" s="93">
        <f>ROUND(SUM(AT134:AT138),2)</f>
        <v>0</v>
      </c>
      <c r="AU133" s="94">
        <f>ROUND(SUM(AU134:AU138),2)</f>
        <v>0</v>
      </c>
      <c r="AV133" s="94">
        <f t="shared" si="3"/>
        <v>0</v>
      </c>
      <c r="AW133" s="95">
        <f>ROUND(SUM(AW134:AW138),5)</f>
        <v>0</v>
      </c>
      <c r="AX133" s="94">
        <f>ROUND(BB133*L34,2)</f>
        <v>0</v>
      </c>
      <c r="AY133" s="94">
        <f>ROUND(BC133*L35,2)</f>
        <v>0</v>
      </c>
      <c r="AZ133" s="94">
        <f>ROUND(BD133*L34,2)</f>
        <v>0</v>
      </c>
      <c r="BA133" s="94">
        <f>ROUND(BE133*L35,2)</f>
        <v>0</v>
      </c>
      <c r="BB133" s="94">
        <f>ROUND(SUM(BB134:BB138),2)</f>
        <v>0</v>
      </c>
      <c r="BC133" s="94">
        <f>ROUND(SUM(BC134:BC138),2)</f>
        <v>0</v>
      </c>
      <c r="BD133" s="94">
        <f>ROUND(SUM(BD134:BD138),2)</f>
        <v>0</v>
      </c>
      <c r="BE133" s="94">
        <f>ROUND(SUM(BE134:BE138),2)</f>
        <v>0</v>
      </c>
      <c r="BF133" s="96">
        <f>ROUND(SUM(BF134:BF138),2)</f>
        <v>0</v>
      </c>
      <c r="BS133" s="97" t="s">
        <v>82</v>
      </c>
      <c r="BT133" s="97" t="s">
        <v>90</v>
      </c>
      <c r="BU133" s="97" t="s">
        <v>84</v>
      </c>
      <c r="BV133" s="97" t="s">
        <v>85</v>
      </c>
      <c r="BW133" s="97" t="s">
        <v>209</v>
      </c>
      <c r="BX133" s="97" t="s">
        <v>5</v>
      </c>
      <c r="CL133" s="97" t="s">
        <v>1</v>
      </c>
      <c r="CM133" s="97" t="s">
        <v>83</v>
      </c>
    </row>
    <row r="134" spans="1:91" s="4" customFormat="1" ht="35.25" customHeight="1">
      <c r="A134" s="98" t="s">
        <v>92</v>
      </c>
      <c r="B134" s="59"/>
      <c r="C134" s="10"/>
      <c r="D134" s="10"/>
      <c r="E134" s="311" t="s">
        <v>210</v>
      </c>
      <c r="F134" s="311"/>
      <c r="G134" s="311"/>
      <c r="H134" s="311"/>
      <c r="I134" s="311"/>
      <c r="J134" s="10"/>
      <c r="K134" s="311" t="s">
        <v>211</v>
      </c>
      <c r="L134" s="311"/>
      <c r="M134" s="311"/>
      <c r="N134" s="311"/>
      <c r="O134" s="311"/>
      <c r="P134" s="311"/>
      <c r="Q134" s="311"/>
      <c r="R134" s="311"/>
      <c r="S134" s="311"/>
      <c r="T134" s="311"/>
      <c r="U134" s="311"/>
      <c r="V134" s="311"/>
      <c r="W134" s="311"/>
      <c r="X134" s="311"/>
      <c r="Y134" s="311"/>
      <c r="Z134" s="311"/>
      <c r="AA134" s="311"/>
      <c r="AB134" s="311"/>
      <c r="AC134" s="311"/>
      <c r="AD134" s="311"/>
      <c r="AE134" s="311"/>
      <c r="AF134" s="311"/>
      <c r="AG134" s="296">
        <f>'B1 - PLAVECKÝ BAZÉN ROZME...'!K36</f>
        <v>0</v>
      </c>
      <c r="AH134" s="297"/>
      <c r="AI134" s="297"/>
      <c r="AJ134" s="297"/>
      <c r="AK134" s="297"/>
      <c r="AL134" s="297"/>
      <c r="AM134" s="297"/>
      <c r="AN134" s="296">
        <f t="shared" si="2"/>
        <v>0</v>
      </c>
      <c r="AO134" s="297"/>
      <c r="AP134" s="297"/>
      <c r="AQ134" s="99" t="s">
        <v>95</v>
      </c>
      <c r="AR134" s="59"/>
      <c r="AS134" s="100">
        <f>'B1 - PLAVECKÝ BAZÉN ROZME...'!K33</f>
        <v>0</v>
      </c>
      <c r="AT134" s="101">
        <f>'B1 - PLAVECKÝ BAZÉN ROZME...'!K34</f>
        <v>0</v>
      </c>
      <c r="AU134" s="101">
        <v>0</v>
      </c>
      <c r="AV134" s="101">
        <f t="shared" si="3"/>
        <v>0</v>
      </c>
      <c r="AW134" s="102">
        <f>'B1 - PLAVECKÝ BAZÉN ROZME...'!T131</f>
        <v>0</v>
      </c>
      <c r="AX134" s="101">
        <f>'B1 - PLAVECKÝ BAZÉN ROZME...'!K39</f>
        <v>0</v>
      </c>
      <c r="AY134" s="101">
        <f>'B1 - PLAVECKÝ BAZÉN ROZME...'!K40</f>
        <v>0</v>
      </c>
      <c r="AZ134" s="101">
        <f>'B1 - PLAVECKÝ BAZÉN ROZME...'!K41</f>
        <v>0</v>
      </c>
      <c r="BA134" s="101">
        <f>'B1 - PLAVECKÝ BAZÉN ROZME...'!K42</f>
        <v>0</v>
      </c>
      <c r="BB134" s="101">
        <f>'B1 - PLAVECKÝ BAZÉN ROZME...'!F39</f>
        <v>0</v>
      </c>
      <c r="BC134" s="101">
        <f>'B1 - PLAVECKÝ BAZÉN ROZME...'!F40</f>
        <v>0</v>
      </c>
      <c r="BD134" s="101">
        <f>'B1 - PLAVECKÝ BAZÉN ROZME...'!F41</f>
        <v>0</v>
      </c>
      <c r="BE134" s="101">
        <f>'B1 - PLAVECKÝ BAZÉN ROZME...'!F42</f>
        <v>0</v>
      </c>
      <c r="BF134" s="103">
        <f>'B1 - PLAVECKÝ BAZÉN ROZME...'!F43</f>
        <v>0</v>
      </c>
      <c r="BT134" s="27" t="s">
        <v>96</v>
      </c>
      <c r="BV134" s="27" t="s">
        <v>85</v>
      </c>
      <c r="BW134" s="27" t="s">
        <v>212</v>
      </c>
      <c r="BX134" s="27" t="s">
        <v>209</v>
      </c>
      <c r="CL134" s="27" t="s">
        <v>1</v>
      </c>
    </row>
    <row r="135" spans="1:91" s="4" customFormat="1" ht="23.25" customHeight="1">
      <c r="A135" s="98" t="s">
        <v>92</v>
      </c>
      <c r="B135" s="59"/>
      <c r="C135" s="10"/>
      <c r="D135" s="10"/>
      <c r="E135" s="311" t="s">
        <v>213</v>
      </c>
      <c r="F135" s="311"/>
      <c r="G135" s="311"/>
      <c r="H135" s="311"/>
      <c r="I135" s="311"/>
      <c r="J135" s="10"/>
      <c r="K135" s="311" t="s">
        <v>214</v>
      </c>
      <c r="L135" s="311"/>
      <c r="M135" s="311"/>
      <c r="N135" s="311"/>
      <c r="O135" s="311"/>
      <c r="P135" s="311"/>
      <c r="Q135" s="311"/>
      <c r="R135" s="311"/>
      <c r="S135" s="311"/>
      <c r="T135" s="311"/>
      <c r="U135" s="311"/>
      <c r="V135" s="311"/>
      <c r="W135" s="311"/>
      <c r="X135" s="311"/>
      <c r="Y135" s="311"/>
      <c r="Z135" s="311"/>
      <c r="AA135" s="311"/>
      <c r="AB135" s="311"/>
      <c r="AC135" s="311"/>
      <c r="AD135" s="311"/>
      <c r="AE135" s="311"/>
      <c r="AF135" s="311"/>
      <c r="AG135" s="296">
        <f>'B2 - VÍRIVÝ BAZÉN ROZMERY...'!K36</f>
        <v>0</v>
      </c>
      <c r="AH135" s="297"/>
      <c r="AI135" s="297"/>
      <c r="AJ135" s="297"/>
      <c r="AK135" s="297"/>
      <c r="AL135" s="297"/>
      <c r="AM135" s="297"/>
      <c r="AN135" s="296">
        <f t="shared" si="2"/>
        <v>0</v>
      </c>
      <c r="AO135" s="297"/>
      <c r="AP135" s="297"/>
      <c r="AQ135" s="99" t="s">
        <v>95</v>
      </c>
      <c r="AR135" s="59"/>
      <c r="AS135" s="100">
        <f>'B2 - VÍRIVÝ BAZÉN ROZMERY...'!K33</f>
        <v>0</v>
      </c>
      <c r="AT135" s="101">
        <f>'B2 - VÍRIVÝ BAZÉN ROZMERY...'!K34</f>
        <v>0</v>
      </c>
      <c r="AU135" s="101">
        <v>0</v>
      </c>
      <c r="AV135" s="101">
        <f t="shared" si="3"/>
        <v>0</v>
      </c>
      <c r="AW135" s="102">
        <f>'B2 - VÍRIVÝ BAZÉN ROZMERY...'!T131</f>
        <v>0</v>
      </c>
      <c r="AX135" s="101">
        <f>'B2 - VÍRIVÝ BAZÉN ROZMERY...'!K39</f>
        <v>0</v>
      </c>
      <c r="AY135" s="101">
        <f>'B2 - VÍRIVÝ BAZÉN ROZMERY...'!K40</f>
        <v>0</v>
      </c>
      <c r="AZ135" s="101">
        <f>'B2 - VÍRIVÝ BAZÉN ROZMERY...'!K41</f>
        <v>0</v>
      </c>
      <c r="BA135" s="101">
        <f>'B2 - VÍRIVÝ BAZÉN ROZMERY...'!K42</f>
        <v>0</v>
      </c>
      <c r="BB135" s="101">
        <f>'B2 - VÍRIVÝ BAZÉN ROZMERY...'!F39</f>
        <v>0</v>
      </c>
      <c r="BC135" s="101">
        <f>'B2 - VÍRIVÝ BAZÉN ROZMERY...'!F40</f>
        <v>0</v>
      </c>
      <c r="BD135" s="101">
        <f>'B2 - VÍRIVÝ BAZÉN ROZMERY...'!F41</f>
        <v>0</v>
      </c>
      <c r="BE135" s="101">
        <f>'B2 - VÍRIVÝ BAZÉN ROZMERY...'!F42</f>
        <v>0</v>
      </c>
      <c r="BF135" s="103">
        <f>'B2 - VÍRIVÝ BAZÉN ROZMERY...'!F43</f>
        <v>0</v>
      </c>
      <c r="BT135" s="27" t="s">
        <v>96</v>
      </c>
      <c r="BV135" s="27" t="s">
        <v>85</v>
      </c>
      <c r="BW135" s="27" t="s">
        <v>215</v>
      </c>
      <c r="BX135" s="27" t="s">
        <v>209</v>
      </c>
      <c r="CL135" s="27" t="s">
        <v>1</v>
      </c>
    </row>
    <row r="136" spans="1:91" s="4" customFormat="1" ht="23.25" customHeight="1">
      <c r="A136" s="98" t="s">
        <v>92</v>
      </c>
      <c r="B136" s="59"/>
      <c r="C136" s="10"/>
      <c r="D136" s="10"/>
      <c r="E136" s="311" t="s">
        <v>216</v>
      </c>
      <c r="F136" s="311"/>
      <c r="G136" s="311"/>
      <c r="H136" s="311"/>
      <c r="I136" s="311"/>
      <c r="J136" s="10"/>
      <c r="K136" s="311" t="s">
        <v>217</v>
      </c>
      <c r="L136" s="311"/>
      <c r="M136" s="311"/>
      <c r="N136" s="311"/>
      <c r="O136" s="311"/>
      <c r="P136" s="311"/>
      <c r="Q136" s="311"/>
      <c r="R136" s="311"/>
      <c r="S136" s="311"/>
      <c r="T136" s="311"/>
      <c r="U136" s="311"/>
      <c r="V136" s="311"/>
      <c r="W136" s="311"/>
      <c r="X136" s="311"/>
      <c r="Y136" s="311"/>
      <c r="Z136" s="311"/>
      <c r="AA136" s="311"/>
      <c r="AB136" s="311"/>
      <c r="AC136" s="311"/>
      <c r="AD136" s="311"/>
      <c r="AE136" s="311"/>
      <c r="AF136" s="311"/>
      <c r="AG136" s="296">
        <f>'B3 - DETSKÝ BAZÉN ROZMERY...'!K36</f>
        <v>0</v>
      </c>
      <c r="AH136" s="297"/>
      <c r="AI136" s="297"/>
      <c r="AJ136" s="297"/>
      <c r="AK136" s="297"/>
      <c r="AL136" s="297"/>
      <c r="AM136" s="297"/>
      <c r="AN136" s="296">
        <f t="shared" si="2"/>
        <v>0</v>
      </c>
      <c r="AO136" s="297"/>
      <c r="AP136" s="297"/>
      <c r="AQ136" s="99" t="s">
        <v>95</v>
      </c>
      <c r="AR136" s="59"/>
      <c r="AS136" s="100">
        <f>'B3 - DETSKÝ BAZÉN ROZMERY...'!K33</f>
        <v>0</v>
      </c>
      <c r="AT136" s="101">
        <f>'B3 - DETSKÝ BAZÉN ROZMERY...'!K34</f>
        <v>0</v>
      </c>
      <c r="AU136" s="101">
        <v>0</v>
      </c>
      <c r="AV136" s="101">
        <f t="shared" si="3"/>
        <v>0</v>
      </c>
      <c r="AW136" s="102">
        <f>'B3 - DETSKÝ BAZÉN ROZMERY...'!T131</f>
        <v>0</v>
      </c>
      <c r="AX136" s="101">
        <f>'B3 - DETSKÝ BAZÉN ROZMERY...'!K39</f>
        <v>0</v>
      </c>
      <c r="AY136" s="101">
        <f>'B3 - DETSKÝ BAZÉN ROZMERY...'!K40</f>
        <v>0</v>
      </c>
      <c r="AZ136" s="101">
        <f>'B3 - DETSKÝ BAZÉN ROZMERY...'!K41</f>
        <v>0</v>
      </c>
      <c r="BA136" s="101">
        <f>'B3 - DETSKÝ BAZÉN ROZMERY...'!K42</f>
        <v>0</v>
      </c>
      <c r="BB136" s="101">
        <f>'B3 - DETSKÝ BAZÉN ROZMERY...'!F39</f>
        <v>0</v>
      </c>
      <c r="BC136" s="101">
        <f>'B3 - DETSKÝ BAZÉN ROZMERY...'!F40</f>
        <v>0</v>
      </c>
      <c r="BD136" s="101">
        <f>'B3 - DETSKÝ BAZÉN ROZMERY...'!F41</f>
        <v>0</v>
      </c>
      <c r="BE136" s="101">
        <f>'B3 - DETSKÝ BAZÉN ROZMERY...'!F42</f>
        <v>0</v>
      </c>
      <c r="BF136" s="103">
        <f>'B3 - DETSKÝ BAZÉN ROZMERY...'!F43</f>
        <v>0</v>
      </c>
      <c r="BT136" s="27" t="s">
        <v>96</v>
      </c>
      <c r="BV136" s="27" t="s">
        <v>85</v>
      </c>
      <c r="BW136" s="27" t="s">
        <v>218</v>
      </c>
      <c r="BX136" s="27" t="s">
        <v>209</v>
      </c>
      <c r="CL136" s="27" t="s">
        <v>1</v>
      </c>
    </row>
    <row r="137" spans="1:91" s="4" customFormat="1" ht="35.25" customHeight="1">
      <c r="A137" s="98" t="s">
        <v>92</v>
      </c>
      <c r="B137" s="59"/>
      <c r="C137" s="10"/>
      <c r="D137" s="10"/>
      <c r="E137" s="311" t="s">
        <v>219</v>
      </c>
      <c r="F137" s="311"/>
      <c r="G137" s="311"/>
      <c r="H137" s="311"/>
      <c r="I137" s="311"/>
      <c r="J137" s="10"/>
      <c r="K137" s="311" t="s">
        <v>220</v>
      </c>
      <c r="L137" s="311"/>
      <c r="M137" s="311"/>
      <c r="N137" s="311"/>
      <c r="O137" s="311"/>
      <c r="P137" s="311"/>
      <c r="Q137" s="311"/>
      <c r="R137" s="311"/>
      <c r="S137" s="311"/>
      <c r="T137" s="311"/>
      <c r="U137" s="311"/>
      <c r="V137" s="311"/>
      <c r="W137" s="311"/>
      <c r="X137" s="311"/>
      <c r="Y137" s="311"/>
      <c r="Z137" s="311"/>
      <c r="AA137" s="311"/>
      <c r="AB137" s="311"/>
      <c r="AC137" s="311"/>
      <c r="AD137" s="311"/>
      <c r="AE137" s="311"/>
      <c r="AF137" s="311"/>
      <c r="AG137" s="296">
        <f>'B4 - OCHLADZOVACÍ BAZÉN R...'!K36</f>
        <v>0</v>
      </c>
      <c r="AH137" s="297"/>
      <c r="AI137" s="297"/>
      <c r="AJ137" s="297"/>
      <c r="AK137" s="297"/>
      <c r="AL137" s="297"/>
      <c r="AM137" s="297"/>
      <c r="AN137" s="296">
        <f t="shared" si="2"/>
        <v>0</v>
      </c>
      <c r="AO137" s="297"/>
      <c r="AP137" s="297"/>
      <c r="AQ137" s="99" t="s">
        <v>95</v>
      </c>
      <c r="AR137" s="59"/>
      <c r="AS137" s="100">
        <f>'B4 - OCHLADZOVACÍ BAZÉN R...'!K33</f>
        <v>0</v>
      </c>
      <c r="AT137" s="101">
        <f>'B4 - OCHLADZOVACÍ BAZÉN R...'!K34</f>
        <v>0</v>
      </c>
      <c r="AU137" s="101">
        <v>0</v>
      </c>
      <c r="AV137" s="101">
        <f t="shared" si="3"/>
        <v>0</v>
      </c>
      <c r="AW137" s="102">
        <f>'B4 - OCHLADZOVACÍ BAZÉN R...'!T131</f>
        <v>0</v>
      </c>
      <c r="AX137" s="101">
        <f>'B4 - OCHLADZOVACÍ BAZÉN R...'!K39</f>
        <v>0</v>
      </c>
      <c r="AY137" s="101">
        <f>'B4 - OCHLADZOVACÍ BAZÉN R...'!K40</f>
        <v>0</v>
      </c>
      <c r="AZ137" s="101">
        <f>'B4 - OCHLADZOVACÍ BAZÉN R...'!K41</f>
        <v>0</v>
      </c>
      <c r="BA137" s="101">
        <f>'B4 - OCHLADZOVACÍ BAZÉN R...'!K42</f>
        <v>0</v>
      </c>
      <c r="BB137" s="101">
        <f>'B4 - OCHLADZOVACÍ BAZÉN R...'!F39</f>
        <v>0</v>
      </c>
      <c r="BC137" s="101">
        <f>'B4 - OCHLADZOVACÍ BAZÉN R...'!F40</f>
        <v>0</v>
      </c>
      <c r="BD137" s="101">
        <f>'B4 - OCHLADZOVACÍ BAZÉN R...'!F41</f>
        <v>0</v>
      </c>
      <c r="BE137" s="101">
        <f>'B4 - OCHLADZOVACÍ BAZÉN R...'!F42</f>
        <v>0</v>
      </c>
      <c r="BF137" s="103">
        <f>'B4 - OCHLADZOVACÍ BAZÉN R...'!F43</f>
        <v>0</v>
      </c>
      <c r="BT137" s="27" t="s">
        <v>96</v>
      </c>
      <c r="BV137" s="27" t="s">
        <v>85</v>
      </c>
      <c r="BW137" s="27" t="s">
        <v>221</v>
      </c>
      <c r="BX137" s="27" t="s">
        <v>209</v>
      </c>
      <c r="CL137" s="27" t="s">
        <v>1</v>
      </c>
    </row>
    <row r="138" spans="1:91" s="4" customFormat="1" ht="23.25" customHeight="1">
      <c r="A138" s="98" t="s">
        <v>92</v>
      </c>
      <c r="B138" s="59"/>
      <c r="C138" s="10"/>
      <c r="D138" s="10"/>
      <c r="E138" s="311" t="s">
        <v>222</v>
      </c>
      <c r="F138" s="311"/>
      <c r="G138" s="311"/>
      <c r="H138" s="311"/>
      <c r="I138" s="311"/>
      <c r="J138" s="10"/>
      <c r="K138" s="311" t="s">
        <v>223</v>
      </c>
      <c r="L138" s="311"/>
      <c r="M138" s="311"/>
      <c r="N138" s="311"/>
      <c r="O138" s="311"/>
      <c r="P138" s="311"/>
      <c r="Q138" s="311"/>
      <c r="R138" s="311"/>
      <c r="S138" s="311"/>
      <c r="T138" s="311"/>
      <c r="U138" s="311"/>
      <c r="V138" s="311"/>
      <c r="W138" s="311"/>
      <c r="X138" s="311"/>
      <c r="Y138" s="311"/>
      <c r="Z138" s="311"/>
      <c r="AA138" s="311"/>
      <c r="AB138" s="311"/>
      <c r="AC138" s="311"/>
      <c r="AD138" s="311"/>
      <c r="AE138" s="311"/>
      <c r="AF138" s="311"/>
      <c r="AG138" s="296">
        <f>'B5 - BRODÍTKO KLASICKÉ RO...'!K36</f>
        <v>0</v>
      </c>
      <c r="AH138" s="297"/>
      <c r="AI138" s="297"/>
      <c r="AJ138" s="297"/>
      <c r="AK138" s="297"/>
      <c r="AL138" s="297"/>
      <c r="AM138" s="297"/>
      <c r="AN138" s="296">
        <f t="shared" si="2"/>
        <v>0</v>
      </c>
      <c r="AO138" s="297"/>
      <c r="AP138" s="297"/>
      <c r="AQ138" s="99" t="s">
        <v>95</v>
      </c>
      <c r="AR138" s="59"/>
      <c r="AS138" s="100">
        <f>'B5 - BRODÍTKO KLASICKÉ RO...'!K33</f>
        <v>0</v>
      </c>
      <c r="AT138" s="101">
        <f>'B5 - BRODÍTKO KLASICKÉ RO...'!K34</f>
        <v>0</v>
      </c>
      <c r="AU138" s="101">
        <v>0</v>
      </c>
      <c r="AV138" s="101">
        <f t="shared" si="3"/>
        <v>0</v>
      </c>
      <c r="AW138" s="102">
        <f>'B5 - BRODÍTKO KLASICKÉ RO...'!T131</f>
        <v>0</v>
      </c>
      <c r="AX138" s="101">
        <f>'B5 - BRODÍTKO KLASICKÉ RO...'!K39</f>
        <v>0</v>
      </c>
      <c r="AY138" s="101">
        <f>'B5 - BRODÍTKO KLASICKÉ RO...'!K40</f>
        <v>0</v>
      </c>
      <c r="AZ138" s="101">
        <f>'B5 - BRODÍTKO KLASICKÉ RO...'!K41</f>
        <v>0</v>
      </c>
      <c r="BA138" s="101">
        <f>'B5 - BRODÍTKO KLASICKÉ RO...'!K42</f>
        <v>0</v>
      </c>
      <c r="BB138" s="101">
        <f>'B5 - BRODÍTKO KLASICKÉ RO...'!F39</f>
        <v>0</v>
      </c>
      <c r="BC138" s="101">
        <f>'B5 - BRODÍTKO KLASICKÉ RO...'!F40</f>
        <v>0</v>
      </c>
      <c r="BD138" s="101">
        <f>'B5 - BRODÍTKO KLASICKÉ RO...'!F41</f>
        <v>0</v>
      </c>
      <c r="BE138" s="101">
        <f>'B5 - BRODÍTKO KLASICKÉ RO...'!F42</f>
        <v>0</v>
      </c>
      <c r="BF138" s="103">
        <f>'B5 - BRODÍTKO KLASICKÉ RO...'!F43</f>
        <v>0</v>
      </c>
      <c r="BT138" s="27" t="s">
        <v>96</v>
      </c>
      <c r="BV138" s="27" t="s">
        <v>85</v>
      </c>
      <c r="BW138" s="27" t="s">
        <v>224</v>
      </c>
      <c r="BX138" s="27" t="s">
        <v>209</v>
      </c>
      <c r="CL138" s="27" t="s">
        <v>1</v>
      </c>
    </row>
    <row r="139" spans="1:91" s="7" customFormat="1" ht="24.75" customHeight="1">
      <c r="B139" s="88"/>
      <c r="C139" s="89"/>
      <c r="D139" s="310" t="s">
        <v>225</v>
      </c>
      <c r="E139" s="310"/>
      <c r="F139" s="310"/>
      <c r="G139" s="310"/>
      <c r="H139" s="310"/>
      <c r="I139" s="90"/>
      <c r="J139" s="310" t="s">
        <v>226</v>
      </c>
      <c r="K139" s="310"/>
      <c r="L139" s="310"/>
      <c r="M139" s="310"/>
      <c r="N139" s="310"/>
      <c r="O139" s="310"/>
      <c r="P139" s="310"/>
      <c r="Q139" s="310"/>
      <c r="R139" s="310"/>
      <c r="S139" s="310"/>
      <c r="T139" s="310"/>
      <c r="U139" s="310"/>
      <c r="V139" s="310"/>
      <c r="W139" s="310"/>
      <c r="X139" s="310"/>
      <c r="Y139" s="310"/>
      <c r="Z139" s="310"/>
      <c r="AA139" s="310"/>
      <c r="AB139" s="310"/>
      <c r="AC139" s="310"/>
      <c r="AD139" s="310"/>
      <c r="AE139" s="310"/>
      <c r="AF139" s="310"/>
      <c r="AG139" s="300">
        <f>ROUND(SUM(AG140:AG144),2)</f>
        <v>0</v>
      </c>
      <c r="AH139" s="299"/>
      <c r="AI139" s="299"/>
      <c r="AJ139" s="299"/>
      <c r="AK139" s="299"/>
      <c r="AL139" s="299"/>
      <c r="AM139" s="299"/>
      <c r="AN139" s="298">
        <f t="shared" si="2"/>
        <v>0</v>
      </c>
      <c r="AO139" s="299"/>
      <c r="AP139" s="299"/>
      <c r="AQ139" s="91" t="s">
        <v>89</v>
      </c>
      <c r="AR139" s="88"/>
      <c r="AS139" s="92">
        <f>ROUND(SUM(AS140:AS144),2)</f>
        <v>0</v>
      </c>
      <c r="AT139" s="93">
        <f>ROUND(SUM(AT140:AT144),2)</f>
        <v>0</v>
      </c>
      <c r="AU139" s="94">
        <f>ROUND(SUM(AU140:AU144),2)</f>
        <v>0</v>
      </c>
      <c r="AV139" s="94">
        <f t="shared" si="3"/>
        <v>0</v>
      </c>
      <c r="AW139" s="95">
        <f>ROUND(SUM(AW140:AW144),5)</f>
        <v>0</v>
      </c>
      <c r="AX139" s="94">
        <f>ROUND(BB139*L34,2)</f>
        <v>0</v>
      </c>
      <c r="AY139" s="94">
        <f>ROUND(BC139*L35,2)</f>
        <v>0</v>
      </c>
      <c r="AZ139" s="94">
        <f>ROUND(BD139*L34,2)</f>
        <v>0</v>
      </c>
      <c r="BA139" s="94">
        <f>ROUND(BE139*L35,2)</f>
        <v>0</v>
      </c>
      <c r="BB139" s="94">
        <f>ROUND(SUM(BB140:BB144),2)</f>
        <v>0</v>
      </c>
      <c r="BC139" s="94">
        <f>ROUND(SUM(BC140:BC144),2)</f>
        <v>0</v>
      </c>
      <c r="BD139" s="94">
        <f>ROUND(SUM(BD140:BD144),2)</f>
        <v>0</v>
      </c>
      <c r="BE139" s="94">
        <f>ROUND(SUM(BE140:BE144),2)</f>
        <v>0</v>
      </c>
      <c r="BF139" s="96">
        <f>ROUND(SUM(BF140:BF144),2)</f>
        <v>0</v>
      </c>
      <c r="BS139" s="97" t="s">
        <v>82</v>
      </c>
      <c r="BT139" s="97" t="s">
        <v>90</v>
      </c>
      <c r="BU139" s="97" t="s">
        <v>84</v>
      </c>
      <c r="BV139" s="97" t="s">
        <v>85</v>
      </c>
      <c r="BW139" s="97" t="s">
        <v>227</v>
      </c>
      <c r="BX139" s="97" t="s">
        <v>5</v>
      </c>
      <c r="CL139" s="97" t="s">
        <v>1</v>
      </c>
      <c r="CM139" s="97" t="s">
        <v>83</v>
      </c>
    </row>
    <row r="140" spans="1:91" s="4" customFormat="1" ht="16.5" customHeight="1">
      <c r="A140" s="98" t="s">
        <v>92</v>
      </c>
      <c r="B140" s="59"/>
      <c r="C140" s="10"/>
      <c r="D140" s="10"/>
      <c r="E140" s="311" t="s">
        <v>228</v>
      </c>
      <c r="F140" s="311"/>
      <c r="G140" s="311"/>
      <c r="H140" s="311"/>
      <c r="I140" s="311"/>
      <c r="J140" s="10"/>
      <c r="K140" s="311" t="s">
        <v>229</v>
      </c>
      <c r="L140" s="311"/>
      <c r="M140" s="311"/>
      <c r="N140" s="311"/>
      <c r="O140" s="311"/>
      <c r="P140" s="311"/>
      <c r="Q140" s="311"/>
      <c r="R140" s="311"/>
      <c r="S140" s="311"/>
      <c r="T140" s="311"/>
      <c r="U140" s="311"/>
      <c r="V140" s="311"/>
      <c r="W140" s="311"/>
      <c r="X140" s="311"/>
      <c r="Y140" s="311"/>
      <c r="Z140" s="311"/>
      <c r="AA140" s="311"/>
      <c r="AB140" s="311"/>
      <c r="AC140" s="311"/>
      <c r="AD140" s="311"/>
      <c r="AE140" s="311"/>
      <c r="AF140" s="311"/>
      <c r="AG140" s="296">
        <f>'08.01 - U1 pre vnútorný b...'!K36</f>
        <v>0</v>
      </c>
      <c r="AH140" s="297"/>
      <c r="AI140" s="297"/>
      <c r="AJ140" s="297"/>
      <c r="AK140" s="297"/>
      <c r="AL140" s="297"/>
      <c r="AM140" s="297"/>
      <c r="AN140" s="296">
        <f t="shared" si="2"/>
        <v>0</v>
      </c>
      <c r="AO140" s="297"/>
      <c r="AP140" s="297"/>
      <c r="AQ140" s="99" t="s">
        <v>95</v>
      </c>
      <c r="AR140" s="59"/>
      <c r="AS140" s="100">
        <f>'08.01 - U1 pre vnútorný b...'!K33</f>
        <v>0</v>
      </c>
      <c r="AT140" s="101">
        <f>'08.01 - U1 pre vnútorný b...'!K34</f>
        <v>0</v>
      </c>
      <c r="AU140" s="101">
        <v>0</v>
      </c>
      <c r="AV140" s="101">
        <f t="shared" si="3"/>
        <v>0</v>
      </c>
      <c r="AW140" s="102">
        <f>'08.01 - U1 pre vnútorný b...'!T140</f>
        <v>0</v>
      </c>
      <c r="AX140" s="101">
        <f>'08.01 - U1 pre vnútorný b...'!K39</f>
        <v>0</v>
      </c>
      <c r="AY140" s="101">
        <f>'08.01 - U1 pre vnútorný b...'!K40</f>
        <v>0</v>
      </c>
      <c r="AZ140" s="101">
        <f>'08.01 - U1 pre vnútorný b...'!K41</f>
        <v>0</v>
      </c>
      <c r="BA140" s="101">
        <f>'08.01 - U1 pre vnútorný b...'!K42</f>
        <v>0</v>
      </c>
      <c r="BB140" s="101">
        <f>'08.01 - U1 pre vnútorný b...'!F39</f>
        <v>0</v>
      </c>
      <c r="BC140" s="101">
        <f>'08.01 - U1 pre vnútorný b...'!F40</f>
        <v>0</v>
      </c>
      <c r="BD140" s="101">
        <f>'08.01 - U1 pre vnútorný b...'!F41</f>
        <v>0</v>
      </c>
      <c r="BE140" s="101">
        <f>'08.01 - U1 pre vnútorný b...'!F42</f>
        <v>0</v>
      </c>
      <c r="BF140" s="103">
        <f>'08.01 - U1 pre vnútorný b...'!F43</f>
        <v>0</v>
      </c>
      <c r="BT140" s="27" t="s">
        <v>96</v>
      </c>
      <c r="BV140" s="27" t="s">
        <v>85</v>
      </c>
      <c r="BW140" s="27" t="s">
        <v>230</v>
      </c>
      <c r="BX140" s="27" t="s">
        <v>227</v>
      </c>
      <c r="CL140" s="27" t="s">
        <v>1</v>
      </c>
    </row>
    <row r="141" spans="1:91" s="4" customFormat="1" ht="16.5" customHeight="1">
      <c r="A141" s="98" t="s">
        <v>92</v>
      </c>
      <c r="B141" s="59"/>
      <c r="C141" s="10"/>
      <c r="D141" s="10"/>
      <c r="E141" s="311" t="s">
        <v>231</v>
      </c>
      <c r="F141" s="311"/>
      <c r="G141" s="311"/>
      <c r="H141" s="311"/>
      <c r="I141" s="311"/>
      <c r="J141" s="10"/>
      <c r="K141" s="311" t="s">
        <v>232</v>
      </c>
      <c r="L141" s="311"/>
      <c r="M141" s="311"/>
      <c r="N141" s="311"/>
      <c r="O141" s="311"/>
      <c r="P141" s="311"/>
      <c r="Q141" s="311"/>
      <c r="R141" s="311"/>
      <c r="S141" s="311"/>
      <c r="T141" s="311"/>
      <c r="U141" s="311"/>
      <c r="V141" s="311"/>
      <c r="W141" s="311"/>
      <c r="X141" s="311"/>
      <c r="Y141" s="311"/>
      <c r="Z141" s="311"/>
      <c r="AA141" s="311"/>
      <c r="AB141" s="311"/>
      <c r="AC141" s="311"/>
      <c r="AD141" s="311"/>
      <c r="AE141" s="311"/>
      <c r="AF141" s="311"/>
      <c r="AG141" s="296">
        <f>'08.02 - U2 pre whirpool B2'!K36</f>
        <v>0</v>
      </c>
      <c r="AH141" s="297"/>
      <c r="AI141" s="297"/>
      <c r="AJ141" s="297"/>
      <c r="AK141" s="297"/>
      <c r="AL141" s="297"/>
      <c r="AM141" s="297"/>
      <c r="AN141" s="296">
        <f t="shared" si="2"/>
        <v>0</v>
      </c>
      <c r="AO141" s="297"/>
      <c r="AP141" s="297"/>
      <c r="AQ141" s="99" t="s">
        <v>95</v>
      </c>
      <c r="AR141" s="59"/>
      <c r="AS141" s="100">
        <f>'08.02 - U2 pre whirpool B2'!K33</f>
        <v>0</v>
      </c>
      <c r="AT141" s="101">
        <f>'08.02 - U2 pre whirpool B2'!K34</f>
        <v>0</v>
      </c>
      <c r="AU141" s="101">
        <v>0</v>
      </c>
      <c r="AV141" s="101">
        <f t="shared" si="3"/>
        <v>0</v>
      </c>
      <c r="AW141" s="102">
        <f>'08.02 - U2 pre whirpool B2'!T140</f>
        <v>0</v>
      </c>
      <c r="AX141" s="101">
        <f>'08.02 - U2 pre whirpool B2'!K39</f>
        <v>0</v>
      </c>
      <c r="AY141" s="101">
        <f>'08.02 - U2 pre whirpool B2'!K40</f>
        <v>0</v>
      </c>
      <c r="AZ141" s="101">
        <f>'08.02 - U2 pre whirpool B2'!K41</f>
        <v>0</v>
      </c>
      <c r="BA141" s="101">
        <f>'08.02 - U2 pre whirpool B2'!K42</f>
        <v>0</v>
      </c>
      <c r="BB141" s="101">
        <f>'08.02 - U2 pre whirpool B2'!F39</f>
        <v>0</v>
      </c>
      <c r="BC141" s="101">
        <f>'08.02 - U2 pre whirpool B2'!F40</f>
        <v>0</v>
      </c>
      <c r="BD141" s="101">
        <f>'08.02 - U2 pre whirpool B2'!F41</f>
        <v>0</v>
      </c>
      <c r="BE141" s="101">
        <f>'08.02 - U2 pre whirpool B2'!F42</f>
        <v>0</v>
      </c>
      <c r="BF141" s="103">
        <f>'08.02 - U2 pre whirpool B2'!F43</f>
        <v>0</v>
      </c>
      <c r="BT141" s="27" t="s">
        <v>96</v>
      </c>
      <c r="BV141" s="27" t="s">
        <v>85</v>
      </c>
      <c r="BW141" s="27" t="s">
        <v>233</v>
      </c>
      <c r="BX141" s="27" t="s">
        <v>227</v>
      </c>
      <c r="CL141" s="27" t="s">
        <v>1</v>
      </c>
    </row>
    <row r="142" spans="1:91" s="4" customFormat="1" ht="16.5" customHeight="1">
      <c r="A142" s="98" t="s">
        <v>92</v>
      </c>
      <c r="B142" s="59"/>
      <c r="C142" s="10"/>
      <c r="D142" s="10"/>
      <c r="E142" s="311" t="s">
        <v>234</v>
      </c>
      <c r="F142" s="311"/>
      <c r="G142" s="311"/>
      <c r="H142" s="311"/>
      <c r="I142" s="311"/>
      <c r="J142" s="10"/>
      <c r="K142" s="311" t="s">
        <v>235</v>
      </c>
      <c r="L142" s="311"/>
      <c r="M142" s="311"/>
      <c r="N142" s="311"/>
      <c r="O142" s="311"/>
      <c r="P142" s="311"/>
      <c r="Q142" s="311"/>
      <c r="R142" s="311"/>
      <c r="S142" s="311"/>
      <c r="T142" s="311"/>
      <c r="U142" s="311"/>
      <c r="V142" s="311"/>
      <c r="W142" s="311"/>
      <c r="X142" s="311"/>
      <c r="Y142" s="311"/>
      <c r="Z142" s="311"/>
      <c r="AA142" s="311"/>
      <c r="AB142" s="311"/>
      <c r="AC142" s="311"/>
      <c r="AD142" s="311"/>
      <c r="AE142" s="311"/>
      <c r="AF142" s="311"/>
      <c r="AG142" s="296">
        <f>'08.03 - U3 pre detský baz...'!K36</f>
        <v>0</v>
      </c>
      <c r="AH142" s="297"/>
      <c r="AI142" s="297"/>
      <c r="AJ142" s="297"/>
      <c r="AK142" s="297"/>
      <c r="AL142" s="297"/>
      <c r="AM142" s="297"/>
      <c r="AN142" s="296">
        <f t="shared" si="2"/>
        <v>0</v>
      </c>
      <c r="AO142" s="297"/>
      <c r="AP142" s="297"/>
      <c r="AQ142" s="99" t="s">
        <v>95</v>
      </c>
      <c r="AR142" s="59"/>
      <c r="AS142" s="100">
        <f>'08.03 - U3 pre detský baz...'!K33</f>
        <v>0</v>
      </c>
      <c r="AT142" s="101">
        <f>'08.03 - U3 pre detský baz...'!K34</f>
        <v>0</v>
      </c>
      <c r="AU142" s="101">
        <v>0</v>
      </c>
      <c r="AV142" s="101">
        <f t="shared" si="3"/>
        <v>0</v>
      </c>
      <c r="AW142" s="102">
        <f>'08.03 - U3 pre detský baz...'!T140</f>
        <v>0</v>
      </c>
      <c r="AX142" s="101">
        <f>'08.03 - U3 pre detský baz...'!K39</f>
        <v>0</v>
      </c>
      <c r="AY142" s="101">
        <f>'08.03 - U3 pre detský baz...'!K40</f>
        <v>0</v>
      </c>
      <c r="AZ142" s="101">
        <f>'08.03 - U3 pre detský baz...'!K41</f>
        <v>0</v>
      </c>
      <c r="BA142" s="101">
        <f>'08.03 - U3 pre detský baz...'!K42</f>
        <v>0</v>
      </c>
      <c r="BB142" s="101">
        <f>'08.03 - U3 pre detský baz...'!F39</f>
        <v>0</v>
      </c>
      <c r="BC142" s="101">
        <f>'08.03 - U3 pre detský baz...'!F40</f>
        <v>0</v>
      </c>
      <c r="BD142" s="101">
        <f>'08.03 - U3 pre detský baz...'!F41</f>
        <v>0</v>
      </c>
      <c r="BE142" s="101">
        <f>'08.03 - U3 pre detský baz...'!F42</f>
        <v>0</v>
      </c>
      <c r="BF142" s="103">
        <f>'08.03 - U3 pre detský baz...'!F43</f>
        <v>0</v>
      </c>
      <c r="BT142" s="27" t="s">
        <v>96</v>
      </c>
      <c r="BV142" s="27" t="s">
        <v>85</v>
      </c>
      <c r="BW142" s="27" t="s">
        <v>236</v>
      </c>
      <c r="BX142" s="27" t="s">
        <v>227</v>
      </c>
      <c r="CL142" s="27" t="s">
        <v>1</v>
      </c>
    </row>
    <row r="143" spans="1:91" s="4" customFormat="1" ht="16.5" customHeight="1">
      <c r="A143" s="98" t="s">
        <v>92</v>
      </c>
      <c r="B143" s="59"/>
      <c r="C143" s="10"/>
      <c r="D143" s="10"/>
      <c r="E143" s="311" t="s">
        <v>237</v>
      </c>
      <c r="F143" s="311"/>
      <c r="G143" s="311"/>
      <c r="H143" s="311"/>
      <c r="I143" s="311"/>
      <c r="J143" s="10"/>
      <c r="K143" s="311" t="s">
        <v>238</v>
      </c>
      <c r="L143" s="311"/>
      <c r="M143" s="311"/>
      <c r="N143" s="311"/>
      <c r="O143" s="311"/>
      <c r="P143" s="311"/>
      <c r="Q143" s="311"/>
      <c r="R143" s="311"/>
      <c r="S143" s="311"/>
      <c r="T143" s="311"/>
      <c r="U143" s="311"/>
      <c r="V143" s="311"/>
      <c r="W143" s="311"/>
      <c r="X143" s="311"/>
      <c r="Y143" s="311"/>
      <c r="Z143" s="311"/>
      <c r="AA143" s="311"/>
      <c r="AB143" s="311"/>
      <c r="AC143" s="311"/>
      <c r="AD143" s="311"/>
      <c r="AE143" s="311"/>
      <c r="AF143" s="311"/>
      <c r="AG143" s="296">
        <f>'08.04 - centrálne dávkovanie'!K36</f>
        <v>0</v>
      </c>
      <c r="AH143" s="297"/>
      <c r="AI143" s="297"/>
      <c r="AJ143" s="297"/>
      <c r="AK143" s="297"/>
      <c r="AL143" s="297"/>
      <c r="AM143" s="297"/>
      <c r="AN143" s="296">
        <f t="shared" si="2"/>
        <v>0</v>
      </c>
      <c r="AO143" s="297"/>
      <c r="AP143" s="297"/>
      <c r="AQ143" s="99" t="s">
        <v>95</v>
      </c>
      <c r="AR143" s="59"/>
      <c r="AS143" s="100">
        <f>'08.04 - centrálne dávkovanie'!K33</f>
        <v>0</v>
      </c>
      <c r="AT143" s="101">
        <f>'08.04 - centrálne dávkovanie'!K34</f>
        <v>0</v>
      </c>
      <c r="AU143" s="101">
        <v>0</v>
      </c>
      <c r="AV143" s="101">
        <f t="shared" si="3"/>
        <v>0</v>
      </c>
      <c r="AW143" s="102">
        <f>'08.04 - centrálne dávkovanie'!T136</f>
        <v>0</v>
      </c>
      <c r="AX143" s="101">
        <f>'08.04 - centrálne dávkovanie'!K39</f>
        <v>0</v>
      </c>
      <c r="AY143" s="101">
        <f>'08.04 - centrálne dávkovanie'!K40</f>
        <v>0</v>
      </c>
      <c r="AZ143" s="101">
        <f>'08.04 - centrálne dávkovanie'!K41</f>
        <v>0</v>
      </c>
      <c r="BA143" s="101">
        <f>'08.04 - centrálne dávkovanie'!K42</f>
        <v>0</v>
      </c>
      <c r="BB143" s="101">
        <f>'08.04 - centrálne dávkovanie'!F39</f>
        <v>0</v>
      </c>
      <c r="BC143" s="101">
        <f>'08.04 - centrálne dávkovanie'!F40</f>
        <v>0</v>
      </c>
      <c r="BD143" s="101">
        <f>'08.04 - centrálne dávkovanie'!F41</f>
        <v>0</v>
      </c>
      <c r="BE143" s="101">
        <f>'08.04 - centrálne dávkovanie'!F42</f>
        <v>0</v>
      </c>
      <c r="BF143" s="103">
        <f>'08.04 - centrálne dávkovanie'!F43</f>
        <v>0</v>
      </c>
      <c r="BT143" s="27" t="s">
        <v>96</v>
      </c>
      <c r="BV143" s="27" t="s">
        <v>85</v>
      </c>
      <c r="BW143" s="27" t="s">
        <v>239</v>
      </c>
      <c r="BX143" s="27" t="s">
        <v>227</v>
      </c>
      <c r="CL143" s="27" t="s">
        <v>1</v>
      </c>
    </row>
    <row r="144" spans="1:91" s="4" customFormat="1" ht="23.25" customHeight="1">
      <c r="A144" s="98" t="s">
        <v>92</v>
      </c>
      <c r="B144" s="59"/>
      <c r="C144" s="10"/>
      <c r="D144" s="10"/>
      <c r="E144" s="311" t="s">
        <v>240</v>
      </c>
      <c r="F144" s="311"/>
      <c r="G144" s="311"/>
      <c r="H144" s="311"/>
      <c r="I144" s="311"/>
      <c r="J144" s="10"/>
      <c r="K144" s="311" t="s">
        <v>241</v>
      </c>
      <c r="L144" s="311"/>
      <c r="M144" s="311"/>
      <c r="N144" s="311"/>
      <c r="O144" s="311"/>
      <c r="P144" s="311"/>
      <c r="Q144" s="311"/>
      <c r="R144" s="311"/>
      <c r="S144" s="311"/>
      <c r="T144" s="311"/>
      <c r="U144" s="311"/>
      <c r="V144" s="311"/>
      <c r="W144" s="311"/>
      <c r="X144" s="311"/>
      <c r="Y144" s="311"/>
      <c r="Z144" s="311"/>
      <c r="AA144" s="311"/>
      <c r="AB144" s="311"/>
      <c r="AC144" s="311"/>
      <c r="AD144" s="311"/>
      <c r="AE144" s="311"/>
      <c r="AF144" s="311"/>
      <c r="AG144" s="296">
        <f>'08.05 - Technologické vyb...'!K36</f>
        <v>0</v>
      </c>
      <c r="AH144" s="297"/>
      <c r="AI144" s="297"/>
      <c r="AJ144" s="297"/>
      <c r="AK144" s="297"/>
      <c r="AL144" s="297"/>
      <c r="AM144" s="297"/>
      <c r="AN144" s="296">
        <f t="shared" si="2"/>
        <v>0</v>
      </c>
      <c r="AO144" s="297"/>
      <c r="AP144" s="297"/>
      <c r="AQ144" s="99" t="s">
        <v>95</v>
      </c>
      <c r="AR144" s="59"/>
      <c r="AS144" s="100">
        <f>'08.05 - Technologické vyb...'!K33</f>
        <v>0</v>
      </c>
      <c r="AT144" s="101">
        <f>'08.05 - Technologické vyb...'!K34</f>
        <v>0</v>
      </c>
      <c r="AU144" s="101">
        <v>0</v>
      </c>
      <c r="AV144" s="101">
        <f t="shared" si="3"/>
        <v>0</v>
      </c>
      <c r="AW144" s="102">
        <f>'08.05 - Technologické vyb...'!T134</f>
        <v>0</v>
      </c>
      <c r="AX144" s="101">
        <f>'08.05 - Technologické vyb...'!K39</f>
        <v>0</v>
      </c>
      <c r="AY144" s="101">
        <f>'08.05 - Technologické vyb...'!K40</f>
        <v>0</v>
      </c>
      <c r="AZ144" s="101">
        <f>'08.05 - Technologické vyb...'!K41</f>
        <v>0</v>
      </c>
      <c r="BA144" s="101">
        <f>'08.05 - Technologické vyb...'!K42</f>
        <v>0</v>
      </c>
      <c r="BB144" s="101">
        <f>'08.05 - Technologické vyb...'!F39</f>
        <v>0</v>
      </c>
      <c r="BC144" s="101">
        <f>'08.05 - Technologické vyb...'!F40</f>
        <v>0</v>
      </c>
      <c r="BD144" s="101">
        <f>'08.05 - Technologické vyb...'!F41</f>
        <v>0</v>
      </c>
      <c r="BE144" s="101">
        <f>'08.05 - Technologické vyb...'!F42</f>
        <v>0</v>
      </c>
      <c r="BF144" s="103">
        <f>'08.05 - Technologické vyb...'!F43</f>
        <v>0</v>
      </c>
      <c r="BT144" s="27" t="s">
        <v>96</v>
      </c>
      <c r="BV144" s="27" t="s">
        <v>85</v>
      </c>
      <c r="BW144" s="27" t="s">
        <v>242</v>
      </c>
      <c r="BX144" s="27" t="s">
        <v>227</v>
      </c>
      <c r="CL144" s="27" t="s">
        <v>1</v>
      </c>
    </row>
    <row r="145" spans="1:91" s="7" customFormat="1" ht="24.75" customHeight="1">
      <c r="B145" s="88"/>
      <c r="C145" s="89"/>
      <c r="D145" s="310" t="s">
        <v>243</v>
      </c>
      <c r="E145" s="310"/>
      <c r="F145" s="310"/>
      <c r="G145" s="310"/>
      <c r="H145" s="310"/>
      <c r="I145" s="90"/>
      <c r="J145" s="310" t="s">
        <v>244</v>
      </c>
      <c r="K145" s="310"/>
      <c r="L145" s="310"/>
      <c r="M145" s="310"/>
      <c r="N145" s="310"/>
      <c r="O145" s="310"/>
      <c r="P145" s="310"/>
      <c r="Q145" s="310"/>
      <c r="R145" s="310"/>
      <c r="S145" s="310"/>
      <c r="T145" s="310"/>
      <c r="U145" s="310"/>
      <c r="V145" s="310"/>
      <c r="W145" s="310"/>
      <c r="X145" s="310"/>
      <c r="Y145" s="310"/>
      <c r="Z145" s="310"/>
      <c r="AA145" s="310"/>
      <c r="AB145" s="310"/>
      <c r="AC145" s="310"/>
      <c r="AD145" s="310"/>
      <c r="AE145" s="310"/>
      <c r="AF145" s="310"/>
      <c r="AG145" s="300">
        <f>ROUND(SUM(AG146:AG149),2)</f>
        <v>0</v>
      </c>
      <c r="AH145" s="299"/>
      <c r="AI145" s="299"/>
      <c r="AJ145" s="299"/>
      <c r="AK145" s="299"/>
      <c r="AL145" s="299"/>
      <c r="AM145" s="299"/>
      <c r="AN145" s="298">
        <f t="shared" si="2"/>
        <v>0</v>
      </c>
      <c r="AO145" s="299"/>
      <c r="AP145" s="299"/>
      <c r="AQ145" s="91" t="s">
        <v>89</v>
      </c>
      <c r="AR145" s="88"/>
      <c r="AS145" s="92">
        <f>ROUND(SUM(AS146:AS149),2)</f>
        <v>0</v>
      </c>
      <c r="AT145" s="93">
        <f>ROUND(SUM(AT146:AT149),2)</f>
        <v>0</v>
      </c>
      <c r="AU145" s="94">
        <f>ROUND(SUM(AU146:AU149),2)</f>
        <v>0</v>
      </c>
      <c r="AV145" s="94">
        <f t="shared" si="3"/>
        <v>0</v>
      </c>
      <c r="AW145" s="95">
        <f>ROUND(SUM(AW146:AW149),5)</f>
        <v>0</v>
      </c>
      <c r="AX145" s="94">
        <f>ROUND(BB145*L34,2)</f>
        <v>0</v>
      </c>
      <c r="AY145" s="94">
        <f>ROUND(BC145*L35,2)</f>
        <v>0</v>
      </c>
      <c r="AZ145" s="94">
        <f>ROUND(BD145*L34,2)</f>
        <v>0</v>
      </c>
      <c r="BA145" s="94">
        <f>ROUND(BE145*L35,2)</f>
        <v>0</v>
      </c>
      <c r="BB145" s="94">
        <f>ROUND(SUM(BB146:BB149),2)</f>
        <v>0</v>
      </c>
      <c r="BC145" s="94">
        <f>ROUND(SUM(BC146:BC149),2)</f>
        <v>0</v>
      </c>
      <c r="BD145" s="94">
        <f>ROUND(SUM(BD146:BD149),2)</f>
        <v>0</v>
      </c>
      <c r="BE145" s="94">
        <f>ROUND(SUM(BE146:BE149),2)</f>
        <v>0</v>
      </c>
      <c r="BF145" s="96">
        <f>ROUND(SUM(BF146:BF149),2)</f>
        <v>0</v>
      </c>
      <c r="BS145" s="97" t="s">
        <v>82</v>
      </c>
      <c r="BT145" s="97" t="s">
        <v>90</v>
      </c>
      <c r="BU145" s="97" t="s">
        <v>84</v>
      </c>
      <c r="BV145" s="97" t="s">
        <v>85</v>
      </c>
      <c r="BW145" s="97" t="s">
        <v>245</v>
      </c>
      <c r="BX145" s="97" t="s">
        <v>5</v>
      </c>
      <c r="CL145" s="97" t="s">
        <v>1</v>
      </c>
      <c r="CM145" s="97" t="s">
        <v>83</v>
      </c>
    </row>
    <row r="146" spans="1:91" s="4" customFormat="1" ht="16.5" customHeight="1">
      <c r="A146" s="98" t="s">
        <v>92</v>
      </c>
      <c r="B146" s="59"/>
      <c r="C146" s="10"/>
      <c r="D146" s="10"/>
      <c r="E146" s="311" t="s">
        <v>246</v>
      </c>
      <c r="F146" s="311"/>
      <c r="G146" s="311"/>
      <c r="H146" s="311"/>
      <c r="I146" s="311"/>
      <c r="J146" s="10"/>
      <c r="K146" s="311" t="s">
        <v>247</v>
      </c>
      <c r="L146" s="311"/>
      <c r="M146" s="311"/>
      <c r="N146" s="311"/>
      <c r="O146" s="311"/>
      <c r="P146" s="311"/>
      <c r="Q146" s="311"/>
      <c r="R146" s="311"/>
      <c r="S146" s="311"/>
      <c r="T146" s="311"/>
      <c r="U146" s="311"/>
      <c r="V146" s="311"/>
      <c r="W146" s="311"/>
      <c r="X146" s="311"/>
      <c r="Y146" s="311"/>
      <c r="Z146" s="311"/>
      <c r="AA146" s="311"/>
      <c r="AB146" s="311"/>
      <c r="AC146" s="311"/>
      <c r="AD146" s="311"/>
      <c r="AE146" s="311"/>
      <c r="AF146" s="311"/>
      <c r="AG146" s="296">
        <f>'09.1 - SAUNA SUCHÁ + COMB...'!K36</f>
        <v>0</v>
      </c>
      <c r="AH146" s="297"/>
      <c r="AI146" s="297"/>
      <c r="AJ146" s="297"/>
      <c r="AK146" s="297"/>
      <c r="AL146" s="297"/>
      <c r="AM146" s="297"/>
      <c r="AN146" s="296">
        <f t="shared" si="2"/>
        <v>0</v>
      </c>
      <c r="AO146" s="297"/>
      <c r="AP146" s="297"/>
      <c r="AQ146" s="99" t="s">
        <v>95</v>
      </c>
      <c r="AR146" s="59"/>
      <c r="AS146" s="100">
        <f>'09.1 - SAUNA SUCHÁ + COMB...'!K33</f>
        <v>0</v>
      </c>
      <c r="AT146" s="101">
        <f>'09.1 - SAUNA SUCHÁ + COMB...'!K34</f>
        <v>0</v>
      </c>
      <c r="AU146" s="101">
        <v>0</v>
      </c>
      <c r="AV146" s="101">
        <f t="shared" si="3"/>
        <v>0</v>
      </c>
      <c r="AW146" s="102">
        <f>'09.1 - SAUNA SUCHÁ + COMB...'!T132</f>
        <v>0</v>
      </c>
      <c r="AX146" s="101">
        <f>'09.1 - SAUNA SUCHÁ + COMB...'!K39</f>
        <v>0</v>
      </c>
      <c r="AY146" s="101">
        <f>'09.1 - SAUNA SUCHÁ + COMB...'!K40</f>
        <v>0</v>
      </c>
      <c r="AZ146" s="101">
        <f>'09.1 - SAUNA SUCHÁ + COMB...'!K41</f>
        <v>0</v>
      </c>
      <c r="BA146" s="101">
        <f>'09.1 - SAUNA SUCHÁ + COMB...'!K42</f>
        <v>0</v>
      </c>
      <c r="BB146" s="101">
        <f>'09.1 - SAUNA SUCHÁ + COMB...'!F39</f>
        <v>0</v>
      </c>
      <c r="BC146" s="101">
        <f>'09.1 - SAUNA SUCHÁ + COMB...'!F40</f>
        <v>0</v>
      </c>
      <c r="BD146" s="101">
        <f>'09.1 - SAUNA SUCHÁ + COMB...'!F41</f>
        <v>0</v>
      </c>
      <c r="BE146" s="101">
        <f>'09.1 - SAUNA SUCHÁ + COMB...'!F42</f>
        <v>0</v>
      </c>
      <c r="BF146" s="103">
        <f>'09.1 - SAUNA SUCHÁ + COMB...'!F43</f>
        <v>0</v>
      </c>
      <c r="BT146" s="27" t="s">
        <v>96</v>
      </c>
      <c r="BV146" s="27" t="s">
        <v>85</v>
      </c>
      <c r="BW146" s="27" t="s">
        <v>248</v>
      </c>
      <c r="BX146" s="27" t="s">
        <v>245</v>
      </c>
      <c r="CL146" s="27" t="s">
        <v>1</v>
      </c>
    </row>
    <row r="147" spans="1:91" s="4" customFormat="1" ht="16.5" customHeight="1">
      <c r="A147" s="98" t="s">
        <v>92</v>
      </c>
      <c r="B147" s="59"/>
      <c r="C147" s="10"/>
      <c r="D147" s="10"/>
      <c r="E147" s="311" t="s">
        <v>249</v>
      </c>
      <c r="F147" s="311"/>
      <c r="G147" s="311"/>
      <c r="H147" s="311"/>
      <c r="I147" s="311"/>
      <c r="J147" s="10"/>
      <c r="K147" s="311" t="s">
        <v>250</v>
      </c>
      <c r="L147" s="311"/>
      <c r="M147" s="311"/>
      <c r="N147" s="311"/>
      <c r="O147" s="311"/>
      <c r="P147" s="311"/>
      <c r="Q147" s="311"/>
      <c r="R147" s="311"/>
      <c r="S147" s="311"/>
      <c r="T147" s="311"/>
      <c r="U147" s="311"/>
      <c r="V147" s="311"/>
      <c r="W147" s="311"/>
      <c r="X147" s="311"/>
      <c r="Y147" s="311"/>
      <c r="Z147" s="311"/>
      <c r="AA147" s="311"/>
      <c r="AB147" s="311"/>
      <c r="AC147" s="311"/>
      <c r="AD147" s="311"/>
      <c r="AE147" s="311"/>
      <c r="AF147" s="311"/>
      <c r="AG147" s="296">
        <f>'09.2 - PARNÁ SAUNA m.č.1.41'!K36</f>
        <v>0</v>
      </c>
      <c r="AH147" s="297"/>
      <c r="AI147" s="297"/>
      <c r="AJ147" s="297"/>
      <c r="AK147" s="297"/>
      <c r="AL147" s="297"/>
      <c r="AM147" s="297"/>
      <c r="AN147" s="296">
        <f t="shared" si="2"/>
        <v>0</v>
      </c>
      <c r="AO147" s="297"/>
      <c r="AP147" s="297"/>
      <c r="AQ147" s="99" t="s">
        <v>95</v>
      </c>
      <c r="AR147" s="59"/>
      <c r="AS147" s="100">
        <f>'09.2 - PARNÁ SAUNA m.č.1.41'!K33</f>
        <v>0</v>
      </c>
      <c r="AT147" s="101">
        <f>'09.2 - PARNÁ SAUNA m.č.1.41'!K34</f>
        <v>0</v>
      </c>
      <c r="AU147" s="101">
        <v>0</v>
      </c>
      <c r="AV147" s="101">
        <f t="shared" si="3"/>
        <v>0</v>
      </c>
      <c r="AW147" s="102">
        <f>'09.2 - PARNÁ SAUNA m.č.1.41'!T132</f>
        <v>0</v>
      </c>
      <c r="AX147" s="101">
        <f>'09.2 - PARNÁ SAUNA m.č.1.41'!K39</f>
        <v>0</v>
      </c>
      <c r="AY147" s="101">
        <f>'09.2 - PARNÁ SAUNA m.č.1.41'!K40</f>
        <v>0</v>
      </c>
      <c r="AZ147" s="101">
        <f>'09.2 - PARNÁ SAUNA m.č.1.41'!K41</f>
        <v>0</v>
      </c>
      <c r="BA147" s="101">
        <f>'09.2 - PARNÁ SAUNA m.č.1.41'!K42</f>
        <v>0</v>
      </c>
      <c r="BB147" s="101">
        <f>'09.2 - PARNÁ SAUNA m.č.1.41'!F39</f>
        <v>0</v>
      </c>
      <c r="BC147" s="101">
        <f>'09.2 - PARNÁ SAUNA m.č.1.41'!F40</f>
        <v>0</v>
      </c>
      <c r="BD147" s="101">
        <f>'09.2 - PARNÁ SAUNA m.č.1.41'!F41</f>
        <v>0</v>
      </c>
      <c r="BE147" s="101">
        <f>'09.2 - PARNÁ SAUNA m.č.1.41'!F42</f>
        <v>0</v>
      </c>
      <c r="BF147" s="103">
        <f>'09.2 - PARNÁ SAUNA m.č.1.41'!F43</f>
        <v>0</v>
      </c>
      <c r="BT147" s="27" t="s">
        <v>96</v>
      </c>
      <c r="BV147" s="27" t="s">
        <v>85</v>
      </c>
      <c r="BW147" s="27" t="s">
        <v>251</v>
      </c>
      <c r="BX147" s="27" t="s">
        <v>245</v>
      </c>
      <c r="CL147" s="27" t="s">
        <v>1</v>
      </c>
    </row>
    <row r="148" spans="1:91" s="4" customFormat="1" ht="16.5" customHeight="1">
      <c r="A148" s="98" t="s">
        <v>92</v>
      </c>
      <c r="B148" s="59"/>
      <c r="C148" s="10"/>
      <c r="D148" s="10"/>
      <c r="E148" s="311" t="s">
        <v>252</v>
      </c>
      <c r="F148" s="311"/>
      <c r="G148" s="311"/>
      <c r="H148" s="311"/>
      <c r="I148" s="311"/>
      <c r="J148" s="10"/>
      <c r="K148" s="311" t="s">
        <v>253</v>
      </c>
      <c r="L148" s="311"/>
      <c r="M148" s="311"/>
      <c r="N148" s="311"/>
      <c r="O148" s="311"/>
      <c r="P148" s="311"/>
      <c r="Q148" s="311"/>
      <c r="R148" s="311"/>
      <c r="S148" s="311"/>
      <c r="T148" s="311"/>
      <c r="U148" s="311"/>
      <c r="V148" s="311"/>
      <c r="W148" s="311"/>
      <c r="X148" s="311"/>
      <c r="Y148" s="311"/>
      <c r="Z148" s="311"/>
      <c r="AA148" s="311"/>
      <c r="AB148" s="311"/>
      <c r="AC148" s="311"/>
      <c r="AD148" s="311"/>
      <c r="AE148" s="311"/>
      <c r="AF148" s="311"/>
      <c r="AG148" s="296">
        <f>'09.3 - SAUNA INFRA - SVET...'!K36</f>
        <v>0</v>
      </c>
      <c r="AH148" s="297"/>
      <c r="AI148" s="297"/>
      <c r="AJ148" s="297"/>
      <c r="AK148" s="297"/>
      <c r="AL148" s="297"/>
      <c r="AM148" s="297"/>
      <c r="AN148" s="296">
        <f t="shared" si="2"/>
        <v>0</v>
      </c>
      <c r="AO148" s="297"/>
      <c r="AP148" s="297"/>
      <c r="AQ148" s="99" t="s">
        <v>95</v>
      </c>
      <c r="AR148" s="59"/>
      <c r="AS148" s="100">
        <f>'09.3 - SAUNA INFRA - SVET...'!K33</f>
        <v>0</v>
      </c>
      <c r="AT148" s="101">
        <f>'09.3 - SAUNA INFRA - SVET...'!K34</f>
        <v>0</v>
      </c>
      <c r="AU148" s="101">
        <v>0</v>
      </c>
      <c r="AV148" s="101">
        <f t="shared" si="3"/>
        <v>0</v>
      </c>
      <c r="AW148" s="102">
        <f>'09.3 - SAUNA INFRA - SVET...'!T132</f>
        <v>0</v>
      </c>
      <c r="AX148" s="101">
        <f>'09.3 - SAUNA INFRA - SVET...'!K39</f>
        <v>0</v>
      </c>
      <c r="AY148" s="101">
        <f>'09.3 - SAUNA INFRA - SVET...'!K40</f>
        <v>0</v>
      </c>
      <c r="AZ148" s="101">
        <f>'09.3 - SAUNA INFRA - SVET...'!K41</f>
        <v>0</v>
      </c>
      <c r="BA148" s="101">
        <f>'09.3 - SAUNA INFRA - SVET...'!K42</f>
        <v>0</v>
      </c>
      <c r="BB148" s="101">
        <f>'09.3 - SAUNA INFRA - SVET...'!F39</f>
        <v>0</v>
      </c>
      <c r="BC148" s="101">
        <f>'09.3 - SAUNA INFRA - SVET...'!F40</f>
        <v>0</v>
      </c>
      <c r="BD148" s="101">
        <f>'09.3 - SAUNA INFRA - SVET...'!F41</f>
        <v>0</v>
      </c>
      <c r="BE148" s="101">
        <f>'09.3 - SAUNA INFRA - SVET...'!F42</f>
        <v>0</v>
      </c>
      <c r="BF148" s="103">
        <f>'09.3 - SAUNA INFRA - SVET...'!F43</f>
        <v>0</v>
      </c>
      <c r="BT148" s="27" t="s">
        <v>96</v>
      </c>
      <c r="BV148" s="27" t="s">
        <v>85</v>
      </c>
      <c r="BW148" s="27" t="s">
        <v>254</v>
      </c>
      <c r="BX148" s="27" t="s">
        <v>245</v>
      </c>
      <c r="CL148" s="27" t="s">
        <v>1</v>
      </c>
    </row>
    <row r="149" spans="1:91" s="4" customFormat="1" ht="16.5" customHeight="1">
      <c r="A149" s="98" t="s">
        <v>92</v>
      </c>
      <c r="B149" s="59"/>
      <c r="C149" s="10"/>
      <c r="D149" s="10"/>
      <c r="E149" s="311" t="s">
        <v>255</v>
      </c>
      <c r="F149" s="311"/>
      <c r="G149" s="311"/>
      <c r="H149" s="311"/>
      <c r="I149" s="311"/>
      <c r="J149" s="10"/>
      <c r="K149" s="311" t="s">
        <v>256</v>
      </c>
      <c r="L149" s="311"/>
      <c r="M149" s="311"/>
      <c r="N149" s="311"/>
      <c r="O149" s="311"/>
      <c r="P149" s="311"/>
      <c r="Q149" s="311"/>
      <c r="R149" s="311"/>
      <c r="S149" s="311"/>
      <c r="T149" s="311"/>
      <c r="U149" s="311"/>
      <c r="V149" s="311"/>
      <c r="W149" s="311"/>
      <c r="X149" s="311"/>
      <c r="Y149" s="311"/>
      <c r="Z149" s="311"/>
      <c r="AA149" s="311"/>
      <c r="AB149" s="311"/>
      <c r="AC149" s="311"/>
      <c r="AD149" s="311"/>
      <c r="AE149" s="311"/>
      <c r="AF149" s="311"/>
      <c r="AG149" s="296">
        <f>'09.4 - SAUNA SUCHÁ m.č.1.34'!K36</f>
        <v>0</v>
      </c>
      <c r="AH149" s="297"/>
      <c r="AI149" s="297"/>
      <c r="AJ149" s="297"/>
      <c r="AK149" s="297"/>
      <c r="AL149" s="297"/>
      <c r="AM149" s="297"/>
      <c r="AN149" s="296">
        <f t="shared" si="2"/>
        <v>0</v>
      </c>
      <c r="AO149" s="297"/>
      <c r="AP149" s="297"/>
      <c r="AQ149" s="99" t="s">
        <v>95</v>
      </c>
      <c r="AR149" s="59"/>
      <c r="AS149" s="107">
        <f>'09.4 - SAUNA SUCHÁ m.č.1.34'!K33</f>
        <v>0</v>
      </c>
      <c r="AT149" s="108">
        <f>'09.4 - SAUNA SUCHÁ m.č.1.34'!K34</f>
        <v>0</v>
      </c>
      <c r="AU149" s="108">
        <v>0</v>
      </c>
      <c r="AV149" s="108">
        <f t="shared" si="3"/>
        <v>0</v>
      </c>
      <c r="AW149" s="109">
        <f>'09.4 - SAUNA SUCHÁ m.č.1.34'!T132</f>
        <v>0</v>
      </c>
      <c r="AX149" s="108">
        <f>'09.4 - SAUNA SUCHÁ m.č.1.34'!K39</f>
        <v>0</v>
      </c>
      <c r="AY149" s="108">
        <f>'09.4 - SAUNA SUCHÁ m.č.1.34'!K40</f>
        <v>0</v>
      </c>
      <c r="AZ149" s="108">
        <f>'09.4 - SAUNA SUCHÁ m.č.1.34'!K41</f>
        <v>0</v>
      </c>
      <c r="BA149" s="108">
        <f>'09.4 - SAUNA SUCHÁ m.č.1.34'!K42</f>
        <v>0</v>
      </c>
      <c r="BB149" s="108">
        <f>'09.4 - SAUNA SUCHÁ m.č.1.34'!F39</f>
        <v>0</v>
      </c>
      <c r="BC149" s="108">
        <f>'09.4 - SAUNA SUCHÁ m.č.1.34'!F40</f>
        <v>0</v>
      </c>
      <c r="BD149" s="108">
        <f>'09.4 - SAUNA SUCHÁ m.č.1.34'!F41</f>
        <v>0</v>
      </c>
      <c r="BE149" s="108">
        <f>'09.4 - SAUNA SUCHÁ m.č.1.34'!F42</f>
        <v>0</v>
      </c>
      <c r="BF149" s="110">
        <f>'09.4 - SAUNA SUCHÁ m.č.1.34'!F43</f>
        <v>0</v>
      </c>
      <c r="BT149" s="27" t="s">
        <v>96</v>
      </c>
      <c r="BV149" s="27" t="s">
        <v>85</v>
      </c>
      <c r="BW149" s="27" t="s">
        <v>257</v>
      </c>
      <c r="BX149" s="27" t="s">
        <v>245</v>
      </c>
      <c r="CL149" s="27" t="s">
        <v>1</v>
      </c>
    </row>
    <row r="150" spans="1:91" ht="11.25">
      <c r="B150" s="22"/>
      <c r="AR150" s="22"/>
    </row>
    <row r="151" spans="1:91" s="2" customFormat="1" ht="30" customHeight="1">
      <c r="A151" s="37"/>
      <c r="B151" s="38"/>
      <c r="C151" s="77" t="s">
        <v>258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03">
        <f>ROUND(SUM(AG152:AG155), 2)</f>
        <v>0</v>
      </c>
      <c r="AH151" s="303"/>
      <c r="AI151" s="303"/>
      <c r="AJ151" s="303"/>
      <c r="AK151" s="303"/>
      <c r="AL151" s="303"/>
      <c r="AM151" s="303"/>
      <c r="AN151" s="303">
        <f>ROUND(SUM(AN152:AN155), 2)</f>
        <v>0</v>
      </c>
      <c r="AO151" s="303"/>
      <c r="AP151" s="303"/>
      <c r="AQ151" s="111"/>
      <c r="AR151" s="38"/>
      <c r="AS151" s="70" t="s">
        <v>259</v>
      </c>
      <c r="AT151" s="71" t="s">
        <v>260</v>
      </c>
      <c r="AU151" s="71" t="s">
        <v>45</v>
      </c>
      <c r="AV151" s="72" t="s">
        <v>70</v>
      </c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</row>
    <row r="152" spans="1:91" s="2" customFormat="1" ht="19.899999999999999" customHeight="1">
      <c r="A152" s="37"/>
      <c r="B152" s="38"/>
      <c r="C152" s="37"/>
      <c r="D152" s="322" t="s">
        <v>261</v>
      </c>
      <c r="E152" s="322"/>
      <c r="F152" s="322"/>
      <c r="G152" s="322"/>
      <c r="H152" s="322"/>
      <c r="I152" s="322"/>
      <c r="J152" s="322"/>
      <c r="K152" s="322"/>
      <c r="L152" s="322"/>
      <c r="M152" s="322"/>
      <c r="N152" s="322"/>
      <c r="O152" s="322"/>
      <c r="P152" s="322"/>
      <c r="Q152" s="322"/>
      <c r="R152" s="322"/>
      <c r="S152" s="322"/>
      <c r="T152" s="322"/>
      <c r="U152" s="322"/>
      <c r="V152" s="322"/>
      <c r="W152" s="322"/>
      <c r="X152" s="322"/>
      <c r="Y152" s="322"/>
      <c r="Z152" s="322"/>
      <c r="AA152" s="322"/>
      <c r="AB152" s="322"/>
      <c r="AC152" s="37"/>
      <c r="AD152" s="37"/>
      <c r="AE152" s="37"/>
      <c r="AF152" s="37"/>
      <c r="AG152" s="302">
        <f>ROUND(AG94 * AS152, 2)</f>
        <v>0</v>
      </c>
      <c r="AH152" s="296"/>
      <c r="AI152" s="296"/>
      <c r="AJ152" s="296"/>
      <c r="AK152" s="296"/>
      <c r="AL152" s="296"/>
      <c r="AM152" s="296"/>
      <c r="AN152" s="296">
        <f>ROUND(AG152 + AV152, 2)</f>
        <v>0</v>
      </c>
      <c r="AO152" s="296"/>
      <c r="AP152" s="296"/>
      <c r="AQ152" s="37"/>
      <c r="AR152" s="38"/>
      <c r="AS152" s="113">
        <v>0</v>
      </c>
      <c r="AT152" s="114" t="s">
        <v>262</v>
      </c>
      <c r="AU152" s="114" t="s">
        <v>46</v>
      </c>
      <c r="AV152" s="103">
        <f>ROUND(IF(AU152="základná",AG152*L34,IF(AU152="znížená",AG152*L35,0)), 2)</f>
        <v>0</v>
      </c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V152" s="19" t="s">
        <v>263</v>
      </c>
      <c r="BY152" s="115">
        <f>IF(AU152="základná",AV152,0)</f>
        <v>0</v>
      </c>
      <c r="BZ152" s="115">
        <f>IF(AU152="znížená",AV152,0)</f>
        <v>0</v>
      </c>
      <c r="CA152" s="115">
        <v>0</v>
      </c>
      <c r="CB152" s="115">
        <v>0</v>
      </c>
      <c r="CC152" s="115">
        <v>0</v>
      </c>
      <c r="CD152" s="115">
        <f>IF(AU152="základná",AG152,0)</f>
        <v>0</v>
      </c>
      <c r="CE152" s="115">
        <f>IF(AU152="znížená",AG152,0)</f>
        <v>0</v>
      </c>
      <c r="CF152" s="115">
        <f>IF(AU152="zákl. prenesená",AG152,0)</f>
        <v>0</v>
      </c>
      <c r="CG152" s="115">
        <f>IF(AU152="zníž. prenesená",AG152,0)</f>
        <v>0</v>
      </c>
      <c r="CH152" s="115">
        <f>IF(AU152="nulová",AG152,0)</f>
        <v>0</v>
      </c>
      <c r="CI152" s="19">
        <f>IF(AU152="základná",1,IF(AU152="znížená",2,IF(AU152="zákl. prenesená",4,IF(AU152="zníž. prenesená",5,3))))</f>
        <v>1</v>
      </c>
      <c r="CJ152" s="19">
        <f>IF(AT152="stavebná časť",1,IF(AT152="investičná časť",2,3))</f>
        <v>1</v>
      </c>
      <c r="CK152" s="19" t="str">
        <f>IF(D152="Vyplň vlastné","","x")</f>
        <v>x</v>
      </c>
    </row>
    <row r="153" spans="1:91" s="2" customFormat="1" ht="19.899999999999999" customHeight="1">
      <c r="A153" s="37"/>
      <c r="B153" s="38"/>
      <c r="C153" s="37"/>
      <c r="D153" s="323" t="s">
        <v>264</v>
      </c>
      <c r="E153" s="322"/>
      <c r="F153" s="322"/>
      <c r="G153" s="322"/>
      <c r="H153" s="322"/>
      <c r="I153" s="322"/>
      <c r="J153" s="322"/>
      <c r="K153" s="322"/>
      <c r="L153" s="322"/>
      <c r="M153" s="322"/>
      <c r="N153" s="322"/>
      <c r="O153" s="322"/>
      <c r="P153" s="322"/>
      <c r="Q153" s="322"/>
      <c r="R153" s="322"/>
      <c r="S153" s="322"/>
      <c r="T153" s="322"/>
      <c r="U153" s="322"/>
      <c r="V153" s="322"/>
      <c r="W153" s="322"/>
      <c r="X153" s="322"/>
      <c r="Y153" s="322"/>
      <c r="Z153" s="322"/>
      <c r="AA153" s="322"/>
      <c r="AB153" s="322"/>
      <c r="AC153" s="37"/>
      <c r="AD153" s="37"/>
      <c r="AE153" s="37"/>
      <c r="AF153" s="37"/>
      <c r="AG153" s="302">
        <f>ROUND(AG94 * AS153, 2)</f>
        <v>0</v>
      </c>
      <c r="AH153" s="296"/>
      <c r="AI153" s="296"/>
      <c r="AJ153" s="296"/>
      <c r="AK153" s="296"/>
      <c r="AL153" s="296"/>
      <c r="AM153" s="296"/>
      <c r="AN153" s="296">
        <f>ROUND(AG153 + AV153, 2)</f>
        <v>0</v>
      </c>
      <c r="AO153" s="296"/>
      <c r="AP153" s="296"/>
      <c r="AQ153" s="37"/>
      <c r="AR153" s="38"/>
      <c r="AS153" s="113">
        <v>0</v>
      </c>
      <c r="AT153" s="114" t="s">
        <v>262</v>
      </c>
      <c r="AU153" s="114" t="s">
        <v>46</v>
      </c>
      <c r="AV153" s="103">
        <f>ROUND(IF(AU153="základná",AG153*L34,IF(AU153="znížená",AG153*L35,0)), 2)</f>
        <v>0</v>
      </c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V153" s="19" t="s">
        <v>265</v>
      </c>
      <c r="BY153" s="115">
        <f>IF(AU153="základná",AV153,0)</f>
        <v>0</v>
      </c>
      <c r="BZ153" s="115">
        <f>IF(AU153="znížená",AV153,0)</f>
        <v>0</v>
      </c>
      <c r="CA153" s="115">
        <v>0</v>
      </c>
      <c r="CB153" s="115">
        <v>0</v>
      </c>
      <c r="CC153" s="115">
        <v>0</v>
      </c>
      <c r="CD153" s="115">
        <f>IF(AU153="základná",AG153,0)</f>
        <v>0</v>
      </c>
      <c r="CE153" s="115">
        <f>IF(AU153="znížená",AG153,0)</f>
        <v>0</v>
      </c>
      <c r="CF153" s="115">
        <f>IF(AU153="zákl. prenesená",AG153,0)</f>
        <v>0</v>
      </c>
      <c r="CG153" s="115">
        <f>IF(AU153="zníž. prenesená",AG153,0)</f>
        <v>0</v>
      </c>
      <c r="CH153" s="115">
        <f>IF(AU153="nulová",AG153,0)</f>
        <v>0</v>
      </c>
      <c r="CI153" s="19">
        <f>IF(AU153="základná",1,IF(AU153="znížená",2,IF(AU153="zákl. prenesená",4,IF(AU153="zníž. prenesená",5,3))))</f>
        <v>1</v>
      </c>
      <c r="CJ153" s="19">
        <f>IF(AT153="stavebná časť",1,IF(AT153="investičná časť",2,3))</f>
        <v>1</v>
      </c>
      <c r="CK153" s="19" t="str">
        <f>IF(D153="Vyplň vlastné","","x")</f>
        <v/>
      </c>
    </row>
    <row r="154" spans="1:91" s="2" customFormat="1" ht="19.899999999999999" customHeight="1">
      <c r="A154" s="37"/>
      <c r="B154" s="38"/>
      <c r="C154" s="37"/>
      <c r="D154" s="323" t="s">
        <v>264</v>
      </c>
      <c r="E154" s="322"/>
      <c r="F154" s="322"/>
      <c r="G154" s="322"/>
      <c r="H154" s="322"/>
      <c r="I154" s="322"/>
      <c r="J154" s="322"/>
      <c r="K154" s="322"/>
      <c r="L154" s="322"/>
      <c r="M154" s="322"/>
      <c r="N154" s="322"/>
      <c r="O154" s="322"/>
      <c r="P154" s="322"/>
      <c r="Q154" s="322"/>
      <c r="R154" s="322"/>
      <c r="S154" s="322"/>
      <c r="T154" s="322"/>
      <c r="U154" s="322"/>
      <c r="V154" s="322"/>
      <c r="W154" s="322"/>
      <c r="X154" s="322"/>
      <c r="Y154" s="322"/>
      <c r="Z154" s="322"/>
      <c r="AA154" s="322"/>
      <c r="AB154" s="322"/>
      <c r="AC154" s="37"/>
      <c r="AD154" s="37"/>
      <c r="AE154" s="37"/>
      <c r="AF154" s="37"/>
      <c r="AG154" s="302">
        <f>ROUND(AG94 * AS154, 2)</f>
        <v>0</v>
      </c>
      <c r="AH154" s="296"/>
      <c r="AI154" s="296"/>
      <c r="AJ154" s="296"/>
      <c r="AK154" s="296"/>
      <c r="AL154" s="296"/>
      <c r="AM154" s="296"/>
      <c r="AN154" s="296">
        <f>ROUND(AG154 + AV154, 2)</f>
        <v>0</v>
      </c>
      <c r="AO154" s="296"/>
      <c r="AP154" s="296"/>
      <c r="AQ154" s="37"/>
      <c r="AR154" s="38"/>
      <c r="AS154" s="113">
        <v>0</v>
      </c>
      <c r="AT154" s="114" t="s">
        <v>262</v>
      </c>
      <c r="AU154" s="114" t="s">
        <v>46</v>
      </c>
      <c r="AV154" s="103">
        <f>ROUND(IF(AU154="základná",AG154*L34,IF(AU154="znížená",AG154*L35,0)), 2)</f>
        <v>0</v>
      </c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V154" s="19" t="s">
        <v>265</v>
      </c>
      <c r="BY154" s="115">
        <f>IF(AU154="základná",AV154,0)</f>
        <v>0</v>
      </c>
      <c r="BZ154" s="115">
        <f>IF(AU154="znížená",AV154,0)</f>
        <v>0</v>
      </c>
      <c r="CA154" s="115">
        <v>0</v>
      </c>
      <c r="CB154" s="115">
        <v>0</v>
      </c>
      <c r="CC154" s="115">
        <v>0</v>
      </c>
      <c r="CD154" s="115">
        <f>IF(AU154="základná",AG154,0)</f>
        <v>0</v>
      </c>
      <c r="CE154" s="115">
        <f>IF(AU154="znížená",AG154,0)</f>
        <v>0</v>
      </c>
      <c r="CF154" s="115">
        <f>IF(AU154="zákl. prenesená",AG154,0)</f>
        <v>0</v>
      </c>
      <c r="CG154" s="115">
        <f>IF(AU154="zníž. prenesená",AG154,0)</f>
        <v>0</v>
      </c>
      <c r="CH154" s="115">
        <f>IF(AU154="nulová",AG154,0)</f>
        <v>0</v>
      </c>
      <c r="CI154" s="19">
        <f>IF(AU154="základná",1,IF(AU154="znížená",2,IF(AU154="zákl. prenesená",4,IF(AU154="zníž. prenesená",5,3))))</f>
        <v>1</v>
      </c>
      <c r="CJ154" s="19">
        <f>IF(AT154="stavebná časť",1,IF(AT154="investičná časť",2,3))</f>
        <v>1</v>
      </c>
      <c r="CK154" s="19" t="str">
        <f>IF(D154="Vyplň vlastné","","x")</f>
        <v/>
      </c>
    </row>
    <row r="155" spans="1:91" s="2" customFormat="1" ht="19.899999999999999" customHeight="1">
      <c r="A155" s="37"/>
      <c r="B155" s="38"/>
      <c r="C155" s="37"/>
      <c r="D155" s="323" t="s">
        <v>264</v>
      </c>
      <c r="E155" s="322"/>
      <c r="F155" s="322"/>
      <c r="G155" s="322"/>
      <c r="H155" s="322"/>
      <c r="I155" s="322"/>
      <c r="J155" s="322"/>
      <c r="K155" s="322"/>
      <c r="L155" s="322"/>
      <c r="M155" s="322"/>
      <c r="N155" s="322"/>
      <c r="O155" s="322"/>
      <c r="P155" s="322"/>
      <c r="Q155" s="322"/>
      <c r="R155" s="322"/>
      <c r="S155" s="322"/>
      <c r="T155" s="322"/>
      <c r="U155" s="322"/>
      <c r="V155" s="322"/>
      <c r="W155" s="322"/>
      <c r="X155" s="322"/>
      <c r="Y155" s="322"/>
      <c r="Z155" s="322"/>
      <c r="AA155" s="322"/>
      <c r="AB155" s="322"/>
      <c r="AC155" s="37"/>
      <c r="AD155" s="37"/>
      <c r="AE155" s="37"/>
      <c r="AF155" s="37"/>
      <c r="AG155" s="302">
        <f>ROUND(AG94 * AS155, 2)</f>
        <v>0</v>
      </c>
      <c r="AH155" s="296"/>
      <c r="AI155" s="296"/>
      <c r="AJ155" s="296"/>
      <c r="AK155" s="296"/>
      <c r="AL155" s="296"/>
      <c r="AM155" s="296"/>
      <c r="AN155" s="296">
        <f>ROUND(AG155 + AV155, 2)</f>
        <v>0</v>
      </c>
      <c r="AO155" s="296"/>
      <c r="AP155" s="296"/>
      <c r="AQ155" s="37"/>
      <c r="AR155" s="38"/>
      <c r="AS155" s="116">
        <v>0</v>
      </c>
      <c r="AT155" s="117" t="s">
        <v>262</v>
      </c>
      <c r="AU155" s="117" t="s">
        <v>46</v>
      </c>
      <c r="AV155" s="110">
        <f>ROUND(IF(AU155="základná",AG155*L34,IF(AU155="znížená",AG155*L35,0)), 2)</f>
        <v>0</v>
      </c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V155" s="19" t="s">
        <v>265</v>
      </c>
      <c r="BY155" s="115">
        <f>IF(AU155="základná",AV155,0)</f>
        <v>0</v>
      </c>
      <c r="BZ155" s="115">
        <f>IF(AU155="znížená",AV155,0)</f>
        <v>0</v>
      </c>
      <c r="CA155" s="115">
        <v>0</v>
      </c>
      <c r="CB155" s="115">
        <v>0</v>
      </c>
      <c r="CC155" s="115">
        <v>0</v>
      </c>
      <c r="CD155" s="115">
        <f>IF(AU155="základná",AG155,0)</f>
        <v>0</v>
      </c>
      <c r="CE155" s="115">
        <f>IF(AU155="znížená",AG155,0)</f>
        <v>0</v>
      </c>
      <c r="CF155" s="115">
        <f>IF(AU155="zákl. prenesená",AG155,0)</f>
        <v>0</v>
      </c>
      <c r="CG155" s="115">
        <f>IF(AU155="zníž. prenesená",AG155,0)</f>
        <v>0</v>
      </c>
      <c r="CH155" s="115">
        <f>IF(AU155="nulová",AG155,0)</f>
        <v>0</v>
      </c>
      <c r="CI155" s="19">
        <f>IF(AU155="základná",1,IF(AU155="znížená",2,IF(AU155="zákl. prenesená",4,IF(AU155="zníž. prenesená",5,3))))</f>
        <v>1</v>
      </c>
      <c r="CJ155" s="19">
        <f>IF(AT155="stavebná časť",1,IF(AT155="investičná časť",2,3))</f>
        <v>1</v>
      </c>
      <c r="CK155" s="19" t="str">
        <f>IF(D155="Vyplň vlastné","","x")</f>
        <v/>
      </c>
    </row>
    <row r="156" spans="1:91" s="2" customFormat="1" ht="10.9" customHeight="1">
      <c r="A156" s="37"/>
      <c r="B156" s="38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8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</row>
    <row r="157" spans="1:91" s="2" customFormat="1" ht="30" customHeight="1">
      <c r="A157" s="37"/>
      <c r="B157" s="38"/>
      <c r="C157" s="118" t="s">
        <v>266</v>
      </c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  <c r="AA157" s="119"/>
      <c r="AB157" s="119"/>
      <c r="AC157" s="119"/>
      <c r="AD157" s="119"/>
      <c r="AE157" s="119"/>
      <c r="AF157" s="119"/>
      <c r="AG157" s="304">
        <f>ROUND(AG94 + AG151, 2)</f>
        <v>0</v>
      </c>
      <c r="AH157" s="304"/>
      <c r="AI157" s="304"/>
      <c r="AJ157" s="304"/>
      <c r="AK157" s="304"/>
      <c r="AL157" s="304"/>
      <c r="AM157" s="304"/>
      <c r="AN157" s="304">
        <f>ROUND(AN94 + AN151, 2)</f>
        <v>0</v>
      </c>
      <c r="AO157" s="304"/>
      <c r="AP157" s="304"/>
      <c r="AQ157" s="119"/>
      <c r="AR157" s="38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</row>
    <row r="158" spans="1:91" s="2" customFormat="1" ht="6.95" customHeight="1">
      <c r="A158" s="37"/>
      <c r="B158" s="55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38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</row>
  </sheetData>
  <mergeCells count="278">
    <mergeCell ref="E149:I149"/>
    <mergeCell ref="K149:AF149"/>
    <mergeCell ref="D152:AB152"/>
    <mergeCell ref="D153:AB153"/>
    <mergeCell ref="D154:AB154"/>
    <mergeCell ref="D155:AB155"/>
    <mergeCell ref="E144:I144"/>
    <mergeCell ref="K144:AF144"/>
    <mergeCell ref="D145:H145"/>
    <mergeCell ref="J145:AF145"/>
    <mergeCell ref="E146:I146"/>
    <mergeCell ref="K146:AF146"/>
    <mergeCell ref="E147:I147"/>
    <mergeCell ref="K147:AF147"/>
    <mergeCell ref="E148:I148"/>
    <mergeCell ref="K148:AF148"/>
    <mergeCell ref="D139:H139"/>
    <mergeCell ref="J139:AF139"/>
    <mergeCell ref="K140:AF140"/>
    <mergeCell ref="E140:I140"/>
    <mergeCell ref="K141:AF141"/>
    <mergeCell ref="E141:I141"/>
    <mergeCell ref="E142:I142"/>
    <mergeCell ref="K142:AF142"/>
    <mergeCell ref="E143:I143"/>
    <mergeCell ref="K143:AF143"/>
    <mergeCell ref="E134:I134"/>
    <mergeCell ref="K134:AF134"/>
    <mergeCell ref="E135:I135"/>
    <mergeCell ref="K135:AF135"/>
    <mergeCell ref="E136:I136"/>
    <mergeCell ref="K136:AF136"/>
    <mergeCell ref="K137:AF137"/>
    <mergeCell ref="E137:I137"/>
    <mergeCell ref="K138:AF138"/>
    <mergeCell ref="E138:I138"/>
    <mergeCell ref="L129:AF129"/>
    <mergeCell ref="F129:J129"/>
    <mergeCell ref="L130:AF130"/>
    <mergeCell ref="F130:J130"/>
    <mergeCell ref="L131:AF131"/>
    <mergeCell ref="F131:J131"/>
    <mergeCell ref="D132:H132"/>
    <mergeCell ref="J132:AF132"/>
    <mergeCell ref="D133:H133"/>
    <mergeCell ref="J133:AF133"/>
    <mergeCell ref="L124:AF124"/>
    <mergeCell ref="F124:J124"/>
    <mergeCell ref="L125:AF125"/>
    <mergeCell ref="F125:J125"/>
    <mergeCell ref="F126:J126"/>
    <mergeCell ref="L126:AF126"/>
    <mergeCell ref="E127:I127"/>
    <mergeCell ref="K127:AF127"/>
    <mergeCell ref="K128:AF128"/>
    <mergeCell ref="E128:I128"/>
    <mergeCell ref="E119:I119"/>
    <mergeCell ref="K119:AF119"/>
    <mergeCell ref="E120:I120"/>
    <mergeCell ref="K120:AF120"/>
    <mergeCell ref="J121:AF121"/>
    <mergeCell ref="D121:H121"/>
    <mergeCell ref="E122:I122"/>
    <mergeCell ref="K122:AF122"/>
    <mergeCell ref="L123:AF123"/>
    <mergeCell ref="F123:J123"/>
    <mergeCell ref="K114:AF114"/>
    <mergeCell ref="E114:I114"/>
    <mergeCell ref="K115:AF115"/>
    <mergeCell ref="E115:I115"/>
    <mergeCell ref="E116:I116"/>
    <mergeCell ref="K116:AF116"/>
    <mergeCell ref="D117:H117"/>
    <mergeCell ref="J117:AF117"/>
    <mergeCell ref="E118:I118"/>
    <mergeCell ref="K118:AF118"/>
    <mergeCell ref="E109:I109"/>
    <mergeCell ref="K109:AF109"/>
    <mergeCell ref="E110:I110"/>
    <mergeCell ref="K110:AF110"/>
    <mergeCell ref="E111:I111"/>
    <mergeCell ref="K111:AF111"/>
    <mergeCell ref="K112:AF112"/>
    <mergeCell ref="E112:I112"/>
    <mergeCell ref="K113:AF113"/>
    <mergeCell ref="E113:I113"/>
    <mergeCell ref="K104:AF104"/>
    <mergeCell ref="E104:I104"/>
    <mergeCell ref="K105:AF105"/>
    <mergeCell ref="E105:I105"/>
    <mergeCell ref="K106:AF106"/>
    <mergeCell ref="E106:I106"/>
    <mergeCell ref="K107:AF107"/>
    <mergeCell ref="E107:I107"/>
    <mergeCell ref="K108:AF108"/>
    <mergeCell ref="E108:I108"/>
    <mergeCell ref="E102:I102"/>
    <mergeCell ref="D103:H103"/>
    <mergeCell ref="J103:AF103"/>
    <mergeCell ref="AM87:AN87"/>
    <mergeCell ref="AM89:AP89"/>
    <mergeCell ref="AS89:AT91"/>
    <mergeCell ref="AM90:AP90"/>
    <mergeCell ref="AG92:AM92"/>
    <mergeCell ref="AN92:AP92"/>
    <mergeCell ref="AG95:AM95"/>
    <mergeCell ref="AN95:AP95"/>
    <mergeCell ref="AG96:AM96"/>
    <mergeCell ref="AN96:AP96"/>
    <mergeCell ref="AG97:AM97"/>
    <mergeCell ref="AN97:AP97"/>
    <mergeCell ref="AN98:AP98"/>
    <mergeCell ref="AG98:AM98"/>
    <mergeCell ref="AN99:AP99"/>
    <mergeCell ref="AG99:AM99"/>
    <mergeCell ref="AN100:AP100"/>
    <mergeCell ref="AG100:AM100"/>
    <mergeCell ref="AG94:AM94"/>
    <mergeCell ref="AN94:AP94"/>
    <mergeCell ref="AG155:AM155"/>
    <mergeCell ref="AN155:AP155"/>
    <mergeCell ref="AG151:AM151"/>
    <mergeCell ref="AN151:AP151"/>
    <mergeCell ref="AG157:AM157"/>
    <mergeCell ref="AN157:AP157"/>
    <mergeCell ref="L85:AO85"/>
    <mergeCell ref="I92:AF92"/>
    <mergeCell ref="C92:G92"/>
    <mergeCell ref="D95:H95"/>
    <mergeCell ref="J95:AF95"/>
    <mergeCell ref="K96:AF96"/>
    <mergeCell ref="E96:I96"/>
    <mergeCell ref="K97:AF97"/>
    <mergeCell ref="E97:I97"/>
    <mergeCell ref="D98:H98"/>
    <mergeCell ref="J98:AF98"/>
    <mergeCell ref="K99:AF99"/>
    <mergeCell ref="E99:I99"/>
    <mergeCell ref="E100:I100"/>
    <mergeCell ref="K100:AF100"/>
    <mergeCell ref="K101:AF101"/>
    <mergeCell ref="E101:I101"/>
    <mergeCell ref="K102:AF102"/>
    <mergeCell ref="AN148:AP148"/>
    <mergeCell ref="AG148:AM148"/>
    <mergeCell ref="AN149:AP149"/>
    <mergeCell ref="AG149:AM149"/>
    <mergeCell ref="AG152:AM152"/>
    <mergeCell ref="AN152:AP152"/>
    <mergeCell ref="AG153:AM153"/>
    <mergeCell ref="AN153:AP153"/>
    <mergeCell ref="AG154:AM154"/>
    <mergeCell ref="AN154:AP154"/>
    <mergeCell ref="AN143:AP143"/>
    <mergeCell ref="AG143:AM143"/>
    <mergeCell ref="AN144:AP144"/>
    <mergeCell ref="AG144:AM144"/>
    <mergeCell ref="AG145:AM145"/>
    <mergeCell ref="AN145:AP145"/>
    <mergeCell ref="AN146:AP146"/>
    <mergeCell ref="AG146:AM146"/>
    <mergeCell ref="AN147:AP147"/>
    <mergeCell ref="AG147:AM147"/>
    <mergeCell ref="AG138:AM138"/>
    <mergeCell ref="AN138:AP138"/>
    <mergeCell ref="AN139:AP139"/>
    <mergeCell ref="AG139:AM139"/>
    <mergeCell ref="AG140:AM140"/>
    <mergeCell ref="AN140:AP140"/>
    <mergeCell ref="AG141:AM141"/>
    <mergeCell ref="AN141:AP141"/>
    <mergeCell ref="AG142:AM142"/>
    <mergeCell ref="AN142:AP142"/>
    <mergeCell ref="AG133:AM133"/>
    <mergeCell ref="AN133:AP133"/>
    <mergeCell ref="AG134:AM134"/>
    <mergeCell ref="AN134:AP134"/>
    <mergeCell ref="AG135:AM135"/>
    <mergeCell ref="AN135:AP135"/>
    <mergeCell ref="AN136:AP136"/>
    <mergeCell ref="AG136:AM136"/>
    <mergeCell ref="AG137:AM137"/>
    <mergeCell ref="AN137:AP137"/>
    <mergeCell ref="AN128:AP128"/>
    <mergeCell ref="AG128:AM128"/>
    <mergeCell ref="AN129:AP129"/>
    <mergeCell ref="AG129:AM129"/>
    <mergeCell ref="AG130:AM130"/>
    <mergeCell ref="AN130:AP130"/>
    <mergeCell ref="AG131:AM131"/>
    <mergeCell ref="AN131:AP131"/>
    <mergeCell ref="AG132:AM132"/>
    <mergeCell ref="AN132:AP132"/>
    <mergeCell ref="AN123:AP123"/>
    <mergeCell ref="AG123:AM123"/>
    <mergeCell ref="AG124:AM124"/>
    <mergeCell ref="AN124:AP124"/>
    <mergeCell ref="AN125:AP125"/>
    <mergeCell ref="AG125:AM125"/>
    <mergeCell ref="AN126:AP126"/>
    <mergeCell ref="AG126:AM126"/>
    <mergeCell ref="AN127:AP127"/>
    <mergeCell ref="AG127:AM127"/>
    <mergeCell ref="AN118:AP118"/>
    <mergeCell ref="AG118:AM118"/>
    <mergeCell ref="AG119:AM119"/>
    <mergeCell ref="AN119:AP119"/>
    <mergeCell ref="AN120:AP120"/>
    <mergeCell ref="AG120:AM120"/>
    <mergeCell ref="AG121:AM121"/>
    <mergeCell ref="AN121:AP121"/>
    <mergeCell ref="AG122:AM122"/>
    <mergeCell ref="AN122:AP122"/>
    <mergeCell ref="AG113:AM113"/>
    <mergeCell ref="AN113:AP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W38:AE38"/>
    <mergeCell ref="AK38:AO38"/>
    <mergeCell ref="L38:P38"/>
    <mergeCell ref="AK40:AO40"/>
    <mergeCell ref="X40:AB40"/>
    <mergeCell ref="AR2:BG2"/>
    <mergeCell ref="AN101:AP101"/>
    <mergeCell ref="AG101:AM101"/>
    <mergeCell ref="AN102:AP102"/>
    <mergeCell ref="AG102:AM102"/>
    <mergeCell ref="L35:P35"/>
    <mergeCell ref="AK35:AO35"/>
    <mergeCell ref="W35:AE35"/>
    <mergeCell ref="L36:P36"/>
    <mergeCell ref="AK36:AO36"/>
    <mergeCell ref="W36:AE36"/>
    <mergeCell ref="AK37:AO37"/>
    <mergeCell ref="W37:AE37"/>
    <mergeCell ref="L37:P37"/>
    <mergeCell ref="BG5:BG34"/>
    <mergeCell ref="K5:AO5"/>
    <mergeCell ref="K6:AO6"/>
    <mergeCell ref="E14:AJ14"/>
    <mergeCell ref="E23:AN23"/>
    <mergeCell ref="AK26:AO26"/>
    <mergeCell ref="AK27:AO27"/>
    <mergeCell ref="AK28:AO28"/>
    <mergeCell ref="AK29:AO29"/>
    <mergeCell ref="AK31:AO31"/>
    <mergeCell ref="W33:AE33"/>
    <mergeCell ref="L33:P33"/>
    <mergeCell ref="AK33:AO33"/>
    <mergeCell ref="L34:P34"/>
    <mergeCell ref="AK34:AO34"/>
    <mergeCell ref="W34:AE34"/>
  </mergeCells>
  <dataValidations count="2">
    <dataValidation type="list" allowBlank="1" showInputMessage="1" showErrorMessage="1" error="Povolené sú hodnoty základná, znížená, nulová." sqref="AU151:AU155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51:AT155" xr:uid="{00000000-0002-0000-0000-000001000000}">
      <formula1>"stavebná časť, technologická časť, investičná časť"</formula1>
    </dataValidation>
  </dataValidations>
  <hyperlinks>
    <hyperlink ref="A96" location="'S.01 - Spodná stavba'!C2" display="/" xr:uid="{00000000-0004-0000-0000-000000000000}"/>
    <hyperlink ref="A97" location="'S.02 - Horná stavba'!C2" display="/" xr:uid="{00000000-0004-0000-0000-000001000000}"/>
    <hyperlink ref="A99" location="'02.01 - Komunikácia a par...'!C2" display="/" xr:uid="{00000000-0004-0000-0000-000002000000}"/>
    <hyperlink ref="A100" location="'02.02 - Odvodnenie komuni...'!C2" display="/" xr:uid="{00000000-0004-0000-0000-000003000000}"/>
    <hyperlink ref="A101" location="'02.03 - Protipovodňové op...'!C2" display="/" xr:uid="{00000000-0004-0000-0000-000004000000}"/>
    <hyperlink ref="A102" location="'02.04 - Protipovodňové op...'!C2" display="/" xr:uid="{00000000-0004-0000-0000-000005000000}"/>
    <hyperlink ref="A104" location="'03.01 - STL prípojka plyn...'!C2" display="/" xr:uid="{00000000-0004-0000-0000-000006000000}"/>
    <hyperlink ref="A105" location="'03.02 - Vonkajšia a vnúto...'!C2" display="/" xr:uid="{00000000-0004-0000-0000-000007000000}"/>
    <hyperlink ref="A106" location="'03.03 - Elektrická prípoj...'!C2" display="/" xr:uid="{00000000-0004-0000-0000-000008000000}"/>
    <hyperlink ref="A107" location="'03.04 - Trafostanica'!C2" display="/" xr:uid="{00000000-0004-0000-0000-000009000000}"/>
    <hyperlink ref="A108" location="'03.05 - VN prípojka'!C2" display="/" xr:uid="{00000000-0004-0000-0000-00000A000000}"/>
    <hyperlink ref="A109" location="'03.06 - VN prípojka - čas...'!C2" display="/" xr:uid="{00000000-0004-0000-0000-00000B000000}"/>
    <hyperlink ref="A110" location="'03.07 - Verejné osvetlenie'!C2" display="/" xr:uid="{00000000-0004-0000-0000-00000C000000}"/>
    <hyperlink ref="A111" location="'03.08 - Dátové rozvádzače...'!C2" display="/" xr:uid="{00000000-0004-0000-0000-00000D000000}"/>
    <hyperlink ref="A112" location="'03.09 - Hlasová signalizá...'!C2" display="/" xr:uid="{00000000-0004-0000-0000-00000E000000}"/>
    <hyperlink ref="A113" location="'03.10 - Elektrická požiar...'!C2" display="/" xr:uid="{00000000-0004-0000-0000-00000F000000}"/>
    <hyperlink ref="A114" location="'03.11 - Elektronický zabe...'!C2" display="/" xr:uid="{00000000-0004-0000-0000-000010000000}"/>
    <hyperlink ref="A115" location="'03.12 - Elektronický syst...'!C2" display="/" xr:uid="{00000000-0004-0000-0000-000011000000}"/>
    <hyperlink ref="A116" location="'03.13 - FTV - Fotovoltick...'!C2" display="/" xr:uid="{00000000-0004-0000-0000-000012000000}"/>
    <hyperlink ref="A118" location="'04.01 - Pripojovací plynovod'!C2" display="/" xr:uid="{00000000-0004-0000-0000-000013000000}"/>
    <hyperlink ref="A119" location="'04.02 - Meracia a regulač...'!C2" display="/" xr:uid="{00000000-0004-0000-0000-000014000000}"/>
    <hyperlink ref="A120" location="'04.03 - Odberné plynové z...'!C2" display="/" xr:uid="{00000000-0004-0000-0000-000015000000}"/>
    <hyperlink ref="A123" location="'1.1.1 - Kotolňa'!C2" display="/" xr:uid="{00000000-0004-0000-0000-000016000000}"/>
    <hyperlink ref="A124" location="'1.1.2 - Podlahové kúrenie'!C2" display="/" xr:uid="{00000000-0004-0000-0000-000017000000}"/>
    <hyperlink ref="A125" location="'1.1.3 - Hlavné rozvody'!C2" display="/" xr:uid="{00000000-0004-0000-0000-000018000000}"/>
    <hyperlink ref="A126" location="'1.1.4 - Solárny systém'!C2" display="/" xr:uid="{00000000-0004-0000-0000-000019000000}"/>
    <hyperlink ref="A127" location="'05.02 - Zdravotechnické i...'!C2" display="/" xr:uid="{00000000-0004-0000-0000-00001A000000}"/>
    <hyperlink ref="A129" location="'05.03.01 - Vodovodná príp...'!C2" display="/" xr:uid="{00000000-0004-0000-0000-00001B000000}"/>
    <hyperlink ref="A130" location="'05.03.02 - Splašková kana...'!C2" display="/" xr:uid="{00000000-0004-0000-0000-00001C000000}"/>
    <hyperlink ref="A131" location="'05.03.03 - Dažďová kanali...'!C2" display="/" xr:uid="{00000000-0004-0000-0000-00001D000000}"/>
    <hyperlink ref="A132" location="'06 VZT - Vzduchotechnika'!C2" display="/" xr:uid="{00000000-0004-0000-0000-00001E000000}"/>
    <hyperlink ref="A134" location="'B1 - PLAVECKÝ BAZÉN ROZME...'!C2" display="/" xr:uid="{00000000-0004-0000-0000-00001F000000}"/>
    <hyperlink ref="A135" location="'B2 - VÍRIVÝ BAZÉN ROZMERY...'!C2" display="/" xr:uid="{00000000-0004-0000-0000-000020000000}"/>
    <hyperlink ref="A136" location="'B3 - DETSKÝ BAZÉN ROZMERY...'!C2" display="/" xr:uid="{00000000-0004-0000-0000-000021000000}"/>
    <hyperlink ref="A137" location="'B4 - OCHLADZOVACÍ BAZÉN R...'!C2" display="/" xr:uid="{00000000-0004-0000-0000-000022000000}"/>
    <hyperlink ref="A138" location="'B5 - BRODÍTKO KLASICKÉ RO...'!C2" display="/" xr:uid="{00000000-0004-0000-0000-000023000000}"/>
    <hyperlink ref="A140" location="'08.01 - U1 pre vnútorný b...'!C2" display="/" xr:uid="{00000000-0004-0000-0000-000024000000}"/>
    <hyperlink ref="A141" location="'08.02 - U2 pre whirpool B2'!C2" display="/" xr:uid="{00000000-0004-0000-0000-000025000000}"/>
    <hyperlink ref="A142" location="'08.03 - U3 pre detský baz...'!C2" display="/" xr:uid="{00000000-0004-0000-0000-000026000000}"/>
    <hyperlink ref="A143" location="'08.04 - centrálne dávkovanie'!C2" display="/" xr:uid="{00000000-0004-0000-0000-000027000000}"/>
    <hyperlink ref="A144" location="'08.05 - Technologické vyb...'!C2" display="/" xr:uid="{00000000-0004-0000-0000-000028000000}"/>
    <hyperlink ref="A146" location="'09.1 - SAUNA SUCHÁ + COMB...'!C2" display="/" xr:uid="{00000000-0004-0000-0000-000029000000}"/>
    <hyperlink ref="A147" location="'09.2 - PARNÁ SAUNA m.č.1.41'!C2" display="/" xr:uid="{00000000-0004-0000-0000-00002A000000}"/>
    <hyperlink ref="A148" location="'09.3 - SAUNA INFRA - SVET...'!C2" display="/" xr:uid="{00000000-0004-0000-0000-00002B000000}"/>
    <hyperlink ref="A149" location="'09.4 - SAUNA SUCHÁ m.č.1.34'!C2" display="/" xr:uid="{00000000-0004-0000-0000-00002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54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127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3410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3573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K121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ROUND((SUM(BE121:BE128) + SUM(BE150:BE548)),  2)</f>
        <v>0</v>
      </c>
      <c r="G39" s="130"/>
      <c r="H39" s="130"/>
      <c r="I39" s="131">
        <v>0.2</v>
      </c>
      <c r="J39" s="130"/>
      <c r="K39" s="129">
        <f>ROUND(((SUM(BE121:BE128) + SUM(BE150:BE548))*I39),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ROUND((SUM(BF121:BF128) + SUM(BF150:BF548)),  2)</f>
        <v>0</v>
      </c>
      <c r="G40" s="130"/>
      <c r="H40" s="130"/>
      <c r="I40" s="131">
        <v>0.2</v>
      </c>
      <c r="J40" s="130"/>
      <c r="K40" s="129">
        <f>ROUND(((SUM(BF121:BF128) + SUM(BF150:BF548))*I40),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ROUND((SUM(BG121:BG128) + SUM(BG150:BG548)),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ROUND((SUM(BH121:BH128) + SUM(BH150:BH548)),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ROUND((SUM(BI121:BI128) + SUM(BI150:BI548)),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3410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03.03 - Elektrická prípojka NN, silnoprúd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2" si="0">Q150</f>
        <v>0</v>
      </c>
      <c r="J98" s="79">
        <f t="shared" si="0"/>
        <v>0</v>
      </c>
      <c r="K98" s="79">
        <f>K150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47" s="9" customFormat="1" ht="24.95" customHeight="1">
      <c r="B99" s="143"/>
      <c r="D99" s="144" t="s">
        <v>300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K151</f>
        <v>0</v>
      </c>
      <c r="M99" s="143"/>
    </row>
    <row r="100" spans="1:47" s="10" customFormat="1" ht="19.899999999999999" customHeight="1">
      <c r="B100" s="147"/>
      <c r="D100" s="148" t="s">
        <v>3412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K152</f>
        <v>0</v>
      </c>
      <c r="M100" s="147"/>
    </row>
    <row r="101" spans="1:47" s="10" customFormat="1" ht="14.85" customHeight="1">
      <c r="B101" s="147"/>
      <c r="D101" s="148" t="s">
        <v>3574</v>
      </c>
      <c r="E101" s="149"/>
      <c r="F101" s="149"/>
      <c r="G101" s="149"/>
      <c r="H101" s="149"/>
      <c r="I101" s="150">
        <f t="shared" si="0"/>
        <v>0</v>
      </c>
      <c r="J101" s="150">
        <f t="shared" si="0"/>
        <v>0</v>
      </c>
      <c r="K101" s="150">
        <f>K153</f>
        <v>0</v>
      </c>
      <c r="M101" s="147"/>
    </row>
    <row r="102" spans="1:47" s="10" customFormat="1" ht="21.75" customHeight="1">
      <c r="B102" s="147"/>
      <c r="D102" s="148" t="s">
        <v>3575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K154</f>
        <v>0</v>
      </c>
      <c r="M102" s="147"/>
    </row>
    <row r="103" spans="1:47" s="10" customFormat="1" ht="21.75" customHeight="1">
      <c r="B103" s="147"/>
      <c r="D103" s="148" t="s">
        <v>3576</v>
      </c>
      <c r="E103" s="149"/>
      <c r="F103" s="149"/>
      <c r="G103" s="149"/>
      <c r="H103" s="149"/>
      <c r="I103" s="150">
        <f>Q213</f>
        <v>0</v>
      </c>
      <c r="J103" s="150">
        <f>R213</f>
        <v>0</v>
      </c>
      <c r="K103" s="150">
        <f>K213</f>
        <v>0</v>
      </c>
      <c r="M103" s="147"/>
    </row>
    <row r="104" spans="1:47" s="10" customFormat="1" ht="21.75" customHeight="1">
      <c r="B104" s="147"/>
      <c r="D104" s="148" t="s">
        <v>3577</v>
      </c>
      <c r="E104" s="149"/>
      <c r="F104" s="149"/>
      <c r="G104" s="149"/>
      <c r="H104" s="149"/>
      <c r="I104" s="150">
        <f>Q234</f>
        <v>0</v>
      </c>
      <c r="J104" s="150">
        <f>R234</f>
        <v>0</v>
      </c>
      <c r="K104" s="150">
        <f>K234</f>
        <v>0</v>
      </c>
      <c r="M104" s="147"/>
    </row>
    <row r="105" spans="1:47" s="10" customFormat="1" ht="21.75" customHeight="1">
      <c r="B105" s="147"/>
      <c r="D105" s="148" t="s">
        <v>3578</v>
      </c>
      <c r="E105" s="149"/>
      <c r="F105" s="149"/>
      <c r="G105" s="149"/>
      <c r="H105" s="149"/>
      <c r="I105" s="150">
        <f>Q237</f>
        <v>0</v>
      </c>
      <c r="J105" s="150">
        <f>R237</f>
        <v>0</v>
      </c>
      <c r="K105" s="150">
        <f>K237</f>
        <v>0</v>
      </c>
      <c r="M105" s="147"/>
    </row>
    <row r="106" spans="1:47" s="10" customFormat="1" ht="21.75" customHeight="1">
      <c r="B106" s="147"/>
      <c r="D106" s="148" t="s">
        <v>3579</v>
      </c>
      <c r="E106" s="149"/>
      <c r="F106" s="149"/>
      <c r="G106" s="149"/>
      <c r="H106" s="149"/>
      <c r="I106" s="150">
        <f>Q240</f>
        <v>0</v>
      </c>
      <c r="J106" s="150">
        <f>R240</f>
        <v>0</v>
      </c>
      <c r="K106" s="150">
        <f>K240</f>
        <v>0</v>
      </c>
      <c r="M106" s="147"/>
    </row>
    <row r="107" spans="1:47" s="10" customFormat="1" ht="21.75" customHeight="1">
      <c r="B107" s="147"/>
      <c r="D107" s="148" t="s">
        <v>3580</v>
      </c>
      <c r="E107" s="149"/>
      <c r="F107" s="149"/>
      <c r="G107" s="149"/>
      <c r="H107" s="149"/>
      <c r="I107" s="150">
        <f>Q241</f>
        <v>0</v>
      </c>
      <c r="J107" s="150">
        <f>R241</f>
        <v>0</v>
      </c>
      <c r="K107" s="150">
        <f>K241</f>
        <v>0</v>
      </c>
      <c r="M107" s="147"/>
    </row>
    <row r="108" spans="1:47" s="10" customFormat="1" ht="21.75" customHeight="1">
      <c r="B108" s="147"/>
      <c r="D108" s="148" t="s">
        <v>3581</v>
      </c>
      <c r="E108" s="149"/>
      <c r="F108" s="149"/>
      <c r="G108" s="149"/>
      <c r="H108" s="149"/>
      <c r="I108" s="150">
        <f>Q257</f>
        <v>0</v>
      </c>
      <c r="J108" s="150">
        <f>R257</f>
        <v>0</v>
      </c>
      <c r="K108" s="150">
        <f>K257</f>
        <v>0</v>
      </c>
      <c r="M108" s="147"/>
    </row>
    <row r="109" spans="1:47" s="10" customFormat="1" ht="21.75" customHeight="1">
      <c r="B109" s="147"/>
      <c r="D109" s="148" t="s">
        <v>3582</v>
      </c>
      <c r="E109" s="149"/>
      <c r="F109" s="149"/>
      <c r="G109" s="149"/>
      <c r="H109" s="149"/>
      <c r="I109" s="150">
        <f>Q261</f>
        <v>0</v>
      </c>
      <c r="J109" s="150">
        <f>R261</f>
        <v>0</v>
      </c>
      <c r="K109" s="150">
        <f>K261</f>
        <v>0</v>
      </c>
      <c r="M109" s="147"/>
    </row>
    <row r="110" spans="1:47" s="10" customFormat="1" ht="14.85" customHeight="1">
      <c r="B110" s="147"/>
      <c r="D110" s="148" t="s">
        <v>3583</v>
      </c>
      <c r="E110" s="149"/>
      <c r="F110" s="149"/>
      <c r="G110" s="149"/>
      <c r="H110" s="149"/>
      <c r="I110" s="150">
        <f>Q341</f>
        <v>0</v>
      </c>
      <c r="J110" s="150">
        <f>R341</f>
        <v>0</v>
      </c>
      <c r="K110" s="150">
        <f>K341</f>
        <v>0</v>
      </c>
      <c r="M110" s="147"/>
    </row>
    <row r="111" spans="1:47" s="10" customFormat="1" ht="14.85" customHeight="1">
      <c r="B111" s="147"/>
      <c r="D111" s="148" t="s">
        <v>3584</v>
      </c>
      <c r="E111" s="149"/>
      <c r="F111" s="149"/>
      <c r="G111" s="149"/>
      <c r="H111" s="149"/>
      <c r="I111" s="150">
        <f>Q401</f>
        <v>0</v>
      </c>
      <c r="J111" s="150">
        <f>R401</f>
        <v>0</v>
      </c>
      <c r="K111" s="150">
        <f>K401</f>
        <v>0</v>
      </c>
      <c r="M111" s="147"/>
    </row>
    <row r="112" spans="1:47" s="10" customFormat="1" ht="21.75" customHeight="1">
      <c r="B112" s="147"/>
      <c r="D112" s="148" t="s">
        <v>3585</v>
      </c>
      <c r="E112" s="149"/>
      <c r="F112" s="149"/>
      <c r="G112" s="149"/>
      <c r="H112" s="149"/>
      <c r="I112" s="150">
        <f>Q402</f>
        <v>0</v>
      </c>
      <c r="J112" s="150">
        <f>R402</f>
        <v>0</v>
      </c>
      <c r="K112" s="150">
        <f>K402</f>
        <v>0</v>
      </c>
      <c r="M112" s="147"/>
    </row>
    <row r="113" spans="1:65" s="10" customFormat="1" ht="21.75" customHeight="1">
      <c r="B113" s="147"/>
      <c r="D113" s="148" t="s">
        <v>3586</v>
      </c>
      <c r="E113" s="149"/>
      <c r="F113" s="149"/>
      <c r="G113" s="149"/>
      <c r="H113" s="149"/>
      <c r="I113" s="150">
        <f>Q427</f>
        <v>0</v>
      </c>
      <c r="J113" s="150">
        <f>R427</f>
        <v>0</v>
      </c>
      <c r="K113" s="150">
        <f>K427</f>
        <v>0</v>
      </c>
      <c r="M113" s="147"/>
    </row>
    <row r="114" spans="1:65" s="10" customFormat="1" ht="21.75" customHeight="1">
      <c r="B114" s="147"/>
      <c r="D114" s="148" t="s">
        <v>3587</v>
      </c>
      <c r="E114" s="149"/>
      <c r="F114" s="149"/>
      <c r="G114" s="149"/>
      <c r="H114" s="149"/>
      <c r="I114" s="150">
        <f>Q487</f>
        <v>0</v>
      </c>
      <c r="J114" s="150">
        <f>R487</f>
        <v>0</v>
      </c>
      <c r="K114" s="150">
        <f>K487</f>
        <v>0</v>
      </c>
      <c r="M114" s="147"/>
    </row>
    <row r="115" spans="1:65" s="10" customFormat="1" ht="21.75" customHeight="1">
      <c r="B115" s="147"/>
      <c r="D115" s="148" t="s">
        <v>3588</v>
      </c>
      <c r="E115" s="149"/>
      <c r="F115" s="149"/>
      <c r="G115" s="149"/>
      <c r="H115" s="149"/>
      <c r="I115" s="150">
        <f>Q504</f>
        <v>0</v>
      </c>
      <c r="J115" s="150">
        <f>R504</f>
        <v>0</v>
      </c>
      <c r="K115" s="150">
        <f>K504</f>
        <v>0</v>
      </c>
      <c r="M115" s="147"/>
    </row>
    <row r="116" spans="1:65" s="10" customFormat="1" ht="19.899999999999999" customHeight="1">
      <c r="B116" s="147"/>
      <c r="D116" s="148" t="s">
        <v>3589</v>
      </c>
      <c r="E116" s="149"/>
      <c r="F116" s="149"/>
      <c r="G116" s="149"/>
      <c r="H116" s="149"/>
      <c r="I116" s="150">
        <f>Q526</f>
        <v>0</v>
      </c>
      <c r="J116" s="150">
        <f>R526</f>
        <v>0</v>
      </c>
      <c r="K116" s="150">
        <f>K526</f>
        <v>0</v>
      </c>
      <c r="M116" s="147"/>
    </row>
    <row r="117" spans="1:65" s="10" customFormat="1" ht="19.899999999999999" customHeight="1">
      <c r="B117" s="147"/>
      <c r="D117" s="148" t="s">
        <v>3413</v>
      </c>
      <c r="E117" s="149"/>
      <c r="F117" s="149"/>
      <c r="G117" s="149"/>
      <c r="H117" s="149"/>
      <c r="I117" s="150">
        <f>Q537</f>
        <v>0</v>
      </c>
      <c r="J117" s="150">
        <f>R537</f>
        <v>0</v>
      </c>
      <c r="K117" s="150">
        <f>K537</f>
        <v>0</v>
      </c>
      <c r="M117" s="147"/>
    </row>
    <row r="118" spans="1:65" s="9" customFormat="1" ht="24.95" customHeight="1">
      <c r="B118" s="143"/>
      <c r="D118" s="144" t="s">
        <v>3103</v>
      </c>
      <c r="E118" s="145"/>
      <c r="F118" s="145"/>
      <c r="G118" s="145"/>
      <c r="H118" s="145"/>
      <c r="I118" s="146">
        <f>Q545</f>
        <v>0</v>
      </c>
      <c r="J118" s="146">
        <f>R545</f>
        <v>0</v>
      </c>
      <c r="K118" s="146">
        <f>K545</f>
        <v>0</v>
      </c>
      <c r="M118" s="143"/>
    </row>
    <row r="119" spans="1:65" s="2" customFormat="1" ht="21.75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9.25" customHeight="1">
      <c r="A121" s="37"/>
      <c r="B121" s="38"/>
      <c r="C121" s="142" t="s">
        <v>302</v>
      </c>
      <c r="D121" s="37"/>
      <c r="E121" s="37"/>
      <c r="F121" s="37"/>
      <c r="G121" s="37"/>
      <c r="H121" s="37"/>
      <c r="I121" s="37"/>
      <c r="J121" s="37"/>
      <c r="K121" s="151">
        <f>ROUND(K122 + K123 + K124 + K125 + K126 + K127,2)</f>
        <v>0</v>
      </c>
      <c r="L121" s="37"/>
      <c r="M121" s="50"/>
      <c r="O121" s="152" t="s">
        <v>45</v>
      </c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18" customHeight="1">
      <c r="A122" s="37"/>
      <c r="B122" s="153"/>
      <c r="C122" s="154"/>
      <c r="D122" s="323" t="s">
        <v>303</v>
      </c>
      <c r="E122" s="328"/>
      <c r="F122" s="328"/>
      <c r="G122" s="154"/>
      <c r="H122" s="154"/>
      <c r="I122" s="154"/>
      <c r="J122" s="154"/>
      <c r="K122" s="112">
        <v>0</v>
      </c>
      <c r="L122" s="154"/>
      <c r="M122" s="156"/>
      <c r="N122" s="157"/>
      <c r="O122" s="158" t="s">
        <v>47</v>
      </c>
      <c r="P122" s="157"/>
      <c r="Q122" s="157"/>
      <c r="R122" s="157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9" t="s">
        <v>304</v>
      </c>
      <c r="AZ122" s="157"/>
      <c r="BA122" s="157"/>
      <c r="BB122" s="157"/>
      <c r="BC122" s="157"/>
      <c r="BD122" s="157"/>
      <c r="BE122" s="160">
        <f t="shared" ref="BE122:BE127" si="1">IF(O122="základná",K122,0)</f>
        <v>0</v>
      </c>
      <c r="BF122" s="160">
        <f t="shared" ref="BF122:BF127" si="2">IF(O122="znížená",K122,0)</f>
        <v>0</v>
      </c>
      <c r="BG122" s="160">
        <f t="shared" ref="BG122:BG127" si="3">IF(O122="zákl. prenesená",K122,0)</f>
        <v>0</v>
      </c>
      <c r="BH122" s="160">
        <f t="shared" ref="BH122:BH127" si="4">IF(O122="zníž. prenesená",K122,0)</f>
        <v>0</v>
      </c>
      <c r="BI122" s="160">
        <f t="shared" ref="BI122:BI127" si="5">IF(O122="nulová",K122,0)</f>
        <v>0</v>
      </c>
      <c r="BJ122" s="159" t="s">
        <v>96</v>
      </c>
      <c r="BK122" s="157"/>
      <c r="BL122" s="157"/>
      <c r="BM122" s="157"/>
    </row>
    <row r="123" spans="1:65" s="2" customFormat="1" ht="18" customHeight="1">
      <c r="A123" s="37"/>
      <c r="B123" s="153"/>
      <c r="C123" s="154"/>
      <c r="D123" s="323" t="s">
        <v>305</v>
      </c>
      <c r="E123" s="328"/>
      <c r="F123" s="328"/>
      <c r="G123" s="154"/>
      <c r="H123" s="154"/>
      <c r="I123" s="154"/>
      <c r="J123" s="154"/>
      <c r="K123" s="112">
        <v>0</v>
      </c>
      <c r="L123" s="154"/>
      <c r="M123" s="156"/>
      <c r="N123" s="157"/>
      <c r="O123" s="158" t="s">
        <v>47</v>
      </c>
      <c r="P123" s="157"/>
      <c r="Q123" s="157"/>
      <c r="R123" s="157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9" t="s">
        <v>304</v>
      </c>
      <c r="AZ123" s="157"/>
      <c r="BA123" s="157"/>
      <c r="BB123" s="157"/>
      <c r="BC123" s="157"/>
      <c r="BD123" s="157"/>
      <c r="BE123" s="160">
        <f t="shared" si="1"/>
        <v>0</v>
      </c>
      <c r="BF123" s="160">
        <f t="shared" si="2"/>
        <v>0</v>
      </c>
      <c r="BG123" s="160">
        <f t="shared" si="3"/>
        <v>0</v>
      </c>
      <c r="BH123" s="160">
        <f t="shared" si="4"/>
        <v>0</v>
      </c>
      <c r="BI123" s="160">
        <f t="shared" si="5"/>
        <v>0</v>
      </c>
      <c r="BJ123" s="159" t="s">
        <v>96</v>
      </c>
      <c r="BK123" s="157"/>
      <c r="BL123" s="157"/>
      <c r="BM123" s="157"/>
    </row>
    <row r="124" spans="1:65" s="2" customFormat="1" ht="18" customHeight="1">
      <c r="A124" s="37"/>
      <c r="B124" s="153"/>
      <c r="C124" s="154"/>
      <c r="D124" s="323" t="s">
        <v>306</v>
      </c>
      <c r="E124" s="328"/>
      <c r="F124" s="328"/>
      <c r="G124" s="154"/>
      <c r="H124" s="154"/>
      <c r="I124" s="154"/>
      <c r="J124" s="154"/>
      <c r="K124" s="112">
        <v>0</v>
      </c>
      <c r="L124" s="154"/>
      <c r="M124" s="156"/>
      <c r="N124" s="157"/>
      <c r="O124" s="158" t="s">
        <v>47</v>
      </c>
      <c r="P124" s="157"/>
      <c r="Q124" s="157"/>
      <c r="R124" s="157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9" t="s">
        <v>304</v>
      </c>
      <c r="AZ124" s="157"/>
      <c r="BA124" s="157"/>
      <c r="BB124" s="157"/>
      <c r="BC124" s="157"/>
      <c r="BD124" s="157"/>
      <c r="BE124" s="160">
        <f t="shared" si="1"/>
        <v>0</v>
      </c>
      <c r="BF124" s="160">
        <f t="shared" si="2"/>
        <v>0</v>
      </c>
      <c r="BG124" s="160">
        <f t="shared" si="3"/>
        <v>0</v>
      </c>
      <c r="BH124" s="160">
        <f t="shared" si="4"/>
        <v>0</v>
      </c>
      <c r="BI124" s="160">
        <f t="shared" si="5"/>
        <v>0</v>
      </c>
      <c r="BJ124" s="159" t="s">
        <v>96</v>
      </c>
      <c r="BK124" s="157"/>
      <c r="BL124" s="157"/>
      <c r="BM124" s="157"/>
    </row>
    <row r="125" spans="1:65" s="2" customFormat="1" ht="18" customHeight="1">
      <c r="A125" s="37"/>
      <c r="B125" s="153"/>
      <c r="C125" s="154"/>
      <c r="D125" s="323" t="s">
        <v>307</v>
      </c>
      <c r="E125" s="328"/>
      <c r="F125" s="328"/>
      <c r="G125" s="154"/>
      <c r="H125" s="154"/>
      <c r="I125" s="154"/>
      <c r="J125" s="154"/>
      <c r="K125" s="112">
        <v>0</v>
      </c>
      <c r="L125" s="154"/>
      <c r="M125" s="156"/>
      <c r="N125" s="157"/>
      <c r="O125" s="158" t="s">
        <v>47</v>
      </c>
      <c r="P125" s="157"/>
      <c r="Q125" s="157"/>
      <c r="R125" s="157"/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9" t="s">
        <v>304</v>
      </c>
      <c r="AZ125" s="157"/>
      <c r="BA125" s="157"/>
      <c r="BB125" s="157"/>
      <c r="BC125" s="157"/>
      <c r="BD125" s="157"/>
      <c r="BE125" s="160">
        <f t="shared" si="1"/>
        <v>0</v>
      </c>
      <c r="BF125" s="160">
        <f t="shared" si="2"/>
        <v>0</v>
      </c>
      <c r="BG125" s="160">
        <f t="shared" si="3"/>
        <v>0</v>
      </c>
      <c r="BH125" s="160">
        <f t="shared" si="4"/>
        <v>0</v>
      </c>
      <c r="BI125" s="160">
        <f t="shared" si="5"/>
        <v>0</v>
      </c>
      <c r="BJ125" s="159" t="s">
        <v>96</v>
      </c>
      <c r="BK125" s="157"/>
      <c r="BL125" s="157"/>
      <c r="BM125" s="157"/>
    </row>
    <row r="126" spans="1:65" s="2" customFormat="1" ht="18" customHeight="1">
      <c r="A126" s="37"/>
      <c r="B126" s="153"/>
      <c r="C126" s="154"/>
      <c r="D126" s="323" t="s">
        <v>308</v>
      </c>
      <c r="E126" s="328"/>
      <c r="F126" s="328"/>
      <c r="G126" s="154"/>
      <c r="H126" s="154"/>
      <c r="I126" s="154"/>
      <c r="J126" s="154"/>
      <c r="K126" s="112">
        <v>0</v>
      </c>
      <c r="L126" s="154"/>
      <c r="M126" s="156"/>
      <c r="N126" s="157"/>
      <c r="O126" s="158" t="s">
        <v>47</v>
      </c>
      <c r="P126" s="157"/>
      <c r="Q126" s="157"/>
      <c r="R126" s="157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9" t="s">
        <v>304</v>
      </c>
      <c r="AZ126" s="157"/>
      <c r="BA126" s="157"/>
      <c r="BB126" s="157"/>
      <c r="BC126" s="157"/>
      <c r="BD126" s="157"/>
      <c r="BE126" s="160">
        <f t="shared" si="1"/>
        <v>0</v>
      </c>
      <c r="BF126" s="160">
        <f t="shared" si="2"/>
        <v>0</v>
      </c>
      <c r="BG126" s="160">
        <f t="shared" si="3"/>
        <v>0</v>
      </c>
      <c r="BH126" s="160">
        <f t="shared" si="4"/>
        <v>0</v>
      </c>
      <c r="BI126" s="160">
        <f t="shared" si="5"/>
        <v>0</v>
      </c>
      <c r="BJ126" s="159" t="s">
        <v>96</v>
      </c>
      <c r="BK126" s="157"/>
      <c r="BL126" s="157"/>
      <c r="BM126" s="157"/>
    </row>
    <row r="127" spans="1:65" s="2" customFormat="1" ht="18" customHeight="1">
      <c r="A127" s="37"/>
      <c r="B127" s="153"/>
      <c r="C127" s="154"/>
      <c r="D127" s="155" t="s">
        <v>309</v>
      </c>
      <c r="E127" s="154"/>
      <c r="F127" s="154"/>
      <c r="G127" s="154"/>
      <c r="H127" s="154"/>
      <c r="I127" s="154"/>
      <c r="J127" s="154"/>
      <c r="K127" s="112">
        <f>ROUND(K32*T127,2)</f>
        <v>0</v>
      </c>
      <c r="L127" s="154"/>
      <c r="M127" s="156"/>
      <c r="N127" s="157"/>
      <c r="O127" s="158" t="s">
        <v>47</v>
      </c>
      <c r="P127" s="157"/>
      <c r="Q127" s="157"/>
      <c r="R127" s="157"/>
      <c r="S127" s="154"/>
      <c r="T127" s="154"/>
      <c r="U127" s="154"/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9" t="s">
        <v>310</v>
      </c>
      <c r="AZ127" s="157"/>
      <c r="BA127" s="157"/>
      <c r="BB127" s="157"/>
      <c r="BC127" s="157"/>
      <c r="BD127" s="157"/>
      <c r="BE127" s="160">
        <f t="shared" si="1"/>
        <v>0</v>
      </c>
      <c r="BF127" s="160">
        <f t="shared" si="2"/>
        <v>0</v>
      </c>
      <c r="BG127" s="160">
        <f t="shared" si="3"/>
        <v>0</v>
      </c>
      <c r="BH127" s="160">
        <f t="shared" si="4"/>
        <v>0</v>
      </c>
      <c r="BI127" s="160">
        <f t="shared" si="5"/>
        <v>0</v>
      </c>
      <c r="BJ127" s="159" t="s">
        <v>96</v>
      </c>
      <c r="BK127" s="157"/>
      <c r="BL127" s="157"/>
      <c r="BM127" s="157"/>
    </row>
    <row r="128" spans="1:65" s="2" customFormat="1" ht="11.25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31" s="2" customFormat="1" ht="29.25" customHeight="1">
      <c r="A129" s="37"/>
      <c r="B129" s="38"/>
      <c r="C129" s="118" t="s">
        <v>266</v>
      </c>
      <c r="D129" s="119"/>
      <c r="E129" s="119"/>
      <c r="F129" s="119"/>
      <c r="G129" s="119"/>
      <c r="H129" s="119"/>
      <c r="I129" s="119"/>
      <c r="J129" s="119"/>
      <c r="K129" s="120">
        <f>ROUND(K98+K121,2)</f>
        <v>0</v>
      </c>
      <c r="L129" s="119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31" s="2" customFormat="1" ht="6.95" customHeight="1">
      <c r="A130" s="37"/>
      <c r="B130" s="55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4" spans="1:31" s="2" customFormat="1" ht="6.95" customHeight="1">
      <c r="A134" s="37"/>
      <c r="B134" s="57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31" s="2" customFormat="1" ht="24.95" customHeight="1">
      <c r="A135" s="37"/>
      <c r="B135" s="38"/>
      <c r="C135" s="23" t="s">
        <v>311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6.9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2" customFormat="1" ht="12" customHeight="1">
      <c r="A137" s="37"/>
      <c r="B137" s="38"/>
      <c r="C137" s="29" t="s">
        <v>15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31" s="2" customFormat="1" ht="16.5" customHeight="1">
      <c r="A138" s="37"/>
      <c r="B138" s="38"/>
      <c r="C138" s="37"/>
      <c r="D138" s="37"/>
      <c r="E138" s="324" t="str">
        <f>E7</f>
        <v>Krytá plaváreň Lučenec</v>
      </c>
      <c r="F138" s="325"/>
      <c r="G138" s="325"/>
      <c r="H138" s="325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1" customFormat="1" ht="12" customHeight="1">
      <c r="B139" s="22"/>
      <c r="C139" s="29" t="s">
        <v>272</v>
      </c>
      <c r="M139" s="22"/>
    </row>
    <row r="140" spans="1:31" s="2" customFormat="1" ht="16.5" customHeight="1">
      <c r="A140" s="37"/>
      <c r="B140" s="38"/>
      <c r="C140" s="37"/>
      <c r="D140" s="37"/>
      <c r="E140" s="324" t="s">
        <v>3410</v>
      </c>
      <c r="F140" s="326"/>
      <c r="G140" s="326"/>
      <c r="H140" s="326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12" customHeight="1">
      <c r="A141" s="37"/>
      <c r="B141" s="38"/>
      <c r="C141" s="29" t="s">
        <v>274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6.5" customHeight="1">
      <c r="A142" s="37"/>
      <c r="B142" s="38"/>
      <c r="C142" s="37"/>
      <c r="D142" s="37"/>
      <c r="E142" s="305" t="str">
        <f>E11</f>
        <v>03.03 - Elektrická prípojka NN, silnoprúd</v>
      </c>
      <c r="F142" s="326"/>
      <c r="G142" s="326"/>
      <c r="H142" s="326"/>
      <c r="I142" s="37"/>
      <c r="J142" s="37"/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6.9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2" customFormat="1" ht="12" customHeight="1">
      <c r="A144" s="37"/>
      <c r="B144" s="38"/>
      <c r="C144" s="29" t="s">
        <v>19</v>
      </c>
      <c r="D144" s="37"/>
      <c r="E144" s="37"/>
      <c r="F144" s="27" t="str">
        <f>F14</f>
        <v>ul. Športová, Lučenec</v>
      </c>
      <c r="G144" s="37"/>
      <c r="H144" s="37"/>
      <c r="I144" s="29" t="s">
        <v>21</v>
      </c>
      <c r="J144" s="63" t="str">
        <f>IF(J14="","",J14)</f>
        <v>21. 4. 2022</v>
      </c>
      <c r="K144" s="37"/>
      <c r="L144" s="37"/>
      <c r="M144" s="50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pans="1:65" s="2" customFormat="1" ht="6.95" customHeight="1">
      <c r="A145" s="37"/>
      <c r="B145" s="38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50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pans="1:65" s="2" customFormat="1" ht="15.2" customHeight="1">
      <c r="A146" s="37"/>
      <c r="B146" s="38"/>
      <c r="C146" s="29" t="s">
        <v>23</v>
      </c>
      <c r="D146" s="37"/>
      <c r="E146" s="37"/>
      <c r="F146" s="27" t="str">
        <f>E17</f>
        <v>Mesto Lučenec</v>
      </c>
      <c r="G146" s="37"/>
      <c r="H146" s="37"/>
      <c r="I146" s="29" t="s">
        <v>29</v>
      </c>
      <c r="J146" s="32" t="str">
        <f>E23</f>
        <v>Aproving, s.r.o.</v>
      </c>
      <c r="K146" s="37"/>
      <c r="L146" s="37"/>
      <c r="M146" s="50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pans="1:65" s="2" customFormat="1" ht="15.2" customHeight="1">
      <c r="A147" s="37"/>
      <c r="B147" s="38"/>
      <c r="C147" s="29" t="s">
        <v>27</v>
      </c>
      <c r="D147" s="37"/>
      <c r="E147" s="37"/>
      <c r="F147" s="27" t="str">
        <f>IF(E20="","",E20)</f>
        <v>Vyplň údaj</v>
      </c>
      <c r="G147" s="37"/>
      <c r="H147" s="37"/>
      <c r="I147" s="29" t="s">
        <v>34</v>
      </c>
      <c r="J147" s="32" t="str">
        <f>E26</f>
        <v xml:space="preserve"> </v>
      </c>
      <c r="K147" s="37"/>
      <c r="L147" s="37"/>
      <c r="M147" s="50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 spans="1:65" s="2" customFormat="1" ht="10.35" customHeight="1">
      <c r="A148" s="37"/>
      <c r="B148" s="38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50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 spans="1:65" s="11" customFormat="1" ht="29.25" customHeight="1">
      <c r="A149" s="161"/>
      <c r="B149" s="162"/>
      <c r="C149" s="163" t="s">
        <v>312</v>
      </c>
      <c r="D149" s="164" t="s">
        <v>66</v>
      </c>
      <c r="E149" s="164" t="s">
        <v>62</v>
      </c>
      <c r="F149" s="164" t="s">
        <v>63</v>
      </c>
      <c r="G149" s="164" t="s">
        <v>313</v>
      </c>
      <c r="H149" s="164" t="s">
        <v>314</v>
      </c>
      <c r="I149" s="164" t="s">
        <v>315</v>
      </c>
      <c r="J149" s="164" t="s">
        <v>316</v>
      </c>
      <c r="K149" s="165" t="s">
        <v>281</v>
      </c>
      <c r="L149" s="166" t="s">
        <v>317</v>
      </c>
      <c r="M149" s="167"/>
      <c r="N149" s="70" t="s">
        <v>1</v>
      </c>
      <c r="O149" s="71" t="s">
        <v>45</v>
      </c>
      <c r="P149" s="71" t="s">
        <v>318</v>
      </c>
      <c r="Q149" s="71" t="s">
        <v>319</v>
      </c>
      <c r="R149" s="71" t="s">
        <v>320</v>
      </c>
      <c r="S149" s="71" t="s">
        <v>321</v>
      </c>
      <c r="T149" s="71" t="s">
        <v>322</v>
      </c>
      <c r="U149" s="71" t="s">
        <v>323</v>
      </c>
      <c r="V149" s="71" t="s">
        <v>324</v>
      </c>
      <c r="W149" s="71" t="s">
        <v>325</v>
      </c>
      <c r="X149" s="72" t="s">
        <v>326</v>
      </c>
      <c r="Y149" s="161"/>
      <c r="Z149" s="161"/>
      <c r="AA149" s="161"/>
      <c r="AB149" s="161"/>
      <c r="AC149" s="161"/>
      <c r="AD149" s="161"/>
      <c r="AE149" s="161"/>
    </row>
    <row r="150" spans="1:65" s="2" customFormat="1" ht="22.9" customHeight="1">
      <c r="A150" s="37"/>
      <c r="B150" s="38"/>
      <c r="C150" s="77" t="s">
        <v>276</v>
      </c>
      <c r="D150" s="37"/>
      <c r="E150" s="37"/>
      <c r="F150" s="37"/>
      <c r="G150" s="37"/>
      <c r="H150" s="37"/>
      <c r="I150" s="37"/>
      <c r="J150" s="37"/>
      <c r="K150" s="168">
        <f>BK150</f>
        <v>0</v>
      </c>
      <c r="L150" s="37"/>
      <c r="M150" s="38"/>
      <c r="N150" s="73"/>
      <c r="O150" s="64"/>
      <c r="P150" s="74"/>
      <c r="Q150" s="169">
        <f>Q151+Q545</f>
        <v>0</v>
      </c>
      <c r="R150" s="169">
        <f>R151+R545</f>
        <v>0</v>
      </c>
      <c r="S150" s="74"/>
      <c r="T150" s="170">
        <f>T151+T545</f>
        <v>0</v>
      </c>
      <c r="U150" s="74"/>
      <c r="V150" s="170">
        <f>V151+V545</f>
        <v>7.0953300000000006</v>
      </c>
      <c r="W150" s="74"/>
      <c r="X150" s="171">
        <f>X151+X545</f>
        <v>0</v>
      </c>
      <c r="Y150" s="37"/>
      <c r="Z150" s="37"/>
      <c r="AA150" s="37"/>
      <c r="AB150" s="37"/>
      <c r="AC150" s="37"/>
      <c r="AD150" s="37"/>
      <c r="AE150" s="37"/>
      <c r="AT150" s="19" t="s">
        <v>82</v>
      </c>
      <c r="AU150" s="19" t="s">
        <v>283</v>
      </c>
      <c r="BK150" s="172">
        <f>BK151+BK545</f>
        <v>0</v>
      </c>
    </row>
    <row r="151" spans="1:65" s="12" customFormat="1" ht="25.9" customHeight="1">
      <c r="B151" s="173"/>
      <c r="D151" s="174" t="s">
        <v>82</v>
      </c>
      <c r="E151" s="175" t="s">
        <v>483</v>
      </c>
      <c r="F151" s="175" t="s">
        <v>1342</v>
      </c>
      <c r="I151" s="176"/>
      <c r="J151" s="176"/>
      <c r="K151" s="177">
        <f>BK151</f>
        <v>0</v>
      </c>
      <c r="M151" s="173"/>
      <c r="N151" s="178"/>
      <c r="O151" s="179"/>
      <c r="P151" s="179"/>
      <c r="Q151" s="180">
        <f>Q152+Q526+Q537</f>
        <v>0</v>
      </c>
      <c r="R151" s="180">
        <f>R152+R526+R537</f>
        <v>0</v>
      </c>
      <c r="S151" s="179"/>
      <c r="T151" s="181">
        <f>T152+T526+T537</f>
        <v>0</v>
      </c>
      <c r="U151" s="179"/>
      <c r="V151" s="181">
        <f>V152+V526+V537</f>
        <v>7.0953300000000006</v>
      </c>
      <c r="W151" s="179"/>
      <c r="X151" s="182">
        <f>X152+X526+X537</f>
        <v>0</v>
      </c>
      <c r="AR151" s="174" t="s">
        <v>178</v>
      </c>
      <c r="AT151" s="183" t="s">
        <v>82</v>
      </c>
      <c r="AU151" s="183" t="s">
        <v>83</v>
      </c>
      <c r="AY151" s="174" t="s">
        <v>329</v>
      </c>
      <c r="BK151" s="184">
        <f>BK152+BK526+BK537</f>
        <v>0</v>
      </c>
    </row>
    <row r="152" spans="1:65" s="12" customFormat="1" ht="22.9" customHeight="1">
      <c r="B152" s="173"/>
      <c r="D152" s="174" t="s">
        <v>82</v>
      </c>
      <c r="E152" s="185" t="s">
        <v>3414</v>
      </c>
      <c r="F152" s="185" t="s">
        <v>3415</v>
      </c>
      <c r="I152" s="176"/>
      <c r="J152" s="176"/>
      <c r="K152" s="186">
        <f>BK152</f>
        <v>0</v>
      </c>
      <c r="M152" s="173"/>
      <c r="N152" s="178"/>
      <c r="O152" s="179"/>
      <c r="P152" s="179"/>
      <c r="Q152" s="180">
        <f>Q153+Q341+Q401</f>
        <v>0</v>
      </c>
      <c r="R152" s="180">
        <f>R153+R341+R401</f>
        <v>0</v>
      </c>
      <c r="S152" s="179"/>
      <c r="T152" s="181">
        <f>T153+T341+T401</f>
        <v>0</v>
      </c>
      <c r="U152" s="179"/>
      <c r="V152" s="181">
        <f>V153+V341+V401</f>
        <v>2.56358</v>
      </c>
      <c r="W152" s="179"/>
      <c r="X152" s="182">
        <f>X153+X341+X401</f>
        <v>0</v>
      </c>
      <c r="AR152" s="174" t="s">
        <v>178</v>
      </c>
      <c r="AT152" s="183" t="s">
        <v>82</v>
      </c>
      <c r="AU152" s="183" t="s">
        <v>90</v>
      </c>
      <c r="AY152" s="174" t="s">
        <v>329</v>
      </c>
      <c r="BK152" s="184">
        <f>BK153+BK341+BK401</f>
        <v>0</v>
      </c>
    </row>
    <row r="153" spans="1:65" s="12" customFormat="1" ht="20.85" customHeight="1">
      <c r="B153" s="173"/>
      <c r="D153" s="174" t="s">
        <v>82</v>
      </c>
      <c r="E153" s="185" t="s">
        <v>3590</v>
      </c>
      <c r="F153" s="185" t="s">
        <v>3591</v>
      </c>
      <c r="I153" s="176"/>
      <c r="J153" s="176"/>
      <c r="K153" s="186">
        <f>BK153</f>
        <v>0</v>
      </c>
      <c r="M153" s="173"/>
      <c r="N153" s="178"/>
      <c r="O153" s="179"/>
      <c r="P153" s="179"/>
      <c r="Q153" s="180">
        <f>Q154+Q213+Q234+Q237+Q240</f>
        <v>0</v>
      </c>
      <c r="R153" s="180">
        <f>R154+R213+R234+R237+R240</f>
        <v>0</v>
      </c>
      <c r="S153" s="179"/>
      <c r="T153" s="181">
        <f>T154+T213+T234+T237+T240</f>
        <v>0</v>
      </c>
      <c r="U153" s="179"/>
      <c r="V153" s="181">
        <f>V154+V213+V234+V237+V240</f>
        <v>0.15884000000000001</v>
      </c>
      <c r="W153" s="179"/>
      <c r="X153" s="182">
        <f>X154+X213+X234+X237+X240</f>
        <v>0</v>
      </c>
      <c r="AR153" s="174" t="s">
        <v>178</v>
      </c>
      <c r="AT153" s="183" t="s">
        <v>82</v>
      </c>
      <c r="AU153" s="183" t="s">
        <v>96</v>
      </c>
      <c r="AY153" s="174" t="s">
        <v>329</v>
      </c>
      <c r="BK153" s="184">
        <f>BK154+BK213+BK234+BK237+BK240</f>
        <v>0</v>
      </c>
    </row>
    <row r="154" spans="1:65" s="17" customFormat="1" ht="20.85" customHeight="1">
      <c r="B154" s="251"/>
      <c r="D154" s="252" t="s">
        <v>82</v>
      </c>
      <c r="E154" s="252" t="s">
        <v>3592</v>
      </c>
      <c r="F154" s="252" t="s">
        <v>3593</v>
      </c>
      <c r="I154" s="253"/>
      <c r="J154" s="253"/>
      <c r="K154" s="254">
        <f>BK154</f>
        <v>0</v>
      </c>
      <c r="M154" s="251"/>
      <c r="N154" s="255"/>
      <c r="O154" s="256"/>
      <c r="P154" s="256"/>
      <c r="Q154" s="257">
        <f>SUM(Q155:Q212)</f>
        <v>0</v>
      </c>
      <c r="R154" s="257">
        <f>SUM(R155:R212)</f>
        <v>0</v>
      </c>
      <c r="S154" s="256"/>
      <c r="T154" s="258">
        <f>SUM(T155:T212)</f>
        <v>0</v>
      </c>
      <c r="U154" s="256"/>
      <c r="V154" s="258">
        <f>SUM(V155:V212)</f>
        <v>4.5359999999999998E-2</v>
      </c>
      <c r="W154" s="256"/>
      <c r="X154" s="259">
        <f>SUM(X155:X212)</f>
        <v>0</v>
      </c>
      <c r="AR154" s="252" t="s">
        <v>178</v>
      </c>
      <c r="AT154" s="260" t="s">
        <v>82</v>
      </c>
      <c r="AU154" s="260" t="s">
        <v>178</v>
      </c>
      <c r="AY154" s="252" t="s">
        <v>329</v>
      </c>
      <c r="BK154" s="261">
        <f>SUM(BK155:BK212)</f>
        <v>0</v>
      </c>
    </row>
    <row r="155" spans="1:65" s="2" customFormat="1" ht="24.2" customHeight="1">
      <c r="A155" s="37"/>
      <c r="B155" s="153"/>
      <c r="C155" s="187" t="s">
        <v>90</v>
      </c>
      <c r="D155" s="187" t="s">
        <v>331</v>
      </c>
      <c r="E155" s="188" t="s">
        <v>3594</v>
      </c>
      <c r="F155" s="189" t="s">
        <v>3595</v>
      </c>
      <c r="G155" s="190" t="s">
        <v>646</v>
      </c>
      <c r="H155" s="191">
        <v>2</v>
      </c>
      <c r="I155" s="192"/>
      <c r="J155" s="192"/>
      <c r="K155" s="191">
        <f t="shared" ref="K155:K186" si="6">ROUND(P155*H155,3)</f>
        <v>0</v>
      </c>
      <c r="L155" s="193"/>
      <c r="M155" s="38"/>
      <c r="N155" s="194" t="s">
        <v>1</v>
      </c>
      <c r="O155" s="195" t="s">
        <v>47</v>
      </c>
      <c r="P155" s="196">
        <f t="shared" ref="P155:P186" si="7">I155+J155</f>
        <v>0</v>
      </c>
      <c r="Q155" s="196">
        <f t="shared" ref="Q155:Q186" si="8">ROUND(I155*H155,3)</f>
        <v>0</v>
      </c>
      <c r="R155" s="196">
        <f t="shared" ref="R155:R186" si="9">ROUND(J155*H155,3)</f>
        <v>0</v>
      </c>
      <c r="S155" s="66"/>
      <c r="T155" s="197">
        <f t="shared" ref="T155:T186" si="10">S155*H155</f>
        <v>0</v>
      </c>
      <c r="U155" s="197">
        <v>0</v>
      </c>
      <c r="V155" s="197">
        <f t="shared" ref="V155:V186" si="11">U155*H155</f>
        <v>0</v>
      </c>
      <c r="W155" s="197">
        <v>0</v>
      </c>
      <c r="X155" s="198">
        <f t="shared" ref="X155:X186" si="12"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821</v>
      </c>
      <c r="AT155" s="199" t="s">
        <v>331</v>
      </c>
      <c r="AU155" s="199" t="s">
        <v>335</v>
      </c>
      <c r="AY155" s="19" t="s">
        <v>329</v>
      </c>
      <c r="BE155" s="115">
        <f t="shared" ref="BE155:BE186" si="13">IF(O155="základná",K155,0)</f>
        <v>0</v>
      </c>
      <c r="BF155" s="115">
        <f t="shared" ref="BF155:BF186" si="14">IF(O155="znížená",K155,0)</f>
        <v>0</v>
      </c>
      <c r="BG155" s="115">
        <f t="shared" ref="BG155:BG186" si="15">IF(O155="zákl. prenesená",K155,0)</f>
        <v>0</v>
      </c>
      <c r="BH155" s="115">
        <f t="shared" ref="BH155:BH186" si="16">IF(O155="zníž. prenesená",K155,0)</f>
        <v>0</v>
      </c>
      <c r="BI155" s="115">
        <f t="shared" ref="BI155:BI186" si="17">IF(O155="nulová",K155,0)</f>
        <v>0</v>
      </c>
      <c r="BJ155" s="19" t="s">
        <v>96</v>
      </c>
      <c r="BK155" s="200">
        <f t="shared" ref="BK155:BK186" si="18">ROUND(P155*H155,3)</f>
        <v>0</v>
      </c>
      <c r="BL155" s="19" t="s">
        <v>821</v>
      </c>
      <c r="BM155" s="199" t="s">
        <v>3596</v>
      </c>
    </row>
    <row r="156" spans="1:65" s="2" customFormat="1" ht="24.2" customHeight="1">
      <c r="A156" s="37"/>
      <c r="B156" s="153"/>
      <c r="C156" s="233" t="s">
        <v>96</v>
      </c>
      <c r="D156" s="233" t="s">
        <v>483</v>
      </c>
      <c r="E156" s="234" t="s">
        <v>3597</v>
      </c>
      <c r="F156" s="235" t="s">
        <v>3598</v>
      </c>
      <c r="G156" s="236" t="s">
        <v>646</v>
      </c>
      <c r="H156" s="237">
        <v>2</v>
      </c>
      <c r="I156" s="238"/>
      <c r="J156" s="239"/>
      <c r="K156" s="237">
        <f t="shared" si="6"/>
        <v>0</v>
      </c>
      <c r="L156" s="239"/>
      <c r="M156" s="240"/>
      <c r="N156" s="241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3422</v>
      </c>
      <c r="AT156" s="199" t="s">
        <v>483</v>
      </c>
      <c r="AU156" s="199" t="s">
        <v>335</v>
      </c>
      <c r="AY156" s="19" t="s">
        <v>329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821</v>
      </c>
      <c r="BM156" s="199" t="s">
        <v>3599</v>
      </c>
    </row>
    <row r="157" spans="1:65" s="2" customFormat="1" ht="33" customHeight="1">
      <c r="A157" s="37"/>
      <c r="B157" s="153"/>
      <c r="C157" s="187" t="s">
        <v>178</v>
      </c>
      <c r="D157" s="187" t="s">
        <v>331</v>
      </c>
      <c r="E157" s="188" t="s">
        <v>3600</v>
      </c>
      <c r="F157" s="189" t="s">
        <v>3601</v>
      </c>
      <c r="G157" s="190" t="s">
        <v>646</v>
      </c>
      <c r="H157" s="191">
        <v>30</v>
      </c>
      <c r="I157" s="192"/>
      <c r="J157" s="192"/>
      <c r="K157" s="191">
        <f t="shared" si="6"/>
        <v>0</v>
      </c>
      <c r="L157" s="193"/>
      <c r="M157" s="38"/>
      <c r="N157" s="194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0</v>
      </c>
      <c r="V157" s="197">
        <f t="shared" si="11"/>
        <v>0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821</v>
      </c>
      <c r="AT157" s="199" t="s">
        <v>331</v>
      </c>
      <c r="AU157" s="199" t="s">
        <v>335</v>
      </c>
      <c r="AY157" s="19" t="s">
        <v>329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821</v>
      </c>
      <c r="BM157" s="199" t="s">
        <v>3602</v>
      </c>
    </row>
    <row r="158" spans="1:65" s="2" customFormat="1" ht="24.2" customHeight="1">
      <c r="A158" s="37"/>
      <c r="B158" s="153"/>
      <c r="C158" s="233" t="s">
        <v>335</v>
      </c>
      <c r="D158" s="233" t="s">
        <v>483</v>
      </c>
      <c r="E158" s="234" t="s">
        <v>3603</v>
      </c>
      <c r="F158" s="235" t="s">
        <v>3604</v>
      </c>
      <c r="G158" s="236" t="s">
        <v>646</v>
      </c>
      <c r="H158" s="237">
        <v>30</v>
      </c>
      <c r="I158" s="238"/>
      <c r="J158" s="239"/>
      <c r="K158" s="237">
        <f t="shared" si="6"/>
        <v>0</v>
      </c>
      <c r="L158" s="239"/>
      <c r="M158" s="240"/>
      <c r="N158" s="241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1.4999999999999999E-4</v>
      </c>
      <c r="V158" s="197">
        <f t="shared" si="11"/>
        <v>4.4999999999999997E-3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1223</v>
      </c>
      <c r="AT158" s="199" t="s">
        <v>483</v>
      </c>
      <c r="AU158" s="199" t="s">
        <v>335</v>
      </c>
      <c r="AY158" s="19" t="s">
        <v>329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1223</v>
      </c>
      <c r="BM158" s="199" t="s">
        <v>3605</v>
      </c>
    </row>
    <row r="159" spans="1:65" s="2" customFormat="1" ht="33" customHeight="1">
      <c r="A159" s="37"/>
      <c r="B159" s="153"/>
      <c r="C159" s="187" t="s">
        <v>350</v>
      </c>
      <c r="D159" s="187" t="s">
        <v>331</v>
      </c>
      <c r="E159" s="188" t="s">
        <v>3606</v>
      </c>
      <c r="F159" s="189" t="s">
        <v>3607</v>
      </c>
      <c r="G159" s="190" t="s">
        <v>646</v>
      </c>
      <c r="H159" s="191">
        <v>4</v>
      </c>
      <c r="I159" s="192"/>
      <c r="J159" s="192"/>
      <c r="K159" s="191">
        <f t="shared" si="6"/>
        <v>0</v>
      </c>
      <c r="L159" s="193"/>
      <c r="M159" s="38"/>
      <c r="N159" s="194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0</v>
      </c>
      <c r="V159" s="197">
        <f t="shared" si="11"/>
        <v>0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821</v>
      </c>
      <c r="AT159" s="199" t="s">
        <v>331</v>
      </c>
      <c r="AU159" s="199" t="s">
        <v>335</v>
      </c>
      <c r="AY159" s="19" t="s">
        <v>329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821</v>
      </c>
      <c r="BM159" s="199" t="s">
        <v>3608</v>
      </c>
    </row>
    <row r="160" spans="1:65" s="2" customFormat="1" ht="24.2" customHeight="1">
      <c r="A160" s="37"/>
      <c r="B160" s="153"/>
      <c r="C160" s="233" t="s">
        <v>355</v>
      </c>
      <c r="D160" s="233" t="s">
        <v>483</v>
      </c>
      <c r="E160" s="234" t="s">
        <v>3609</v>
      </c>
      <c r="F160" s="235" t="s">
        <v>3610</v>
      </c>
      <c r="G160" s="236" t="s">
        <v>646</v>
      </c>
      <c r="H160" s="237">
        <v>4</v>
      </c>
      <c r="I160" s="238"/>
      <c r="J160" s="239"/>
      <c r="K160" s="237">
        <f t="shared" si="6"/>
        <v>0</v>
      </c>
      <c r="L160" s="239"/>
      <c r="M160" s="240"/>
      <c r="N160" s="241" t="s">
        <v>1</v>
      </c>
      <c r="O160" s="195" t="s">
        <v>47</v>
      </c>
      <c r="P160" s="196">
        <f t="shared" si="7"/>
        <v>0</v>
      </c>
      <c r="Q160" s="196">
        <f t="shared" si="8"/>
        <v>0</v>
      </c>
      <c r="R160" s="196">
        <f t="shared" si="9"/>
        <v>0</v>
      </c>
      <c r="S160" s="66"/>
      <c r="T160" s="197">
        <f t="shared" si="10"/>
        <v>0</v>
      </c>
      <c r="U160" s="197">
        <v>6.4999999999999997E-4</v>
      </c>
      <c r="V160" s="197">
        <f t="shared" si="11"/>
        <v>2.5999999999999999E-3</v>
      </c>
      <c r="W160" s="197">
        <v>0</v>
      </c>
      <c r="X160" s="198">
        <f t="shared" si="12"/>
        <v>0</v>
      </c>
      <c r="Y160" s="37"/>
      <c r="Z160" s="37"/>
      <c r="AA160" s="37"/>
      <c r="AB160" s="37"/>
      <c r="AC160" s="37"/>
      <c r="AD160" s="37"/>
      <c r="AE160" s="37"/>
      <c r="AR160" s="199" t="s">
        <v>1223</v>
      </c>
      <c r="AT160" s="199" t="s">
        <v>483</v>
      </c>
      <c r="AU160" s="199" t="s">
        <v>335</v>
      </c>
      <c r="AY160" s="19" t="s">
        <v>329</v>
      </c>
      <c r="BE160" s="115">
        <f t="shared" si="13"/>
        <v>0</v>
      </c>
      <c r="BF160" s="115">
        <f t="shared" si="14"/>
        <v>0</v>
      </c>
      <c r="BG160" s="115">
        <f t="shared" si="15"/>
        <v>0</v>
      </c>
      <c r="BH160" s="115">
        <f t="shared" si="16"/>
        <v>0</v>
      </c>
      <c r="BI160" s="115">
        <f t="shared" si="17"/>
        <v>0</v>
      </c>
      <c r="BJ160" s="19" t="s">
        <v>96</v>
      </c>
      <c r="BK160" s="200">
        <f t="shared" si="18"/>
        <v>0</v>
      </c>
      <c r="BL160" s="19" t="s">
        <v>1223</v>
      </c>
      <c r="BM160" s="199" t="s">
        <v>3611</v>
      </c>
    </row>
    <row r="161" spans="1:65" s="2" customFormat="1" ht="24.2" customHeight="1">
      <c r="A161" s="37"/>
      <c r="B161" s="153"/>
      <c r="C161" s="187" t="s">
        <v>359</v>
      </c>
      <c r="D161" s="187" t="s">
        <v>331</v>
      </c>
      <c r="E161" s="188" t="s">
        <v>3612</v>
      </c>
      <c r="F161" s="189" t="s">
        <v>3613</v>
      </c>
      <c r="G161" s="190" t="s">
        <v>646</v>
      </c>
      <c r="H161" s="191">
        <v>1</v>
      </c>
      <c r="I161" s="192"/>
      <c r="J161" s="192"/>
      <c r="K161" s="191">
        <f t="shared" si="6"/>
        <v>0</v>
      </c>
      <c r="L161" s="193"/>
      <c r="M161" s="38"/>
      <c r="N161" s="194" t="s">
        <v>1</v>
      </c>
      <c r="O161" s="195" t="s">
        <v>47</v>
      </c>
      <c r="P161" s="196">
        <f t="shared" si="7"/>
        <v>0</v>
      </c>
      <c r="Q161" s="196">
        <f t="shared" si="8"/>
        <v>0</v>
      </c>
      <c r="R161" s="196">
        <f t="shared" si="9"/>
        <v>0</v>
      </c>
      <c r="S161" s="66"/>
      <c r="T161" s="197">
        <f t="shared" si="10"/>
        <v>0</v>
      </c>
      <c r="U161" s="197">
        <v>0</v>
      </c>
      <c r="V161" s="197">
        <f t="shared" si="11"/>
        <v>0</v>
      </c>
      <c r="W161" s="197">
        <v>0</v>
      </c>
      <c r="X161" s="198">
        <f t="shared" si="12"/>
        <v>0</v>
      </c>
      <c r="Y161" s="37"/>
      <c r="Z161" s="37"/>
      <c r="AA161" s="37"/>
      <c r="AB161" s="37"/>
      <c r="AC161" s="37"/>
      <c r="AD161" s="37"/>
      <c r="AE161" s="37"/>
      <c r="AR161" s="199" t="s">
        <v>821</v>
      </c>
      <c r="AT161" s="199" t="s">
        <v>331</v>
      </c>
      <c r="AU161" s="199" t="s">
        <v>335</v>
      </c>
      <c r="AY161" s="19" t="s">
        <v>329</v>
      </c>
      <c r="BE161" s="115">
        <f t="shared" si="13"/>
        <v>0</v>
      </c>
      <c r="BF161" s="115">
        <f t="shared" si="14"/>
        <v>0</v>
      </c>
      <c r="BG161" s="115">
        <f t="shared" si="15"/>
        <v>0</v>
      </c>
      <c r="BH161" s="115">
        <f t="shared" si="16"/>
        <v>0</v>
      </c>
      <c r="BI161" s="115">
        <f t="shared" si="17"/>
        <v>0</v>
      </c>
      <c r="BJ161" s="19" t="s">
        <v>96</v>
      </c>
      <c r="BK161" s="200">
        <f t="shared" si="18"/>
        <v>0</v>
      </c>
      <c r="BL161" s="19" t="s">
        <v>821</v>
      </c>
      <c r="BM161" s="199" t="s">
        <v>3614</v>
      </c>
    </row>
    <row r="162" spans="1:65" s="2" customFormat="1" ht="16.5" customHeight="1">
      <c r="A162" s="37"/>
      <c r="B162" s="153"/>
      <c r="C162" s="233" t="s">
        <v>364</v>
      </c>
      <c r="D162" s="233" t="s">
        <v>483</v>
      </c>
      <c r="E162" s="234" t="s">
        <v>3615</v>
      </c>
      <c r="F162" s="235" t="s">
        <v>3616</v>
      </c>
      <c r="G162" s="236" t="s">
        <v>646</v>
      </c>
      <c r="H162" s="237">
        <v>1</v>
      </c>
      <c r="I162" s="238"/>
      <c r="J162" s="239"/>
      <c r="K162" s="237">
        <f t="shared" si="6"/>
        <v>0</v>
      </c>
      <c r="L162" s="239"/>
      <c r="M162" s="240"/>
      <c r="N162" s="241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3.2000000000000003E-4</v>
      </c>
      <c r="V162" s="197">
        <f t="shared" si="11"/>
        <v>3.2000000000000003E-4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1223</v>
      </c>
      <c r="AT162" s="199" t="s">
        <v>483</v>
      </c>
      <c r="AU162" s="199" t="s">
        <v>335</v>
      </c>
      <c r="AY162" s="19" t="s">
        <v>329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1223</v>
      </c>
      <c r="BM162" s="199" t="s">
        <v>3617</v>
      </c>
    </row>
    <row r="163" spans="1:65" s="2" customFormat="1" ht="24.2" customHeight="1">
      <c r="A163" s="37"/>
      <c r="B163" s="153"/>
      <c r="C163" s="187" t="s">
        <v>369</v>
      </c>
      <c r="D163" s="187" t="s">
        <v>331</v>
      </c>
      <c r="E163" s="188" t="s">
        <v>3618</v>
      </c>
      <c r="F163" s="189" t="s">
        <v>3619</v>
      </c>
      <c r="G163" s="190" t="s">
        <v>1460</v>
      </c>
      <c r="H163" s="191">
        <v>1</v>
      </c>
      <c r="I163" s="192"/>
      <c r="J163" s="192"/>
      <c r="K163" s="191">
        <f t="shared" si="6"/>
        <v>0</v>
      </c>
      <c r="L163" s="193"/>
      <c r="M163" s="38"/>
      <c r="N163" s="194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0</v>
      </c>
      <c r="V163" s="197">
        <f t="shared" si="11"/>
        <v>0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821</v>
      </c>
      <c r="AT163" s="199" t="s">
        <v>331</v>
      </c>
      <c r="AU163" s="199" t="s">
        <v>335</v>
      </c>
      <c r="AY163" s="19" t="s">
        <v>329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821</v>
      </c>
      <c r="BM163" s="199" t="s">
        <v>3620</v>
      </c>
    </row>
    <row r="164" spans="1:65" s="2" customFormat="1" ht="24.2" customHeight="1">
      <c r="A164" s="37"/>
      <c r="B164" s="153"/>
      <c r="C164" s="233" t="s">
        <v>381</v>
      </c>
      <c r="D164" s="233" t="s">
        <v>483</v>
      </c>
      <c r="E164" s="234" t="s">
        <v>3621</v>
      </c>
      <c r="F164" s="235" t="s">
        <v>3622</v>
      </c>
      <c r="G164" s="236" t="s">
        <v>646</v>
      </c>
      <c r="H164" s="237">
        <v>2</v>
      </c>
      <c r="I164" s="238"/>
      <c r="J164" s="239"/>
      <c r="K164" s="237">
        <f t="shared" si="6"/>
        <v>0</v>
      </c>
      <c r="L164" s="239"/>
      <c r="M164" s="240"/>
      <c r="N164" s="241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0</v>
      </c>
      <c r="V164" s="197">
        <f t="shared" si="11"/>
        <v>0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3422</v>
      </c>
      <c r="AT164" s="199" t="s">
        <v>483</v>
      </c>
      <c r="AU164" s="199" t="s">
        <v>335</v>
      </c>
      <c r="AY164" s="19" t="s">
        <v>329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821</v>
      </c>
      <c r="BM164" s="199" t="s">
        <v>3623</v>
      </c>
    </row>
    <row r="165" spans="1:65" s="2" customFormat="1" ht="21.75" customHeight="1">
      <c r="A165" s="37"/>
      <c r="B165" s="153"/>
      <c r="C165" s="233" t="s">
        <v>386</v>
      </c>
      <c r="D165" s="233" t="s">
        <v>483</v>
      </c>
      <c r="E165" s="234" t="s">
        <v>3624</v>
      </c>
      <c r="F165" s="235" t="s">
        <v>3625</v>
      </c>
      <c r="G165" s="236" t="s">
        <v>646</v>
      </c>
      <c r="H165" s="237">
        <v>1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0</v>
      </c>
      <c r="V165" s="197">
        <f t="shared" si="11"/>
        <v>0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3422</v>
      </c>
      <c r="AT165" s="199" t="s">
        <v>483</v>
      </c>
      <c r="AU165" s="199" t="s">
        <v>335</v>
      </c>
      <c r="AY165" s="19" t="s">
        <v>329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821</v>
      </c>
      <c r="BM165" s="199" t="s">
        <v>3626</v>
      </c>
    </row>
    <row r="166" spans="1:65" s="2" customFormat="1" ht="37.9" customHeight="1">
      <c r="A166" s="37"/>
      <c r="B166" s="153"/>
      <c r="C166" s="233" t="s">
        <v>394</v>
      </c>
      <c r="D166" s="233" t="s">
        <v>483</v>
      </c>
      <c r="E166" s="234" t="s">
        <v>3627</v>
      </c>
      <c r="F166" s="235" t="s">
        <v>3628</v>
      </c>
      <c r="G166" s="236" t="s">
        <v>646</v>
      </c>
      <c r="H166" s="237">
        <v>1</v>
      </c>
      <c r="I166" s="238"/>
      <c r="J166" s="239"/>
      <c r="K166" s="237">
        <f t="shared" si="6"/>
        <v>0</v>
      </c>
      <c r="L166" s="239"/>
      <c r="M166" s="240"/>
      <c r="N166" s="241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3422</v>
      </c>
      <c r="AT166" s="199" t="s">
        <v>483</v>
      </c>
      <c r="AU166" s="199" t="s">
        <v>335</v>
      </c>
      <c r="AY166" s="19" t="s">
        <v>329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821</v>
      </c>
      <c r="BM166" s="199" t="s">
        <v>3629</v>
      </c>
    </row>
    <row r="167" spans="1:65" s="2" customFormat="1" ht="24.2" customHeight="1">
      <c r="A167" s="37"/>
      <c r="B167" s="153"/>
      <c r="C167" s="233" t="s">
        <v>399</v>
      </c>
      <c r="D167" s="233" t="s">
        <v>483</v>
      </c>
      <c r="E167" s="234" t="s">
        <v>3630</v>
      </c>
      <c r="F167" s="235" t="s">
        <v>3631</v>
      </c>
      <c r="G167" s="236" t="s">
        <v>646</v>
      </c>
      <c r="H167" s="237">
        <v>2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0</v>
      </c>
      <c r="V167" s="197">
        <f t="shared" si="11"/>
        <v>0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3422</v>
      </c>
      <c r="AT167" s="199" t="s">
        <v>483</v>
      </c>
      <c r="AU167" s="199" t="s">
        <v>335</v>
      </c>
      <c r="AY167" s="19" t="s">
        <v>329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821</v>
      </c>
      <c r="BM167" s="199" t="s">
        <v>3632</v>
      </c>
    </row>
    <row r="168" spans="1:65" s="2" customFormat="1" ht="24.2" customHeight="1">
      <c r="A168" s="37"/>
      <c r="B168" s="153"/>
      <c r="C168" s="233" t="s">
        <v>454</v>
      </c>
      <c r="D168" s="233" t="s">
        <v>483</v>
      </c>
      <c r="E168" s="234" t="s">
        <v>3633</v>
      </c>
      <c r="F168" s="235" t="s">
        <v>3634</v>
      </c>
      <c r="G168" s="236" t="s">
        <v>646</v>
      </c>
      <c r="H168" s="237">
        <v>1</v>
      </c>
      <c r="I168" s="238"/>
      <c r="J168" s="239"/>
      <c r="K168" s="237">
        <f t="shared" si="6"/>
        <v>0</v>
      </c>
      <c r="L168" s="239"/>
      <c r="M168" s="240"/>
      <c r="N168" s="241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3422</v>
      </c>
      <c r="AT168" s="199" t="s">
        <v>483</v>
      </c>
      <c r="AU168" s="199" t="s">
        <v>335</v>
      </c>
      <c r="AY168" s="19" t="s">
        <v>329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821</v>
      </c>
      <c r="BM168" s="199" t="s">
        <v>3635</v>
      </c>
    </row>
    <row r="169" spans="1:65" s="2" customFormat="1" ht="24.2" customHeight="1">
      <c r="A169" s="37"/>
      <c r="B169" s="153"/>
      <c r="C169" s="233" t="s">
        <v>459</v>
      </c>
      <c r="D169" s="233" t="s">
        <v>483</v>
      </c>
      <c r="E169" s="234" t="s">
        <v>3636</v>
      </c>
      <c r="F169" s="235" t="s">
        <v>3637</v>
      </c>
      <c r="G169" s="236" t="s">
        <v>646</v>
      </c>
      <c r="H169" s="237">
        <v>2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3422</v>
      </c>
      <c r="AT169" s="199" t="s">
        <v>483</v>
      </c>
      <c r="AU169" s="199" t="s">
        <v>335</v>
      </c>
      <c r="AY169" s="19" t="s">
        <v>329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821</v>
      </c>
      <c r="BM169" s="199" t="s">
        <v>3638</v>
      </c>
    </row>
    <row r="170" spans="1:65" s="2" customFormat="1" ht="24.2" customHeight="1">
      <c r="A170" s="37"/>
      <c r="B170" s="153"/>
      <c r="C170" s="233" t="s">
        <v>464</v>
      </c>
      <c r="D170" s="233" t="s">
        <v>483</v>
      </c>
      <c r="E170" s="234" t="s">
        <v>3639</v>
      </c>
      <c r="F170" s="235" t="s">
        <v>3640</v>
      </c>
      <c r="G170" s="236" t="s">
        <v>646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0</v>
      </c>
      <c r="V170" s="197">
        <f t="shared" si="11"/>
        <v>0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3422</v>
      </c>
      <c r="AT170" s="199" t="s">
        <v>483</v>
      </c>
      <c r="AU170" s="199" t="s">
        <v>335</v>
      </c>
      <c r="AY170" s="19" t="s">
        <v>329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821</v>
      </c>
      <c r="BM170" s="199" t="s">
        <v>3641</v>
      </c>
    </row>
    <row r="171" spans="1:65" s="2" customFormat="1" ht="24.2" customHeight="1">
      <c r="A171" s="37"/>
      <c r="B171" s="153"/>
      <c r="C171" s="187" t="s">
        <v>468</v>
      </c>
      <c r="D171" s="187" t="s">
        <v>331</v>
      </c>
      <c r="E171" s="188" t="s">
        <v>3642</v>
      </c>
      <c r="F171" s="189" t="s">
        <v>3643</v>
      </c>
      <c r="G171" s="190" t="s">
        <v>646</v>
      </c>
      <c r="H171" s="191">
        <v>1</v>
      </c>
      <c r="I171" s="192"/>
      <c r="J171" s="192"/>
      <c r="K171" s="191">
        <f t="shared" si="6"/>
        <v>0</v>
      </c>
      <c r="L171" s="193"/>
      <c r="M171" s="38"/>
      <c r="N171" s="194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0</v>
      </c>
      <c r="V171" s="197">
        <f t="shared" si="11"/>
        <v>0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821</v>
      </c>
      <c r="AT171" s="199" t="s">
        <v>331</v>
      </c>
      <c r="AU171" s="199" t="s">
        <v>335</v>
      </c>
      <c r="AY171" s="19" t="s">
        <v>329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821</v>
      </c>
      <c r="BM171" s="199" t="s">
        <v>3644</v>
      </c>
    </row>
    <row r="172" spans="1:65" s="2" customFormat="1" ht="37.9" customHeight="1">
      <c r="A172" s="37"/>
      <c r="B172" s="153"/>
      <c r="C172" s="233" t="s">
        <v>474</v>
      </c>
      <c r="D172" s="233" t="s">
        <v>483</v>
      </c>
      <c r="E172" s="234" t="s">
        <v>3645</v>
      </c>
      <c r="F172" s="235" t="s">
        <v>3646</v>
      </c>
      <c r="G172" s="236" t="s">
        <v>646</v>
      </c>
      <c r="H172" s="237">
        <v>1</v>
      </c>
      <c r="I172" s="238"/>
      <c r="J172" s="239"/>
      <c r="K172" s="237">
        <f t="shared" si="6"/>
        <v>0</v>
      </c>
      <c r="L172" s="239"/>
      <c r="M172" s="240"/>
      <c r="N172" s="241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2.5999999999999998E-4</v>
      </c>
      <c r="V172" s="197">
        <f t="shared" si="11"/>
        <v>2.5999999999999998E-4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1223</v>
      </c>
      <c r="AT172" s="199" t="s">
        <v>483</v>
      </c>
      <c r="AU172" s="199" t="s">
        <v>335</v>
      </c>
      <c r="AY172" s="19" t="s">
        <v>329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1223</v>
      </c>
      <c r="BM172" s="199" t="s">
        <v>3647</v>
      </c>
    </row>
    <row r="173" spans="1:65" s="2" customFormat="1" ht="24.2" customHeight="1">
      <c r="A173" s="37"/>
      <c r="B173" s="153"/>
      <c r="C173" s="187" t="s">
        <v>478</v>
      </c>
      <c r="D173" s="187" t="s">
        <v>331</v>
      </c>
      <c r="E173" s="188" t="s">
        <v>3648</v>
      </c>
      <c r="F173" s="189" t="s">
        <v>3649</v>
      </c>
      <c r="G173" s="190" t="s">
        <v>646</v>
      </c>
      <c r="H173" s="191">
        <v>3</v>
      </c>
      <c r="I173" s="192"/>
      <c r="J173" s="192"/>
      <c r="K173" s="191">
        <f t="shared" si="6"/>
        <v>0</v>
      </c>
      <c r="L173" s="193"/>
      <c r="M173" s="38"/>
      <c r="N173" s="194" t="s">
        <v>1</v>
      </c>
      <c r="O173" s="195" t="s">
        <v>47</v>
      </c>
      <c r="P173" s="196">
        <f t="shared" si="7"/>
        <v>0</v>
      </c>
      <c r="Q173" s="196">
        <f t="shared" si="8"/>
        <v>0</v>
      </c>
      <c r="R173" s="196">
        <f t="shared" si="9"/>
        <v>0</v>
      </c>
      <c r="S173" s="66"/>
      <c r="T173" s="197">
        <f t="shared" si="10"/>
        <v>0</v>
      </c>
      <c r="U173" s="197">
        <v>0</v>
      </c>
      <c r="V173" s="197">
        <f t="shared" si="11"/>
        <v>0</v>
      </c>
      <c r="W173" s="197">
        <v>0</v>
      </c>
      <c r="X173" s="198">
        <f t="shared" si="12"/>
        <v>0</v>
      </c>
      <c r="Y173" s="37"/>
      <c r="Z173" s="37"/>
      <c r="AA173" s="37"/>
      <c r="AB173" s="37"/>
      <c r="AC173" s="37"/>
      <c r="AD173" s="37"/>
      <c r="AE173" s="37"/>
      <c r="AR173" s="199" t="s">
        <v>821</v>
      </c>
      <c r="AT173" s="199" t="s">
        <v>331</v>
      </c>
      <c r="AU173" s="199" t="s">
        <v>335</v>
      </c>
      <c r="AY173" s="19" t="s">
        <v>329</v>
      </c>
      <c r="BE173" s="115">
        <f t="shared" si="13"/>
        <v>0</v>
      </c>
      <c r="BF173" s="115">
        <f t="shared" si="14"/>
        <v>0</v>
      </c>
      <c r="BG173" s="115">
        <f t="shared" si="15"/>
        <v>0</v>
      </c>
      <c r="BH173" s="115">
        <f t="shared" si="16"/>
        <v>0</v>
      </c>
      <c r="BI173" s="115">
        <f t="shared" si="17"/>
        <v>0</v>
      </c>
      <c r="BJ173" s="19" t="s">
        <v>96</v>
      </c>
      <c r="BK173" s="200">
        <f t="shared" si="18"/>
        <v>0</v>
      </c>
      <c r="BL173" s="19" t="s">
        <v>821</v>
      </c>
      <c r="BM173" s="199" t="s">
        <v>3650</v>
      </c>
    </row>
    <row r="174" spans="1:65" s="2" customFormat="1" ht="24.2" customHeight="1">
      <c r="A174" s="37"/>
      <c r="B174" s="153"/>
      <c r="C174" s="233" t="s">
        <v>8</v>
      </c>
      <c r="D174" s="233" t="s">
        <v>483</v>
      </c>
      <c r="E174" s="234" t="s">
        <v>3651</v>
      </c>
      <c r="F174" s="235" t="s">
        <v>3652</v>
      </c>
      <c r="G174" s="236" t="s">
        <v>646</v>
      </c>
      <c r="H174" s="237">
        <v>3</v>
      </c>
      <c r="I174" s="238"/>
      <c r="J174" s="239"/>
      <c r="K174" s="237">
        <f t="shared" si="6"/>
        <v>0</v>
      </c>
      <c r="L174" s="239"/>
      <c r="M174" s="240"/>
      <c r="N174" s="241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2.9999999999999997E-4</v>
      </c>
      <c r="V174" s="197">
        <f t="shared" si="11"/>
        <v>8.9999999999999998E-4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1223</v>
      </c>
      <c r="AT174" s="199" t="s">
        <v>483</v>
      </c>
      <c r="AU174" s="199" t="s">
        <v>335</v>
      </c>
      <c r="AY174" s="19" t="s">
        <v>329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1223</v>
      </c>
      <c r="BM174" s="199" t="s">
        <v>3653</v>
      </c>
    </row>
    <row r="175" spans="1:65" s="2" customFormat="1" ht="21.75" customHeight="1">
      <c r="A175" s="37"/>
      <c r="B175" s="153"/>
      <c r="C175" s="233" t="s">
        <v>489</v>
      </c>
      <c r="D175" s="233" t="s">
        <v>483</v>
      </c>
      <c r="E175" s="234" t="s">
        <v>3654</v>
      </c>
      <c r="F175" s="235" t="s">
        <v>3655</v>
      </c>
      <c r="G175" s="236" t="s">
        <v>646</v>
      </c>
      <c r="H175" s="237">
        <v>3</v>
      </c>
      <c r="I175" s="238"/>
      <c r="J175" s="239"/>
      <c r="K175" s="237">
        <f t="shared" si="6"/>
        <v>0</v>
      </c>
      <c r="L175" s="239"/>
      <c r="M175" s="240"/>
      <c r="N175" s="241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2.0000000000000002E-5</v>
      </c>
      <c r="V175" s="197">
        <f t="shared" si="11"/>
        <v>6.0000000000000008E-5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1223</v>
      </c>
      <c r="AT175" s="199" t="s">
        <v>483</v>
      </c>
      <c r="AU175" s="199" t="s">
        <v>335</v>
      </c>
      <c r="AY175" s="19" t="s">
        <v>329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1223</v>
      </c>
      <c r="BM175" s="199" t="s">
        <v>3656</v>
      </c>
    </row>
    <row r="176" spans="1:65" s="2" customFormat="1" ht="21.75" customHeight="1">
      <c r="A176" s="37"/>
      <c r="B176" s="153"/>
      <c r="C176" s="233" t="s">
        <v>494</v>
      </c>
      <c r="D176" s="233" t="s">
        <v>483</v>
      </c>
      <c r="E176" s="234" t="s">
        <v>3657</v>
      </c>
      <c r="F176" s="235" t="s">
        <v>3658</v>
      </c>
      <c r="G176" s="236" t="s">
        <v>646</v>
      </c>
      <c r="H176" s="237">
        <v>3</v>
      </c>
      <c r="I176" s="238"/>
      <c r="J176" s="239"/>
      <c r="K176" s="237">
        <f t="shared" si="6"/>
        <v>0</v>
      </c>
      <c r="L176" s="239"/>
      <c r="M176" s="240"/>
      <c r="N176" s="241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6.0000000000000002E-5</v>
      </c>
      <c r="V176" s="197">
        <f t="shared" si="11"/>
        <v>1.8000000000000001E-4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1223</v>
      </c>
      <c r="AT176" s="199" t="s">
        <v>483</v>
      </c>
      <c r="AU176" s="199" t="s">
        <v>335</v>
      </c>
      <c r="AY176" s="19" t="s">
        <v>329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1223</v>
      </c>
      <c r="BM176" s="199" t="s">
        <v>3659</v>
      </c>
    </row>
    <row r="177" spans="1:65" s="2" customFormat="1" ht="21.75" customHeight="1">
      <c r="A177" s="37"/>
      <c r="B177" s="153"/>
      <c r="C177" s="233" t="s">
        <v>514</v>
      </c>
      <c r="D177" s="233" t="s">
        <v>483</v>
      </c>
      <c r="E177" s="234" t="s">
        <v>3660</v>
      </c>
      <c r="F177" s="235" t="s">
        <v>3661</v>
      </c>
      <c r="G177" s="236" t="s">
        <v>646</v>
      </c>
      <c r="H177" s="237">
        <v>3</v>
      </c>
      <c r="I177" s="238"/>
      <c r="J177" s="239"/>
      <c r="K177" s="237">
        <f t="shared" si="6"/>
        <v>0</v>
      </c>
      <c r="L177" s="239"/>
      <c r="M177" s="240"/>
      <c r="N177" s="241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6.0000000000000002E-5</v>
      </c>
      <c r="V177" s="197">
        <f t="shared" si="11"/>
        <v>1.8000000000000001E-4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1223</v>
      </c>
      <c r="AT177" s="199" t="s">
        <v>483</v>
      </c>
      <c r="AU177" s="199" t="s">
        <v>335</v>
      </c>
      <c r="AY177" s="19" t="s">
        <v>329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1223</v>
      </c>
      <c r="BM177" s="199" t="s">
        <v>3662</v>
      </c>
    </row>
    <row r="178" spans="1:65" s="2" customFormat="1" ht="16.5" customHeight="1">
      <c r="A178" s="37"/>
      <c r="B178" s="153"/>
      <c r="C178" s="187" t="s">
        <v>522</v>
      </c>
      <c r="D178" s="187" t="s">
        <v>331</v>
      </c>
      <c r="E178" s="188" t="s">
        <v>3663</v>
      </c>
      <c r="F178" s="189" t="s">
        <v>3664</v>
      </c>
      <c r="G178" s="190" t="s">
        <v>646</v>
      </c>
      <c r="H178" s="191">
        <v>4</v>
      </c>
      <c r="I178" s="192"/>
      <c r="J178" s="192"/>
      <c r="K178" s="191">
        <f t="shared" si="6"/>
        <v>0</v>
      </c>
      <c r="L178" s="193"/>
      <c r="M178" s="38"/>
      <c r="N178" s="194" t="s">
        <v>1</v>
      </c>
      <c r="O178" s="195" t="s">
        <v>47</v>
      </c>
      <c r="P178" s="196">
        <f t="shared" si="7"/>
        <v>0</v>
      </c>
      <c r="Q178" s="196">
        <f t="shared" si="8"/>
        <v>0</v>
      </c>
      <c r="R178" s="196">
        <f t="shared" si="9"/>
        <v>0</v>
      </c>
      <c r="S178" s="66"/>
      <c r="T178" s="197">
        <f t="shared" si="10"/>
        <v>0</v>
      </c>
      <c r="U178" s="197">
        <v>0</v>
      </c>
      <c r="V178" s="197">
        <f t="shared" si="11"/>
        <v>0</v>
      </c>
      <c r="W178" s="197">
        <v>0</v>
      </c>
      <c r="X178" s="198">
        <f t="shared" si="12"/>
        <v>0</v>
      </c>
      <c r="Y178" s="37"/>
      <c r="Z178" s="37"/>
      <c r="AA178" s="37"/>
      <c r="AB178" s="37"/>
      <c r="AC178" s="37"/>
      <c r="AD178" s="37"/>
      <c r="AE178" s="37"/>
      <c r="AR178" s="199" t="s">
        <v>821</v>
      </c>
      <c r="AT178" s="199" t="s">
        <v>331</v>
      </c>
      <c r="AU178" s="199" t="s">
        <v>335</v>
      </c>
      <c r="AY178" s="19" t="s">
        <v>329</v>
      </c>
      <c r="BE178" s="115">
        <f t="shared" si="13"/>
        <v>0</v>
      </c>
      <c r="BF178" s="115">
        <f t="shared" si="14"/>
        <v>0</v>
      </c>
      <c r="BG178" s="115">
        <f t="shared" si="15"/>
        <v>0</v>
      </c>
      <c r="BH178" s="115">
        <f t="shared" si="16"/>
        <v>0</v>
      </c>
      <c r="BI178" s="115">
        <f t="shared" si="17"/>
        <v>0</v>
      </c>
      <c r="BJ178" s="19" t="s">
        <v>96</v>
      </c>
      <c r="BK178" s="200">
        <f t="shared" si="18"/>
        <v>0</v>
      </c>
      <c r="BL178" s="19" t="s">
        <v>821</v>
      </c>
      <c r="BM178" s="199" t="s">
        <v>3665</v>
      </c>
    </row>
    <row r="179" spans="1:65" s="2" customFormat="1" ht="21.75" customHeight="1">
      <c r="A179" s="37"/>
      <c r="B179" s="153"/>
      <c r="C179" s="233" t="s">
        <v>529</v>
      </c>
      <c r="D179" s="233" t="s">
        <v>483</v>
      </c>
      <c r="E179" s="234" t="s">
        <v>3666</v>
      </c>
      <c r="F179" s="235" t="s">
        <v>3667</v>
      </c>
      <c r="G179" s="236" t="s">
        <v>646</v>
      </c>
      <c r="H179" s="237">
        <v>4</v>
      </c>
      <c r="I179" s="238"/>
      <c r="J179" s="239"/>
      <c r="K179" s="237">
        <f t="shared" si="6"/>
        <v>0</v>
      </c>
      <c r="L179" s="239"/>
      <c r="M179" s="240"/>
      <c r="N179" s="241" t="s">
        <v>1</v>
      </c>
      <c r="O179" s="195" t="s">
        <v>47</v>
      </c>
      <c r="P179" s="196">
        <f t="shared" si="7"/>
        <v>0</v>
      </c>
      <c r="Q179" s="196">
        <f t="shared" si="8"/>
        <v>0</v>
      </c>
      <c r="R179" s="196">
        <f t="shared" si="9"/>
        <v>0</v>
      </c>
      <c r="S179" s="66"/>
      <c r="T179" s="197">
        <f t="shared" si="10"/>
        <v>0</v>
      </c>
      <c r="U179" s="197">
        <v>1.6000000000000001E-4</v>
      </c>
      <c r="V179" s="197">
        <f t="shared" si="11"/>
        <v>6.4000000000000005E-4</v>
      </c>
      <c r="W179" s="197">
        <v>0</v>
      </c>
      <c r="X179" s="198">
        <f t="shared" si="12"/>
        <v>0</v>
      </c>
      <c r="Y179" s="37"/>
      <c r="Z179" s="37"/>
      <c r="AA179" s="37"/>
      <c r="AB179" s="37"/>
      <c r="AC179" s="37"/>
      <c r="AD179" s="37"/>
      <c r="AE179" s="37"/>
      <c r="AR179" s="199" t="s">
        <v>1223</v>
      </c>
      <c r="AT179" s="199" t="s">
        <v>483</v>
      </c>
      <c r="AU179" s="199" t="s">
        <v>335</v>
      </c>
      <c r="AY179" s="19" t="s">
        <v>329</v>
      </c>
      <c r="BE179" s="115">
        <f t="shared" si="13"/>
        <v>0</v>
      </c>
      <c r="BF179" s="115">
        <f t="shared" si="14"/>
        <v>0</v>
      </c>
      <c r="BG179" s="115">
        <f t="shared" si="15"/>
        <v>0</v>
      </c>
      <c r="BH179" s="115">
        <f t="shared" si="16"/>
        <v>0</v>
      </c>
      <c r="BI179" s="115">
        <f t="shared" si="17"/>
        <v>0</v>
      </c>
      <c r="BJ179" s="19" t="s">
        <v>96</v>
      </c>
      <c r="BK179" s="200">
        <f t="shared" si="18"/>
        <v>0</v>
      </c>
      <c r="BL179" s="19" t="s">
        <v>1223</v>
      </c>
      <c r="BM179" s="199" t="s">
        <v>3668</v>
      </c>
    </row>
    <row r="180" spans="1:65" s="2" customFormat="1" ht="16.5" customHeight="1">
      <c r="A180" s="37"/>
      <c r="B180" s="153"/>
      <c r="C180" s="233" t="s">
        <v>540</v>
      </c>
      <c r="D180" s="233" t="s">
        <v>483</v>
      </c>
      <c r="E180" s="234" t="s">
        <v>3669</v>
      </c>
      <c r="F180" s="235" t="s">
        <v>3670</v>
      </c>
      <c r="G180" s="236" t="s">
        <v>646</v>
      </c>
      <c r="H180" s="237">
        <v>4</v>
      </c>
      <c r="I180" s="238"/>
      <c r="J180" s="239"/>
      <c r="K180" s="237">
        <f t="shared" si="6"/>
        <v>0</v>
      </c>
      <c r="L180" s="239"/>
      <c r="M180" s="240"/>
      <c r="N180" s="241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1.6000000000000001E-4</v>
      </c>
      <c r="V180" s="197">
        <f t="shared" si="11"/>
        <v>6.4000000000000005E-4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1223</v>
      </c>
      <c r="AT180" s="199" t="s">
        <v>483</v>
      </c>
      <c r="AU180" s="199" t="s">
        <v>335</v>
      </c>
      <c r="AY180" s="19" t="s">
        <v>329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1223</v>
      </c>
      <c r="BM180" s="199" t="s">
        <v>3671</v>
      </c>
    </row>
    <row r="181" spans="1:65" s="2" customFormat="1" ht="16.5" customHeight="1">
      <c r="A181" s="37"/>
      <c r="B181" s="153"/>
      <c r="C181" s="187" t="s">
        <v>550</v>
      </c>
      <c r="D181" s="187" t="s">
        <v>331</v>
      </c>
      <c r="E181" s="188" t="s">
        <v>3672</v>
      </c>
      <c r="F181" s="189" t="s">
        <v>3673</v>
      </c>
      <c r="G181" s="190" t="s">
        <v>646</v>
      </c>
      <c r="H181" s="191">
        <v>5</v>
      </c>
      <c r="I181" s="192"/>
      <c r="J181" s="192"/>
      <c r="K181" s="191">
        <f t="shared" si="6"/>
        <v>0</v>
      </c>
      <c r="L181" s="193"/>
      <c r="M181" s="38"/>
      <c r="N181" s="194" t="s">
        <v>1</v>
      </c>
      <c r="O181" s="195" t="s">
        <v>47</v>
      </c>
      <c r="P181" s="196">
        <f t="shared" si="7"/>
        <v>0</v>
      </c>
      <c r="Q181" s="196">
        <f t="shared" si="8"/>
        <v>0</v>
      </c>
      <c r="R181" s="196">
        <f t="shared" si="9"/>
        <v>0</v>
      </c>
      <c r="S181" s="66"/>
      <c r="T181" s="197">
        <f t="shared" si="10"/>
        <v>0</v>
      </c>
      <c r="U181" s="197">
        <v>0</v>
      </c>
      <c r="V181" s="197">
        <f t="shared" si="11"/>
        <v>0</v>
      </c>
      <c r="W181" s="197">
        <v>0</v>
      </c>
      <c r="X181" s="198">
        <f t="shared" si="12"/>
        <v>0</v>
      </c>
      <c r="Y181" s="37"/>
      <c r="Z181" s="37"/>
      <c r="AA181" s="37"/>
      <c r="AB181" s="37"/>
      <c r="AC181" s="37"/>
      <c r="AD181" s="37"/>
      <c r="AE181" s="37"/>
      <c r="AR181" s="199" t="s">
        <v>821</v>
      </c>
      <c r="AT181" s="199" t="s">
        <v>331</v>
      </c>
      <c r="AU181" s="199" t="s">
        <v>335</v>
      </c>
      <c r="AY181" s="19" t="s">
        <v>329</v>
      </c>
      <c r="BE181" s="115">
        <f t="shared" si="13"/>
        <v>0</v>
      </c>
      <c r="BF181" s="115">
        <f t="shared" si="14"/>
        <v>0</v>
      </c>
      <c r="BG181" s="115">
        <f t="shared" si="15"/>
        <v>0</v>
      </c>
      <c r="BH181" s="115">
        <f t="shared" si="16"/>
        <v>0</v>
      </c>
      <c r="BI181" s="115">
        <f t="shared" si="17"/>
        <v>0</v>
      </c>
      <c r="BJ181" s="19" t="s">
        <v>96</v>
      </c>
      <c r="BK181" s="200">
        <f t="shared" si="18"/>
        <v>0</v>
      </c>
      <c r="BL181" s="19" t="s">
        <v>821</v>
      </c>
      <c r="BM181" s="199" t="s">
        <v>3674</v>
      </c>
    </row>
    <row r="182" spans="1:65" s="2" customFormat="1" ht="21.75" customHeight="1">
      <c r="A182" s="37"/>
      <c r="B182" s="153"/>
      <c r="C182" s="233" t="s">
        <v>564</v>
      </c>
      <c r="D182" s="233" t="s">
        <v>483</v>
      </c>
      <c r="E182" s="234" t="s">
        <v>3675</v>
      </c>
      <c r="F182" s="235" t="s">
        <v>3676</v>
      </c>
      <c r="G182" s="236" t="s">
        <v>646</v>
      </c>
      <c r="H182" s="237">
        <v>1</v>
      </c>
      <c r="I182" s="238"/>
      <c r="J182" s="239"/>
      <c r="K182" s="237">
        <f t="shared" si="6"/>
        <v>0</v>
      </c>
      <c r="L182" s="239"/>
      <c r="M182" s="240"/>
      <c r="N182" s="241" t="s">
        <v>1</v>
      </c>
      <c r="O182" s="195" t="s">
        <v>47</v>
      </c>
      <c r="P182" s="196">
        <f t="shared" si="7"/>
        <v>0</v>
      </c>
      <c r="Q182" s="196">
        <f t="shared" si="8"/>
        <v>0</v>
      </c>
      <c r="R182" s="196">
        <f t="shared" si="9"/>
        <v>0</v>
      </c>
      <c r="S182" s="66"/>
      <c r="T182" s="197">
        <f t="shared" si="10"/>
        <v>0</v>
      </c>
      <c r="U182" s="197">
        <v>4.2999999999999999E-4</v>
      </c>
      <c r="V182" s="197">
        <f t="shared" si="11"/>
        <v>4.2999999999999999E-4</v>
      </c>
      <c r="W182" s="197">
        <v>0</v>
      </c>
      <c r="X182" s="198">
        <f t="shared" si="12"/>
        <v>0</v>
      </c>
      <c r="Y182" s="37"/>
      <c r="Z182" s="37"/>
      <c r="AA182" s="37"/>
      <c r="AB182" s="37"/>
      <c r="AC182" s="37"/>
      <c r="AD182" s="37"/>
      <c r="AE182" s="37"/>
      <c r="AR182" s="199" t="s">
        <v>1223</v>
      </c>
      <c r="AT182" s="199" t="s">
        <v>483</v>
      </c>
      <c r="AU182" s="199" t="s">
        <v>335</v>
      </c>
      <c r="AY182" s="19" t="s">
        <v>329</v>
      </c>
      <c r="BE182" s="115">
        <f t="shared" si="13"/>
        <v>0</v>
      </c>
      <c r="BF182" s="115">
        <f t="shared" si="14"/>
        <v>0</v>
      </c>
      <c r="BG182" s="115">
        <f t="shared" si="15"/>
        <v>0</v>
      </c>
      <c r="BH182" s="115">
        <f t="shared" si="16"/>
        <v>0</v>
      </c>
      <c r="BI182" s="115">
        <f t="shared" si="17"/>
        <v>0</v>
      </c>
      <c r="BJ182" s="19" t="s">
        <v>96</v>
      </c>
      <c r="BK182" s="200">
        <f t="shared" si="18"/>
        <v>0</v>
      </c>
      <c r="BL182" s="19" t="s">
        <v>1223</v>
      </c>
      <c r="BM182" s="199" t="s">
        <v>3677</v>
      </c>
    </row>
    <row r="183" spans="1:65" s="2" customFormat="1" ht="21.75" customHeight="1">
      <c r="A183" s="37"/>
      <c r="B183" s="153"/>
      <c r="C183" s="233" t="s">
        <v>577</v>
      </c>
      <c r="D183" s="233" t="s">
        <v>483</v>
      </c>
      <c r="E183" s="234" t="s">
        <v>3678</v>
      </c>
      <c r="F183" s="235" t="s">
        <v>3679</v>
      </c>
      <c r="G183" s="236" t="s">
        <v>646</v>
      </c>
      <c r="H183" s="237">
        <v>1</v>
      </c>
      <c r="I183" s="238"/>
      <c r="J183" s="239"/>
      <c r="K183" s="237">
        <f t="shared" si="6"/>
        <v>0</v>
      </c>
      <c r="L183" s="239"/>
      <c r="M183" s="240"/>
      <c r="N183" s="241" t="s">
        <v>1</v>
      </c>
      <c r="O183" s="195" t="s">
        <v>47</v>
      </c>
      <c r="P183" s="196">
        <f t="shared" si="7"/>
        <v>0</v>
      </c>
      <c r="Q183" s="196">
        <f t="shared" si="8"/>
        <v>0</v>
      </c>
      <c r="R183" s="196">
        <f t="shared" si="9"/>
        <v>0</v>
      </c>
      <c r="S183" s="66"/>
      <c r="T183" s="197">
        <f t="shared" si="10"/>
        <v>0</v>
      </c>
      <c r="U183" s="197">
        <v>4.2999999999999999E-4</v>
      </c>
      <c r="V183" s="197">
        <f t="shared" si="11"/>
        <v>4.2999999999999999E-4</v>
      </c>
      <c r="W183" s="197">
        <v>0</v>
      </c>
      <c r="X183" s="198">
        <f t="shared" si="12"/>
        <v>0</v>
      </c>
      <c r="Y183" s="37"/>
      <c r="Z183" s="37"/>
      <c r="AA183" s="37"/>
      <c r="AB183" s="37"/>
      <c r="AC183" s="37"/>
      <c r="AD183" s="37"/>
      <c r="AE183" s="37"/>
      <c r="AR183" s="199" t="s">
        <v>1223</v>
      </c>
      <c r="AT183" s="199" t="s">
        <v>483</v>
      </c>
      <c r="AU183" s="199" t="s">
        <v>335</v>
      </c>
      <c r="AY183" s="19" t="s">
        <v>329</v>
      </c>
      <c r="BE183" s="115">
        <f t="shared" si="13"/>
        <v>0</v>
      </c>
      <c r="BF183" s="115">
        <f t="shared" si="14"/>
        <v>0</v>
      </c>
      <c r="BG183" s="115">
        <f t="shared" si="15"/>
        <v>0</v>
      </c>
      <c r="BH183" s="115">
        <f t="shared" si="16"/>
        <v>0</v>
      </c>
      <c r="BI183" s="115">
        <f t="shared" si="17"/>
        <v>0</v>
      </c>
      <c r="BJ183" s="19" t="s">
        <v>96</v>
      </c>
      <c r="BK183" s="200">
        <f t="shared" si="18"/>
        <v>0</v>
      </c>
      <c r="BL183" s="19" t="s">
        <v>1223</v>
      </c>
      <c r="BM183" s="199" t="s">
        <v>3680</v>
      </c>
    </row>
    <row r="184" spans="1:65" s="2" customFormat="1" ht="21.75" customHeight="1">
      <c r="A184" s="37"/>
      <c r="B184" s="153"/>
      <c r="C184" s="233" t="s">
        <v>583</v>
      </c>
      <c r="D184" s="233" t="s">
        <v>483</v>
      </c>
      <c r="E184" s="234" t="s">
        <v>3681</v>
      </c>
      <c r="F184" s="235" t="s">
        <v>3682</v>
      </c>
      <c r="G184" s="236" t="s">
        <v>646</v>
      </c>
      <c r="H184" s="237">
        <v>1</v>
      </c>
      <c r="I184" s="238"/>
      <c r="J184" s="239"/>
      <c r="K184" s="237">
        <f t="shared" si="6"/>
        <v>0</v>
      </c>
      <c r="L184" s="239"/>
      <c r="M184" s="240"/>
      <c r="N184" s="241" t="s">
        <v>1</v>
      </c>
      <c r="O184" s="195" t="s">
        <v>47</v>
      </c>
      <c r="P184" s="196">
        <f t="shared" si="7"/>
        <v>0</v>
      </c>
      <c r="Q184" s="196">
        <f t="shared" si="8"/>
        <v>0</v>
      </c>
      <c r="R184" s="196">
        <f t="shared" si="9"/>
        <v>0</v>
      </c>
      <c r="S184" s="66"/>
      <c r="T184" s="197">
        <f t="shared" si="10"/>
        <v>0</v>
      </c>
      <c r="U184" s="197">
        <v>4.2999999999999999E-4</v>
      </c>
      <c r="V184" s="197">
        <f t="shared" si="11"/>
        <v>4.2999999999999999E-4</v>
      </c>
      <c r="W184" s="197">
        <v>0</v>
      </c>
      <c r="X184" s="198">
        <f t="shared" si="12"/>
        <v>0</v>
      </c>
      <c r="Y184" s="37"/>
      <c r="Z184" s="37"/>
      <c r="AA184" s="37"/>
      <c r="AB184" s="37"/>
      <c r="AC184" s="37"/>
      <c r="AD184" s="37"/>
      <c r="AE184" s="37"/>
      <c r="AR184" s="199" t="s">
        <v>1223</v>
      </c>
      <c r="AT184" s="199" t="s">
        <v>483</v>
      </c>
      <c r="AU184" s="199" t="s">
        <v>335</v>
      </c>
      <c r="AY184" s="19" t="s">
        <v>329</v>
      </c>
      <c r="BE184" s="115">
        <f t="shared" si="13"/>
        <v>0</v>
      </c>
      <c r="BF184" s="115">
        <f t="shared" si="14"/>
        <v>0</v>
      </c>
      <c r="BG184" s="115">
        <f t="shared" si="15"/>
        <v>0</v>
      </c>
      <c r="BH184" s="115">
        <f t="shared" si="16"/>
        <v>0</v>
      </c>
      <c r="BI184" s="115">
        <f t="shared" si="17"/>
        <v>0</v>
      </c>
      <c r="BJ184" s="19" t="s">
        <v>96</v>
      </c>
      <c r="BK184" s="200">
        <f t="shared" si="18"/>
        <v>0</v>
      </c>
      <c r="BL184" s="19" t="s">
        <v>1223</v>
      </c>
      <c r="BM184" s="199" t="s">
        <v>3683</v>
      </c>
    </row>
    <row r="185" spans="1:65" s="2" customFormat="1" ht="21.75" customHeight="1">
      <c r="A185" s="37"/>
      <c r="B185" s="153"/>
      <c r="C185" s="233" t="s">
        <v>588</v>
      </c>
      <c r="D185" s="233" t="s">
        <v>483</v>
      </c>
      <c r="E185" s="234" t="s">
        <v>3684</v>
      </c>
      <c r="F185" s="235" t="s">
        <v>3685</v>
      </c>
      <c r="G185" s="236" t="s">
        <v>646</v>
      </c>
      <c r="H185" s="237">
        <v>1</v>
      </c>
      <c r="I185" s="238"/>
      <c r="J185" s="239"/>
      <c r="K185" s="237">
        <f t="shared" si="6"/>
        <v>0</v>
      </c>
      <c r="L185" s="239"/>
      <c r="M185" s="240"/>
      <c r="N185" s="241" t="s">
        <v>1</v>
      </c>
      <c r="O185" s="195" t="s">
        <v>47</v>
      </c>
      <c r="P185" s="196">
        <f t="shared" si="7"/>
        <v>0</v>
      </c>
      <c r="Q185" s="196">
        <f t="shared" si="8"/>
        <v>0</v>
      </c>
      <c r="R185" s="196">
        <f t="shared" si="9"/>
        <v>0</v>
      </c>
      <c r="S185" s="66"/>
      <c r="T185" s="197">
        <f t="shared" si="10"/>
        <v>0</v>
      </c>
      <c r="U185" s="197">
        <v>4.4000000000000002E-4</v>
      </c>
      <c r="V185" s="197">
        <f t="shared" si="11"/>
        <v>4.4000000000000002E-4</v>
      </c>
      <c r="W185" s="197">
        <v>0</v>
      </c>
      <c r="X185" s="198">
        <f t="shared" si="12"/>
        <v>0</v>
      </c>
      <c r="Y185" s="37"/>
      <c r="Z185" s="37"/>
      <c r="AA185" s="37"/>
      <c r="AB185" s="37"/>
      <c r="AC185" s="37"/>
      <c r="AD185" s="37"/>
      <c r="AE185" s="37"/>
      <c r="AR185" s="199" t="s">
        <v>1223</v>
      </c>
      <c r="AT185" s="199" t="s">
        <v>483</v>
      </c>
      <c r="AU185" s="199" t="s">
        <v>335</v>
      </c>
      <c r="AY185" s="19" t="s">
        <v>329</v>
      </c>
      <c r="BE185" s="115">
        <f t="shared" si="13"/>
        <v>0</v>
      </c>
      <c r="BF185" s="115">
        <f t="shared" si="14"/>
        <v>0</v>
      </c>
      <c r="BG185" s="115">
        <f t="shared" si="15"/>
        <v>0</v>
      </c>
      <c r="BH185" s="115">
        <f t="shared" si="16"/>
        <v>0</v>
      </c>
      <c r="BI185" s="115">
        <f t="shared" si="17"/>
        <v>0</v>
      </c>
      <c r="BJ185" s="19" t="s">
        <v>96</v>
      </c>
      <c r="BK185" s="200">
        <f t="shared" si="18"/>
        <v>0</v>
      </c>
      <c r="BL185" s="19" t="s">
        <v>1223</v>
      </c>
      <c r="BM185" s="199" t="s">
        <v>3686</v>
      </c>
    </row>
    <row r="186" spans="1:65" s="2" customFormat="1" ht="21.75" customHeight="1">
      <c r="A186" s="37"/>
      <c r="B186" s="153"/>
      <c r="C186" s="233" t="s">
        <v>595</v>
      </c>
      <c r="D186" s="233" t="s">
        <v>483</v>
      </c>
      <c r="E186" s="234" t="s">
        <v>3687</v>
      </c>
      <c r="F186" s="235" t="s">
        <v>3688</v>
      </c>
      <c r="G186" s="236" t="s">
        <v>646</v>
      </c>
      <c r="H186" s="237">
        <v>1</v>
      </c>
      <c r="I186" s="238"/>
      <c r="J186" s="239"/>
      <c r="K186" s="237">
        <f t="shared" si="6"/>
        <v>0</v>
      </c>
      <c r="L186" s="239"/>
      <c r="M186" s="240"/>
      <c r="N186" s="241" t="s">
        <v>1</v>
      </c>
      <c r="O186" s="195" t="s">
        <v>47</v>
      </c>
      <c r="P186" s="196">
        <f t="shared" si="7"/>
        <v>0</v>
      </c>
      <c r="Q186" s="196">
        <f t="shared" si="8"/>
        <v>0</v>
      </c>
      <c r="R186" s="196">
        <f t="shared" si="9"/>
        <v>0</v>
      </c>
      <c r="S186" s="66"/>
      <c r="T186" s="197">
        <f t="shared" si="10"/>
        <v>0</v>
      </c>
      <c r="U186" s="197">
        <v>4.4000000000000002E-4</v>
      </c>
      <c r="V186" s="197">
        <f t="shared" si="11"/>
        <v>4.4000000000000002E-4</v>
      </c>
      <c r="W186" s="197">
        <v>0</v>
      </c>
      <c r="X186" s="198">
        <f t="shared" si="12"/>
        <v>0</v>
      </c>
      <c r="Y186" s="37"/>
      <c r="Z186" s="37"/>
      <c r="AA186" s="37"/>
      <c r="AB186" s="37"/>
      <c r="AC186" s="37"/>
      <c r="AD186" s="37"/>
      <c r="AE186" s="37"/>
      <c r="AR186" s="199" t="s">
        <v>1223</v>
      </c>
      <c r="AT186" s="199" t="s">
        <v>483</v>
      </c>
      <c r="AU186" s="199" t="s">
        <v>335</v>
      </c>
      <c r="AY186" s="19" t="s">
        <v>329</v>
      </c>
      <c r="BE186" s="115">
        <f t="shared" si="13"/>
        <v>0</v>
      </c>
      <c r="BF186" s="115">
        <f t="shared" si="14"/>
        <v>0</v>
      </c>
      <c r="BG186" s="115">
        <f t="shared" si="15"/>
        <v>0</v>
      </c>
      <c r="BH186" s="115">
        <f t="shared" si="16"/>
        <v>0</v>
      </c>
      <c r="BI186" s="115">
        <f t="shared" si="17"/>
        <v>0</v>
      </c>
      <c r="BJ186" s="19" t="s">
        <v>96</v>
      </c>
      <c r="BK186" s="200">
        <f t="shared" si="18"/>
        <v>0</v>
      </c>
      <c r="BL186" s="19" t="s">
        <v>1223</v>
      </c>
      <c r="BM186" s="199" t="s">
        <v>3689</v>
      </c>
    </row>
    <row r="187" spans="1:65" s="2" customFormat="1" ht="21.75" customHeight="1">
      <c r="A187" s="37"/>
      <c r="B187" s="153"/>
      <c r="C187" s="187" t="s">
        <v>601</v>
      </c>
      <c r="D187" s="187" t="s">
        <v>331</v>
      </c>
      <c r="E187" s="188" t="s">
        <v>3690</v>
      </c>
      <c r="F187" s="189" t="s">
        <v>3691</v>
      </c>
      <c r="G187" s="190" t="s">
        <v>646</v>
      </c>
      <c r="H187" s="191">
        <v>71</v>
      </c>
      <c r="I187" s="192"/>
      <c r="J187" s="192"/>
      <c r="K187" s="191">
        <f t="shared" ref="K187:K212" si="19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212" si="20">I187+J187</f>
        <v>0</v>
      </c>
      <c r="Q187" s="196">
        <f t="shared" ref="Q187:Q212" si="21">ROUND(I187*H187,3)</f>
        <v>0</v>
      </c>
      <c r="R187" s="196">
        <f t="shared" ref="R187:R212" si="22">ROUND(J187*H187,3)</f>
        <v>0</v>
      </c>
      <c r="S187" s="66"/>
      <c r="T187" s="197">
        <f t="shared" ref="T187:T218" si="23">S187*H187</f>
        <v>0</v>
      </c>
      <c r="U187" s="197">
        <v>0</v>
      </c>
      <c r="V187" s="197">
        <f t="shared" ref="V187:V218" si="24">U187*H187</f>
        <v>0</v>
      </c>
      <c r="W187" s="197">
        <v>0</v>
      </c>
      <c r="X187" s="198">
        <f t="shared" ref="X187:X218" si="25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821</v>
      </c>
      <c r="AT187" s="199" t="s">
        <v>331</v>
      </c>
      <c r="AU187" s="199" t="s">
        <v>335</v>
      </c>
      <c r="AY187" s="19" t="s">
        <v>329</v>
      </c>
      <c r="BE187" s="115">
        <f t="shared" ref="BE187:BE212" si="26">IF(O187="základná",K187,0)</f>
        <v>0</v>
      </c>
      <c r="BF187" s="115">
        <f t="shared" ref="BF187:BF212" si="27">IF(O187="znížená",K187,0)</f>
        <v>0</v>
      </c>
      <c r="BG187" s="115">
        <f t="shared" ref="BG187:BG212" si="28">IF(O187="zákl. prenesená",K187,0)</f>
        <v>0</v>
      </c>
      <c r="BH187" s="115">
        <f t="shared" ref="BH187:BH212" si="29">IF(O187="zníž. prenesená",K187,0)</f>
        <v>0</v>
      </c>
      <c r="BI187" s="115">
        <f t="shared" ref="BI187:BI212" si="30">IF(O187="nulová",K187,0)</f>
        <v>0</v>
      </c>
      <c r="BJ187" s="19" t="s">
        <v>96</v>
      </c>
      <c r="BK187" s="200">
        <f t="shared" ref="BK187:BK212" si="31">ROUND(P187*H187,3)</f>
        <v>0</v>
      </c>
      <c r="BL187" s="19" t="s">
        <v>821</v>
      </c>
      <c r="BM187" s="199" t="s">
        <v>3692</v>
      </c>
    </row>
    <row r="188" spans="1:65" s="2" customFormat="1" ht="33" customHeight="1">
      <c r="A188" s="37"/>
      <c r="B188" s="153"/>
      <c r="C188" s="233" t="s">
        <v>618</v>
      </c>
      <c r="D188" s="233" t="s">
        <v>483</v>
      </c>
      <c r="E188" s="234" t="s">
        <v>3693</v>
      </c>
      <c r="F188" s="235" t="s">
        <v>3694</v>
      </c>
      <c r="G188" s="236" t="s">
        <v>646</v>
      </c>
      <c r="H188" s="237">
        <v>16</v>
      </c>
      <c r="I188" s="238"/>
      <c r="J188" s="239"/>
      <c r="K188" s="237">
        <f t="shared" si="19"/>
        <v>0</v>
      </c>
      <c r="L188" s="239"/>
      <c r="M188" s="240"/>
      <c r="N188" s="241" t="s">
        <v>1</v>
      </c>
      <c r="O188" s="195" t="s">
        <v>47</v>
      </c>
      <c r="P188" s="196">
        <f t="shared" si="20"/>
        <v>0</v>
      </c>
      <c r="Q188" s="196">
        <f t="shared" si="21"/>
        <v>0</v>
      </c>
      <c r="R188" s="196">
        <f t="shared" si="22"/>
        <v>0</v>
      </c>
      <c r="S188" s="66"/>
      <c r="T188" s="197">
        <f t="shared" si="23"/>
        <v>0</v>
      </c>
      <c r="U188" s="197">
        <v>2.0000000000000001E-4</v>
      </c>
      <c r="V188" s="197">
        <f t="shared" si="24"/>
        <v>3.2000000000000002E-3</v>
      </c>
      <c r="W188" s="197">
        <v>0</v>
      </c>
      <c r="X188" s="198">
        <f t="shared" si="25"/>
        <v>0</v>
      </c>
      <c r="Y188" s="37"/>
      <c r="Z188" s="37"/>
      <c r="AA188" s="37"/>
      <c r="AB188" s="37"/>
      <c r="AC188" s="37"/>
      <c r="AD188" s="37"/>
      <c r="AE188" s="37"/>
      <c r="AR188" s="199" t="s">
        <v>1223</v>
      </c>
      <c r="AT188" s="199" t="s">
        <v>483</v>
      </c>
      <c r="AU188" s="199" t="s">
        <v>335</v>
      </c>
      <c r="AY188" s="19" t="s">
        <v>329</v>
      </c>
      <c r="BE188" s="115">
        <f t="shared" si="26"/>
        <v>0</v>
      </c>
      <c r="BF188" s="115">
        <f t="shared" si="27"/>
        <v>0</v>
      </c>
      <c r="BG188" s="115">
        <f t="shared" si="28"/>
        <v>0</v>
      </c>
      <c r="BH188" s="115">
        <f t="shared" si="29"/>
        <v>0</v>
      </c>
      <c r="BI188" s="115">
        <f t="shared" si="30"/>
        <v>0</v>
      </c>
      <c r="BJ188" s="19" t="s">
        <v>96</v>
      </c>
      <c r="BK188" s="200">
        <f t="shared" si="31"/>
        <v>0</v>
      </c>
      <c r="BL188" s="19" t="s">
        <v>1223</v>
      </c>
      <c r="BM188" s="199" t="s">
        <v>3695</v>
      </c>
    </row>
    <row r="189" spans="1:65" s="2" customFormat="1" ht="33" customHeight="1">
      <c r="A189" s="37"/>
      <c r="B189" s="153"/>
      <c r="C189" s="233" t="s">
        <v>629</v>
      </c>
      <c r="D189" s="233" t="s">
        <v>483</v>
      </c>
      <c r="E189" s="234" t="s">
        <v>3696</v>
      </c>
      <c r="F189" s="235" t="s">
        <v>3697</v>
      </c>
      <c r="G189" s="236" t="s">
        <v>646</v>
      </c>
      <c r="H189" s="237">
        <v>12</v>
      </c>
      <c r="I189" s="238"/>
      <c r="J189" s="239"/>
      <c r="K189" s="237">
        <f t="shared" si="19"/>
        <v>0</v>
      </c>
      <c r="L189" s="239"/>
      <c r="M189" s="240"/>
      <c r="N189" s="241" t="s">
        <v>1</v>
      </c>
      <c r="O189" s="195" t="s">
        <v>47</v>
      </c>
      <c r="P189" s="196">
        <f t="shared" si="20"/>
        <v>0</v>
      </c>
      <c r="Q189" s="196">
        <f t="shared" si="21"/>
        <v>0</v>
      </c>
      <c r="R189" s="196">
        <f t="shared" si="22"/>
        <v>0</v>
      </c>
      <c r="S189" s="66"/>
      <c r="T189" s="197">
        <f t="shared" si="23"/>
        <v>0</v>
      </c>
      <c r="U189" s="197">
        <v>2.0000000000000001E-4</v>
      </c>
      <c r="V189" s="197">
        <f t="shared" si="24"/>
        <v>2.4000000000000002E-3</v>
      </c>
      <c r="W189" s="197">
        <v>0</v>
      </c>
      <c r="X189" s="198">
        <f t="shared" si="25"/>
        <v>0</v>
      </c>
      <c r="Y189" s="37"/>
      <c r="Z189" s="37"/>
      <c r="AA189" s="37"/>
      <c r="AB189" s="37"/>
      <c r="AC189" s="37"/>
      <c r="AD189" s="37"/>
      <c r="AE189" s="37"/>
      <c r="AR189" s="199" t="s">
        <v>1223</v>
      </c>
      <c r="AT189" s="199" t="s">
        <v>483</v>
      </c>
      <c r="AU189" s="199" t="s">
        <v>335</v>
      </c>
      <c r="AY189" s="19" t="s">
        <v>329</v>
      </c>
      <c r="BE189" s="115">
        <f t="shared" si="26"/>
        <v>0</v>
      </c>
      <c r="BF189" s="115">
        <f t="shared" si="27"/>
        <v>0</v>
      </c>
      <c r="BG189" s="115">
        <f t="shared" si="28"/>
        <v>0</v>
      </c>
      <c r="BH189" s="115">
        <f t="shared" si="29"/>
        <v>0</v>
      </c>
      <c r="BI189" s="115">
        <f t="shared" si="30"/>
        <v>0</v>
      </c>
      <c r="BJ189" s="19" t="s">
        <v>96</v>
      </c>
      <c r="BK189" s="200">
        <f t="shared" si="31"/>
        <v>0</v>
      </c>
      <c r="BL189" s="19" t="s">
        <v>1223</v>
      </c>
      <c r="BM189" s="199" t="s">
        <v>3698</v>
      </c>
    </row>
    <row r="190" spans="1:65" s="2" customFormat="1" ht="33" customHeight="1">
      <c r="A190" s="37"/>
      <c r="B190" s="153"/>
      <c r="C190" s="233" t="s">
        <v>633</v>
      </c>
      <c r="D190" s="233" t="s">
        <v>483</v>
      </c>
      <c r="E190" s="234" t="s">
        <v>3699</v>
      </c>
      <c r="F190" s="235" t="s">
        <v>3700</v>
      </c>
      <c r="G190" s="236" t="s">
        <v>646</v>
      </c>
      <c r="H190" s="237">
        <v>23</v>
      </c>
      <c r="I190" s="238"/>
      <c r="J190" s="239"/>
      <c r="K190" s="237">
        <f t="shared" si="19"/>
        <v>0</v>
      </c>
      <c r="L190" s="239"/>
      <c r="M190" s="240"/>
      <c r="N190" s="241" t="s">
        <v>1</v>
      </c>
      <c r="O190" s="195" t="s">
        <v>47</v>
      </c>
      <c r="P190" s="196">
        <f t="shared" si="20"/>
        <v>0</v>
      </c>
      <c r="Q190" s="196">
        <f t="shared" si="21"/>
        <v>0</v>
      </c>
      <c r="R190" s="196">
        <f t="shared" si="22"/>
        <v>0</v>
      </c>
      <c r="S190" s="66"/>
      <c r="T190" s="197">
        <f t="shared" si="23"/>
        <v>0</v>
      </c>
      <c r="U190" s="197">
        <v>2.0000000000000001E-4</v>
      </c>
      <c r="V190" s="197">
        <f t="shared" si="24"/>
        <v>4.5999999999999999E-3</v>
      </c>
      <c r="W190" s="197">
        <v>0</v>
      </c>
      <c r="X190" s="198">
        <f t="shared" si="25"/>
        <v>0</v>
      </c>
      <c r="Y190" s="37"/>
      <c r="Z190" s="37"/>
      <c r="AA190" s="37"/>
      <c r="AB190" s="37"/>
      <c r="AC190" s="37"/>
      <c r="AD190" s="37"/>
      <c r="AE190" s="37"/>
      <c r="AR190" s="199" t="s">
        <v>1223</v>
      </c>
      <c r="AT190" s="199" t="s">
        <v>483</v>
      </c>
      <c r="AU190" s="199" t="s">
        <v>335</v>
      </c>
      <c r="AY190" s="19" t="s">
        <v>329</v>
      </c>
      <c r="BE190" s="115">
        <f t="shared" si="26"/>
        <v>0</v>
      </c>
      <c r="BF190" s="115">
        <f t="shared" si="27"/>
        <v>0</v>
      </c>
      <c r="BG190" s="115">
        <f t="shared" si="28"/>
        <v>0</v>
      </c>
      <c r="BH190" s="115">
        <f t="shared" si="29"/>
        <v>0</v>
      </c>
      <c r="BI190" s="115">
        <f t="shared" si="30"/>
        <v>0</v>
      </c>
      <c r="BJ190" s="19" t="s">
        <v>96</v>
      </c>
      <c r="BK190" s="200">
        <f t="shared" si="31"/>
        <v>0</v>
      </c>
      <c r="BL190" s="19" t="s">
        <v>1223</v>
      </c>
      <c r="BM190" s="199" t="s">
        <v>3701</v>
      </c>
    </row>
    <row r="191" spans="1:65" s="2" customFormat="1" ht="33" customHeight="1">
      <c r="A191" s="37"/>
      <c r="B191" s="153"/>
      <c r="C191" s="233" t="s">
        <v>639</v>
      </c>
      <c r="D191" s="233" t="s">
        <v>483</v>
      </c>
      <c r="E191" s="234" t="s">
        <v>3702</v>
      </c>
      <c r="F191" s="235" t="s">
        <v>3703</v>
      </c>
      <c r="G191" s="236" t="s">
        <v>646</v>
      </c>
      <c r="H191" s="237">
        <v>20</v>
      </c>
      <c r="I191" s="238"/>
      <c r="J191" s="239"/>
      <c r="K191" s="237">
        <f t="shared" si="19"/>
        <v>0</v>
      </c>
      <c r="L191" s="239"/>
      <c r="M191" s="240"/>
      <c r="N191" s="241" t="s">
        <v>1</v>
      </c>
      <c r="O191" s="195" t="s">
        <v>47</v>
      </c>
      <c r="P191" s="196">
        <f t="shared" si="20"/>
        <v>0</v>
      </c>
      <c r="Q191" s="196">
        <f t="shared" si="21"/>
        <v>0</v>
      </c>
      <c r="R191" s="196">
        <f t="shared" si="22"/>
        <v>0</v>
      </c>
      <c r="S191" s="66"/>
      <c r="T191" s="197">
        <f t="shared" si="23"/>
        <v>0</v>
      </c>
      <c r="U191" s="197">
        <v>2.0000000000000001E-4</v>
      </c>
      <c r="V191" s="197">
        <f t="shared" si="24"/>
        <v>4.0000000000000001E-3</v>
      </c>
      <c r="W191" s="197">
        <v>0</v>
      </c>
      <c r="X191" s="198">
        <f t="shared" si="25"/>
        <v>0</v>
      </c>
      <c r="Y191" s="37"/>
      <c r="Z191" s="37"/>
      <c r="AA191" s="37"/>
      <c r="AB191" s="37"/>
      <c r="AC191" s="37"/>
      <c r="AD191" s="37"/>
      <c r="AE191" s="37"/>
      <c r="AR191" s="199" t="s">
        <v>1223</v>
      </c>
      <c r="AT191" s="199" t="s">
        <v>483</v>
      </c>
      <c r="AU191" s="199" t="s">
        <v>335</v>
      </c>
      <c r="AY191" s="19" t="s">
        <v>329</v>
      </c>
      <c r="BE191" s="115">
        <f t="shared" si="26"/>
        <v>0</v>
      </c>
      <c r="BF191" s="115">
        <f t="shared" si="27"/>
        <v>0</v>
      </c>
      <c r="BG191" s="115">
        <f t="shared" si="28"/>
        <v>0</v>
      </c>
      <c r="BH191" s="115">
        <f t="shared" si="29"/>
        <v>0</v>
      </c>
      <c r="BI191" s="115">
        <f t="shared" si="30"/>
        <v>0</v>
      </c>
      <c r="BJ191" s="19" t="s">
        <v>96</v>
      </c>
      <c r="BK191" s="200">
        <f t="shared" si="31"/>
        <v>0</v>
      </c>
      <c r="BL191" s="19" t="s">
        <v>1223</v>
      </c>
      <c r="BM191" s="199" t="s">
        <v>3704</v>
      </c>
    </row>
    <row r="192" spans="1:65" s="2" customFormat="1" ht="21.75" customHeight="1">
      <c r="A192" s="37"/>
      <c r="B192" s="153"/>
      <c r="C192" s="187" t="s">
        <v>643</v>
      </c>
      <c r="D192" s="187" t="s">
        <v>331</v>
      </c>
      <c r="E192" s="188" t="s">
        <v>3705</v>
      </c>
      <c r="F192" s="189" t="s">
        <v>3706</v>
      </c>
      <c r="G192" s="190" t="s">
        <v>646</v>
      </c>
      <c r="H192" s="191">
        <v>12</v>
      </c>
      <c r="I192" s="192"/>
      <c r="J192" s="192"/>
      <c r="K192" s="191">
        <f t="shared" si="19"/>
        <v>0</v>
      </c>
      <c r="L192" s="193"/>
      <c r="M192" s="38"/>
      <c r="N192" s="194" t="s">
        <v>1</v>
      </c>
      <c r="O192" s="195" t="s">
        <v>47</v>
      </c>
      <c r="P192" s="196">
        <f t="shared" si="20"/>
        <v>0</v>
      </c>
      <c r="Q192" s="196">
        <f t="shared" si="21"/>
        <v>0</v>
      </c>
      <c r="R192" s="196">
        <f t="shared" si="22"/>
        <v>0</v>
      </c>
      <c r="S192" s="66"/>
      <c r="T192" s="197">
        <f t="shared" si="23"/>
        <v>0</v>
      </c>
      <c r="U192" s="197">
        <v>0</v>
      </c>
      <c r="V192" s="197">
        <f t="shared" si="24"/>
        <v>0</v>
      </c>
      <c r="W192" s="197">
        <v>0</v>
      </c>
      <c r="X192" s="198">
        <f t="shared" si="25"/>
        <v>0</v>
      </c>
      <c r="Y192" s="37"/>
      <c r="Z192" s="37"/>
      <c r="AA192" s="37"/>
      <c r="AB192" s="37"/>
      <c r="AC192" s="37"/>
      <c r="AD192" s="37"/>
      <c r="AE192" s="37"/>
      <c r="AR192" s="199" t="s">
        <v>821</v>
      </c>
      <c r="AT192" s="199" t="s">
        <v>331</v>
      </c>
      <c r="AU192" s="199" t="s">
        <v>335</v>
      </c>
      <c r="AY192" s="19" t="s">
        <v>329</v>
      </c>
      <c r="BE192" s="115">
        <f t="shared" si="26"/>
        <v>0</v>
      </c>
      <c r="BF192" s="115">
        <f t="shared" si="27"/>
        <v>0</v>
      </c>
      <c r="BG192" s="115">
        <f t="shared" si="28"/>
        <v>0</v>
      </c>
      <c r="BH192" s="115">
        <f t="shared" si="29"/>
        <v>0</v>
      </c>
      <c r="BI192" s="115">
        <f t="shared" si="30"/>
        <v>0</v>
      </c>
      <c r="BJ192" s="19" t="s">
        <v>96</v>
      </c>
      <c r="BK192" s="200">
        <f t="shared" si="31"/>
        <v>0</v>
      </c>
      <c r="BL192" s="19" t="s">
        <v>821</v>
      </c>
      <c r="BM192" s="199" t="s">
        <v>3707</v>
      </c>
    </row>
    <row r="193" spans="1:65" s="2" customFormat="1" ht="24.2" customHeight="1">
      <c r="A193" s="37"/>
      <c r="B193" s="153"/>
      <c r="C193" s="233" t="s">
        <v>648</v>
      </c>
      <c r="D193" s="233" t="s">
        <v>483</v>
      </c>
      <c r="E193" s="234" t="s">
        <v>3708</v>
      </c>
      <c r="F193" s="235" t="s">
        <v>3709</v>
      </c>
      <c r="G193" s="236" t="s">
        <v>646</v>
      </c>
      <c r="H193" s="237">
        <v>3</v>
      </c>
      <c r="I193" s="238"/>
      <c r="J193" s="239"/>
      <c r="K193" s="237">
        <f t="shared" si="19"/>
        <v>0</v>
      </c>
      <c r="L193" s="239"/>
      <c r="M193" s="240"/>
      <c r="N193" s="241" t="s">
        <v>1</v>
      </c>
      <c r="O193" s="195" t="s">
        <v>47</v>
      </c>
      <c r="P193" s="196">
        <f t="shared" si="20"/>
        <v>0</v>
      </c>
      <c r="Q193" s="196">
        <f t="shared" si="21"/>
        <v>0</v>
      </c>
      <c r="R193" s="196">
        <f t="shared" si="22"/>
        <v>0</v>
      </c>
      <c r="S193" s="66"/>
      <c r="T193" s="197">
        <f t="shared" si="23"/>
        <v>0</v>
      </c>
      <c r="U193" s="197">
        <v>4.4000000000000002E-4</v>
      </c>
      <c r="V193" s="197">
        <f t="shared" si="24"/>
        <v>1.32E-3</v>
      </c>
      <c r="W193" s="197">
        <v>0</v>
      </c>
      <c r="X193" s="198">
        <f t="shared" si="25"/>
        <v>0</v>
      </c>
      <c r="Y193" s="37"/>
      <c r="Z193" s="37"/>
      <c r="AA193" s="37"/>
      <c r="AB193" s="37"/>
      <c r="AC193" s="37"/>
      <c r="AD193" s="37"/>
      <c r="AE193" s="37"/>
      <c r="AR193" s="199" t="s">
        <v>1223</v>
      </c>
      <c r="AT193" s="199" t="s">
        <v>483</v>
      </c>
      <c r="AU193" s="199" t="s">
        <v>335</v>
      </c>
      <c r="AY193" s="19" t="s">
        <v>329</v>
      </c>
      <c r="BE193" s="115">
        <f t="shared" si="26"/>
        <v>0</v>
      </c>
      <c r="BF193" s="115">
        <f t="shared" si="27"/>
        <v>0</v>
      </c>
      <c r="BG193" s="115">
        <f t="shared" si="28"/>
        <v>0</v>
      </c>
      <c r="BH193" s="115">
        <f t="shared" si="29"/>
        <v>0</v>
      </c>
      <c r="BI193" s="115">
        <f t="shared" si="30"/>
        <v>0</v>
      </c>
      <c r="BJ193" s="19" t="s">
        <v>96</v>
      </c>
      <c r="BK193" s="200">
        <f t="shared" si="31"/>
        <v>0</v>
      </c>
      <c r="BL193" s="19" t="s">
        <v>1223</v>
      </c>
      <c r="BM193" s="199" t="s">
        <v>3710</v>
      </c>
    </row>
    <row r="194" spans="1:65" s="2" customFormat="1" ht="24.2" customHeight="1">
      <c r="A194" s="37"/>
      <c r="B194" s="153"/>
      <c r="C194" s="233" t="s">
        <v>652</v>
      </c>
      <c r="D194" s="233" t="s">
        <v>483</v>
      </c>
      <c r="E194" s="234" t="s">
        <v>3711</v>
      </c>
      <c r="F194" s="235" t="s">
        <v>3712</v>
      </c>
      <c r="G194" s="236" t="s">
        <v>646</v>
      </c>
      <c r="H194" s="237">
        <v>5</v>
      </c>
      <c r="I194" s="238"/>
      <c r="J194" s="239"/>
      <c r="K194" s="237">
        <f t="shared" si="19"/>
        <v>0</v>
      </c>
      <c r="L194" s="239"/>
      <c r="M194" s="240"/>
      <c r="N194" s="241" t="s">
        <v>1</v>
      </c>
      <c r="O194" s="195" t="s">
        <v>47</v>
      </c>
      <c r="P194" s="196">
        <f t="shared" si="20"/>
        <v>0</v>
      </c>
      <c r="Q194" s="196">
        <f t="shared" si="21"/>
        <v>0</v>
      </c>
      <c r="R194" s="196">
        <f t="shared" si="22"/>
        <v>0</v>
      </c>
      <c r="S194" s="66"/>
      <c r="T194" s="197">
        <f t="shared" si="23"/>
        <v>0</v>
      </c>
      <c r="U194" s="197">
        <v>4.4000000000000002E-4</v>
      </c>
      <c r="V194" s="197">
        <f t="shared" si="24"/>
        <v>2.2000000000000001E-3</v>
      </c>
      <c r="W194" s="197">
        <v>0</v>
      </c>
      <c r="X194" s="198">
        <f t="shared" si="25"/>
        <v>0</v>
      </c>
      <c r="Y194" s="37"/>
      <c r="Z194" s="37"/>
      <c r="AA194" s="37"/>
      <c r="AB194" s="37"/>
      <c r="AC194" s="37"/>
      <c r="AD194" s="37"/>
      <c r="AE194" s="37"/>
      <c r="AR194" s="199" t="s">
        <v>1223</v>
      </c>
      <c r="AT194" s="199" t="s">
        <v>483</v>
      </c>
      <c r="AU194" s="199" t="s">
        <v>335</v>
      </c>
      <c r="AY194" s="19" t="s">
        <v>329</v>
      </c>
      <c r="BE194" s="115">
        <f t="shared" si="26"/>
        <v>0</v>
      </c>
      <c r="BF194" s="115">
        <f t="shared" si="27"/>
        <v>0</v>
      </c>
      <c r="BG194" s="115">
        <f t="shared" si="28"/>
        <v>0</v>
      </c>
      <c r="BH194" s="115">
        <f t="shared" si="29"/>
        <v>0</v>
      </c>
      <c r="BI194" s="115">
        <f t="shared" si="30"/>
        <v>0</v>
      </c>
      <c r="BJ194" s="19" t="s">
        <v>96</v>
      </c>
      <c r="BK194" s="200">
        <f t="shared" si="31"/>
        <v>0</v>
      </c>
      <c r="BL194" s="19" t="s">
        <v>1223</v>
      </c>
      <c r="BM194" s="199" t="s">
        <v>3713</v>
      </c>
    </row>
    <row r="195" spans="1:65" s="2" customFormat="1" ht="24.2" customHeight="1">
      <c r="A195" s="37"/>
      <c r="B195" s="153"/>
      <c r="C195" s="233" t="s">
        <v>659</v>
      </c>
      <c r="D195" s="233" t="s">
        <v>483</v>
      </c>
      <c r="E195" s="234" t="s">
        <v>3714</v>
      </c>
      <c r="F195" s="235" t="s">
        <v>3715</v>
      </c>
      <c r="G195" s="236" t="s">
        <v>646</v>
      </c>
      <c r="H195" s="237">
        <v>1</v>
      </c>
      <c r="I195" s="238"/>
      <c r="J195" s="239"/>
      <c r="K195" s="237">
        <f t="shared" si="19"/>
        <v>0</v>
      </c>
      <c r="L195" s="239"/>
      <c r="M195" s="240"/>
      <c r="N195" s="241" t="s">
        <v>1</v>
      </c>
      <c r="O195" s="195" t="s">
        <v>47</v>
      </c>
      <c r="P195" s="196">
        <f t="shared" si="20"/>
        <v>0</v>
      </c>
      <c r="Q195" s="196">
        <f t="shared" si="21"/>
        <v>0</v>
      </c>
      <c r="R195" s="196">
        <f t="shared" si="22"/>
        <v>0</v>
      </c>
      <c r="S195" s="66"/>
      <c r="T195" s="197">
        <f t="shared" si="23"/>
        <v>0</v>
      </c>
      <c r="U195" s="197">
        <v>4.4000000000000002E-4</v>
      </c>
      <c r="V195" s="197">
        <f t="shared" si="24"/>
        <v>4.4000000000000002E-4</v>
      </c>
      <c r="W195" s="197">
        <v>0</v>
      </c>
      <c r="X195" s="198">
        <f t="shared" si="25"/>
        <v>0</v>
      </c>
      <c r="Y195" s="37"/>
      <c r="Z195" s="37"/>
      <c r="AA195" s="37"/>
      <c r="AB195" s="37"/>
      <c r="AC195" s="37"/>
      <c r="AD195" s="37"/>
      <c r="AE195" s="37"/>
      <c r="AR195" s="199" t="s">
        <v>1223</v>
      </c>
      <c r="AT195" s="199" t="s">
        <v>483</v>
      </c>
      <c r="AU195" s="199" t="s">
        <v>335</v>
      </c>
      <c r="AY195" s="19" t="s">
        <v>329</v>
      </c>
      <c r="BE195" s="115">
        <f t="shared" si="26"/>
        <v>0</v>
      </c>
      <c r="BF195" s="115">
        <f t="shared" si="27"/>
        <v>0</v>
      </c>
      <c r="BG195" s="115">
        <f t="shared" si="28"/>
        <v>0</v>
      </c>
      <c r="BH195" s="115">
        <f t="shared" si="29"/>
        <v>0</v>
      </c>
      <c r="BI195" s="115">
        <f t="shared" si="30"/>
        <v>0</v>
      </c>
      <c r="BJ195" s="19" t="s">
        <v>96</v>
      </c>
      <c r="BK195" s="200">
        <f t="shared" si="31"/>
        <v>0</v>
      </c>
      <c r="BL195" s="19" t="s">
        <v>1223</v>
      </c>
      <c r="BM195" s="199" t="s">
        <v>3716</v>
      </c>
    </row>
    <row r="196" spans="1:65" s="2" customFormat="1" ht="24.2" customHeight="1">
      <c r="A196" s="37"/>
      <c r="B196" s="153"/>
      <c r="C196" s="233" t="s">
        <v>665</v>
      </c>
      <c r="D196" s="233" t="s">
        <v>483</v>
      </c>
      <c r="E196" s="234" t="s">
        <v>3717</v>
      </c>
      <c r="F196" s="235" t="s">
        <v>3718</v>
      </c>
      <c r="G196" s="236" t="s">
        <v>646</v>
      </c>
      <c r="H196" s="237">
        <v>1</v>
      </c>
      <c r="I196" s="238"/>
      <c r="J196" s="239"/>
      <c r="K196" s="237">
        <f t="shared" si="19"/>
        <v>0</v>
      </c>
      <c r="L196" s="239"/>
      <c r="M196" s="240"/>
      <c r="N196" s="241" t="s">
        <v>1</v>
      </c>
      <c r="O196" s="195" t="s">
        <v>47</v>
      </c>
      <c r="P196" s="196">
        <f t="shared" si="20"/>
        <v>0</v>
      </c>
      <c r="Q196" s="196">
        <f t="shared" si="21"/>
        <v>0</v>
      </c>
      <c r="R196" s="196">
        <f t="shared" si="22"/>
        <v>0</v>
      </c>
      <c r="S196" s="66"/>
      <c r="T196" s="197">
        <f t="shared" si="23"/>
        <v>0</v>
      </c>
      <c r="U196" s="197">
        <v>4.4000000000000002E-4</v>
      </c>
      <c r="V196" s="197">
        <f t="shared" si="24"/>
        <v>4.4000000000000002E-4</v>
      </c>
      <c r="W196" s="197">
        <v>0</v>
      </c>
      <c r="X196" s="198">
        <f t="shared" si="25"/>
        <v>0</v>
      </c>
      <c r="Y196" s="37"/>
      <c r="Z196" s="37"/>
      <c r="AA196" s="37"/>
      <c r="AB196" s="37"/>
      <c r="AC196" s="37"/>
      <c r="AD196" s="37"/>
      <c r="AE196" s="37"/>
      <c r="AR196" s="199" t="s">
        <v>1223</v>
      </c>
      <c r="AT196" s="199" t="s">
        <v>483</v>
      </c>
      <c r="AU196" s="199" t="s">
        <v>335</v>
      </c>
      <c r="AY196" s="19" t="s">
        <v>329</v>
      </c>
      <c r="BE196" s="115">
        <f t="shared" si="26"/>
        <v>0</v>
      </c>
      <c r="BF196" s="115">
        <f t="shared" si="27"/>
        <v>0</v>
      </c>
      <c r="BG196" s="115">
        <f t="shared" si="28"/>
        <v>0</v>
      </c>
      <c r="BH196" s="115">
        <f t="shared" si="29"/>
        <v>0</v>
      </c>
      <c r="BI196" s="115">
        <f t="shared" si="30"/>
        <v>0</v>
      </c>
      <c r="BJ196" s="19" t="s">
        <v>96</v>
      </c>
      <c r="BK196" s="200">
        <f t="shared" si="31"/>
        <v>0</v>
      </c>
      <c r="BL196" s="19" t="s">
        <v>1223</v>
      </c>
      <c r="BM196" s="199" t="s">
        <v>3719</v>
      </c>
    </row>
    <row r="197" spans="1:65" s="2" customFormat="1" ht="24.2" customHeight="1">
      <c r="A197" s="37"/>
      <c r="B197" s="153"/>
      <c r="C197" s="233" t="s">
        <v>671</v>
      </c>
      <c r="D197" s="233" t="s">
        <v>483</v>
      </c>
      <c r="E197" s="234" t="s">
        <v>3720</v>
      </c>
      <c r="F197" s="235" t="s">
        <v>3721</v>
      </c>
      <c r="G197" s="236" t="s">
        <v>646</v>
      </c>
      <c r="H197" s="237">
        <v>2</v>
      </c>
      <c r="I197" s="238"/>
      <c r="J197" s="239"/>
      <c r="K197" s="237">
        <f t="shared" si="19"/>
        <v>0</v>
      </c>
      <c r="L197" s="239"/>
      <c r="M197" s="240"/>
      <c r="N197" s="241" t="s">
        <v>1</v>
      </c>
      <c r="O197" s="195" t="s">
        <v>47</v>
      </c>
      <c r="P197" s="196">
        <f t="shared" si="20"/>
        <v>0</v>
      </c>
      <c r="Q197" s="196">
        <f t="shared" si="21"/>
        <v>0</v>
      </c>
      <c r="R197" s="196">
        <f t="shared" si="22"/>
        <v>0</v>
      </c>
      <c r="S197" s="66"/>
      <c r="T197" s="197">
        <f t="shared" si="23"/>
        <v>0</v>
      </c>
      <c r="U197" s="197">
        <v>4.4000000000000002E-4</v>
      </c>
      <c r="V197" s="197">
        <f t="shared" si="24"/>
        <v>8.8000000000000003E-4</v>
      </c>
      <c r="W197" s="197">
        <v>0</v>
      </c>
      <c r="X197" s="198">
        <f t="shared" si="25"/>
        <v>0</v>
      </c>
      <c r="Y197" s="37"/>
      <c r="Z197" s="37"/>
      <c r="AA197" s="37"/>
      <c r="AB197" s="37"/>
      <c r="AC197" s="37"/>
      <c r="AD197" s="37"/>
      <c r="AE197" s="37"/>
      <c r="AR197" s="199" t="s">
        <v>1223</v>
      </c>
      <c r="AT197" s="199" t="s">
        <v>483</v>
      </c>
      <c r="AU197" s="199" t="s">
        <v>335</v>
      </c>
      <c r="AY197" s="19" t="s">
        <v>329</v>
      </c>
      <c r="BE197" s="115">
        <f t="shared" si="26"/>
        <v>0</v>
      </c>
      <c r="BF197" s="115">
        <f t="shared" si="27"/>
        <v>0</v>
      </c>
      <c r="BG197" s="115">
        <f t="shared" si="28"/>
        <v>0</v>
      </c>
      <c r="BH197" s="115">
        <f t="shared" si="29"/>
        <v>0</v>
      </c>
      <c r="BI197" s="115">
        <f t="shared" si="30"/>
        <v>0</v>
      </c>
      <c r="BJ197" s="19" t="s">
        <v>96</v>
      </c>
      <c r="BK197" s="200">
        <f t="shared" si="31"/>
        <v>0</v>
      </c>
      <c r="BL197" s="19" t="s">
        <v>1223</v>
      </c>
      <c r="BM197" s="199" t="s">
        <v>3722</v>
      </c>
    </row>
    <row r="198" spans="1:65" s="2" customFormat="1" ht="16.5" customHeight="1">
      <c r="A198" s="37"/>
      <c r="B198" s="153"/>
      <c r="C198" s="187" t="s">
        <v>685</v>
      </c>
      <c r="D198" s="187" t="s">
        <v>331</v>
      </c>
      <c r="E198" s="188" t="s">
        <v>3723</v>
      </c>
      <c r="F198" s="189" t="s">
        <v>3724</v>
      </c>
      <c r="G198" s="190" t="s">
        <v>646</v>
      </c>
      <c r="H198" s="191">
        <v>1</v>
      </c>
      <c r="I198" s="192"/>
      <c r="J198" s="192"/>
      <c r="K198" s="191">
        <f t="shared" si="19"/>
        <v>0</v>
      </c>
      <c r="L198" s="193"/>
      <c r="M198" s="38"/>
      <c r="N198" s="194" t="s">
        <v>1</v>
      </c>
      <c r="O198" s="195" t="s">
        <v>47</v>
      </c>
      <c r="P198" s="196">
        <f t="shared" si="20"/>
        <v>0</v>
      </c>
      <c r="Q198" s="196">
        <f t="shared" si="21"/>
        <v>0</v>
      </c>
      <c r="R198" s="196">
        <f t="shared" si="22"/>
        <v>0</v>
      </c>
      <c r="S198" s="66"/>
      <c r="T198" s="197">
        <f t="shared" si="23"/>
        <v>0</v>
      </c>
      <c r="U198" s="197">
        <v>0</v>
      </c>
      <c r="V198" s="197">
        <f t="shared" si="24"/>
        <v>0</v>
      </c>
      <c r="W198" s="197">
        <v>0</v>
      </c>
      <c r="X198" s="198">
        <f t="shared" si="25"/>
        <v>0</v>
      </c>
      <c r="Y198" s="37"/>
      <c r="Z198" s="37"/>
      <c r="AA198" s="37"/>
      <c r="AB198" s="37"/>
      <c r="AC198" s="37"/>
      <c r="AD198" s="37"/>
      <c r="AE198" s="37"/>
      <c r="AR198" s="199" t="s">
        <v>821</v>
      </c>
      <c r="AT198" s="199" t="s">
        <v>331</v>
      </c>
      <c r="AU198" s="199" t="s">
        <v>335</v>
      </c>
      <c r="AY198" s="19" t="s">
        <v>329</v>
      </c>
      <c r="BE198" s="115">
        <f t="shared" si="26"/>
        <v>0</v>
      </c>
      <c r="BF198" s="115">
        <f t="shared" si="27"/>
        <v>0</v>
      </c>
      <c r="BG198" s="115">
        <f t="shared" si="28"/>
        <v>0</v>
      </c>
      <c r="BH198" s="115">
        <f t="shared" si="29"/>
        <v>0</v>
      </c>
      <c r="BI198" s="115">
        <f t="shared" si="30"/>
        <v>0</v>
      </c>
      <c r="BJ198" s="19" t="s">
        <v>96</v>
      </c>
      <c r="BK198" s="200">
        <f t="shared" si="31"/>
        <v>0</v>
      </c>
      <c r="BL198" s="19" t="s">
        <v>821</v>
      </c>
      <c r="BM198" s="199" t="s">
        <v>3725</v>
      </c>
    </row>
    <row r="199" spans="1:65" s="2" customFormat="1" ht="55.5" customHeight="1">
      <c r="A199" s="37"/>
      <c r="B199" s="153"/>
      <c r="C199" s="233" t="s">
        <v>689</v>
      </c>
      <c r="D199" s="233" t="s">
        <v>483</v>
      </c>
      <c r="E199" s="234" t="s">
        <v>3726</v>
      </c>
      <c r="F199" s="235" t="s">
        <v>3727</v>
      </c>
      <c r="G199" s="236" t="s">
        <v>646</v>
      </c>
      <c r="H199" s="237">
        <v>1</v>
      </c>
      <c r="I199" s="238"/>
      <c r="J199" s="239"/>
      <c r="K199" s="237">
        <f t="shared" si="19"/>
        <v>0</v>
      </c>
      <c r="L199" s="239"/>
      <c r="M199" s="240"/>
      <c r="N199" s="241" t="s">
        <v>1</v>
      </c>
      <c r="O199" s="195" t="s">
        <v>47</v>
      </c>
      <c r="P199" s="196">
        <f t="shared" si="20"/>
        <v>0</v>
      </c>
      <c r="Q199" s="196">
        <f t="shared" si="21"/>
        <v>0</v>
      </c>
      <c r="R199" s="196">
        <f t="shared" si="22"/>
        <v>0</v>
      </c>
      <c r="S199" s="66"/>
      <c r="T199" s="197">
        <f t="shared" si="23"/>
        <v>0</v>
      </c>
      <c r="U199" s="197">
        <v>1.0200000000000001E-3</v>
      </c>
      <c r="V199" s="197">
        <f t="shared" si="24"/>
        <v>1.0200000000000001E-3</v>
      </c>
      <c r="W199" s="197">
        <v>0</v>
      </c>
      <c r="X199" s="198">
        <f t="shared" si="25"/>
        <v>0</v>
      </c>
      <c r="Y199" s="37"/>
      <c r="Z199" s="37"/>
      <c r="AA199" s="37"/>
      <c r="AB199" s="37"/>
      <c r="AC199" s="37"/>
      <c r="AD199" s="37"/>
      <c r="AE199" s="37"/>
      <c r="AR199" s="199" t="s">
        <v>3422</v>
      </c>
      <c r="AT199" s="199" t="s">
        <v>483</v>
      </c>
      <c r="AU199" s="199" t="s">
        <v>335</v>
      </c>
      <c r="AY199" s="19" t="s">
        <v>329</v>
      </c>
      <c r="BE199" s="115">
        <f t="shared" si="26"/>
        <v>0</v>
      </c>
      <c r="BF199" s="115">
        <f t="shared" si="27"/>
        <v>0</v>
      </c>
      <c r="BG199" s="115">
        <f t="shared" si="28"/>
        <v>0</v>
      </c>
      <c r="BH199" s="115">
        <f t="shared" si="29"/>
        <v>0</v>
      </c>
      <c r="BI199" s="115">
        <f t="shared" si="30"/>
        <v>0</v>
      </c>
      <c r="BJ199" s="19" t="s">
        <v>96</v>
      </c>
      <c r="BK199" s="200">
        <f t="shared" si="31"/>
        <v>0</v>
      </c>
      <c r="BL199" s="19" t="s">
        <v>821</v>
      </c>
      <c r="BM199" s="199" t="s">
        <v>3728</v>
      </c>
    </row>
    <row r="200" spans="1:65" s="2" customFormat="1" ht="16.5" customHeight="1">
      <c r="A200" s="37"/>
      <c r="B200" s="153"/>
      <c r="C200" s="187" t="s">
        <v>695</v>
      </c>
      <c r="D200" s="187" t="s">
        <v>331</v>
      </c>
      <c r="E200" s="188" t="s">
        <v>3729</v>
      </c>
      <c r="F200" s="189" t="s">
        <v>3730</v>
      </c>
      <c r="G200" s="190" t="s">
        <v>646</v>
      </c>
      <c r="H200" s="191">
        <v>1</v>
      </c>
      <c r="I200" s="192"/>
      <c r="J200" s="192"/>
      <c r="K200" s="191">
        <f t="shared" si="19"/>
        <v>0</v>
      </c>
      <c r="L200" s="193"/>
      <c r="M200" s="38"/>
      <c r="N200" s="194" t="s">
        <v>1</v>
      </c>
      <c r="O200" s="195" t="s">
        <v>47</v>
      </c>
      <c r="P200" s="196">
        <f t="shared" si="20"/>
        <v>0</v>
      </c>
      <c r="Q200" s="196">
        <f t="shared" si="21"/>
        <v>0</v>
      </c>
      <c r="R200" s="196">
        <f t="shared" si="22"/>
        <v>0</v>
      </c>
      <c r="S200" s="66"/>
      <c r="T200" s="197">
        <f t="shared" si="23"/>
        <v>0</v>
      </c>
      <c r="U200" s="197">
        <v>0</v>
      </c>
      <c r="V200" s="197">
        <f t="shared" si="24"/>
        <v>0</v>
      </c>
      <c r="W200" s="197">
        <v>0</v>
      </c>
      <c r="X200" s="198">
        <f t="shared" si="25"/>
        <v>0</v>
      </c>
      <c r="Y200" s="37"/>
      <c r="Z200" s="37"/>
      <c r="AA200" s="37"/>
      <c r="AB200" s="37"/>
      <c r="AC200" s="37"/>
      <c r="AD200" s="37"/>
      <c r="AE200" s="37"/>
      <c r="AR200" s="199" t="s">
        <v>821</v>
      </c>
      <c r="AT200" s="199" t="s">
        <v>331</v>
      </c>
      <c r="AU200" s="199" t="s">
        <v>335</v>
      </c>
      <c r="AY200" s="19" t="s">
        <v>329</v>
      </c>
      <c r="BE200" s="115">
        <f t="shared" si="26"/>
        <v>0</v>
      </c>
      <c r="BF200" s="115">
        <f t="shared" si="27"/>
        <v>0</v>
      </c>
      <c r="BG200" s="115">
        <f t="shared" si="28"/>
        <v>0</v>
      </c>
      <c r="BH200" s="115">
        <f t="shared" si="29"/>
        <v>0</v>
      </c>
      <c r="BI200" s="115">
        <f t="shared" si="30"/>
        <v>0</v>
      </c>
      <c r="BJ200" s="19" t="s">
        <v>96</v>
      </c>
      <c r="BK200" s="200">
        <f t="shared" si="31"/>
        <v>0</v>
      </c>
      <c r="BL200" s="19" t="s">
        <v>821</v>
      </c>
      <c r="BM200" s="199" t="s">
        <v>3731</v>
      </c>
    </row>
    <row r="201" spans="1:65" s="2" customFormat="1" ht="24.2" customHeight="1">
      <c r="A201" s="37"/>
      <c r="B201" s="153"/>
      <c r="C201" s="233" t="s">
        <v>701</v>
      </c>
      <c r="D201" s="233" t="s">
        <v>483</v>
      </c>
      <c r="E201" s="234" t="s">
        <v>3732</v>
      </c>
      <c r="F201" s="235" t="s">
        <v>3733</v>
      </c>
      <c r="G201" s="236" t="s">
        <v>646</v>
      </c>
      <c r="H201" s="237">
        <v>1</v>
      </c>
      <c r="I201" s="238"/>
      <c r="J201" s="239"/>
      <c r="K201" s="237">
        <f t="shared" si="19"/>
        <v>0</v>
      </c>
      <c r="L201" s="239"/>
      <c r="M201" s="240"/>
      <c r="N201" s="241" t="s">
        <v>1</v>
      </c>
      <c r="O201" s="195" t="s">
        <v>47</v>
      </c>
      <c r="P201" s="196">
        <f t="shared" si="20"/>
        <v>0</v>
      </c>
      <c r="Q201" s="196">
        <f t="shared" si="21"/>
        <v>0</v>
      </c>
      <c r="R201" s="196">
        <f t="shared" si="22"/>
        <v>0</v>
      </c>
      <c r="S201" s="66"/>
      <c r="T201" s="197">
        <f t="shared" si="23"/>
        <v>0</v>
      </c>
      <c r="U201" s="197">
        <v>2E-3</v>
      </c>
      <c r="V201" s="197">
        <f t="shared" si="24"/>
        <v>2E-3</v>
      </c>
      <c r="W201" s="197">
        <v>0</v>
      </c>
      <c r="X201" s="198">
        <f t="shared" si="25"/>
        <v>0</v>
      </c>
      <c r="Y201" s="37"/>
      <c r="Z201" s="37"/>
      <c r="AA201" s="37"/>
      <c r="AB201" s="37"/>
      <c r="AC201" s="37"/>
      <c r="AD201" s="37"/>
      <c r="AE201" s="37"/>
      <c r="AR201" s="199" t="s">
        <v>1223</v>
      </c>
      <c r="AT201" s="199" t="s">
        <v>483</v>
      </c>
      <c r="AU201" s="199" t="s">
        <v>335</v>
      </c>
      <c r="AY201" s="19" t="s">
        <v>329</v>
      </c>
      <c r="BE201" s="115">
        <f t="shared" si="26"/>
        <v>0</v>
      </c>
      <c r="BF201" s="115">
        <f t="shared" si="27"/>
        <v>0</v>
      </c>
      <c r="BG201" s="115">
        <f t="shared" si="28"/>
        <v>0</v>
      </c>
      <c r="BH201" s="115">
        <f t="shared" si="29"/>
        <v>0</v>
      </c>
      <c r="BI201" s="115">
        <f t="shared" si="30"/>
        <v>0</v>
      </c>
      <c r="BJ201" s="19" t="s">
        <v>96</v>
      </c>
      <c r="BK201" s="200">
        <f t="shared" si="31"/>
        <v>0</v>
      </c>
      <c r="BL201" s="19" t="s">
        <v>1223</v>
      </c>
      <c r="BM201" s="199" t="s">
        <v>3734</v>
      </c>
    </row>
    <row r="202" spans="1:65" s="2" customFormat="1" ht="16.5" customHeight="1">
      <c r="A202" s="37"/>
      <c r="B202" s="153"/>
      <c r="C202" s="233" t="s">
        <v>704</v>
      </c>
      <c r="D202" s="233" t="s">
        <v>483</v>
      </c>
      <c r="E202" s="234" t="s">
        <v>3735</v>
      </c>
      <c r="F202" s="235" t="s">
        <v>3736</v>
      </c>
      <c r="G202" s="236" t="s">
        <v>646</v>
      </c>
      <c r="H202" s="237">
        <v>1</v>
      </c>
      <c r="I202" s="238"/>
      <c r="J202" s="239"/>
      <c r="K202" s="237">
        <f t="shared" si="19"/>
        <v>0</v>
      </c>
      <c r="L202" s="239"/>
      <c r="M202" s="240"/>
      <c r="N202" s="241" t="s">
        <v>1</v>
      </c>
      <c r="O202" s="195" t="s">
        <v>47</v>
      </c>
      <c r="P202" s="196">
        <f t="shared" si="20"/>
        <v>0</v>
      </c>
      <c r="Q202" s="196">
        <f t="shared" si="21"/>
        <v>0</v>
      </c>
      <c r="R202" s="196">
        <f t="shared" si="22"/>
        <v>0</v>
      </c>
      <c r="S202" s="66"/>
      <c r="T202" s="197">
        <f t="shared" si="23"/>
        <v>0</v>
      </c>
      <c r="U202" s="197">
        <v>1.3999999999999999E-4</v>
      </c>
      <c r="V202" s="197">
        <f t="shared" si="24"/>
        <v>1.3999999999999999E-4</v>
      </c>
      <c r="W202" s="197">
        <v>0</v>
      </c>
      <c r="X202" s="198">
        <f t="shared" si="25"/>
        <v>0</v>
      </c>
      <c r="Y202" s="37"/>
      <c r="Z202" s="37"/>
      <c r="AA202" s="37"/>
      <c r="AB202" s="37"/>
      <c r="AC202" s="37"/>
      <c r="AD202" s="37"/>
      <c r="AE202" s="37"/>
      <c r="AR202" s="199" t="s">
        <v>1223</v>
      </c>
      <c r="AT202" s="199" t="s">
        <v>483</v>
      </c>
      <c r="AU202" s="199" t="s">
        <v>335</v>
      </c>
      <c r="AY202" s="19" t="s">
        <v>329</v>
      </c>
      <c r="BE202" s="115">
        <f t="shared" si="26"/>
        <v>0</v>
      </c>
      <c r="BF202" s="115">
        <f t="shared" si="27"/>
        <v>0</v>
      </c>
      <c r="BG202" s="115">
        <f t="shared" si="28"/>
        <v>0</v>
      </c>
      <c r="BH202" s="115">
        <f t="shared" si="29"/>
        <v>0</v>
      </c>
      <c r="BI202" s="115">
        <f t="shared" si="30"/>
        <v>0</v>
      </c>
      <c r="BJ202" s="19" t="s">
        <v>96</v>
      </c>
      <c r="BK202" s="200">
        <f t="shared" si="31"/>
        <v>0</v>
      </c>
      <c r="BL202" s="19" t="s">
        <v>1223</v>
      </c>
      <c r="BM202" s="199" t="s">
        <v>3737</v>
      </c>
    </row>
    <row r="203" spans="1:65" s="2" customFormat="1" ht="16.5" customHeight="1">
      <c r="A203" s="37"/>
      <c r="B203" s="153"/>
      <c r="C203" s="187" t="s">
        <v>713</v>
      </c>
      <c r="D203" s="187" t="s">
        <v>331</v>
      </c>
      <c r="E203" s="188" t="s">
        <v>3738</v>
      </c>
      <c r="F203" s="189" t="s">
        <v>3739</v>
      </c>
      <c r="G203" s="190" t="s">
        <v>646</v>
      </c>
      <c r="H203" s="191">
        <v>1</v>
      </c>
      <c r="I203" s="192"/>
      <c r="J203" s="192"/>
      <c r="K203" s="191">
        <f t="shared" si="19"/>
        <v>0</v>
      </c>
      <c r="L203" s="193"/>
      <c r="M203" s="38"/>
      <c r="N203" s="194" t="s">
        <v>1</v>
      </c>
      <c r="O203" s="195" t="s">
        <v>47</v>
      </c>
      <c r="P203" s="196">
        <f t="shared" si="20"/>
        <v>0</v>
      </c>
      <c r="Q203" s="196">
        <f t="shared" si="21"/>
        <v>0</v>
      </c>
      <c r="R203" s="196">
        <f t="shared" si="22"/>
        <v>0</v>
      </c>
      <c r="S203" s="66"/>
      <c r="T203" s="197">
        <f t="shared" si="23"/>
        <v>0</v>
      </c>
      <c r="U203" s="197">
        <v>0</v>
      </c>
      <c r="V203" s="197">
        <f t="shared" si="24"/>
        <v>0</v>
      </c>
      <c r="W203" s="197">
        <v>0</v>
      </c>
      <c r="X203" s="198">
        <f t="shared" si="25"/>
        <v>0</v>
      </c>
      <c r="Y203" s="37"/>
      <c r="Z203" s="37"/>
      <c r="AA203" s="37"/>
      <c r="AB203" s="37"/>
      <c r="AC203" s="37"/>
      <c r="AD203" s="37"/>
      <c r="AE203" s="37"/>
      <c r="AR203" s="199" t="s">
        <v>821</v>
      </c>
      <c r="AT203" s="199" t="s">
        <v>331</v>
      </c>
      <c r="AU203" s="199" t="s">
        <v>335</v>
      </c>
      <c r="AY203" s="19" t="s">
        <v>329</v>
      </c>
      <c r="BE203" s="115">
        <f t="shared" si="26"/>
        <v>0</v>
      </c>
      <c r="BF203" s="115">
        <f t="shared" si="27"/>
        <v>0</v>
      </c>
      <c r="BG203" s="115">
        <f t="shared" si="28"/>
        <v>0</v>
      </c>
      <c r="BH203" s="115">
        <f t="shared" si="29"/>
        <v>0</v>
      </c>
      <c r="BI203" s="115">
        <f t="shared" si="30"/>
        <v>0</v>
      </c>
      <c r="BJ203" s="19" t="s">
        <v>96</v>
      </c>
      <c r="BK203" s="200">
        <f t="shared" si="31"/>
        <v>0</v>
      </c>
      <c r="BL203" s="19" t="s">
        <v>821</v>
      </c>
      <c r="BM203" s="199" t="s">
        <v>3740</v>
      </c>
    </row>
    <row r="204" spans="1:65" s="2" customFormat="1" ht="24.2" customHeight="1">
      <c r="A204" s="37"/>
      <c r="B204" s="153"/>
      <c r="C204" s="233" t="s">
        <v>722</v>
      </c>
      <c r="D204" s="233" t="s">
        <v>483</v>
      </c>
      <c r="E204" s="234" t="s">
        <v>3741</v>
      </c>
      <c r="F204" s="235" t="s">
        <v>3742</v>
      </c>
      <c r="G204" s="236" t="s">
        <v>646</v>
      </c>
      <c r="H204" s="237">
        <v>1</v>
      </c>
      <c r="I204" s="238"/>
      <c r="J204" s="239"/>
      <c r="K204" s="237">
        <f t="shared" si="19"/>
        <v>0</v>
      </c>
      <c r="L204" s="239"/>
      <c r="M204" s="240"/>
      <c r="N204" s="241" t="s">
        <v>1</v>
      </c>
      <c r="O204" s="195" t="s">
        <v>47</v>
      </c>
      <c r="P204" s="196">
        <f t="shared" si="20"/>
        <v>0</v>
      </c>
      <c r="Q204" s="196">
        <f t="shared" si="21"/>
        <v>0</v>
      </c>
      <c r="R204" s="196">
        <f t="shared" si="22"/>
        <v>0</v>
      </c>
      <c r="S204" s="66"/>
      <c r="T204" s="197">
        <f t="shared" si="23"/>
        <v>0</v>
      </c>
      <c r="U204" s="197">
        <v>2.5000000000000001E-4</v>
      </c>
      <c r="V204" s="197">
        <f t="shared" si="24"/>
        <v>2.5000000000000001E-4</v>
      </c>
      <c r="W204" s="197">
        <v>0</v>
      </c>
      <c r="X204" s="198">
        <f t="shared" si="25"/>
        <v>0</v>
      </c>
      <c r="Y204" s="37"/>
      <c r="Z204" s="37"/>
      <c r="AA204" s="37"/>
      <c r="AB204" s="37"/>
      <c r="AC204" s="37"/>
      <c r="AD204" s="37"/>
      <c r="AE204" s="37"/>
      <c r="AR204" s="199" t="s">
        <v>1223</v>
      </c>
      <c r="AT204" s="199" t="s">
        <v>483</v>
      </c>
      <c r="AU204" s="199" t="s">
        <v>335</v>
      </c>
      <c r="AY204" s="19" t="s">
        <v>329</v>
      </c>
      <c r="BE204" s="115">
        <f t="shared" si="26"/>
        <v>0</v>
      </c>
      <c r="BF204" s="115">
        <f t="shared" si="27"/>
        <v>0</v>
      </c>
      <c r="BG204" s="115">
        <f t="shared" si="28"/>
        <v>0</v>
      </c>
      <c r="BH204" s="115">
        <f t="shared" si="29"/>
        <v>0</v>
      </c>
      <c r="BI204" s="115">
        <f t="shared" si="30"/>
        <v>0</v>
      </c>
      <c r="BJ204" s="19" t="s">
        <v>96</v>
      </c>
      <c r="BK204" s="200">
        <f t="shared" si="31"/>
        <v>0</v>
      </c>
      <c r="BL204" s="19" t="s">
        <v>1223</v>
      </c>
      <c r="BM204" s="199" t="s">
        <v>3743</v>
      </c>
    </row>
    <row r="205" spans="1:65" s="2" customFormat="1" ht="16.5" customHeight="1">
      <c r="A205" s="37"/>
      <c r="B205" s="153"/>
      <c r="C205" s="187" t="s">
        <v>726</v>
      </c>
      <c r="D205" s="187" t="s">
        <v>331</v>
      </c>
      <c r="E205" s="188" t="s">
        <v>3744</v>
      </c>
      <c r="F205" s="189" t="s">
        <v>3745</v>
      </c>
      <c r="G205" s="190" t="s">
        <v>646</v>
      </c>
      <c r="H205" s="191">
        <v>1</v>
      </c>
      <c r="I205" s="192"/>
      <c r="J205" s="192"/>
      <c r="K205" s="191">
        <f t="shared" si="19"/>
        <v>0</v>
      </c>
      <c r="L205" s="193"/>
      <c r="M205" s="38"/>
      <c r="N205" s="194" t="s">
        <v>1</v>
      </c>
      <c r="O205" s="195" t="s">
        <v>47</v>
      </c>
      <c r="P205" s="196">
        <f t="shared" si="20"/>
        <v>0</v>
      </c>
      <c r="Q205" s="196">
        <f t="shared" si="21"/>
        <v>0</v>
      </c>
      <c r="R205" s="196">
        <f t="shared" si="22"/>
        <v>0</v>
      </c>
      <c r="S205" s="66"/>
      <c r="T205" s="197">
        <f t="shared" si="23"/>
        <v>0</v>
      </c>
      <c r="U205" s="197">
        <v>0</v>
      </c>
      <c r="V205" s="197">
        <f t="shared" si="24"/>
        <v>0</v>
      </c>
      <c r="W205" s="197">
        <v>0</v>
      </c>
      <c r="X205" s="198">
        <f t="shared" si="25"/>
        <v>0</v>
      </c>
      <c r="Y205" s="37"/>
      <c r="Z205" s="37"/>
      <c r="AA205" s="37"/>
      <c r="AB205" s="37"/>
      <c r="AC205" s="37"/>
      <c r="AD205" s="37"/>
      <c r="AE205" s="37"/>
      <c r="AR205" s="199" t="s">
        <v>821</v>
      </c>
      <c r="AT205" s="199" t="s">
        <v>331</v>
      </c>
      <c r="AU205" s="199" t="s">
        <v>335</v>
      </c>
      <c r="AY205" s="19" t="s">
        <v>329</v>
      </c>
      <c r="BE205" s="115">
        <f t="shared" si="26"/>
        <v>0</v>
      </c>
      <c r="BF205" s="115">
        <f t="shared" si="27"/>
        <v>0</v>
      </c>
      <c r="BG205" s="115">
        <f t="shared" si="28"/>
        <v>0</v>
      </c>
      <c r="BH205" s="115">
        <f t="shared" si="29"/>
        <v>0</v>
      </c>
      <c r="BI205" s="115">
        <f t="shared" si="30"/>
        <v>0</v>
      </c>
      <c r="BJ205" s="19" t="s">
        <v>96</v>
      </c>
      <c r="BK205" s="200">
        <f t="shared" si="31"/>
        <v>0</v>
      </c>
      <c r="BL205" s="19" t="s">
        <v>821</v>
      </c>
      <c r="BM205" s="199" t="s">
        <v>3746</v>
      </c>
    </row>
    <row r="206" spans="1:65" s="2" customFormat="1" ht="24.2" customHeight="1">
      <c r="A206" s="37"/>
      <c r="B206" s="153"/>
      <c r="C206" s="233" t="s">
        <v>731</v>
      </c>
      <c r="D206" s="233" t="s">
        <v>483</v>
      </c>
      <c r="E206" s="234" t="s">
        <v>3747</v>
      </c>
      <c r="F206" s="235" t="s">
        <v>3748</v>
      </c>
      <c r="G206" s="236" t="s">
        <v>646</v>
      </c>
      <c r="H206" s="237">
        <v>1</v>
      </c>
      <c r="I206" s="238"/>
      <c r="J206" s="239"/>
      <c r="K206" s="237">
        <f t="shared" si="19"/>
        <v>0</v>
      </c>
      <c r="L206" s="239"/>
      <c r="M206" s="240"/>
      <c r="N206" s="241" t="s">
        <v>1</v>
      </c>
      <c r="O206" s="195" t="s">
        <v>47</v>
      </c>
      <c r="P206" s="196">
        <f t="shared" si="20"/>
        <v>0</v>
      </c>
      <c r="Q206" s="196">
        <f t="shared" si="21"/>
        <v>0</v>
      </c>
      <c r="R206" s="196">
        <f t="shared" si="22"/>
        <v>0</v>
      </c>
      <c r="S206" s="66"/>
      <c r="T206" s="197">
        <f t="shared" si="23"/>
        <v>0</v>
      </c>
      <c r="U206" s="197">
        <v>1.2E-4</v>
      </c>
      <c r="V206" s="197">
        <f t="shared" si="24"/>
        <v>1.2E-4</v>
      </c>
      <c r="W206" s="197">
        <v>0</v>
      </c>
      <c r="X206" s="198">
        <f t="shared" si="25"/>
        <v>0</v>
      </c>
      <c r="Y206" s="37"/>
      <c r="Z206" s="37"/>
      <c r="AA206" s="37"/>
      <c r="AB206" s="37"/>
      <c r="AC206" s="37"/>
      <c r="AD206" s="37"/>
      <c r="AE206" s="37"/>
      <c r="AR206" s="199" t="s">
        <v>1223</v>
      </c>
      <c r="AT206" s="199" t="s">
        <v>483</v>
      </c>
      <c r="AU206" s="199" t="s">
        <v>335</v>
      </c>
      <c r="AY206" s="19" t="s">
        <v>329</v>
      </c>
      <c r="BE206" s="115">
        <f t="shared" si="26"/>
        <v>0</v>
      </c>
      <c r="BF206" s="115">
        <f t="shared" si="27"/>
        <v>0</v>
      </c>
      <c r="BG206" s="115">
        <f t="shared" si="28"/>
        <v>0</v>
      </c>
      <c r="BH206" s="115">
        <f t="shared" si="29"/>
        <v>0</v>
      </c>
      <c r="BI206" s="115">
        <f t="shared" si="30"/>
        <v>0</v>
      </c>
      <c r="BJ206" s="19" t="s">
        <v>96</v>
      </c>
      <c r="BK206" s="200">
        <f t="shared" si="31"/>
        <v>0</v>
      </c>
      <c r="BL206" s="19" t="s">
        <v>1223</v>
      </c>
      <c r="BM206" s="199" t="s">
        <v>3749</v>
      </c>
    </row>
    <row r="207" spans="1:65" s="2" customFormat="1" ht="33" customHeight="1">
      <c r="A207" s="37"/>
      <c r="B207" s="153"/>
      <c r="C207" s="187" t="s">
        <v>743</v>
      </c>
      <c r="D207" s="187" t="s">
        <v>331</v>
      </c>
      <c r="E207" s="188" t="s">
        <v>3750</v>
      </c>
      <c r="F207" s="189" t="s">
        <v>3751</v>
      </c>
      <c r="G207" s="190" t="s">
        <v>646</v>
      </c>
      <c r="H207" s="191">
        <v>250</v>
      </c>
      <c r="I207" s="192"/>
      <c r="J207" s="192"/>
      <c r="K207" s="191">
        <f t="shared" si="19"/>
        <v>0</v>
      </c>
      <c r="L207" s="193"/>
      <c r="M207" s="38"/>
      <c r="N207" s="194" t="s">
        <v>1</v>
      </c>
      <c r="O207" s="195" t="s">
        <v>47</v>
      </c>
      <c r="P207" s="196">
        <f t="shared" si="20"/>
        <v>0</v>
      </c>
      <c r="Q207" s="196">
        <f t="shared" si="21"/>
        <v>0</v>
      </c>
      <c r="R207" s="196">
        <f t="shared" si="22"/>
        <v>0</v>
      </c>
      <c r="S207" s="66"/>
      <c r="T207" s="197">
        <f t="shared" si="23"/>
        <v>0</v>
      </c>
      <c r="U207" s="197">
        <v>0</v>
      </c>
      <c r="V207" s="197">
        <f t="shared" si="24"/>
        <v>0</v>
      </c>
      <c r="W207" s="197">
        <v>0</v>
      </c>
      <c r="X207" s="198">
        <f t="shared" si="25"/>
        <v>0</v>
      </c>
      <c r="Y207" s="37"/>
      <c r="Z207" s="37"/>
      <c r="AA207" s="37"/>
      <c r="AB207" s="37"/>
      <c r="AC207" s="37"/>
      <c r="AD207" s="37"/>
      <c r="AE207" s="37"/>
      <c r="AR207" s="199" t="s">
        <v>821</v>
      </c>
      <c r="AT207" s="199" t="s">
        <v>331</v>
      </c>
      <c r="AU207" s="199" t="s">
        <v>335</v>
      </c>
      <c r="AY207" s="19" t="s">
        <v>329</v>
      </c>
      <c r="BE207" s="115">
        <f t="shared" si="26"/>
        <v>0</v>
      </c>
      <c r="BF207" s="115">
        <f t="shared" si="27"/>
        <v>0</v>
      </c>
      <c r="BG207" s="115">
        <f t="shared" si="28"/>
        <v>0</v>
      </c>
      <c r="BH207" s="115">
        <f t="shared" si="29"/>
        <v>0</v>
      </c>
      <c r="BI207" s="115">
        <f t="shared" si="30"/>
        <v>0</v>
      </c>
      <c r="BJ207" s="19" t="s">
        <v>96</v>
      </c>
      <c r="BK207" s="200">
        <f t="shared" si="31"/>
        <v>0</v>
      </c>
      <c r="BL207" s="19" t="s">
        <v>821</v>
      </c>
      <c r="BM207" s="199" t="s">
        <v>3752</v>
      </c>
    </row>
    <row r="208" spans="1:65" s="2" customFormat="1" ht="24.2" customHeight="1">
      <c r="A208" s="37"/>
      <c r="B208" s="153"/>
      <c r="C208" s="233" t="s">
        <v>751</v>
      </c>
      <c r="D208" s="233" t="s">
        <v>483</v>
      </c>
      <c r="E208" s="234" t="s">
        <v>3753</v>
      </c>
      <c r="F208" s="235" t="s">
        <v>3754</v>
      </c>
      <c r="G208" s="236" t="s">
        <v>646</v>
      </c>
      <c r="H208" s="237">
        <v>250</v>
      </c>
      <c r="I208" s="238"/>
      <c r="J208" s="239"/>
      <c r="K208" s="237">
        <f t="shared" si="19"/>
        <v>0</v>
      </c>
      <c r="L208" s="239"/>
      <c r="M208" s="240"/>
      <c r="N208" s="241" t="s">
        <v>1</v>
      </c>
      <c r="O208" s="195" t="s">
        <v>47</v>
      </c>
      <c r="P208" s="196">
        <f t="shared" si="20"/>
        <v>0</v>
      </c>
      <c r="Q208" s="196">
        <f t="shared" si="21"/>
        <v>0</v>
      </c>
      <c r="R208" s="196">
        <f t="shared" si="22"/>
        <v>0</v>
      </c>
      <c r="S208" s="66"/>
      <c r="T208" s="197">
        <f t="shared" si="23"/>
        <v>0</v>
      </c>
      <c r="U208" s="197">
        <v>3.0000000000000001E-5</v>
      </c>
      <c r="V208" s="197">
        <f t="shared" si="24"/>
        <v>7.5000000000000006E-3</v>
      </c>
      <c r="W208" s="197">
        <v>0</v>
      </c>
      <c r="X208" s="198">
        <f t="shared" si="25"/>
        <v>0</v>
      </c>
      <c r="Y208" s="37"/>
      <c r="Z208" s="37"/>
      <c r="AA208" s="37"/>
      <c r="AB208" s="37"/>
      <c r="AC208" s="37"/>
      <c r="AD208" s="37"/>
      <c r="AE208" s="37"/>
      <c r="AR208" s="199" t="s">
        <v>1223</v>
      </c>
      <c r="AT208" s="199" t="s">
        <v>483</v>
      </c>
      <c r="AU208" s="199" t="s">
        <v>335</v>
      </c>
      <c r="AY208" s="19" t="s">
        <v>329</v>
      </c>
      <c r="BE208" s="115">
        <f t="shared" si="26"/>
        <v>0</v>
      </c>
      <c r="BF208" s="115">
        <f t="shared" si="27"/>
        <v>0</v>
      </c>
      <c r="BG208" s="115">
        <f t="shared" si="28"/>
        <v>0</v>
      </c>
      <c r="BH208" s="115">
        <f t="shared" si="29"/>
        <v>0</v>
      </c>
      <c r="BI208" s="115">
        <f t="shared" si="30"/>
        <v>0</v>
      </c>
      <c r="BJ208" s="19" t="s">
        <v>96</v>
      </c>
      <c r="BK208" s="200">
        <f t="shared" si="31"/>
        <v>0</v>
      </c>
      <c r="BL208" s="19" t="s">
        <v>1223</v>
      </c>
      <c r="BM208" s="199" t="s">
        <v>3755</v>
      </c>
    </row>
    <row r="209" spans="1:65" s="2" customFormat="1" ht="16.5" customHeight="1">
      <c r="A209" s="37"/>
      <c r="B209" s="153"/>
      <c r="C209" s="233" t="s">
        <v>755</v>
      </c>
      <c r="D209" s="233" t="s">
        <v>483</v>
      </c>
      <c r="E209" s="234" t="s">
        <v>3756</v>
      </c>
      <c r="F209" s="235" t="s">
        <v>3757</v>
      </c>
      <c r="G209" s="236" t="s">
        <v>646</v>
      </c>
      <c r="H209" s="237">
        <v>20</v>
      </c>
      <c r="I209" s="238"/>
      <c r="J209" s="239"/>
      <c r="K209" s="237">
        <f t="shared" si="19"/>
        <v>0</v>
      </c>
      <c r="L209" s="239"/>
      <c r="M209" s="240"/>
      <c r="N209" s="241" t="s">
        <v>1</v>
      </c>
      <c r="O209" s="195" t="s">
        <v>47</v>
      </c>
      <c r="P209" s="196">
        <f t="shared" si="20"/>
        <v>0</v>
      </c>
      <c r="Q209" s="196">
        <f t="shared" si="21"/>
        <v>0</v>
      </c>
      <c r="R209" s="196">
        <f t="shared" si="22"/>
        <v>0</v>
      </c>
      <c r="S209" s="66"/>
      <c r="T209" s="197">
        <f t="shared" si="23"/>
        <v>0</v>
      </c>
      <c r="U209" s="197">
        <v>0</v>
      </c>
      <c r="V209" s="197">
        <f t="shared" si="24"/>
        <v>0</v>
      </c>
      <c r="W209" s="197">
        <v>0</v>
      </c>
      <c r="X209" s="198">
        <f t="shared" si="25"/>
        <v>0</v>
      </c>
      <c r="Y209" s="37"/>
      <c r="Z209" s="37"/>
      <c r="AA209" s="37"/>
      <c r="AB209" s="37"/>
      <c r="AC209" s="37"/>
      <c r="AD209" s="37"/>
      <c r="AE209" s="37"/>
      <c r="AR209" s="199" t="s">
        <v>1223</v>
      </c>
      <c r="AT209" s="199" t="s">
        <v>483</v>
      </c>
      <c r="AU209" s="199" t="s">
        <v>335</v>
      </c>
      <c r="AY209" s="19" t="s">
        <v>329</v>
      </c>
      <c r="BE209" s="115">
        <f t="shared" si="26"/>
        <v>0</v>
      </c>
      <c r="BF209" s="115">
        <f t="shared" si="27"/>
        <v>0</v>
      </c>
      <c r="BG209" s="115">
        <f t="shared" si="28"/>
        <v>0</v>
      </c>
      <c r="BH209" s="115">
        <f t="shared" si="29"/>
        <v>0</v>
      </c>
      <c r="BI209" s="115">
        <f t="shared" si="30"/>
        <v>0</v>
      </c>
      <c r="BJ209" s="19" t="s">
        <v>96</v>
      </c>
      <c r="BK209" s="200">
        <f t="shared" si="31"/>
        <v>0</v>
      </c>
      <c r="BL209" s="19" t="s">
        <v>1223</v>
      </c>
      <c r="BM209" s="199" t="s">
        <v>3758</v>
      </c>
    </row>
    <row r="210" spans="1:65" s="2" customFormat="1" ht="16.5" customHeight="1">
      <c r="A210" s="37"/>
      <c r="B210" s="153"/>
      <c r="C210" s="233" t="s">
        <v>761</v>
      </c>
      <c r="D210" s="233" t="s">
        <v>483</v>
      </c>
      <c r="E210" s="234" t="s">
        <v>3759</v>
      </c>
      <c r="F210" s="235" t="s">
        <v>3760</v>
      </c>
      <c r="G210" s="236" t="s">
        <v>646</v>
      </c>
      <c r="H210" s="237">
        <v>20</v>
      </c>
      <c r="I210" s="238"/>
      <c r="J210" s="239"/>
      <c r="K210" s="237">
        <f t="shared" si="19"/>
        <v>0</v>
      </c>
      <c r="L210" s="239"/>
      <c r="M210" s="240"/>
      <c r="N210" s="241" t="s">
        <v>1</v>
      </c>
      <c r="O210" s="195" t="s">
        <v>47</v>
      </c>
      <c r="P210" s="196">
        <f t="shared" si="20"/>
        <v>0</v>
      </c>
      <c r="Q210" s="196">
        <f t="shared" si="21"/>
        <v>0</v>
      </c>
      <c r="R210" s="196">
        <f t="shared" si="22"/>
        <v>0</v>
      </c>
      <c r="S210" s="66"/>
      <c r="T210" s="197">
        <f t="shared" si="23"/>
        <v>0</v>
      </c>
      <c r="U210" s="197">
        <v>0</v>
      </c>
      <c r="V210" s="197">
        <f t="shared" si="24"/>
        <v>0</v>
      </c>
      <c r="W210" s="197">
        <v>0</v>
      </c>
      <c r="X210" s="198">
        <f t="shared" si="25"/>
        <v>0</v>
      </c>
      <c r="Y210" s="37"/>
      <c r="Z210" s="37"/>
      <c r="AA210" s="37"/>
      <c r="AB210" s="37"/>
      <c r="AC210" s="37"/>
      <c r="AD210" s="37"/>
      <c r="AE210" s="37"/>
      <c r="AR210" s="199" t="s">
        <v>1223</v>
      </c>
      <c r="AT210" s="199" t="s">
        <v>483</v>
      </c>
      <c r="AU210" s="199" t="s">
        <v>335</v>
      </c>
      <c r="AY210" s="19" t="s">
        <v>329</v>
      </c>
      <c r="BE210" s="115">
        <f t="shared" si="26"/>
        <v>0</v>
      </c>
      <c r="BF210" s="115">
        <f t="shared" si="27"/>
        <v>0</v>
      </c>
      <c r="BG210" s="115">
        <f t="shared" si="28"/>
        <v>0</v>
      </c>
      <c r="BH210" s="115">
        <f t="shared" si="29"/>
        <v>0</v>
      </c>
      <c r="BI210" s="115">
        <f t="shared" si="30"/>
        <v>0</v>
      </c>
      <c r="BJ210" s="19" t="s">
        <v>96</v>
      </c>
      <c r="BK210" s="200">
        <f t="shared" si="31"/>
        <v>0</v>
      </c>
      <c r="BL210" s="19" t="s">
        <v>1223</v>
      </c>
      <c r="BM210" s="199" t="s">
        <v>3761</v>
      </c>
    </row>
    <row r="211" spans="1:65" s="2" customFormat="1" ht="33" customHeight="1">
      <c r="A211" s="37"/>
      <c r="B211" s="153"/>
      <c r="C211" s="187" t="s">
        <v>769</v>
      </c>
      <c r="D211" s="187" t="s">
        <v>331</v>
      </c>
      <c r="E211" s="188" t="s">
        <v>3762</v>
      </c>
      <c r="F211" s="189" t="s">
        <v>3763</v>
      </c>
      <c r="G211" s="190" t="s">
        <v>646</v>
      </c>
      <c r="H211" s="191">
        <v>30</v>
      </c>
      <c r="I211" s="192"/>
      <c r="J211" s="192"/>
      <c r="K211" s="191">
        <f t="shared" si="19"/>
        <v>0</v>
      </c>
      <c r="L211" s="193"/>
      <c r="M211" s="38"/>
      <c r="N211" s="194" t="s">
        <v>1</v>
      </c>
      <c r="O211" s="195" t="s">
        <v>47</v>
      </c>
      <c r="P211" s="196">
        <f t="shared" si="20"/>
        <v>0</v>
      </c>
      <c r="Q211" s="196">
        <f t="shared" si="21"/>
        <v>0</v>
      </c>
      <c r="R211" s="196">
        <f t="shared" si="22"/>
        <v>0</v>
      </c>
      <c r="S211" s="66"/>
      <c r="T211" s="197">
        <f t="shared" si="23"/>
        <v>0</v>
      </c>
      <c r="U211" s="197">
        <v>0</v>
      </c>
      <c r="V211" s="197">
        <f t="shared" si="24"/>
        <v>0</v>
      </c>
      <c r="W211" s="197">
        <v>0</v>
      </c>
      <c r="X211" s="198">
        <f t="shared" si="25"/>
        <v>0</v>
      </c>
      <c r="Y211" s="37"/>
      <c r="Z211" s="37"/>
      <c r="AA211" s="37"/>
      <c r="AB211" s="37"/>
      <c r="AC211" s="37"/>
      <c r="AD211" s="37"/>
      <c r="AE211" s="37"/>
      <c r="AR211" s="199" t="s">
        <v>821</v>
      </c>
      <c r="AT211" s="199" t="s">
        <v>331</v>
      </c>
      <c r="AU211" s="199" t="s">
        <v>335</v>
      </c>
      <c r="AY211" s="19" t="s">
        <v>329</v>
      </c>
      <c r="BE211" s="115">
        <f t="shared" si="26"/>
        <v>0</v>
      </c>
      <c r="BF211" s="115">
        <f t="shared" si="27"/>
        <v>0</v>
      </c>
      <c r="BG211" s="115">
        <f t="shared" si="28"/>
        <v>0</v>
      </c>
      <c r="BH211" s="115">
        <f t="shared" si="29"/>
        <v>0</v>
      </c>
      <c r="BI211" s="115">
        <f t="shared" si="30"/>
        <v>0</v>
      </c>
      <c r="BJ211" s="19" t="s">
        <v>96</v>
      </c>
      <c r="BK211" s="200">
        <f t="shared" si="31"/>
        <v>0</v>
      </c>
      <c r="BL211" s="19" t="s">
        <v>821</v>
      </c>
      <c r="BM211" s="199" t="s">
        <v>3764</v>
      </c>
    </row>
    <row r="212" spans="1:65" s="2" customFormat="1" ht="24.2" customHeight="1">
      <c r="A212" s="37"/>
      <c r="B212" s="153"/>
      <c r="C212" s="233" t="s">
        <v>775</v>
      </c>
      <c r="D212" s="233" t="s">
        <v>483</v>
      </c>
      <c r="E212" s="234" t="s">
        <v>3765</v>
      </c>
      <c r="F212" s="235" t="s">
        <v>3766</v>
      </c>
      <c r="G212" s="236" t="s">
        <v>646</v>
      </c>
      <c r="H212" s="237">
        <v>30</v>
      </c>
      <c r="I212" s="238"/>
      <c r="J212" s="239"/>
      <c r="K212" s="237">
        <f t="shared" si="19"/>
        <v>0</v>
      </c>
      <c r="L212" s="239"/>
      <c r="M212" s="240"/>
      <c r="N212" s="241" t="s">
        <v>1</v>
      </c>
      <c r="O212" s="195" t="s">
        <v>47</v>
      </c>
      <c r="P212" s="196">
        <f t="shared" si="20"/>
        <v>0</v>
      </c>
      <c r="Q212" s="196">
        <f t="shared" si="21"/>
        <v>0</v>
      </c>
      <c r="R212" s="196">
        <f t="shared" si="22"/>
        <v>0</v>
      </c>
      <c r="S212" s="66"/>
      <c r="T212" s="197">
        <f t="shared" si="23"/>
        <v>0</v>
      </c>
      <c r="U212" s="197">
        <v>8.0000000000000007E-5</v>
      </c>
      <c r="V212" s="197">
        <f t="shared" si="24"/>
        <v>2.4000000000000002E-3</v>
      </c>
      <c r="W212" s="197">
        <v>0</v>
      </c>
      <c r="X212" s="198">
        <f t="shared" si="25"/>
        <v>0</v>
      </c>
      <c r="Y212" s="37"/>
      <c r="Z212" s="37"/>
      <c r="AA212" s="37"/>
      <c r="AB212" s="37"/>
      <c r="AC212" s="37"/>
      <c r="AD212" s="37"/>
      <c r="AE212" s="37"/>
      <c r="AR212" s="199" t="s">
        <v>1223</v>
      </c>
      <c r="AT212" s="199" t="s">
        <v>483</v>
      </c>
      <c r="AU212" s="199" t="s">
        <v>335</v>
      </c>
      <c r="AY212" s="19" t="s">
        <v>329</v>
      </c>
      <c r="BE212" s="115">
        <f t="shared" si="26"/>
        <v>0</v>
      </c>
      <c r="BF212" s="115">
        <f t="shared" si="27"/>
        <v>0</v>
      </c>
      <c r="BG212" s="115">
        <f t="shared" si="28"/>
        <v>0</v>
      </c>
      <c r="BH212" s="115">
        <f t="shared" si="29"/>
        <v>0</v>
      </c>
      <c r="BI212" s="115">
        <f t="shared" si="30"/>
        <v>0</v>
      </c>
      <c r="BJ212" s="19" t="s">
        <v>96</v>
      </c>
      <c r="BK212" s="200">
        <f t="shared" si="31"/>
        <v>0</v>
      </c>
      <c r="BL212" s="19" t="s">
        <v>1223</v>
      </c>
      <c r="BM212" s="199" t="s">
        <v>3767</v>
      </c>
    </row>
    <row r="213" spans="1:65" s="17" customFormat="1" ht="20.85" customHeight="1">
      <c r="B213" s="251"/>
      <c r="D213" s="252" t="s">
        <v>82</v>
      </c>
      <c r="E213" s="252" t="s">
        <v>3768</v>
      </c>
      <c r="F213" s="252" t="s">
        <v>3769</v>
      </c>
      <c r="I213" s="253"/>
      <c r="J213" s="253"/>
      <c r="K213" s="254">
        <f>BK213</f>
        <v>0</v>
      </c>
      <c r="M213" s="251"/>
      <c r="N213" s="255"/>
      <c r="O213" s="256"/>
      <c r="P213" s="256"/>
      <c r="Q213" s="257">
        <f>SUM(Q214:Q233)</f>
        <v>0</v>
      </c>
      <c r="R213" s="257">
        <f>SUM(R214:R233)</f>
        <v>0</v>
      </c>
      <c r="S213" s="256"/>
      <c r="T213" s="258">
        <f>SUM(T214:T233)</f>
        <v>0</v>
      </c>
      <c r="U213" s="256"/>
      <c r="V213" s="258">
        <f>SUM(V214:V233)</f>
        <v>2.018E-2</v>
      </c>
      <c r="W213" s="256"/>
      <c r="X213" s="259">
        <f>SUM(X214:X233)</f>
        <v>0</v>
      </c>
      <c r="AR213" s="252" t="s">
        <v>178</v>
      </c>
      <c r="AT213" s="260" t="s">
        <v>82</v>
      </c>
      <c r="AU213" s="260" t="s">
        <v>178</v>
      </c>
      <c r="AY213" s="252" t="s">
        <v>329</v>
      </c>
      <c r="BK213" s="261">
        <f>SUM(BK214:BK233)</f>
        <v>0</v>
      </c>
    </row>
    <row r="214" spans="1:65" s="2" customFormat="1" ht="16.5" customHeight="1">
      <c r="A214" s="37"/>
      <c r="B214" s="153"/>
      <c r="C214" s="187" t="s">
        <v>790</v>
      </c>
      <c r="D214" s="187" t="s">
        <v>331</v>
      </c>
      <c r="E214" s="188" t="s">
        <v>3770</v>
      </c>
      <c r="F214" s="189" t="s">
        <v>3771</v>
      </c>
      <c r="G214" s="190" t="s">
        <v>646</v>
      </c>
      <c r="H214" s="191">
        <v>1</v>
      </c>
      <c r="I214" s="192"/>
      <c r="J214" s="192"/>
      <c r="K214" s="191">
        <f t="shared" ref="K214:K233" si="32">ROUND(P214*H214,3)</f>
        <v>0</v>
      </c>
      <c r="L214" s="193"/>
      <c r="M214" s="38"/>
      <c r="N214" s="194" t="s">
        <v>1</v>
      </c>
      <c r="O214" s="195" t="s">
        <v>47</v>
      </c>
      <c r="P214" s="196">
        <f t="shared" ref="P214:P233" si="33">I214+J214</f>
        <v>0</v>
      </c>
      <c r="Q214" s="196">
        <f t="shared" ref="Q214:Q233" si="34">ROUND(I214*H214,3)</f>
        <v>0</v>
      </c>
      <c r="R214" s="196">
        <f t="shared" ref="R214:R233" si="35">ROUND(J214*H214,3)</f>
        <v>0</v>
      </c>
      <c r="S214" s="66"/>
      <c r="T214" s="197">
        <f t="shared" ref="T214:T233" si="36">S214*H214</f>
        <v>0</v>
      </c>
      <c r="U214" s="197">
        <v>0</v>
      </c>
      <c r="V214" s="197">
        <f t="shared" ref="V214:V233" si="37">U214*H214</f>
        <v>0</v>
      </c>
      <c r="W214" s="197">
        <v>0</v>
      </c>
      <c r="X214" s="198">
        <f t="shared" ref="X214:X233" si="38"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821</v>
      </c>
      <c r="AT214" s="199" t="s">
        <v>331</v>
      </c>
      <c r="AU214" s="199" t="s">
        <v>335</v>
      </c>
      <c r="AY214" s="19" t="s">
        <v>329</v>
      </c>
      <c r="BE214" s="115">
        <f t="shared" ref="BE214:BE233" si="39">IF(O214="základná",K214,0)</f>
        <v>0</v>
      </c>
      <c r="BF214" s="115">
        <f t="shared" ref="BF214:BF233" si="40">IF(O214="znížená",K214,0)</f>
        <v>0</v>
      </c>
      <c r="BG214" s="115">
        <f t="shared" ref="BG214:BG233" si="41">IF(O214="zákl. prenesená",K214,0)</f>
        <v>0</v>
      </c>
      <c r="BH214" s="115">
        <f t="shared" ref="BH214:BH233" si="42">IF(O214="zníž. prenesená",K214,0)</f>
        <v>0</v>
      </c>
      <c r="BI214" s="115">
        <f t="shared" ref="BI214:BI233" si="43">IF(O214="nulová",K214,0)</f>
        <v>0</v>
      </c>
      <c r="BJ214" s="19" t="s">
        <v>96</v>
      </c>
      <c r="BK214" s="200">
        <f t="shared" ref="BK214:BK233" si="44">ROUND(P214*H214,3)</f>
        <v>0</v>
      </c>
      <c r="BL214" s="19" t="s">
        <v>821</v>
      </c>
      <c r="BM214" s="199" t="s">
        <v>3772</v>
      </c>
    </row>
    <row r="215" spans="1:65" s="2" customFormat="1" ht="21.75" customHeight="1">
      <c r="A215" s="37"/>
      <c r="B215" s="153"/>
      <c r="C215" s="233" t="s">
        <v>795</v>
      </c>
      <c r="D215" s="233" t="s">
        <v>483</v>
      </c>
      <c r="E215" s="234" t="s">
        <v>3773</v>
      </c>
      <c r="F215" s="235" t="s">
        <v>3774</v>
      </c>
      <c r="G215" s="236" t="s">
        <v>646</v>
      </c>
      <c r="H215" s="237">
        <v>1</v>
      </c>
      <c r="I215" s="238"/>
      <c r="J215" s="239"/>
      <c r="K215" s="237">
        <f t="shared" si="32"/>
        <v>0</v>
      </c>
      <c r="L215" s="239"/>
      <c r="M215" s="240"/>
      <c r="N215" s="241" t="s">
        <v>1</v>
      </c>
      <c r="O215" s="195" t="s">
        <v>47</v>
      </c>
      <c r="P215" s="196">
        <f t="shared" si="33"/>
        <v>0</v>
      </c>
      <c r="Q215" s="196">
        <f t="shared" si="34"/>
        <v>0</v>
      </c>
      <c r="R215" s="196">
        <f t="shared" si="35"/>
        <v>0</v>
      </c>
      <c r="S215" s="66"/>
      <c r="T215" s="197">
        <f t="shared" si="36"/>
        <v>0</v>
      </c>
      <c r="U215" s="197">
        <v>3.2000000000000003E-4</v>
      </c>
      <c r="V215" s="197">
        <f t="shared" si="37"/>
        <v>3.2000000000000003E-4</v>
      </c>
      <c r="W215" s="197">
        <v>0</v>
      </c>
      <c r="X215" s="198">
        <f t="shared" si="38"/>
        <v>0</v>
      </c>
      <c r="Y215" s="37"/>
      <c r="Z215" s="37"/>
      <c r="AA215" s="37"/>
      <c r="AB215" s="37"/>
      <c r="AC215" s="37"/>
      <c r="AD215" s="37"/>
      <c r="AE215" s="37"/>
      <c r="AR215" s="199" t="s">
        <v>1223</v>
      </c>
      <c r="AT215" s="199" t="s">
        <v>483</v>
      </c>
      <c r="AU215" s="199" t="s">
        <v>335</v>
      </c>
      <c r="AY215" s="19" t="s">
        <v>329</v>
      </c>
      <c r="BE215" s="115">
        <f t="shared" si="39"/>
        <v>0</v>
      </c>
      <c r="BF215" s="115">
        <f t="shared" si="40"/>
        <v>0</v>
      </c>
      <c r="BG215" s="115">
        <f t="shared" si="41"/>
        <v>0</v>
      </c>
      <c r="BH215" s="115">
        <f t="shared" si="42"/>
        <v>0</v>
      </c>
      <c r="BI215" s="115">
        <f t="shared" si="43"/>
        <v>0</v>
      </c>
      <c r="BJ215" s="19" t="s">
        <v>96</v>
      </c>
      <c r="BK215" s="200">
        <f t="shared" si="44"/>
        <v>0</v>
      </c>
      <c r="BL215" s="19" t="s">
        <v>1223</v>
      </c>
      <c r="BM215" s="199" t="s">
        <v>3775</v>
      </c>
    </row>
    <row r="216" spans="1:65" s="2" customFormat="1" ht="24.2" customHeight="1">
      <c r="A216" s="37"/>
      <c r="B216" s="153"/>
      <c r="C216" s="187" t="s">
        <v>799</v>
      </c>
      <c r="D216" s="187" t="s">
        <v>331</v>
      </c>
      <c r="E216" s="188" t="s">
        <v>3648</v>
      </c>
      <c r="F216" s="189" t="s">
        <v>3649</v>
      </c>
      <c r="G216" s="190" t="s">
        <v>646</v>
      </c>
      <c r="H216" s="191">
        <v>1</v>
      </c>
      <c r="I216" s="192"/>
      <c r="J216" s="192"/>
      <c r="K216" s="191">
        <f t="shared" si="32"/>
        <v>0</v>
      </c>
      <c r="L216" s="193"/>
      <c r="M216" s="38"/>
      <c r="N216" s="194" t="s">
        <v>1</v>
      </c>
      <c r="O216" s="195" t="s">
        <v>47</v>
      </c>
      <c r="P216" s="196">
        <f t="shared" si="33"/>
        <v>0</v>
      </c>
      <c r="Q216" s="196">
        <f t="shared" si="34"/>
        <v>0</v>
      </c>
      <c r="R216" s="196">
        <f t="shared" si="35"/>
        <v>0</v>
      </c>
      <c r="S216" s="66"/>
      <c r="T216" s="197">
        <f t="shared" si="36"/>
        <v>0</v>
      </c>
      <c r="U216" s="197">
        <v>0</v>
      </c>
      <c r="V216" s="197">
        <f t="shared" si="37"/>
        <v>0</v>
      </c>
      <c r="W216" s="197">
        <v>0</v>
      </c>
      <c r="X216" s="198">
        <f t="shared" si="38"/>
        <v>0</v>
      </c>
      <c r="Y216" s="37"/>
      <c r="Z216" s="37"/>
      <c r="AA216" s="37"/>
      <c r="AB216" s="37"/>
      <c r="AC216" s="37"/>
      <c r="AD216" s="37"/>
      <c r="AE216" s="37"/>
      <c r="AR216" s="199" t="s">
        <v>821</v>
      </c>
      <c r="AT216" s="199" t="s">
        <v>331</v>
      </c>
      <c r="AU216" s="199" t="s">
        <v>335</v>
      </c>
      <c r="AY216" s="19" t="s">
        <v>329</v>
      </c>
      <c r="BE216" s="115">
        <f t="shared" si="39"/>
        <v>0</v>
      </c>
      <c r="BF216" s="115">
        <f t="shared" si="40"/>
        <v>0</v>
      </c>
      <c r="BG216" s="115">
        <f t="shared" si="41"/>
        <v>0</v>
      </c>
      <c r="BH216" s="115">
        <f t="shared" si="42"/>
        <v>0</v>
      </c>
      <c r="BI216" s="115">
        <f t="shared" si="43"/>
        <v>0</v>
      </c>
      <c r="BJ216" s="19" t="s">
        <v>96</v>
      </c>
      <c r="BK216" s="200">
        <f t="shared" si="44"/>
        <v>0</v>
      </c>
      <c r="BL216" s="19" t="s">
        <v>821</v>
      </c>
      <c r="BM216" s="199" t="s">
        <v>3776</v>
      </c>
    </row>
    <row r="217" spans="1:65" s="2" customFormat="1" ht="24.2" customHeight="1">
      <c r="A217" s="37"/>
      <c r="B217" s="153"/>
      <c r="C217" s="233" t="s">
        <v>803</v>
      </c>
      <c r="D217" s="233" t="s">
        <v>483</v>
      </c>
      <c r="E217" s="234" t="s">
        <v>3651</v>
      </c>
      <c r="F217" s="235" t="s">
        <v>3652</v>
      </c>
      <c r="G217" s="236" t="s">
        <v>646</v>
      </c>
      <c r="H217" s="237">
        <v>1</v>
      </c>
      <c r="I217" s="238"/>
      <c r="J217" s="239"/>
      <c r="K217" s="237">
        <f t="shared" si="32"/>
        <v>0</v>
      </c>
      <c r="L217" s="239"/>
      <c r="M217" s="240"/>
      <c r="N217" s="241" t="s">
        <v>1</v>
      </c>
      <c r="O217" s="195" t="s">
        <v>47</v>
      </c>
      <c r="P217" s="196">
        <f t="shared" si="33"/>
        <v>0</v>
      </c>
      <c r="Q217" s="196">
        <f t="shared" si="34"/>
        <v>0</v>
      </c>
      <c r="R217" s="196">
        <f t="shared" si="35"/>
        <v>0</v>
      </c>
      <c r="S217" s="66"/>
      <c r="T217" s="197">
        <f t="shared" si="36"/>
        <v>0</v>
      </c>
      <c r="U217" s="197">
        <v>2.9999999999999997E-4</v>
      </c>
      <c r="V217" s="197">
        <f t="shared" si="37"/>
        <v>2.9999999999999997E-4</v>
      </c>
      <c r="W217" s="197">
        <v>0</v>
      </c>
      <c r="X217" s="198">
        <f t="shared" si="38"/>
        <v>0</v>
      </c>
      <c r="Y217" s="37"/>
      <c r="Z217" s="37"/>
      <c r="AA217" s="37"/>
      <c r="AB217" s="37"/>
      <c r="AC217" s="37"/>
      <c r="AD217" s="37"/>
      <c r="AE217" s="37"/>
      <c r="AR217" s="199" t="s">
        <v>1223</v>
      </c>
      <c r="AT217" s="199" t="s">
        <v>483</v>
      </c>
      <c r="AU217" s="199" t="s">
        <v>335</v>
      </c>
      <c r="AY217" s="19" t="s">
        <v>329</v>
      </c>
      <c r="BE217" s="115">
        <f t="shared" si="39"/>
        <v>0</v>
      </c>
      <c r="BF217" s="115">
        <f t="shared" si="40"/>
        <v>0</v>
      </c>
      <c r="BG217" s="115">
        <f t="shared" si="41"/>
        <v>0</v>
      </c>
      <c r="BH217" s="115">
        <f t="shared" si="42"/>
        <v>0</v>
      </c>
      <c r="BI217" s="115">
        <f t="shared" si="43"/>
        <v>0</v>
      </c>
      <c r="BJ217" s="19" t="s">
        <v>96</v>
      </c>
      <c r="BK217" s="200">
        <f t="shared" si="44"/>
        <v>0</v>
      </c>
      <c r="BL217" s="19" t="s">
        <v>1223</v>
      </c>
      <c r="BM217" s="199" t="s">
        <v>3777</v>
      </c>
    </row>
    <row r="218" spans="1:65" s="2" customFormat="1" ht="21.75" customHeight="1">
      <c r="A218" s="37"/>
      <c r="B218" s="153"/>
      <c r="C218" s="233" t="s">
        <v>807</v>
      </c>
      <c r="D218" s="233" t="s">
        <v>483</v>
      </c>
      <c r="E218" s="234" t="s">
        <v>3778</v>
      </c>
      <c r="F218" s="235" t="s">
        <v>3779</v>
      </c>
      <c r="G218" s="236" t="s">
        <v>646</v>
      </c>
      <c r="H218" s="237">
        <v>3</v>
      </c>
      <c r="I218" s="238"/>
      <c r="J218" s="239"/>
      <c r="K218" s="237">
        <f t="shared" si="32"/>
        <v>0</v>
      </c>
      <c r="L218" s="239"/>
      <c r="M218" s="240"/>
      <c r="N218" s="241" t="s">
        <v>1</v>
      </c>
      <c r="O218" s="195" t="s">
        <v>47</v>
      </c>
      <c r="P218" s="196">
        <f t="shared" si="33"/>
        <v>0</v>
      </c>
      <c r="Q218" s="196">
        <f t="shared" si="34"/>
        <v>0</v>
      </c>
      <c r="R218" s="196">
        <f t="shared" si="35"/>
        <v>0</v>
      </c>
      <c r="S218" s="66"/>
      <c r="T218" s="197">
        <f t="shared" si="36"/>
        <v>0</v>
      </c>
      <c r="U218" s="197">
        <v>2.0000000000000002E-5</v>
      </c>
      <c r="V218" s="197">
        <f t="shared" si="37"/>
        <v>6.0000000000000008E-5</v>
      </c>
      <c r="W218" s="197">
        <v>0</v>
      </c>
      <c r="X218" s="198">
        <f t="shared" si="38"/>
        <v>0</v>
      </c>
      <c r="Y218" s="37"/>
      <c r="Z218" s="37"/>
      <c r="AA218" s="37"/>
      <c r="AB218" s="37"/>
      <c r="AC218" s="37"/>
      <c r="AD218" s="37"/>
      <c r="AE218" s="37"/>
      <c r="AR218" s="199" t="s">
        <v>1223</v>
      </c>
      <c r="AT218" s="199" t="s">
        <v>483</v>
      </c>
      <c r="AU218" s="199" t="s">
        <v>335</v>
      </c>
      <c r="AY218" s="19" t="s">
        <v>329</v>
      </c>
      <c r="BE218" s="115">
        <f t="shared" si="39"/>
        <v>0</v>
      </c>
      <c r="BF218" s="115">
        <f t="shared" si="40"/>
        <v>0</v>
      </c>
      <c r="BG218" s="115">
        <f t="shared" si="41"/>
        <v>0</v>
      </c>
      <c r="BH218" s="115">
        <f t="shared" si="42"/>
        <v>0</v>
      </c>
      <c r="BI218" s="115">
        <f t="shared" si="43"/>
        <v>0</v>
      </c>
      <c r="BJ218" s="19" t="s">
        <v>96</v>
      </c>
      <c r="BK218" s="200">
        <f t="shared" si="44"/>
        <v>0</v>
      </c>
      <c r="BL218" s="19" t="s">
        <v>1223</v>
      </c>
      <c r="BM218" s="199" t="s">
        <v>3780</v>
      </c>
    </row>
    <row r="219" spans="1:65" s="2" customFormat="1" ht="21.75" customHeight="1">
      <c r="A219" s="37"/>
      <c r="B219" s="153"/>
      <c r="C219" s="187" t="s">
        <v>821</v>
      </c>
      <c r="D219" s="187" t="s">
        <v>331</v>
      </c>
      <c r="E219" s="188" t="s">
        <v>3690</v>
      </c>
      <c r="F219" s="189" t="s">
        <v>3691</v>
      </c>
      <c r="G219" s="190" t="s">
        <v>646</v>
      </c>
      <c r="H219" s="191">
        <v>12</v>
      </c>
      <c r="I219" s="192"/>
      <c r="J219" s="192"/>
      <c r="K219" s="191">
        <f t="shared" si="32"/>
        <v>0</v>
      </c>
      <c r="L219" s="193"/>
      <c r="M219" s="38"/>
      <c r="N219" s="194" t="s">
        <v>1</v>
      </c>
      <c r="O219" s="195" t="s">
        <v>47</v>
      </c>
      <c r="P219" s="196">
        <f t="shared" si="33"/>
        <v>0</v>
      </c>
      <c r="Q219" s="196">
        <f t="shared" si="34"/>
        <v>0</v>
      </c>
      <c r="R219" s="196">
        <f t="shared" si="35"/>
        <v>0</v>
      </c>
      <c r="S219" s="66"/>
      <c r="T219" s="197">
        <f t="shared" si="36"/>
        <v>0</v>
      </c>
      <c r="U219" s="197">
        <v>0</v>
      </c>
      <c r="V219" s="197">
        <f t="shared" si="37"/>
        <v>0</v>
      </c>
      <c r="W219" s="197">
        <v>0</v>
      </c>
      <c r="X219" s="198">
        <f t="shared" si="38"/>
        <v>0</v>
      </c>
      <c r="Y219" s="37"/>
      <c r="Z219" s="37"/>
      <c r="AA219" s="37"/>
      <c r="AB219" s="37"/>
      <c r="AC219" s="37"/>
      <c r="AD219" s="37"/>
      <c r="AE219" s="37"/>
      <c r="AR219" s="199" t="s">
        <v>821</v>
      </c>
      <c r="AT219" s="199" t="s">
        <v>331</v>
      </c>
      <c r="AU219" s="199" t="s">
        <v>335</v>
      </c>
      <c r="AY219" s="19" t="s">
        <v>329</v>
      </c>
      <c r="BE219" s="115">
        <f t="shared" si="39"/>
        <v>0</v>
      </c>
      <c r="BF219" s="115">
        <f t="shared" si="40"/>
        <v>0</v>
      </c>
      <c r="BG219" s="115">
        <f t="shared" si="41"/>
        <v>0</v>
      </c>
      <c r="BH219" s="115">
        <f t="shared" si="42"/>
        <v>0</v>
      </c>
      <c r="BI219" s="115">
        <f t="shared" si="43"/>
        <v>0</v>
      </c>
      <c r="BJ219" s="19" t="s">
        <v>96</v>
      </c>
      <c r="BK219" s="200">
        <f t="shared" si="44"/>
        <v>0</v>
      </c>
      <c r="BL219" s="19" t="s">
        <v>821</v>
      </c>
      <c r="BM219" s="199" t="s">
        <v>3781</v>
      </c>
    </row>
    <row r="220" spans="1:65" s="2" customFormat="1" ht="33" customHeight="1">
      <c r="A220" s="37"/>
      <c r="B220" s="153"/>
      <c r="C220" s="233" t="s">
        <v>825</v>
      </c>
      <c r="D220" s="233" t="s">
        <v>483</v>
      </c>
      <c r="E220" s="234" t="s">
        <v>3693</v>
      </c>
      <c r="F220" s="235" t="s">
        <v>3694</v>
      </c>
      <c r="G220" s="236" t="s">
        <v>646</v>
      </c>
      <c r="H220" s="237">
        <v>10</v>
      </c>
      <c r="I220" s="238"/>
      <c r="J220" s="239"/>
      <c r="K220" s="237">
        <f t="shared" si="32"/>
        <v>0</v>
      </c>
      <c r="L220" s="239"/>
      <c r="M220" s="240"/>
      <c r="N220" s="241" t="s">
        <v>1</v>
      </c>
      <c r="O220" s="195" t="s">
        <v>47</v>
      </c>
      <c r="P220" s="196">
        <f t="shared" si="33"/>
        <v>0</v>
      </c>
      <c r="Q220" s="196">
        <f t="shared" si="34"/>
        <v>0</v>
      </c>
      <c r="R220" s="196">
        <f t="shared" si="35"/>
        <v>0</v>
      </c>
      <c r="S220" s="66"/>
      <c r="T220" s="197">
        <f t="shared" si="36"/>
        <v>0</v>
      </c>
      <c r="U220" s="197">
        <v>2.0000000000000001E-4</v>
      </c>
      <c r="V220" s="197">
        <f t="shared" si="37"/>
        <v>2E-3</v>
      </c>
      <c r="W220" s="197">
        <v>0</v>
      </c>
      <c r="X220" s="198">
        <f t="shared" si="38"/>
        <v>0</v>
      </c>
      <c r="Y220" s="37"/>
      <c r="Z220" s="37"/>
      <c r="AA220" s="37"/>
      <c r="AB220" s="37"/>
      <c r="AC220" s="37"/>
      <c r="AD220" s="37"/>
      <c r="AE220" s="37"/>
      <c r="AR220" s="199" t="s">
        <v>1223</v>
      </c>
      <c r="AT220" s="199" t="s">
        <v>483</v>
      </c>
      <c r="AU220" s="199" t="s">
        <v>335</v>
      </c>
      <c r="AY220" s="19" t="s">
        <v>329</v>
      </c>
      <c r="BE220" s="115">
        <f t="shared" si="39"/>
        <v>0</v>
      </c>
      <c r="BF220" s="115">
        <f t="shared" si="40"/>
        <v>0</v>
      </c>
      <c r="BG220" s="115">
        <f t="shared" si="41"/>
        <v>0</v>
      </c>
      <c r="BH220" s="115">
        <f t="shared" si="42"/>
        <v>0</v>
      </c>
      <c r="BI220" s="115">
        <f t="shared" si="43"/>
        <v>0</v>
      </c>
      <c r="BJ220" s="19" t="s">
        <v>96</v>
      </c>
      <c r="BK220" s="200">
        <f t="shared" si="44"/>
        <v>0</v>
      </c>
      <c r="BL220" s="19" t="s">
        <v>1223</v>
      </c>
      <c r="BM220" s="199" t="s">
        <v>3782</v>
      </c>
    </row>
    <row r="221" spans="1:65" s="2" customFormat="1" ht="33" customHeight="1">
      <c r="A221" s="37"/>
      <c r="B221" s="153"/>
      <c r="C221" s="233" t="s">
        <v>830</v>
      </c>
      <c r="D221" s="233" t="s">
        <v>483</v>
      </c>
      <c r="E221" s="234" t="s">
        <v>3699</v>
      </c>
      <c r="F221" s="235" t="s">
        <v>3700</v>
      </c>
      <c r="G221" s="236" t="s">
        <v>646</v>
      </c>
      <c r="H221" s="237">
        <v>2</v>
      </c>
      <c r="I221" s="238"/>
      <c r="J221" s="239"/>
      <c r="K221" s="237">
        <f t="shared" si="32"/>
        <v>0</v>
      </c>
      <c r="L221" s="239"/>
      <c r="M221" s="240"/>
      <c r="N221" s="241" t="s">
        <v>1</v>
      </c>
      <c r="O221" s="195" t="s">
        <v>47</v>
      </c>
      <c r="P221" s="196">
        <f t="shared" si="33"/>
        <v>0</v>
      </c>
      <c r="Q221" s="196">
        <f t="shared" si="34"/>
        <v>0</v>
      </c>
      <c r="R221" s="196">
        <f t="shared" si="35"/>
        <v>0</v>
      </c>
      <c r="S221" s="66"/>
      <c r="T221" s="197">
        <f t="shared" si="36"/>
        <v>0</v>
      </c>
      <c r="U221" s="197">
        <v>2.0000000000000001E-4</v>
      </c>
      <c r="V221" s="197">
        <f t="shared" si="37"/>
        <v>4.0000000000000002E-4</v>
      </c>
      <c r="W221" s="197">
        <v>0</v>
      </c>
      <c r="X221" s="198">
        <f t="shared" si="38"/>
        <v>0</v>
      </c>
      <c r="Y221" s="37"/>
      <c r="Z221" s="37"/>
      <c r="AA221" s="37"/>
      <c r="AB221" s="37"/>
      <c r="AC221" s="37"/>
      <c r="AD221" s="37"/>
      <c r="AE221" s="37"/>
      <c r="AR221" s="199" t="s">
        <v>1223</v>
      </c>
      <c r="AT221" s="199" t="s">
        <v>483</v>
      </c>
      <c r="AU221" s="199" t="s">
        <v>335</v>
      </c>
      <c r="AY221" s="19" t="s">
        <v>329</v>
      </c>
      <c r="BE221" s="115">
        <f t="shared" si="39"/>
        <v>0</v>
      </c>
      <c r="BF221" s="115">
        <f t="shared" si="40"/>
        <v>0</v>
      </c>
      <c r="BG221" s="115">
        <f t="shared" si="41"/>
        <v>0</v>
      </c>
      <c r="BH221" s="115">
        <f t="shared" si="42"/>
        <v>0</v>
      </c>
      <c r="BI221" s="115">
        <f t="shared" si="43"/>
        <v>0</v>
      </c>
      <c r="BJ221" s="19" t="s">
        <v>96</v>
      </c>
      <c r="BK221" s="200">
        <f t="shared" si="44"/>
        <v>0</v>
      </c>
      <c r="BL221" s="19" t="s">
        <v>1223</v>
      </c>
      <c r="BM221" s="199" t="s">
        <v>3783</v>
      </c>
    </row>
    <row r="222" spans="1:65" s="2" customFormat="1" ht="21.75" customHeight="1">
      <c r="A222" s="37"/>
      <c r="B222" s="153"/>
      <c r="C222" s="187" t="s">
        <v>835</v>
      </c>
      <c r="D222" s="187" t="s">
        <v>331</v>
      </c>
      <c r="E222" s="188" t="s">
        <v>3705</v>
      </c>
      <c r="F222" s="189" t="s">
        <v>3706</v>
      </c>
      <c r="G222" s="190" t="s">
        <v>646</v>
      </c>
      <c r="H222" s="191">
        <v>2</v>
      </c>
      <c r="I222" s="192"/>
      <c r="J222" s="192"/>
      <c r="K222" s="191">
        <f t="shared" si="32"/>
        <v>0</v>
      </c>
      <c r="L222" s="193"/>
      <c r="M222" s="38"/>
      <c r="N222" s="194" t="s">
        <v>1</v>
      </c>
      <c r="O222" s="195" t="s">
        <v>47</v>
      </c>
      <c r="P222" s="196">
        <f t="shared" si="33"/>
        <v>0</v>
      </c>
      <c r="Q222" s="196">
        <f t="shared" si="34"/>
        <v>0</v>
      </c>
      <c r="R222" s="196">
        <f t="shared" si="35"/>
        <v>0</v>
      </c>
      <c r="S222" s="66"/>
      <c r="T222" s="197">
        <f t="shared" si="36"/>
        <v>0</v>
      </c>
      <c r="U222" s="197">
        <v>0</v>
      </c>
      <c r="V222" s="197">
        <f t="shared" si="37"/>
        <v>0</v>
      </c>
      <c r="W222" s="197">
        <v>0</v>
      </c>
      <c r="X222" s="198">
        <f t="shared" si="38"/>
        <v>0</v>
      </c>
      <c r="Y222" s="37"/>
      <c r="Z222" s="37"/>
      <c r="AA222" s="37"/>
      <c r="AB222" s="37"/>
      <c r="AC222" s="37"/>
      <c r="AD222" s="37"/>
      <c r="AE222" s="37"/>
      <c r="AR222" s="199" t="s">
        <v>821</v>
      </c>
      <c r="AT222" s="199" t="s">
        <v>331</v>
      </c>
      <c r="AU222" s="199" t="s">
        <v>335</v>
      </c>
      <c r="AY222" s="19" t="s">
        <v>329</v>
      </c>
      <c r="BE222" s="115">
        <f t="shared" si="39"/>
        <v>0</v>
      </c>
      <c r="BF222" s="115">
        <f t="shared" si="40"/>
        <v>0</v>
      </c>
      <c r="BG222" s="115">
        <f t="shared" si="41"/>
        <v>0</v>
      </c>
      <c r="BH222" s="115">
        <f t="shared" si="42"/>
        <v>0</v>
      </c>
      <c r="BI222" s="115">
        <f t="shared" si="43"/>
        <v>0</v>
      </c>
      <c r="BJ222" s="19" t="s">
        <v>96</v>
      </c>
      <c r="BK222" s="200">
        <f t="shared" si="44"/>
        <v>0</v>
      </c>
      <c r="BL222" s="19" t="s">
        <v>821</v>
      </c>
      <c r="BM222" s="199" t="s">
        <v>3784</v>
      </c>
    </row>
    <row r="223" spans="1:65" s="2" customFormat="1" ht="24.2" customHeight="1">
      <c r="A223" s="37"/>
      <c r="B223" s="153"/>
      <c r="C223" s="233" t="s">
        <v>839</v>
      </c>
      <c r="D223" s="233" t="s">
        <v>483</v>
      </c>
      <c r="E223" s="234" t="s">
        <v>3708</v>
      </c>
      <c r="F223" s="235" t="s">
        <v>3709</v>
      </c>
      <c r="G223" s="236" t="s">
        <v>646</v>
      </c>
      <c r="H223" s="237">
        <v>2</v>
      </c>
      <c r="I223" s="238"/>
      <c r="J223" s="239"/>
      <c r="K223" s="237">
        <f t="shared" si="32"/>
        <v>0</v>
      </c>
      <c r="L223" s="239"/>
      <c r="M223" s="240"/>
      <c r="N223" s="241" t="s">
        <v>1</v>
      </c>
      <c r="O223" s="195" t="s">
        <v>47</v>
      </c>
      <c r="P223" s="196">
        <f t="shared" si="33"/>
        <v>0</v>
      </c>
      <c r="Q223" s="196">
        <f t="shared" si="34"/>
        <v>0</v>
      </c>
      <c r="R223" s="196">
        <f t="shared" si="35"/>
        <v>0</v>
      </c>
      <c r="S223" s="66"/>
      <c r="T223" s="197">
        <f t="shared" si="36"/>
        <v>0</v>
      </c>
      <c r="U223" s="197">
        <v>4.4000000000000002E-4</v>
      </c>
      <c r="V223" s="197">
        <f t="shared" si="37"/>
        <v>8.8000000000000003E-4</v>
      </c>
      <c r="W223" s="197">
        <v>0</v>
      </c>
      <c r="X223" s="198">
        <f t="shared" si="38"/>
        <v>0</v>
      </c>
      <c r="Y223" s="37"/>
      <c r="Z223" s="37"/>
      <c r="AA223" s="37"/>
      <c r="AB223" s="37"/>
      <c r="AC223" s="37"/>
      <c r="AD223" s="37"/>
      <c r="AE223" s="37"/>
      <c r="AR223" s="199" t="s">
        <v>1223</v>
      </c>
      <c r="AT223" s="199" t="s">
        <v>483</v>
      </c>
      <c r="AU223" s="199" t="s">
        <v>335</v>
      </c>
      <c r="AY223" s="19" t="s">
        <v>329</v>
      </c>
      <c r="BE223" s="115">
        <f t="shared" si="39"/>
        <v>0</v>
      </c>
      <c r="BF223" s="115">
        <f t="shared" si="40"/>
        <v>0</v>
      </c>
      <c r="BG223" s="115">
        <f t="shared" si="41"/>
        <v>0</v>
      </c>
      <c r="BH223" s="115">
        <f t="shared" si="42"/>
        <v>0</v>
      </c>
      <c r="BI223" s="115">
        <f t="shared" si="43"/>
        <v>0</v>
      </c>
      <c r="BJ223" s="19" t="s">
        <v>96</v>
      </c>
      <c r="BK223" s="200">
        <f t="shared" si="44"/>
        <v>0</v>
      </c>
      <c r="BL223" s="19" t="s">
        <v>1223</v>
      </c>
      <c r="BM223" s="199" t="s">
        <v>3785</v>
      </c>
    </row>
    <row r="224" spans="1:65" s="2" customFormat="1" ht="16.5" customHeight="1">
      <c r="A224" s="37"/>
      <c r="B224" s="153"/>
      <c r="C224" s="187" t="s">
        <v>846</v>
      </c>
      <c r="D224" s="187" t="s">
        <v>331</v>
      </c>
      <c r="E224" s="188" t="s">
        <v>3786</v>
      </c>
      <c r="F224" s="189" t="s">
        <v>3787</v>
      </c>
      <c r="G224" s="190" t="s">
        <v>646</v>
      </c>
      <c r="H224" s="191">
        <v>1</v>
      </c>
      <c r="I224" s="192"/>
      <c r="J224" s="192"/>
      <c r="K224" s="191">
        <f t="shared" si="32"/>
        <v>0</v>
      </c>
      <c r="L224" s="193"/>
      <c r="M224" s="38"/>
      <c r="N224" s="194" t="s">
        <v>1</v>
      </c>
      <c r="O224" s="195" t="s">
        <v>47</v>
      </c>
      <c r="P224" s="196">
        <f t="shared" si="33"/>
        <v>0</v>
      </c>
      <c r="Q224" s="196">
        <f t="shared" si="34"/>
        <v>0</v>
      </c>
      <c r="R224" s="196">
        <f t="shared" si="35"/>
        <v>0</v>
      </c>
      <c r="S224" s="66"/>
      <c r="T224" s="197">
        <f t="shared" si="36"/>
        <v>0</v>
      </c>
      <c r="U224" s="197">
        <v>0</v>
      </c>
      <c r="V224" s="197">
        <f t="shared" si="37"/>
        <v>0</v>
      </c>
      <c r="W224" s="197">
        <v>0</v>
      </c>
      <c r="X224" s="198">
        <f t="shared" si="38"/>
        <v>0</v>
      </c>
      <c r="Y224" s="37"/>
      <c r="Z224" s="37"/>
      <c r="AA224" s="37"/>
      <c r="AB224" s="37"/>
      <c r="AC224" s="37"/>
      <c r="AD224" s="37"/>
      <c r="AE224" s="37"/>
      <c r="AR224" s="199" t="s">
        <v>821</v>
      </c>
      <c r="AT224" s="199" t="s">
        <v>331</v>
      </c>
      <c r="AU224" s="199" t="s">
        <v>335</v>
      </c>
      <c r="AY224" s="19" t="s">
        <v>329</v>
      </c>
      <c r="BE224" s="115">
        <f t="shared" si="39"/>
        <v>0</v>
      </c>
      <c r="BF224" s="115">
        <f t="shared" si="40"/>
        <v>0</v>
      </c>
      <c r="BG224" s="115">
        <f t="shared" si="41"/>
        <v>0</v>
      </c>
      <c r="BH224" s="115">
        <f t="shared" si="42"/>
        <v>0</v>
      </c>
      <c r="BI224" s="115">
        <f t="shared" si="43"/>
        <v>0</v>
      </c>
      <c r="BJ224" s="19" t="s">
        <v>96</v>
      </c>
      <c r="BK224" s="200">
        <f t="shared" si="44"/>
        <v>0</v>
      </c>
      <c r="BL224" s="19" t="s">
        <v>821</v>
      </c>
      <c r="BM224" s="199" t="s">
        <v>3788</v>
      </c>
    </row>
    <row r="225" spans="1:65" s="2" customFormat="1" ht="33" customHeight="1">
      <c r="A225" s="37"/>
      <c r="B225" s="153"/>
      <c r="C225" s="233" t="s">
        <v>851</v>
      </c>
      <c r="D225" s="233" t="s">
        <v>483</v>
      </c>
      <c r="E225" s="234" t="s">
        <v>3789</v>
      </c>
      <c r="F225" s="235" t="s">
        <v>3790</v>
      </c>
      <c r="G225" s="236" t="s">
        <v>646</v>
      </c>
      <c r="H225" s="237">
        <v>1</v>
      </c>
      <c r="I225" s="238"/>
      <c r="J225" s="239"/>
      <c r="K225" s="237">
        <f t="shared" si="32"/>
        <v>0</v>
      </c>
      <c r="L225" s="239"/>
      <c r="M225" s="240"/>
      <c r="N225" s="241" t="s">
        <v>1</v>
      </c>
      <c r="O225" s="195" t="s">
        <v>47</v>
      </c>
      <c r="P225" s="196">
        <f t="shared" si="33"/>
        <v>0</v>
      </c>
      <c r="Q225" s="196">
        <f t="shared" si="34"/>
        <v>0</v>
      </c>
      <c r="R225" s="196">
        <f t="shared" si="35"/>
        <v>0</v>
      </c>
      <c r="S225" s="66"/>
      <c r="T225" s="197">
        <f t="shared" si="36"/>
        <v>0</v>
      </c>
      <c r="U225" s="197">
        <v>4.4999999999999999E-4</v>
      </c>
      <c r="V225" s="197">
        <f t="shared" si="37"/>
        <v>4.4999999999999999E-4</v>
      </c>
      <c r="W225" s="197">
        <v>0</v>
      </c>
      <c r="X225" s="198">
        <f t="shared" si="38"/>
        <v>0</v>
      </c>
      <c r="Y225" s="37"/>
      <c r="Z225" s="37"/>
      <c r="AA225" s="37"/>
      <c r="AB225" s="37"/>
      <c r="AC225" s="37"/>
      <c r="AD225" s="37"/>
      <c r="AE225" s="37"/>
      <c r="AR225" s="199" t="s">
        <v>3422</v>
      </c>
      <c r="AT225" s="199" t="s">
        <v>483</v>
      </c>
      <c r="AU225" s="199" t="s">
        <v>335</v>
      </c>
      <c r="AY225" s="19" t="s">
        <v>329</v>
      </c>
      <c r="BE225" s="115">
        <f t="shared" si="39"/>
        <v>0</v>
      </c>
      <c r="BF225" s="115">
        <f t="shared" si="40"/>
        <v>0</v>
      </c>
      <c r="BG225" s="115">
        <f t="shared" si="41"/>
        <v>0</v>
      </c>
      <c r="BH225" s="115">
        <f t="shared" si="42"/>
        <v>0</v>
      </c>
      <c r="BI225" s="115">
        <f t="shared" si="43"/>
        <v>0</v>
      </c>
      <c r="BJ225" s="19" t="s">
        <v>96</v>
      </c>
      <c r="BK225" s="200">
        <f t="shared" si="44"/>
        <v>0</v>
      </c>
      <c r="BL225" s="19" t="s">
        <v>821</v>
      </c>
      <c r="BM225" s="199" t="s">
        <v>3791</v>
      </c>
    </row>
    <row r="226" spans="1:65" s="2" customFormat="1" ht="33" customHeight="1">
      <c r="A226" s="37"/>
      <c r="B226" s="153"/>
      <c r="C226" s="187" t="s">
        <v>869</v>
      </c>
      <c r="D226" s="187" t="s">
        <v>331</v>
      </c>
      <c r="E226" s="188" t="s">
        <v>3750</v>
      </c>
      <c r="F226" s="189" t="s">
        <v>3751</v>
      </c>
      <c r="G226" s="190" t="s">
        <v>646</v>
      </c>
      <c r="H226" s="191">
        <v>40</v>
      </c>
      <c r="I226" s="192"/>
      <c r="J226" s="192"/>
      <c r="K226" s="191">
        <f t="shared" si="32"/>
        <v>0</v>
      </c>
      <c r="L226" s="193"/>
      <c r="M226" s="38"/>
      <c r="N226" s="194" t="s">
        <v>1</v>
      </c>
      <c r="O226" s="195" t="s">
        <v>47</v>
      </c>
      <c r="P226" s="196">
        <f t="shared" si="33"/>
        <v>0</v>
      </c>
      <c r="Q226" s="196">
        <f t="shared" si="34"/>
        <v>0</v>
      </c>
      <c r="R226" s="196">
        <f t="shared" si="35"/>
        <v>0</v>
      </c>
      <c r="S226" s="66"/>
      <c r="T226" s="197">
        <f t="shared" si="36"/>
        <v>0</v>
      </c>
      <c r="U226" s="197">
        <v>0</v>
      </c>
      <c r="V226" s="197">
        <f t="shared" si="37"/>
        <v>0</v>
      </c>
      <c r="W226" s="197">
        <v>0</v>
      </c>
      <c r="X226" s="198">
        <f t="shared" si="38"/>
        <v>0</v>
      </c>
      <c r="Y226" s="37"/>
      <c r="Z226" s="37"/>
      <c r="AA226" s="37"/>
      <c r="AB226" s="37"/>
      <c r="AC226" s="37"/>
      <c r="AD226" s="37"/>
      <c r="AE226" s="37"/>
      <c r="AR226" s="199" t="s">
        <v>821</v>
      </c>
      <c r="AT226" s="199" t="s">
        <v>331</v>
      </c>
      <c r="AU226" s="199" t="s">
        <v>335</v>
      </c>
      <c r="AY226" s="19" t="s">
        <v>329</v>
      </c>
      <c r="BE226" s="115">
        <f t="shared" si="39"/>
        <v>0</v>
      </c>
      <c r="BF226" s="115">
        <f t="shared" si="40"/>
        <v>0</v>
      </c>
      <c r="BG226" s="115">
        <f t="shared" si="41"/>
        <v>0</v>
      </c>
      <c r="BH226" s="115">
        <f t="shared" si="42"/>
        <v>0</v>
      </c>
      <c r="BI226" s="115">
        <f t="shared" si="43"/>
        <v>0</v>
      </c>
      <c r="BJ226" s="19" t="s">
        <v>96</v>
      </c>
      <c r="BK226" s="200">
        <f t="shared" si="44"/>
        <v>0</v>
      </c>
      <c r="BL226" s="19" t="s">
        <v>821</v>
      </c>
      <c r="BM226" s="199" t="s">
        <v>3792</v>
      </c>
    </row>
    <row r="227" spans="1:65" s="2" customFormat="1" ht="24.2" customHeight="1">
      <c r="A227" s="37"/>
      <c r="B227" s="153"/>
      <c r="C227" s="233" t="s">
        <v>887</v>
      </c>
      <c r="D227" s="233" t="s">
        <v>483</v>
      </c>
      <c r="E227" s="234" t="s">
        <v>3753</v>
      </c>
      <c r="F227" s="235" t="s">
        <v>3754</v>
      </c>
      <c r="G227" s="236" t="s">
        <v>646</v>
      </c>
      <c r="H227" s="237">
        <v>40</v>
      </c>
      <c r="I227" s="238"/>
      <c r="J227" s="239"/>
      <c r="K227" s="237">
        <f t="shared" si="32"/>
        <v>0</v>
      </c>
      <c r="L227" s="239"/>
      <c r="M227" s="240"/>
      <c r="N227" s="241" t="s">
        <v>1</v>
      </c>
      <c r="O227" s="195" t="s">
        <v>47</v>
      </c>
      <c r="P227" s="196">
        <f t="shared" si="33"/>
        <v>0</v>
      </c>
      <c r="Q227" s="196">
        <f t="shared" si="34"/>
        <v>0</v>
      </c>
      <c r="R227" s="196">
        <f t="shared" si="35"/>
        <v>0</v>
      </c>
      <c r="S227" s="66"/>
      <c r="T227" s="197">
        <f t="shared" si="36"/>
        <v>0</v>
      </c>
      <c r="U227" s="197">
        <v>3.0000000000000001E-5</v>
      </c>
      <c r="V227" s="197">
        <f t="shared" si="37"/>
        <v>1.2000000000000001E-3</v>
      </c>
      <c r="W227" s="197">
        <v>0</v>
      </c>
      <c r="X227" s="198">
        <f t="shared" si="38"/>
        <v>0</v>
      </c>
      <c r="Y227" s="37"/>
      <c r="Z227" s="37"/>
      <c r="AA227" s="37"/>
      <c r="AB227" s="37"/>
      <c r="AC227" s="37"/>
      <c r="AD227" s="37"/>
      <c r="AE227" s="37"/>
      <c r="AR227" s="199" t="s">
        <v>1223</v>
      </c>
      <c r="AT227" s="199" t="s">
        <v>483</v>
      </c>
      <c r="AU227" s="199" t="s">
        <v>335</v>
      </c>
      <c r="AY227" s="19" t="s">
        <v>329</v>
      </c>
      <c r="BE227" s="115">
        <f t="shared" si="39"/>
        <v>0</v>
      </c>
      <c r="BF227" s="115">
        <f t="shared" si="40"/>
        <v>0</v>
      </c>
      <c r="BG227" s="115">
        <f t="shared" si="41"/>
        <v>0</v>
      </c>
      <c r="BH227" s="115">
        <f t="shared" si="42"/>
        <v>0</v>
      </c>
      <c r="BI227" s="115">
        <f t="shared" si="43"/>
        <v>0</v>
      </c>
      <c r="BJ227" s="19" t="s">
        <v>96</v>
      </c>
      <c r="BK227" s="200">
        <f t="shared" si="44"/>
        <v>0</v>
      </c>
      <c r="BL227" s="19" t="s">
        <v>1223</v>
      </c>
      <c r="BM227" s="199" t="s">
        <v>3793</v>
      </c>
    </row>
    <row r="228" spans="1:65" s="2" customFormat="1" ht="16.5" customHeight="1">
      <c r="A228" s="37"/>
      <c r="B228" s="153"/>
      <c r="C228" s="233" t="s">
        <v>891</v>
      </c>
      <c r="D228" s="233" t="s">
        <v>483</v>
      </c>
      <c r="E228" s="234" t="s">
        <v>3756</v>
      </c>
      <c r="F228" s="235" t="s">
        <v>3757</v>
      </c>
      <c r="G228" s="236" t="s">
        <v>646</v>
      </c>
      <c r="H228" s="237">
        <v>4</v>
      </c>
      <c r="I228" s="238"/>
      <c r="J228" s="239"/>
      <c r="K228" s="237">
        <f t="shared" si="32"/>
        <v>0</v>
      </c>
      <c r="L228" s="239"/>
      <c r="M228" s="240"/>
      <c r="N228" s="241" t="s">
        <v>1</v>
      </c>
      <c r="O228" s="195" t="s">
        <v>47</v>
      </c>
      <c r="P228" s="196">
        <f t="shared" si="33"/>
        <v>0</v>
      </c>
      <c r="Q228" s="196">
        <f t="shared" si="34"/>
        <v>0</v>
      </c>
      <c r="R228" s="196">
        <f t="shared" si="35"/>
        <v>0</v>
      </c>
      <c r="S228" s="66"/>
      <c r="T228" s="197">
        <f t="shared" si="36"/>
        <v>0</v>
      </c>
      <c r="U228" s="197">
        <v>0</v>
      </c>
      <c r="V228" s="197">
        <f t="shared" si="37"/>
        <v>0</v>
      </c>
      <c r="W228" s="197">
        <v>0</v>
      </c>
      <c r="X228" s="198">
        <f t="shared" si="38"/>
        <v>0</v>
      </c>
      <c r="Y228" s="37"/>
      <c r="Z228" s="37"/>
      <c r="AA228" s="37"/>
      <c r="AB228" s="37"/>
      <c r="AC228" s="37"/>
      <c r="AD228" s="37"/>
      <c r="AE228" s="37"/>
      <c r="AR228" s="199" t="s">
        <v>1223</v>
      </c>
      <c r="AT228" s="199" t="s">
        <v>483</v>
      </c>
      <c r="AU228" s="199" t="s">
        <v>335</v>
      </c>
      <c r="AY228" s="19" t="s">
        <v>329</v>
      </c>
      <c r="BE228" s="115">
        <f t="shared" si="39"/>
        <v>0</v>
      </c>
      <c r="BF228" s="115">
        <f t="shared" si="40"/>
        <v>0</v>
      </c>
      <c r="BG228" s="115">
        <f t="shared" si="41"/>
        <v>0</v>
      </c>
      <c r="BH228" s="115">
        <f t="shared" si="42"/>
        <v>0</v>
      </c>
      <c r="BI228" s="115">
        <f t="shared" si="43"/>
        <v>0</v>
      </c>
      <c r="BJ228" s="19" t="s">
        <v>96</v>
      </c>
      <c r="BK228" s="200">
        <f t="shared" si="44"/>
        <v>0</v>
      </c>
      <c r="BL228" s="19" t="s">
        <v>1223</v>
      </c>
      <c r="BM228" s="199" t="s">
        <v>3794</v>
      </c>
    </row>
    <row r="229" spans="1:65" s="2" customFormat="1" ht="16.5" customHeight="1">
      <c r="A229" s="37"/>
      <c r="B229" s="153"/>
      <c r="C229" s="233" t="s">
        <v>901</v>
      </c>
      <c r="D229" s="233" t="s">
        <v>483</v>
      </c>
      <c r="E229" s="234" t="s">
        <v>3759</v>
      </c>
      <c r="F229" s="235" t="s">
        <v>3760</v>
      </c>
      <c r="G229" s="236" t="s">
        <v>646</v>
      </c>
      <c r="H229" s="237">
        <v>4</v>
      </c>
      <c r="I229" s="238"/>
      <c r="J229" s="239"/>
      <c r="K229" s="237">
        <f t="shared" si="32"/>
        <v>0</v>
      </c>
      <c r="L229" s="239"/>
      <c r="M229" s="240"/>
      <c r="N229" s="241" t="s">
        <v>1</v>
      </c>
      <c r="O229" s="195" t="s">
        <v>47</v>
      </c>
      <c r="P229" s="196">
        <f t="shared" si="33"/>
        <v>0</v>
      </c>
      <c r="Q229" s="196">
        <f t="shared" si="34"/>
        <v>0</v>
      </c>
      <c r="R229" s="196">
        <f t="shared" si="35"/>
        <v>0</v>
      </c>
      <c r="S229" s="66"/>
      <c r="T229" s="197">
        <f t="shared" si="36"/>
        <v>0</v>
      </c>
      <c r="U229" s="197">
        <v>0</v>
      </c>
      <c r="V229" s="197">
        <f t="shared" si="37"/>
        <v>0</v>
      </c>
      <c r="W229" s="197">
        <v>0</v>
      </c>
      <c r="X229" s="198">
        <f t="shared" si="38"/>
        <v>0</v>
      </c>
      <c r="Y229" s="37"/>
      <c r="Z229" s="37"/>
      <c r="AA229" s="37"/>
      <c r="AB229" s="37"/>
      <c r="AC229" s="37"/>
      <c r="AD229" s="37"/>
      <c r="AE229" s="37"/>
      <c r="AR229" s="199" t="s">
        <v>1223</v>
      </c>
      <c r="AT229" s="199" t="s">
        <v>483</v>
      </c>
      <c r="AU229" s="199" t="s">
        <v>335</v>
      </c>
      <c r="AY229" s="19" t="s">
        <v>329</v>
      </c>
      <c r="BE229" s="115">
        <f t="shared" si="39"/>
        <v>0</v>
      </c>
      <c r="BF229" s="115">
        <f t="shared" si="40"/>
        <v>0</v>
      </c>
      <c r="BG229" s="115">
        <f t="shared" si="41"/>
        <v>0</v>
      </c>
      <c r="BH229" s="115">
        <f t="shared" si="42"/>
        <v>0</v>
      </c>
      <c r="BI229" s="115">
        <f t="shared" si="43"/>
        <v>0</v>
      </c>
      <c r="BJ229" s="19" t="s">
        <v>96</v>
      </c>
      <c r="BK229" s="200">
        <f t="shared" si="44"/>
        <v>0</v>
      </c>
      <c r="BL229" s="19" t="s">
        <v>1223</v>
      </c>
      <c r="BM229" s="199" t="s">
        <v>3795</v>
      </c>
    </row>
    <row r="230" spans="1:65" s="2" customFormat="1" ht="33" customHeight="1">
      <c r="A230" s="37"/>
      <c r="B230" s="153"/>
      <c r="C230" s="187" t="s">
        <v>906</v>
      </c>
      <c r="D230" s="187" t="s">
        <v>331</v>
      </c>
      <c r="E230" s="188" t="s">
        <v>3762</v>
      </c>
      <c r="F230" s="189" t="s">
        <v>3763</v>
      </c>
      <c r="G230" s="190" t="s">
        <v>646</v>
      </c>
      <c r="H230" s="191">
        <v>4</v>
      </c>
      <c r="I230" s="192"/>
      <c r="J230" s="192"/>
      <c r="K230" s="191">
        <f t="shared" si="32"/>
        <v>0</v>
      </c>
      <c r="L230" s="193"/>
      <c r="M230" s="38"/>
      <c r="N230" s="194" t="s">
        <v>1</v>
      </c>
      <c r="O230" s="195" t="s">
        <v>47</v>
      </c>
      <c r="P230" s="196">
        <f t="shared" si="33"/>
        <v>0</v>
      </c>
      <c r="Q230" s="196">
        <f t="shared" si="34"/>
        <v>0</v>
      </c>
      <c r="R230" s="196">
        <f t="shared" si="35"/>
        <v>0</v>
      </c>
      <c r="S230" s="66"/>
      <c r="T230" s="197">
        <f t="shared" si="36"/>
        <v>0</v>
      </c>
      <c r="U230" s="197">
        <v>0</v>
      </c>
      <c r="V230" s="197">
        <f t="shared" si="37"/>
        <v>0</v>
      </c>
      <c r="W230" s="197">
        <v>0</v>
      </c>
      <c r="X230" s="198">
        <f t="shared" si="38"/>
        <v>0</v>
      </c>
      <c r="Y230" s="37"/>
      <c r="Z230" s="37"/>
      <c r="AA230" s="37"/>
      <c r="AB230" s="37"/>
      <c r="AC230" s="37"/>
      <c r="AD230" s="37"/>
      <c r="AE230" s="37"/>
      <c r="AR230" s="199" t="s">
        <v>821</v>
      </c>
      <c r="AT230" s="199" t="s">
        <v>331</v>
      </c>
      <c r="AU230" s="199" t="s">
        <v>335</v>
      </c>
      <c r="AY230" s="19" t="s">
        <v>329</v>
      </c>
      <c r="BE230" s="115">
        <f t="shared" si="39"/>
        <v>0</v>
      </c>
      <c r="BF230" s="115">
        <f t="shared" si="40"/>
        <v>0</v>
      </c>
      <c r="BG230" s="115">
        <f t="shared" si="41"/>
        <v>0</v>
      </c>
      <c r="BH230" s="115">
        <f t="shared" si="42"/>
        <v>0</v>
      </c>
      <c r="BI230" s="115">
        <f t="shared" si="43"/>
        <v>0</v>
      </c>
      <c r="BJ230" s="19" t="s">
        <v>96</v>
      </c>
      <c r="BK230" s="200">
        <f t="shared" si="44"/>
        <v>0</v>
      </c>
      <c r="BL230" s="19" t="s">
        <v>821</v>
      </c>
      <c r="BM230" s="199" t="s">
        <v>3796</v>
      </c>
    </row>
    <row r="231" spans="1:65" s="2" customFormat="1" ht="24.2" customHeight="1">
      <c r="A231" s="37"/>
      <c r="B231" s="153"/>
      <c r="C231" s="233" t="s">
        <v>913</v>
      </c>
      <c r="D231" s="233" t="s">
        <v>483</v>
      </c>
      <c r="E231" s="234" t="s">
        <v>3765</v>
      </c>
      <c r="F231" s="235" t="s">
        <v>3766</v>
      </c>
      <c r="G231" s="236" t="s">
        <v>646</v>
      </c>
      <c r="H231" s="237">
        <v>4</v>
      </c>
      <c r="I231" s="238"/>
      <c r="J231" s="239"/>
      <c r="K231" s="237">
        <f t="shared" si="32"/>
        <v>0</v>
      </c>
      <c r="L231" s="239"/>
      <c r="M231" s="240"/>
      <c r="N231" s="241" t="s">
        <v>1</v>
      </c>
      <c r="O231" s="195" t="s">
        <v>47</v>
      </c>
      <c r="P231" s="196">
        <f t="shared" si="33"/>
        <v>0</v>
      </c>
      <c r="Q231" s="196">
        <f t="shared" si="34"/>
        <v>0</v>
      </c>
      <c r="R231" s="196">
        <f t="shared" si="35"/>
        <v>0</v>
      </c>
      <c r="S231" s="66"/>
      <c r="T231" s="197">
        <f t="shared" si="36"/>
        <v>0</v>
      </c>
      <c r="U231" s="197">
        <v>8.0000000000000007E-5</v>
      </c>
      <c r="V231" s="197">
        <f t="shared" si="37"/>
        <v>3.2000000000000003E-4</v>
      </c>
      <c r="W231" s="197">
        <v>0</v>
      </c>
      <c r="X231" s="198">
        <f t="shared" si="38"/>
        <v>0</v>
      </c>
      <c r="Y231" s="37"/>
      <c r="Z231" s="37"/>
      <c r="AA231" s="37"/>
      <c r="AB231" s="37"/>
      <c r="AC231" s="37"/>
      <c r="AD231" s="37"/>
      <c r="AE231" s="37"/>
      <c r="AR231" s="199" t="s">
        <v>1223</v>
      </c>
      <c r="AT231" s="199" t="s">
        <v>483</v>
      </c>
      <c r="AU231" s="199" t="s">
        <v>335</v>
      </c>
      <c r="AY231" s="19" t="s">
        <v>329</v>
      </c>
      <c r="BE231" s="115">
        <f t="shared" si="39"/>
        <v>0</v>
      </c>
      <c r="BF231" s="115">
        <f t="shared" si="40"/>
        <v>0</v>
      </c>
      <c r="BG231" s="115">
        <f t="shared" si="41"/>
        <v>0</v>
      </c>
      <c r="BH231" s="115">
        <f t="shared" si="42"/>
        <v>0</v>
      </c>
      <c r="BI231" s="115">
        <f t="shared" si="43"/>
        <v>0</v>
      </c>
      <c r="BJ231" s="19" t="s">
        <v>96</v>
      </c>
      <c r="BK231" s="200">
        <f t="shared" si="44"/>
        <v>0</v>
      </c>
      <c r="BL231" s="19" t="s">
        <v>1223</v>
      </c>
      <c r="BM231" s="199" t="s">
        <v>3797</v>
      </c>
    </row>
    <row r="232" spans="1:65" s="2" customFormat="1" ht="21.75" customHeight="1">
      <c r="A232" s="37"/>
      <c r="B232" s="153"/>
      <c r="C232" s="187" t="s">
        <v>917</v>
      </c>
      <c r="D232" s="187" t="s">
        <v>331</v>
      </c>
      <c r="E232" s="188" t="s">
        <v>3798</v>
      </c>
      <c r="F232" s="189" t="s">
        <v>3799</v>
      </c>
      <c r="G232" s="190" t="s">
        <v>646</v>
      </c>
      <c r="H232" s="191">
        <v>1</v>
      </c>
      <c r="I232" s="192"/>
      <c r="J232" s="192"/>
      <c r="K232" s="191">
        <f t="shared" si="32"/>
        <v>0</v>
      </c>
      <c r="L232" s="193"/>
      <c r="M232" s="38"/>
      <c r="N232" s="194" t="s">
        <v>1</v>
      </c>
      <c r="O232" s="195" t="s">
        <v>47</v>
      </c>
      <c r="P232" s="196">
        <f t="shared" si="33"/>
        <v>0</v>
      </c>
      <c r="Q232" s="196">
        <f t="shared" si="34"/>
        <v>0</v>
      </c>
      <c r="R232" s="196">
        <f t="shared" si="35"/>
        <v>0</v>
      </c>
      <c r="S232" s="66"/>
      <c r="T232" s="197">
        <f t="shared" si="36"/>
        <v>0</v>
      </c>
      <c r="U232" s="197">
        <v>0</v>
      </c>
      <c r="V232" s="197">
        <f t="shared" si="37"/>
        <v>0</v>
      </c>
      <c r="W232" s="197">
        <v>0</v>
      </c>
      <c r="X232" s="198">
        <f t="shared" si="38"/>
        <v>0</v>
      </c>
      <c r="Y232" s="37"/>
      <c r="Z232" s="37"/>
      <c r="AA232" s="37"/>
      <c r="AB232" s="37"/>
      <c r="AC232" s="37"/>
      <c r="AD232" s="37"/>
      <c r="AE232" s="37"/>
      <c r="AR232" s="199" t="s">
        <v>821</v>
      </c>
      <c r="AT232" s="199" t="s">
        <v>331</v>
      </c>
      <c r="AU232" s="199" t="s">
        <v>335</v>
      </c>
      <c r="AY232" s="19" t="s">
        <v>329</v>
      </c>
      <c r="BE232" s="115">
        <f t="shared" si="39"/>
        <v>0</v>
      </c>
      <c r="BF232" s="115">
        <f t="shared" si="40"/>
        <v>0</v>
      </c>
      <c r="BG232" s="115">
        <f t="shared" si="41"/>
        <v>0</v>
      </c>
      <c r="BH232" s="115">
        <f t="shared" si="42"/>
        <v>0</v>
      </c>
      <c r="BI232" s="115">
        <f t="shared" si="43"/>
        <v>0</v>
      </c>
      <c r="BJ232" s="19" t="s">
        <v>96</v>
      </c>
      <c r="BK232" s="200">
        <f t="shared" si="44"/>
        <v>0</v>
      </c>
      <c r="BL232" s="19" t="s">
        <v>821</v>
      </c>
      <c r="BM232" s="199" t="s">
        <v>3800</v>
      </c>
    </row>
    <row r="233" spans="1:65" s="2" customFormat="1" ht="37.9" customHeight="1">
      <c r="A233" s="37"/>
      <c r="B233" s="153"/>
      <c r="C233" s="233" t="s">
        <v>922</v>
      </c>
      <c r="D233" s="233" t="s">
        <v>483</v>
      </c>
      <c r="E233" s="234" t="s">
        <v>3801</v>
      </c>
      <c r="F233" s="235" t="s">
        <v>3802</v>
      </c>
      <c r="G233" s="236" t="s">
        <v>646</v>
      </c>
      <c r="H233" s="237">
        <v>1</v>
      </c>
      <c r="I233" s="238"/>
      <c r="J233" s="239"/>
      <c r="K233" s="237">
        <f t="shared" si="32"/>
        <v>0</v>
      </c>
      <c r="L233" s="239"/>
      <c r="M233" s="240"/>
      <c r="N233" s="241" t="s">
        <v>1</v>
      </c>
      <c r="O233" s="195" t="s">
        <v>47</v>
      </c>
      <c r="P233" s="196">
        <f t="shared" si="33"/>
        <v>0</v>
      </c>
      <c r="Q233" s="196">
        <f t="shared" si="34"/>
        <v>0</v>
      </c>
      <c r="R233" s="196">
        <f t="shared" si="35"/>
        <v>0</v>
      </c>
      <c r="S233" s="66"/>
      <c r="T233" s="197">
        <f t="shared" si="36"/>
        <v>0</v>
      </c>
      <c r="U233" s="197">
        <v>1.4250000000000001E-2</v>
      </c>
      <c r="V233" s="197">
        <f t="shared" si="37"/>
        <v>1.4250000000000001E-2</v>
      </c>
      <c r="W233" s="197">
        <v>0</v>
      </c>
      <c r="X233" s="198">
        <f t="shared" si="38"/>
        <v>0</v>
      </c>
      <c r="Y233" s="37"/>
      <c r="Z233" s="37"/>
      <c r="AA233" s="37"/>
      <c r="AB233" s="37"/>
      <c r="AC233" s="37"/>
      <c r="AD233" s="37"/>
      <c r="AE233" s="37"/>
      <c r="AR233" s="199" t="s">
        <v>1223</v>
      </c>
      <c r="AT233" s="199" t="s">
        <v>483</v>
      </c>
      <c r="AU233" s="199" t="s">
        <v>335</v>
      </c>
      <c r="AY233" s="19" t="s">
        <v>329</v>
      </c>
      <c r="BE233" s="115">
        <f t="shared" si="39"/>
        <v>0</v>
      </c>
      <c r="BF233" s="115">
        <f t="shared" si="40"/>
        <v>0</v>
      </c>
      <c r="BG233" s="115">
        <f t="shared" si="41"/>
        <v>0</v>
      </c>
      <c r="BH233" s="115">
        <f t="shared" si="42"/>
        <v>0</v>
      </c>
      <c r="BI233" s="115">
        <f t="shared" si="43"/>
        <v>0</v>
      </c>
      <c r="BJ233" s="19" t="s">
        <v>96</v>
      </c>
      <c r="BK233" s="200">
        <f t="shared" si="44"/>
        <v>0</v>
      </c>
      <c r="BL233" s="19" t="s">
        <v>1223</v>
      </c>
      <c r="BM233" s="199" t="s">
        <v>3803</v>
      </c>
    </row>
    <row r="234" spans="1:65" s="17" customFormat="1" ht="20.85" customHeight="1">
      <c r="B234" s="251"/>
      <c r="D234" s="252" t="s">
        <v>82</v>
      </c>
      <c r="E234" s="252" t="s">
        <v>3804</v>
      </c>
      <c r="F234" s="252" t="s">
        <v>3805</v>
      </c>
      <c r="I234" s="253"/>
      <c r="J234" s="253"/>
      <c r="K234" s="254">
        <f>BK234</f>
        <v>0</v>
      </c>
      <c r="M234" s="251"/>
      <c r="N234" s="255"/>
      <c r="O234" s="256"/>
      <c r="P234" s="256"/>
      <c r="Q234" s="257">
        <f>SUM(Q235:Q236)</f>
        <v>0</v>
      </c>
      <c r="R234" s="257">
        <f>SUM(R235:R236)</f>
        <v>0</v>
      </c>
      <c r="S234" s="256"/>
      <c r="T234" s="258">
        <f>SUM(T235:T236)</f>
        <v>0</v>
      </c>
      <c r="U234" s="256"/>
      <c r="V234" s="258">
        <f>SUM(V235:V236)</f>
        <v>3.3300000000000003E-2</v>
      </c>
      <c r="W234" s="256"/>
      <c r="X234" s="259">
        <f>SUM(X235:X236)</f>
        <v>0</v>
      </c>
      <c r="AR234" s="252" t="s">
        <v>178</v>
      </c>
      <c r="AT234" s="260" t="s">
        <v>82</v>
      </c>
      <c r="AU234" s="260" t="s">
        <v>178</v>
      </c>
      <c r="AY234" s="252" t="s">
        <v>329</v>
      </c>
      <c r="BK234" s="261">
        <f>SUM(BK235:BK236)</f>
        <v>0</v>
      </c>
    </row>
    <row r="235" spans="1:65" s="2" customFormat="1" ht="16.5" customHeight="1">
      <c r="A235" s="37"/>
      <c r="B235" s="153"/>
      <c r="C235" s="187" t="s">
        <v>926</v>
      </c>
      <c r="D235" s="187" t="s">
        <v>331</v>
      </c>
      <c r="E235" s="188" t="s">
        <v>3806</v>
      </c>
      <c r="F235" s="189" t="s">
        <v>3807</v>
      </c>
      <c r="G235" s="190" t="s">
        <v>646</v>
      </c>
      <c r="H235" s="191">
        <v>1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0</v>
      </c>
      <c r="V235" s="197">
        <f>U235*H235</f>
        <v>0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821</v>
      </c>
      <c r="AT235" s="199" t="s">
        <v>331</v>
      </c>
      <c r="AU235" s="199" t="s">
        <v>335</v>
      </c>
      <c r="AY235" s="19" t="s">
        <v>329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821</v>
      </c>
      <c r="BM235" s="199" t="s">
        <v>3808</v>
      </c>
    </row>
    <row r="236" spans="1:65" s="2" customFormat="1" ht="16.5" customHeight="1">
      <c r="A236" s="37"/>
      <c r="B236" s="153"/>
      <c r="C236" s="233" t="s">
        <v>931</v>
      </c>
      <c r="D236" s="233" t="s">
        <v>483</v>
      </c>
      <c r="E236" s="234" t="s">
        <v>3809</v>
      </c>
      <c r="F236" s="235" t="s">
        <v>3810</v>
      </c>
      <c r="G236" s="236" t="s">
        <v>3811</v>
      </c>
      <c r="H236" s="237">
        <v>1</v>
      </c>
      <c r="I236" s="238"/>
      <c r="J236" s="239"/>
      <c r="K236" s="237">
        <f>ROUND(P236*H236,3)</f>
        <v>0</v>
      </c>
      <c r="L236" s="239"/>
      <c r="M236" s="240"/>
      <c r="N236" s="241" t="s">
        <v>1</v>
      </c>
      <c r="O236" s="195" t="s">
        <v>47</v>
      </c>
      <c r="P236" s="196">
        <f>I236+J236</f>
        <v>0</v>
      </c>
      <c r="Q236" s="196">
        <f>ROUND(I236*H236,3)</f>
        <v>0</v>
      </c>
      <c r="R236" s="196">
        <f>ROUND(J236*H236,3)</f>
        <v>0</v>
      </c>
      <c r="S236" s="66"/>
      <c r="T236" s="197">
        <f>S236*H236</f>
        <v>0</v>
      </c>
      <c r="U236" s="197">
        <v>3.3300000000000003E-2</v>
      </c>
      <c r="V236" s="197">
        <f>U236*H236</f>
        <v>3.3300000000000003E-2</v>
      </c>
      <c r="W236" s="197">
        <v>0</v>
      </c>
      <c r="X236" s="198">
        <f>W236*H236</f>
        <v>0</v>
      </c>
      <c r="Y236" s="37"/>
      <c r="Z236" s="37"/>
      <c r="AA236" s="37"/>
      <c r="AB236" s="37"/>
      <c r="AC236" s="37"/>
      <c r="AD236" s="37"/>
      <c r="AE236" s="37"/>
      <c r="AR236" s="199" t="s">
        <v>3422</v>
      </c>
      <c r="AT236" s="199" t="s">
        <v>483</v>
      </c>
      <c r="AU236" s="199" t="s">
        <v>335</v>
      </c>
      <c r="AY236" s="19" t="s">
        <v>329</v>
      </c>
      <c r="BE236" s="115">
        <f>IF(O236="základná",K236,0)</f>
        <v>0</v>
      </c>
      <c r="BF236" s="115">
        <f>IF(O236="znížená",K236,0)</f>
        <v>0</v>
      </c>
      <c r="BG236" s="115">
        <f>IF(O236="zákl. prenesená",K236,0)</f>
        <v>0</v>
      </c>
      <c r="BH236" s="115">
        <f>IF(O236="zníž. prenesená",K236,0)</f>
        <v>0</v>
      </c>
      <c r="BI236" s="115">
        <f>IF(O236="nulová",K236,0)</f>
        <v>0</v>
      </c>
      <c r="BJ236" s="19" t="s">
        <v>96</v>
      </c>
      <c r="BK236" s="200">
        <f>ROUND(P236*H236,3)</f>
        <v>0</v>
      </c>
      <c r="BL236" s="19" t="s">
        <v>821</v>
      </c>
      <c r="BM236" s="199" t="s">
        <v>3812</v>
      </c>
    </row>
    <row r="237" spans="1:65" s="17" customFormat="1" ht="20.85" customHeight="1">
      <c r="B237" s="251"/>
      <c r="D237" s="252" t="s">
        <v>82</v>
      </c>
      <c r="E237" s="252" t="s">
        <v>3813</v>
      </c>
      <c r="F237" s="252" t="s">
        <v>3814</v>
      </c>
      <c r="I237" s="253"/>
      <c r="J237" s="253"/>
      <c r="K237" s="254">
        <f>BK237</f>
        <v>0</v>
      </c>
      <c r="M237" s="251"/>
      <c r="N237" s="255"/>
      <c r="O237" s="256"/>
      <c r="P237" s="256"/>
      <c r="Q237" s="257">
        <f>SUM(Q238:Q239)</f>
        <v>0</v>
      </c>
      <c r="R237" s="257">
        <f>SUM(R238:R239)</f>
        <v>0</v>
      </c>
      <c r="S237" s="256"/>
      <c r="T237" s="258">
        <f>SUM(T238:T239)</f>
        <v>0</v>
      </c>
      <c r="U237" s="256"/>
      <c r="V237" s="258">
        <f>SUM(V238:V239)</f>
        <v>0.06</v>
      </c>
      <c r="W237" s="256"/>
      <c r="X237" s="259">
        <f>SUM(X238:X239)</f>
        <v>0</v>
      </c>
      <c r="AR237" s="252" t="s">
        <v>178</v>
      </c>
      <c r="AT237" s="260" t="s">
        <v>82</v>
      </c>
      <c r="AU237" s="260" t="s">
        <v>178</v>
      </c>
      <c r="AY237" s="252" t="s">
        <v>329</v>
      </c>
      <c r="BK237" s="261">
        <f>SUM(BK238:BK239)</f>
        <v>0</v>
      </c>
    </row>
    <row r="238" spans="1:65" s="2" customFormat="1" ht="16.5" customHeight="1">
      <c r="A238" s="37"/>
      <c r="B238" s="153"/>
      <c r="C238" s="187" t="s">
        <v>936</v>
      </c>
      <c r="D238" s="187" t="s">
        <v>331</v>
      </c>
      <c r="E238" s="188" t="s">
        <v>3806</v>
      </c>
      <c r="F238" s="189" t="s">
        <v>3807</v>
      </c>
      <c r="G238" s="190" t="s">
        <v>646</v>
      </c>
      <c r="H238" s="191">
        <v>1</v>
      </c>
      <c r="I238" s="192"/>
      <c r="J238" s="192"/>
      <c r="K238" s="191">
        <f>ROUND(P238*H238,3)</f>
        <v>0</v>
      </c>
      <c r="L238" s="193"/>
      <c r="M238" s="38"/>
      <c r="N238" s="194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0</v>
      </c>
      <c r="V238" s="197">
        <f>U238*H238</f>
        <v>0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821</v>
      </c>
      <c r="AT238" s="199" t="s">
        <v>331</v>
      </c>
      <c r="AU238" s="199" t="s">
        <v>335</v>
      </c>
      <c r="AY238" s="19" t="s">
        <v>329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821</v>
      </c>
      <c r="BM238" s="199" t="s">
        <v>3815</v>
      </c>
    </row>
    <row r="239" spans="1:65" s="2" customFormat="1" ht="33" customHeight="1">
      <c r="A239" s="37"/>
      <c r="B239" s="153"/>
      <c r="C239" s="233" t="s">
        <v>940</v>
      </c>
      <c r="D239" s="233" t="s">
        <v>483</v>
      </c>
      <c r="E239" s="234" t="s">
        <v>3816</v>
      </c>
      <c r="F239" s="235" t="s">
        <v>3817</v>
      </c>
      <c r="G239" s="236" t="s">
        <v>646</v>
      </c>
      <c r="H239" s="237">
        <v>1</v>
      </c>
      <c r="I239" s="238"/>
      <c r="J239" s="239"/>
      <c r="K239" s="237">
        <f>ROUND(P239*H239,3)</f>
        <v>0</v>
      </c>
      <c r="L239" s="239"/>
      <c r="M239" s="240"/>
      <c r="N239" s="241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0.06</v>
      </c>
      <c r="V239" s="197">
        <f>U239*H239</f>
        <v>0.06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3422</v>
      </c>
      <c r="AT239" s="199" t="s">
        <v>483</v>
      </c>
      <c r="AU239" s="199" t="s">
        <v>335</v>
      </c>
      <c r="AY239" s="19" t="s">
        <v>329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821</v>
      </c>
      <c r="BM239" s="199" t="s">
        <v>3818</v>
      </c>
    </row>
    <row r="240" spans="1:65" s="17" customFormat="1" ht="20.85" customHeight="1">
      <c r="B240" s="251"/>
      <c r="D240" s="252" t="s">
        <v>82</v>
      </c>
      <c r="E240" s="252" t="s">
        <v>3819</v>
      </c>
      <c r="F240" s="252" t="s">
        <v>3820</v>
      </c>
      <c r="I240" s="253"/>
      <c r="J240" s="253"/>
      <c r="K240" s="254">
        <f>BK240</f>
        <v>0</v>
      </c>
      <c r="M240" s="251"/>
      <c r="N240" s="255"/>
      <c r="O240" s="256"/>
      <c r="P240" s="256"/>
      <c r="Q240" s="257">
        <f>Q241+Q257+Q261</f>
        <v>0</v>
      </c>
      <c r="R240" s="257">
        <f>R241+R257+R261</f>
        <v>0</v>
      </c>
      <c r="S240" s="256"/>
      <c r="T240" s="258">
        <f>T241+T257+T261</f>
        <v>0</v>
      </c>
      <c r="U240" s="256"/>
      <c r="V240" s="258">
        <f>V241+V257+V261</f>
        <v>0</v>
      </c>
      <c r="W240" s="256"/>
      <c r="X240" s="259">
        <f>X241+X257+X261</f>
        <v>0</v>
      </c>
      <c r="AR240" s="252" t="s">
        <v>178</v>
      </c>
      <c r="AT240" s="260" t="s">
        <v>82</v>
      </c>
      <c r="AU240" s="260" t="s">
        <v>178</v>
      </c>
      <c r="AY240" s="252" t="s">
        <v>329</v>
      </c>
      <c r="BK240" s="261">
        <f>BK241+BK257+BK261</f>
        <v>0</v>
      </c>
    </row>
    <row r="241" spans="1:65" s="17" customFormat="1" ht="20.85" customHeight="1">
      <c r="B241" s="251"/>
      <c r="D241" s="252" t="s">
        <v>82</v>
      </c>
      <c r="E241" s="252" t="s">
        <v>3821</v>
      </c>
      <c r="F241" s="252" t="s">
        <v>3822</v>
      </c>
      <c r="I241" s="253"/>
      <c r="J241" s="253"/>
      <c r="K241" s="254">
        <f>BK241</f>
        <v>0</v>
      </c>
      <c r="M241" s="251"/>
      <c r="N241" s="255"/>
      <c r="O241" s="256"/>
      <c r="P241" s="256"/>
      <c r="Q241" s="257">
        <f>SUM(Q242:Q256)</f>
        <v>0</v>
      </c>
      <c r="R241" s="257">
        <f>SUM(R242:R256)</f>
        <v>0</v>
      </c>
      <c r="S241" s="256"/>
      <c r="T241" s="258">
        <f>SUM(T242:T256)</f>
        <v>0</v>
      </c>
      <c r="U241" s="256"/>
      <c r="V241" s="258">
        <f>SUM(V242:V256)</f>
        <v>0</v>
      </c>
      <c r="W241" s="256"/>
      <c r="X241" s="259">
        <f>SUM(X242:X256)</f>
        <v>0</v>
      </c>
      <c r="AR241" s="252" t="s">
        <v>178</v>
      </c>
      <c r="AT241" s="260" t="s">
        <v>82</v>
      </c>
      <c r="AU241" s="260" t="s">
        <v>335</v>
      </c>
      <c r="AY241" s="252" t="s">
        <v>329</v>
      </c>
      <c r="BK241" s="261">
        <f>SUM(BK242:BK256)</f>
        <v>0</v>
      </c>
    </row>
    <row r="242" spans="1:65" s="2" customFormat="1" ht="24.2" customHeight="1">
      <c r="A242" s="37"/>
      <c r="B242" s="153"/>
      <c r="C242" s="233" t="s">
        <v>944</v>
      </c>
      <c r="D242" s="233" t="s">
        <v>483</v>
      </c>
      <c r="E242" s="234" t="s">
        <v>3823</v>
      </c>
      <c r="F242" s="235" t="s">
        <v>3824</v>
      </c>
      <c r="G242" s="236" t="s">
        <v>646</v>
      </c>
      <c r="H242" s="237">
        <v>1</v>
      </c>
      <c r="I242" s="238"/>
      <c r="J242" s="239"/>
      <c r="K242" s="237">
        <f t="shared" ref="K242:K256" si="45">ROUND(P242*H242,3)</f>
        <v>0</v>
      </c>
      <c r="L242" s="239"/>
      <c r="M242" s="240"/>
      <c r="N242" s="241" t="s">
        <v>1</v>
      </c>
      <c r="O242" s="195" t="s">
        <v>47</v>
      </c>
      <c r="P242" s="196">
        <f t="shared" ref="P242:P256" si="46">I242+J242</f>
        <v>0</v>
      </c>
      <c r="Q242" s="196">
        <f t="shared" ref="Q242:Q256" si="47">ROUND(I242*H242,3)</f>
        <v>0</v>
      </c>
      <c r="R242" s="196">
        <f t="shared" ref="R242:R256" si="48">ROUND(J242*H242,3)</f>
        <v>0</v>
      </c>
      <c r="S242" s="66"/>
      <c r="T242" s="197">
        <f t="shared" ref="T242:T256" si="49">S242*H242</f>
        <v>0</v>
      </c>
      <c r="U242" s="197">
        <v>0</v>
      </c>
      <c r="V242" s="197">
        <f t="shared" ref="V242:V256" si="50">U242*H242</f>
        <v>0</v>
      </c>
      <c r="W242" s="197">
        <v>0</v>
      </c>
      <c r="X242" s="198">
        <f t="shared" ref="X242:X256" si="51"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364</v>
      </c>
      <c r="AT242" s="199" t="s">
        <v>483</v>
      </c>
      <c r="AU242" s="199" t="s">
        <v>350</v>
      </c>
      <c r="AY242" s="19" t="s">
        <v>329</v>
      </c>
      <c r="BE242" s="115">
        <f t="shared" ref="BE242:BE256" si="52">IF(O242="základná",K242,0)</f>
        <v>0</v>
      </c>
      <c r="BF242" s="115">
        <f t="shared" ref="BF242:BF256" si="53">IF(O242="znížená",K242,0)</f>
        <v>0</v>
      </c>
      <c r="BG242" s="115">
        <f t="shared" ref="BG242:BG256" si="54">IF(O242="zákl. prenesená",K242,0)</f>
        <v>0</v>
      </c>
      <c r="BH242" s="115">
        <f t="shared" ref="BH242:BH256" si="55">IF(O242="zníž. prenesená",K242,0)</f>
        <v>0</v>
      </c>
      <c r="BI242" s="115">
        <f t="shared" ref="BI242:BI256" si="56">IF(O242="nulová",K242,0)</f>
        <v>0</v>
      </c>
      <c r="BJ242" s="19" t="s">
        <v>96</v>
      </c>
      <c r="BK242" s="200">
        <f t="shared" ref="BK242:BK256" si="57">ROUND(P242*H242,3)</f>
        <v>0</v>
      </c>
      <c r="BL242" s="19" t="s">
        <v>335</v>
      </c>
      <c r="BM242" s="199" t="s">
        <v>3825</v>
      </c>
    </row>
    <row r="243" spans="1:65" s="2" customFormat="1" ht="16.5" customHeight="1">
      <c r="A243" s="37"/>
      <c r="B243" s="153"/>
      <c r="C243" s="233" t="s">
        <v>948</v>
      </c>
      <c r="D243" s="233" t="s">
        <v>483</v>
      </c>
      <c r="E243" s="234" t="s">
        <v>3826</v>
      </c>
      <c r="F243" s="235" t="s">
        <v>3827</v>
      </c>
      <c r="G243" s="236" t="s">
        <v>646</v>
      </c>
      <c r="H243" s="237">
        <v>4</v>
      </c>
      <c r="I243" s="238"/>
      <c r="J243" s="239"/>
      <c r="K243" s="237">
        <f t="shared" si="45"/>
        <v>0</v>
      </c>
      <c r="L243" s="239"/>
      <c r="M243" s="240"/>
      <c r="N243" s="241" t="s">
        <v>1</v>
      </c>
      <c r="O243" s="195" t="s">
        <v>47</v>
      </c>
      <c r="P243" s="196">
        <f t="shared" si="46"/>
        <v>0</v>
      </c>
      <c r="Q243" s="196">
        <f t="shared" si="47"/>
        <v>0</v>
      </c>
      <c r="R243" s="196">
        <f t="shared" si="48"/>
        <v>0</v>
      </c>
      <c r="S243" s="66"/>
      <c r="T243" s="197">
        <f t="shared" si="49"/>
        <v>0</v>
      </c>
      <c r="U243" s="197">
        <v>0</v>
      </c>
      <c r="V243" s="197">
        <f t="shared" si="50"/>
        <v>0</v>
      </c>
      <c r="W243" s="197">
        <v>0</v>
      </c>
      <c r="X243" s="198">
        <f t="shared" si="51"/>
        <v>0</v>
      </c>
      <c r="Y243" s="37"/>
      <c r="Z243" s="37"/>
      <c r="AA243" s="37"/>
      <c r="AB243" s="37"/>
      <c r="AC243" s="37"/>
      <c r="AD243" s="37"/>
      <c r="AE243" s="37"/>
      <c r="AR243" s="199" t="s">
        <v>364</v>
      </c>
      <c r="AT243" s="199" t="s">
        <v>483</v>
      </c>
      <c r="AU243" s="199" t="s">
        <v>350</v>
      </c>
      <c r="AY243" s="19" t="s">
        <v>329</v>
      </c>
      <c r="BE243" s="115">
        <f t="shared" si="52"/>
        <v>0</v>
      </c>
      <c r="BF243" s="115">
        <f t="shared" si="53"/>
        <v>0</v>
      </c>
      <c r="BG243" s="115">
        <f t="shared" si="54"/>
        <v>0</v>
      </c>
      <c r="BH243" s="115">
        <f t="shared" si="55"/>
        <v>0</v>
      </c>
      <c r="BI243" s="115">
        <f t="shared" si="56"/>
        <v>0</v>
      </c>
      <c r="BJ243" s="19" t="s">
        <v>96</v>
      </c>
      <c r="BK243" s="200">
        <f t="shared" si="57"/>
        <v>0</v>
      </c>
      <c r="BL243" s="19" t="s">
        <v>335</v>
      </c>
      <c r="BM243" s="199" t="s">
        <v>3828</v>
      </c>
    </row>
    <row r="244" spans="1:65" s="2" customFormat="1" ht="24.2" customHeight="1">
      <c r="A244" s="37"/>
      <c r="B244" s="153"/>
      <c r="C244" s="233" t="s">
        <v>960</v>
      </c>
      <c r="D244" s="233" t="s">
        <v>483</v>
      </c>
      <c r="E244" s="234" t="s">
        <v>3829</v>
      </c>
      <c r="F244" s="235" t="s">
        <v>3830</v>
      </c>
      <c r="G244" s="236" t="s">
        <v>646</v>
      </c>
      <c r="H244" s="237">
        <v>1</v>
      </c>
      <c r="I244" s="238"/>
      <c r="J244" s="239"/>
      <c r="K244" s="237">
        <f t="shared" si="45"/>
        <v>0</v>
      </c>
      <c r="L244" s="239"/>
      <c r="M244" s="240"/>
      <c r="N244" s="241" t="s">
        <v>1</v>
      </c>
      <c r="O244" s="195" t="s">
        <v>47</v>
      </c>
      <c r="P244" s="196">
        <f t="shared" si="46"/>
        <v>0</v>
      </c>
      <c r="Q244" s="196">
        <f t="shared" si="47"/>
        <v>0</v>
      </c>
      <c r="R244" s="196">
        <f t="shared" si="48"/>
        <v>0</v>
      </c>
      <c r="S244" s="66"/>
      <c r="T244" s="197">
        <f t="shared" si="49"/>
        <v>0</v>
      </c>
      <c r="U244" s="197">
        <v>0</v>
      </c>
      <c r="V244" s="197">
        <f t="shared" si="50"/>
        <v>0</v>
      </c>
      <c r="W244" s="197">
        <v>0</v>
      </c>
      <c r="X244" s="198">
        <f t="shared" si="51"/>
        <v>0</v>
      </c>
      <c r="Y244" s="37"/>
      <c r="Z244" s="37"/>
      <c r="AA244" s="37"/>
      <c r="AB244" s="37"/>
      <c r="AC244" s="37"/>
      <c r="AD244" s="37"/>
      <c r="AE244" s="37"/>
      <c r="AR244" s="199" t="s">
        <v>364</v>
      </c>
      <c r="AT244" s="199" t="s">
        <v>483</v>
      </c>
      <c r="AU244" s="199" t="s">
        <v>350</v>
      </c>
      <c r="AY244" s="19" t="s">
        <v>329</v>
      </c>
      <c r="BE244" s="115">
        <f t="shared" si="52"/>
        <v>0</v>
      </c>
      <c r="BF244" s="115">
        <f t="shared" si="53"/>
        <v>0</v>
      </c>
      <c r="BG244" s="115">
        <f t="shared" si="54"/>
        <v>0</v>
      </c>
      <c r="BH244" s="115">
        <f t="shared" si="55"/>
        <v>0</v>
      </c>
      <c r="BI244" s="115">
        <f t="shared" si="56"/>
        <v>0</v>
      </c>
      <c r="BJ244" s="19" t="s">
        <v>96</v>
      </c>
      <c r="BK244" s="200">
        <f t="shared" si="57"/>
        <v>0</v>
      </c>
      <c r="BL244" s="19" t="s">
        <v>335</v>
      </c>
      <c r="BM244" s="199" t="s">
        <v>3831</v>
      </c>
    </row>
    <row r="245" spans="1:65" s="2" customFormat="1" ht="16.5" customHeight="1">
      <c r="A245" s="37"/>
      <c r="B245" s="153"/>
      <c r="C245" s="233" t="s">
        <v>974</v>
      </c>
      <c r="D245" s="233" t="s">
        <v>483</v>
      </c>
      <c r="E245" s="234" t="s">
        <v>3832</v>
      </c>
      <c r="F245" s="235" t="s">
        <v>3833</v>
      </c>
      <c r="G245" s="236" t="s">
        <v>646</v>
      </c>
      <c r="H245" s="237">
        <v>1</v>
      </c>
      <c r="I245" s="238"/>
      <c r="J245" s="239"/>
      <c r="K245" s="237">
        <f t="shared" si="45"/>
        <v>0</v>
      </c>
      <c r="L245" s="239"/>
      <c r="M245" s="240"/>
      <c r="N245" s="241" t="s">
        <v>1</v>
      </c>
      <c r="O245" s="195" t="s">
        <v>47</v>
      </c>
      <c r="P245" s="196">
        <f t="shared" si="46"/>
        <v>0</v>
      </c>
      <c r="Q245" s="196">
        <f t="shared" si="47"/>
        <v>0</v>
      </c>
      <c r="R245" s="196">
        <f t="shared" si="48"/>
        <v>0</v>
      </c>
      <c r="S245" s="66"/>
      <c r="T245" s="197">
        <f t="shared" si="49"/>
        <v>0</v>
      </c>
      <c r="U245" s="197">
        <v>0</v>
      </c>
      <c r="V245" s="197">
        <f t="shared" si="50"/>
        <v>0</v>
      </c>
      <c r="W245" s="197">
        <v>0</v>
      </c>
      <c r="X245" s="198">
        <f t="shared" si="51"/>
        <v>0</v>
      </c>
      <c r="Y245" s="37"/>
      <c r="Z245" s="37"/>
      <c r="AA245" s="37"/>
      <c r="AB245" s="37"/>
      <c r="AC245" s="37"/>
      <c r="AD245" s="37"/>
      <c r="AE245" s="37"/>
      <c r="AR245" s="199" t="s">
        <v>364</v>
      </c>
      <c r="AT245" s="199" t="s">
        <v>483</v>
      </c>
      <c r="AU245" s="199" t="s">
        <v>350</v>
      </c>
      <c r="AY245" s="19" t="s">
        <v>329</v>
      </c>
      <c r="BE245" s="115">
        <f t="shared" si="52"/>
        <v>0</v>
      </c>
      <c r="BF245" s="115">
        <f t="shared" si="53"/>
        <v>0</v>
      </c>
      <c r="BG245" s="115">
        <f t="shared" si="54"/>
        <v>0</v>
      </c>
      <c r="BH245" s="115">
        <f t="shared" si="55"/>
        <v>0</v>
      </c>
      <c r="BI245" s="115">
        <f t="shared" si="56"/>
        <v>0</v>
      </c>
      <c r="BJ245" s="19" t="s">
        <v>96</v>
      </c>
      <c r="BK245" s="200">
        <f t="shared" si="57"/>
        <v>0</v>
      </c>
      <c r="BL245" s="19" t="s">
        <v>335</v>
      </c>
      <c r="BM245" s="199" t="s">
        <v>3834</v>
      </c>
    </row>
    <row r="246" spans="1:65" s="2" customFormat="1" ht="16.5" customHeight="1">
      <c r="A246" s="37"/>
      <c r="B246" s="153"/>
      <c r="C246" s="233" t="s">
        <v>979</v>
      </c>
      <c r="D246" s="233" t="s">
        <v>483</v>
      </c>
      <c r="E246" s="234" t="s">
        <v>3835</v>
      </c>
      <c r="F246" s="235" t="s">
        <v>3836</v>
      </c>
      <c r="G246" s="236" t="s">
        <v>646</v>
      </c>
      <c r="H246" s="237">
        <v>1</v>
      </c>
      <c r="I246" s="238"/>
      <c r="J246" s="239"/>
      <c r="K246" s="237">
        <f t="shared" si="45"/>
        <v>0</v>
      </c>
      <c r="L246" s="239"/>
      <c r="M246" s="240"/>
      <c r="N246" s="241" t="s">
        <v>1</v>
      </c>
      <c r="O246" s="195" t="s">
        <v>47</v>
      </c>
      <c r="P246" s="196">
        <f t="shared" si="46"/>
        <v>0</v>
      </c>
      <c r="Q246" s="196">
        <f t="shared" si="47"/>
        <v>0</v>
      </c>
      <c r="R246" s="196">
        <f t="shared" si="48"/>
        <v>0</v>
      </c>
      <c r="S246" s="66"/>
      <c r="T246" s="197">
        <f t="shared" si="49"/>
        <v>0</v>
      </c>
      <c r="U246" s="197">
        <v>0</v>
      </c>
      <c r="V246" s="197">
        <f t="shared" si="50"/>
        <v>0</v>
      </c>
      <c r="W246" s="197">
        <v>0</v>
      </c>
      <c r="X246" s="198">
        <f t="shared" si="51"/>
        <v>0</v>
      </c>
      <c r="Y246" s="37"/>
      <c r="Z246" s="37"/>
      <c r="AA246" s="37"/>
      <c r="AB246" s="37"/>
      <c r="AC246" s="37"/>
      <c r="AD246" s="37"/>
      <c r="AE246" s="37"/>
      <c r="AR246" s="199" t="s">
        <v>364</v>
      </c>
      <c r="AT246" s="199" t="s">
        <v>483</v>
      </c>
      <c r="AU246" s="199" t="s">
        <v>350</v>
      </c>
      <c r="AY246" s="19" t="s">
        <v>329</v>
      </c>
      <c r="BE246" s="115">
        <f t="shared" si="52"/>
        <v>0</v>
      </c>
      <c r="BF246" s="115">
        <f t="shared" si="53"/>
        <v>0</v>
      </c>
      <c r="BG246" s="115">
        <f t="shared" si="54"/>
        <v>0</v>
      </c>
      <c r="BH246" s="115">
        <f t="shared" si="55"/>
        <v>0</v>
      </c>
      <c r="BI246" s="115">
        <f t="shared" si="56"/>
        <v>0</v>
      </c>
      <c r="BJ246" s="19" t="s">
        <v>96</v>
      </c>
      <c r="BK246" s="200">
        <f t="shared" si="57"/>
        <v>0</v>
      </c>
      <c r="BL246" s="19" t="s">
        <v>335</v>
      </c>
      <c r="BM246" s="199" t="s">
        <v>3837</v>
      </c>
    </row>
    <row r="247" spans="1:65" s="2" customFormat="1" ht="21.75" customHeight="1">
      <c r="A247" s="37"/>
      <c r="B247" s="153"/>
      <c r="C247" s="233" t="s">
        <v>986</v>
      </c>
      <c r="D247" s="233" t="s">
        <v>483</v>
      </c>
      <c r="E247" s="234" t="s">
        <v>3838</v>
      </c>
      <c r="F247" s="235" t="s">
        <v>3839</v>
      </c>
      <c r="G247" s="236" t="s">
        <v>646</v>
      </c>
      <c r="H247" s="237">
        <v>1</v>
      </c>
      <c r="I247" s="238"/>
      <c r="J247" s="239"/>
      <c r="K247" s="237">
        <f t="shared" si="45"/>
        <v>0</v>
      </c>
      <c r="L247" s="239"/>
      <c r="M247" s="240"/>
      <c r="N247" s="241" t="s">
        <v>1</v>
      </c>
      <c r="O247" s="195" t="s">
        <v>47</v>
      </c>
      <c r="P247" s="196">
        <f t="shared" si="46"/>
        <v>0</v>
      </c>
      <c r="Q247" s="196">
        <f t="shared" si="47"/>
        <v>0</v>
      </c>
      <c r="R247" s="196">
        <f t="shared" si="48"/>
        <v>0</v>
      </c>
      <c r="S247" s="66"/>
      <c r="T247" s="197">
        <f t="shared" si="49"/>
        <v>0</v>
      </c>
      <c r="U247" s="197">
        <v>0</v>
      </c>
      <c r="V247" s="197">
        <f t="shared" si="50"/>
        <v>0</v>
      </c>
      <c r="W247" s="197">
        <v>0</v>
      </c>
      <c r="X247" s="198">
        <f t="shared" si="51"/>
        <v>0</v>
      </c>
      <c r="Y247" s="37"/>
      <c r="Z247" s="37"/>
      <c r="AA247" s="37"/>
      <c r="AB247" s="37"/>
      <c r="AC247" s="37"/>
      <c r="AD247" s="37"/>
      <c r="AE247" s="37"/>
      <c r="AR247" s="199" t="s">
        <v>364</v>
      </c>
      <c r="AT247" s="199" t="s">
        <v>483</v>
      </c>
      <c r="AU247" s="199" t="s">
        <v>350</v>
      </c>
      <c r="AY247" s="19" t="s">
        <v>329</v>
      </c>
      <c r="BE247" s="115">
        <f t="shared" si="52"/>
        <v>0</v>
      </c>
      <c r="BF247" s="115">
        <f t="shared" si="53"/>
        <v>0</v>
      </c>
      <c r="BG247" s="115">
        <f t="shared" si="54"/>
        <v>0</v>
      </c>
      <c r="BH247" s="115">
        <f t="shared" si="55"/>
        <v>0</v>
      </c>
      <c r="BI247" s="115">
        <f t="shared" si="56"/>
        <v>0</v>
      </c>
      <c r="BJ247" s="19" t="s">
        <v>96</v>
      </c>
      <c r="BK247" s="200">
        <f t="shared" si="57"/>
        <v>0</v>
      </c>
      <c r="BL247" s="19" t="s">
        <v>335</v>
      </c>
      <c r="BM247" s="199" t="s">
        <v>3840</v>
      </c>
    </row>
    <row r="248" spans="1:65" s="2" customFormat="1" ht="16.5" customHeight="1">
      <c r="A248" s="37"/>
      <c r="B248" s="153"/>
      <c r="C248" s="233" t="s">
        <v>996</v>
      </c>
      <c r="D248" s="233" t="s">
        <v>483</v>
      </c>
      <c r="E248" s="234" t="s">
        <v>3841</v>
      </c>
      <c r="F248" s="235" t="s">
        <v>3842</v>
      </c>
      <c r="G248" s="236" t="s">
        <v>646</v>
      </c>
      <c r="H248" s="237">
        <v>1</v>
      </c>
      <c r="I248" s="238"/>
      <c r="J248" s="239"/>
      <c r="K248" s="237">
        <f t="shared" si="45"/>
        <v>0</v>
      </c>
      <c r="L248" s="239"/>
      <c r="M248" s="240"/>
      <c r="N248" s="241" t="s">
        <v>1</v>
      </c>
      <c r="O248" s="195" t="s">
        <v>47</v>
      </c>
      <c r="P248" s="196">
        <f t="shared" si="46"/>
        <v>0</v>
      </c>
      <c r="Q248" s="196">
        <f t="shared" si="47"/>
        <v>0</v>
      </c>
      <c r="R248" s="196">
        <f t="shared" si="48"/>
        <v>0</v>
      </c>
      <c r="S248" s="66"/>
      <c r="T248" s="197">
        <f t="shared" si="49"/>
        <v>0</v>
      </c>
      <c r="U248" s="197">
        <v>0</v>
      </c>
      <c r="V248" s="197">
        <f t="shared" si="50"/>
        <v>0</v>
      </c>
      <c r="W248" s="197">
        <v>0</v>
      </c>
      <c r="X248" s="198">
        <f t="shared" si="51"/>
        <v>0</v>
      </c>
      <c r="Y248" s="37"/>
      <c r="Z248" s="37"/>
      <c r="AA248" s="37"/>
      <c r="AB248" s="37"/>
      <c r="AC248" s="37"/>
      <c r="AD248" s="37"/>
      <c r="AE248" s="37"/>
      <c r="AR248" s="199" t="s">
        <v>364</v>
      </c>
      <c r="AT248" s="199" t="s">
        <v>483</v>
      </c>
      <c r="AU248" s="199" t="s">
        <v>350</v>
      </c>
      <c r="AY248" s="19" t="s">
        <v>329</v>
      </c>
      <c r="BE248" s="115">
        <f t="shared" si="52"/>
        <v>0</v>
      </c>
      <c r="BF248" s="115">
        <f t="shared" si="53"/>
        <v>0</v>
      </c>
      <c r="BG248" s="115">
        <f t="shared" si="54"/>
        <v>0</v>
      </c>
      <c r="BH248" s="115">
        <f t="shared" si="55"/>
        <v>0</v>
      </c>
      <c r="BI248" s="115">
        <f t="shared" si="56"/>
        <v>0</v>
      </c>
      <c r="BJ248" s="19" t="s">
        <v>96</v>
      </c>
      <c r="BK248" s="200">
        <f t="shared" si="57"/>
        <v>0</v>
      </c>
      <c r="BL248" s="19" t="s">
        <v>335</v>
      </c>
      <c r="BM248" s="199" t="s">
        <v>3843</v>
      </c>
    </row>
    <row r="249" spans="1:65" s="2" customFormat="1" ht="16.5" customHeight="1">
      <c r="A249" s="37"/>
      <c r="B249" s="153"/>
      <c r="C249" s="233" t="s">
        <v>1000</v>
      </c>
      <c r="D249" s="233" t="s">
        <v>483</v>
      </c>
      <c r="E249" s="234" t="s">
        <v>3844</v>
      </c>
      <c r="F249" s="235" t="s">
        <v>3845</v>
      </c>
      <c r="G249" s="236" t="s">
        <v>646</v>
      </c>
      <c r="H249" s="237">
        <v>1</v>
      </c>
      <c r="I249" s="238"/>
      <c r="J249" s="239"/>
      <c r="K249" s="237">
        <f t="shared" si="45"/>
        <v>0</v>
      </c>
      <c r="L249" s="239"/>
      <c r="M249" s="240"/>
      <c r="N249" s="241" t="s">
        <v>1</v>
      </c>
      <c r="O249" s="195" t="s">
        <v>47</v>
      </c>
      <c r="P249" s="196">
        <f t="shared" si="46"/>
        <v>0</v>
      </c>
      <c r="Q249" s="196">
        <f t="shared" si="47"/>
        <v>0</v>
      </c>
      <c r="R249" s="196">
        <f t="shared" si="48"/>
        <v>0</v>
      </c>
      <c r="S249" s="66"/>
      <c r="T249" s="197">
        <f t="shared" si="49"/>
        <v>0</v>
      </c>
      <c r="U249" s="197">
        <v>0</v>
      </c>
      <c r="V249" s="197">
        <f t="shared" si="50"/>
        <v>0</v>
      </c>
      <c r="W249" s="197">
        <v>0</v>
      </c>
      <c r="X249" s="198">
        <f t="shared" si="51"/>
        <v>0</v>
      </c>
      <c r="Y249" s="37"/>
      <c r="Z249" s="37"/>
      <c r="AA249" s="37"/>
      <c r="AB249" s="37"/>
      <c r="AC249" s="37"/>
      <c r="AD249" s="37"/>
      <c r="AE249" s="37"/>
      <c r="AR249" s="199" t="s">
        <v>364</v>
      </c>
      <c r="AT249" s="199" t="s">
        <v>483</v>
      </c>
      <c r="AU249" s="199" t="s">
        <v>350</v>
      </c>
      <c r="AY249" s="19" t="s">
        <v>329</v>
      </c>
      <c r="BE249" s="115">
        <f t="shared" si="52"/>
        <v>0</v>
      </c>
      <c r="BF249" s="115">
        <f t="shared" si="53"/>
        <v>0</v>
      </c>
      <c r="BG249" s="115">
        <f t="shared" si="54"/>
        <v>0</v>
      </c>
      <c r="BH249" s="115">
        <f t="shared" si="55"/>
        <v>0</v>
      </c>
      <c r="BI249" s="115">
        <f t="shared" si="56"/>
        <v>0</v>
      </c>
      <c r="BJ249" s="19" t="s">
        <v>96</v>
      </c>
      <c r="BK249" s="200">
        <f t="shared" si="57"/>
        <v>0</v>
      </c>
      <c r="BL249" s="19" t="s">
        <v>335</v>
      </c>
      <c r="BM249" s="199" t="s">
        <v>3846</v>
      </c>
    </row>
    <row r="250" spans="1:65" s="2" customFormat="1" ht="16.5" customHeight="1">
      <c r="A250" s="37"/>
      <c r="B250" s="153"/>
      <c r="C250" s="233" t="s">
        <v>1004</v>
      </c>
      <c r="D250" s="233" t="s">
        <v>483</v>
      </c>
      <c r="E250" s="234" t="s">
        <v>3847</v>
      </c>
      <c r="F250" s="235" t="s">
        <v>3848</v>
      </c>
      <c r="G250" s="236" t="s">
        <v>646</v>
      </c>
      <c r="H250" s="237">
        <v>22</v>
      </c>
      <c r="I250" s="238"/>
      <c r="J250" s="239"/>
      <c r="K250" s="237">
        <f t="shared" si="45"/>
        <v>0</v>
      </c>
      <c r="L250" s="239"/>
      <c r="M250" s="240"/>
      <c r="N250" s="241" t="s">
        <v>1</v>
      </c>
      <c r="O250" s="195" t="s">
        <v>47</v>
      </c>
      <c r="P250" s="196">
        <f t="shared" si="46"/>
        <v>0</v>
      </c>
      <c r="Q250" s="196">
        <f t="shared" si="47"/>
        <v>0</v>
      </c>
      <c r="R250" s="196">
        <f t="shared" si="48"/>
        <v>0</v>
      </c>
      <c r="S250" s="66"/>
      <c r="T250" s="197">
        <f t="shared" si="49"/>
        <v>0</v>
      </c>
      <c r="U250" s="197">
        <v>0</v>
      </c>
      <c r="V250" s="197">
        <f t="shared" si="50"/>
        <v>0</v>
      </c>
      <c r="W250" s="197">
        <v>0</v>
      </c>
      <c r="X250" s="198">
        <f t="shared" si="51"/>
        <v>0</v>
      </c>
      <c r="Y250" s="37"/>
      <c r="Z250" s="37"/>
      <c r="AA250" s="37"/>
      <c r="AB250" s="37"/>
      <c r="AC250" s="37"/>
      <c r="AD250" s="37"/>
      <c r="AE250" s="37"/>
      <c r="AR250" s="199" t="s">
        <v>364</v>
      </c>
      <c r="AT250" s="199" t="s">
        <v>483</v>
      </c>
      <c r="AU250" s="199" t="s">
        <v>350</v>
      </c>
      <c r="AY250" s="19" t="s">
        <v>329</v>
      </c>
      <c r="BE250" s="115">
        <f t="shared" si="52"/>
        <v>0</v>
      </c>
      <c r="BF250" s="115">
        <f t="shared" si="53"/>
        <v>0</v>
      </c>
      <c r="BG250" s="115">
        <f t="shared" si="54"/>
        <v>0</v>
      </c>
      <c r="BH250" s="115">
        <f t="shared" si="55"/>
        <v>0</v>
      </c>
      <c r="BI250" s="115">
        <f t="shared" si="56"/>
        <v>0</v>
      </c>
      <c r="BJ250" s="19" t="s">
        <v>96</v>
      </c>
      <c r="BK250" s="200">
        <f t="shared" si="57"/>
        <v>0</v>
      </c>
      <c r="BL250" s="19" t="s">
        <v>335</v>
      </c>
      <c r="BM250" s="199" t="s">
        <v>3849</v>
      </c>
    </row>
    <row r="251" spans="1:65" s="2" customFormat="1" ht="24.2" customHeight="1">
      <c r="A251" s="37"/>
      <c r="B251" s="153"/>
      <c r="C251" s="233" t="s">
        <v>1008</v>
      </c>
      <c r="D251" s="233" t="s">
        <v>483</v>
      </c>
      <c r="E251" s="234" t="s">
        <v>3850</v>
      </c>
      <c r="F251" s="235" t="s">
        <v>3851</v>
      </c>
      <c r="G251" s="236" t="s">
        <v>646</v>
      </c>
      <c r="H251" s="237">
        <v>3</v>
      </c>
      <c r="I251" s="238"/>
      <c r="J251" s="239"/>
      <c r="K251" s="237">
        <f t="shared" si="45"/>
        <v>0</v>
      </c>
      <c r="L251" s="239"/>
      <c r="M251" s="240"/>
      <c r="N251" s="241" t="s">
        <v>1</v>
      </c>
      <c r="O251" s="195" t="s">
        <v>47</v>
      </c>
      <c r="P251" s="196">
        <f t="shared" si="46"/>
        <v>0</v>
      </c>
      <c r="Q251" s="196">
        <f t="shared" si="47"/>
        <v>0</v>
      </c>
      <c r="R251" s="196">
        <f t="shared" si="48"/>
        <v>0</v>
      </c>
      <c r="S251" s="66"/>
      <c r="T251" s="197">
        <f t="shared" si="49"/>
        <v>0</v>
      </c>
      <c r="U251" s="197">
        <v>0</v>
      </c>
      <c r="V251" s="197">
        <f t="shared" si="50"/>
        <v>0</v>
      </c>
      <c r="W251" s="197">
        <v>0</v>
      </c>
      <c r="X251" s="198">
        <f t="shared" si="51"/>
        <v>0</v>
      </c>
      <c r="Y251" s="37"/>
      <c r="Z251" s="37"/>
      <c r="AA251" s="37"/>
      <c r="AB251" s="37"/>
      <c r="AC251" s="37"/>
      <c r="AD251" s="37"/>
      <c r="AE251" s="37"/>
      <c r="AR251" s="199" t="s">
        <v>364</v>
      </c>
      <c r="AT251" s="199" t="s">
        <v>483</v>
      </c>
      <c r="AU251" s="199" t="s">
        <v>350</v>
      </c>
      <c r="AY251" s="19" t="s">
        <v>329</v>
      </c>
      <c r="BE251" s="115">
        <f t="shared" si="52"/>
        <v>0</v>
      </c>
      <c r="BF251" s="115">
        <f t="shared" si="53"/>
        <v>0</v>
      </c>
      <c r="BG251" s="115">
        <f t="shared" si="54"/>
        <v>0</v>
      </c>
      <c r="BH251" s="115">
        <f t="shared" si="55"/>
        <v>0</v>
      </c>
      <c r="BI251" s="115">
        <f t="shared" si="56"/>
        <v>0</v>
      </c>
      <c r="BJ251" s="19" t="s">
        <v>96</v>
      </c>
      <c r="BK251" s="200">
        <f t="shared" si="57"/>
        <v>0</v>
      </c>
      <c r="BL251" s="19" t="s">
        <v>335</v>
      </c>
      <c r="BM251" s="199" t="s">
        <v>3852</v>
      </c>
    </row>
    <row r="252" spans="1:65" s="2" customFormat="1" ht="16.5" customHeight="1">
      <c r="A252" s="37"/>
      <c r="B252" s="153"/>
      <c r="C252" s="233" t="s">
        <v>1012</v>
      </c>
      <c r="D252" s="233" t="s">
        <v>483</v>
      </c>
      <c r="E252" s="234" t="s">
        <v>3853</v>
      </c>
      <c r="F252" s="235" t="s">
        <v>3854</v>
      </c>
      <c r="G252" s="236" t="s">
        <v>646</v>
      </c>
      <c r="H252" s="237">
        <v>3</v>
      </c>
      <c r="I252" s="238"/>
      <c r="J252" s="239"/>
      <c r="K252" s="237">
        <f t="shared" si="45"/>
        <v>0</v>
      </c>
      <c r="L252" s="239"/>
      <c r="M252" s="240"/>
      <c r="N252" s="241" t="s">
        <v>1</v>
      </c>
      <c r="O252" s="195" t="s">
        <v>47</v>
      </c>
      <c r="P252" s="196">
        <f t="shared" si="46"/>
        <v>0</v>
      </c>
      <c r="Q252" s="196">
        <f t="shared" si="47"/>
        <v>0</v>
      </c>
      <c r="R252" s="196">
        <f t="shared" si="48"/>
        <v>0</v>
      </c>
      <c r="S252" s="66"/>
      <c r="T252" s="197">
        <f t="shared" si="49"/>
        <v>0</v>
      </c>
      <c r="U252" s="197">
        <v>0</v>
      </c>
      <c r="V252" s="197">
        <f t="shared" si="50"/>
        <v>0</v>
      </c>
      <c r="W252" s="197">
        <v>0</v>
      </c>
      <c r="X252" s="198">
        <f t="shared" si="51"/>
        <v>0</v>
      </c>
      <c r="Y252" s="37"/>
      <c r="Z252" s="37"/>
      <c r="AA252" s="37"/>
      <c r="AB252" s="37"/>
      <c r="AC252" s="37"/>
      <c r="AD252" s="37"/>
      <c r="AE252" s="37"/>
      <c r="AR252" s="199" t="s">
        <v>364</v>
      </c>
      <c r="AT252" s="199" t="s">
        <v>483</v>
      </c>
      <c r="AU252" s="199" t="s">
        <v>350</v>
      </c>
      <c r="AY252" s="19" t="s">
        <v>329</v>
      </c>
      <c r="BE252" s="115">
        <f t="shared" si="52"/>
        <v>0</v>
      </c>
      <c r="BF252" s="115">
        <f t="shared" si="53"/>
        <v>0</v>
      </c>
      <c r="BG252" s="115">
        <f t="shared" si="54"/>
        <v>0</v>
      </c>
      <c r="BH252" s="115">
        <f t="shared" si="55"/>
        <v>0</v>
      </c>
      <c r="BI252" s="115">
        <f t="shared" si="56"/>
        <v>0</v>
      </c>
      <c r="BJ252" s="19" t="s">
        <v>96</v>
      </c>
      <c r="BK252" s="200">
        <f t="shared" si="57"/>
        <v>0</v>
      </c>
      <c r="BL252" s="19" t="s">
        <v>335</v>
      </c>
      <c r="BM252" s="199" t="s">
        <v>3855</v>
      </c>
    </row>
    <row r="253" spans="1:65" s="2" customFormat="1" ht="16.5" customHeight="1">
      <c r="A253" s="37"/>
      <c r="B253" s="153"/>
      <c r="C253" s="233" t="s">
        <v>1018</v>
      </c>
      <c r="D253" s="233" t="s">
        <v>483</v>
      </c>
      <c r="E253" s="234" t="s">
        <v>3856</v>
      </c>
      <c r="F253" s="235" t="s">
        <v>3857</v>
      </c>
      <c r="G253" s="236" t="s">
        <v>646</v>
      </c>
      <c r="H253" s="237">
        <v>1</v>
      </c>
      <c r="I253" s="238"/>
      <c r="J253" s="239"/>
      <c r="K253" s="237">
        <f t="shared" si="45"/>
        <v>0</v>
      </c>
      <c r="L253" s="239"/>
      <c r="M253" s="240"/>
      <c r="N253" s="241" t="s">
        <v>1</v>
      </c>
      <c r="O253" s="195" t="s">
        <v>47</v>
      </c>
      <c r="P253" s="196">
        <f t="shared" si="46"/>
        <v>0</v>
      </c>
      <c r="Q253" s="196">
        <f t="shared" si="47"/>
        <v>0</v>
      </c>
      <c r="R253" s="196">
        <f t="shared" si="48"/>
        <v>0</v>
      </c>
      <c r="S253" s="66"/>
      <c r="T253" s="197">
        <f t="shared" si="49"/>
        <v>0</v>
      </c>
      <c r="U253" s="197">
        <v>0</v>
      </c>
      <c r="V253" s="197">
        <f t="shared" si="50"/>
        <v>0</v>
      </c>
      <c r="W253" s="197">
        <v>0</v>
      </c>
      <c r="X253" s="198">
        <f t="shared" si="51"/>
        <v>0</v>
      </c>
      <c r="Y253" s="37"/>
      <c r="Z253" s="37"/>
      <c r="AA253" s="37"/>
      <c r="AB253" s="37"/>
      <c r="AC253" s="37"/>
      <c r="AD253" s="37"/>
      <c r="AE253" s="37"/>
      <c r="AR253" s="199" t="s">
        <v>364</v>
      </c>
      <c r="AT253" s="199" t="s">
        <v>483</v>
      </c>
      <c r="AU253" s="199" t="s">
        <v>350</v>
      </c>
      <c r="AY253" s="19" t="s">
        <v>329</v>
      </c>
      <c r="BE253" s="115">
        <f t="shared" si="52"/>
        <v>0</v>
      </c>
      <c r="BF253" s="115">
        <f t="shared" si="53"/>
        <v>0</v>
      </c>
      <c r="BG253" s="115">
        <f t="shared" si="54"/>
        <v>0</v>
      </c>
      <c r="BH253" s="115">
        <f t="shared" si="55"/>
        <v>0</v>
      </c>
      <c r="BI253" s="115">
        <f t="shared" si="56"/>
        <v>0</v>
      </c>
      <c r="BJ253" s="19" t="s">
        <v>96</v>
      </c>
      <c r="BK253" s="200">
        <f t="shared" si="57"/>
        <v>0</v>
      </c>
      <c r="BL253" s="19" t="s">
        <v>335</v>
      </c>
      <c r="BM253" s="199" t="s">
        <v>3858</v>
      </c>
    </row>
    <row r="254" spans="1:65" s="2" customFormat="1" ht="24.2" customHeight="1">
      <c r="A254" s="37"/>
      <c r="B254" s="153"/>
      <c r="C254" s="233" t="s">
        <v>1026</v>
      </c>
      <c r="D254" s="233" t="s">
        <v>483</v>
      </c>
      <c r="E254" s="234" t="s">
        <v>3859</v>
      </c>
      <c r="F254" s="235" t="s">
        <v>3860</v>
      </c>
      <c r="G254" s="236" t="s">
        <v>646</v>
      </c>
      <c r="H254" s="237">
        <v>1</v>
      </c>
      <c r="I254" s="238"/>
      <c r="J254" s="239"/>
      <c r="K254" s="237">
        <f t="shared" si="45"/>
        <v>0</v>
      </c>
      <c r="L254" s="239"/>
      <c r="M254" s="240"/>
      <c r="N254" s="241" t="s">
        <v>1</v>
      </c>
      <c r="O254" s="195" t="s">
        <v>47</v>
      </c>
      <c r="P254" s="196">
        <f t="shared" si="46"/>
        <v>0</v>
      </c>
      <c r="Q254" s="196">
        <f t="shared" si="47"/>
        <v>0</v>
      </c>
      <c r="R254" s="196">
        <f t="shared" si="48"/>
        <v>0</v>
      </c>
      <c r="S254" s="66"/>
      <c r="T254" s="197">
        <f t="shared" si="49"/>
        <v>0</v>
      </c>
      <c r="U254" s="197">
        <v>0</v>
      </c>
      <c r="V254" s="197">
        <f t="shared" si="50"/>
        <v>0</v>
      </c>
      <c r="W254" s="197">
        <v>0</v>
      </c>
      <c r="X254" s="198">
        <f t="shared" si="51"/>
        <v>0</v>
      </c>
      <c r="Y254" s="37"/>
      <c r="Z254" s="37"/>
      <c r="AA254" s="37"/>
      <c r="AB254" s="37"/>
      <c r="AC254" s="37"/>
      <c r="AD254" s="37"/>
      <c r="AE254" s="37"/>
      <c r="AR254" s="199" t="s">
        <v>364</v>
      </c>
      <c r="AT254" s="199" t="s">
        <v>483</v>
      </c>
      <c r="AU254" s="199" t="s">
        <v>350</v>
      </c>
      <c r="AY254" s="19" t="s">
        <v>329</v>
      </c>
      <c r="BE254" s="115">
        <f t="shared" si="52"/>
        <v>0</v>
      </c>
      <c r="BF254" s="115">
        <f t="shared" si="53"/>
        <v>0</v>
      </c>
      <c r="BG254" s="115">
        <f t="shared" si="54"/>
        <v>0</v>
      </c>
      <c r="BH254" s="115">
        <f t="shared" si="55"/>
        <v>0</v>
      </c>
      <c r="BI254" s="115">
        <f t="shared" si="56"/>
        <v>0</v>
      </c>
      <c r="BJ254" s="19" t="s">
        <v>96</v>
      </c>
      <c r="BK254" s="200">
        <f t="shared" si="57"/>
        <v>0</v>
      </c>
      <c r="BL254" s="19" t="s">
        <v>335</v>
      </c>
      <c r="BM254" s="199" t="s">
        <v>3861</v>
      </c>
    </row>
    <row r="255" spans="1:65" s="2" customFormat="1" ht="16.5" customHeight="1">
      <c r="A255" s="37"/>
      <c r="B255" s="153"/>
      <c r="C255" s="233" t="s">
        <v>1031</v>
      </c>
      <c r="D255" s="233" t="s">
        <v>483</v>
      </c>
      <c r="E255" s="234" t="s">
        <v>3862</v>
      </c>
      <c r="F255" s="235" t="s">
        <v>3863</v>
      </c>
      <c r="G255" s="236" t="s">
        <v>646</v>
      </c>
      <c r="H255" s="237">
        <v>1</v>
      </c>
      <c r="I255" s="238"/>
      <c r="J255" s="239"/>
      <c r="K255" s="237">
        <f t="shared" si="45"/>
        <v>0</v>
      </c>
      <c r="L255" s="239"/>
      <c r="M255" s="240"/>
      <c r="N255" s="241" t="s">
        <v>1</v>
      </c>
      <c r="O255" s="195" t="s">
        <v>47</v>
      </c>
      <c r="P255" s="196">
        <f t="shared" si="46"/>
        <v>0</v>
      </c>
      <c r="Q255" s="196">
        <f t="shared" si="47"/>
        <v>0</v>
      </c>
      <c r="R255" s="196">
        <f t="shared" si="48"/>
        <v>0</v>
      </c>
      <c r="S255" s="66"/>
      <c r="T255" s="197">
        <f t="shared" si="49"/>
        <v>0</v>
      </c>
      <c r="U255" s="197">
        <v>0</v>
      </c>
      <c r="V255" s="197">
        <f t="shared" si="50"/>
        <v>0</v>
      </c>
      <c r="W255" s="197">
        <v>0</v>
      </c>
      <c r="X255" s="198">
        <f t="shared" si="51"/>
        <v>0</v>
      </c>
      <c r="Y255" s="37"/>
      <c r="Z255" s="37"/>
      <c r="AA255" s="37"/>
      <c r="AB255" s="37"/>
      <c r="AC255" s="37"/>
      <c r="AD255" s="37"/>
      <c r="AE255" s="37"/>
      <c r="AR255" s="199" t="s">
        <v>364</v>
      </c>
      <c r="AT255" s="199" t="s">
        <v>483</v>
      </c>
      <c r="AU255" s="199" t="s">
        <v>350</v>
      </c>
      <c r="AY255" s="19" t="s">
        <v>329</v>
      </c>
      <c r="BE255" s="115">
        <f t="shared" si="52"/>
        <v>0</v>
      </c>
      <c r="BF255" s="115">
        <f t="shared" si="53"/>
        <v>0</v>
      </c>
      <c r="BG255" s="115">
        <f t="shared" si="54"/>
        <v>0</v>
      </c>
      <c r="BH255" s="115">
        <f t="shared" si="55"/>
        <v>0</v>
      </c>
      <c r="BI255" s="115">
        <f t="shared" si="56"/>
        <v>0</v>
      </c>
      <c r="BJ255" s="19" t="s">
        <v>96</v>
      </c>
      <c r="BK255" s="200">
        <f t="shared" si="57"/>
        <v>0</v>
      </c>
      <c r="BL255" s="19" t="s">
        <v>335</v>
      </c>
      <c r="BM255" s="199" t="s">
        <v>3864</v>
      </c>
    </row>
    <row r="256" spans="1:65" s="2" customFormat="1" ht="16.5" customHeight="1">
      <c r="A256" s="37"/>
      <c r="B256" s="153"/>
      <c r="C256" s="233" t="s">
        <v>1036</v>
      </c>
      <c r="D256" s="233" t="s">
        <v>483</v>
      </c>
      <c r="E256" s="234" t="s">
        <v>3865</v>
      </c>
      <c r="F256" s="235" t="s">
        <v>3866</v>
      </c>
      <c r="G256" s="236" t="s">
        <v>646</v>
      </c>
      <c r="H256" s="237">
        <v>1</v>
      </c>
      <c r="I256" s="238"/>
      <c r="J256" s="239"/>
      <c r="K256" s="237">
        <f t="shared" si="45"/>
        <v>0</v>
      </c>
      <c r="L256" s="239"/>
      <c r="M256" s="240"/>
      <c r="N256" s="241" t="s">
        <v>1</v>
      </c>
      <c r="O256" s="195" t="s">
        <v>47</v>
      </c>
      <c r="P256" s="196">
        <f t="shared" si="46"/>
        <v>0</v>
      </c>
      <c r="Q256" s="196">
        <f t="shared" si="47"/>
        <v>0</v>
      </c>
      <c r="R256" s="196">
        <f t="shared" si="48"/>
        <v>0</v>
      </c>
      <c r="S256" s="66"/>
      <c r="T256" s="197">
        <f t="shared" si="49"/>
        <v>0</v>
      </c>
      <c r="U256" s="197">
        <v>0</v>
      </c>
      <c r="V256" s="197">
        <f t="shared" si="50"/>
        <v>0</v>
      </c>
      <c r="W256" s="197">
        <v>0</v>
      </c>
      <c r="X256" s="198">
        <f t="shared" si="51"/>
        <v>0</v>
      </c>
      <c r="Y256" s="37"/>
      <c r="Z256" s="37"/>
      <c r="AA256" s="37"/>
      <c r="AB256" s="37"/>
      <c r="AC256" s="37"/>
      <c r="AD256" s="37"/>
      <c r="AE256" s="37"/>
      <c r="AR256" s="199" t="s">
        <v>364</v>
      </c>
      <c r="AT256" s="199" t="s">
        <v>483</v>
      </c>
      <c r="AU256" s="199" t="s">
        <v>350</v>
      </c>
      <c r="AY256" s="19" t="s">
        <v>329</v>
      </c>
      <c r="BE256" s="115">
        <f t="shared" si="52"/>
        <v>0</v>
      </c>
      <c r="BF256" s="115">
        <f t="shared" si="53"/>
        <v>0</v>
      </c>
      <c r="BG256" s="115">
        <f t="shared" si="54"/>
        <v>0</v>
      </c>
      <c r="BH256" s="115">
        <f t="shared" si="55"/>
        <v>0</v>
      </c>
      <c r="BI256" s="115">
        <f t="shared" si="56"/>
        <v>0</v>
      </c>
      <c r="BJ256" s="19" t="s">
        <v>96</v>
      </c>
      <c r="BK256" s="200">
        <f t="shared" si="57"/>
        <v>0</v>
      </c>
      <c r="BL256" s="19" t="s">
        <v>335</v>
      </c>
      <c r="BM256" s="199" t="s">
        <v>3867</v>
      </c>
    </row>
    <row r="257" spans="1:65" s="17" customFormat="1" ht="20.85" customHeight="1">
      <c r="B257" s="251"/>
      <c r="D257" s="252" t="s">
        <v>82</v>
      </c>
      <c r="E257" s="252" t="s">
        <v>3868</v>
      </c>
      <c r="F257" s="252" t="s">
        <v>3869</v>
      </c>
      <c r="I257" s="253"/>
      <c r="J257" s="253"/>
      <c r="K257" s="254">
        <f>BK257</f>
        <v>0</v>
      </c>
      <c r="M257" s="251"/>
      <c r="N257" s="255"/>
      <c r="O257" s="256"/>
      <c r="P257" s="256"/>
      <c r="Q257" s="257">
        <f>SUM(Q258:Q260)</f>
        <v>0</v>
      </c>
      <c r="R257" s="257">
        <f>SUM(R258:R260)</f>
        <v>0</v>
      </c>
      <c r="S257" s="256"/>
      <c r="T257" s="258">
        <f>SUM(T258:T260)</f>
        <v>0</v>
      </c>
      <c r="U257" s="256"/>
      <c r="V257" s="258">
        <f>SUM(V258:V260)</f>
        <v>0</v>
      </c>
      <c r="W257" s="256"/>
      <c r="X257" s="259">
        <f>SUM(X258:X260)</f>
        <v>0</v>
      </c>
      <c r="AR257" s="252" t="s">
        <v>178</v>
      </c>
      <c r="AT257" s="260" t="s">
        <v>82</v>
      </c>
      <c r="AU257" s="260" t="s">
        <v>335</v>
      </c>
      <c r="AY257" s="252" t="s">
        <v>329</v>
      </c>
      <c r="BK257" s="261">
        <f>SUM(BK258:BK260)</f>
        <v>0</v>
      </c>
    </row>
    <row r="258" spans="1:65" s="2" customFormat="1" ht="16.5" customHeight="1">
      <c r="A258" s="37"/>
      <c r="B258" s="153"/>
      <c r="C258" s="187" t="s">
        <v>1041</v>
      </c>
      <c r="D258" s="187" t="s">
        <v>331</v>
      </c>
      <c r="E258" s="188" t="s">
        <v>3870</v>
      </c>
      <c r="F258" s="189" t="s">
        <v>3871</v>
      </c>
      <c r="G258" s="190" t="s">
        <v>3872</v>
      </c>
      <c r="H258" s="191">
        <v>56</v>
      </c>
      <c r="I258" s="192"/>
      <c r="J258" s="192"/>
      <c r="K258" s="191">
        <f>ROUND(P258*H258,3)</f>
        <v>0</v>
      </c>
      <c r="L258" s="193"/>
      <c r="M258" s="38"/>
      <c r="N258" s="194" t="s">
        <v>1</v>
      </c>
      <c r="O258" s="195" t="s">
        <v>47</v>
      </c>
      <c r="P258" s="196">
        <f>I258+J258</f>
        <v>0</v>
      </c>
      <c r="Q258" s="196">
        <f>ROUND(I258*H258,3)</f>
        <v>0</v>
      </c>
      <c r="R258" s="196">
        <f>ROUND(J258*H258,3)</f>
        <v>0</v>
      </c>
      <c r="S258" s="66"/>
      <c r="T258" s="197">
        <f>S258*H258</f>
        <v>0</v>
      </c>
      <c r="U258" s="197">
        <v>0</v>
      </c>
      <c r="V258" s="197">
        <f>U258*H258</f>
        <v>0</v>
      </c>
      <c r="W258" s="197">
        <v>0</v>
      </c>
      <c r="X258" s="198">
        <f>W258*H258</f>
        <v>0</v>
      </c>
      <c r="Y258" s="37"/>
      <c r="Z258" s="37"/>
      <c r="AA258" s="37"/>
      <c r="AB258" s="37"/>
      <c r="AC258" s="37"/>
      <c r="AD258" s="37"/>
      <c r="AE258" s="37"/>
      <c r="AR258" s="199" t="s">
        <v>335</v>
      </c>
      <c r="AT258" s="199" t="s">
        <v>331</v>
      </c>
      <c r="AU258" s="199" t="s">
        <v>350</v>
      </c>
      <c r="AY258" s="19" t="s">
        <v>329</v>
      </c>
      <c r="BE258" s="115">
        <f>IF(O258="základná",K258,0)</f>
        <v>0</v>
      </c>
      <c r="BF258" s="115">
        <f>IF(O258="znížená",K258,0)</f>
        <v>0</v>
      </c>
      <c r="BG258" s="115">
        <f>IF(O258="zákl. prenesená",K258,0)</f>
        <v>0</v>
      </c>
      <c r="BH258" s="115">
        <f>IF(O258="zníž. prenesená",K258,0)</f>
        <v>0</v>
      </c>
      <c r="BI258" s="115">
        <f>IF(O258="nulová",K258,0)</f>
        <v>0</v>
      </c>
      <c r="BJ258" s="19" t="s">
        <v>96</v>
      </c>
      <c r="BK258" s="200">
        <f>ROUND(P258*H258,3)</f>
        <v>0</v>
      </c>
      <c r="BL258" s="19" t="s">
        <v>335</v>
      </c>
      <c r="BM258" s="199" t="s">
        <v>3873</v>
      </c>
    </row>
    <row r="259" spans="1:65" s="2" customFormat="1" ht="16.5" customHeight="1">
      <c r="A259" s="37"/>
      <c r="B259" s="153"/>
      <c r="C259" s="187" t="s">
        <v>1016</v>
      </c>
      <c r="D259" s="187" t="s">
        <v>331</v>
      </c>
      <c r="E259" s="188" t="s">
        <v>3874</v>
      </c>
      <c r="F259" s="189" t="s">
        <v>3875</v>
      </c>
      <c r="G259" s="190" t="s">
        <v>3872</v>
      </c>
      <c r="H259" s="191">
        <v>56</v>
      </c>
      <c r="I259" s="192"/>
      <c r="J259" s="192"/>
      <c r="K259" s="191">
        <f>ROUND(P259*H259,3)</f>
        <v>0</v>
      </c>
      <c r="L259" s="193"/>
      <c r="M259" s="38"/>
      <c r="N259" s="194" t="s">
        <v>1</v>
      </c>
      <c r="O259" s="195" t="s">
        <v>47</v>
      </c>
      <c r="P259" s="196">
        <f>I259+J259</f>
        <v>0</v>
      </c>
      <c r="Q259" s="196">
        <f>ROUND(I259*H259,3)</f>
        <v>0</v>
      </c>
      <c r="R259" s="196">
        <f>ROUND(J259*H259,3)</f>
        <v>0</v>
      </c>
      <c r="S259" s="66"/>
      <c r="T259" s="197">
        <f>S259*H259</f>
        <v>0</v>
      </c>
      <c r="U259" s="197">
        <v>0</v>
      </c>
      <c r="V259" s="197">
        <f>U259*H259</f>
        <v>0</v>
      </c>
      <c r="W259" s="197">
        <v>0</v>
      </c>
      <c r="X259" s="198">
        <f>W259*H259</f>
        <v>0</v>
      </c>
      <c r="Y259" s="37"/>
      <c r="Z259" s="37"/>
      <c r="AA259" s="37"/>
      <c r="AB259" s="37"/>
      <c r="AC259" s="37"/>
      <c r="AD259" s="37"/>
      <c r="AE259" s="37"/>
      <c r="AR259" s="199" t="s">
        <v>335</v>
      </c>
      <c r="AT259" s="199" t="s">
        <v>331</v>
      </c>
      <c r="AU259" s="199" t="s">
        <v>350</v>
      </c>
      <c r="AY259" s="19" t="s">
        <v>329</v>
      </c>
      <c r="BE259" s="115">
        <f>IF(O259="základná",K259,0)</f>
        <v>0</v>
      </c>
      <c r="BF259" s="115">
        <f>IF(O259="znížená",K259,0)</f>
        <v>0</v>
      </c>
      <c r="BG259" s="115">
        <f>IF(O259="zákl. prenesená",K259,0)</f>
        <v>0</v>
      </c>
      <c r="BH259" s="115">
        <f>IF(O259="zníž. prenesená",K259,0)</f>
        <v>0</v>
      </c>
      <c r="BI259" s="115">
        <f>IF(O259="nulová",K259,0)</f>
        <v>0</v>
      </c>
      <c r="BJ259" s="19" t="s">
        <v>96</v>
      </c>
      <c r="BK259" s="200">
        <f>ROUND(P259*H259,3)</f>
        <v>0</v>
      </c>
      <c r="BL259" s="19" t="s">
        <v>335</v>
      </c>
      <c r="BM259" s="199" t="s">
        <v>3876</v>
      </c>
    </row>
    <row r="260" spans="1:65" s="2" customFormat="1" ht="16.5" customHeight="1">
      <c r="A260" s="37"/>
      <c r="B260" s="153"/>
      <c r="C260" s="187" t="s">
        <v>1092</v>
      </c>
      <c r="D260" s="187" t="s">
        <v>331</v>
      </c>
      <c r="E260" s="188" t="s">
        <v>3877</v>
      </c>
      <c r="F260" s="189" t="s">
        <v>3878</v>
      </c>
      <c r="G260" s="190" t="s">
        <v>3872</v>
      </c>
      <c r="H260" s="191">
        <v>56</v>
      </c>
      <c r="I260" s="192"/>
      <c r="J260" s="192"/>
      <c r="K260" s="191">
        <f>ROUND(P260*H260,3)</f>
        <v>0</v>
      </c>
      <c r="L260" s="193"/>
      <c r="M260" s="38"/>
      <c r="N260" s="194" t="s">
        <v>1</v>
      </c>
      <c r="O260" s="195" t="s">
        <v>47</v>
      </c>
      <c r="P260" s="196">
        <f>I260+J260</f>
        <v>0</v>
      </c>
      <c r="Q260" s="196">
        <f>ROUND(I260*H260,3)</f>
        <v>0</v>
      </c>
      <c r="R260" s="196">
        <f>ROUND(J260*H260,3)</f>
        <v>0</v>
      </c>
      <c r="S260" s="66"/>
      <c r="T260" s="197">
        <f>S260*H260</f>
        <v>0</v>
      </c>
      <c r="U260" s="197">
        <v>0</v>
      </c>
      <c r="V260" s="197">
        <f>U260*H260</f>
        <v>0</v>
      </c>
      <c r="W260" s="197">
        <v>0</v>
      </c>
      <c r="X260" s="198">
        <f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335</v>
      </c>
      <c r="AT260" s="199" t="s">
        <v>331</v>
      </c>
      <c r="AU260" s="199" t="s">
        <v>350</v>
      </c>
      <c r="AY260" s="19" t="s">
        <v>329</v>
      </c>
      <c r="BE260" s="115">
        <f>IF(O260="základná",K260,0)</f>
        <v>0</v>
      </c>
      <c r="BF260" s="115">
        <f>IF(O260="znížená",K260,0)</f>
        <v>0</v>
      </c>
      <c r="BG260" s="115">
        <f>IF(O260="zákl. prenesená",K260,0)</f>
        <v>0</v>
      </c>
      <c r="BH260" s="115">
        <f>IF(O260="zníž. prenesená",K260,0)</f>
        <v>0</v>
      </c>
      <c r="BI260" s="115">
        <f>IF(O260="nulová",K260,0)</f>
        <v>0</v>
      </c>
      <c r="BJ260" s="19" t="s">
        <v>96</v>
      </c>
      <c r="BK260" s="200">
        <f>ROUND(P260*H260,3)</f>
        <v>0</v>
      </c>
      <c r="BL260" s="19" t="s">
        <v>335</v>
      </c>
      <c r="BM260" s="199" t="s">
        <v>3879</v>
      </c>
    </row>
    <row r="261" spans="1:65" s="17" customFormat="1" ht="20.85" customHeight="1">
      <c r="B261" s="251"/>
      <c r="D261" s="252" t="s">
        <v>82</v>
      </c>
      <c r="E261" s="252" t="s">
        <v>3880</v>
      </c>
      <c r="F261" s="252" t="s">
        <v>3881</v>
      </c>
      <c r="I261" s="253"/>
      <c r="J261" s="253"/>
      <c r="K261" s="254">
        <f>BK261</f>
        <v>0</v>
      </c>
      <c r="M261" s="251"/>
      <c r="N261" s="255"/>
      <c r="O261" s="256"/>
      <c r="P261" s="256"/>
      <c r="Q261" s="257">
        <f>SUM(Q262:Q340)</f>
        <v>0</v>
      </c>
      <c r="R261" s="257">
        <f>SUM(R262:R340)</f>
        <v>0</v>
      </c>
      <c r="S261" s="256"/>
      <c r="T261" s="258">
        <f>SUM(T262:T340)</f>
        <v>0</v>
      </c>
      <c r="U261" s="256"/>
      <c r="V261" s="258">
        <f>SUM(V262:V340)</f>
        <v>0</v>
      </c>
      <c r="W261" s="256"/>
      <c r="X261" s="259">
        <f>SUM(X262:X340)</f>
        <v>0</v>
      </c>
      <c r="AR261" s="252" t="s">
        <v>178</v>
      </c>
      <c r="AT261" s="260" t="s">
        <v>82</v>
      </c>
      <c r="AU261" s="260" t="s">
        <v>335</v>
      </c>
      <c r="AY261" s="252" t="s">
        <v>329</v>
      </c>
      <c r="BK261" s="261">
        <f>SUM(BK262:BK340)</f>
        <v>0</v>
      </c>
    </row>
    <row r="262" spans="1:65" s="2" customFormat="1" ht="24.2" customHeight="1">
      <c r="A262" s="37"/>
      <c r="B262" s="153"/>
      <c r="C262" s="233" t="s">
        <v>1096</v>
      </c>
      <c r="D262" s="233" t="s">
        <v>483</v>
      </c>
      <c r="E262" s="234" t="s">
        <v>3882</v>
      </c>
      <c r="F262" s="235" t="s">
        <v>3883</v>
      </c>
      <c r="G262" s="236" t="s">
        <v>646</v>
      </c>
      <c r="H262" s="237">
        <v>1</v>
      </c>
      <c r="I262" s="238"/>
      <c r="J262" s="239"/>
      <c r="K262" s="237">
        <f t="shared" ref="K262:K293" si="58">ROUND(P262*H262,3)</f>
        <v>0</v>
      </c>
      <c r="L262" s="239"/>
      <c r="M262" s="240"/>
      <c r="N262" s="241" t="s">
        <v>1</v>
      </c>
      <c r="O262" s="195" t="s">
        <v>47</v>
      </c>
      <c r="P262" s="196">
        <f t="shared" ref="P262:P293" si="59">I262+J262</f>
        <v>0</v>
      </c>
      <c r="Q262" s="196">
        <f t="shared" ref="Q262:Q293" si="60">ROUND(I262*H262,3)</f>
        <v>0</v>
      </c>
      <c r="R262" s="196">
        <f t="shared" ref="R262:R293" si="61">ROUND(J262*H262,3)</f>
        <v>0</v>
      </c>
      <c r="S262" s="66"/>
      <c r="T262" s="197">
        <f t="shared" ref="T262:T293" si="62">S262*H262</f>
        <v>0</v>
      </c>
      <c r="U262" s="197">
        <v>0</v>
      </c>
      <c r="V262" s="197">
        <f t="shared" ref="V262:V293" si="63">U262*H262</f>
        <v>0</v>
      </c>
      <c r="W262" s="197">
        <v>0</v>
      </c>
      <c r="X262" s="198">
        <f t="shared" ref="X262:X293" si="64"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364</v>
      </c>
      <c r="AT262" s="199" t="s">
        <v>483</v>
      </c>
      <c r="AU262" s="199" t="s">
        <v>350</v>
      </c>
      <c r="AY262" s="19" t="s">
        <v>329</v>
      </c>
      <c r="BE262" s="115">
        <f t="shared" ref="BE262:BE293" si="65">IF(O262="základná",K262,0)</f>
        <v>0</v>
      </c>
      <c r="BF262" s="115">
        <f t="shared" ref="BF262:BF293" si="66">IF(O262="znížená",K262,0)</f>
        <v>0</v>
      </c>
      <c r="BG262" s="115">
        <f t="shared" ref="BG262:BG293" si="67">IF(O262="zákl. prenesená",K262,0)</f>
        <v>0</v>
      </c>
      <c r="BH262" s="115">
        <f t="shared" ref="BH262:BH293" si="68">IF(O262="zníž. prenesená",K262,0)</f>
        <v>0</v>
      </c>
      <c r="BI262" s="115">
        <f t="shared" ref="BI262:BI293" si="69">IF(O262="nulová",K262,0)</f>
        <v>0</v>
      </c>
      <c r="BJ262" s="19" t="s">
        <v>96</v>
      </c>
      <c r="BK262" s="200">
        <f t="shared" ref="BK262:BK293" si="70">ROUND(P262*H262,3)</f>
        <v>0</v>
      </c>
      <c r="BL262" s="19" t="s">
        <v>335</v>
      </c>
      <c r="BM262" s="199" t="s">
        <v>3884</v>
      </c>
    </row>
    <row r="263" spans="1:65" s="2" customFormat="1" ht="16.5" customHeight="1">
      <c r="A263" s="37"/>
      <c r="B263" s="153"/>
      <c r="C263" s="233" t="s">
        <v>1100</v>
      </c>
      <c r="D263" s="233" t="s">
        <v>483</v>
      </c>
      <c r="E263" s="234" t="s">
        <v>3885</v>
      </c>
      <c r="F263" s="235" t="s">
        <v>3886</v>
      </c>
      <c r="G263" s="236" t="s">
        <v>646</v>
      </c>
      <c r="H263" s="237">
        <v>2</v>
      </c>
      <c r="I263" s="238"/>
      <c r="J263" s="239"/>
      <c r="K263" s="237">
        <f t="shared" si="58"/>
        <v>0</v>
      </c>
      <c r="L263" s="239"/>
      <c r="M263" s="240"/>
      <c r="N263" s="241" t="s">
        <v>1</v>
      </c>
      <c r="O263" s="195" t="s">
        <v>47</v>
      </c>
      <c r="P263" s="196">
        <f t="shared" si="59"/>
        <v>0</v>
      </c>
      <c r="Q263" s="196">
        <f t="shared" si="60"/>
        <v>0</v>
      </c>
      <c r="R263" s="196">
        <f t="shared" si="61"/>
        <v>0</v>
      </c>
      <c r="S263" s="66"/>
      <c r="T263" s="197">
        <f t="shared" si="62"/>
        <v>0</v>
      </c>
      <c r="U263" s="197">
        <v>0</v>
      </c>
      <c r="V263" s="197">
        <f t="shared" si="63"/>
        <v>0</v>
      </c>
      <c r="W263" s="197">
        <v>0</v>
      </c>
      <c r="X263" s="198">
        <f t="shared" si="64"/>
        <v>0</v>
      </c>
      <c r="Y263" s="37"/>
      <c r="Z263" s="37"/>
      <c r="AA263" s="37"/>
      <c r="AB263" s="37"/>
      <c r="AC263" s="37"/>
      <c r="AD263" s="37"/>
      <c r="AE263" s="37"/>
      <c r="AR263" s="199" t="s">
        <v>364</v>
      </c>
      <c r="AT263" s="199" t="s">
        <v>483</v>
      </c>
      <c r="AU263" s="199" t="s">
        <v>350</v>
      </c>
      <c r="AY263" s="19" t="s">
        <v>329</v>
      </c>
      <c r="BE263" s="115">
        <f t="shared" si="65"/>
        <v>0</v>
      </c>
      <c r="BF263" s="115">
        <f t="shared" si="66"/>
        <v>0</v>
      </c>
      <c r="BG263" s="115">
        <f t="shared" si="67"/>
        <v>0</v>
      </c>
      <c r="BH263" s="115">
        <f t="shared" si="68"/>
        <v>0</v>
      </c>
      <c r="BI263" s="115">
        <f t="shared" si="69"/>
        <v>0</v>
      </c>
      <c r="BJ263" s="19" t="s">
        <v>96</v>
      </c>
      <c r="BK263" s="200">
        <f t="shared" si="70"/>
        <v>0</v>
      </c>
      <c r="BL263" s="19" t="s">
        <v>335</v>
      </c>
      <c r="BM263" s="199" t="s">
        <v>3887</v>
      </c>
    </row>
    <row r="264" spans="1:65" s="2" customFormat="1" ht="24.2" customHeight="1">
      <c r="A264" s="37"/>
      <c r="B264" s="153"/>
      <c r="C264" s="233" t="s">
        <v>1105</v>
      </c>
      <c r="D264" s="233" t="s">
        <v>483</v>
      </c>
      <c r="E264" s="234" t="s">
        <v>3888</v>
      </c>
      <c r="F264" s="235" t="s">
        <v>3889</v>
      </c>
      <c r="G264" s="236" t="s">
        <v>646</v>
      </c>
      <c r="H264" s="237">
        <v>2</v>
      </c>
      <c r="I264" s="238"/>
      <c r="J264" s="239"/>
      <c r="K264" s="237">
        <f t="shared" si="58"/>
        <v>0</v>
      </c>
      <c r="L264" s="239"/>
      <c r="M264" s="240"/>
      <c r="N264" s="241" t="s">
        <v>1</v>
      </c>
      <c r="O264" s="195" t="s">
        <v>47</v>
      </c>
      <c r="P264" s="196">
        <f t="shared" si="59"/>
        <v>0</v>
      </c>
      <c r="Q264" s="196">
        <f t="shared" si="60"/>
        <v>0</v>
      </c>
      <c r="R264" s="196">
        <f t="shared" si="61"/>
        <v>0</v>
      </c>
      <c r="S264" s="66"/>
      <c r="T264" s="197">
        <f t="shared" si="62"/>
        <v>0</v>
      </c>
      <c r="U264" s="197">
        <v>0</v>
      </c>
      <c r="V264" s="197">
        <f t="shared" si="63"/>
        <v>0</v>
      </c>
      <c r="W264" s="197">
        <v>0</v>
      </c>
      <c r="X264" s="198">
        <f t="shared" si="64"/>
        <v>0</v>
      </c>
      <c r="Y264" s="37"/>
      <c r="Z264" s="37"/>
      <c r="AA264" s="37"/>
      <c r="AB264" s="37"/>
      <c r="AC264" s="37"/>
      <c r="AD264" s="37"/>
      <c r="AE264" s="37"/>
      <c r="AR264" s="199" t="s">
        <v>364</v>
      </c>
      <c r="AT264" s="199" t="s">
        <v>483</v>
      </c>
      <c r="AU264" s="199" t="s">
        <v>350</v>
      </c>
      <c r="AY264" s="19" t="s">
        <v>329</v>
      </c>
      <c r="BE264" s="115">
        <f t="shared" si="65"/>
        <v>0</v>
      </c>
      <c r="BF264" s="115">
        <f t="shared" si="66"/>
        <v>0</v>
      </c>
      <c r="BG264" s="115">
        <f t="shared" si="67"/>
        <v>0</v>
      </c>
      <c r="BH264" s="115">
        <f t="shared" si="68"/>
        <v>0</v>
      </c>
      <c r="BI264" s="115">
        <f t="shared" si="69"/>
        <v>0</v>
      </c>
      <c r="BJ264" s="19" t="s">
        <v>96</v>
      </c>
      <c r="BK264" s="200">
        <f t="shared" si="70"/>
        <v>0</v>
      </c>
      <c r="BL264" s="19" t="s">
        <v>335</v>
      </c>
      <c r="BM264" s="199" t="s">
        <v>3890</v>
      </c>
    </row>
    <row r="265" spans="1:65" s="2" customFormat="1" ht="16.5" customHeight="1">
      <c r="A265" s="37"/>
      <c r="B265" s="153"/>
      <c r="C265" s="233" t="s">
        <v>1110</v>
      </c>
      <c r="D265" s="233" t="s">
        <v>483</v>
      </c>
      <c r="E265" s="234" t="s">
        <v>3891</v>
      </c>
      <c r="F265" s="235" t="s">
        <v>3892</v>
      </c>
      <c r="G265" s="236" t="s">
        <v>646</v>
      </c>
      <c r="H265" s="237">
        <v>2</v>
      </c>
      <c r="I265" s="238"/>
      <c r="J265" s="239"/>
      <c r="K265" s="237">
        <f t="shared" si="58"/>
        <v>0</v>
      </c>
      <c r="L265" s="239"/>
      <c r="M265" s="240"/>
      <c r="N265" s="241" t="s">
        <v>1</v>
      </c>
      <c r="O265" s="195" t="s">
        <v>47</v>
      </c>
      <c r="P265" s="196">
        <f t="shared" si="59"/>
        <v>0</v>
      </c>
      <c r="Q265" s="196">
        <f t="shared" si="60"/>
        <v>0</v>
      </c>
      <c r="R265" s="196">
        <f t="shared" si="61"/>
        <v>0</v>
      </c>
      <c r="S265" s="66"/>
      <c r="T265" s="197">
        <f t="shared" si="62"/>
        <v>0</v>
      </c>
      <c r="U265" s="197">
        <v>0</v>
      </c>
      <c r="V265" s="197">
        <f t="shared" si="63"/>
        <v>0</v>
      </c>
      <c r="W265" s="197">
        <v>0</v>
      </c>
      <c r="X265" s="198">
        <f t="shared" si="64"/>
        <v>0</v>
      </c>
      <c r="Y265" s="37"/>
      <c r="Z265" s="37"/>
      <c r="AA265" s="37"/>
      <c r="AB265" s="37"/>
      <c r="AC265" s="37"/>
      <c r="AD265" s="37"/>
      <c r="AE265" s="37"/>
      <c r="AR265" s="199" t="s">
        <v>364</v>
      </c>
      <c r="AT265" s="199" t="s">
        <v>483</v>
      </c>
      <c r="AU265" s="199" t="s">
        <v>350</v>
      </c>
      <c r="AY265" s="19" t="s">
        <v>329</v>
      </c>
      <c r="BE265" s="115">
        <f t="shared" si="65"/>
        <v>0</v>
      </c>
      <c r="BF265" s="115">
        <f t="shared" si="66"/>
        <v>0</v>
      </c>
      <c r="BG265" s="115">
        <f t="shared" si="67"/>
        <v>0</v>
      </c>
      <c r="BH265" s="115">
        <f t="shared" si="68"/>
        <v>0</v>
      </c>
      <c r="BI265" s="115">
        <f t="shared" si="69"/>
        <v>0</v>
      </c>
      <c r="BJ265" s="19" t="s">
        <v>96</v>
      </c>
      <c r="BK265" s="200">
        <f t="shared" si="70"/>
        <v>0</v>
      </c>
      <c r="BL265" s="19" t="s">
        <v>335</v>
      </c>
      <c r="BM265" s="199" t="s">
        <v>3893</v>
      </c>
    </row>
    <row r="266" spans="1:65" s="2" customFormat="1" ht="16.5" customHeight="1">
      <c r="A266" s="37"/>
      <c r="B266" s="153"/>
      <c r="C266" s="233" t="s">
        <v>1115</v>
      </c>
      <c r="D266" s="233" t="s">
        <v>483</v>
      </c>
      <c r="E266" s="234" t="s">
        <v>3894</v>
      </c>
      <c r="F266" s="235" t="s">
        <v>3895</v>
      </c>
      <c r="G266" s="236" t="s">
        <v>342</v>
      </c>
      <c r="H266" s="237">
        <v>2</v>
      </c>
      <c r="I266" s="238"/>
      <c r="J266" s="239"/>
      <c r="K266" s="237">
        <f t="shared" si="58"/>
        <v>0</v>
      </c>
      <c r="L266" s="239"/>
      <c r="M266" s="240"/>
      <c r="N266" s="241" t="s">
        <v>1</v>
      </c>
      <c r="O266" s="195" t="s">
        <v>47</v>
      </c>
      <c r="P266" s="196">
        <f t="shared" si="59"/>
        <v>0</v>
      </c>
      <c r="Q266" s="196">
        <f t="shared" si="60"/>
        <v>0</v>
      </c>
      <c r="R266" s="196">
        <f t="shared" si="61"/>
        <v>0</v>
      </c>
      <c r="S266" s="66"/>
      <c r="T266" s="197">
        <f t="shared" si="62"/>
        <v>0</v>
      </c>
      <c r="U266" s="197">
        <v>0</v>
      </c>
      <c r="V266" s="197">
        <f t="shared" si="63"/>
        <v>0</v>
      </c>
      <c r="W266" s="197">
        <v>0</v>
      </c>
      <c r="X266" s="198">
        <f t="shared" si="64"/>
        <v>0</v>
      </c>
      <c r="Y266" s="37"/>
      <c r="Z266" s="37"/>
      <c r="AA266" s="37"/>
      <c r="AB266" s="37"/>
      <c r="AC266" s="37"/>
      <c r="AD266" s="37"/>
      <c r="AE266" s="37"/>
      <c r="AR266" s="199" t="s">
        <v>364</v>
      </c>
      <c r="AT266" s="199" t="s">
        <v>483</v>
      </c>
      <c r="AU266" s="199" t="s">
        <v>350</v>
      </c>
      <c r="AY266" s="19" t="s">
        <v>329</v>
      </c>
      <c r="BE266" s="115">
        <f t="shared" si="65"/>
        <v>0</v>
      </c>
      <c r="BF266" s="115">
        <f t="shared" si="66"/>
        <v>0</v>
      </c>
      <c r="BG266" s="115">
        <f t="shared" si="67"/>
        <v>0</v>
      </c>
      <c r="BH266" s="115">
        <f t="shared" si="68"/>
        <v>0</v>
      </c>
      <c r="BI266" s="115">
        <f t="shared" si="69"/>
        <v>0</v>
      </c>
      <c r="BJ266" s="19" t="s">
        <v>96</v>
      </c>
      <c r="BK266" s="200">
        <f t="shared" si="70"/>
        <v>0</v>
      </c>
      <c r="BL266" s="19" t="s">
        <v>335</v>
      </c>
      <c r="BM266" s="199" t="s">
        <v>3896</v>
      </c>
    </row>
    <row r="267" spans="1:65" s="2" customFormat="1" ht="16.5" customHeight="1">
      <c r="A267" s="37"/>
      <c r="B267" s="153"/>
      <c r="C267" s="233" t="s">
        <v>1121</v>
      </c>
      <c r="D267" s="233" t="s">
        <v>483</v>
      </c>
      <c r="E267" s="234" t="s">
        <v>3897</v>
      </c>
      <c r="F267" s="235" t="s">
        <v>3898</v>
      </c>
      <c r="G267" s="236" t="s">
        <v>342</v>
      </c>
      <c r="H267" s="237">
        <v>6</v>
      </c>
      <c r="I267" s="238"/>
      <c r="J267" s="239"/>
      <c r="K267" s="237">
        <f t="shared" si="58"/>
        <v>0</v>
      </c>
      <c r="L267" s="239"/>
      <c r="M267" s="240"/>
      <c r="N267" s="241" t="s">
        <v>1</v>
      </c>
      <c r="O267" s="195" t="s">
        <v>47</v>
      </c>
      <c r="P267" s="196">
        <f t="shared" si="59"/>
        <v>0</v>
      </c>
      <c r="Q267" s="196">
        <f t="shared" si="60"/>
        <v>0</v>
      </c>
      <c r="R267" s="196">
        <f t="shared" si="61"/>
        <v>0</v>
      </c>
      <c r="S267" s="66"/>
      <c r="T267" s="197">
        <f t="shared" si="62"/>
        <v>0</v>
      </c>
      <c r="U267" s="197">
        <v>0</v>
      </c>
      <c r="V267" s="197">
        <f t="shared" si="63"/>
        <v>0</v>
      </c>
      <c r="W267" s="197">
        <v>0</v>
      </c>
      <c r="X267" s="198">
        <f t="shared" si="64"/>
        <v>0</v>
      </c>
      <c r="Y267" s="37"/>
      <c r="Z267" s="37"/>
      <c r="AA267" s="37"/>
      <c r="AB267" s="37"/>
      <c r="AC267" s="37"/>
      <c r="AD267" s="37"/>
      <c r="AE267" s="37"/>
      <c r="AR267" s="199" t="s">
        <v>364</v>
      </c>
      <c r="AT267" s="199" t="s">
        <v>483</v>
      </c>
      <c r="AU267" s="199" t="s">
        <v>350</v>
      </c>
      <c r="AY267" s="19" t="s">
        <v>329</v>
      </c>
      <c r="BE267" s="115">
        <f t="shared" si="65"/>
        <v>0</v>
      </c>
      <c r="BF267" s="115">
        <f t="shared" si="66"/>
        <v>0</v>
      </c>
      <c r="BG267" s="115">
        <f t="shared" si="67"/>
        <v>0</v>
      </c>
      <c r="BH267" s="115">
        <f t="shared" si="68"/>
        <v>0</v>
      </c>
      <c r="BI267" s="115">
        <f t="shared" si="69"/>
        <v>0</v>
      </c>
      <c r="BJ267" s="19" t="s">
        <v>96</v>
      </c>
      <c r="BK267" s="200">
        <f t="shared" si="70"/>
        <v>0</v>
      </c>
      <c r="BL267" s="19" t="s">
        <v>335</v>
      </c>
      <c r="BM267" s="199" t="s">
        <v>3899</v>
      </c>
    </row>
    <row r="268" spans="1:65" s="2" customFormat="1" ht="16.5" customHeight="1">
      <c r="A268" s="37"/>
      <c r="B268" s="153"/>
      <c r="C268" s="233" t="s">
        <v>1126</v>
      </c>
      <c r="D268" s="233" t="s">
        <v>483</v>
      </c>
      <c r="E268" s="234" t="s">
        <v>3900</v>
      </c>
      <c r="F268" s="235" t="s">
        <v>3901</v>
      </c>
      <c r="G268" s="236" t="s">
        <v>646</v>
      </c>
      <c r="H268" s="237">
        <v>1</v>
      </c>
      <c r="I268" s="238"/>
      <c r="J268" s="239"/>
      <c r="K268" s="237">
        <f t="shared" si="58"/>
        <v>0</v>
      </c>
      <c r="L268" s="239"/>
      <c r="M268" s="240"/>
      <c r="N268" s="241" t="s">
        <v>1</v>
      </c>
      <c r="O268" s="195" t="s">
        <v>47</v>
      </c>
      <c r="P268" s="196">
        <f t="shared" si="59"/>
        <v>0</v>
      </c>
      <c r="Q268" s="196">
        <f t="shared" si="60"/>
        <v>0</v>
      </c>
      <c r="R268" s="196">
        <f t="shared" si="61"/>
        <v>0</v>
      </c>
      <c r="S268" s="66"/>
      <c r="T268" s="197">
        <f t="shared" si="62"/>
        <v>0</v>
      </c>
      <c r="U268" s="197">
        <v>0</v>
      </c>
      <c r="V268" s="197">
        <f t="shared" si="63"/>
        <v>0</v>
      </c>
      <c r="W268" s="197">
        <v>0</v>
      </c>
      <c r="X268" s="198">
        <f t="shared" si="64"/>
        <v>0</v>
      </c>
      <c r="Y268" s="37"/>
      <c r="Z268" s="37"/>
      <c r="AA268" s="37"/>
      <c r="AB268" s="37"/>
      <c r="AC268" s="37"/>
      <c r="AD268" s="37"/>
      <c r="AE268" s="37"/>
      <c r="AR268" s="199" t="s">
        <v>364</v>
      </c>
      <c r="AT268" s="199" t="s">
        <v>483</v>
      </c>
      <c r="AU268" s="199" t="s">
        <v>350</v>
      </c>
      <c r="AY268" s="19" t="s">
        <v>329</v>
      </c>
      <c r="BE268" s="115">
        <f t="shared" si="65"/>
        <v>0</v>
      </c>
      <c r="BF268" s="115">
        <f t="shared" si="66"/>
        <v>0</v>
      </c>
      <c r="BG268" s="115">
        <f t="shared" si="67"/>
        <v>0</v>
      </c>
      <c r="BH268" s="115">
        <f t="shared" si="68"/>
        <v>0</v>
      </c>
      <c r="BI268" s="115">
        <f t="shared" si="69"/>
        <v>0</v>
      </c>
      <c r="BJ268" s="19" t="s">
        <v>96</v>
      </c>
      <c r="BK268" s="200">
        <f t="shared" si="70"/>
        <v>0</v>
      </c>
      <c r="BL268" s="19" t="s">
        <v>335</v>
      </c>
      <c r="BM268" s="199" t="s">
        <v>3902</v>
      </c>
    </row>
    <row r="269" spans="1:65" s="2" customFormat="1" ht="16.5" customHeight="1">
      <c r="A269" s="37"/>
      <c r="B269" s="153"/>
      <c r="C269" s="233" t="s">
        <v>1132</v>
      </c>
      <c r="D269" s="233" t="s">
        <v>483</v>
      </c>
      <c r="E269" s="234" t="s">
        <v>3903</v>
      </c>
      <c r="F269" s="235" t="s">
        <v>3904</v>
      </c>
      <c r="G269" s="236" t="s">
        <v>646</v>
      </c>
      <c r="H269" s="237">
        <v>1</v>
      </c>
      <c r="I269" s="238"/>
      <c r="J269" s="239"/>
      <c r="K269" s="237">
        <f t="shared" si="58"/>
        <v>0</v>
      </c>
      <c r="L269" s="239"/>
      <c r="M269" s="240"/>
      <c r="N269" s="241" t="s">
        <v>1</v>
      </c>
      <c r="O269" s="195" t="s">
        <v>47</v>
      </c>
      <c r="P269" s="196">
        <f t="shared" si="59"/>
        <v>0</v>
      </c>
      <c r="Q269" s="196">
        <f t="shared" si="60"/>
        <v>0</v>
      </c>
      <c r="R269" s="196">
        <f t="shared" si="61"/>
        <v>0</v>
      </c>
      <c r="S269" s="66"/>
      <c r="T269" s="197">
        <f t="shared" si="62"/>
        <v>0</v>
      </c>
      <c r="U269" s="197">
        <v>0</v>
      </c>
      <c r="V269" s="197">
        <f t="shared" si="63"/>
        <v>0</v>
      </c>
      <c r="W269" s="197">
        <v>0</v>
      </c>
      <c r="X269" s="198">
        <f t="shared" si="64"/>
        <v>0</v>
      </c>
      <c r="Y269" s="37"/>
      <c r="Z269" s="37"/>
      <c r="AA269" s="37"/>
      <c r="AB269" s="37"/>
      <c r="AC269" s="37"/>
      <c r="AD269" s="37"/>
      <c r="AE269" s="37"/>
      <c r="AR269" s="199" t="s">
        <v>364</v>
      </c>
      <c r="AT269" s="199" t="s">
        <v>483</v>
      </c>
      <c r="AU269" s="199" t="s">
        <v>350</v>
      </c>
      <c r="AY269" s="19" t="s">
        <v>329</v>
      </c>
      <c r="BE269" s="115">
        <f t="shared" si="65"/>
        <v>0</v>
      </c>
      <c r="BF269" s="115">
        <f t="shared" si="66"/>
        <v>0</v>
      </c>
      <c r="BG269" s="115">
        <f t="shared" si="67"/>
        <v>0</v>
      </c>
      <c r="BH269" s="115">
        <f t="shared" si="68"/>
        <v>0</v>
      </c>
      <c r="BI269" s="115">
        <f t="shared" si="69"/>
        <v>0</v>
      </c>
      <c r="BJ269" s="19" t="s">
        <v>96</v>
      </c>
      <c r="BK269" s="200">
        <f t="shared" si="70"/>
        <v>0</v>
      </c>
      <c r="BL269" s="19" t="s">
        <v>335</v>
      </c>
      <c r="BM269" s="199" t="s">
        <v>3905</v>
      </c>
    </row>
    <row r="270" spans="1:65" s="2" customFormat="1" ht="16.5" customHeight="1">
      <c r="A270" s="37"/>
      <c r="B270" s="153"/>
      <c r="C270" s="233" t="s">
        <v>1136</v>
      </c>
      <c r="D270" s="233" t="s">
        <v>483</v>
      </c>
      <c r="E270" s="234" t="s">
        <v>3906</v>
      </c>
      <c r="F270" s="235" t="s">
        <v>3907</v>
      </c>
      <c r="G270" s="236" t="s">
        <v>646</v>
      </c>
      <c r="H270" s="237">
        <v>1</v>
      </c>
      <c r="I270" s="238"/>
      <c r="J270" s="239"/>
      <c r="K270" s="237">
        <f t="shared" si="58"/>
        <v>0</v>
      </c>
      <c r="L270" s="239"/>
      <c r="M270" s="240"/>
      <c r="N270" s="241" t="s">
        <v>1</v>
      </c>
      <c r="O270" s="195" t="s">
        <v>47</v>
      </c>
      <c r="P270" s="196">
        <f t="shared" si="59"/>
        <v>0</v>
      </c>
      <c r="Q270" s="196">
        <f t="shared" si="60"/>
        <v>0</v>
      </c>
      <c r="R270" s="196">
        <f t="shared" si="61"/>
        <v>0</v>
      </c>
      <c r="S270" s="66"/>
      <c r="T270" s="197">
        <f t="shared" si="62"/>
        <v>0</v>
      </c>
      <c r="U270" s="197">
        <v>0</v>
      </c>
      <c r="V270" s="197">
        <f t="shared" si="63"/>
        <v>0</v>
      </c>
      <c r="W270" s="197">
        <v>0</v>
      </c>
      <c r="X270" s="198">
        <f t="shared" si="64"/>
        <v>0</v>
      </c>
      <c r="Y270" s="37"/>
      <c r="Z270" s="37"/>
      <c r="AA270" s="37"/>
      <c r="AB270" s="37"/>
      <c r="AC270" s="37"/>
      <c r="AD270" s="37"/>
      <c r="AE270" s="37"/>
      <c r="AR270" s="199" t="s">
        <v>364</v>
      </c>
      <c r="AT270" s="199" t="s">
        <v>483</v>
      </c>
      <c r="AU270" s="199" t="s">
        <v>350</v>
      </c>
      <c r="AY270" s="19" t="s">
        <v>329</v>
      </c>
      <c r="BE270" s="115">
        <f t="shared" si="65"/>
        <v>0</v>
      </c>
      <c r="BF270" s="115">
        <f t="shared" si="66"/>
        <v>0</v>
      </c>
      <c r="BG270" s="115">
        <f t="shared" si="67"/>
        <v>0</v>
      </c>
      <c r="BH270" s="115">
        <f t="shared" si="68"/>
        <v>0</v>
      </c>
      <c r="BI270" s="115">
        <f t="shared" si="69"/>
        <v>0</v>
      </c>
      <c r="BJ270" s="19" t="s">
        <v>96</v>
      </c>
      <c r="BK270" s="200">
        <f t="shared" si="70"/>
        <v>0</v>
      </c>
      <c r="BL270" s="19" t="s">
        <v>335</v>
      </c>
      <c r="BM270" s="199" t="s">
        <v>3908</v>
      </c>
    </row>
    <row r="271" spans="1:65" s="2" customFormat="1" ht="24.2" customHeight="1">
      <c r="A271" s="37"/>
      <c r="B271" s="153"/>
      <c r="C271" s="233" t="s">
        <v>1141</v>
      </c>
      <c r="D271" s="233" t="s">
        <v>483</v>
      </c>
      <c r="E271" s="234" t="s">
        <v>3909</v>
      </c>
      <c r="F271" s="235" t="s">
        <v>3910</v>
      </c>
      <c r="G271" s="236" t="s">
        <v>646</v>
      </c>
      <c r="H271" s="237">
        <v>1</v>
      </c>
      <c r="I271" s="238"/>
      <c r="J271" s="239"/>
      <c r="K271" s="237">
        <f t="shared" si="58"/>
        <v>0</v>
      </c>
      <c r="L271" s="239"/>
      <c r="M271" s="240"/>
      <c r="N271" s="241" t="s">
        <v>1</v>
      </c>
      <c r="O271" s="195" t="s">
        <v>47</v>
      </c>
      <c r="P271" s="196">
        <f t="shared" si="59"/>
        <v>0</v>
      </c>
      <c r="Q271" s="196">
        <f t="shared" si="60"/>
        <v>0</v>
      </c>
      <c r="R271" s="196">
        <f t="shared" si="61"/>
        <v>0</v>
      </c>
      <c r="S271" s="66"/>
      <c r="T271" s="197">
        <f t="shared" si="62"/>
        <v>0</v>
      </c>
      <c r="U271" s="197">
        <v>0</v>
      </c>
      <c r="V271" s="197">
        <f t="shared" si="63"/>
        <v>0</v>
      </c>
      <c r="W271" s="197">
        <v>0</v>
      </c>
      <c r="X271" s="198">
        <f t="shared" si="64"/>
        <v>0</v>
      </c>
      <c r="Y271" s="37"/>
      <c r="Z271" s="37"/>
      <c r="AA271" s="37"/>
      <c r="AB271" s="37"/>
      <c r="AC271" s="37"/>
      <c r="AD271" s="37"/>
      <c r="AE271" s="37"/>
      <c r="AR271" s="199" t="s">
        <v>364</v>
      </c>
      <c r="AT271" s="199" t="s">
        <v>483</v>
      </c>
      <c r="AU271" s="199" t="s">
        <v>350</v>
      </c>
      <c r="AY271" s="19" t="s">
        <v>329</v>
      </c>
      <c r="BE271" s="115">
        <f t="shared" si="65"/>
        <v>0</v>
      </c>
      <c r="BF271" s="115">
        <f t="shared" si="66"/>
        <v>0</v>
      </c>
      <c r="BG271" s="115">
        <f t="shared" si="67"/>
        <v>0</v>
      </c>
      <c r="BH271" s="115">
        <f t="shared" si="68"/>
        <v>0</v>
      </c>
      <c r="BI271" s="115">
        <f t="shared" si="69"/>
        <v>0</v>
      </c>
      <c r="BJ271" s="19" t="s">
        <v>96</v>
      </c>
      <c r="BK271" s="200">
        <f t="shared" si="70"/>
        <v>0</v>
      </c>
      <c r="BL271" s="19" t="s">
        <v>335</v>
      </c>
      <c r="BM271" s="199" t="s">
        <v>3911</v>
      </c>
    </row>
    <row r="272" spans="1:65" s="2" customFormat="1" ht="21.75" customHeight="1">
      <c r="A272" s="37"/>
      <c r="B272" s="153"/>
      <c r="C272" s="233" t="s">
        <v>1146</v>
      </c>
      <c r="D272" s="233" t="s">
        <v>483</v>
      </c>
      <c r="E272" s="234" t="s">
        <v>3912</v>
      </c>
      <c r="F272" s="235" t="s">
        <v>3913</v>
      </c>
      <c r="G272" s="236" t="s">
        <v>646</v>
      </c>
      <c r="H272" s="237">
        <v>1</v>
      </c>
      <c r="I272" s="238"/>
      <c r="J272" s="239"/>
      <c r="K272" s="237">
        <f t="shared" si="58"/>
        <v>0</v>
      </c>
      <c r="L272" s="239"/>
      <c r="M272" s="240"/>
      <c r="N272" s="241" t="s">
        <v>1</v>
      </c>
      <c r="O272" s="195" t="s">
        <v>47</v>
      </c>
      <c r="P272" s="196">
        <f t="shared" si="59"/>
        <v>0</v>
      </c>
      <c r="Q272" s="196">
        <f t="shared" si="60"/>
        <v>0</v>
      </c>
      <c r="R272" s="196">
        <f t="shared" si="61"/>
        <v>0</v>
      </c>
      <c r="S272" s="66"/>
      <c r="T272" s="197">
        <f t="shared" si="62"/>
        <v>0</v>
      </c>
      <c r="U272" s="197">
        <v>0</v>
      </c>
      <c r="V272" s="197">
        <f t="shared" si="63"/>
        <v>0</v>
      </c>
      <c r="W272" s="197">
        <v>0</v>
      </c>
      <c r="X272" s="198">
        <f t="shared" si="64"/>
        <v>0</v>
      </c>
      <c r="Y272" s="37"/>
      <c r="Z272" s="37"/>
      <c r="AA272" s="37"/>
      <c r="AB272" s="37"/>
      <c r="AC272" s="37"/>
      <c r="AD272" s="37"/>
      <c r="AE272" s="37"/>
      <c r="AR272" s="199" t="s">
        <v>364</v>
      </c>
      <c r="AT272" s="199" t="s">
        <v>483</v>
      </c>
      <c r="AU272" s="199" t="s">
        <v>350</v>
      </c>
      <c r="AY272" s="19" t="s">
        <v>329</v>
      </c>
      <c r="BE272" s="115">
        <f t="shared" si="65"/>
        <v>0</v>
      </c>
      <c r="BF272" s="115">
        <f t="shared" si="66"/>
        <v>0</v>
      </c>
      <c r="BG272" s="115">
        <f t="shared" si="67"/>
        <v>0</v>
      </c>
      <c r="BH272" s="115">
        <f t="shared" si="68"/>
        <v>0</v>
      </c>
      <c r="BI272" s="115">
        <f t="shared" si="69"/>
        <v>0</v>
      </c>
      <c r="BJ272" s="19" t="s">
        <v>96</v>
      </c>
      <c r="BK272" s="200">
        <f t="shared" si="70"/>
        <v>0</v>
      </c>
      <c r="BL272" s="19" t="s">
        <v>335</v>
      </c>
      <c r="BM272" s="199" t="s">
        <v>3914</v>
      </c>
    </row>
    <row r="273" spans="1:65" s="2" customFormat="1" ht="16.5" customHeight="1">
      <c r="A273" s="37"/>
      <c r="B273" s="153"/>
      <c r="C273" s="233" t="s">
        <v>1152</v>
      </c>
      <c r="D273" s="233" t="s">
        <v>483</v>
      </c>
      <c r="E273" s="234" t="s">
        <v>3915</v>
      </c>
      <c r="F273" s="235" t="s">
        <v>3916</v>
      </c>
      <c r="G273" s="236" t="s">
        <v>646</v>
      </c>
      <c r="H273" s="237">
        <v>1</v>
      </c>
      <c r="I273" s="238"/>
      <c r="J273" s="239"/>
      <c r="K273" s="237">
        <f t="shared" si="58"/>
        <v>0</v>
      </c>
      <c r="L273" s="239"/>
      <c r="M273" s="240"/>
      <c r="N273" s="241" t="s">
        <v>1</v>
      </c>
      <c r="O273" s="195" t="s">
        <v>47</v>
      </c>
      <c r="P273" s="196">
        <f t="shared" si="59"/>
        <v>0</v>
      </c>
      <c r="Q273" s="196">
        <f t="shared" si="60"/>
        <v>0</v>
      </c>
      <c r="R273" s="196">
        <f t="shared" si="61"/>
        <v>0</v>
      </c>
      <c r="S273" s="66"/>
      <c r="T273" s="197">
        <f t="shared" si="62"/>
        <v>0</v>
      </c>
      <c r="U273" s="197">
        <v>0</v>
      </c>
      <c r="V273" s="197">
        <f t="shared" si="63"/>
        <v>0</v>
      </c>
      <c r="W273" s="197">
        <v>0</v>
      </c>
      <c r="X273" s="198">
        <f t="shared" si="64"/>
        <v>0</v>
      </c>
      <c r="Y273" s="37"/>
      <c r="Z273" s="37"/>
      <c r="AA273" s="37"/>
      <c r="AB273" s="37"/>
      <c r="AC273" s="37"/>
      <c r="AD273" s="37"/>
      <c r="AE273" s="37"/>
      <c r="AR273" s="199" t="s">
        <v>364</v>
      </c>
      <c r="AT273" s="199" t="s">
        <v>483</v>
      </c>
      <c r="AU273" s="199" t="s">
        <v>350</v>
      </c>
      <c r="AY273" s="19" t="s">
        <v>329</v>
      </c>
      <c r="BE273" s="115">
        <f t="shared" si="65"/>
        <v>0</v>
      </c>
      <c r="BF273" s="115">
        <f t="shared" si="66"/>
        <v>0</v>
      </c>
      <c r="BG273" s="115">
        <f t="shared" si="67"/>
        <v>0</v>
      </c>
      <c r="BH273" s="115">
        <f t="shared" si="68"/>
        <v>0</v>
      </c>
      <c r="BI273" s="115">
        <f t="shared" si="69"/>
        <v>0</v>
      </c>
      <c r="BJ273" s="19" t="s">
        <v>96</v>
      </c>
      <c r="BK273" s="200">
        <f t="shared" si="70"/>
        <v>0</v>
      </c>
      <c r="BL273" s="19" t="s">
        <v>335</v>
      </c>
      <c r="BM273" s="199" t="s">
        <v>3917</v>
      </c>
    </row>
    <row r="274" spans="1:65" s="2" customFormat="1" ht="24.2" customHeight="1">
      <c r="A274" s="37"/>
      <c r="B274" s="153"/>
      <c r="C274" s="233" t="s">
        <v>1157</v>
      </c>
      <c r="D274" s="233" t="s">
        <v>483</v>
      </c>
      <c r="E274" s="234" t="s">
        <v>3918</v>
      </c>
      <c r="F274" s="235" t="s">
        <v>3919</v>
      </c>
      <c r="G274" s="236" t="s">
        <v>646</v>
      </c>
      <c r="H274" s="237">
        <v>10</v>
      </c>
      <c r="I274" s="238"/>
      <c r="J274" s="239"/>
      <c r="K274" s="237">
        <f t="shared" si="58"/>
        <v>0</v>
      </c>
      <c r="L274" s="239"/>
      <c r="M274" s="240"/>
      <c r="N274" s="241" t="s">
        <v>1</v>
      </c>
      <c r="O274" s="195" t="s">
        <v>47</v>
      </c>
      <c r="P274" s="196">
        <f t="shared" si="59"/>
        <v>0</v>
      </c>
      <c r="Q274" s="196">
        <f t="shared" si="60"/>
        <v>0</v>
      </c>
      <c r="R274" s="196">
        <f t="shared" si="61"/>
        <v>0</v>
      </c>
      <c r="S274" s="66"/>
      <c r="T274" s="197">
        <f t="shared" si="62"/>
        <v>0</v>
      </c>
      <c r="U274" s="197">
        <v>0</v>
      </c>
      <c r="V274" s="197">
        <f t="shared" si="63"/>
        <v>0</v>
      </c>
      <c r="W274" s="197">
        <v>0</v>
      </c>
      <c r="X274" s="198">
        <f t="shared" si="64"/>
        <v>0</v>
      </c>
      <c r="Y274" s="37"/>
      <c r="Z274" s="37"/>
      <c r="AA274" s="37"/>
      <c r="AB274" s="37"/>
      <c r="AC274" s="37"/>
      <c r="AD274" s="37"/>
      <c r="AE274" s="37"/>
      <c r="AR274" s="199" t="s">
        <v>364</v>
      </c>
      <c r="AT274" s="199" t="s">
        <v>483</v>
      </c>
      <c r="AU274" s="199" t="s">
        <v>350</v>
      </c>
      <c r="AY274" s="19" t="s">
        <v>329</v>
      </c>
      <c r="BE274" s="115">
        <f t="shared" si="65"/>
        <v>0</v>
      </c>
      <c r="BF274" s="115">
        <f t="shared" si="66"/>
        <v>0</v>
      </c>
      <c r="BG274" s="115">
        <f t="shared" si="67"/>
        <v>0</v>
      </c>
      <c r="BH274" s="115">
        <f t="shared" si="68"/>
        <v>0</v>
      </c>
      <c r="BI274" s="115">
        <f t="shared" si="69"/>
        <v>0</v>
      </c>
      <c r="BJ274" s="19" t="s">
        <v>96</v>
      </c>
      <c r="BK274" s="200">
        <f t="shared" si="70"/>
        <v>0</v>
      </c>
      <c r="BL274" s="19" t="s">
        <v>335</v>
      </c>
      <c r="BM274" s="199" t="s">
        <v>3920</v>
      </c>
    </row>
    <row r="275" spans="1:65" s="2" customFormat="1" ht="24.2" customHeight="1">
      <c r="A275" s="37"/>
      <c r="B275" s="153"/>
      <c r="C275" s="233" t="s">
        <v>1163</v>
      </c>
      <c r="D275" s="233" t="s">
        <v>483</v>
      </c>
      <c r="E275" s="234" t="s">
        <v>3921</v>
      </c>
      <c r="F275" s="235" t="s">
        <v>3922</v>
      </c>
      <c r="G275" s="236" t="s">
        <v>646</v>
      </c>
      <c r="H275" s="237">
        <v>1</v>
      </c>
      <c r="I275" s="238"/>
      <c r="J275" s="239"/>
      <c r="K275" s="237">
        <f t="shared" si="58"/>
        <v>0</v>
      </c>
      <c r="L275" s="239"/>
      <c r="M275" s="240"/>
      <c r="N275" s="241" t="s">
        <v>1</v>
      </c>
      <c r="O275" s="195" t="s">
        <v>47</v>
      </c>
      <c r="P275" s="196">
        <f t="shared" si="59"/>
        <v>0</v>
      </c>
      <c r="Q275" s="196">
        <f t="shared" si="60"/>
        <v>0</v>
      </c>
      <c r="R275" s="196">
        <f t="shared" si="61"/>
        <v>0</v>
      </c>
      <c r="S275" s="66"/>
      <c r="T275" s="197">
        <f t="shared" si="62"/>
        <v>0</v>
      </c>
      <c r="U275" s="197">
        <v>0</v>
      </c>
      <c r="V275" s="197">
        <f t="shared" si="63"/>
        <v>0</v>
      </c>
      <c r="W275" s="197">
        <v>0</v>
      </c>
      <c r="X275" s="198">
        <f t="shared" si="64"/>
        <v>0</v>
      </c>
      <c r="Y275" s="37"/>
      <c r="Z275" s="37"/>
      <c r="AA275" s="37"/>
      <c r="AB275" s="37"/>
      <c r="AC275" s="37"/>
      <c r="AD275" s="37"/>
      <c r="AE275" s="37"/>
      <c r="AR275" s="199" t="s">
        <v>364</v>
      </c>
      <c r="AT275" s="199" t="s">
        <v>483</v>
      </c>
      <c r="AU275" s="199" t="s">
        <v>350</v>
      </c>
      <c r="AY275" s="19" t="s">
        <v>329</v>
      </c>
      <c r="BE275" s="115">
        <f t="shared" si="65"/>
        <v>0</v>
      </c>
      <c r="BF275" s="115">
        <f t="shared" si="66"/>
        <v>0</v>
      </c>
      <c r="BG275" s="115">
        <f t="shared" si="67"/>
        <v>0</v>
      </c>
      <c r="BH275" s="115">
        <f t="shared" si="68"/>
        <v>0</v>
      </c>
      <c r="BI275" s="115">
        <f t="shared" si="69"/>
        <v>0</v>
      </c>
      <c r="BJ275" s="19" t="s">
        <v>96</v>
      </c>
      <c r="BK275" s="200">
        <f t="shared" si="70"/>
        <v>0</v>
      </c>
      <c r="BL275" s="19" t="s">
        <v>335</v>
      </c>
      <c r="BM275" s="199" t="s">
        <v>3923</v>
      </c>
    </row>
    <row r="276" spans="1:65" s="2" customFormat="1" ht="24.2" customHeight="1">
      <c r="A276" s="37"/>
      <c r="B276" s="153"/>
      <c r="C276" s="233" t="s">
        <v>1168</v>
      </c>
      <c r="D276" s="233" t="s">
        <v>483</v>
      </c>
      <c r="E276" s="234" t="s">
        <v>3924</v>
      </c>
      <c r="F276" s="235" t="s">
        <v>3925</v>
      </c>
      <c r="G276" s="236" t="s">
        <v>646</v>
      </c>
      <c r="H276" s="237">
        <v>1</v>
      </c>
      <c r="I276" s="238"/>
      <c r="J276" s="239"/>
      <c r="K276" s="237">
        <f t="shared" si="58"/>
        <v>0</v>
      </c>
      <c r="L276" s="239"/>
      <c r="M276" s="240"/>
      <c r="N276" s="241" t="s">
        <v>1</v>
      </c>
      <c r="O276" s="195" t="s">
        <v>47</v>
      </c>
      <c r="P276" s="196">
        <f t="shared" si="59"/>
        <v>0</v>
      </c>
      <c r="Q276" s="196">
        <f t="shared" si="60"/>
        <v>0</v>
      </c>
      <c r="R276" s="196">
        <f t="shared" si="61"/>
        <v>0</v>
      </c>
      <c r="S276" s="66"/>
      <c r="T276" s="197">
        <f t="shared" si="62"/>
        <v>0</v>
      </c>
      <c r="U276" s="197">
        <v>0</v>
      </c>
      <c r="V276" s="197">
        <f t="shared" si="63"/>
        <v>0</v>
      </c>
      <c r="W276" s="197">
        <v>0</v>
      </c>
      <c r="X276" s="198">
        <f t="shared" si="64"/>
        <v>0</v>
      </c>
      <c r="Y276" s="37"/>
      <c r="Z276" s="37"/>
      <c r="AA276" s="37"/>
      <c r="AB276" s="37"/>
      <c r="AC276" s="37"/>
      <c r="AD276" s="37"/>
      <c r="AE276" s="37"/>
      <c r="AR276" s="199" t="s">
        <v>364</v>
      </c>
      <c r="AT276" s="199" t="s">
        <v>483</v>
      </c>
      <c r="AU276" s="199" t="s">
        <v>350</v>
      </c>
      <c r="AY276" s="19" t="s">
        <v>329</v>
      </c>
      <c r="BE276" s="115">
        <f t="shared" si="65"/>
        <v>0</v>
      </c>
      <c r="BF276" s="115">
        <f t="shared" si="66"/>
        <v>0</v>
      </c>
      <c r="BG276" s="115">
        <f t="shared" si="67"/>
        <v>0</v>
      </c>
      <c r="BH276" s="115">
        <f t="shared" si="68"/>
        <v>0</v>
      </c>
      <c r="BI276" s="115">
        <f t="shared" si="69"/>
        <v>0</v>
      </c>
      <c r="BJ276" s="19" t="s">
        <v>96</v>
      </c>
      <c r="BK276" s="200">
        <f t="shared" si="70"/>
        <v>0</v>
      </c>
      <c r="BL276" s="19" t="s">
        <v>335</v>
      </c>
      <c r="BM276" s="199" t="s">
        <v>3926</v>
      </c>
    </row>
    <row r="277" spans="1:65" s="2" customFormat="1" ht="16.5" customHeight="1">
      <c r="A277" s="37"/>
      <c r="B277" s="153"/>
      <c r="C277" s="233" t="s">
        <v>1172</v>
      </c>
      <c r="D277" s="233" t="s">
        <v>483</v>
      </c>
      <c r="E277" s="234" t="s">
        <v>3927</v>
      </c>
      <c r="F277" s="235" t="s">
        <v>3928</v>
      </c>
      <c r="G277" s="236" t="s">
        <v>646</v>
      </c>
      <c r="H277" s="237">
        <v>1</v>
      </c>
      <c r="I277" s="238"/>
      <c r="J277" s="239"/>
      <c r="K277" s="237">
        <f t="shared" si="58"/>
        <v>0</v>
      </c>
      <c r="L277" s="239"/>
      <c r="M277" s="240"/>
      <c r="N277" s="241" t="s">
        <v>1</v>
      </c>
      <c r="O277" s="195" t="s">
        <v>47</v>
      </c>
      <c r="P277" s="196">
        <f t="shared" si="59"/>
        <v>0</v>
      </c>
      <c r="Q277" s="196">
        <f t="shared" si="60"/>
        <v>0</v>
      </c>
      <c r="R277" s="196">
        <f t="shared" si="61"/>
        <v>0</v>
      </c>
      <c r="S277" s="66"/>
      <c r="T277" s="197">
        <f t="shared" si="62"/>
        <v>0</v>
      </c>
      <c r="U277" s="197">
        <v>0</v>
      </c>
      <c r="V277" s="197">
        <f t="shared" si="63"/>
        <v>0</v>
      </c>
      <c r="W277" s="197">
        <v>0</v>
      </c>
      <c r="X277" s="198">
        <f t="shared" si="64"/>
        <v>0</v>
      </c>
      <c r="Y277" s="37"/>
      <c r="Z277" s="37"/>
      <c r="AA277" s="37"/>
      <c r="AB277" s="37"/>
      <c r="AC277" s="37"/>
      <c r="AD277" s="37"/>
      <c r="AE277" s="37"/>
      <c r="AR277" s="199" t="s">
        <v>364</v>
      </c>
      <c r="AT277" s="199" t="s">
        <v>483</v>
      </c>
      <c r="AU277" s="199" t="s">
        <v>350</v>
      </c>
      <c r="AY277" s="19" t="s">
        <v>329</v>
      </c>
      <c r="BE277" s="115">
        <f t="shared" si="65"/>
        <v>0</v>
      </c>
      <c r="BF277" s="115">
        <f t="shared" si="66"/>
        <v>0</v>
      </c>
      <c r="BG277" s="115">
        <f t="shared" si="67"/>
        <v>0</v>
      </c>
      <c r="BH277" s="115">
        <f t="shared" si="68"/>
        <v>0</v>
      </c>
      <c r="BI277" s="115">
        <f t="shared" si="69"/>
        <v>0</v>
      </c>
      <c r="BJ277" s="19" t="s">
        <v>96</v>
      </c>
      <c r="BK277" s="200">
        <f t="shared" si="70"/>
        <v>0</v>
      </c>
      <c r="BL277" s="19" t="s">
        <v>335</v>
      </c>
      <c r="BM277" s="199" t="s">
        <v>3929</v>
      </c>
    </row>
    <row r="278" spans="1:65" s="2" customFormat="1" ht="16.5" customHeight="1">
      <c r="A278" s="37"/>
      <c r="B278" s="153"/>
      <c r="C278" s="233" t="s">
        <v>1176</v>
      </c>
      <c r="D278" s="233" t="s">
        <v>483</v>
      </c>
      <c r="E278" s="234" t="s">
        <v>3930</v>
      </c>
      <c r="F278" s="235" t="s">
        <v>3931</v>
      </c>
      <c r="G278" s="236" t="s">
        <v>646</v>
      </c>
      <c r="H278" s="237">
        <v>4</v>
      </c>
      <c r="I278" s="238"/>
      <c r="J278" s="239"/>
      <c r="K278" s="237">
        <f t="shared" si="58"/>
        <v>0</v>
      </c>
      <c r="L278" s="239"/>
      <c r="M278" s="240"/>
      <c r="N278" s="241" t="s">
        <v>1</v>
      </c>
      <c r="O278" s="195" t="s">
        <v>47</v>
      </c>
      <c r="P278" s="196">
        <f t="shared" si="59"/>
        <v>0</v>
      </c>
      <c r="Q278" s="196">
        <f t="shared" si="60"/>
        <v>0</v>
      </c>
      <c r="R278" s="196">
        <f t="shared" si="61"/>
        <v>0</v>
      </c>
      <c r="S278" s="66"/>
      <c r="T278" s="197">
        <f t="shared" si="62"/>
        <v>0</v>
      </c>
      <c r="U278" s="197">
        <v>0</v>
      </c>
      <c r="V278" s="197">
        <f t="shared" si="63"/>
        <v>0</v>
      </c>
      <c r="W278" s="197">
        <v>0</v>
      </c>
      <c r="X278" s="198">
        <f t="shared" si="64"/>
        <v>0</v>
      </c>
      <c r="Y278" s="37"/>
      <c r="Z278" s="37"/>
      <c r="AA278" s="37"/>
      <c r="AB278" s="37"/>
      <c r="AC278" s="37"/>
      <c r="AD278" s="37"/>
      <c r="AE278" s="37"/>
      <c r="AR278" s="199" t="s">
        <v>364</v>
      </c>
      <c r="AT278" s="199" t="s">
        <v>483</v>
      </c>
      <c r="AU278" s="199" t="s">
        <v>350</v>
      </c>
      <c r="AY278" s="19" t="s">
        <v>329</v>
      </c>
      <c r="BE278" s="115">
        <f t="shared" si="65"/>
        <v>0</v>
      </c>
      <c r="BF278" s="115">
        <f t="shared" si="66"/>
        <v>0</v>
      </c>
      <c r="BG278" s="115">
        <f t="shared" si="67"/>
        <v>0</v>
      </c>
      <c r="BH278" s="115">
        <f t="shared" si="68"/>
        <v>0</v>
      </c>
      <c r="BI278" s="115">
        <f t="shared" si="69"/>
        <v>0</v>
      </c>
      <c r="BJ278" s="19" t="s">
        <v>96</v>
      </c>
      <c r="BK278" s="200">
        <f t="shared" si="70"/>
        <v>0</v>
      </c>
      <c r="BL278" s="19" t="s">
        <v>335</v>
      </c>
      <c r="BM278" s="199" t="s">
        <v>3932</v>
      </c>
    </row>
    <row r="279" spans="1:65" s="2" customFormat="1" ht="16.5" customHeight="1">
      <c r="A279" s="37"/>
      <c r="B279" s="153"/>
      <c r="C279" s="233" t="s">
        <v>1180</v>
      </c>
      <c r="D279" s="233" t="s">
        <v>483</v>
      </c>
      <c r="E279" s="234" t="s">
        <v>3933</v>
      </c>
      <c r="F279" s="235" t="s">
        <v>3934</v>
      </c>
      <c r="G279" s="236" t="s">
        <v>646</v>
      </c>
      <c r="H279" s="237">
        <v>18</v>
      </c>
      <c r="I279" s="238"/>
      <c r="J279" s="239"/>
      <c r="K279" s="237">
        <f t="shared" si="58"/>
        <v>0</v>
      </c>
      <c r="L279" s="239"/>
      <c r="M279" s="240"/>
      <c r="N279" s="241" t="s">
        <v>1</v>
      </c>
      <c r="O279" s="195" t="s">
        <v>47</v>
      </c>
      <c r="P279" s="196">
        <f t="shared" si="59"/>
        <v>0</v>
      </c>
      <c r="Q279" s="196">
        <f t="shared" si="60"/>
        <v>0</v>
      </c>
      <c r="R279" s="196">
        <f t="shared" si="61"/>
        <v>0</v>
      </c>
      <c r="S279" s="66"/>
      <c r="T279" s="197">
        <f t="shared" si="62"/>
        <v>0</v>
      </c>
      <c r="U279" s="197">
        <v>0</v>
      </c>
      <c r="V279" s="197">
        <f t="shared" si="63"/>
        <v>0</v>
      </c>
      <c r="W279" s="197">
        <v>0</v>
      </c>
      <c r="X279" s="198">
        <f t="shared" si="64"/>
        <v>0</v>
      </c>
      <c r="Y279" s="37"/>
      <c r="Z279" s="37"/>
      <c r="AA279" s="37"/>
      <c r="AB279" s="37"/>
      <c r="AC279" s="37"/>
      <c r="AD279" s="37"/>
      <c r="AE279" s="37"/>
      <c r="AR279" s="199" t="s">
        <v>364</v>
      </c>
      <c r="AT279" s="199" t="s">
        <v>483</v>
      </c>
      <c r="AU279" s="199" t="s">
        <v>350</v>
      </c>
      <c r="AY279" s="19" t="s">
        <v>329</v>
      </c>
      <c r="BE279" s="115">
        <f t="shared" si="65"/>
        <v>0</v>
      </c>
      <c r="BF279" s="115">
        <f t="shared" si="66"/>
        <v>0</v>
      </c>
      <c r="BG279" s="115">
        <f t="shared" si="67"/>
        <v>0</v>
      </c>
      <c r="BH279" s="115">
        <f t="shared" si="68"/>
        <v>0</v>
      </c>
      <c r="BI279" s="115">
        <f t="shared" si="69"/>
        <v>0</v>
      </c>
      <c r="BJ279" s="19" t="s">
        <v>96</v>
      </c>
      <c r="BK279" s="200">
        <f t="shared" si="70"/>
        <v>0</v>
      </c>
      <c r="BL279" s="19" t="s">
        <v>335</v>
      </c>
      <c r="BM279" s="199" t="s">
        <v>3935</v>
      </c>
    </row>
    <row r="280" spans="1:65" s="2" customFormat="1" ht="16.5" customHeight="1">
      <c r="A280" s="37"/>
      <c r="B280" s="153"/>
      <c r="C280" s="233" t="s">
        <v>1184</v>
      </c>
      <c r="D280" s="233" t="s">
        <v>483</v>
      </c>
      <c r="E280" s="234" t="s">
        <v>3936</v>
      </c>
      <c r="F280" s="235" t="s">
        <v>3937</v>
      </c>
      <c r="G280" s="236" t="s">
        <v>646</v>
      </c>
      <c r="H280" s="237">
        <v>2</v>
      </c>
      <c r="I280" s="238"/>
      <c r="J280" s="239"/>
      <c r="K280" s="237">
        <f t="shared" si="58"/>
        <v>0</v>
      </c>
      <c r="L280" s="239"/>
      <c r="M280" s="240"/>
      <c r="N280" s="241" t="s">
        <v>1</v>
      </c>
      <c r="O280" s="195" t="s">
        <v>47</v>
      </c>
      <c r="P280" s="196">
        <f t="shared" si="59"/>
        <v>0</v>
      </c>
      <c r="Q280" s="196">
        <f t="shared" si="60"/>
        <v>0</v>
      </c>
      <c r="R280" s="196">
        <f t="shared" si="61"/>
        <v>0</v>
      </c>
      <c r="S280" s="66"/>
      <c r="T280" s="197">
        <f t="shared" si="62"/>
        <v>0</v>
      </c>
      <c r="U280" s="197">
        <v>0</v>
      </c>
      <c r="V280" s="197">
        <f t="shared" si="63"/>
        <v>0</v>
      </c>
      <c r="W280" s="197">
        <v>0</v>
      </c>
      <c r="X280" s="198">
        <f t="shared" si="64"/>
        <v>0</v>
      </c>
      <c r="Y280" s="37"/>
      <c r="Z280" s="37"/>
      <c r="AA280" s="37"/>
      <c r="AB280" s="37"/>
      <c r="AC280" s="37"/>
      <c r="AD280" s="37"/>
      <c r="AE280" s="37"/>
      <c r="AR280" s="199" t="s">
        <v>364</v>
      </c>
      <c r="AT280" s="199" t="s">
        <v>483</v>
      </c>
      <c r="AU280" s="199" t="s">
        <v>350</v>
      </c>
      <c r="AY280" s="19" t="s">
        <v>329</v>
      </c>
      <c r="BE280" s="115">
        <f t="shared" si="65"/>
        <v>0</v>
      </c>
      <c r="BF280" s="115">
        <f t="shared" si="66"/>
        <v>0</v>
      </c>
      <c r="BG280" s="115">
        <f t="shared" si="67"/>
        <v>0</v>
      </c>
      <c r="BH280" s="115">
        <f t="shared" si="68"/>
        <v>0</v>
      </c>
      <c r="BI280" s="115">
        <f t="shared" si="69"/>
        <v>0</v>
      </c>
      <c r="BJ280" s="19" t="s">
        <v>96</v>
      </c>
      <c r="BK280" s="200">
        <f t="shared" si="70"/>
        <v>0</v>
      </c>
      <c r="BL280" s="19" t="s">
        <v>335</v>
      </c>
      <c r="BM280" s="199" t="s">
        <v>3938</v>
      </c>
    </row>
    <row r="281" spans="1:65" s="2" customFormat="1" ht="16.5" customHeight="1">
      <c r="A281" s="37"/>
      <c r="B281" s="153"/>
      <c r="C281" s="233" t="s">
        <v>1188</v>
      </c>
      <c r="D281" s="233" t="s">
        <v>483</v>
      </c>
      <c r="E281" s="234" t="s">
        <v>3939</v>
      </c>
      <c r="F281" s="235" t="s">
        <v>3940</v>
      </c>
      <c r="G281" s="236" t="s">
        <v>646</v>
      </c>
      <c r="H281" s="237">
        <v>1</v>
      </c>
      <c r="I281" s="238"/>
      <c r="J281" s="239"/>
      <c r="K281" s="237">
        <f t="shared" si="58"/>
        <v>0</v>
      </c>
      <c r="L281" s="239"/>
      <c r="M281" s="240"/>
      <c r="N281" s="241" t="s">
        <v>1</v>
      </c>
      <c r="O281" s="195" t="s">
        <v>47</v>
      </c>
      <c r="P281" s="196">
        <f t="shared" si="59"/>
        <v>0</v>
      </c>
      <c r="Q281" s="196">
        <f t="shared" si="60"/>
        <v>0</v>
      </c>
      <c r="R281" s="196">
        <f t="shared" si="61"/>
        <v>0</v>
      </c>
      <c r="S281" s="66"/>
      <c r="T281" s="197">
        <f t="shared" si="62"/>
        <v>0</v>
      </c>
      <c r="U281" s="197">
        <v>0</v>
      </c>
      <c r="V281" s="197">
        <f t="shared" si="63"/>
        <v>0</v>
      </c>
      <c r="W281" s="197">
        <v>0</v>
      </c>
      <c r="X281" s="198">
        <f t="shared" si="64"/>
        <v>0</v>
      </c>
      <c r="Y281" s="37"/>
      <c r="Z281" s="37"/>
      <c r="AA281" s="37"/>
      <c r="AB281" s="37"/>
      <c r="AC281" s="37"/>
      <c r="AD281" s="37"/>
      <c r="AE281" s="37"/>
      <c r="AR281" s="199" t="s">
        <v>364</v>
      </c>
      <c r="AT281" s="199" t="s">
        <v>483</v>
      </c>
      <c r="AU281" s="199" t="s">
        <v>350</v>
      </c>
      <c r="AY281" s="19" t="s">
        <v>329</v>
      </c>
      <c r="BE281" s="115">
        <f t="shared" si="65"/>
        <v>0</v>
      </c>
      <c r="BF281" s="115">
        <f t="shared" si="66"/>
        <v>0</v>
      </c>
      <c r="BG281" s="115">
        <f t="shared" si="67"/>
        <v>0</v>
      </c>
      <c r="BH281" s="115">
        <f t="shared" si="68"/>
        <v>0</v>
      </c>
      <c r="BI281" s="115">
        <f t="shared" si="69"/>
        <v>0</v>
      </c>
      <c r="BJ281" s="19" t="s">
        <v>96</v>
      </c>
      <c r="BK281" s="200">
        <f t="shared" si="70"/>
        <v>0</v>
      </c>
      <c r="BL281" s="19" t="s">
        <v>335</v>
      </c>
      <c r="BM281" s="199" t="s">
        <v>3941</v>
      </c>
    </row>
    <row r="282" spans="1:65" s="2" customFormat="1" ht="16.5" customHeight="1">
      <c r="A282" s="37"/>
      <c r="B282" s="153"/>
      <c r="C282" s="233" t="s">
        <v>1192</v>
      </c>
      <c r="D282" s="233" t="s">
        <v>483</v>
      </c>
      <c r="E282" s="234" t="s">
        <v>3942</v>
      </c>
      <c r="F282" s="235" t="s">
        <v>3943</v>
      </c>
      <c r="G282" s="236" t="s">
        <v>646</v>
      </c>
      <c r="H282" s="237">
        <v>1</v>
      </c>
      <c r="I282" s="238"/>
      <c r="J282" s="239"/>
      <c r="K282" s="237">
        <f t="shared" si="58"/>
        <v>0</v>
      </c>
      <c r="L282" s="239"/>
      <c r="M282" s="240"/>
      <c r="N282" s="241" t="s">
        <v>1</v>
      </c>
      <c r="O282" s="195" t="s">
        <v>47</v>
      </c>
      <c r="P282" s="196">
        <f t="shared" si="59"/>
        <v>0</v>
      </c>
      <c r="Q282" s="196">
        <f t="shared" si="60"/>
        <v>0</v>
      </c>
      <c r="R282" s="196">
        <f t="shared" si="61"/>
        <v>0</v>
      </c>
      <c r="S282" s="66"/>
      <c r="T282" s="197">
        <f t="shared" si="62"/>
        <v>0</v>
      </c>
      <c r="U282" s="197">
        <v>0</v>
      </c>
      <c r="V282" s="197">
        <f t="shared" si="63"/>
        <v>0</v>
      </c>
      <c r="W282" s="197">
        <v>0</v>
      </c>
      <c r="X282" s="198">
        <f t="shared" si="64"/>
        <v>0</v>
      </c>
      <c r="Y282" s="37"/>
      <c r="Z282" s="37"/>
      <c r="AA282" s="37"/>
      <c r="AB282" s="37"/>
      <c r="AC282" s="37"/>
      <c r="AD282" s="37"/>
      <c r="AE282" s="37"/>
      <c r="AR282" s="199" t="s">
        <v>364</v>
      </c>
      <c r="AT282" s="199" t="s">
        <v>483</v>
      </c>
      <c r="AU282" s="199" t="s">
        <v>350</v>
      </c>
      <c r="AY282" s="19" t="s">
        <v>329</v>
      </c>
      <c r="BE282" s="115">
        <f t="shared" si="65"/>
        <v>0</v>
      </c>
      <c r="BF282" s="115">
        <f t="shared" si="66"/>
        <v>0</v>
      </c>
      <c r="BG282" s="115">
        <f t="shared" si="67"/>
        <v>0</v>
      </c>
      <c r="BH282" s="115">
        <f t="shared" si="68"/>
        <v>0</v>
      </c>
      <c r="BI282" s="115">
        <f t="shared" si="69"/>
        <v>0</v>
      </c>
      <c r="BJ282" s="19" t="s">
        <v>96</v>
      </c>
      <c r="BK282" s="200">
        <f t="shared" si="70"/>
        <v>0</v>
      </c>
      <c r="BL282" s="19" t="s">
        <v>335</v>
      </c>
      <c r="BM282" s="199" t="s">
        <v>3944</v>
      </c>
    </row>
    <row r="283" spans="1:65" s="2" customFormat="1" ht="24.2" customHeight="1">
      <c r="A283" s="37"/>
      <c r="B283" s="153"/>
      <c r="C283" s="233" t="s">
        <v>1196</v>
      </c>
      <c r="D283" s="233" t="s">
        <v>483</v>
      </c>
      <c r="E283" s="234" t="s">
        <v>3945</v>
      </c>
      <c r="F283" s="235" t="s">
        <v>3946</v>
      </c>
      <c r="G283" s="236" t="s">
        <v>646</v>
      </c>
      <c r="H283" s="237">
        <v>1</v>
      </c>
      <c r="I283" s="238"/>
      <c r="J283" s="239"/>
      <c r="K283" s="237">
        <f t="shared" si="58"/>
        <v>0</v>
      </c>
      <c r="L283" s="239"/>
      <c r="M283" s="240"/>
      <c r="N283" s="241" t="s">
        <v>1</v>
      </c>
      <c r="O283" s="195" t="s">
        <v>47</v>
      </c>
      <c r="P283" s="196">
        <f t="shared" si="59"/>
        <v>0</v>
      </c>
      <c r="Q283" s="196">
        <f t="shared" si="60"/>
        <v>0</v>
      </c>
      <c r="R283" s="196">
        <f t="shared" si="61"/>
        <v>0</v>
      </c>
      <c r="S283" s="66"/>
      <c r="T283" s="197">
        <f t="shared" si="62"/>
        <v>0</v>
      </c>
      <c r="U283" s="197">
        <v>0</v>
      </c>
      <c r="V283" s="197">
        <f t="shared" si="63"/>
        <v>0</v>
      </c>
      <c r="W283" s="197">
        <v>0</v>
      </c>
      <c r="X283" s="198">
        <f t="shared" si="64"/>
        <v>0</v>
      </c>
      <c r="Y283" s="37"/>
      <c r="Z283" s="37"/>
      <c r="AA283" s="37"/>
      <c r="AB283" s="37"/>
      <c r="AC283" s="37"/>
      <c r="AD283" s="37"/>
      <c r="AE283" s="37"/>
      <c r="AR283" s="199" t="s">
        <v>364</v>
      </c>
      <c r="AT283" s="199" t="s">
        <v>483</v>
      </c>
      <c r="AU283" s="199" t="s">
        <v>350</v>
      </c>
      <c r="AY283" s="19" t="s">
        <v>329</v>
      </c>
      <c r="BE283" s="115">
        <f t="shared" si="65"/>
        <v>0</v>
      </c>
      <c r="BF283" s="115">
        <f t="shared" si="66"/>
        <v>0</v>
      </c>
      <c r="BG283" s="115">
        <f t="shared" si="67"/>
        <v>0</v>
      </c>
      <c r="BH283" s="115">
        <f t="shared" si="68"/>
        <v>0</v>
      </c>
      <c r="BI283" s="115">
        <f t="shared" si="69"/>
        <v>0</v>
      </c>
      <c r="BJ283" s="19" t="s">
        <v>96</v>
      </c>
      <c r="BK283" s="200">
        <f t="shared" si="70"/>
        <v>0</v>
      </c>
      <c r="BL283" s="19" t="s">
        <v>335</v>
      </c>
      <c r="BM283" s="199" t="s">
        <v>3947</v>
      </c>
    </row>
    <row r="284" spans="1:65" s="2" customFormat="1" ht="21.75" customHeight="1">
      <c r="A284" s="37"/>
      <c r="B284" s="153"/>
      <c r="C284" s="233" t="s">
        <v>1200</v>
      </c>
      <c r="D284" s="233" t="s">
        <v>483</v>
      </c>
      <c r="E284" s="234" t="s">
        <v>3948</v>
      </c>
      <c r="F284" s="235" t="s">
        <v>3949</v>
      </c>
      <c r="G284" s="236" t="s">
        <v>646</v>
      </c>
      <c r="H284" s="237">
        <v>1</v>
      </c>
      <c r="I284" s="238"/>
      <c r="J284" s="239"/>
      <c r="K284" s="237">
        <f t="shared" si="58"/>
        <v>0</v>
      </c>
      <c r="L284" s="239"/>
      <c r="M284" s="240"/>
      <c r="N284" s="241" t="s">
        <v>1</v>
      </c>
      <c r="O284" s="195" t="s">
        <v>47</v>
      </c>
      <c r="P284" s="196">
        <f t="shared" si="59"/>
        <v>0</v>
      </c>
      <c r="Q284" s="196">
        <f t="shared" si="60"/>
        <v>0</v>
      </c>
      <c r="R284" s="196">
        <f t="shared" si="61"/>
        <v>0</v>
      </c>
      <c r="S284" s="66"/>
      <c r="T284" s="197">
        <f t="shared" si="62"/>
        <v>0</v>
      </c>
      <c r="U284" s="197">
        <v>0</v>
      </c>
      <c r="V284" s="197">
        <f t="shared" si="63"/>
        <v>0</v>
      </c>
      <c r="W284" s="197">
        <v>0</v>
      </c>
      <c r="X284" s="198">
        <f t="shared" si="64"/>
        <v>0</v>
      </c>
      <c r="Y284" s="37"/>
      <c r="Z284" s="37"/>
      <c r="AA284" s="37"/>
      <c r="AB284" s="37"/>
      <c r="AC284" s="37"/>
      <c r="AD284" s="37"/>
      <c r="AE284" s="37"/>
      <c r="AR284" s="199" t="s">
        <v>364</v>
      </c>
      <c r="AT284" s="199" t="s">
        <v>483</v>
      </c>
      <c r="AU284" s="199" t="s">
        <v>350</v>
      </c>
      <c r="AY284" s="19" t="s">
        <v>329</v>
      </c>
      <c r="BE284" s="115">
        <f t="shared" si="65"/>
        <v>0</v>
      </c>
      <c r="BF284" s="115">
        <f t="shared" si="66"/>
        <v>0</v>
      </c>
      <c r="BG284" s="115">
        <f t="shared" si="67"/>
        <v>0</v>
      </c>
      <c r="BH284" s="115">
        <f t="shared" si="68"/>
        <v>0</v>
      </c>
      <c r="BI284" s="115">
        <f t="shared" si="69"/>
        <v>0</v>
      </c>
      <c r="BJ284" s="19" t="s">
        <v>96</v>
      </c>
      <c r="BK284" s="200">
        <f t="shared" si="70"/>
        <v>0</v>
      </c>
      <c r="BL284" s="19" t="s">
        <v>335</v>
      </c>
      <c r="BM284" s="199" t="s">
        <v>3950</v>
      </c>
    </row>
    <row r="285" spans="1:65" s="2" customFormat="1" ht="24.2" customHeight="1">
      <c r="A285" s="37"/>
      <c r="B285" s="153"/>
      <c r="C285" s="233" t="s">
        <v>1204</v>
      </c>
      <c r="D285" s="233" t="s">
        <v>483</v>
      </c>
      <c r="E285" s="234" t="s">
        <v>3951</v>
      </c>
      <c r="F285" s="235" t="s">
        <v>3952</v>
      </c>
      <c r="G285" s="236" t="s">
        <v>646</v>
      </c>
      <c r="H285" s="237">
        <v>2</v>
      </c>
      <c r="I285" s="238"/>
      <c r="J285" s="239"/>
      <c r="K285" s="237">
        <f t="shared" si="58"/>
        <v>0</v>
      </c>
      <c r="L285" s="239"/>
      <c r="M285" s="240"/>
      <c r="N285" s="241" t="s">
        <v>1</v>
      </c>
      <c r="O285" s="195" t="s">
        <v>47</v>
      </c>
      <c r="P285" s="196">
        <f t="shared" si="59"/>
        <v>0</v>
      </c>
      <c r="Q285" s="196">
        <f t="shared" si="60"/>
        <v>0</v>
      </c>
      <c r="R285" s="196">
        <f t="shared" si="61"/>
        <v>0</v>
      </c>
      <c r="S285" s="66"/>
      <c r="T285" s="197">
        <f t="shared" si="62"/>
        <v>0</v>
      </c>
      <c r="U285" s="197">
        <v>0</v>
      </c>
      <c r="V285" s="197">
        <f t="shared" si="63"/>
        <v>0</v>
      </c>
      <c r="W285" s="197">
        <v>0</v>
      </c>
      <c r="X285" s="198">
        <f t="shared" si="64"/>
        <v>0</v>
      </c>
      <c r="Y285" s="37"/>
      <c r="Z285" s="37"/>
      <c r="AA285" s="37"/>
      <c r="AB285" s="37"/>
      <c r="AC285" s="37"/>
      <c r="AD285" s="37"/>
      <c r="AE285" s="37"/>
      <c r="AR285" s="199" t="s">
        <v>364</v>
      </c>
      <c r="AT285" s="199" t="s">
        <v>483</v>
      </c>
      <c r="AU285" s="199" t="s">
        <v>350</v>
      </c>
      <c r="AY285" s="19" t="s">
        <v>329</v>
      </c>
      <c r="BE285" s="115">
        <f t="shared" si="65"/>
        <v>0</v>
      </c>
      <c r="BF285" s="115">
        <f t="shared" si="66"/>
        <v>0</v>
      </c>
      <c r="BG285" s="115">
        <f t="shared" si="67"/>
        <v>0</v>
      </c>
      <c r="BH285" s="115">
        <f t="shared" si="68"/>
        <v>0</v>
      </c>
      <c r="BI285" s="115">
        <f t="shared" si="69"/>
        <v>0</v>
      </c>
      <c r="BJ285" s="19" t="s">
        <v>96</v>
      </c>
      <c r="BK285" s="200">
        <f t="shared" si="70"/>
        <v>0</v>
      </c>
      <c r="BL285" s="19" t="s">
        <v>335</v>
      </c>
      <c r="BM285" s="199" t="s">
        <v>3953</v>
      </c>
    </row>
    <row r="286" spans="1:65" s="2" customFormat="1" ht="16.5" customHeight="1">
      <c r="A286" s="37"/>
      <c r="B286" s="153"/>
      <c r="C286" s="233" t="s">
        <v>1208</v>
      </c>
      <c r="D286" s="233" t="s">
        <v>483</v>
      </c>
      <c r="E286" s="234" t="s">
        <v>3954</v>
      </c>
      <c r="F286" s="235" t="s">
        <v>3955</v>
      </c>
      <c r="G286" s="236" t="s">
        <v>646</v>
      </c>
      <c r="H286" s="237">
        <v>1</v>
      </c>
      <c r="I286" s="238"/>
      <c r="J286" s="239"/>
      <c r="K286" s="237">
        <f t="shared" si="58"/>
        <v>0</v>
      </c>
      <c r="L286" s="239"/>
      <c r="M286" s="240"/>
      <c r="N286" s="241" t="s">
        <v>1</v>
      </c>
      <c r="O286" s="195" t="s">
        <v>47</v>
      </c>
      <c r="P286" s="196">
        <f t="shared" si="59"/>
        <v>0</v>
      </c>
      <c r="Q286" s="196">
        <f t="shared" si="60"/>
        <v>0</v>
      </c>
      <c r="R286" s="196">
        <f t="shared" si="61"/>
        <v>0</v>
      </c>
      <c r="S286" s="66"/>
      <c r="T286" s="197">
        <f t="shared" si="62"/>
        <v>0</v>
      </c>
      <c r="U286" s="197">
        <v>0</v>
      </c>
      <c r="V286" s="197">
        <f t="shared" si="63"/>
        <v>0</v>
      </c>
      <c r="W286" s="197">
        <v>0</v>
      </c>
      <c r="X286" s="198">
        <f t="shared" si="64"/>
        <v>0</v>
      </c>
      <c r="Y286" s="37"/>
      <c r="Z286" s="37"/>
      <c r="AA286" s="37"/>
      <c r="AB286" s="37"/>
      <c r="AC286" s="37"/>
      <c r="AD286" s="37"/>
      <c r="AE286" s="37"/>
      <c r="AR286" s="199" t="s">
        <v>364</v>
      </c>
      <c r="AT286" s="199" t="s">
        <v>483</v>
      </c>
      <c r="AU286" s="199" t="s">
        <v>350</v>
      </c>
      <c r="AY286" s="19" t="s">
        <v>329</v>
      </c>
      <c r="BE286" s="115">
        <f t="shared" si="65"/>
        <v>0</v>
      </c>
      <c r="BF286" s="115">
        <f t="shared" si="66"/>
        <v>0</v>
      </c>
      <c r="BG286" s="115">
        <f t="shared" si="67"/>
        <v>0</v>
      </c>
      <c r="BH286" s="115">
        <f t="shared" si="68"/>
        <v>0</v>
      </c>
      <c r="BI286" s="115">
        <f t="shared" si="69"/>
        <v>0</v>
      </c>
      <c r="BJ286" s="19" t="s">
        <v>96</v>
      </c>
      <c r="BK286" s="200">
        <f t="shared" si="70"/>
        <v>0</v>
      </c>
      <c r="BL286" s="19" t="s">
        <v>335</v>
      </c>
      <c r="BM286" s="199" t="s">
        <v>3956</v>
      </c>
    </row>
    <row r="287" spans="1:65" s="2" customFormat="1" ht="16.5" customHeight="1">
      <c r="A287" s="37"/>
      <c r="B287" s="153"/>
      <c r="C287" s="233" t="s">
        <v>1214</v>
      </c>
      <c r="D287" s="233" t="s">
        <v>483</v>
      </c>
      <c r="E287" s="234" t="s">
        <v>3957</v>
      </c>
      <c r="F287" s="235" t="s">
        <v>3958</v>
      </c>
      <c r="G287" s="236" t="s">
        <v>646</v>
      </c>
      <c r="H287" s="237">
        <v>2</v>
      </c>
      <c r="I287" s="238"/>
      <c r="J287" s="239"/>
      <c r="K287" s="237">
        <f t="shared" si="58"/>
        <v>0</v>
      </c>
      <c r="L287" s="239"/>
      <c r="M287" s="240"/>
      <c r="N287" s="241" t="s">
        <v>1</v>
      </c>
      <c r="O287" s="195" t="s">
        <v>47</v>
      </c>
      <c r="P287" s="196">
        <f t="shared" si="59"/>
        <v>0</v>
      </c>
      <c r="Q287" s="196">
        <f t="shared" si="60"/>
        <v>0</v>
      </c>
      <c r="R287" s="196">
        <f t="shared" si="61"/>
        <v>0</v>
      </c>
      <c r="S287" s="66"/>
      <c r="T287" s="197">
        <f t="shared" si="62"/>
        <v>0</v>
      </c>
      <c r="U287" s="197">
        <v>0</v>
      </c>
      <c r="V287" s="197">
        <f t="shared" si="63"/>
        <v>0</v>
      </c>
      <c r="W287" s="197">
        <v>0</v>
      </c>
      <c r="X287" s="198">
        <f t="shared" si="64"/>
        <v>0</v>
      </c>
      <c r="Y287" s="37"/>
      <c r="Z287" s="37"/>
      <c r="AA287" s="37"/>
      <c r="AB287" s="37"/>
      <c r="AC287" s="37"/>
      <c r="AD287" s="37"/>
      <c r="AE287" s="37"/>
      <c r="AR287" s="199" t="s">
        <v>364</v>
      </c>
      <c r="AT287" s="199" t="s">
        <v>483</v>
      </c>
      <c r="AU287" s="199" t="s">
        <v>350</v>
      </c>
      <c r="AY287" s="19" t="s">
        <v>329</v>
      </c>
      <c r="BE287" s="115">
        <f t="shared" si="65"/>
        <v>0</v>
      </c>
      <c r="BF287" s="115">
        <f t="shared" si="66"/>
        <v>0</v>
      </c>
      <c r="BG287" s="115">
        <f t="shared" si="67"/>
        <v>0</v>
      </c>
      <c r="BH287" s="115">
        <f t="shared" si="68"/>
        <v>0</v>
      </c>
      <c r="BI287" s="115">
        <f t="shared" si="69"/>
        <v>0</v>
      </c>
      <c r="BJ287" s="19" t="s">
        <v>96</v>
      </c>
      <c r="BK287" s="200">
        <f t="shared" si="70"/>
        <v>0</v>
      </c>
      <c r="BL287" s="19" t="s">
        <v>335</v>
      </c>
      <c r="BM287" s="199" t="s">
        <v>3959</v>
      </c>
    </row>
    <row r="288" spans="1:65" s="2" customFormat="1" ht="16.5" customHeight="1">
      <c r="A288" s="37"/>
      <c r="B288" s="153"/>
      <c r="C288" s="233" t="s">
        <v>1219</v>
      </c>
      <c r="D288" s="233" t="s">
        <v>483</v>
      </c>
      <c r="E288" s="234" t="s">
        <v>3960</v>
      </c>
      <c r="F288" s="235" t="s">
        <v>3961</v>
      </c>
      <c r="G288" s="236" t="s">
        <v>646</v>
      </c>
      <c r="H288" s="237">
        <v>2</v>
      </c>
      <c r="I288" s="238"/>
      <c r="J288" s="239"/>
      <c r="K288" s="237">
        <f t="shared" si="58"/>
        <v>0</v>
      </c>
      <c r="L288" s="239"/>
      <c r="M288" s="240"/>
      <c r="N288" s="241" t="s">
        <v>1</v>
      </c>
      <c r="O288" s="195" t="s">
        <v>47</v>
      </c>
      <c r="P288" s="196">
        <f t="shared" si="59"/>
        <v>0</v>
      </c>
      <c r="Q288" s="196">
        <f t="shared" si="60"/>
        <v>0</v>
      </c>
      <c r="R288" s="196">
        <f t="shared" si="61"/>
        <v>0</v>
      </c>
      <c r="S288" s="66"/>
      <c r="T288" s="197">
        <f t="shared" si="62"/>
        <v>0</v>
      </c>
      <c r="U288" s="197">
        <v>0</v>
      </c>
      <c r="V288" s="197">
        <f t="shared" si="63"/>
        <v>0</v>
      </c>
      <c r="W288" s="197">
        <v>0</v>
      </c>
      <c r="X288" s="198">
        <f t="shared" si="64"/>
        <v>0</v>
      </c>
      <c r="Y288" s="37"/>
      <c r="Z288" s="37"/>
      <c r="AA288" s="37"/>
      <c r="AB288" s="37"/>
      <c r="AC288" s="37"/>
      <c r="AD288" s="37"/>
      <c r="AE288" s="37"/>
      <c r="AR288" s="199" t="s">
        <v>364</v>
      </c>
      <c r="AT288" s="199" t="s">
        <v>483</v>
      </c>
      <c r="AU288" s="199" t="s">
        <v>350</v>
      </c>
      <c r="AY288" s="19" t="s">
        <v>329</v>
      </c>
      <c r="BE288" s="115">
        <f t="shared" si="65"/>
        <v>0</v>
      </c>
      <c r="BF288" s="115">
        <f t="shared" si="66"/>
        <v>0</v>
      </c>
      <c r="BG288" s="115">
        <f t="shared" si="67"/>
        <v>0</v>
      </c>
      <c r="BH288" s="115">
        <f t="shared" si="68"/>
        <v>0</v>
      </c>
      <c r="BI288" s="115">
        <f t="shared" si="69"/>
        <v>0</v>
      </c>
      <c r="BJ288" s="19" t="s">
        <v>96</v>
      </c>
      <c r="BK288" s="200">
        <f t="shared" si="70"/>
        <v>0</v>
      </c>
      <c r="BL288" s="19" t="s">
        <v>335</v>
      </c>
      <c r="BM288" s="199" t="s">
        <v>3962</v>
      </c>
    </row>
    <row r="289" spans="1:65" s="2" customFormat="1" ht="16.5" customHeight="1">
      <c r="A289" s="37"/>
      <c r="B289" s="153"/>
      <c r="C289" s="233" t="s">
        <v>1223</v>
      </c>
      <c r="D289" s="233" t="s">
        <v>483</v>
      </c>
      <c r="E289" s="234" t="s">
        <v>3963</v>
      </c>
      <c r="F289" s="235" t="s">
        <v>3964</v>
      </c>
      <c r="G289" s="236" t="s">
        <v>646</v>
      </c>
      <c r="H289" s="237">
        <v>1</v>
      </c>
      <c r="I289" s="238"/>
      <c r="J289" s="239"/>
      <c r="K289" s="237">
        <f t="shared" si="58"/>
        <v>0</v>
      </c>
      <c r="L289" s="239"/>
      <c r="M289" s="240"/>
      <c r="N289" s="241" t="s">
        <v>1</v>
      </c>
      <c r="O289" s="195" t="s">
        <v>47</v>
      </c>
      <c r="P289" s="196">
        <f t="shared" si="59"/>
        <v>0</v>
      </c>
      <c r="Q289" s="196">
        <f t="shared" si="60"/>
        <v>0</v>
      </c>
      <c r="R289" s="196">
        <f t="shared" si="61"/>
        <v>0</v>
      </c>
      <c r="S289" s="66"/>
      <c r="T289" s="197">
        <f t="shared" si="62"/>
        <v>0</v>
      </c>
      <c r="U289" s="197">
        <v>0</v>
      </c>
      <c r="V289" s="197">
        <f t="shared" si="63"/>
        <v>0</v>
      </c>
      <c r="W289" s="197">
        <v>0</v>
      </c>
      <c r="X289" s="198">
        <f t="shared" si="64"/>
        <v>0</v>
      </c>
      <c r="Y289" s="37"/>
      <c r="Z289" s="37"/>
      <c r="AA289" s="37"/>
      <c r="AB289" s="37"/>
      <c r="AC289" s="37"/>
      <c r="AD289" s="37"/>
      <c r="AE289" s="37"/>
      <c r="AR289" s="199" t="s">
        <v>364</v>
      </c>
      <c r="AT289" s="199" t="s">
        <v>483</v>
      </c>
      <c r="AU289" s="199" t="s">
        <v>350</v>
      </c>
      <c r="AY289" s="19" t="s">
        <v>329</v>
      </c>
      <c r="BE289" s="115">
        <f t="shared" si="65"/>
        <v>0</v>
      </c>
      <c r="BF289" s="115">
        <f t="shared" si="66"/>
        <v>0</v>
      </c>
      <c r="BG289" s="115">
        <f t="shared" si="67"/>
        <v>0</v>
      </c>
      <c r="BH289" s="115">
        <f t="shared" si="68"/>
        <v>0</v>
      </c>
      <c r="BI289" s="115">
        <f t="shared" si="69"/>
        <v>0</v>
      </c>
      <c r="BJ289" s="19" t="s">
        <v>96</v>
      </c>
      <c r="BK289" s="200">
        <f t="shared" si="70"/>
        <v>0</v>
      </c>
      <c r="BL289" s="19" t="s">
        <v>335</v>
      </c>
      <c r="BM289" s="199" t="s">
        <v>3965</v>
      </c>
    </row>
    <row r="290" spans="1:65" s="2" customFormat="1" ht="16.5" customHeight="1">
      <c r="A290" s="37"/>
      <c r="B290" s="153"/>
      <c r="C290" s="233" t="s">
        <v>1228</v>
      </c>
      <c r="D290" s="233" t="s">
        <v>483</v>
      </c>
      <c r="E290" s="234" t="s">
        <v>3966</v>
      </c>
      <c r="F290" s="235" t="s">
        <v>3967</v>
      </c>
      <c r="G290" s="236" t="s">
        <v>646</v>
      </c>
      <c r="H290" s="237">
        <v>1</v>
      </c>
      <c r="I290" s="238"/>
      <c r="J290" s="239"/>
      <c r="K290" s="237">
        <f t="shared" si="58"/>
        <v>0</v>
      </c>
      <c r="L290" s="239"/>
      <c r="M290" s="240"/>
      <c r="N290" s="241" t="s">
        <v>1</v>
      </c>
      <c r="O290" s="195" t="s">
        <v>47</v>
      </c>
      <c r="P290" s="196">
        <f t="shared" si="59"/>
        <v>0</v>
      </c>
      <c r="Q290" s="196">
        <f t="shared" si="60"/>
        <v>0</v>
      </c>
      <c r="R290" s="196">
        <f t="shared" si="61"/>
        <v>0</v>
      </c>
      <c r="S290" s="66"/>
      <c r="T290" s="197">
        <f t="shared" si="62"/>
        <v>0</v>
      </c>
      <c r="U290" s="197">
        <v>0</v>
      </c>
      <c r="V290" s="197">
        <f t="shared" si="63"/>
        <v>0</v>
      </c>
      <c r="W290" s="197">
        <v>0</v>
      </c>
      <c r="X290" s="198">
        <f t="shared" si="64"/>
        <v>0</v>
      </c>
      <c r="Y290" s="37"/>
      <c r="Z290" s="37"/>
      <c r="AA290" s="37"/>
      <c r="AB290" s="37"/>
      <c r="AC290" s="37"/>
      <c r="AD290" s="37"/>
      <c r="AE290" s="37"/>
      <c r="AR290" s="199" t="s">
        <v>364</v>
      </c>
      <c r="AT290" s="199" t="s">
        <v>483</v>
      </c>
      <c r="AU290" s="199" t="s">
        <v>350</v>
      </c>
      <c r="AY290" s="19" t="s">
        <v>329</v>
      </c>
      <c r="BE290" s="115">
        <f t="shared" si="65"/>
        <v>0</v>
      </c>
      <c r="BF290" s="115">
        <f t="shared" si="66"/>
        <v>0</v>
      </c>
      <c r="BG290" s="115">
        <f t="shared" si="67"/>
        <v>0</v>
      </c>
      <c r="BH290" s="115">
        <f t="shared" si="68"/>
        <v>0</v>
      </c>
      <c r="BI290" s="115">
        <f t="shared" si="69"/>
        <v>0</v>
      </c>
      <c r="BJ290" s="19" t="s">
        <v>96</v>
      </c>
      <c r="BK290" s="200">
        <f t="shared" si="70"/>
        <v>0</v>
      </c>
      <c r="BL290" s="19" t="s">
        <v>335</v>
      </c>
      <c r="BM290" s="199" t="s">
        <v>3968</v>
      </c>
    </row>
    <row r="291" spans="1:65" s="2" customFormat="1" ht="16.5" customHeight="1">
      <c r="A291" s="37"/>
      <c r="B291" s="153"/>
      <c r="C291" s="233" t="s">
        <v>1232</v>
      </c>
      <c r="D291" s="233" t="s">
        <v>483</v>
      </c>
      <c r="E291" s="234" t="s">
        <v>3969</v>
      </c>
      <c r="F291" s="235" t="s">
        <v>3970</v>
      </c>
      <c r="G291" s="236" t="s">
        <v>646</v>
      </c>
      <c r="H291" s="237">
        <v>1</v>
      </c>
      <c r="I291" s="238"/>
      <c r="J291" s="239"/>
      <c r="K291" s="237">
        <f t="shared" si="58"/>
        <v>0</v>
      </c>
      <c r="L291" s="239"/>
      <c r="M291" s="240"/>
      <c r="N291" s="241" t="s">
        <v>1</v>
      </c>
      <c r="O291" s="195" t="s">
        <v>47</v>
      </c>
      <c r="P291" s="196">
        <f t="shared" si="59"/>
        <v>0</v>
      </c>
      <c r="Q291" s="196">
        <f t="shared" si="60"/>
        <v>0</v>
      </c>
      <c r="R291" s="196">
        <f t="shared" si="61"/>
        <v>0</v>
      </c>
      <c r="S291" s="66"/>
      <c r="T291" s="197">
        <f t="shared" si="62"/>
        <v>0</v>
      </c>
      <c r="U291" s="197">
        <v>0</v>
      </c>
      <c r="V291" s="197">
        <f t="shared" si="63"/>
        <v>0</v>
      </c>
      <c r="W291" s="197">
        <v>0</v>
      </c>
      <c r="X291" s="198">
        <f t="shared" si="64"/>
        <v>0</v>
      </c>
      <c r="Y291" s="37"/>
      <c r="Z291" s="37"/>
      <c r="AA291" s="37"/>
      <c r="AB291" s="37"/>
      <c r="AC291" s="37"/>
      <c r="AD291" s="37"/>
      <c r="AE291" s="37"/>
      <c r="AR291" s="199" t="s">
        <v>364</v>
      </c>
      <c r="AT291" s="199" t="s">
        <v>483</v>
      </c>
      <c r="AU291" s="199" t="s">
        <v>350</v>
      </c>
      <c r="AY291" s="19" t="s">
        <v>329</v>
      </c>
      <c r="BE291" s="115">
        <f t="shared" si="65"/>
        <v>0</v>
      </c>
      <c r="BF291" s="115">
        <f t="shared" si="66"/>
        <v>0</v>
      </c>
      <c r="BG291" s="115">
        <f t="shared" si="67"/>
        <v>0</v>
      </c>
      <c r="BH291" s="115">
        <f t="shared" si="68"/>
        <v>0</v>
      </c>
      <c r="BI291" s="115">
        <f t="shared" si="69"/>
        <v>0</v>
      </c>
      <c r="BJ291" s="19" t="s">
        <v>96</v>
      </c>
      <c r="BK291" s="200">
        <f t="shared" si="70"/>
        <v>0</v>
      </c>
      <c r="BL291" s="19" t="s">
        <v>335</v>
      </c>
      <c r="BM291" s="199" t="s">
        <v>3971</v>
      </c>
    </row>
    <row r="292" spans="1:65" s="2" customFormat="1" ht="16.5" customHeight="1">
      <c r="A292" s="37"/>
      <c r="B292" s="153"/>
      <c r="C292" s="233" t="s">
        <v>1237</v>
      </c>
      <c r="D292" s="233" t="s">
        <v>483</v>
      </c>
      <c r="E292" s="234" t="s">
        <v>3972</v>
      </c>
      <c r="F292" s="235" t="s">
        <v>3973</v>
      </c>
      <c r="G292" s="236" t="s">
        <v>646</v>
      </c>
      <c r="H292" s="237">
        <v>1</v>
      </c>
      <c r="I292" s="238"/>
      <c r="J292" s="239"/>
      <c r="K292" s="237">
        <f t="shared" si="58"/>
        <v>0</v>
      </c>
      <c r="L292" s="239"/>
      <c r="M292" s="240"/>
      <c r="N292" s="241" t="s">
        <v>1</v>
      </c>
      <c r="O292" s="195" t="s">
        <v>47</v>
      </c>
      <c r="P292" s="196">
        <f t="shared" si="59"/>
        <v>0</v>
      </c>
      <c r="Q292" s="196">
        <f t="shared" si="60"/>
        <v>0</v>
      </c>
      <c r="R292" s="196">
        <f t="shared" si="61"/>
        <v>0</v>
      </c>
      <c r="S292" s="66"/>
      <c r="T292" s="197">
        <f t="shared" si="62"/>
        <v>0</v>
      </c>
      <c r="U292" s="197">
        <v>0</v>
      </c>
      <c r="V292" s="197">
        <f t="shared" si="63"/>
        <v>0</v>
      </c>
      <c r="W292" s="197">
        <v>0</v>
      </c>
      <c r="X292" s="198">
        <f t="shared" si="64"/>
        <v>0</v>
      </c>
      <c r="Y292" s="37"/>
      <c r="Z292" s="37"/>
      <c r="AA292" s="37"/>
      <c r="AB292" s="37"/>
      <c r="AC292" s="37"/>
      <c r="AD292" s="37"/>
      <c r="AE292" s="37"/>
      <c r="AR292" s="199" t="s">
        <v>364</v>
      </c>
      <c r="AT292" s="199" t="s">
        <v>483</v>
      </c>
      <c r="AU292" s="199" t="s">
        <v>350</v>
      </c>
      <c r="AY292" s="19" t="s">
        <v>329</v>
      </c>
      <c r="BE292" s="115">
        <f t="shared" si="65"/>
        <v>0</v>
      </c>
      <c r="BF292" s="115">
        <f t="shared" si="66"/>
        <v>0</v>
      </c>
      <c r="BG292" s="115">
        <f t="shared" si="67"/>
        <v>0</v>
      </c>
      <c r="BH292" s="115">
        <f t="shared" si="68"/>
        <v>0</v>
      </c>
      <c r="BI292" s="115">
        <f t="shared" si="69"/>
        <v>0</v>
      </c>
      <c r="BJ292" s="19" t="s">
        <v>96</v>
      </c>
      <c r="BK292" s="200">
        <f t="shared" si="70"/>
        <v>0</v>
      </c>
      <c r="BL292" s="19" t="s">
        <v>335</v>
      </c>
      <c r="BM292" s="199" t="s">
        <v>3974</v>
      </c>
    </row>
    <row r="293" spans="1:65" s="2" customFormat="1" ht="16.5" customHeight="1">
      <c r="A293" s="37"/>
      <c r="B293" s="153"/>
      <c r="C293" s="233" t="s">
        <v>1239</v>
      </c>
      <c r="D293" s="233" t="s">
        <v>483</v>
      </c>
      <c r="E293" s="234" t="s">
        <v>3975</v>
      </c>
      <c r="F293" s="235" t="s">
        <v>3976</v>
      </c>
      <c r="G293" s="236" t="s">
        <v>646</v>
      </c>
      <c r="H293" s="237">
        <v>1</v>
      </c>
      <c r="I293" s="238"/>
      <c r="J293" s="239"/>
      <c r="K293" s="237">
        <f t="shared" si="58"/>
        <v>0</v>
      </c>
      <c r="L293" s="239"/>
      <c r="M293" s="240"/>
      <c r="N293" s="241" t="s">
        <v>1</v>
      </c>
      <c r="O293" s="195" t="s">
        <v>47</v>
      </c>
      <c r="P293" s="196">
        <f t="shared" si="59"/>
        <v>0</v>
      </c>
      <c r="Q293" s="196">
        <f t="shared" si="60"/>
        <v>0</v>
      </c>
      <c r="R293" s="196">
        <f t="shared" si="61"/>
        <v>0</v>
      </c>
      <c r="S293" s="66"/>
      <c r="T293" s="197">
        <f t="shared" si="62"/>
        <v>0</v>
      </c>
      <c r="U293" s="197">
        <v>0</v>
      </c>
      <c r="V293" s="197">
        <f t="shared" si="63"/>
        <v>0</v>
      </c>
      <c r="W293" s="197">
        <v>0</v>
      </c>
      <c r="X293" s="198">
        <f t="shared" si="64"/>
        <v>0</v>
      </c>
      <c r="Y293" s="37"/>
      <c r="Z293" s="37"/>
      <c r="AA293" s="37"/>
      <c r="AB293" s="37"/>
      <c r="AC293" s="37"/>
      <c r="AD293" s="37"/>
      <c r="AE293" s="37"/>
      <c r="AR293" s="199" t="s">
        <v>364</v>
      </c>
      <c r="AT293" s="199" t="s">
        <v>483</v>
      </c>
      <c r="AU293" s="199" t="s">
        <v>350</v>
      </c>
      <c r="AY293" s="19" t="s">
        <v>329</v>
      </c>
      <c r="BE293" s="115">
        <f t="shared" si="65"/>
        <v>0</v>
      </c>
      <c r="BF293" s="115">
        <f t="shared" si="66"/>
        <v>0</v>
      </c>
      <c r="BG293" s="115">
        <f t="shared" si="67"/>
        <v>0</v>
      </c>
      <c r="BH293" s="115">
        <f t="shared" si="68"/>
        <v>0</v>
      </c>
      <c r="BI293" s="115">
        <f t="shared" si="69"/>
        <v>0</v>
      </c>
      <c r="BJ293" s="19" t="s">
        <v>96</v>
      </c>
      <c r="BK293" s="200">
        <f t="shared" si="70"/>
        <v>0</v>
      </c>
      <c r="BL293" s="19" t="s">
        <v>335</v>
      </c>
      <c r="BM293" s="199" t="s">
        <v>3977</v>
      </c>
    </row>
    <row r="294" spans="1:65" s="2" customFormat="1" ht="16.5" customHeight="1">
      <c r="A294" s="37"/>
      <c r="B294" s="153"/>
      <c r="C294" s="233" t="s">
        <v>1241</v>
      </c>
      <c r="D294" s="233" t="s">
        <v>483</v>
      </c>
      <c r="E294" s="234" t="s">
        <v>3978</v>
      </c>
      <c r="F294" s="235" t="s">
        <v>3979</v>
      </c>
      <c r="G294" s="236" t="s">
        <v>646</v>
      </c>
      <c r="H294" s="237">
        <v>1</v>
      </c>
      <c r="I294" s="238"/>
      <c r="J294" s="239"/>
      <c r="K294" s="237">
        <f t="shared" ref="K294:K325" si="71">ROUND(P294*H294,3)</f>
        <v>0</v>
      </c>
      <c r="L294" s="239"/>
      <c r="M294" s="240"/>
      <c r="N294" s="241" t="s">
        <v>1</v>
      </c>
      <c r="O294" s="195" t="s">
        <v>47</v>
      </c>
      <c r="P294" s="196">
        <f t="shared" ref="P294:P325" si="72">I294+J294</f>
        <v>0</v>
      </c>
      <c r="Q294" s="196">
        <f t="shared" ref="Q294:Q325" si="73">ROUND(I294*H294,3)</f>
        <v>0</v>
      </c>
      <c r="R294" s="196">
        <f t="shared" ref="R294:R325" si="74">ROUND(J294*H294,3)</f>
        <v>0</v>
      </c>
      <c r="S294" s="66"/>
      <c r="T294" s="197">
        <f t="shared" ref="T294:T325" si="75">S294*H294</f>
        <v>0</v>
      </c>
      <c r="U294" s="197">
        <v>0</v>
      </c>
      <c r="V294" s="197">
        <f t="shared" ref="V294:V325" si="76">U294*H294</f>
        <v>0</v>
      </c>
      <c r="W294" s="197">
        <v>0</v>
      </c>
      <c r="X294" s="198">
        <f t="shared" ref="X294:X325" si="77">W294*H294</f>
        <v>0</v>
      </c>
      <c r="Y294" s="37"/>
      <c r="Z294" s="37"/>
      <c r="AA294" s="37"/>
      <c r="AB294" s="37"/>
      <c r="AC294" s="37"/>
      <c r="AD294" s="37"/>
      <c r="AE294" s="37"/>
      <c r="AR294" s="199" t="s">
        <v>364</v>
      </c>
      <c r="AT294" s="199" t="s">
        <v>483</v>
      </c>
      <c r="AU294" s="199" t="s">
        <v>350</v>
      </c>
      <c r="AY294" s="19" t="s">
        <v>329</v>
      </c>
      <c r="BE294" s="115">
        <f t="shared" ref="BE294:BE325" si="78">IF(O294="základná",K294,0)</f>
        <v>0</v>
      </c>
      <c r="BF294" s="115">
        <f t="shared" ref="BF294:BF325" si="79">IF(O294="znížená",K294,0)</f>
        <v>0</v>
      </c>
      <c r="BG294" s="115">
        <f t="shared" ref="BG294:BG325" si="80">IF(O294="zákl. prenesená",K294,0)</f>
        <v>0</v>
      </c>
      <c r="BH294" s="115">
        <f t="shared" ref="BH294:BH325" si="81">IF(O294="zníž. prenesená",K294,0)</f>
        <v>0</v>
      </c>
      <c r="BI294" s="115">
        <f t="shared" ref="BI294:BI325" si="82">IF(O294="nulová",K294,0)</f>
        <v>0</v>
      </c>
      <c r="BJ294" s="19" t="s">
        <v>96</v>
      </c>
      <c r="BK294" s="200">
        <f t="shared" ref="BK294:BK325" si="83">ROUND(P294*H294,3)</f>
        <v>0</v>
      </c>
      <c r="BL294" s="19" t="s">
        <v>335</v>
      </c>
      <c r="BM294" s="199" t="s">
        <v>3980</v>
      </c>
    </row>
    <row r="295" spans="1:65" s="2" customFormat="1" ht="24.2" customHeight="1">
      <c r="A295" s="37"/>
      <c r="B295" s="153"/>
      <c r="C295" s="233" t="s">
        <v>1245</v>
      </c>
      <c r="D295" s="233" t="s">
        <v>483</v>
      </c>
      <c r="E295" s="234" t="s">
        <v>3981</v>
      </c>
      <c r="F295" s="235" t="s">
        <v>3982</v>
      </c>
      <c r="G295" s="236" t="s">
        <v>646</v>
      </c>
      <c r="H295" s="237">
        <v>2</v>
      </c>
      <c r="I295" s="238"/>
      <c r="J295" s="239"/>
      <c r="K295" s="237">
        <f t="shared" si="71"/>
        <v>0</v>
      </c>
      <c r="L295" s="239"/>
      <c r="M295" s="240"/>
      <c r="N295" s="241" t="s">
        <v>1</v>
      </c>
      <c r="O295" s="195" t="s">
        <v>47</v>
      </c>
      <c r="P295" s="196">
        <f t="shared" si="72"/>
        <v>0</v>
      </c>
      <c r="Q295" s="196">
        <f t="shared" si="73"/>
        <v>0</v>
      </c>
      <c r="R295" s="196">
        <f t="shared" si="74"/>
        <v>0</v>
      </c>
      <c r="S295" s="66"/>
      <c r="T295" s="197">
        <f t="shared" si="75"/>
        <v>0</v>
      </c>
      <c r="U295" s="197">
        <v>0</v>
      </c>
      <c r="V295" s="197">
        <f t="shared" si="76"/>
        <v>0</v>
      </c>
      <c r="W295" s="197">
        <v>0</v>
      </c>
      <c r="X295" s="198">
        <f t="shared" si="77"/>
        <v>0</v>
      </c>
      <c r="Y295" s="37"/>
      <c r="Z295" s="37"/>
      <c r="AA295" s="37"/>
      <c r="AB295" s="37"/>
      <c r="AC295" s="37"/>
      <c r="AD295" s="37"/>
      <c r="AE295" s="37"/>
      <c r="AR295" s="199" t="s">
        <v>364</v>
      </c>
      <c r="AT295" s="199" t="s">
        <v>483</v>
      </c>
      <c r="AU295" s="199" t="s">
        <v>350</v>
      </c>
      <c r="AY295" s="19" t="s">
        <v>329</v>
      </c>
      <c r="BE295" s="115">
        <f t="shared" si="78"/>
        <v>0</v>
      </c>
      <c r="BF295" s="115">
        <f t="shared" si="79"/>
        <v>0</v>
      </c>
      <c r="BG295" s="115">
        <f t="shared" si="80"/>
        <v>0</v>
      </c>
      <c r="BH295" s="115">
        <f t="shared" si="81"/>
        <v>0</v>
      </c>
      <c r="BI295" s="115">
        <f t="shared" si="82"/>
        <v>0</v>
      </c>
      <c r="BJ295" s="19" t="s">
        <v>96</v>
      </c>
      <c r="BK295" s="200">
        <f t="shared" si="83"/>
        <v>0</v>
      </c>
      <c r="BL295" s="19" t="s">
        <v>335</v>
      </c>
      <c r="BM295" s="199" t="s">
        <v>3983</v>
      </c>
    </row>
    <row r="296" spans="1:65" s="2" customFormat="1" ht="24.2" customHeight="1">
      <c r="A296" s="37"/>
      <c r="B296" s="153"/>
      <c r="C296" s="233" t="s">
        <v>1249</v>
      </c>
      <c r="D296" s="233" t="s">
        <v>483</v>
      </c>
      <c r="E296" s="234" t="s">
        <v>3984</v>
      </c>
      <c r="F296" s="235" t="s">
        <v>3985</v>
      </c>
      <c r="G296" s="236" t="s">
        <v>646</v>
      </c>
      <c r="H296" s="237">
        <v>1</v>
      </c>
      <c r="I296" s="238"/>
      <c r="J296" s="239"/>
      <c r="K296" s="237">
        <f t="shared" si="71"/>
        <v>0</v>
      </c>
      <c r="L296" s="239"/>
      <c r="M296" s="240"/>
      <c r="N296" s="241" t="s">
        <v>1</v>
      </c>
      <c r="O296" s="195" t="s">
        <v>47</v>
      </c>
      <c r="P296" s="196">
        <f t="shared" si="72"/>
        <v>0</v>
      </c>
      <c r="Q296" s="196">
        <f t="shared" si="73"/>
        <v>0</v>
      </c>
      <c r="R296" s="196">
        <f t="shared" si="74"/>
        <v>0</v>
      </c>
      <c r="S296" s="66"/>
      <c r="T296" s="197">
        <f t="shared" si="75"/>
        <v>0</v>
      </c>
      <c r="U296" s="197">
        <v>0</v>
      </c>
      <c r="V296" s="197">
        <f t="shared" si="76"/>
        <v>0</v>
      </c>
      <c r="W296" s="197">
        <v>0</v>
      </c>
      <c r="X296" s="198">
        <f t="shared" si="77"/>
        <v>0</v>
      </c>
      <c r="Y296" s="37"/>
      <c r="Z296" s="37"/>
      <c r="AA296" s="37"/>
      <c r="AB296" s="37"/>
      <c r="AC296" s="37"/>
      <c r="AD296" s="37"/>
      <c r="AE296" s="37"/>
      <c r="AR296" s="199" t="s">
        <v>364</v>
      </c>
      <c r="AT296" s="199" t="s">
        <v>483</v>
      </c>
      <c r="AU296" s="199" t="s">
        <v>350</v>
      </c>
      <c r="AY296" s="19" t="s">
        <v>329</v>
      </c>
      <c r="BE296" s="115">
        <f t="shared" si="78"/>
        <v>0</v>
      </c>
      <c r="BF296" s="115">
        <f t="shared" si="79"/>
        <v>0</v>
      </c>
      <c r="BG296" s="115">
        <f t="shared" si="80"/>
        <v>0</v>
      </c>
      <c r="BH296" s="115">
        <f t="shared" si="81"/>
        <v>0</v>
      </c>
      <c r="BI296" s="115">
        <f t="shared" si="82"/>
        <v>0</v>
      </c>
      <c r="BJ296" s="19" t="s">
        <v>96</v>
      </c>
      <c r="BK296" s="200">
        <f t="shared" si="83"/>
        <v>0</v>
      </c>
      <c r="BL296" s="19" t="s">
        <v>335</v>
      </c>
      <c r="BM296" s="199" t="s">
        <v>3986</v>
      </c>
    </row>
    <row r="297" spans="1:65" s="2" customFormat="1" ht="16.5" customHeight="1">
      <c r="A297" s="37"/>
      <c r="B297" s="153"/>
      <c r="C297" s="233" t="s">
        <v>1251</v>
      </c>
      <c r="D297" s="233" t="s">
        <v>483</v>
      </c>
      <c r="E297" s="234" t="s">
        <v>3987</v>
      </c>
      <c r="F297" s="235" t="s">
        <v>3988</v>
      </c>
      <c r="G297" s="236" t="s">
        <v>646</v>
      </c>
      <c r="H297" s="237">
        <v>1</v>
      </c>
      <c r="I297" s="238"/>
      <c r="J297" s="239"/>
      <c r="K297" s="237">
        <f t="shared" si="71"/>
        <v>0</v>
      </c>
      <c r="L297" s="239"/>
      <c r="M297" s="240"/>
      <c r="N297" s="241" t="s">
        <v>1</v>
      </c>
      <c r="O297" s="195" t="s">
        <v>47</v>
      </c>
      <c r="P297" s="196">
        <f t="shared" si="72"/>
        <v>0</v>
      </c>
      <c r="Q297" s="196">
        <f t="shared" si="73"/>
        <v>0</v>
      </c>
      <c r="R297" s="196">
        <f t="shared" si="74"/>
        <v>0</v>
      </c>
      <c r="S297" s="66"/>
      <c r="T297" s="197">
        <f t="shared" si="75"/>
        <v>0</v>
      </c>
      <c r="U297" s="197">
        <v>0</v>
      </c>
      <c r="V297" s="197">
        <f t="shared" si="76"/>
        <v>0</v>
      </c>
      <c r="W297" s="197">
        <v>0</v>
      </c>
      <c r="X297" s="198">
        <f t="shared" si="77"/>
        <v>0</v>
      </c>
      <c r="Y297" s="37"/>
      <c r="Z297" s="37"/>
      <c r="AA297" s="37"/>
      <c r="AB297" s="37"/>
      <c r="AC297" s="37"/>
      <c r="AD297" s="37"/>
      <c r="AE297" s="37"/>
      <c r="AR297" s="199" t="s">
        <v>364</v>
      </c>
      <c r="AT297" s="199" t="s">
        <v>483</v>
      </c>
      <c r="AU297" s="199" t="s">
        <v>350</v>
      </c>
      <c r="AY297" s="19" t="s">
        <v>329</v>
      </c>
      <c r="BE297" s="115">
        <f t="shared" si="78"/>
        <v>0</v>
      </c>
      <c r="BF297" s="115">
        <f t="shared" si="79"/>
        <v>0</v>
      </c>
      <c r="BG297" s="115">
        <f t="shared" si="80"/>
        <v>0</v>
      </c>
      <c r="BH297" s="115">
        <f t="shared" si="81"/>
        <v>0</v>
      </c>
      <c r="BI297" s="115">
        <f t="shared" si="82"/>
        <v>0</v>
      </c>
      <c r="BJ297" s="19" t="s">
        <v>96</v>
      </c>
      <c r="BK297" s="200">
        <f t="shared" si="83"/>
        <v>0</v>
      </c>
      <c r="BL297" s="19" t="s">
        <v>335</v>
      </c>
      <c r="BM297" s="199" t="s">
        <v>3989</v>
      </c>
    </row>
    <row r="298" spans="1:65" s="2" customFormat="1" ht="16.5" customHeight="1">
      <c r="A298" s="37"/>
      <c r="B298" s="153"/>
      <c r="C298" s="233" t="s">
        <v>1255</v>
      </c>
      <c r="D298" s="233" t="s">
        <v>483</v>
      </c>
      <c r="E298" s="234" t="s">
        <v>3990</v>
      </c>
      <c r="F298" s="235" t="s">
        <v>3991</v>
      </c>
      <c r="G298" s="236" t="s">
        <v>646</v>
      </c>
      <c r="H298" s="237">
        <v>3</v>
      </c>
      <c r="I298" s="238"/>
      <c r="J298" s="239"/>
      <c r="K298" s="237">
        <f t="shared" si="71"/>
        <v>0</v>
      </c>
      <c r="L298" s="239"/>
      <c r="M298" s="240"/>
      <c r="N298" s="241" t="s">
        <v>1</v>
      </c>
      <c r="O298" s="195" t="s">
        <v>47</v>
      </c>
      <c r="P298" s="196">
        <f t="shared" si="72"/>
        <v>0</v>
      </c>
      <c r="Q298" s="196">
        <f t="shared" si="73"/>
        <v>0</v>
      </c>
      <c r="R298" s="196">
        <f t="shared" si="74"/>
        <v>0</v>
      </c>
      <c r="S298" s="66"/>
      <c r="T298" s="197">
        <f t="shared" si="75"/>
        <v>0</v>
      </c>
      <c r="U298" s="197">
        <v>0</v>
      </c>
      <c r="V298" s="197">
        <f t="shared" si="76"/>
        <v>0</v>
      </c>
      <c r="W298" s="197">
        <v>0</v>
      </c>
      <c r="X298" s="198">
        <f t="shared" si="77"/>
        <v>0</v>
      </c>
      <c r="Y298" s="37"/>
      <c r="Z298" s="37"/>
      <c r="AA298" s="37"/>
      <c r="AB298" s="37"/>
      <c r="AC298" s="37"/>
      <c r="AD298" s="37"/>
      <c r="AE298" s="37"/>
      <c r="AR298" s="199" t="s">
        <v>364</v>
      </c>
      <c r="AT298" s="199" t="s">
        <v>483</v>
      </c>
      <c r="AU298" s="199" t="s">
        <v>350</v>
      </c>
      <c r="AY298" s="19" t="s">
        <v>329</v>
      </c>
      <c r="BE298" s="115">
        <f t="shared" si="78"/>
        <v>0</v>
      </c>
      <c r="BF298" s="115">
        <f t="shared" si="79"/>
        <v>0</v>
      </c>
      <c r="BG298" s="115">
        <f t="shared" si="80"/>
        <v>0</v>
      </c>
      <c r="BH298" s="115">
        <f t="shared" si="81"/>
        <v>0</v>
      </c>
      <c r="BI298" s="115">
        <f t="shared" si="82"/>
        <v>0</v>
      </c>
      <c r="BJ298" s="19" t="s">
        <v>96</v>
      </c>
      <c r="BK298" s="200">
        <f t="shared" si="83"/>
        <v>0</v>
      </c>
      <c r="BL298" s="19" t="s">
        <v>335</v>
      </c>
      <c r="BM298" s="199" t="s">
        <v>3992</v>
      </c>
    </row>
    <row r="299" spans="1:65" s="2" customFormat="1" ht="16.5" customHeight="1">
      <c r="A299" s="37"/>
      <c r="B299" s="153"/>
      <c r="C299" s="233" t="s">
        <v>1259</v>
      </c>
      <c r="D299" s="233" t="s">
        <v>483</v>
      </c>
      <c r="E299" s="234" t="s">
        <v>3993</v>
      </c>
      <c r="F299" s="235" t="s">
        <v>3994</v>
      </c>
      <c r="G299" s="236" t="s">
        <v>646</v>
      </c>
      <c r="H299" s="237">
        <v>1</v>
      </c>
      <c r="I299" s="238"/>
      <c r="J299" s="239"/>
      <c r="K299" s="237">
        <f t="shared" si="71"/>
        <v>0</v>
      </c>
      <c r="L299" s="239"/>
      <c r="M299" s="240"/>
      <c r="N299" s="241" t="s">
        <v>1</v>
      </c>
      <c r="O299" s="195" t="s">
        <v>47</v>
      </c>
      <c r="P299" s="196">
        <f t="shared" si="72"/>
        <v>0</v>
      </c>
      <c r="Q299" s="196">
        <f t="shared" si="73"/>
        <v>0</v>
      </c>
      <c r="R299" s="196">
        <f t="shared" si="74"/>
        <v>0</v>
      </c>
      <c r="S299" s="66"/>
      <c r="T299" s="197">
        <f t="shared" si="75"/>
        <v>0</v>
      </c>
      <c r="U299" s="197">
        <v>0</v>
      </c>
      <c r="V299" s="197">
        <f t="shared" si="76"/>
        <v>0</v>
      </c>
      <c r="W299" s="197">
        <v>0</v>
      </c>
      <c r="X299" s="198">
        <f t="shared" si="77"/>
        <v>0</v>
      </c>
      <c r="Y299" s="37"/>
      <c r="Z299" s="37"/>
      <c r="AA299" s="37"/>
      <c r="AB299" s="37"/>
      <c r="AC299" s="37"/>
      <c r="AD299" s="37"/>
      <c r="AE299" s="37"/>
      <c r="AR299" s="199" t="s">
        <v>364</v>
      </c>
      <c r="AT299" s="199" t="s">
        <v>483</v>
      </c>
      <c r="AU299" s="199" t="s">
        <v>350</v>
      </c>
      <c r="AY299" s="19" t="s">
        <v>329</v>
      </c>
      <c r="BE299" s="115">
        <f t="shared" si="78"/>
        <v>0</v>
      </c>
      <c r="BF299" s="115">
        <f t="shared" si="79"/>
        <v>0</v>
      </c>
      <c r="BG299" s="115">
        <f t="shared" si="80"/>
        <v>0</v>
      </c>
      <c r="BH299" s="115">
        <f t="shared" si="81"/>
        <v>0</v>
      </c>
      <c r="BI299" s="115">
        <f t="shared" si="82"/>
        <v>0</v>
      </c>
      <c r="BJ299" s="19" t="s">
        <v>96</v>
      </c>
      <c r="BK299" s="200">
        <f t="shared" si="83"/>
        <v>0</v>
      </c>
      <c r="BL299" s="19" t="s">
        <v>335</v>
      </c>
      <c r="BM299" s="199" t="s">
        <v>3995</v>
      </c>
    </row>
    <row r="300" spans="1:65" s="2" customFormat="1" ht="16.5" customHeight="1">
      <c r="A300" s="37"/>
      <c r="B300" s="153"/>
      <c r="C300" s="233" t="s">
        <v>1265</v>
      </c>
      <c r="D300" s="233" t="s">
        <v>483</v>
      </c>
      <c r="E300" s="234" t="s">
        <v>3996</v>
      </c>
      <c r="F300" s="235" t="s">
        <v>3997</v>
      </c>
      <c r="G300" s="236" t="s">
        <v>646</v>
      </c>
      <c r="H300" s="237">
        <v>1</v>
      </c>
      <c r="I300" s="238"/>
      <c r="J300" s="239"/>
      <c r="K300" s="237">
        <f t="shared" si="71"/>
        <v>0</v>
      </c>
      <c r="L300" s="239"/>
      <c r="M300" s="240"/>
      <c r="N300" s="241" t="s">
        <v>1</v>
      </c>
      <c r="O300" s="195" t="s">
        <v>47</v>
      </c>
      <c r="P300" s="196">
        <f t="shared" si="72"/>
        <v>0</v>
      </c>
      <c r="Q300" s="196">
        <f t="shared" si="73"/>
        <v>0</v>
      </c>
      <c r="R300" s="196">
        <f t="shared" si="74"/>
        <v>0</v>
      </c>
      <c r="S300" s="66"/>
      <c r="T300" s="197">
        <f t="shared" si="75"/>
        <v>0</v>
      </c>
      <c r="U300" s="197">
        <v>0</v>
      </c>
      <c r="V300" s="197">
        <f t="shared" si="76"/>
        <v>0</v>
      </c>
      <c r="W300" s="197">
        <v>0</v>
      </c>
      <c r="X300" s="198">
        <f t="shared" si="77"/>
        <v>0</v>
      </c>
      <c r="Y300" s="37"/>
      <c r="Z300" s="37"/>
      <c r="AA300" s="37"/>
      <c r="AB300" s="37"/>
      <c r="AC300" s="37"/>
      <c r="AD300" s="37"/>
      <c r="AE300" s="37"/>
      <c r="AR300" s="199" t="s">
        <v>364</v>
      </c>
      <c r="AT300" s="199" t="s">
        <v>483</v>
      </c>
      <c r="AU300" s="199" t="s">
        <v>350</v>
      </c>
      <c r="AY300" s="19" t="s">
        <v>329</v>
      </c>
      <c r="BE300" s="115">
        <f t="shared" si="78"/>
        <v>0</v>
      </c>
      <c r="BF300" s="115">
        <f t="shared" si="79"/>
        <v>0</v>
      </c>
      <c r="BG300" s="115">
        <f t="shared" si="80"/>
        <v>0</v>
      </c>
      <c r="BH300" s="115">
        <f t="shared" si="81"/>
        <v>0</v>
      </c>
      <c r="BI300" s="115">
        <f t="shared" si="82"/>
        <v>0</v>
      </c>
      <c r="BJ300" s="19" t="s">
        <v>96</v>
      </c>
      <c r="BK300" s="200">
        <f t="shared" si="83"/>
        <v>0</v>
      </c>
      <c r="BL300" s="19" t="s">
        <v>335</v>
      </c>
      <c r="BM300" s="199" t="s">
        <v>3998</v>
      </c>
    </row>
    <row r="301" spans="1:65" s="2" customFormat="1" ht="16.5" customHeight="1">
      <c r="A301" s="37"/>
      <c r="B301" s="153"/>
      <c r="C301" s="233" t="s">
        <v>1269</v>
      </c>
      <c r="D301" s="233" t="s">
        <v>483</v>
      </c>
      <c r="E301" s="234" t="s">
        <v>3999</v>
      </c>
      <c r="F301" s="235" t="s">
        <v>4000</v>
      </c>
      <c r="G301" s="236" t="s">
        <v>646</v>
      </c>
      <c r="H301" s="237">
        <v>1</v>
      </c>
      <c r="I301" s="238"/>
      <c r="J301" s="239"/>
      <c r="K301" s="237">
        <f t="shared" si="71"/>
        <v>0</v>
      </c>
      <c r="L301" s="239"/>
      <c r="M301" s="240"/>
      <c r="N301" s="241" t="s">
        <v>1</v>
      </c>
      <c r="O301" s="195" t="s">
        <v>47</v>
      </c>
      <c r="P301" s="196">
        <f t="shared" si="72"/>
        <v>0</v>
      </c>
      <c r="Q301" s="196">
        <f t="shared" si="73"/>
        <v>0</v>
      </c>
      <c r="R301" s="196">
        <f t="shared" si="74"/>
        <v>0</v>
      </c>
      <c r="S301" s="66"/>
      <c r="T301" s="197">
        <f t="shared" si="75"/>
        <v>0</v>
      </c>
      <c r="U301" s="197">
        <v>0</v>
      </c>
      <c r="V301" s="197">
        <f t="shared" si="76"/>
        <v>0</v>
      </c>
      <c r="W301" s="197">
        <v>0</v>
      </c>
      <c r="X301" s="198">
        <f t="shared" si="77"/>
        <v>0</v>
      </c>
      <c r="Y301" s="37"/>
      <c r="Z301" s="37"/>
      <c r="AA301" s="37"/>
      <c r="AB301" s="37"/>
      <c r="AC301" s="37"/>
      <c r="AD301" s="37"/>
      <c r="AE301" s="37"/>
      <c r="AR301" s="199" t="s">
        <v>364</v>
      </c>
      <c r="AT301" s="199" t="s">
        <v>483</v>
      </c>
      <c r="AU301" s="199" t="s">
        <v>350</v>
      </c>
      <c r="AY301" s="19" t="s">
        <v>329</v>
      </c>
      <c r="BE301" s="115">
        <f t="shared" si="78"/>
        <v>0</v>
      </c>
      <c r="BF301" s="115">
        <f t="shared" si="79"/>
        <v>0</v>
      </c>
      <c r="BG301" s="115">
        <f t="shared" si="80"/>
        <v>0</v>
      </c>
      <c r="BH301" s="115">
        <f t="shared" si="81"/>
        <v>0</v>
      </c>
      <c r="BI301" s="115">
        <f t="shared" si="82"/>
        <v>0</v>
      </c>
      <c r="BJ301" s="19" t="s">
        <v>96</v>
      </c>
      <c r="BK301" s="200">
        <f t="shared" si="83"/>
        <v>0</v>
      </c>
      <c r="BL301" s="19" t="s">
        <v>335</v>
      </c>
      <c r="BM301" s="199" t="s">
        <v>4001</v>
      </c>
    </row>
    <row r="302" spans="1:65" s="2" customFormat="1" ht="16.5" customHeight="1">
      <c r="A302" s="37"/>
      <c r="B302" s="153"/>
      <c r="C302" s="233" t="s">
        <v>1273</v>
      </c>
      <c r="D302" s="233" t="s">
        <v>483</v>
      </c>
      <c r="E302" s="234" t="s">
        <v>4002</v>
      </c>
      <c r="F302" s="235" t="s">
        <v>4003</v>
      </c>
      <c r="G302" s="236" t="s">
        <v>646</v>
      </c>
      <c r="H302" s="237">
        <v>1</v>
      </c>
      <c r="I302" s="238"/>
      <c r="J302" s="239"/>
      <c r="K302" s="237">
        <f t="shared" si="71"/>
        <v>0</v>
      </c>
      <c r="L302" s="239"/>
      <c r="M302" s="240"/>
      <c r="N302" s="241" t="s">
        <v>1</v>
      </c>
      <c r="O302" s="195" t="s">
        <v>47</v>
      </c>
      <c r="P302" s="196">
        <f t="shared" si="72"/>
        <v>0</v>
      </c>
      <c r="Q302" s="196">
        <f t="shared" si="73"/>
        <v>0</v>
      </c>
      <c r="R302" s="196">
        <f t="shared" si="74"/>
        <v>0</v>
      </c>
      <c r="S302" s="66"/>
      <c r="T302" s="197">
        <f t="shared" si="75"/>
        <v>0</v>
      </c>
      <c r="U302" s="197">
        <v>0</v>
      </c>
      <c r="V302" s="197">
        <f t="shared" si="76"/>
        <v>0</v>
      </c>
      <c r="W302" s="197">
        <v>0</v>
      </c>
      <c r="X302" s="198">
        <f t="shared" si="77"/>
        <v>0</v>
      </c>
      <c r="Y302" s="37"/>
      <c r="Z302" s="37"/>
      <c r="AA302" s="37"/>
      <c r="AB302" s="37"/>
      <c r="AC302" s="37"/>
      <c r="AD302" s="37"/>
      <c r="AE302" s="37"/>
      <c r="AR302" s="199" t="s">
        <v>364</v>
      </c>
      <c r="AT302" s="199" t="s">
        <v>483</v>
      </c>
      <c r="AU302" s="199" t="s">
        <v>350</v>
      </c>
      <c r="AY302" s="19" t="s">
        <v>329</v>
      </c>
      <c r="BE302" s="115">
        <f t="shared" si="78"/>
        <v>0</v>
      </c>
      <c r="BF302" s="115">
        <f t="shared" si="79"/>
        <v>0</v>
      </c>
      <c r="BG302" s="115">
        <f t="shared" si="80"/>
        <v>0</v>
      </c>
      <c r="BH302" s="115">
        <f t="shared" si="81"/>
        <v>0</v>
      </c>
      <c r="BI302" s="115">
        <f t="shared" si="82"/>
        <v>0</v>
      </c>
      <c r="BJ302" s="19" t="s">
        <v>96</v>
      </c>
      <c r="BK302" s="200">
        <f t="shared" si="83"/>
        <v>0</v>
      </c>
      <c r="BL302" s="19" t="s">
        <v>335</v>
      </c>
      <c r="BM302" s="199" t="s">
        <v>4004</v>
      </c>
    </row>
    <row r="303" spans="1:65" s="2" customFormat="1" ht="16.5" customHeight="1">
      <c r="A303" s="37"/>
      <c r="B303" s="153"/>
      <c r="C303" s="233" t="s">
        <v>1277</v>
      </c>
      <c r="D303" s="233" t="s">
        <v>483</v>
      </c>
      <c r="E303" s="234" t="s">
        <v>4005</v>
      </c>
      <c r="F303" s="235" t="s">
        <v>4006</v>
      </c>
      <c r="G303" s="236" t="s">
        <v>646</v>
      </c>
      <c r="H303" s="237">
        <v>1</v>
      </c>
      <c r="I303" s="238"/>
      <c r="J303" s="239"/>
      <c r="K303" s="237">
        <f t="shared" si="71"/>
        <v>0</v>
      </c>
      <c r="L303" s="239"/>
      <c r="M303" s="240"/>
      <c r="N303" s="241" t="s">
        <v>1</v>
      </c>
      <c r="O303" s="195" t="s">
        <v>47</v>
      </c>
      <c r="P303" s="196">
        <f t="shared" si="72"/>
        <v>0</v>
      </c>
      <c r="Q303" s="196">
        <f t="shared" si="73"/>
        <v>0</v>
      </c>
      <c r="R303" s="196">
        <f t="shared" si="74"/>
        <v>0</v>
      </c>
      <c r="S303" s="66"/>
      <c r="T303" s="197">
        <f t="shared" si="75"/>
        <v>0</v>
      </c>
      <c r="U303" s="197">
        <v>0</v>
      </c>
      <c r="V303" s="197">
        <f t="shared" si="76"/>
        <v>0</v>
      </c>
      <c r="W303" s="197">
        <v>0</v>
      </c>
      <c r="X303" s="198">
        <f t="shared" si="77"/>
        <v>0</v>
      </c>
      <c r="Y303" s="37"/>
      <c r="Z303" s="37"/>
      <c r="AA303" s="37"/>
      <c r="AB303" s="37"/>
      <c r="AC303" s="37"/>
      <c r="AD303" s="37"/>
      <c r="AE303" s="37"/>
      <c r="AR303" s="199" t="s">
        <v>364</v>
      </c>
      <c r="AT303" s="199" t="s">
        <v>483</v>
      </c>
      <c r="AU303" s="199" t="s">
        <v>350</v>
      </c>
      <c r="AY303" s="19" t="s">
        <v>329</v>
      </c>
      <c r="BE303" s="115">
        <f t="shared" si="78"/>
        <v>0</v>
      </c>
      <c r="BF303" s="115">
        <f t="shared" si="79"/>
        <v>0</v>
      </c>
      <c r="BG303" s="115">
        <f t="shared" si="80"/>
        <v>0</v>
      </c>
      <c r="BH303" s="115">
        <f t="shared" si="81"/>
        <v>0</v>
      </c>
      <c r="BI303" s="115">
        <f t="shared" si="82"/>
        <v>0</v>
      </c>
      <c r="BJ303" s="19" t="s">
        <v>96</v>
      </c>
      <c r="BK303" s="200">
        <f t="shared" si="83"/>
        <v>0</v>
      </c>
      <c r="BL303" s="19" t="s">
        <v>335</v>
      </c>
      <c r="BM303" s="199" t="s">
        <v>4007</v>
      </c>
    </row>
    <row r="304" spans="1:65" s="2" customFormat="1" ht="21.75" customHeight="1">
      <c r="A304" s="37"/>
      <c r="B304" s="153"/>
      <c r="C304" s="233" t="s">
        <v>1281</v>
      </c>
      <c r="D304" s="233" t="s">
        <v>483</v>
      </c>
      <c r="E304" s="234" t="s">
        <v>4008</v>
      </c>
      <c r="F304" s="235" t="s">
        <v>4009</v>
      </c>
      <c r="G304" s="236" t="s">
        <v>646</v>
      </c>
      <c r="H304" s="237">
        <v>29</v>
      </c>
      <c r="I304" s="238"/>
      <c r="J304" s="239"/>
      <c r="K304" s="237">
        <f t="shared" si="71"/>
        <v>0</v>
      </c>
      <c r="L304" s="239"/>
      <c r="M304" s="240"/>
      <c r="N304" s="241" t="s">
        <v>1</v>
      </c>
      <c r="O304" s="195" t="s">
        <v>47</v>
      </c>
      <c r="P304" s="196">
        <f t="shared" si="72"/>
        <v>0</v>
      </c>
      <c r="Q304" s="196">
        <f t="shared" si="73"/>
        <v>0</v>
      </c>
      <c r="R304" s="196">
        <f t="shared" si="74"/>
        <v>0</v>
      </c>
      <c r="S304" s="66"/>
      <c r="T304" s="197">
        <f t="shared" si="75"/>
        <v>0</v>
      </c>
      <c r="U304" s="197">
        <v>0</v>
      </c>
      <c r="V304" s="197">
        <f t="shared" si="76"/>
        <v>0</v>
      </c>
      <c r="W304" s="197">
        <v>0</v>
      </c>
      <c r="X304" s="198">
        <f t="shared" si="77"/>
        <v>0</v>
      </c>
      <c r="Y304" s="37"/>
      <c r="Z304" s="37"/>
      <c r="AA304" s="37"/>
      <c r="AB304" s="37"/>
      <c r="AC304" s="37"/>
      <c r="AD304" s="37"/>
      <c r="AE304" s="37"/>
      <c r="AR304" s="199" t="s">
        <v>364</v>
      </c>
      <c r="AT304" s="199" t="s">
        <v>483</v>
      </c>
      <c r="AU304" s="199" t="s">
        <v>350</v>
      </c>
      <c r="AY304" s="19" t="s">
        <v>329</v>
      </c>
      <c r="BE304" s="115">
        <f t="shared" si="78"/>
        <v>0</v>
      </c>
      <c r="BF304" s="115">
        <f t="shared" si="79"/>
        <v>0</v>
      </c>
      <c r="BG304" s="115">
        <f t="shared" si="80"/>
        <v>0</v>
      </c>
      <c r="BH304" s="115">
        <f t="shared" si="81"/>
        <v>0</v>
      </c>
      <c r="BI304" s="115">
        <f t="shared" si="82"/>
        <v>0</v>
      </c>
      <c r="BJ304" s="19" t="s">
        <v>96</v>
      </c>
      <c r="BK304" s="200">
        <f t="shared" si="83"/>
        <v>0</v>
      </c>
      <c r="BL304" s="19" t="s">
        <v>335</v>
      </c>
      <c r="BM304" s="199" t="s">
        <v>4010</v>
      </c>
    </row>
    <row r="305" spans="1:65" s="2" customFormat="1" ht="16.5" customHeight="1">
      <c r="A305" s="37"/>
      <c r="B305" s="153"/>
      <c r="C305" s="233" t="s">
        <v>1287</v>
      </c>
      <c r="D305" s="233" t="s">
        <v>483</v>
      </c>
      <c r="E305" s="234" t="s">
        <v>4011</v>
      </c>
      <c r="F305" s="235" t="s">
        <v>4012</v>
      </c>
      <c r="G305" s="236" t="s">
        <v>646</v>
      </c>
      <c r="H305" s="237">
        <v>1</v>
      </c>
      <c r="I305" s="238"/>
      <c r="J305" s="239"/>
      <c r="K305" s="237">
        <f t="shared" si="71"/>
        <v>0</v>
      </c>
      <c r="L305" s="239"/>
      <c r="M305" s="240"/>
      <c r="N305" s="241" t="s">
        <v>1</v>
      </c>
      <c r="O305" s="195" t="s">
        <v>47</v>
      </c>
      <c r="P305" s="196">
        <f t="shared" si="72"/>
        <v>0</v>
      </c>
      <c r="Q305" s="196">
        <f t="shared" si="73"/>
        <v>0</v>
      </c>
      <c r="R305" s="196">
        <f t="shared" si="74"/>
        <v>0</v>
      </c>
      <c r="S305" s="66"/>
      <c r="T305" s="197">
        <f t="shared" si="75"/>
        <v>0</v>
      </c>
      <c r="U305" s="197">
        <v>0</v>
      </c>
      <c r="V305" s="197">
        <f t="shared" si="76"/>
        <v>0</v>
      </c>
      <c r="W305" s="197">
        <v>0</v>
      </c>
      <c r="X305" s="198">
        <f t="shared" si="77"/>
        <v>0</v>
      </c>
      <c r="Y305" s="37"/>
      <c r="Z305" s="37"/>
      <c r="AA305" s="37"/>
      <c r="AB305" s="37"/>
      <c r="AC305" s="37"/>
      <c r="AD305" s="37"/>
      <c r="AE305" s="37"/>
      <c r="AR305" s="199" t="s">
        <v>364</v>
      </c>
      <c r="AT305" s="199" t="s">
        <v>483</v>
      </c>
      <c r="AU305" s="199" t="s">
        <v>350</v>
      </c>
      <c r="AY305" s="19" t="s">
        <v>329</v>
      </c>
      <c r="BE305" s="115">
        <f t="shared" si="78"/>
        <v>0</v>
      </c>
      <c r="BF305" s="115">
        <f t="shared" si="79"/>
        <v>0</v>
      </c>
      <c r="BG305" s="115">
        <f t="shared" si="80"/>
        <v>0</v>
      </c>
      <c r="BH305" s="115">
        <f t="shared" si="81"/>
        <v>0</v>
      </c>
      <c r="BI305" s="115">
        <f t="shared" si="82"/>
        <v>0</v>
      </c>
      <c r="BJ305" s="19" t="s">
        <v>96</v>
      </c>
      <c r="BK305" s="200">
        <f t="shared" si="83"/>
        <v>0</v>
      </c>
      <c r="BL305" s="19" t="s">
        <v>335</v>
      </c>
      <c r="BM305" s="199" t="s">
        <v>4013</v>
      </c>
    </row>
    <row r="306" spans="1:65" s="2" customFormat="1" ht="16.5" customHeight="1">
      <c r="A306" s="37"/>
      <c r="B306" s="153"/>
      <c r="C306" s="233" t="s">
        <v>1291</v>
      </c>
      <c r="D306" s="233" t="s">
        <v>483</v>
      </c>
      <c r="E306" s="234" t="s">
        <v>4014</v>
      </c>
      <c r="F306" s="235" t="s">
        <v>4015</v>
      </c>
      <c r="G306" s="236" t="s">
        <v>646</v>
      </c>
      <c r="H306" s="237">
        <v>1</v>
      </c>
      <c r="I306" s="238"/>
      <c r="J306" s="239"/>
      <c r="K306" s="237">
        <f t="shared" si="71"/>
        <v>0</v>
      </c>
      <c r="L306" s="239"/>
      <c r="M306" s="240"/>
      <c r="N306" s="241" t="s">
        <v>1</v>
      </c>
      <c r="O306" s="195" t="s">
        <v>47</v>
      </c>
      <c r="P306" s="196">
        <f t="shared" si="72"/>
        <v>0</v>
      </c>
      <c r="Q306" s="196">
        <f t="shared" si="73"/>
        <v>0</v>
      </c>
      <c r="R306" s="196">
        <f t="shared" si="74"/>
        <v>0</v>
      </c>
      <c r="S306" s="66"/>
      <c r="T306" s="197">
        <f t="shared" si="75"/>
        <v>0</v>
      </c>
      <c r="U306" s="197">
        <v>0</v>
      </c>
      <c r="V306" s="197">
        <f t="shared" si="76"/>
        <v>0</v>
      </c>
      <c r="W306" s="197">
        <v>0</v>
      </c>
      <c r="X306" s="198">
        <f t="shared" si="77"/>
        <v>0</v>
      </c>
      <c r="Y306" s="37"/>
      <c r="Z306" s="37"/>
      <c r="AA306" s="37"/>
      <c r="AB306" s="37"/>
      <c r="AC306" s="37"/>
      <c r="AD306" s="37"/>
      <c r="AE306" s="37"/>
      <c r="AR306" s="199" t="s">
        <v>364</v>
      </c>
      <c r="AT306" s="199" t="s">
        <v>483</v>
      </c>
      <c r="AU306" s="199" t="s">
        <v>350</v>
      </c>
      <c r="AY306" s="19" t="s">
        <v>329</v>
      </c>
      <c r="BE306" s="115">
        <f t="shared" si="78"/>
        <v>0</v>
      </c>
      <c r="BF306" s="115">
        <f t="shared" si="79"/>
        <v>0</v>
      </c>
      <c r="BG306" s="115">
        <f t="shared" si="80"/>
        <v>0</v>
      </c>
      <c r="BH306" s="115">
        <f t="shared" si="81"/>
        <v>0</v>
      </c>
      <c r="BI306" s="115">
        <f t="shared" si="82"/>
        <v>0</v>
      </c>
      <c r="BJ306" s="19" t="s">
        <v>96</v>
      </c>
      <c r="BK306" s="200">
        <f t="shared" si="83"/>
        <v>0</v>
      </c>
      <c r="BL306" s="19" t="s">
        <v>335</v>
      </c>
      <c r="BM306" s="199" t="s">
        <v>4016</v>
      </c>
    </row>
    <row r="307" spans="1:65" s="2" customFormat="1" ht="16.5" customHeight="1">
      <c r="A307" s="37"/>
      <c r="B307" s="153"/>
      <c r="C307" s="233" t="s">
        <v>1297</v>
      </c>
      <c r="D307" s="233" t="s">
        <v>483</v>
      </c>
      <c r="E307" s="234" t="s">
        <v>4017</v>
      </c>
      <c r="F307" s="235" t="s">
        <v>4018</v>
      </c>
      <c r="G307" s="236" t="s">
        <v>646</v>
      </c>
      <c r="H307" s="237">
        <v>3</v>
      </c>
      <c r="I307" s="238"/>
      <c r="J307" s="239"/>
      <c r="K307" s="237">
        <f t="shared" si="71"/>
        <v>0</v>
      </c>
      <c r="L307" s="239"/>
      <c r="M307" s="240"/>
      <c r="N307" s="241" t="s">
        <v>1</v>
      </c>
      <c r="O307" s="195" t="s">
        <v>47</v>
      </c>
      <c r="P307" s="196">
        <f t="shared" si="72"/>
        <v>0</v>
      </c>
      <c r="Q307" s="196">
        <f t="shared" si="73"/>
        <v>0</v>
      </c>
      <c r="R307" s="196">
        <f t="shared" si="74"/>
        <v>0</v>
      </c>
      <c r="S307" s="66"/>
      <c r="T307" s="197">
        <f t="shared" si="75"/>
        <v>0</v>
      </c>
      <c r="U307" s="197">
        <v>0</v>
      </c>
      <c r="V307" s="197">
        <f t="shared" si="76"/>
        <v>0</v>
      </c>
      <c r="W307" s="197">
        <v>0</v>
      </c>
      <c r="X307" s="198">
        <f t="shared" si="77"/>
        <v>0</v>
      </c>
      <c r="Y307" s="37"/>
      <c r="Z307" s="37"/>
      <c r="AA307" s="37"/>
      <c r="AB307" s="37"/>
      <c r="AC307" s="37"/>
      <c r="AD307" s="37"/>
      <c r="AE307" s="37"/>
      <c r="AR307" s="199" t="s">
        <v>364</v>
      </c>
      <c r="AT307" s="199" t="s">
        <v>483</v>
      </c>
      <c r="AU307" s="199" t="s">
        <v>350</v>
      </c>
      <c r="AY307" s="19" t="s">
        <v>329</v>
      </c>
      <c r="BE307" s="115">
        <f t="shared" si="78"/>
        <v>0</v>
      </c>
      <c r="BF307" s="115">
        <f t="shared" si="79"/>
        <v>0</v>
      </c>
      <c r="BG307" s="115">
        <f t="shared" si="80"/>
        <v>0</v>
      </c>
      <c r="BH307" s="115">
        <f t="shared" si="81"/>
        <v>0</v>
      </c>
      <c r="BI307" s="115">
        <f t="shared" si="82"/>
        <v>0</v>
      </c>
      <c r="BJ307" s="19" t="s">
        <v>96</v>
      </c>
      <c r="BK307" s="200">
        <f t="shared" si="83"/>
        <v>0</v>
      </c>
      <c r="BL307" s="19" t="s">
        <v>335</v>
      </c>
      <c r="BM307" s="199" t="s">
        <v>4019</v>
      </c>
    </row>
    <row r="308" spans="1:65" s="2" customFormat="1" ht="16.5" customHeight="1">
      <c r="A308" s="37"/>
      <c r="B308" s="153"/>
      <c r="C308" s="233" t="s">
        <v>1303</v>
      </c>
      <c r="D308" s="233" t="s">
        <v>483</v>
      </c>
      <c r="E308" s="234" t="s">
        <v>4020</v>
      </c>
      <c r="F308" s="235" t="s">
        <v>4021</v>
      </c>
      <c r="G308" s="236" t="s">
        <v>646</v>
      </c>
      <c r="H308" s="237">
        <v>20</v>
      </c>
      <c r="I308" s="238"/>
      <c r="J308" s="239"/>
      <c r="K308" s="237">
        <f t="shared" si="71"/>
        <v>0</v>
      </c>
      <c r="L308" s="239"/>
      <c r="M308" s="240"/>
      <c r="N308" s="241" t="s">
        <v>1</v>
      </c>
      <c r="O308" s="195" t="s">
        <v>47</v>
      </c>
      <c r="P308" s="196">
        <f t="shared" si="72"/>
        <v>0</v>
      </c>
      <c r="Q308" s="196">
        <f t="shared" si="73"/>
        <v>0</v>
      </c>
      <c r="R308" s="196">
        <f t="shared" si="74"/>
        <v>0</v>
      </c>
      <c r="S308" s="66"/>
      <c r="T308" s="197">
        <f t="shared" si="75"/>
        <v>0</v>
      </c>
      <c r="U308" s="197">
        <v>0</v>
      </c>
      <c r="V308" s="197">
        <f t="shared" si="76"/>
        <v>0</v>
      </c>
      <c r="W308" s="197">
        <v>0</v>
      </c>
      <c r="X308" s="198">
        <f t="shared" si="77"/>
        <v>0</v>
      </c>
      <c r="Y308" s="37"/>
      <c r="Z308" s="37"/>
      <c r="AA308" s="37"/>
      <c r="AB308" s="37"/>
      <c r="AC308" s="37"/>
      <c r="AD308" s="37"/>
      <c r="AE308" s="37"/>
      <c r="AR308" s="199" t="s">
        <v>364</v>
      </c>
      <c r="AT308" s="199" t="s">
        <v>483</v>
      </c>
      <c r="AU308" s="199" t="s">
        <v>350</v>
      </c>
      <c r="AY308" s="19" t="s">
        <v>329</v>
      </c>
      <c r="BE308" s="115">
        <f t="shared" si="78"/>
        <v>0</v>
      </c>
      <c r="BF308" s="115">
        <f t="shared" si="79"/>
        <v>0</v>
      </c>
      <c r="BG308" s="115">
        <f t="shared" si="80"/>
        <v>0</v>
      </c>
      <c r="BH308" s="115">
        <f t="shared" si="81"/>
        <v>0</v>
      </c>
      <c r="BI308" s="115">
        <f t="shared" si="82"/>
        <v>0</v>
      </c>
      <c r="BJ308" s="19" t="s">
        <v>96</v>
      </c>
      <c r="BK308" s="200">
        <f t="shared" si="83"/>
        <v>0</v>
      </c>
      <c r="BL308" s="19" t="s">
        <v>335</v>
      </c>
      <c r="BM308" s="199" t="s">
        <v>4022</v>
      </c>
    </row>
    <row r="309" spans="1:65" s="2" customFormat="1" ht="16.5" customHeight="1">
      <c r="A309" s="37"/>
      <c r="B309" s="153"/>
      <c r="C309" s="233" t="s">
        <v>1307</v>
      </c>
      <c r="D309" s="233" t="s">
        <v>483</v>
      </c>
      <c r="E309" s="234" t="s">
        <v>4023</v>
      </c>
      <c r="F309" s="235" t="s">
        <v>4024</v>
      </c>
      <c r="G309" s="236" t="s">
        <v>646</v>
      </c>
      <c r="H309" s="237">
        <v>10</v>
      </c>
      <c r="I309" s="238"/>
      <c r="J309" s="239"/>
      <c r="K309" s="237">
        <f t="shared" si="71"/>
        <v>0</v>
      </c>
      <c r="L309" s="239"/>
      <c r="M309" s="240"/>
      <c r="N309" s="241" t="s">
        <v>1</v>
      </c>
      <c r="O309" s="195" t="s">
        <v>47</v>
      </c>
      <c r="P309" s="196">
        <f t="shared" si="72"/>
        <v>0</v>
      </c>
      <c r="Q309" s="196">
        <f t="shared" si="73"/>
        <v>0</v>
      </c>
      <c r="R309" s="196">
        <f t="shared" si="74"/>
        <v>0</v>
      </c>
      <c r="S309" s="66"/>
      <c r="T309" s="197">
        <f t="shared" si="75"/>
        <v>0</v>
      </c>
      <c r="U309" s="197">
        <v>0</v>
      </c>
      <c r="V309" s="197">
        <f t="shared" si="76"/>
        <v>0</v>
      </c>
      <c r="W309" s="197">
        <v>0</v>
      </c>
      <c r="X309" s="198">
        <f t="shared" si="77"/>
        <v>0</v>
      </c>
      <c r="Y309" s="37"/>
      <c r="Z309" s="37"/>
      <c r="AA309" s="37"/>
      <c r="AB309" s="37"/>
      <c r="AC309" s="37"/>
      <c r="AD309" s="37"/>
      <c r="AE309" s="37"/>
      <c r="AR309" s="199" t="s">
        <v>364</v>
      </c>
      <c r="AT309" s="199" t="s">
        <v>483</v>
      </c>
      <c r="AU309" s="199" t="s">
        <v>350</v>
      </c>
      <c r="AY309" s="19" t="s">
        <v>329</v>
      </c>
      <c r="BE309" s="115">
        <f t="shared" si="78"/>
        <v>0</v>
      </c>
      <c r="BF309" s="115">
        <f t="shared" si="79"/>
        <v>0</v>
      </c>
      <c r="BG309" s="115">
        <f t="shared" si="80"/>
        <v>0</v>
      </c>
      <c r="BH309" s="115">
        <f t="shared" si="81"/>
        <v>0</v>
      </c>
      <c r="BI309" s="115">
        <f t="shared" si="82"/>
        <v>0</v>
      </c>
      <c r="BJ309" s="19" t="s">
        <v>96</v>
      </c>
      <c r="BK309" s="200">
        <f t="shared" si="83"/>
        <v>0</v>
      </c>
      <c r="BL309" s="19" t="s">
        <v>335</v>
      </c>
      <c r="BM309" s="199" t="s">
        <v>4025</v>
      </c>
    </row>
    <row r="310" spans="1:65" s="2" customFormat="1" ht="21.75" customHeight="1">
      <c r="A310" s="37"/>
      <c r="B310" s="153"/>
      <c r="C310" s="233" t="s">
        <v>1330</v>
      </c>
      <c r="D310" s="233" t="s">
        <v>483</v>
      </c>
      <c r="E310" s="234" t="s">
        <v>4026</v>
      </c>
      <c r="F310" s="235" t="s">
        <v>4027</v>
      </c>
      <c r="G310" s="236" t="s">
        <v>646</v>
      </c>
      <c r="H310" s="237">
        <v>10</v>
      </c>
      <c r="I310" s="238"/>
      <c r="J310" s="239"/>
      <c r="K310" s="237">
        <f t="shared" si="71"/>
        <v>0</v>
      </c>
      <c r="L310" s="239"/>
      <c r="M310" s="240"/>
      <c r="N310" s="241" t="s">
        <v>1</v>
      </c>
      <c r="O310" s="195" t="s">
        <v>47</v>
      </c>
      <c r="P310" s="196">
        <f t="shared" si="72"/>
        <v>0</v>
      </c>
      <c r="Q310" s="196">
        <f t="shared" si="73"/>
        <v>0</v>
      </c>
      <c r="R310" s="196">
        <f t="shared" si="74"/>
        <v>0</v>
      </c>
      <c r="S310" s="66"/>
      <c r="T310" s="197">
        <f t="shared" si="75"/>
        <v>0</v>
      </c>
      <c r="U310" s="197">
        <v>0</v>
      </c>
      <c r="V310" s="197">
        <f t="shared" si="76"/>
        <v>0</v>
      </c>
      <c r="W310" s="197">
        <v>0</v>
      </c>
      <c r="X310" s="198">
        <f t="shared" si="77"/>
        <v>0</v>
      </c>
      <c r="Y310" s="37"/>
      <c r="Z310" s="37"/>
      <c r="AA310" s="37"/>
      <c r="AB310" s="37"/>
      <c r="AC310" s="37"/>
      <c r="AD310" s="37"/>
      <c r="AE310" s="37"/>
      <c r="AR310" s="199" t="s">
        <v>364</v>
      </c>
      <c r="AT310" s="199" t="s">
        <v>483</v>
      </c>
      <c r="AU310" s="199" t="s">
        <v>350</v>
      </c>
      <c r="AY310" s="19" t="s">
        <v>329</v>
      </c>
      <c r="BE310" s="115">
        <f t="shared" si="78"/>
        <v>0</v>
      </c>
      <c r="BF310" s="115">
        <f t="shared" si="79"/>
        <v>0</v>
      </c>
      <c r="BG310" s="115">
        <f t="shared" si="80"/>
        <v>0</v>
      </c>
      <c r="BH310" s="115">
        <f t="shared" si="81"/>
        <v>0</v>
      </c>
      <c r="BI310" s="115">
        <f t="shared" si="82"/>
        <v>0</v>
      </c>
      <c r="BJ310" s="19" t="s">
        <v>96</v>
      </c>
      <c r="BK310" s="200">
        <f t="shared" si="83"/>
        <v>0</v>
      </c>
      <c r="BL310" s="19" t="s">
        <v>335</v>
      </c>
      <c r="BM310" s="199" t="s">
        <v>4028</v>
      </c>
    </row>
    <row r="311" spans="1:65" s="2" customFormat="1" ht="16.5" customHeight="1">
      <c r="A311" s="37"/>
      <c r="B311" s="153"/>
      <c r="C311" s="233" t="s">
        <v>1336</v>
      </c>
      <c r="D311" s="233" t="s">
        <v>483</v>
      </c>
      <c r="E311" s="234" t="s">
        <v>4029</v>
      </c>
      <c r="F311" s="235" t="s">
        <v>4030</v>
      </c>
      <c r="G311" s="236" t="s">
        <v>646</v>
      </c>
      <c r="H311" s="237">
        <v>1</v>
      </c>
      <c r="I311" s="238"/>
      <c r="J311" s="239"/>
      <c r="K311" s="237">
        <f t="shared" si="71"/>
        <v>0</v>
      </c>
      <c r="L311" s="239"/>
      <c r="M311" s="240"/>
      <c r="N311" s="241" t="s">
        <v>1</v>
      </c>
      <c r="O311" s="195" t="s">
        <v>47</v>
      </c>
      <c r="P311" s="196">
        <f t="shared" si="72"/>
        <v>0</v>
      </c>
      <c r="Q311" s="196">
        <f t="shared" si="73"/>
        <v>0</v>
      </c>
      <c r="R311" s="196">
        <f t="shared" si="74"/>
        <v>0</v>
      </c>
      <c r="S311" s="66"/>
      <c r="T311" s="197">
        <f t="shared" si="75"/>
        <v>0</v>
      </c>
      <c r="U311" s="197">
        <v>0</v>
      </c>
      <c r="V311" s="197">
        <f t="shared" si="76"/>
        <v>0</v>
      </c>
      <c r="W311" s="197">
        <v>0</v>
      </c>
      <c r="X311" s="198">
        <f t="shared" si="77"/>
        <v>0</v>
      </c>
      <c r="Y311" s="37"/>
      <c r="Z311" s="37"/>
      <c r="AA311" s="37"/>
      <c r="AB311" s="37"/>
      <c r="AC311" s="37"/>
      <c r="AD311" s="37"/>
      <c r="AE311" s="37"/>
      <c r="AR311" s="199" t="s">
        <v>364</v>
      </c>
      <c r="AT311" s="199" t="s">
        <v>483</v>
      </c>
      <c r="AU311" s="199" t="s">
        <v>350</v>
      </c>
      <c r="AY311" s="19" t="s">
        <v>329</v>
      </c>
      <c r="BE311" s="115">
        <f t="shared" si="78"/>
        <v>0</v>
      </c>
      <c r="BF311" s="115">
        <f t="shared" si="79"/>
        <v>0</v>
      </c>
      <c r="BG311" s="115">
        <f t="shared" si="80"/>
        <v>0</v>
      </c>
      <c r="BH311" s="115">
        <f t="shared" si="81"/>
        <v>0</v>
      </c>
      <c r="BI311" s="115">
        <f t="shared" si="82"/>
        <v>0</v>
      </c>
      <c r="BJ311" s="19" t="s">
        <v>96</v>
      </c>
      <c r="BK311" s="200">
        <f t="shared" si="83"/>
        <v>0</v>
      </c>
      <c r="BL311" s="19" t="s">
        <v>335</v>
      </c>
      <c r="BM311" s="199" t="s">
        <v>4031</v>
      </c>
    </row>
    <row r="312" spans="1:65" s="2" customFormat="1" ht="16.5" customHeight="1">
      <c r="A312" s="37"/>
      <c r="B312" s="153"/>
      <c r="C312" s="233" t="s">
        <v>1345</v>
      </c>
      <c r="D312" s="233" t="s">
        <v>483</v>
      </c>
      <c r="E312" s="234" t="s">
        <v>4032</v>
      </c>
      <c r="F312" s="235" t="s">
        <v>4033</v>
      </c>
      <c r="G312" s="236" t="s">
        <v>646</v>
      </c>
      <c r="H312" s="237">
        <v>1</v>
      </c>
      <c r="I312" s="238"/>
      <c r="J312" s="239"/>
      <c r="K312" s="237">
        <f t="shared" si="71"/>
        <v>0</v>
      </c>
      <c r="L312" s="239"/>
      <c r="M312" s="240"/>
      <c r="N312" s="241" t="s">
        <v>1</v>
      </c>
      <c r="O312" s="195" t="s">
        <v>47</v>
      </c>
      <c r="P312" s="196">
        <f t="shared" si="72"/>
        <v>0</v>
      </c>
      <c r="Q312" s="196">
        <f t="shared" si="73"/>
        <v>0</v>
      </c>
      <c r="R312" s="196">
        <f t="shared" si="74"/>
        <v>0</v>
      </c>
      <c r="S312" s="66"/>
      <c r="T312" s="197">
        <f t="shared" si="75"/>
        <v>0</v>
      </c>
      <c r="U312" s="197">
        <v>0</v>
      </c>
      <c r="V312" s="197">
        <f t="shared" si="76"/>
        <v>0</v>
      </c>
      <c r="W312" s="197">
        <v>0</v>
      </c>
      <c r="X312" s="198">
        <f t="shared" si="77"/>
        <v>0</v>
      </c>
      <c r="Y312" s="37"/>
      <c r="Z312" s="37"/>
      <c r="AA312" s="37"/>
      <c r="AB312" s="37"/>
      <c r="AC312" s="37"/>
      <c r="AD312" s="37"/>
      <c r="AE312" s="37"/>
      <c r="AR312" s="199" t="s">
        <v>364</v>
      </c>
      <c r="AT312" s="199" t="s">
        <v>483</v>
      </c>
      <c r="AU312" s="199" t="s">
        <v>350</v>
      </c>
      <c r="AY312" s="19" t="s">
        <v>329</v>
      </c>
      <c r="BE312" s="115">
        <f t="shared" si="78"/>
        <v>0</v>
      </c>
      <c r="BF312" s="115">
        <f t="shared" si="79"/>
        <v>0</v>
      </c>
      <c r="BG312" s="115">
        <f t="shared" si="80"/>
        <v>0</v>
      </c>
      <c r="BH312" s="115">
        <f t="shared" si="81"/>
        <v>0</v>
      </c>
      <c r="BI312" s="115">
        <f t="shared" si="82"/>
        <v>0</v>
      </c>
      <c r="BJ312" s="19" t="s">
        <v>96</v>
      </c>
      <c r="BK312" s="200">
        <f t="shared" si="83"/>
        <v>0</v>
      </c>
      <c r="BL312" s="19" t="s">
        <v>335</v>
      </c>
      <c r="BM312" s="199" t="s">
        <v>4034</v>
      </c>
    </row>
    <row r="313" spans="1:65" s="2" customFormat="1" ht="16.5" customHeight="1">
      <c r="A313" s="37"/>
      <c r="B313" s="153"/>
      <c r="C313" s="233" t="s">
        <v>1350</v>
      </c>
      <c r="D313" s="233" t="s">
        <v>483</v>
      </c>
      <c r="E313" s="234" t="s">
        <v>4035</v>
      </c>
      <c r="F313" s="235" t="s">
        <v>4036</v>
      </c>
      <c r="G313" s="236" t="s">
        <v>646</v>
      </c>
      <c r="H313" s="237">
        <v>8</v>
      </c>
      <c r="I313" s="238"/>
      <c r="J313" s="239"/>
      <c r="K313" s="237">
        <f t="shared" si="71"/>
        <v>0</v>
      </c>
      <c r="L313" s="239"/>
      <c r="M313" s="240"/>
      <c r="N313" s="241" t="s">
        <v>1</v>
      </c>
      <c r="O313" s="195" t="s">
        <v>47</v>
      </c>
      <c r="P313" s="196">
        <f t="shared" si="72"/>
        <v>0</v>
      </c>
      <c r="Q313" s="196">
        <f t="shared" si="73"/>
        <v>0</v>
      </c>
      <c r="R313" s="196">
        <f t="shared" si="74"/>
        <v>0</v>
      </c>
      <c r="S313" s="66"/>
      <c r="T313" s="197">
        <f t="shared" si="75"/>
        <v>0</v>
      </c>
      <c r="U313" s="197">
        <v>0</v>
      </c>
      <c r="V313" s="197">
        <f t="shared" si="76"/>
        <v>0</v>
      </c>
      <c r="W313" s="197">
        <v>0</v>
      </c>
      <c r="X313" s="198">
        <f t="shared" si="77"/>
        <v>0</v>
      </c>
      <c r="Y313" s="37"/>
      <c r="Z313" s="37"/>
      <c r="AA313" s="37"/>
      <c r="AB313" s="37"/>
      <c r="AC313" s="37"/>
      <c r="AD313" s="37"/>
      <c r="AE313" s="37"/>
      <c r="AR313" s="199" t="s">
        <v>364</v>
      </c>
      <c r="AT313" s="199" t="s">
        <v>483</v>
      </c>
      <c r="AU313" s="199" t="s">
        <v>350</v>
      </c>
      <c r="AY313" s="19" t="s">
        <v>329</v>
      </c>
      <c r="BE313" s="115">
        <f t="shared" si="78"/>
        <v>0</v>
      </c>
      <c r="BF313" s="115">
        <f t="shared" si="79"/>
        <v>0</v>
      </c>
      <c r="BG313" s="115">
        <f t="shared" si="80"/>
        <v>0</v>
      </c>
      <c r="BH313" s="115">
        <f t="shared" si="81"/>
        <v>0</v>
      </c>
      <c r="BI313" s="115">
        <f t="shared" si="82"/>
        <v>0</v>
      </c>
      <c r="BJ313" s="19" t="s">
        <v>96</v>
      </c>
      <c r="BK313" s="200">
        <f t="shared" si="83"/>
        <v>0</v>
      </c>
      <c r="BL313" s="19" t="s">
        <v>335</v>
      </c>
      <c r="BM313" s="199" t="s">
        <v>4037</v>
      </c>
    </row>
    <row r="314" spans="1:65" s="2" customFormat="1" ht="16.5" customHeight="1">
      <c r="A314" s="37"/>
      <c r="B314" s="153"/>
      <c r="C314" s="233" t="s">
        <v>1355</v>
      </c>
      <c r="D314" s="233" t="s">
        <v>483</v>
      </c>
      <c r="E314" s="234" t="s">
        <v>4011</v>
      </c>
      <c r="F314" s="235" t="s">
        <v>4012</v>
      </c>
      <c r="G314" s="236" t="s">
        <v>646</v>
      </c>
      <c r="H314" s="237">
        <v>1</v>
      </c>
      <c r="I314" s="238"/>
      <c r="J314" s="239"/>
      <c r="K314" s="237">
        <f t="shared" si="71"/>
        <v>0</v>
      </c>
      <c r="L314" s="239"/>
      <c r="M314" s="240"/>
      <c r="N314" s="241" t="s">
        <v>1</v>
      </c>
      <c r="O314" s="195" t="s">
        <v>47</v>
      </c>
      <c r="P314" s="196">
        <f t="shared" si="72"/>
        <v>0</v>
      </c>
      <c r="Q314" s="196">
        <f t="shared" si="73"/>
        <v>0</v>
      </c>
      <c r="R314" s="196">
        <f t="shared" si="74"/>
        <v>0</v>
      </c>
      <c r="S314" s="66"/>
      <c r="T314" s="197">
        <f t="shared" si="75"/>
        <v>0</v>
      </c>
      <c r="U314" s="197">
        <v>0</v>
      </c>
      <c r="V314" s="197">
        <f t="shared" si="76"/>
        <v>0</v>
      </c>
      <c r="W314" s="197">
        <v>0</v>
      </c>
      <c r="X314" s="198">
        <f t="shared" si="77"/>
        <v>0</v>
      </c>
      <c r="Y314" s="37"/>
      <c r="Z314" s="37"/>
      <c r="AA314" s="37"/>
      <c r="AB314" s="37"/>
      <c r="AC314" s="37"/>
      <c r="AD314" s="37"/>
      <c r="AE314" s="37"/>
      <c r="AR314" s="199" t="s">
        <v>364</v>
      </c>
      <c r="AT314" s="199" t="s">
        <v>483</v>
      </c>
      <c r="AU314" s="199" t="s">
        <v>350</v>
      </c>
      <c r="AY314" s="19" t="s">
        <v>329</v>
      </c>
      <c r="BE314" s="115">
        <f t="shared" si="78"/>
        <v>0</v>
      </c>
      <c r="BF314" s="115">
        <f t="shared" si="79"/>
        <v>0</v>
      </c>
      <c r="BG314" s="115">
        <f t="shared" si="80"/>
        <v>0</v>
      </c>
      <c r="BH314" s="115">
        <f t="shared" si="81"/>
        <v>0</v>
      </c>
      <c r="BI314" s="115">
        <f t="shared" si="82"/>
        <v>0</v>
      </c>
      <c r="BJ314" s="19" t="s">
        <v>96</v>
      </c>
      <c r="BK314" s="200">
        <f t="shared" si="83"/>
        <v>0</v>
      </c>
      <c r="BL314" s="19" t="s">
        <v>335</v>
      </c>
      <c r="BM314" s="199" t="s">
        <v>4038</v>
      </c>
    </row>
    <row r="315" spans="1:65" s="2" customFormat="1" ht="24.2" customHeight="1">
      <c r="A315" s="37"/>
      <c r="B315" s="153"/>
      <c r="C315" s="233" t="s">
        <v>2058</v>
      </c>
      <c r="D315" s="233" t="s">
        <v>483</v>
      </c>
      <c r="E315" s="234" t="s">
        <v>4039</v>
      </c>
      <c r="F315" s="235" t="s">
        <v>4040</v>
      </c>
      <c r="G315" s="236" t="s">
        <v>646</v>
      </c>
      <c r="H315" s="237">
        <v>30</v>
      </c>
      <c r="I315" s="238"/>
      <c r="J315" s="239"/>
      <c r="K315" s="237">
        <f t="shared" si="71"/>
        <v>0</v>
      </c>
      <c r="L315" s="239"/>
      <c r="M315" s="240"/>
      <c r="N315" s="241" t="s">
        <v>1</v>
      </c>
      <c r="O315" s="195" t="s">
        <v>47</v>
      </c>
      <c r="P315" s="196">
        <f t="shared" si="72"/>
        <v>0</v>
      </c>
      <c r="Q315" s="196">
        <f t="shared" si="73"/>
        <v>0</v>
      </c>
      <c r="R315" s="196">
        <f t="shared" si="74"/>
        <v>0</v>
      </c>
      <c r="S315" s="66"/>
      <c r="T315" s="197">
        <f t="shared" si="75"/>
        <v>0</v>
      </c>
      <c r="U315" s="197">
        <v>0</v>
      </c>
      <c r="V315" s="197">
        <f t="shared" si="76"/>
        <v>0</v>
      </c>
      <c r="W315" s="197">
        <v>0</v>
      </c>
      <c r="X315" s="198">
        <f t="shared" si="77"/>
        <v>0</v>
      </c>
      <c r="Y315" s="37"/>
      <c r="Z315" s="37"/>
      <c r="AA315" s="37"/>
      <c r="AB315" s="37"/>
      <c r="AC315" s="37"/>
      <c r="AD315" s="37"/>
      <c r="AE315" s="37"/>
      <c r="AR315" s="199" t="s">
        <v>364</v>
      </c>
      <c r="AT315" s="199" t="s">
        <v>483</v>
      </c>
      <c r="AU315" s="199" t="s">
        <v>350</v>
      </c>
      <c r="AY315" s="19" t="s">
        <v>329</v>
      </c>
      <c r="BE315" s="115">
        <f t="shared" si="78"/>
        <v>0</v>
      </c>
      <c r="BF315" s="115">
        <f t="shared" si="79"/>
        <v>0</v>
      </c>
      <c r="BG315" s="115">
        <f t="shared" si="80"/>
        <v>0</v>
      </c>
      <c r="BH315" s="115">
        <f t="shared" si="81"/>
        <v>0</v>
      </c>
      <c r="BI315" s="115">
        <f t="shared" si="82"/>
        <v>0</v>
      </c>
      <c r="BJ315" s="19" t="s">
        <v>96</v>
      </c>
      <c r="BK315" s="200">
        <f t="shared" si="83"/>
        <v>0</v>
      </c>
      <c r="BL315" s="19" t="s">
        <v>335</v>
      </c>
      <c r="BM315" s="199" t="s">
        <v>4041</v>
      </c>
    </row>
    <row r="316" spans="1:65" s="2" customFormat="1" ht="16.5" customHeight="1">
      <c r="A316" s="37"/>
      <c r="B316" s="153"/>
      <c r="C316" s="233" t="s">
        <v>2062</v>
      </c>
      <c r="D316" s="233" t="s">
        <v>483</v>
      </c>
      <c r="E316" s="234" t="s">
        <v>4042</v>
      </c>
      <c r="F316" s="235" t="s">
        <v>4043</v>
      </c>
      <c r="G316" s="236" t="s">
        <v>646</v>
      </c>
      <c r="H316" s="237">
        <v>4</v>
      </c>
      <c r="I316" s="238"/>
      <c r="J316" s="239"/>
      <c r="K316" s="237">
        <f t="shared" si="71"/>
        <v>0</v>
      </c>
      <c r="L316" s="239"/>
      <c r="M316" s="240"/>
      <c r="N316" s="241" t="s">
        <v>1</v>
      </c>
      <c r="O316" s="195" t="s">
        <v>47</v>
      </c>
      <c r="P316" s="196">
        <f t="shared" si="72"/>
        <v>0</v>
      </c>
      <c r="Q316" s="196">
        <f t="shared" si="73"/>
        <v>0</v>
      </c>
      <c r="R316" s="196">
        <f t="shared" si="74"/>
        <v>0</v>
      </c>
      <c r="S316" s="66"/>
      <c r="T316" s="197">
        <f t="shared" si="75"/>
        <v>0</v>
      </c>
      <c r="U316" s="197">
        <v>0</v>
      </c>
      <c r="V316" s="197">
        <f t="shared" si="76"/>
        <v>0</v>
      </c>
      <c r="W316" s="197">
        <v>0</v>
      </c>
      <c r="X316" s="198">
        <f t="shared" si="77"/>
        <v>0</v>
      </c>
      <c r="Y316" s="37"/>
      <c r="Z316" s="37"/>
      <c r="AA316" s="37"/>
      <c r="AB316" s="37"/>
      <c r="AC316" s="37"/>
      <c r="AD316" s="37"/>
      <c r="AE316" s="37"/>
      <c r="AR316" s="199" t="s">
        <v>364</v>
      </c>
      <c r="AT316" s="199" t="s">
        <v>483</v>
      </c>
      <c r="AU316" s="199" t="s">
        <v>350</v>
      </c>
      <c r="AY316" s="19" t="s">
        <v>329</v>
      </c>
      <c r="BE316" s="115">
        <f t="shared" si="78"/>
        <v>0</v>
      </c>
      <c r="BF316" s="115">
        <f t="shared" si="79"/>
        <v>0</v>
      </c>
      <c r="BG316" s="115">
        <f t="shared" si="80"/>
        <v>0</v>
      </c>
      <c r="BH316" s="115">
        <f t="shared" si="81"/>
        <v>0</v>
      </c>
      <c r="BI316" s="115">
        <f t="shared" si="82"/>
        <v>0</v>
      </c>
      <c r="BJ316" s="19" t="s">
        <v>96</v>
      </c>
      <c r="BK316" s="200">
        <f t="shared" si="83"/>
        <v>0</v>
      </c>
      <c r="BL316" s="19" t="s">
        <v>335</v>
      </c>
      <c r="BM316" s="199" t="s">
        <v>4044</v>
      </c>
    </row>
    <row r="317" spans="1:65" s="2" customFormat="1" ht="16.5" customHeight="1">
      <c r="A317" s="37"/>
      <c r="B317" s="153"/>
      <c r="C317" s="233" t="s">
        <v>2066</v>
      </c>
      <c r="D317" s="233" t="s">
        <v>483</v>
      </c>
      <c r="E317" s="234" t="s">
        <v>4045</v>
      </c>
      <c r="F317" s="235" t="s">
        <v>4046</v>
      </c>
      <c r="G317" s="236" t="s">
        <v>646</v>
      </c>
      <c r="H317" s="237">
        <v>1</v>
      </c>
      <c r="I317" s="238"/>
      <c r="J317" s="239"/>
      <c r="K317" s="237">
        <f t="shared" si="71"/>
        <v>0</v>
      </c>
      <c r="L317" s="239"/>
      <c r="M317" s="240"/>
      <c r="N317" s="241" t="s">
        <v>1</v>
      </c>
      <c r="O317" s="195" t="s">
        <v>47</v>
      </c>
      <c r="P317" s="196">
        <f t="shared" si="72"/>
        <v>0</v>
      </c>
      <c r="Q317" s="196">
        <f t="shared" si="73"/>
        <v>0</v>
      </c>
      <c r="R317" s="196">
        <f t="shared" si="74"/>
        <v>0</v>
      </c>
      <c r="S317" s="66"/>
      <c r="T317" s="197">
        <f t="shared" si="75"/>
        <v>0</v>
      </c>
      <c r="U317" s="197">
        <v>0</v>
      </c>
      <c r="V317" s="197">
        <f t="shared" si="76"/>
        <v>0</v>
      </c>
      <c r="W317" s="197">
        <v>0</v>
      </c>
      <c r="X317" s="198">
        <f t="shared" si="77"/>
        <v>0</v>
      </c>
      <c r="Y317" s="37"/>
      <c r="Z317" s="37"/>
      <c r="AA317" s="37"/>
      <c r="AB317" s="37"/>
      <c r="AC317" s="37"/>
      <c r="AD317" s="37"/>
      <c r="AE317" s="37"/>
      <c r="AR317" s="199" t="s">
        <v>364</v>
      </c>
      <c r="AT317" s="199" t="s">
        <v>483</v>
      </c>
      <c r="AU317" s="199" t="s">
        <v>350</v>
      </c>
      <c r="AY317" s="19" t="s">
        <v>329</v>
      </c>
      <c r="BE317" s="115">
        <f t="shared" si="78"/>
        <v>0</v>
      </c>
      <c r="BF317" s="115">
        <f t="shared" si="79"/>
        <v>0</v>
      </c>
      <c r="BG317" s="115">
        <f t="shared" si="80"/>
        <v>0</v>
      </c>
      <c r="BH317" s="115">
        <f t="shared" si="81"/>
        <v>0</v>
      </c>
      <c r="BI317" s="115">
        <f t="shared" si="82"/>
        <v>0</v>
      </c>
      <c r="BJ317" s="19" t="s">
        <v>96</v>
      </c>
      <c r="BK317" s="200">
        <f t="shared" si="83"/>
        <v>0</v>
      </c>
      <c r="BL317" s="19" t="s">
        <v>335</v>
      </c>
      <c r="BM317" s="199" t="s">
        <v>4047</v>
      </c>
    </row>
    <row r="318" spans="1:65" s="2" customFormat="1" ht="16.5" customHeight="1">
      <c r="A318" s="37"/>
      <c r="B318" s="153"/>
      <c r="C318" s="233" t="s">
        <v>2070</v>
      </c>
      <c r="D318" s="233" t="s">
        <v>483</v>
      </c>
      <c r="E318" s="234" t="s">
        <v>4048</v>
      </c>
      <c r="F318" s="235" t="s">
        <v>4049</v>
      </c>
      <c r="G318" s="236" t="s">
        <v>646</v>
      </c>
      <c r="H318" s="237">
        <v>1</v>
      </c>
      <c r="I318" s="238"/>
      <c r="J318" s="239"/>
      <c r="K318" s="237">
        <f t="shared" si="71"/>
        <v>0</v>
      </c>
      <c r="L318" s="239"/>
      <c r="M318" s="240"/>
      <c r="N318" s="241" t="s">
        <v>1</v>
      </c>
      <c r="O318" s="195" t="s">
        <v>47</v>
      </c>
      <c r="P318" s="196">
        <f t="shared" si="72"/>
        <v>0</v>
      </c>
      <c r="Q318" s="196">
        <f t="shared" si="73"/>
        <v>0</v>
      </c>
      <c r="R318" s="196">
        <f t="shared" si="74"/>
        <v>0</v>
      </c>
      <c r="S318" s="66"/>
      <c r="T318" s="197">
        <f t="shared" si="75"/>
        <v>0</v>
      </c>
      <c r="U318" s="197">
        <v>0</v>
      </c>
      <c r="V318" s="197">
        <f t="shared" si="76"/>
        <v>0</v>
      </c>
      <c r="W318" s="197">
        <v>0</v>
      </c>
      <c r="X318" s="198">
        <f t="shared" si="77"/>
        <v>0</v>
      </c>
      <c r="Y318" s="37"/>
      <c r="Z318" s="37"/>
      <c r="AA318" s="37"/>
      <c r="AB318" s="37"/>
      <c r="AC318" s="37"/>
      <c r="AD318" s="37"/>
      <c r="AE318" s="37"/>
      <c r="AR318" s="199" t="s">
        <v>364</v>
      </c>
      <c r="AT318" s="199" t="s">
        <v>483</v>
      </c>
      <c r="AU318" s="199" t="s">
        <v>350</v>
      </c>
      <c r="AY318" s="19" t="s">
        <v>329</v>
      </c>
      <c r="BE318" s="115">
        <f t="shared" si="78"/>
        <v>0</v>
      </c>
      <c r="BF318" s="115">
        <f t="shared" si="79"/>
        <v>0</v>
      </c>
      <c r="BG318" s="115">
        <f t="shared" si="80"/>
        <v>0</v>
      </c>
      <c r="BH318" s="115">
        <f t="shared" si="81"/>
        <v>0</v>
      </c>
      <c r="BI318" s="115">
        <f t="shared" si="82"/>
        <v>0</v>
      </c>
      <c r="BJ318" s="19" t="s">
        <v>96</v>
      </c>
      <c r="BK318" s="200">
        <f t="shared" si="83"/>
        <v>0</v>
      </c>
      <c r="BL318" s="19" t="s">
        <v>335</v>
      </c>
      <c r="BM318" s="199" t="s">
        <v>4050</v>
      </c>
    </row>
    <row r="319" spans="1:65" s="2" customFormat="1" ht="21.75" customHeight="1">
      <c r="A319" s="37"/>
      <c r="B319" s="153"/>
      <c r="C319" s="233" t="s">
        <v>2074</v>
      </c>
      <c r="D319" s="233" t="s">
        <v>483</v>
      </c>
      <c r="E319" s="234" t="s">
        <v>4051</v>
      </c>
      <c r="F319" s="235" t="s">
        <v>4052</v>
      </c>
      <c r="G319" s="236" t="s">
        <v>646</v>
      </c>
      <c r="H319" s="237">
        <v>16</v>
      </c>
      <c r="I319" s="238"/>
      <c r="J319" s="239"/>
      <c r="K319" s="237">
        <f t="shared" si="71"/>
        <v>0</v>
      </c>
      <c r="L319" s="239"/>
      <c r="M319" s="240"/>
      <c r="N319" s="241" t="s">
        <v>1</v>
      </c>
      <c r="O319" s="195" t="s">
        <v>47</v>
      </c>
      <c r="P319" s="196">
        <f t="shared" si="72"/>
        <v>0</v>
      </c>
      <c r="Q319" s="196">
        <f t="shared" si="73"/>
        <v>0</v>
      </c>
      <c r="R319" s="196">
        <f t="shared" si="74"/>
        <v>0</v>
      </c>
      <c r="S319" s="66"/>
      <c r="T319" s="197">
        <f t="shared" si="75"/>
        <v>0</v>
      </c>
      <c r="U319" s="197">
        <v>0</v>
      </c>
      <c r="V319" s="197">
        <f t="shared" si="76"/>
        <v>0</v>
      </c>
      <c r="W319" s="197">
        <v>0</v>
      </c>
      <c r="X319" s="198">
        <f t="shared" si="77"/>
        <v>0</v>
      </c>
      <c r="Y319" s="37"/>
      <c r="Z319" s="37"/>
      <c r="AA319" s="37"/>
      <c r="AB319" s="37"/>
      <c r="AC319" s="37"/>
      <c r="AD319" s="37"/>
      <c r="AE319" s="37"/>
      <c r="AR319" s="199" t="s">
        <v>364</v>
      </c>
      <c r="AT319" s="199" t="s">
        <v>483</v>
      </c>
      <c r="AU319" s="199" t="s">
        <v>350</v>
      </c>
      <c r="AY319" s="19" t="s">
        <v>329</v>
      </c>
      <c r="BE319" s="115">
        <f t="shared" si="78"/>
        <v>0</v>
      </c>
      <c r="BF319" s="115">
        <f t="shared" si="79"/>
        <v>0</v>
      </c>
      <c r="BG319" s="115">
        <f t="shared" si="80"/>
        <v>0</v>
      </c>
      <c r="BH319" s="115">
        <f t="shared" si="81"/>
        <v>0</v>
      </c>
      <c r="BI319" s="115">
        <f t="shared" si="82"/>
        <v>0</v>
      </c>
      <c r="BJ319" s="19" t="s">
        <v>96</v>
      </c>
      <c r="BK319" s="200">
        <f t="shared" si="83"/>
        <v>0</v>
      </c>
      <c r="BL319" s="19" t="s">
        <v>335</v>
      </c>
      <c r="BM319" s="199" t="s">
        <v>4053</v>
      </c>
    </row>
    <row r="320" spans="1:65" s="2" customFormat="1" ht="24.2" customHeight="1">
      <c r="A320" s="37"/>
      <c r="B320" s="153"/>
      <c r="C320" s="233" t="s">
        <v>2078</v>
      </c>
      <c r="D320" s="233" t="s">
        <v>483</v>
      </c>
      <c r="E320" s="234" t="s">
        <v>4054</v>
      </c>
      <c r="F320" s="235" t="s">
        <v>4055</v>
      </c>
      <c r="G320" s="236" t="s">
        <v>646</v>
      </c>
      <c r="H320" s="237">
        <v>17</v>
      </c>
      <c r="I320" s="238"/>
      <c r="J320" s="239"/>
      <c r="K320" s="237">
        <f t="shared" si="71"/>
        <v>0</v>
      </c>
      <c r="L320" s="239"/>
      <c r="M320" s="240"/>
      <c r="N320" s="241" t="s">
        <v>1</v>
      </c>
      <c r="O320" s="195" t="s">
        <v>47</v>
      </c>
      <c r="P320" s="196">
        <f t="shared" si="72"/>
        <v>0</v>
      </c>
      <c r="Q320" s="196">
        <f t="shared" si="73"/>
        <v>0</v>
      </c>
      <c r="R320" s="196">
        <f t="shared" si="74"/>
        <v>0</v>
      </c>
      <c r="S320" s="66"/>
      <c r="T320" s="197">
        <f t="shared" si="75"/>
        <v>0</v>
      </c>
      <c r="U320" s="197">
        <v>0</v>
      </c>
      <c r="V320" s="197">
        <f t="shared" si="76"/>
        <v>0</v>
      </c>
      <c r="W320" s="197">
        <v>0</v>
      </c>
      <c r="X320" s="198">
        <f t="shared" si="77"/>
        <v>0</v>
      </c>
      <c r="Y320" s="37"/>
      <c r="Z320" s="37"/>
      <c r="AA320" s="37"/>
      <c r="AB320" s="37"/>
      <c r="AC320" s="37"/>
      <c r="AD320" s="37"/>
      <c r="AE320" s="37"/>
      <c r="AR320" s="199" t="s">
        <v>364</v>
      </c>
      <c r="AT320" s="199" t="s">
        <v>483</v>
      </c>
      <c r="AU320" s="199" t="s">
        <v>350</v>
      </c>
      <c r="AY320" s="19" t="s">
        <v>329</v>
      </c>
      <c r="BE320" s="115">
        <f t="shared" si="78"/>
        <v>0</v>
      </c>
      <c r="BF320" s="115">
        <f t="shared" si="79"/>
        <v>0</v>
      </c>
      <c r="BG320" s="115">
        <f t="shared" si="80"/>
        <v>0</v>
      </c>
      <c r="BH320" s="115">
        <f t="shared" si="81"/>
        <v>0</v>
      </c>
      <c r="BI320" s="115">
        <f t="shared" si="82"/>
        <v>0</v>
      </c>
      <c r="BJ320" s="19" t="s">
        <v>96</v>
      </c>
      <c r="BK320" s="200">
        <f t="shared" si="83"/>
        <v>0</v>
      </c>
      <c r="BL320" s="19" t="s">
        <v>335</v>
      </c>
      <c r="BM320" s="199" t="s">
        <v>4056</v>
      </c>
    </row>
    <row r="321" spans="1:65" s="2" customFormat="1" ht="21.75" customHeight="1">
      <c r="A321" s="37"/>
      <c r="B321" s="153"/>
      <c r="C321" s="233" t="s">
        <v>2082</v>
      </c>
      <c r="D321" s="233" t="s">
        <v>483</v>
      </c>
      <c r="E321" s="234" t="s">
        <v>4051</v>
      </c>
      <c r="F321" s="235" t="s">
        <v>4052</v>
      </c>
      <c r="G321" s="236" t="s">
        <v>646</v>
      </c>
      <c r="H321" s="237">
        <v>12</v>
      </c>
      <c r="I321" s="238"/>
      <c r="J321" s="239"/>
      <c r="K321" s="237">
        <f t="shared" si="71"/>
        <v>0</v>
      </c>
      <c r="L321" s="239"/>
      <c r="M321" s="240"/>
      <c r="N321" s="241" t="s">
        <v>1</v>
      </c>
      <c r="O321" s="195" t="s">
        <v>47</v>
      </c>
      <c r="P321" s="196">
        <f t="shared" si="72"/>
        <v>0</v>
      </c>
      <c r="Q321" s="196">
        <f t="shared" si="73"/>
        <v>0</v>
      </c>
      <c r="R321" s="196">
        <f t="shared" si="74"/>
        <v>0</v>
      </c>
      <c r="S321" s="66"/>
      <c r="T321" s="197">
        <f t="shared" si="75"/>
        <v>0</v>
      </c>
      <c r="U321" s="197">
        <v>0</v>
      </c>
      <c r="V321" s="197">
        <f t="shared" si="76"/>
        <v>0</v>
      </c>
      <c r="W321" s="197">
        <v>0</v>
      </c>
      <c r="X321" s="198">
        <f t="shared" si="77"/>
        <v>0</v>
      </c>
      <c r="Y321" s="37"/>
      <c r="Z321" s="37"/>
      <c r="AA321" s="37"/>
      <c r="AB321" s="37"/>
      <c r="AC321" s="37"/>
      <c r="AD321" s="37"/>
      <c r="AE321" s="37"/>
      <c r="AR321" s="199" t="s">
        <v>364</v>
      </c>
      <c r="AT321" s="199" t="s">
        <v>483</v>
      </c>
      <c r="AU321" s="199" t="s">
        <v>350</v>
      </c>
      <c r="AY321" s="19" t="s">
        <v>329</v>
      </c>
      <c r="BE321" s="115">
        <f t="shared" si="78"/>
        <v>0</v>
      </c>
      <c r="BF321" s="115">
        <f t="shared" si="79"/>
        <v>0</v>
      </c>
      <c r="BG321" s="115">
        <f t="shared" si="80"/>
        <v>0</v>
      </c>
      <c r="BH321" s="115">
        <f t="shared" si="81"/>
        <v>0</v>
      </c>
      <c r="BI321" s="115">
        <f t="shared" si="82"/>
        <v>0</v>
      </c>
      <c r="BJ321" s="19" t="s">
        <v>96</v>
      </c>
      <c r="BK321" s="200">
        <f t="shared" si="83"/>
        <v>0</v>
      </c>
      <c r="BL321" s="19" t="s">
        <v>335</v>
      </c>
      <c r="BM321" s="199" t="s">
        <v>4057</v>
      </c>
    </row>
    <row r="322" spans="1:65" s="2" customFormat="1" ht="16.5" customHeight="1">
      <c r="A322" s="37"/>
      <c r="B322" s="153"/>
      <c r="C322" s="233" t="s">
        <v>2087</v>
      </c>
      <c r="D322" s="233" t="s">
        <v>483</v>
      </c>
      <c r="E322" s="234" t="s">
        <v>4058</v>
      </c>
      <c r="F322" s="235" t="s">
        <v>4059</v>
      </c>
      <c r="G322" s="236" t="s">
        <v>646</v>
      </c>
      <c r="H322" s="237">
        <v>4</v>
      </c>
      <c r="I322" s="238"/>
      <c r="J322" s="239"/>
      <c r="K322" s="237">
        <f t="shared" si="71"/>
        <v>0</v>
      </c>
      <c r="L322" s="239"/>
      <c r="M322" s="240"/>
      <c r="N322" s="241" t="s">
        <v>1</v>
      </c>
      <c r="O322" s="195" t="s">
        <v>47</v>
      </c>
      <c r="P322" s="196">
        <f t="shared" si="72"/>
        <v>0</v>
      </c>
      <c r="Q322" s="196">
        <f t="shared" si="73"/>
        <v>0</v>
      </c>
      <c r="R322" s="196">
        <f t="shared" si="74"/>
        <v>0</v>
      </c>
      <c r="S322" s="66"/>
      <c r="T322" s="197">
        <f t="shared" si="75"/>
        <v>0</v>
      </c>
      <c r="U322" s="197">
        <v>0</v>
      </c>
      <c r="V322" s="197">
        <f t="shared" si="76"/>
        <v>0</v>
      </c>
      <c r="W322" s="197">
        <v>0</v>
      </c>
      <c r="X322" s="198">
        <f t="shared" si="77"/>
        <v>0</v>
      </c>
      <c r="Y322" s="37"/>
      <c r="Z322" s="37"/>
      <c r="AA322" s="37"/>
      <c r="AB322" s="37"/>
      <c r="AC322" s="37"/>
      <c r="AD322" s="37"/>
      <c r="AE322" s="37"/>
      <c r="AR322" s="199" t="s">
        <v>364</v>
      </c>
      <c r="AT322" s="199" t="s">
        <v>483</v>
      </c>
      <c r="AU322" s="199" t="s">
        <v>350</v>
      </c>
      <c r="AY322" s="19" t="s">
        <v>329</v>
      </c>
      <c r="BE322" s="115">
        <f t="shared" si="78"/>
        <v>0</v>
      </c>
      <c r="BF322" s="115">
        <f t="shared" si="79"/>
        <v>0</v>
      </c>
      <c r="BG322" s="115">
        <f t="shared" si="80"/>
        <v>0</v>
      </c>
      <c r="BH322" s="115">
        <f t="shared" si="81"/>
        <v>0</v>
      </c>
      <c r="BI322" s="115">
        <f t="shared" si="82"/>
        <v>0</v>
      </c>
      <c r="BJ322" s="19" t="s">
        <v>96</v>
      </c>
      <c r="BK322" s="200">
        <f t="shared" si="83"/>
        <v>0</v>
      </c>
      <c r="BL322" s="19" t="s">
        <v>335</v>
      </c>
      <c r="BM322" s="199" t="s">
        <v>4060</v>
      </c>
    </row>
    <row r="323" spans="1:65" s="2" customFormat="1" ht="16.5" customHeight="1">
      <c r="A323" s="37"/>
      <c r="B323" s="153"/>
      <c r="C323" s="233" t="s">
        <v>2091</v>
      </c>
      <c r="D323" s="233" t="s">
        <v>483</v>
      </c>
      <c r="E323" s="234" t="s">
        <v>4061</v>
      </c>
      <c r="F323" s="235" t="s">
        <v>4062</v>
      </c>
      <c r="G323" s="236" t="s">
        <v>646</v>
      </c>
      <c r="H323" s="237">
        <v>4</v>
      </c>
      <c r="I323" s="238"/>
      <c r="J323" s="239"/>
      <c r="K323" s="237">
        <f t="shared" si="71"/>
        <v>0</v>
      </c>
      <c r="L323" s="239"/>
      <c r="M323" s="240"/>
      <c r="N323" s="241" t="s">
        <v>1</v>
      </c>
      <c r="O323" s="195" t="s">
        <v>47</v>
      </c>
      <c r="P323" s="196">
        <f t="shared" si="72"/>
        <v>0</v>
      </c>
      <c r="Q323" s="196">
        <f t="shared" si="73"/>
        <v>0</v>
      </c>
      <c r="R323" s="196">
        <f t="shared" si="74"/>
        <v>0</v>
      </c>
      <c r="S323" s="66"/>
      <c r="T323" s="197">
        <f t="shared" si="75"/>
        <v>0</v>
      </c>
      <c r="U323" s="197">
        <v>0</v>
      </c>
      <c r="V323" s="197">
        <f t="shared" si="76"/>
        <v>0</v>
      </c>
      <c r="W323" s="197">
        <v>0</v>
      </c>
      <c r="X323" s="198">
        <f t="shared" si="77"/>
        <v>0</v>
      </c>
      <c r="Y323" s="37"/>
      <c r="Z323" s="37"/>
      <c r="AA323" s="37"/>
      <c r="AB323" s="37"/>
      <c r="AC323" s="37"/>
      <c r="AD323" s="37"/>
      <c r="AE323" s="37"/>
      <c r="AR323" s="199" t="s">
        <v>364</v>
      </c>
      <c r="AT323" s="199" t="s">
        <v>483</v>
      </c>
      <c r="AU323" s="199" t="s">
        <v>350</v>
      </c>
      <c r="AY323" s="19" t="s">
        <v>329</v>
      </c>
      <c r="BE323" s="115">
        <f t="shared" si="78"/>
        <v>0</v>
      </c>
      <c r="BF323" s="115">
        <f t="shared" si="79"/>
        <v>0</v>
      </c>
      <c r="BG323" s="115">
        <f t="shared" si="80"/>
        <v>0</v>
      </c>
      <c r="BH323" s="115">
        <f t="shared" si="81"/>
        <v>0</v>
      </c>
      <c r="BI323" s="115">
        <f t="shared" si="82"/>
        <v>0</v>
      </c>
      <c r="BJ323" s="19" t="s">
        <v>96</v>
      </c>
      <c r="BK323" s="200">
        <f t="shared" si="83"/>
        <v>0</v>
      </c>
      <c r="BL323" s="19" t="s">
        <v>335</v>
      </c>
      <c r="BM323" s="199" t="s">
        <v>4063</v>
      </c>
    </row>
    <row r="324" spans="1:65" s="2" customFormat="1" ht="16.5" customHeight="1">
      <c r="A324" s="37"/>
      <c r="B324" s="153"/>
      <c r="C324" s="233" t="s">
        <v>2099</v>
      </c>
      <c r="D324" s="233" t="s">
        <v>483</v>
      </c>
      <c r="E324" s="234" t="s">
        <v>4032</v>
      </c>
      <c r="F324" s="235" t="s">
        <v>4033</v>
      </c>
      <c r="G324" s="236" t="s">
        <v>646</v>
      </c>
      <c r="H324" s="237">
        <v>2</v>
      </c>
      <c r="I324" s="238"/>
      <c r="J324" s="239"/>
      <c r="K324" s="237">
        <f t="shared" si="71"/>
        <v>0</v>
      </c>
      <c r="L324" s="239"/>
      <c r="M324" s="240"/>
      <c r="N324" s="241" t="s">
        <v>1</v>
      </c>
      <c r="O324" s="195" t="s">
        <v>47</v>
      </c>
      <c r="P324" s="196">
        <f t="shared" si="72"/>
        <v>0</v>
      </c>
      <c r="Q324" s="196">
        <f t="shared" si="73"/>
        <v>0</v>
      </c>
      <c r="R324" s="196">
        <f t="shared" si="74"/>
        <v>0</v>
      </c>
      <c r="S324" s="66"/>
      <c r="T324" s="197">
        <f t="shared" si="75"/>
        <v>0</v>
      </c>
      <c r="U324" s="197">
        <v>0</v>
      </c>
      <c r="V324" s="197">
        <f t="shared" si="76"/>
        <v>0</v>
      </c>
      <c r="W324" s="197">
        <v>0</v>
      </c>
      <c r="X324" s="198">
        <f t="shared" si="77"/>
        <v>0</v>
      </c>
      <c r="Y324" s="37"/>
      <c r="Z324" s="37"/>
      <c r="AA324" s="37"/>
      <c r="AB324" s="37"/>
      <c r="AC324" s="37"/>
      <c r="AD324" s="37"/>
      <c r="AE324" s="37"/>
      <c r="AR324" s="199" t="s">
        <v>364</v>
      </c>
      <c r="AT324" s="199" t="s">
        <v>483</v>
      </c>
      <c r="AU324" s="199" t="s">
        <v>350</v>
      </c>
      <c r="AY324" s="19" t="s">
        <v>329</v>
      </c>
      <c r="BE324" s="115">
        <f t="shared" si="78"/>
        <v>0</v>
      </c>
      <c r="BF324" s="115">
        <f t="shared" si="79"/>
        <v>0</v>
      </c>
      <c r="BG324" s="115">
        <f t="shared" si="80"/>
        <v>0</v>
      </c>
      <c r="BH324" s="115">
        <f t="shared" si="81"/>
        <v>0</v>
      </c>
      <c r="BI324" s="115">
        <f t="shared" si="82"/>
        <v>0</v>
      </c>
      <c r="BJ324" s="19" t="s">
        <v>96</v>
      </c>
      <c r="BK324" s="200">
        <f t="shared" si="83"/>
        <v>0</v>
      </c>
      <c r="BL324" s="19" t="s">
        <v>335</v>
      </c>
      <c r="BM324" s="199" t="s">
        <v>4064</v>
      </c>
    </row>
    <row r="325" spans="1:65" s="2" customFormat="1" ht="24.2" customHeight="1">
      <c r="A325" s="37"/>
      <c r="B325" s="153"/>
      <c r="C325" s="233" t="s">
        <v>2103</v>
      </c>
      <c r="D325" s="233" t="s">
        <v>483</v>
      </c>
      <c r="E325" s="234" t="s">
        <v>4065</v>
      </c>
      <c r="F325" s="235" t="s">
        <v>4066</v>
      </c>
      <c r="G325" s="236" t="s">
        <v>646</v>
      </c>
      <c r="H325" s="237">
        <v>3</v>
      </c>
      <c r="I325" s="238"/>
      <c r="J325" s="239"/>
      <c r="K325" s="237">
        <f t="shared" si="71"/>
        <v>0</v>
      </c>
      <c r="L325" s="239"/>
      <c r="M325" s="240"/>
      <c r="N325" s="241" t="s">
        <v>1</v>
      </c>
      <c r="O325" s="195" t="s">
        <v>47</v>
      </c>
      <c r="P325" s="196">
        <f t="shared" si="72"/>
        <v>0</v>
      </c>
      <c r="Q325" s="196">
        <f t="shared" si="73"/>
        <v>0</v>
      </c>
      <c r="R325" s="196">
        <f t="shared" si="74"/>
        <v>0</v>
      </c>
      <c r="S325" s="66"/>
      <c r="T325" s="197">
        <f t="shared" si="75"/>
        <v>0</v>
      </c>
      <c r="U325" s="197">
        <v>0</v>
      </c>
      <c r="V325" s="197">
        <f t="shared" si="76"/>
        <v>0</v>
      </c>
      <c r="W325" s="197">
        <v>0</v>
      </c>
      <c r="X325" s="198">
        <f t="shared" si="77"/>
        <v>0</v>
      </c>
      <c r="Y325" s="37"/>
      <c r="Z325" s="37"/>
      <c r="AA325" s="37"/>
      <c r="AB325" s="37"/>
      <c r="AC325" s="37"/>
      <c r="AD325" s="37"/>
      <c r="AE325" s="37"/>
      <c r="AR325" s="199" t="s">
        <v>364</v>
      </c>
      <c r="AT325" s="199" t="s">
        <v>483</v>
      </c>
      <c r="AU325" s="199" t="s">
        <v>350</v>
      </c>
      <c r="AY325" s="19" t="s">
        <v>329</v>
      </c>
      <c r="BE325" s="115">
        <f t="shared" si="78"/>
        <v>0</v>
      </c>
      <c r="BF325" s="115">
        <f t="shared" si="79"/>
        <v>0</v>
      </c>
      <c r="BG325" s="115">
        <f t="shared" si="80"/>
        <v>0</v>
      </c>
      <c r="BH325" s="115">
        <f t="shared" si="81"/>
        <v>0</v>
      </c>
      <c r="BI325" s="115">
        <f t="shared" si="82"/>
        <v>0</v>
      </c>
      <c r="BJ325" s="19" t="s">
        <v>96</v>
      </c>
      <c r="BK325" s="200">
        <f t="shared" si="83"/>
        <v>0</v>
      </c>
      <c r="BL325" s="19" t="s">
        <v>335</v>
      </c>
      <c r="BM325" s="199" t="s">
        <v>4067</v>
      </c>
    </row>
    <row r="326" spans="1:65" s="2" customFormat="1" ht="16.5" customHeight="1">
      <c r="A326" s="37"/>
      <c r="B326" s="153"/>
      <c r="C326" s="233" t="s">
        <v>2107</v>
      </c>
      <c r="D326" s="233" t="s">
        <v>483</v>
      </c>
      <c r="E326" s="234" t="s">
        <v>4068</v>
      </c>
      <c r="F326" s="235" t="s">
        <v>4069</v>
      </c>
      <c r="G326" s="236" t="s">
        <v>646</v>
      </c>
      <c r="H326" s="237">
        <v>15</v>
      </c>
      <c r="I326" s="238"/>
      <c r="J326" s="239"/>
      <c r="K326" s="237">
        <f t="shared" ref="K326:K340" si="84">ROUND(P326*H326,3)</f>
        <v>0</v>
      </c>
      <c r="L326" s="239"/>
      <c r="M326" s="240"/>
      <c r="N326" s="241" t="s">
        <v>1</v>
      </c>
      <c r="O326" s="195" t="s">
        <v>47</v>
      </c>
      <c r="P326" s="196">
        <f t="shared" ref="P326:P340" si="85">I326+J326</f>
        <v>0</v>
      </c>
      <c r="Q326" s="196">
        <f t="shared" ref="Q326:Q340" si="86">ROUND(I326*H326,3)</f>
        <v>0</v>
      </c>
      <c r="R326" s="196">
        <f t="shared" ref="R326:R340" si="87">ROUND(J326*H326,3)</f>
        <v>0</v>
      </c>
      <c r="S326" s="66"/>
      <c r="T326" s="197">
        <f t="shared" ref="T326:T357" si="88">S326*H326</f>
        <v>0</v>
      </c>
      <c r="U326" s="197">
        <v>0</v>
      </c>
      <c r="V326" s="197">
        <f t="shared" ref="V326:V357" si="89">U326*H326</f>
        <v>0</v>
      </c>
      <c r="W326" s="197">
        <v>0</v>
      </c>
      <c r="X326" s="198">
        <f t="shared" ref="X326:X357" si="90">W326*H326</f>
        <v>0</v>
      </c>
      <c r="Y326" s="37"/>
      <c r="Z326" s="37"/>
      <c r="AA326" s="37"/>
      <c r="AB326" s="37"/>
      <c r="AC326" s="37"/>
      <c r="AD326" s="37"/>
      <c r="AE326" s="37"/>
      <c r="AR326" s="199" t="s">
        <v>364</v>
      </c>
      <c r="AT326" s="199" t="s">
        <v>483</v>
      </c>
      <c r="AU326" s="199" t="s">
        <v>350</v>
      </c>
      <c r="AY326" s="19" t="s">
        <v>329</v>
      </c>
      <c r="BE326" s="115">
        <f t="shared" ref="BE326:BE340" si="91">IF(O326="základná",K326,0)</f>
        <v>0</v>
      </c>
      <c r="BF326" s="115">
        <f t="shared" ref="BF326:BF340" si="92">IF(O326="znížená",K326,0)</f>
        <v>0</v>
      </c>
      <c r="BG326" s="115">
        <f t="shared" ref="BG326:BG340" si="93">IF(O326="zákl. prenesená",K326,0)</f>
        <v>0</v>
      </c>
      <c r="BH326" s="115">
        <f t="shared" ref="BH326:BH340" si="94">IF(O326="zníž. prenesená",K326,0)</f>
        <v>0</v>
      </c>
      <c r="BI326" s="115">
        <f t="shared" ref="BI326:BI340" si="95">IF(O326="nulová",K326,0)</f>
        <v>0</v>
      </c>
      <c r="BJ326" s="19" t="s">
        <v>96</v>
      </c>
      <c r="BK326" s="200">
        <f t="shared" ref="BK326:BK340" si="96">ROUND(P326*H326,3)</f>
        <v>0</v>
      </c>
      <c r="BL326" s="19" t="s">
        <v>335</v>
      </c>
      <c r="BM326" s="199" t="s">
        <v>4070</v>
      </c>
    </row>
    <row r="327" spans="1:65" s="2" customFormat="1" ht="16.5" customHeight="1">
      <c r="A327" s="37"/>
      <c r="B327" s="153"/>
      <c r="C327" s="233" t="s">
        <v>2111</v>
      </c>
      <c r="D327" s="233" t="s">
        <v>483</v>
      </c>
      <c r="E327" s="234" t="s">
        <v>4071</v>
      </c>
      <c r="F327" s="235" t="s">
        <v>4072</v>
      </c>
      <c r="G327" s="236" t="s">
        <v>646</v>
      </c>
      <c r="H327" s="237">
        <v>9</v>
      </c>
      <c r="I327" s="238"/>
      <c r="J327" s="239"/>
      <c r="K327" s="237">
        <f t="shared" si="84"/>
        <v>0</v>
      </c>
      <c r="L327" s="239"/>
      <c r="M327" s="240"/>
      <c r="N327" s="241" t="s">
        <v>1</v>
      </c>
      <c r="O327" s="195" t="s">
        <v>47</v>
      </c>
      <c r="P327" s="196">
        <f t="shared" si="85"/>
        <v>0</v>
      </c>
      <c r="Q327" s="196">
        <f t="shared" si="86"/>
        <v>0</v>
      </c>
      <c r="R327" s="196">
        <f t="shared" si="87"/>
        <v>0</v>
      </c>
      <c r="S327" s="66"/>
      <c r="T327" s="197">
        <f t="shared" si="88"/>
        <v>0</v>
      </c>
      <c r="U327" s="197">
        <v>0</v>
      </c>
      <c r="V327" s="197">
        <f t="shared" si="89"/>
        <v>0</v>
      </c>
      <c r="W327" s="197">
        <v>0</v>
      </c>
      <c r="X327" s="198">
        <f t="shared" si="90"/>
        <v>0</v>
      </c>
      <c r="Y327" s="37"/>
      <c r="Z327" s="37"/>
      <c r="AA327" s="37"/>
      <c r="AB327" s="37"/>
      <c r="AC327" s="37"/>
      <c r="AD327" s="37"/>
      <c r="AE327" s="37"/>
      <c r="AR327" s="199" t="s">
        <v>364</v>
      </c>
      <c r="AT327" s="199" t="s">
        <v>483</v>
      </c>
      <c r="AU327" s="199" t="s">
        <v>350</v>
      </c>
      <c r="AY327" s="19" t="s">
        <v>329</v>
      </c>
      <c r="BE327" s="115">
        <f t="shared" si="91"/>
        <v>0</v>
      </c>
      <c r="BF327" s="115">
        <f t="shared" si="92"/>
        <v>0</v>
      </c>
      <c r="BG327" s="115">
        <f t="shared" si="93"/>
        <v>0</v>
      </c>
      <c r="BH327" s="115">
        <f t="shared" si="94"/>
        <v>0</v>
      </c>
      <c r="BI327" s="115">
        <f t="shared" si="95"/>
        <v>0</v>
      </c>
      <c r="BJ327" s="19" t="s">
        <v>96</v>
      </c>
      <c r="BK327" s="200">
        <f t="shared" si="96"/>
        <v>0</v>
      </c>
      <c r="BL327" s="19" t="s">
        <v>335</v>
      </c>
      <c r="BM327" s="199" t="s">
        <v>4073</v>
      </c>
    </row>
    <row r="328" spans="1:65" s="2" customFormat="1" ht="16.5" customHeight="1">
      <c r="A328" s="37"/>
      <c r="B328" s="153"/>
      <c r="C328" s="233" t="s">
        <v>2115</v>
      </c>
      <c r="D328" s="233" t="s">
        <v>483</v>
      </c>
      <c r="E328" s="234" t="s">
        <v>4074</v>
      </c>
      <c r="F328" s="235" t="s">
        <v>4075</v>
      </c>
      <c r="G328" s="236" t="s">
        <v>646</v>
      </c>
      <c r="H328" s="237">
        <v>1</v>
      </c>
      <c r="I328" s="238"/>
      <c r="J328" s="239"/>
      <c r="K328" s="237">
        <f t="shared" si="84"/>
        <v>0</v>
      </c>
      <c r="L328" s="239"/>
      <c r="M328" s="240"/>
      <c r="N328" s="241" t="s">
        <v>1</v>
      </c>
      <c r="O328" s="195" t="s">
        <v>47</v>
      </c>
      <c r="P328" s="196">
        <f t="shared" si="85"/>
        <v>0</v>
      </c>
      <c r="Q328" s="196">
        <f t="shared" si="86"/>
        <v>0</v>
      </c>
      <c r="R328" s="196">
        <f t="shared" si="87"/>
        <v>0</v>
      </c>
      <c r="S328" s="66"/>
      <c r="T328" s="197">
        <f t="shared" si="88"/>
        <v>0</v>
      </c>
      <c r="U328" s="197">
        <v>0</v>
      </c>
      <c r="V328" s="197">
        <f t="shared" si="89"/>
        <v>0</v>
      </c>
      <c r="W328" s="197">
        <v>0</v>
      </c>
      <c r="X328" s="198">
        <f t="shared" si="90"/>
        <v>0</v>
      </c>
      <c r="Y328" s="37"/>
      <c r="Z328" s="37"/>
      <c r="AA328" s="37"/>
      <c r="AB328" s="37"/>
      <c r="AC328" s="37"/>
      <c r="AD328" s="37"/>
      <c r="AE328" s="37"/>
      <c r="AR328" s="199" t="s">
        <v>364</v>
      </c>
      <c r="AT328" s="199" t="s">
        <v>483</v>
      </c>
      <c r="AU328" s="199" t="s">
        <v>350</v>
      </c>
      <c r="AY328" s="19" t="s">
        <v>329</v>
      </c>
      <c r="BE328" s="115">
        <f t="shared" si="91"/>
        <v>0</v>
      </c>
      <c r="BF328" s="115">
        <f t="shared" si="92"/>
        <v>0</v>
      </c>
      <c r="BG328" s="115">
        <f t="shared" si="93"/>
        <v>0</v>
      </c>
      <c r="BH328" s="115">
        <f t="shared" si="94"/>
        <v>0</v>
      </c>
      <c r="BI328" s="115">
        <f t="shared" si="95"/>
        <v>0</v>
      </c>
      <c r="BJ328" s="19" t="s">
        <v>96</v>
      </c>
      <c r="BK328" s="200">
        <f t="shared" si="96"/>
        <v>0</v>
      </c>
      <c r="BL328" s="19" t="s">
        <v>335</v>
      </c>
      <c r="BM328" s="199" t="s">
        <v>4076</v>
      </c>
    </row>
    <row r="329" spans="1:65" s="2" customFormat="1" ht="16.5" customHeight="1">
      <c r="A329" s="37"/>
      <c r="B329" s="153"/>
      <c r="C329" s="233" t="s">
        <v>2117</v>
      </c>
      <c r="D329" s="233" t="s">
        <v>483</v>
      </c>
      <c r="E329" s="234" t="s">
        <v>4077</v>
      </c>
      <c r="F329" s="235" t="s">
        <v>4078</v>
      </c>
      <c r="G329" s="236" t="s">
        <v>342</v>
      </c>
      <c r="H329" s="237">
        <v>1</v>
      </c>
      <c r="I329" s="238"/>
      <c r="J329" s="239"/>
      <c r="K329" s="237">
        <f t="shared" si="84"/>
        <v>0</v>
      </c>
      <c r="L329" s="239"/>
      <c r="M329" s="240"/>
      <c r="N329" s="241" t="s">
        <v>1</v>
      </c>
      <c r="O329" s="195" t="s">
        <v>47</v>
      </c>
      <c r="P329" s="196">
        <f t="shared" si="85"/>
        <v>0</v>
      </c>
      <c r="Q329" s="196">
        <f t="shared" si="86"/>
        <v>0</v>
      </c>
      <c r="R329" s="196">
        <f t="shared" si="87"/>
        <v>0</v>
      </c>
      <c r="S329" s="66"/>
      <c r="T329" s="197">
        <f t="shared" si="88"/>
        <v>0</v>
      </c>
      <c r="U329" s="197">
        <v>0</v>
      </c>
      <c r="V329" s="197">
        <f t="shared" si="89"/>
        <v>0</v>
      </c>
      <c r="W329" s="197">
        <v>0</v>
      </c>
      <c r="X329" s="198">
        <f t="shared" si="90"/>
        <v>0</v>
      </c>
      <c r="Y329" s="37"/>
      <c r="Z329" s="37"/>
      <c r="AA329" s="37"/>
      <c r="AB329" s="37"/>
      <c r="AC329" s="37"/>
      <c r="AD329" s="37"/>
      <c r="AE329" s="37"/>
      <c r="AR329" s="199" t="s">
        <v>364</v>
      </c>
      <c r="AT329" s="199" t="s">
        <v>483</v>
      </c>
      <c r="AU329" s="199" t="s">
        <v>350</v>
      </c>
      <c r="AY329" s="19" t="s">
        <v>329</v>
      </c>
      <c r="BE329" s="115">
        <f t="shared" si="91"/>
        <v>0</v>
      </c>
      <c r="BF329" s="115">
        <f t="shared" si="92"/>
        <v>0</v>
      </c>
      <c r="BG329" s="115">
        <f t="shared" si="93"/>
        <v>0</v>
      </c>
      <c r="BH329" s="115">
        <f t="shared" si="94"/>
        <v>0</v>
      </c>
      <c r="BI329" s="115">
        <f t="shared" si="95"/>
        <v>0</v>
      </c>
      <c r="BJ329" s="19" t="s">
        <v>96</v>
      </c>
      <c r="BK329" s="200">
        <f t="shared" si="96"/>
        <v>0</v>
      </c>
      <c r="BL329" s="19" t="s">
        <v>335</v>
      </c>
      <c r="BM329" s="199" t="s">
        <v>4079</v>
      </c>
    </row>
    <row r="330" spans="1:65" s="2" customFormat="1" ht="16.5" customHeight="1">
      <c r="A330" s="37"/>
      <c r="B330" s="153"/>
      <c r="C330" s="233" t="s">
        <v>2121</v>
      </c>
      <c r="D330" s="233" t="s">
        <v>483</v>
      </c>
      <c r="E330" s="234" t="s">
        <v>4080</v>
      </c>
      <c r="F330" s="235" t="s">
        <v>4081</v>
      </c>
      <c r="G330" s="236" t="s">
        <v>646</v>
      </c>
      <c r="H330" s="237">
        <v>3</v>
      </c>
      <c r="I330" s="238"/>
      <c r="J330" s="239"/>
      <c r="K330" s="237">
        <f t="shared" si="84"/>
        <v>0</v>
      </c>
      <c r="L330" s="239"/>
      <c r="M330" s="240"/>
      <c r="N330" s="241" t="s">
        <v>1</v>
      </c>
      <c r="O330" s="195" t="s">
        <v>47</v>
      </c>
      <c r="P330" s="196">
        <f t="shared" si="85"/>
        <v>0</v>
      </c>
      <c r="Q330" s="196">
        <f t="shared" si="86"/>
        <v>0</v>
      </c>
      <c r="R330" s="196">
        <f t="shared" si="87"/>
        <v>0</v>
      </c>
      <c r="S330" s="66"/>
      <c r="T330" s="197">
        <f t="shared" si="88"/>
        <v>0</v>
      </c>
      <c r="U330" s="197">
        <v>0</v>
      </c>
      <c r="V330" s="197">
        <f t="shared" si="89"/>
        <v>0</v>
      </c>
      <c r="W330" s="197">
        <v>0</v>
      </c>
      <c r="X330" s="198">
        <f t="shared" si="90"/>
        <v>0</v>
      </c>
      <c r="Y330" s="37"/>
      <c r="Z330" s="37"/>
      <c r="AA330" s="37"/>
      <c r="AB330" s="37"/>
      <c r="AC330" s="37"/>
      <c r="AD330" s="37"/>
      <c r="AE330" s="37"/>
      <c r="AR330" s="199" t="s">
        <v>364</v>
      </c>
      <c r="AT330" s="199" t="s">
        <v>483</v>
      </c>
      <c r="AU330" s="199" t="s">
        <v>350</v>
      </c>
      <c r="AY330" s="19" t="s">
        <v>329</v>
      </c>
      <c r="BE330" s="115">
        <f t="shared" si="91"/>
        <v>0</v>
      </c>
      <c r="BF330" s="115">
        <f t="shared" si="92"/>
        <v>0</v>
      </c>
      <c r="BG330" s="115">
        <f t="shared" si="93"/>
        <v>0</v>
      </c>
      <c r="BH330" s="115">
        <f t="shared" si="94"/>
        <v>0</v>
      </c>
      <c r="BI330" s="115">
        <f t="shared" si="95"/>
        <v>0</v>
      </c>
      <c r="BJ330" s="19" t="s">
        <v>96</v>
      </c>
      <c r="BK330" s="200">
        <f t="shared" si="96"/>
        <v>0</v>
      </c>
      <c r="BL330" s="19" t="s">
        <v>335</v>
      </c>
      <c r="BM330" s="199" t="s">
        <v>4082</v>
      </c>
    </row>
    <row r="331" spans="1:65" s="2" customFormat="1" ht="16.5" customHeight="1">
      <c r="A331" s="37"/>
      <c r="B331" s="153"/>
      <c r="C331" s="233" t="s">
        <v>2125</v>
      </c>
      <c r="D331" s="233" t="s">
        <v>483</v>
      </c>
      <c r="E331" s="234" t="s">
        <v>4083</v>
      </c>
      <c r="F331" s="235" t="s">
        <v>4084</v>
      </c>
      <c r="G331" s="236" t="s">
        <v>646</v>
      </c>
      <c r="H331" s="237">
        <v>1</v>
      </c>
      <c r="I331" s="238"/>
      <c r="J331" s="239"/>
      <c r="K331" s="237">
        <f t="shared" si="84"/>
        <v>0</v>
      </c>
      <c r="L331" s="239"/>
      <c r="M331" s="240"/>
      <c r="N331" s="241" t="s">
        <v>1</v>
      </c>
      <c r="O331" s="195" t="s">
        <v>47</v>
      </c>
      <c r="P331" s="196">
        <f t="shared" si="85"/>
        <v>0</v>
      </c>
      <c r="Q331" s="196">
        <f t="shared" si="86"/>
        <v>0</v>
      </c>
      <c r="R331" s="196">
        <f t="shared" si="87"/>
        <v>0</v>
      </c>
      <c r="S331" s="66"/>
      <c r="T331" s="197">
        <f t="shared" si="88"/>
        <v>0</v>
      </c>
      <c r="U331" s="197">
        <v>0</v>
      </c>
      <c r="V331" s="197">
        <f t="shared" si="89"/>
        <v>0</v>
      </c>
      <c r="W331" s="197">
        <v>0</v>
      </c>
      <c r="X331" s="198">
        <f t="shared" si="90"/>
        <v>0</v>
      </c>
      <c r="Y331" s="37"/>
      <c r="Z331" s="37"/>
      <c r="AA331" s="37"/>
      <c r="AB331" s="37"/>
      <c r="AC331" s="37"/>
      <c r="AD331" s="37"/>
      <c r="AE331" s="37"/>
      <c r="AR331" s="199" t="s">
        <v>364</v>
      </c>
      <c r="AT331" s="199" t="s">
        <v>483</v>
      </c>
      <c r="AU331" s="199" t="s">
        <v>350</v>
      </c>
      <c r="AY331" s="19" t="s">
        <v>329</v>
      </c>
      <c r="BE331" s="115">
        <f t="shared" si="91"/>
        <v>0</v>
      </c>
      <c r="BF331" s="115">
        <f t="shared" si="92"/>
        <v>0</v>
      </c>
      <c r="BG331" s="115">
        <f t="shared" si="93"/>
        <v>0</v>
      </c>
      <c r="BH331" s="115">
        <f t="shared" si="94"/>
        <v>0</v>
      </c>
      <c r="BI331" s="115">
        <f t="shared" si="95"/>
        <v>0</v>
      </c>
      <c r="BJ331" s="19" t="s">
        <v>96</v>
      </c>
      <c r="BK331" s="200">
        <f t="shared" si="96"/>
        <v>0</v>
      </c>
      <c r="BL331" s="19" t="s">
        <v>335</v>
      </c>
      <c r="BM331" s="199" t="s">
        <v>4085</v>
      </c>
    </row>
    <row r="332" spans="1:65" s="2" customFormat="1" ht="21.75" customHeight="1">
      <c r="A332" s="37"/>
      <c r="B332" s="153"/>
      <c r="C332" s="233" t="s">
        <v>2129</v>
      </c>
      <c r="D332" s="233" t="s">
        <v>483</v>
      </c>
      <c r="E332" s="234" t="s">
        <v>4086</v>
      </c>
      <c r="F332" s="235" t="s">
        <v>4087</v>
      </c>
      <c r="G332" s="236" t="s">
        <v>646</v>
      </c>
      <c r="H332" s="237">
        <v>1</v>
      </c>
      <c r="I332" s="238"/>
      <c r="J332" s="239"/>
      <c r="K332" s="237">
        <f t="shared" si="84"/>
        <v>0</v>
      </c>
      <c r="L332" s="239"/>
      <c r="M332" s="240"/>
      <c r="N332" s="241" t="s">
        <v>1</v>
      </c>
      <c r="O332" s="195" t="s">
        <v>47</v>
      </c>
      <c r="P332" s="196">
        <f t="shared" si="85"/>
        <v>0</v>
      </c>
      <c r="Q332" s="196">
        <f t="shared" si="86"/>
        <v>0</v>
      </c>
      <c r="R332" s="196">
        <f t="shared" si="87"/>
        <v>0</v>
      </c>
      <c r="S332" s="66"/>
      <c r="T332" s="197">
        <f t="shared" si="88"/>
        <v>0</v>
      </c>
      <c r="U332" s="197">
        <v>0</v>
      </c>
      <c r="V332" s="197">
        <f t="shared" si="89"/>
        <v>0</v>
      </c>
      <c r="W332" s="197">
        <v>0</v>
      </c>
      <c r="X332" s="198">
        <f t="shared" si="90"/>
        <v>0</v>
      </c>
      <c r="Y332" s="37"/>
      <c r="Z332" s="37"/>
      <c r="AA332" s="37"/>
      <c r="AB332" s="37"/>
      <c r="AC332" s="37"/>
      <c r="AD332" s="37"/>
      <c r="AE332" s="37"/>
      <c r="AR332" s="199" t="s">
        <v>364</v>
      </c>
      <c r="AT332" s="199" t="s">
        <v>483</v>
      </c>
      <c r="AU332" s="199" t="s">
        <v>350</v>
      </c>
      <c r="AY332" s="19" t="s">
        <v>329</v>
      </c>
      <c r="BE332" s="115">
        <f t="shared" si="91"/>
        <v>0</v>
      </c>
      <c r="BF332" s="115">
        <f t="shared" si="92"/>
        <v>0</v>
      </c>
      <c r="BG332" s="115">
        <f t="shared" si="93"/>
        <v>0</v>
      </c>
      <c r="BH332" s="115">
        <f t="shared" si="94"/>
        <v>0</v>
      </c>
      <c r="BI332" s="115">
        <f t="shared" si="95"/>
        <v>0</v>
      </c>
      <c r="BJ332" s="19" t="s">
        <v>96</v>
      </c>
      <c r="BK332" s="200">
        <f t="shared" si="96"/>
        <v>0</v>
      </c>
      <c r="BL332" s="19" t="s">
        <v>335</v>
      </c>
      <c r="BM332" s="199" t="s">
        <v>4088</v>
      </c>
    </row>
    <row r="333" spans="1:65" s="2" customFormat="1" ht="16.5" customHeight="1">
      <c r="A333" s="37"/>
      <c r="B333" s="153"/>
      <c r="C333" s="233" t="s">
        <v>2133</v>
      </c>
      <c r="D333" s="233" t="s">
        <v>483</v>
      </c>
      <c r="E333" s="234" t="s">
        <v>4089</v>
      </c>
      <c r="F333" s="235" t="s">
        <v>4090</v>
      </c>
      <c r="G333" s="236" t="s">
        <v>646</v>
      </c>
      <c r="H333" s="237">
        <v>1</v>
      </c>
      <c r="I333" s="238"/>
      <c r="J333" s="239"/>
      <c r="K333" s="237">
        <f t="shared" si="84"/>
        <v>0</v>
      </c>
      <c r="L333" s="239"/>
      <c r="M333" s="240"/>
      <c r="N333" s="241" t="s">
        <v>1</v>
      </c>
      <c r="O333" s="195" t="s">
        <v>47</v>
      </c>
      <c r="P333" s="196">
        <f t="shared" si="85"/>
        <v>0</v>
      </c>
      <c r="Q333" s="196">
        <f t="shared" si="86"/>
        <v>0</v>
      </c>
      <c r="R333" s="196">
        <f t="shared" si="87"/>
        <v>0</v>
      </c>
      <c r="S333" s="66"/>
      <c r="T333" s="197">
        <f t="shared" si="88"/>
        <v>0</v>
      </c>
      <c r="U333" s="197">
        <v>0</v>
      </c>
      <c r="V333" s="197">
        <f t="shared" si="89"/>
        <v>0</v>
      </c>
      <c r="W333" s="197">
        <v>0</v>
      </c>
      <c r="X333" s="198">
        <f t="shared" si="90"/>
        <v>0</v>
      </c>
      <c r="Y333" s="37"/>
      <c r="Z333" s="37"/>
      <c r="AA333" s="37"/>
      <c r="AB333" s="37"/>
      <c r="AC333" s="37"/>
      <c r="AD333" s="37"/>
      <c r="AE333" s="37"/>
      <c r="AR333" s="199" t="s">
        <v>364</v>
      </c>
      <c r="AT333" s="199" t="s">
        <v>483</v>
      </c>
      <c r="AU333" s="199" t="s">
        <v>350</v>
      </c>
      <c r="AY333" s="19" t="s">
        <v>329</v>
      </c>
      <c r="BE333" s="115">
        <f t="shared" si="91"/>
        <v>0</v>
      </c>
      <c r="BF333" s="115">
        <f t="shared" si="92"/>
        <v>0</v>
      </c>
      <c r="BG333" s="115">
        <f t="shared" si="93"/>
        <v>0</v>
      </c>
      <c r="BH333" s="115">
        <f t="shared" si="94"/>
        <v>0</v>
      </c>
      <c r="BI333" s="115">
        <f t="shared" si="95"/>
        <v>0</v>
      </c>
      <c r="BJ333" s="19" t="s">
        <v>96</v>
      </c>
      <c r="BK333" s="200">
        <f t="shared" si="96"/>
        <v>0</v>
      </c>
      <c r="BL333" s="19" t="s">
        <v>335</v>
      </c>
      <c r="BM333" s="199" t="s">
        <v>4091</v>
      </c>
    </row>
    <row r="334" spans="1:65" s="2" customFormat="1" ht="16.5" customHeight="1">
      <c r="A334" s="37"/>
      <c r="B334" s="153"/>
      <c r="C334" s="233" t="s">
        <v>2137</v>
      </c>
      <c r="D334" s="233" t="s">
        <v>483</v>
      </c>
      <c r="E334" s="234" t="s">
        <v>4092</v>
      </c>
      <c r="F334" s="235" t="s">
        <v>4093</v>
      </c>
      <c r="G334" s="236" t="s">
        <v>4094</v>
      </c>
      <c r="H334" s="237">
        <v>1</v>
      </c>
      <c r="I334" s="238"/>
      <c r="J334" s="239"/>
      <c r="K334" s="237">
        <f t="shared" si="84"/>
        <v>0</v>
      </c>
      <c r="L334" s="239"/>
      <c r="M334" s="240"/>
      <c r="N334" s="241" t="s">
        <v>1</v>
      </c>
      <c r="O334" s="195" t="s">
        <v>47</v>
      </c>
      <c r="P334" s="196">
        <f t="shared" si="85"/>
        <v>0</v>
      </c>
      <c r="Q334" s="196">
        <f t="shared" si="86"/>
        <v>0</v>
      </c>
      <c r="R334" s="196">
        <f t="shared" si="87"/>
        <v>0</v>
      </c>
      <c r="S334" s="66"/>
      <c r="T334" s="197">
        <f t="shared" si="88"/>
        <v>0</v>
      </c>
      <c r="U334" s="197">
        <v>0</v>
      </c>
      <c r="V334" s="197">
        <f t="shared" si="89"/>
        <v>0</v>
      </c>
      <c r="W334" s="197">
        <v>0</v>
      </c>
      <c r="X334" s="198">
        <f t="shared" si="90"/>
        <v>0</v>
      </c>
      <c r="Y334" s="37"/>
      <c r="Z334" s="37"/>
      <c r="AA334" s="37"/>
      <c r="AB334" s="37"/>
      <c r="AC334" s="37"/>
      <c r="AD334" s="37"/>
      <c r="AE334" s="37"/>
      <c r="AR334" s="199" t="s">
        <v>364</v>
      </c>
      <c r="AT334" s="199" t="s">
        <v>483</v>
      </c>
      <c r="AU334" s="199" t="s">
        <v>350</v>
      </c>
      <c r="AY334" s="19" t="s">
        <v>329</v>
      </c>
      <c r="BE334" s="115">
        <f t="shared" si="91"/>
        <v>0</v>
      </c>
      <c r="BF334" s="115">
        <f t="shared" si="92"/>
        <v>0</v>
      </c>
      <c r="BG334" s="115">
        <f t="shared" si="93"/>
        <v>0</v>
      </c>
      <c r="BH334" s="115">
        <f t="shared" si="94"/>
        <v>0</v>
      </c>
      <c r="BI334" s="115">
        <f t="shared" si="95"/>
        <v>0</v>
      </c>
      <c r="BJ334" s="19" t="s">
        <v>96</v>
      </c>
      <c r="BK334" s="200">
        <f t="shared" si="96"/>
        <v>0</v>
      </c>
      <c r="BL334" s="19" t="s">
        <v>335</v>
      </c>
      <c r="BM334" s="199" t="s">
        <v>4095</v>
      </c>
    </row>
    <row r="335" spans="1:65" s="2" customFormat="1" ht="16.5" customHeight="1">
      <c r="A335" s="37"/>
      <c r="B335" s="153"/>
      <c r="C335" s="233" t="s">
        <v>2141</v>
      </c>
      <c r="D335" s="233" t="s">
        <v>483</v>
      </c>
      <c r="E335" s="234" t="s">
        <v>4096</v>
      </c>
      <c r="F335" s="235" t="s">
        <v>4097</v>
      </c>
      <c r="G335" s="236" t="s">
        <v>4094</v>
      </c>
      <c r="H335" s="237">
        <v>1</v>
      </c>
      <c r="I335" s="238"/>
      <c r="J335" s="239"/>
      <c r="K335" s="237">
        <f t="shared" si="84"/>
        <v>0</v>
      </c>
      <c r="L335" s="239"/>
      <c r="M335" s="240"/>
      <c r="N335" s="241" t="s">
        <v>1</v>
      </c>
      <c r="O335" s="195" t="s">
        <v>47</v>
      </c>
      <c r="P335" s="196">
        <f t="shared" si="85"/>
        <v>0</v>
      </c>
      <c r="Q335" s="196">
        <f t="shared" si="86"/>
        <v>0</v>
      </c>
      <c r="R335" s="196">
        <f t="shared" si="87"/>
        <v>0</v>
      </c>
      <c r="S335" s="66"/>
      <c r="T335" s="197">
        <f t="shared" si="88"/>
        <v>0</v>
      </c>
      <c r="U335" s="197">
        <v>0</v>
      </c>
      <c r="V335" s="197">
        <f t="shared" si="89"/>
        <v>0</v>
      </c>
      <c r="W335" s="197">
        <v>0</v>
      </c>
      <c r="X335" s="198">
        <f t="shared" si="90"/>
        <v>0</v>
      </c>
      <c r="Y335" s="37"/>
      <c r="Z335" s="37"/>
      <c r="AA335" s="37"/>
      <c r="AB335" s="37"/>
      <c r="AC335" s="37"/>
      <c r="AD335" s="37"/>
      <c r="AE335" s="37"/>
      <c r="AR335" s="199" t="s">
        <v>364</v>
      </c>
      <c r="AT335" s="199" t="s">
        <v>483</v>
      </c>
      <c r="AU335" s="199" t="s">
        <v>350</v>
      </c>
      <c r="AY335" s="19" t="s">
        <v>329</v>
      </c>
      <c r="BE335" s="115">
        <f t="shared" si="91"/>
        <v>0</v>
      </c>
      <c r="BF335" s="115">
        <f t="shared" si="92"/>
        <v>0</v>
      </c>
      <c r="BG335" s="115">
        <f t="shared" si="93"/>
        <v>0</v>
      </c>
      <c r="BH335" s="115">
        <f t="shared" si="94"/>
        <v>0</v>
      </c>
      <c r="BI335" s="115">
        <f t="shared" si="95"/>
        <v>0</v>
      </c>
      <c r="BJ335" s="19" t="s">
        <v>96</v>
      </c>
      <c r="BK335" s="200">
        <f t="shared" si="96"/>
        <v>0</v>
      </c>
      <c r="BL335" s="19" t="s">
        <v>335</v>
      </c>
      <c r="BM335" s="199" t="s">
        <v>4098</v>
      </c>
    </row>
    <row r="336" spans="1:65" s="2" customFormat="1" ht="16.5" customHeight="1">
      <c r="A336" s="37"/>
      <c r="B336" s="153"/>
      <c r="C336" s="187" t="s">
        <v>2145</v>
      </c>
      <c r="D336" s="187" t="s">
        <v>331</v>
      </c>
      <c r="E336" s="188" t="s">
        <v>4099</v>
      </c>
      <c r="F336" s="189" t="s">
        <v>4100</v>
      </c>
      <c r="G336" s="190" t="s">
        <v>1460</v>
      </c>
      <c r="H336" s="191">
        <v>1</v>
      </c>
      <c r="I336" s="192"/>
      <c r="J336" s="192"/>
      <c r="K336" s="191">
        <f t="shared" si="84"/>
        <v>0</v>
      </c>
      <c r="L336" s="193"/>
      <c r="M336" s="38"/>
      <c r="N336" s="194" t="s">
        <v>1</v>
      </c>
      <c r="O336" s="195" t="s">
        <v>47</v>
      </c>
      <c r="P336" s="196">
        <f t="shared" si="85"/>
        <v>0</v>
      </c>
      <c r="Q336" s="196">
        <f t="shared" si="86"/>
        <v>0</v>
      </c>
      <c r="R336" s="196">
        <f t="shared" si="87"/>
        <v>0</v>
      </c>
      <c r="S336" s="66"/>
      <c r="T336" s="197">
        <f t="shared" si="88"/>
        <v>0</v>
      </c>
      <c r="U336" s="197">
        <v>0</v>
      </c>
      <c r="V336" s="197">
        <f t="shared" si="89"/>
        <v>0</v>
      </c>
      <c r="W336" s="197">
        <v>0</v>
      </c>
      <c r="X336" s="198">
        <f t="shared" si="90"/>
        <v>0</v>
      </c>
      <c r="Y336" s="37"/>
      <c r="Z336" s="37"/>
      <c r="AA336" s="37"/>
      <c r="AB336" s="37"/>
      <c r="AC336" s="37"/>
      <c r="AD336" s="37"/>
      <c r="AE336" s="37"/>
      <c r="AR336" s="199" t="s">
        <v>335</v>
      </c>
      <c r="AT336" s="199" t="s">
        <v>331</v>
      </c>
      <c r="AU336" s="199" t="s">
        <v>350</v>
      </c>
      <c r="AY336" s="19" t="s">
        <v>329</v>
      </c>
      <c r="BE336" s="115">
        <f t="shared" si="91"/>
        <v>0</v>
      </c>
      <c r="BF336" s="115">
        <f t="shared" si="92"/>
        <v>0</v>
      </c>
      <c r="BG336" s="115">
        <f t="shared" si="93"/>
        <v>0</v>
      </c>
      <c r="BH336" s="115">
        <f t="shared" si="94"/>
        <v>0</v>
      </c>
      <c r="BI336" s="115">
        <f t="shared" si="95"/>
        <v>0</v>
      </c>
      <c r="BJ336" s="19" t="s">
        <v>96</v>
      </c>
      <c r="BK336" s="200">
        <f t="shared" si="96"/>
        <v>0</v>
      </c>
      <c r="BL336" s="19" t="s">
        <v>335</v>
      </c>
      <c r="BM336" s="199" t="s">
        <v>4101</v>
      </c>
    </row>
    <row r="337" spans="1:65" s="2" customFormat="1" ht="16.5" customHeight="1">
      <c r="A337" s="37"/>
      <c r="B337" s="153"/>
      <c r="C337" s="233" t="s">
        <v>2149</v>
      </c>
      <c r="D337" s="233" t="s">
        <v>483</v>
      </c>
      <c r="E337" s="234" t="s">
        <v>4102</v>
      </c>
      <c r="F337" s="235" t="s">
        <v>4103</v>
      </c>
      <c r="G337" s="236" t="s">
        <v>646</v>
      </c>
      <c r="H337" s="237">
        <v>1</v>
      </c>
      <c r="I337" s="238"/>
      <c r="J337" s="239"/>
      <c r="K337" s="237">
        <f t="shared" si="84"/>
        <v>0</v>
      </c>
      <c r="L337" s="239"/>
      <c r="M337" s="240"/>
      <c r="N337" s="241" t="s">
        <v>1</v>
      </c>
      <c r="O337" s="195" t="s">
        <v>47</v>
      </c>
      <c r="P337" s="196">
        <f t="shared" si="85"/>
        <v>0</v>
      </c>
      <c r="Q337" s="196">
        <f t="shared" si="86"/>
        <v>0</v>
      </c>
      <c r="R337" s="196">
        <f t="shared" si="87"/>
        <v>0</v>
      </c>
      <c r="S337" s="66"/>
      <c r="T337" s="197">
        <f t="shared" si="88"/>
        <v>0</v>
      </c>
      <c r="U337" s="197">
        <v>0</v>
      </c>
      <c r="V337" s="197">
        <f t="shared" si="89"/>
        <v>0</v>
      </c>
      <c r="W337" s="197">
        <v>0</v>
      </c>
      <c r="X337" s="198">
        <f t="shared" si="90"/>
        <v>0</v>
      </c>
      <c r="Y337" s="37"/>
      <c r="Z337" s="37"/>
      <c r="AA337" s="37"/>
      <c r="AB337" s="37"/>
      <c r="AC337" s="37"/>
      <c r="AD337" s="37"/>
      <c r="AE337" s="37"/>
      <c r="AR337" s="199" t="s">
        <v>364</v>
      </c>
      <c r="AT337" s="199" t="s">
        <v>483</v>
      </c>
      <c r="AU337" s="199" t="s">
        <v>350</v>
      </c>
      <c r="AY337" s="19" t="s">
        <v>329</v>
      </c>
      <c r="BE337" s="115">
        <f t="shared" si="91"/>
        <v>0</v>
      </c>
      <c r="BF337" s="115">
        <f t="shared" si="92"/>
        <v>0</v>
      </c>
      <c r="BG337" s="115">
        <f t="shared" si="93"/>
        <v>0</v>
      </c>
      <c r="BH337" s="115">
        <f t="shared" si="94"/>
        <v>0</v>
      </c>
      <c r="BI337" s="115">
        <f t="shared" si="95"/>
        <v>0</v>
      </c>
      <c r="BJ337" s="19" t="s">
        <v>96</v>
      </c>
      <c r="BK337" s="200">
        <f t="shared" si="96"/>
        <v>0</v>
      </c>
      <c r="BL337" s="19" t="s">
        <v>335</v>
      </c>
      <c r="BM337" s="199" t="s">
        <v>4104</v>
      </c>
    </row>
    <row r="338" spans="1:65" s="2" customFormat="1" ht="16.5" customHeight="1">
      <c r="A338" s="37"/>
      <c r="B338" s="153"/>
      <c r="C338" s="233" t="s">
        <v>2153</v>
      </c>
      <c r="D338" s="233" t="s">
        <v>483</v>
      </c>
      <c r="E338" s="234" t="s">
        <v>4105</v>
      </c>
      <c r="F338" s="235" t="s">
        <v>4106</v>
      </c>
      <c r="G338" s="236" t="s">
        <v>646</v>
      </c>
      <c r="H338" s="237">
        <v>1</v>
      </c>
      <c r="I338" s="238"/>
      <c r="J338" s="239"/>
      <c r="K338" s="237">
        <f t="shared" si="84"/>
        <v>0</v>
      </c>
      <c r="L338" s="239"/>
      <c r="M338" s="240"/>
      <c r="N338" s="241" t="s">
        <v>1</v>
      </c>
      <c r="O338" s="195" t="s">
        <v>47</v>
      </c>
      <c r="P338" s="196">
        <f t="shared" si="85"/>
        <v>0</v>
      </c>
      <c r="Q338" s="196">
        <f t="shared" si="86"/>
        <v>0</v>
      </c>
      <c r="R338" s="196">
        <f t="shared" si="87"/>
        <v>0</v>
      </c>
      <c r="S338" s="66"/>
      <c r="T338" s="197">
        <f t="shared" si="88"/>
        <v>0</v>
      </c>
      <c r="U338" s="197">
        <v>0</v>
      </c>
      <c r="V338" s="197">
        <f t="shared" si="89"/>
        <v>0</v>
      </c>
      <c r="W338" s="197">
        <v>0</v>
      </c>
      <c r="X338" s="198">
        <f t="shared" si="90"/>
        <v>0</v>
      </c>
      <c r="Y338" s="37"/>
      <c r="Z338" s="37"/>
      <c r="AA338" s="37"/>
      <c r="AB338" s="37"/>
      <c r="AC338" s="37"/>
      <c r="AD338" s="37"/>
      <c r="AE338" s="37"/>
      <c r="AR338" s="199" t="s">
        <v>364</v>
      </c>
      <c r="AT338" s="199" t="s">
        <v>483</v>
      </c>
      <c r="AU338" s="199" t="s">
        <v>350</v>
      </c>
      <c r="AY338" s="19" t="s">
        <v>329</v>
      </c>
      <c r="BE338" s="115">
        <f t="shared" si="91"/>
        <v>0</v>
      </c>
      <c r="BF338" s="115">
        <f t="shared" si="92"/>
        <v>0</v>
      </c>
      <c r="BG338" s="115">
        <f t="shared" si="93"/>
        <v>0</v>
      </c>
      <c r="BH338" s="115">
        <f t="shared" si="94"/>
        <v>0</v>
      </c>
      <c r="BI338" s="115">
        <f t="shared" si="95"/>
        <v>0</v>
      </c>
      <c r="BJ338" s="19" t="s">
        <v>96</v>
      </c>
      <c r="BK338" s="200">
        <f t="shared" si="96"/>
        <v>0</v>
      </c>
      <c r="BL338" s="19" t="s">
        <v>335</v>
      </c>
      <c r="BM338" s="199" t="s">
        <v>4107</v>
      </c>
    </row>
    <row r="339" spans="1:65" s="2" customFormat="1" ht="16.5" customHeight="1">
      <c r="A339" s="37"/>
      <c r="B339" s="153"/>
      <c r="C339" s="233" t="s">
        <v>2171</v>
      </c>
      <c r="D339" s="233" t="s">
        <v>483</v>
      </c>
      <c r="E339" s="234" t="s">
        <v>4108</v>
      </c>
      <c r="F339" s="235" t="s">
        <v>4109</v>
      </c>
      <c r="G339" s="236" t="s">
        <v>646</v>
      </c>
      <c r="H339" s="237">
        <v>1</v>
      </c>
      <c r="I339" s="238"/>
      <c r="J339" s="239"/>
      <c r="K339" s="237">
        <f t="shared" si="84"/>
        <v>0</v>
      </c>
      <c r="L339" s="239"/>
      <c r="M339" s="240"/>
      <c r="N339" s="241" t="s">
        <v>1</v>
      </c>
      <c r="O339" s="195" t="s">
        <v>47</v>
      </c>
      <c r="P339" s="196">
        <f t="shared" si="85"/>
        <v>0</v>
      </c>
      <c r="Q339" s="196">
        <f t="shared" si="86"/>
        <v>0</v>
      </c>
      <c r="R339" s="196">
        <f t="shared" si="87"/>
        <v>0</v>
      </c>
      <c r="S339" s="66"/>
      <c r="T339" s="197">
        <f t="shared" si="88"/>
        <v>0</v>
      </c>
      <c r="U339" s="197">
        <v>0</v>
      </c>
      <c r="V339" s="197">
        <f t="shared" si="89"/>
        <v>0</v>
      </c>
      <c r="W339" s="197">
        <v>0</v>
      </c>
      <c r="X339" s="198">
        <f t="shared" si="90"/>
        <v>0</v>
      </c>
      <c r="Y339" s="37"/>
      <c r="Z339" s="37"/>
      <c r="AA339" s="37"/>
      <c r="AB339" s="37"/>
      <c r="AC339" s="37"/>
      <c r="AD339" s="37"/>
      <c r="AE339" s="37"/>
      <c r="AR339" s="199" t="s">
        <v>364</v>
      </c>
      <c r="AT339" s="199" t="s">
        <v>483</v>
      </c>
      <c r="AU339" s="199" t="s">
        <v>350</v>
      </c>
      <c r="AY339" s="19" t="s">
        <v>329</v>
      </c>
      <c r="BE339" s="115">
        <f t="shared" si="91"/>
        <v>0</v>
      </c>
      <c r="BF339" s="115">
        <f t="shared" si="92"/>
        <v>0</v>
      </c>
      <c r="BG339" s="115">
        <f t="shared" si="93"/>
        <v>0</v>
      </c>
      <c r="BH339" s="115">
        <f t="shared" si="94"/>
        <v>0</v>
      </c>
      <c r="BI339" s="115">
        <f t="shared" si="95"/>
        <v>0</v>
      </c>
      <c r="BJ339" s="19" t="s">
        <v>96</v>
      </c>
      <c r="BK339" s="200">
        <f t="shared" si="96"/>
        <v>0</v>
      </c>
      <c r="BL339" s="19" t="s">
        <v>335</v>
      </c>
      <c r="BM339" s="199" t="s">
        <v>4110</v>
      </c>
    </row>
    <row r="340" spans="1:65" s="2" customFormat="1" ht="16.5" customHeight="1">
      <c r="A340" s="37"/>
      <c r="B340" s="153"/>
      <c r="C340" s="233" t="s">
        <v>2175</v>
      </c>
      <c r="D340" s="233" t="s">
        <v>483</v>
      </c>
      <c r="E340" s="234" t="s">
        <v>4111</v>
      </c>
      <c r="F340" s="235" t="s">
        <v>4112</v>
      </c>
      <c r="G340" s="236" t="s">
        <v>646</v>
      </c>
      <c r="H340" s="237">
        <v>1</v>
      </c>
      <c r="I340" s="238"/>
      <c r="J340" s="239"/>
      <c r="K340" s="237">
        <f t="shared" si="84"/>
        <v>0</v>
      </c>
      <c r="L340" s="239"/>
      <c r="M340" s="240"/>
      <c r="N340" s="241" t="s">
        <v>1</v>
      </c>
      <c r="O340" s="195" t="s">
        <v>47</v>
      </c>
      <c r="P340" s="196">
        <f t="shared" si="85"/>
        <v>0</v>
      </c>
      <c r="Q340" s="196">
        <f t="shared" si="86"/>
        <v>0</v>
      </c>
      <c r="R340" s="196">
        <f t="shared" si="87"/>
        <v>0</v>
      </c>
      <c r="S340" s="66"/>
      <c r="T340" s="197">
        <f t="shared" si="88"/>
        <v>0</v>
      </c>
      <c r="U340" s="197">
        <v>0</v>
      </c>
      <c r="V340" s="197">
        <f t="shared" si="89"/>
        <v>0</v>
      </c>
      <c r="W340" s="197">
        <v>0</v>
      </c>
      <c r="X340" s="198">
        <f t="shared" si="90"/>
        <v>0</v>
      </c>
      <c r="Y340" s="37"/>
      <c r="Z340" s="37"/>
      <c r="AA340" s="37"/>
      <c r="AB340" s="37"/>
      <c r="AC340" s="37"/>
      <c r="AD340" s="37"/>
      <c r="AE340" s="37"/>
      <c r="AR340" s="199" t="s">
        <v>364</v>
      </c>
      <c r="AT340" s="199" t="s">
        <v>483</v>
      </c>
      <c r="AU340" s="199" t="s">
        <v>350</v>
      </c>
      <c r="AY340" s="19" t="s">
        <v>329</v>
      </c>
      <c r="BE340" s="115">
        <f t="shared" si="91"/>
        <v>0</v>
      </c>
      <c r="BF340" s="115">
        <f t="shared" si="92"/>
        <v>0</v>
      </c>
      <c r="BG340" s="115">
        <f t="shared" si="93"/>
        <v>0</v>
      </c>
      <c r="BH340" s="115">
        <f t="shared" si="94"/>
        <v>0</v>
      </c>
      <c r="BI340" s="115">
        <f t="shared" si="95"/>
        <v>0</v>
      </c>
      <c r="BJ340" s="19" t="s">
        <v>96</v>
      </c>
      <c r="BK340" s="200">
        <f t="shared" si="96"/>
        <v>0</v>
      </c>
      <c r="BL340" s="19" t="s">
        <v>335</v>
      </c>
      <c r="BM340" s="199" t="s">
        <v>4113</v>
      </c>
    </row>
    <row r="341" spans="1:65" s="12" customFormat="1" ht="20.85" customHeight="1">
      <c r="B341" s="173"/>
      <c r="D341" s="174" t="s">
        <v>82</v>
      </c>
      <c r="E341" s="185" t="s">
        <v>4114</v>
      </c>
      <c r="F341" s="185" t="s">
        <v>4115</v>
      </c>
      <c r="I341" s="176"/>
      <c r="J341" s="176"/>
      <c r="K341" s="186">
        <f>BK341</f>
        <v>0</v>
      </c>
      <c r="M341" s="173"/>
      <c r="N341" s="178"/>
      <c r="O341" s="179"/>
      <c r="P341" s="179"/>
      <c r="Q341" s="180">
        <f>SUM(Q342:Q400)</f>
        <v>0</v>
      </c>
      <c r="R341" s="180">
        <f>SUM(R342:R400)</f>
        <v>0</v>
      </c>
      <c r="S341" s="179"/>
      <c r="T341" s="181">
        <f>SUM(T342:T400)</f>
        <v>0</v>
      </c>
      <c r="U341" s="179"/>
      <c r="V341" s="181">
        <f>SUM(V342:V400)</f>
        <v>0.63644000000000001</v>
      </c>
      <c r="W341" s="179"/>
      <c r="X341" s="182">
        <f>SUM(X342:X400)</f>
        <v>0</v>
      </c>
      <c r="AR341" s="174" t="s">
        <v>178</v>
      </c>
      <c r="AT341" s="183" t="s">
        <v>82</v>
      </c>
      <c r="AU341" s="183" t="s">
        <v>96</v>
      </c>
      <c r="AY341" s="174" t="s">
        <v>329</v>
      </c>
      <c r="BK341" s="184">
        <f>SUM(BK342:BK400)</f>
        <v>0</v>
      </c>
    </row>
    <row r="342" spans="1:65" s="2" customFormat="1" ht="24.2" customHeight="1">
      <c r="A342" s="37"/>
      <c r="B342" s="153"/>
      <c r="C342" s="187" t="s">
        <v>2179</v>
      </c>
      <c r="D342" s="187" t="s">
        <v>331</v>
      </c>
      <c r="E342" s="188" t="s">
        <v>4116</v>
      </c>
      <c r="F342" s="189" t="s">
        <v>4117</v>
      </c>
      <c r="G342" s="190" t="s">
        <v>342</v>
      </c>
      <c r="H342" s="191">
        <v>50</v>
      </c>
      <c r="I342" s="192"/>
      <c r="J342" s="192"/>
      <c r="K342" s="191">
        <f t="shared" ref="K342:K387" si="97">ROUND(P342*H342,3)</f>
        <v>0</v>
      </c>
      <c r="L342" s="193"/>
      <c r="M342" s="38"/>
      <c r="N342" s="194" t="s">
        <v>1</v>
      </c>
      <c r="O342" s="195" t="s">
        <v>47</v>
      </c>
      <c r="P342" s="196">
        <f t="shared" ref="P342:P387" si="98">I342+J342</f>
        <v>0</v>
      </c>
      <c r="Q342" s="196">
        <f t="shared" ref="Q342:Q387" si="99">ROUND(I342*H342,3)</f>
        <v>0</v>
      </c>
      <c r="R342" s="196">
        <f t="shared" ref="R342:R387" si="100">ROUND(J342*H342,3)</f>
        <v>0</v>
      </c>
      <c r="S342" s="66"/>
      <c r="T342" s="197">
        <f t="shared" ref="T342:T387" si="101">S342*H342</f>
        <v>0</v>
      </c>
      <c r="U342" s="197">
        <v>0</v>
      </c>
      <c r="V342" s="197">
        <f t="shared" ref="V342:V387" si="102">U342*H342</f>
        <v>0</v>
      </c>
      <c r="W342" s="197">
        <v>0</v>
      </c>
      <c r="X342" s="198">
        <f t="shared" ref="X342:X387" si="103">W342*H342</f>
        <v>0</v>
      </c>
      <c r="Y342" s="37"/>
      <c r="Z342" s="37"/>
      <c r="AA342" s="37"/>
      <c r="AB342" s="37"/>
      <c r="AC342" s="37"/>
      <c r="AD342" s="37"/>
      <c r="AE342" s="37"/>
      <c r="AR342" s="199" t="s">
        <v>821</v>
      </c>
      <c r="AT342" s="199" t="s">
        <v>331</v>
      </c>
      <c r="AU342" s="199" t="s">
        <v>178</v>
      </c>
      <c r="AY342" s="19" t="s">
        <v>329</v>
      </c>
      <c r="BE342" s="115">
        <f t="shared" ref="BE342:BE387" si="104">IF(O342="základná",K342,0)</f>
        <v>0</v>
      </c>
      <c r="BF342" s="115">
        <f t="shared" ref="BF342:BF387" si="105">IF(O342="znížená",K342,0)</f>
        <v>0</v>
      </c>
      <c r="BG342" s="115">
        <f t="shared" ref="BG342:BG387" si="106">IF(O342="zákl. prenesená",K342,0)</f>
        <v>0</v>
      </c>
      <c r="BH342" s="115">
        <f t="shared" ref="BH342:BH387" si="107">IF(O342="zníž. prenesená",K342,0)</f>
        <v>0</v>
      </c>
      <c r="BI342" s="115">
        <f t="shared" ref="BI342:BI387" si="108">IF(O342="nulová",K342,0)</f>
        <v>0</v>
      </c>
      <c r="BJ342" s="19" t="s">
        <v>96</v>
      </c>
      <c r="BK342" s="200">
        <f t="shared" ref="BK342:BK387" si="109">ROUND(P342*H342,3)</f>
        <v>0</v>
      </c>
      <c r="BL342" s="19" t="s">
        <v>821</v>
      </c>
      <c r="BM342" s="199" t="s">
        <v>4118</v>
      </c>
    </row>
    <row r="343" spans="1:65" s="2" customFormat="1" ht="16.5" customHeight="1">
      <c r="A343" s="37"/>
      <c r="B343" s="153"/>
      <c r="C343" s="233" t="s">
        <v>2187</v>
      </c>
      <c r="D343" s="233" t="s">
        <v>483</v>
      </c>
      <c r="E343" s="234" t="s">
        <v>4119</v>
      </c>
      <c r="F343" s="235" t="s">
        <v>4120</v>
      </c>
      <c r="G343" s="236" t="s">
        <v>342</v>
      </c>
      <c r="H343" s="237">
        <v>50</v>
      </c>
      <c r="I343" s="238"/>
      <c r="J343" s="239"/>
      <c r="K343" s="237">
        <f t="shared" si="97"/>
        <v>0</v>
      </c>
      <c r="L343" s="239"/>
      <c r="M343" s="240"/>
      <c r="N343" s="241" t="s">
        <v>1</v>
      </c>
      <c r="O343" s="195" t="s">
        <v>47</v>
      </c>
      <c r="P343" s="196">
        <f t="shared" si="98"/>
        <v>0</v>
      </c>
      <c r="Q343" s="196">
        <f t="shared" si="99"/>
        <v>0</v>
      </c>
      <c r="R343" s="196">
        <f t="shared" si="100"/>
        <v>0</v>
      </c>
      <c r="S343" s="66"/>
      <c r="T343" s="197">
        <f t="shared" si="101"/>
        <v>0</v>
      </c>
      <c r="U343" s="197">
        <v>4.4200000000000003E-3</v>
      </c>
      <c r="V343" s="197">
        <f t="shared" si="102"/>
        <v>0.22100000000000003</v>
      </c>
      <c r="W343" s="197">
        <v>0</v>
      </c>
      <c r="X343" s="198">
        <f t="shared" si="103"/>
        <v>0</v>
      </c>
      <c r="Y343" s="37"/>
      <c r="Z343" s="37"/>
      <c r="AA343" s="37"/>
      <c r="AB343" s="37"/>
      <c r="AC343" s="37"/>
      <c r="AD343" s="37"/>
      <c r="AE343" s="37"/>
      <c r="AR343" s="199" t="s">
        <v>1223</v>
      </c>
      <c r="AT343" s="199" t="s">
        <v>483</v>
      </c>
      <c r="AU343" s="199" t="s">
        <v>178</v>
      </c>
      <c r="AY343" s="19" t="s">
        <v>329</v>
      </c>
      <c r="BE343" s="115">
        <f t="shared" si="104"/>
        <v>0</v>
      </c>
      <c r="BF343" s="115">
        <f t="shared" si="105"/>
        <v>0</v>
      </c>
      <c r="BG343" s="115">
        <f t="shared" si="106"/>
        <v>0</v>
      </c>
      <c r="BH343" s="115">
        <f t="shared" si="107"/>
        <v>0</v>
      </c>
      <c r="BI343" s="115">
        <f t="shared" si="108"/>
        <v>0</v>
      </c>
      <c r="BJ343" s="19" t="s">
        <v>96</v>
      </c>
      <c r="BK343" s="200">
        <f t="shared" si="109"/>
        <v>0</v>
      </c>
      <c r="BL343" s="19" t="s">
        <v>1223</v>
      </c>
      <c r="BM343" s="199" t="s">
        <v>4121</v>
      </c>
    </row>
    <row r="344" spans="1:65" s="2" customFormat="1" ht="21.75" customHeight="1">
      <c r="A344" s="37"/>
      <c r="B344" s="153"/>
      <c r="C344" s="187" t="s">
        <v>2189</v>
      </c>
      <c r="D344" s="187" t="s">
        <v>331</v>
      </c>
      <c r="E344" s="188" t="s">
        <v>4122</v>
      </c>
      <c r="F344" s="189" t="s">
        <v>4123</v>
      </c>
      <c r="G344" s="190" t="s">
        <v>342</v>
      </c>
      <c r="H344" s="191">
        <v>225</v>
      </c>
      <c r="I344" s="192"/>
      <c r="J344" s="192"/>
      <c r="K344" s="191">
        <f t="shared" si="97"/>
        <v>0</v>
      </c>
      <c r="L344" s="193"/>
      <c r="M344" s="38"/>
      <c r="N344" s="194" t="s">
        <v>1</v>
      </c>
      <c r="O344" s="195" t="s">
        <v>47</v>
      </c>
      <c r="P344" s="196">
        <f t="shared" si="98"/>
        <v>0</v>
      </c>
      <c r="Q344" s="196">
        <f t="shared" si="99"/>
        <v>0</v>
      </c>
      <c r="R344" s="196">
        <f t="shared" si="100"/>
        <v>0</v>
      </c>
      <c r="S344" s="66"/>
      <c r="T344" s="197">
        <f t="shared" si="101"/>
        <v>0</v>
      </c>
      <c r="U344" s="197">
        <v>0</v>
      </c>
      <c r="V344" s="197">
        <f t="shared" si="102"/>
        <v>0</v>
      </c>
      <c r="W344" s="197">
        <v>0</v>
      </c>
      <c r="X344" s="198">
        <f t="shared" si="103"/>
        <v>0</v>
      </c>
      <c r="Y344" s="37"/>
      <c r="Z344" s="37"/>
      <c r="AA344" s="37"/>
      <c r="AB344" s="37"/>
      <c r="AC344" s="37"/>
      <c r="AD344" s="37"/>
      <c r="AE344" s="37"/>
      <c r="AR344" s="199" t="s">
        <v>821</v>
      </c>
      <c r="AT344" s="199" t="s">
        <v>331</v>
      </c>
      <c r="AU344" s="199" t="s">
        <v>178</v>
      </c>
      <c r="AY344" s="19" t="s">
        <v>329</v>
      </c>
      <c r="BE344" s="115">
        <f t="shared" si="104"/>
        <v>0</v>
      </c>
      <c r="BF344" s="115">
        <f t="shared" si="105"/>
        <v>0</v>
      </c>
      <c r="BG344" s="115">
        <f t="shared" si="106"/>
        <v>0</v>
      </c>
      <c r="BH344" s="115">
        <f t="shared" si="107"/>
        <v>0</v>
      </c>
      <c r="BI344" s="115">
        <f t="shared" si="108"/>
        <v>0</v>
      </c>
      <c r="BJ344" s="19" t="s">
        <v>96</v>
      </c>
      <c r="BK344" s="200">
        <f t="shared" si="109"/>
        <v>0</v>
      </c>
      <c r="BL344" s="19" t="s">
        <v>821</v>
      </c>
      <c r="BM344" s="199" t="s">
        <v>4124</v>
      </c>
    </row>
    <row r="345" spans="1:65" s="2" customFormat="1" ht="24.2" customHeight="1">
      <c r="A345" s="37"/>
      <c r="B345" s="153"/>
      <c r="C345" s="233" t="s">
        <v>2191</v>
      </c>
      <c r="D345" s="233" t="s">
        <v>483</v>
      </c>
      <c r="E345" s="234" t="s">
        <v>4125</v>
      </c>
      <c r="F345" s="235" t="s">
        <v>4126</v>
      </c>
      <c r="G345" s="236" t="s">
        <v>342</v>
      </c>
      <c r="H345" s="237">
        <v>225</v>
      </c>
      <c r="I345" s="238"/>
      <c r="J345" s="239"/>
      <c r="K345" s="237">
        <f t="shared" si="97"/>
        <v>0</v>
      </c>
      <c r="L345" s="239"/>
      <c r="M345" s="240"/>
      <c r="N345" s="241" t="s">
        <v>1</v>
      </c>
      <c r="O345" s="195" t="s">
        <v>47</v>
      </c>
      <c r="P345" s="196">
        <f t="shared" si="98"/>
        <v>0</v>
      </c>
      <c r="Q345" s="196">
        <f t="shared" si="99"/>
        <v>0</v>
      </c>
      <c r="R345" s="196">
        <f t="shared" si="100"/>
        <v>0</v>
      </c>
      <c r="S345" s="66"/>
      <c r="T345" s="197">
        <f t="shared" si="101"/>
        <v>0</v>
      </c>
      <c r="U345" s="197">
        <v>0</v>
      </c>
      <c r="V345" s="197">
        <f t="shared" si="102"/>
        <v>0</v>
      </c>
      <c r="W345" s="197">
        <v>0</v>
      </c>
      <c r="X345" s="198">
        <f t="shared" si="103"/>
        <v>0</v>
      </c>
      <c r="Y345" s="37"/>
      <c r="Z345" s="37"/>
      <c r="AA345" s="37"/>
      <c r="AB345" s="37"/>
      <c r="AC345" s="37"/>
      <c r="AD345" s="37"/>
      <c r="AE345" s="37"/>
      <c r="AR345" s="199" t="s">
        <v>3422</v>
      </c>
      <c r="AT345" s="199" t="s">
        <v>483</v>
      </c>
      <c r="AU345" s="199" t="s">
        <v>178</v>
      </c>
      <c r="AY345" s="19" t="s">
        <v>329</v>
      </c>
      <c r="BE345" s="115">
        <f t="shared" si="104"/>
        <v>0</v>
      </c>
      <c r="BF345" s="115">
        <f t="shared" si="105"/>
        <v>0</v>
      </c>
      <c r="BG345" s="115">
        <f t="shared" si="106"/>
        <v>0</v>
      </c>
      <c r="BH345" s="115">
        <f t="shared" si="107"/>
        <v>0</v>
      </c>
      <c r="BI345" s="115">
        <f t="shared" si="108"/>
        <v>0</v>
      </c>
      <c r="BJ345" s="19" t="s">
        <v>96</v>
      </c>
      <c r="BK345" s="200">
        <f t="shared" si="109"/>
        <v>0</v>
      </c>
      <c r="BL345" s="19" t="s">
        <v>821</v>
      </c>
      <c r="BM345" s="199" t="s">
        <v>4127</v>
      </c>
    </row>
    <row r="346" spans="1:65" s="2" customFormat="1" ht="21.75" customHeight="1">
      <c r="A346" s="37"/>
      <c r="B346" s="153"/>
      <c r="C346" s="187" t="s">
        <v>2195</v>
      </c>
      <c r="D346" s="187" t="s">
        <v>331</v>
      </c>
      <c r="E346" s="188" t="s">
        <v>3443</v>
      </c>
      <c r="F346" s="189" t="s">
        <v>4128</v>
      </c>
      <c r="G346" s="190" t="s">
        <v>342</v>
      </c>
      <c r="H346" s="191">
        <v>300</v>
      </c>
      <c r="I346" s="192"/>
      <c r="J346" s="192"/>
      <c r="K346" s="191">
        <f t="shared" si="97"/>
        <v>0</v>
      </c>
      <c r="L346" s="193"/>
      <c r="M346" s="38"/>
      <c r="N346" s="194" t="s">
        <v>1</v>
      </c>
      <c r="O346" s="195" t="s">
        <v>47</v>
      </c>
      <c r="P346" s="196">
        <f t="shared" si="98"/>
        <v>0</v>
      </c>
      <c r="Q346" s="196">
        <f t="shared" si="99"/>
        <v>0</v>
      </c>
      <c r="R346" s="196">
        <f t="shared" si="100"/>
        <v>0</v>
      </c>
      <c r="S346" s="66"/>
      <c r="T346" s="197">
        <f t="shared" si="101"/>
        <v>0</v>
      </c>
      <c r="U346" s="197">
        <v>0</v>
      </c>
      <c r="V346" s="197">
        <f t="shared" si="102"/>
        <v>0</v>
      </c>
      <c r="W346" s="197">
        <v>0</v>
      </c>
      <c r="X346" s="198">
        <f t="shared" si="103"/>
        <v>0</v>
      </c>
      <c r="Y346" s="37"/>
      <c r="Z346" s="37"/>
      <c r="AA346" s="37"/>
      <c r="AB346" s="37"/>
      <c r="AC346" s="37"/>
      <c r="AD346" s="37"/>
      <c r="AE346" s="37"/>
      <c r="AR346" s="199" t="s">
        <v>821</v>
      </c>
      <c r="AT346" s="199" t="s">
        <v>331</v>
      </c>
      <c r="AU346" s="199" t="s">
        <v>178</v>
      </c>
      <c r="AY346" s="19" t="s">
        <v>329</v>
      </c>
      <c r="BE346" s="115">
        <f t="shared" si="104"/>
        <v>0</v>
      </c>
      <c r="BF346" s="115">
        <f t="shared" si="105"/>
        <v>0</v>
      </c>
      <c r="BG346" s="115">
        <f t="shared" si="106"/>
        <v>0</v>
      </c>
      <c r="BH346" s="115">
        <f t="shared" si="107"/>
        <v>0</v>
      </c>
      <c r="BI346" s="115">
        <f t="shared" si="108"/>
        <v>0</v>
      </c>
      <c r="BJ346" s="19" t="s">
        <v>96</v>
      </c>
      <c r="BK346" s="200">
        <f t="shared" si="109"/>
        <v>0</v>
      </c>
      <c r="BL346" s="19" t="s">
        <v>821</v>
      </c>
      <c r="BM346" s="199" t="s">
        <v>4129</v>
      </c>
    </row>
    <row r="347" spans="1:65" s="2" customFormat="1" ht="24.2" customHeight="1">
      <c r="A347" s="37"/>
      <c r="B347" s="153"/>
      <c r="C347" s="233" t="s">
        <v>2199</v>
      </c>
      <c r="D347" s="233" t="s">
        <v>483</v>
      </c>
      <c r="E347" s="234" t="s">
        <v>4130</v>
      </c>
      <c r="F347" s="235" t="s">
        <v>4131</v>
      </c>
      <c r="G347" s="236" t="s">
        <v>342</v>
      </c>
      <c r="H347" s="237">
        <v>300</v>
      </c>
      <c r="I347" s="238"/>
      <c r="J347" s="239"/>
      <c r="K347" s="237">
        <f t="shared" si="97"/>
        <v>0</v>
      </c>
      <c r="L347" s="239"/>
      <c r="M347" s="240"/>
      <c r="N347" s="241" t="s">
        <v>1</v>
      </c>
      <c r="O347" s="195" t="s">
        <v>47</v>
      </c>
      <c r="P347" s="196">
        <f t="shared" si="98"/>
        <v>0</v>
      </c>
      <c r="Q347" s="196">
        <f t="shared" si="99"/>
        <v>0</v>
      </c>
      <c r="R347" s="196">
        <f t="shared" si="100"/>
        <v>0</v>
      </c>
      <c r="S347" s="66"/>
      <c r="T347" s="197">
        <f t="shared" si="101"/>
        <v>0</v>
      </c>
      <c r="U347" s="197">
        <v>0</v>
      </c>
      <c r="V347" s="197">
        <f t="shared" si="102"/>
        <v>0</v>
      </c>
      <c r="W347" s="197">
        <v>0</v>
      </c>
      <c r="X347" s="198">
        <f t="shared" si="103"/>
        <v>0</v>
      </c>
      <c r="Y347" s="37"/>
      <c r="Z347" s="37"/>
      <c r="AA347" s="37"/>
      <c r="AB347" s="37"/>
      <c r="AC347" s="37"/>
      <c r="AD347" s="37"/>
      <c r="AE347" s="37"/>
      <c r="AR347" s="199" t="s">
        <v>3422</v>
      </c>
      <c r="AT347" s="199" t="s">
        <v>483</v>
      </c>
      <c r="AU347" s="199" t="s">
        <v>178</v>
      </c>
      <c r="AY347" s="19" t="s">
        <v>329</v>
      </c>
      <c r="BE347" s="115">
        <f t="shared" si="104"/>
        <v>0</v>
      </c>
      <c r="BF347" s="115">
        <f t="shared" si="105"/>
        <v>0</v>
      </c>
      <c r="BG347" s="115">
        <f t="shared" si="106"/>
        <v>0</v>
      </c>
      <c r="BH347" s="115">
        <f t="shared" si="107"/>
        <v>0</v>
      </c>
      <c r="BI347" s="115">
        <f t="shared" si="108"/>
        <v>0</v>
      </c>
      <c r="BJ347" s="19" t="s">
        <v>96</v>
      </c>
      <c r="BK347" s="200">
        <f t="shared" si="109"/>
        <v>0</v>
      </c>
      <c r="BL347" s="19" t="s">
        <v>821</v>
      </c>
      <c r="BM347" s="199" t="s">
        <v>4132</v>
      </c>
    </row>
    <row r="348" spans="1:65" s="2" customFormat="1" ht="21.75" customHeight="1">
      <c r="A348" s="37"/>
      <c r="B348" s="153"/>
      <c r="C348" s="187" t="s">
        <v>2203</v>
      </c>
      <c r="D348" s="187" t="s">
        <v>331</v>
      </c>
      <c r="E348" s="188" t="s">
        <v>3449</v>
      </c>
      <c r="F348" s="189" t="s">
        <v>4133</v>
      </c>
      <c r="G348" s="190" t="s">
        <v>342</v>
      </c>
      <c r="H348" s="191">
        <v>400</v>
      </c>
      <c r="I348" s="192"/>
      <c r="J348" s="192"/>
      <c r="K348" s="191">
        <f t="shared" si="97"/>
        <v>0</v>
      </c>
      <c r="L348" s="193"/>
      <c r="M348" s="38"/>
      <c r="N348" s="194" t="s">
        <v>1</v>
      </c>
      <c r="O348" s="195" t="s">
        <v>47</v>
      </c>
      <c r="P348" s="196">
        <f t="shared" si="98"/>
        <v>0</v>
      </c>
      <c r="Q348" s="196">
        <f t="shared" si="99"/>
        <v>0</v>
      </c>
      <c r="R348" s="196">
        <f t="shared" si="100"/>
        <v>0</v>
      </c>
      <c r="S348" s="66"/>
      <c r="T348" s="197">
        <f t="shared" si="101"/>
        <v>0</v>
      </c>
      <c r="U348" s="197">
        <v>0</v>
      </c>
      <c r="V348" s="197">
        <f t="shared" si="102"/>
        <v>0</v>
      </c>
      <c r="W348" s="197">
        <v>0</v>
      </c>
      <c r="X348" s="198">
        <f t="shared" si="103"/>
        <v>0</v>
      </c>
      <c r="Y348" s="37"/>
      <c r="Z348" s="37"/>
      <c r="AA348" s="37"/>
      <c r="AB348" s="37"/>
      <c r="AC348" s="37"/>
      <c r="AD348" s="37"/>
      <c r="AE348" s="37"/>
      <c r="AR348" s="199" t="s">
        <v>821</v>
      </c>
      <c r="AT348" s="199" t="s">
        <v>331</v>
      </c>
      <c r="AU348" s="199" t="s">
        <v>178</v>
      </c>
      <c r="AY348" s="19" t="s">
        <v>329</v>
      </c>
      <c r="BE348" s="115">
        <f t="shared" si="104"/>
        <v>0</v>
      </c>
      <c r="BF348" s="115">
        <f t="shared" si="105"/>
        <v>0</v>
      </c>
      <c r="BG348" s="115">
        <f t="shared" si="106"/>
        <v>0</v>
      </c>
      <c r="BH348" s="115">
        <f t="shared" si="107"/>
        <v>0</v>
      </c>
      <c r="BI348" s="115">
        <f t="shared" si="108"/>
        <v>0</v>
      </c>
      <c r="BJ348" s="19" t="s">
        <v>96</v>
      </c>
      <c r="BK348" s="200">
        <f t="shared" si="109"/>
        <v>0</v>
      </c>
      <c r="BL348" s="19" t="s">
        <v>821</v>
      </c>
      <c r="BM348" s="199" t="s">
        <v>4134</v>
      </c>
    </row>
    <row r="349" spans="1:65" s="2" customFormat="1" ht="24.2" customHeight="1">
      <c r="A349" s="37"/>
      <c r="B349" s="153"/>
      <c r="C349" s="233" t="s">
        <v>2207</v>
      </c>
      <c r="D349" s="233" t="s">
        <v>483</v>
      </c>
      <c r="E349" s="234" t="s">
        <v>4135</v>
      </c>
      <c r="F349" s="235" t="s">
        <v>4136</v>
      </c>
      <c r="G349" s="236" t="s">
        <v>342</v>
      </c>
      <c r="H349" s="237">
        <v>400</v>
      </c>
      <c r="I349" s="238"/>
      <c r="J349" s="239"/>
      <c r="K349" s="237">
        <f t="shared" si="97"/>
        <v>0</v>
      </c>
      <c r="L349" s="239"/>
      <c r="M349" s="240"/>
      <c r="N349" s="241" t="s">
        <v>1</v>
      </c>
      <c r="O349" s="195" t="s">
        <v>47</v>
      </c>
      <c r="P349" s="196">
        <f t="shared" si="98"/>
        <v>0</v>
      </c>
      <c r="Q349" s="196">
        <f t="shared" si="99"/>
        <v>0</v>
      </c>
      <c r="R349" s="196">
        <f t="shared" si="100"/>
        <v>0</v>
      </c>
      <c r="S349" s="66"/>
      <c r="T349" s="197">
        <f t="shared" si="101"/>
        <v>0</v>
      </c>
      <c r="U349" s="197">
        <v>0</v>
      </c>
      <c r="V349" s="197">
        <f t="shared" si="102"/>
        <v>0</v>
      </c>
      <c r="W349" s="197">
        <v>0</v>
      </c>
      <c r="X349" s="198">
        <f t="shared" si="103"/>
        <v>0</v>
      </c>
      <c r="Y349" s="37"/>
      <c r="Z349" s="37"/>
      <c r="AA349" s="37"/>
      <c r="AB349" s="37"/>
      <c r="AC349" s="37"/>
      <c r="AD349" s="37"/>
      <c r="AE349" s="37"/>
      <c r="AR349" s="199" t="s">
        <v>3422</v>
      </c>
      <c r="AT349" s="199" t="s">
        <v>483</v>
      </c>
      <c r="AU349" s="199" t="s">
        <v>178</v>
      </c>
      <c r="AY349" s="19" t="s">
        <v>329</v>
      </c>
      <c r="BE349" s="115">
        <f t="shared" si="104"/>
        <v>0</v>
      </c>
      <c r="BF349" s="115">
        <f t="shared" si="105"/>
        <v>0</v>
      </c>
      <c r="BG349" s="115">
        <f t="shared" si="106"/>
        <v>0</v>
      </c>
      <c r="BH349" s="115">
        <f t="shared" si="107"/>
        <v>0</v>
      </c>
      <c r="BI349" s="115">
        <f t="shared" si="108"/>
        <v>0</v>
      </c>
      <c r="BJ349" s="19" t="s">
        <v>96</v>
      </c>
      <c r="BK349" s="200">
        <f t="shared" si="109"/>
        <v>0</v>
      </c>
      <c r="BL349" s="19" t="s">
        <v>821</v>
      </c>
      <c r="BM349" s="199" t="s">
        <v>4137</v>
      </c>
    </row>
    <row r="350" spans="1:65" s="2" customFormat="1" ht="24.2" customHeight="1">
      <c r="A350" s="37"/>
      <c r="B350" s="153"/>
      <c r="C350" s="187" t="s">
        <v>2211</v>
      </c>
      <c r="D350" s="187" t="s">
        <v>331</v>
      </c>
      <c r="E350" s="188" t="s">
        <v>4138</v>
      </c>
      <c r="F350" s="189" t="s">
        <v>4139</v>
      </c>
      <c r="G350" s="190" t="s">
        <v>342</v>
      </c>
      <c r="H350" s="191">
        <v>550</v>
      </c>
      <c r="I350" s="192"/>
      <c r="J350" s="192"/>
      <c r="K350" s="191">
        <f t="shared" si="97"/>
        <v>0</v>
      </c>
      <c r="L350" s="193"/>
      <c r="M350" s="38"/>
      <c r="N350" s="194" t="s">
        <v>1</v>
      </c>
      <c r="O350" s="195" t="s">
        <v>47</v>
      </c>
      <c r="P350" s="196">
        <f t="shared" si="98"/>
        <v>0</v>
      </c>
      <c r="Q350" s="196">
        <f t="shared" si="99"/>
        <v>0</v>
      </c>
      <c r="R350" s="196">
        <f t="shared" si="100"/>
        <v>0</v>
      </c>
      <c r="S350" s="66"/>
      <c r="T350" s="197">
        <f t="shared" si="101"/>
        <v>0</v>
      </c>
      <c r="U350" s="197">
        <v>0</v>
      </c>
      <c r="V350" s="197">
        <f t="shared" si="102"/>
        <v>0</v>
      </c>
      <c r="W350" s="197">
        <v>0</v>
      </c>
      <c r="X350" s="198">
        <f t="shared" si="103"/>
        <v>0</v>
      </c>
      <c r="Y350" s="37"/>
      <c r="Z350" s="37"/>
      <c r="AA350" s="37"/>
      <c r="AB350" s="37"/>
      <c r="AC350" s="37"/>
      <c r="AD350" s="37"/>
      <c r="AE350" s="37"/>
      <c r="AR350" s="199" t="s">
        <v>821</v>
      </c>
      <c r="AT350" s="199" t="s">
        <v>331</v>
      </c>
      <c r="AU350" s="199" t="s">
        <v>178</v>
      </c>
      <c r="AY350" s="19" t="s">
        <v>329</v>
      </c>
      <c r="BE350" s="115">
        <f t="shared" si="104"/>
        <v>0</v>
      </c>
      <c r="BF350" s="115">
        <f t="shared" si="105"/>
        <v>0</v>
      </c>
      <c r="BG350" s="115">
        <f t="shared" si="106"/>
        <v>0</v>
      </c>
      <c r="BH350" s="115">
        <f t="shared" si="107"/>
        <v>0</v>
      </c>
      <c r="BI350" s="115">
        <f t="shared" si="108"/>
        <v>0</v>
      </c>
      <c r="BJ350" s="19" t="s">
        <v>96</v>
      </c>
      <c r="BK350" s="200">
        <f t="shared" si="109"/>
        <v>0</v>
      </c>
      <c r="BL350" s="19" t="s">
        <v>821</v>
      </c>
      <c r="BM350" s="199" t="s">
        <v>4140</v>
      </c>
    </row>
    <row r="351" spans="1:65" s="2" customFormat="1" ht="24.2" customHeight="1">
      <c r="A351" s="37"/>
      <c r="B351" s="153"/>
      <c r="C351" s="233" t="s">
        <v>2215</v>
      </c>
      <c r="D351" s="233" t="s">
        <v>483</v>
      </c>
      <c r="E351" s="234" t="s">
        <v>4141</v>
      </c>
      <c r="F351" s="235" t="s">
        <v>4142</v>
      </c>
      <c r="G351" s="236" t="s">
        <v>342</v>
      </c>
      <c r="H351" s="237">
        <v>550</v>
      </c>
      <c r="I351" s="238"/>
      <c r="J351" s="239"/>
      <c r="K351" s="237">
        <f t="shared" si="97"/>
        <v>0</v>
      </c>
      <c r="L351" s="239"/>
      <c r="M351" s="240"/>
      <c r="N351" s="241" t="s">
        <v>1</v>
      </c>
      <c r="O351" s="195" t="s">
        <v>47</v>
      </c>
      <c r="P351" s="196">
        <f t="shared" si="98"/>
        <v>0</v>
      </c>
      <c r="Q351" s="196">
        <f t="shared" si="99"/>
        <v>0</v>
      </c>
      <c r="R351" s="196">
        <f t="shared" si="100"/>
        <v>0</v>
      </c>
      <c r="S351" s="66"/>
      <c r="T351" s="197">
        <f t="shared" si="101"/>
        <v>0</v>
      </c>
      <c r="U351" s="197">
        <v>0</v>
      </c>
      <c r="V351" s="197">
        <f t="shared" si="102"/>
        <v>0</v>
      </c>
      <c r="W351" s="197">
        <v>0</v>
      </c>
      <c r="X351" s="198">
        <f t="shared" si="103"/>
        <v>0</v>
      </c>
      <c r="Y351" s="37"/>
      <c r="Z351" s="37"/>
      <c r="AA351" s="37"/>
      <c r="AB351" s="37"/>
      <c r="AC351" s="37"/>
      <c r="AD351" s="37"/>
      <c r="AE351" s="37"/>
      <c r="AR351" s="199" t="s">
        <v>3422</v>
      </c>
      <c r="AT351" s="199" t="s">
        <v>483</v>
      </c>
      <c r="AU351" s="199" t="s">
        <v>178</v>
      </c>
      <c r="AY351" s="19" t="s">
        <v>329</v>
      </c>
      <c r="BE351" s="115">
        <f t="shared" si="104"/>
        <v>0</v>
      </c>
      <c r="BF351" s="115">
        <f t="shared" si="105"/>
        <v>0</v>
      </c>
      <c r="BG351" s="115">
        <f t="shared" si="106"/>
        <v>0</v>
      </c>
      <c r="BH351" s="115">
        <f t="shared" si="107"/>
        <v>0</v>
      </c>
      <c r="BI351" s="115">
        <f t="shared" si="108"/>
        <v>0</v>
      </c>
      <c r="BJ351" s="19" t="s">
        <v>96</v>
      </c>
      <c r="BK351" s="200">
        <f t="shared" si="109"/>
        <v>0</v>
      </c>
      <c r="BL351" s="19" t="s">
        <v>821</v>
      </c>
      <c r="BM351" s="199" t="s">
        <v>4143</v>
      </c>
    </row>
    <row r="352" spans="1:65" s="2" customFormat="1" ht="24.2" customHeight="1">
      <c r="A352" s="37"/>
      <c r="B352" s="153"/>
      <c r="C352" s="187" t="s">
        <v>2219</v>
      </c>
      <c r="D352" s="187" t="s">
        <v>331</v>
      </c>
      <c r="E352" s="188" t="s">
        <v>4138</v>
      </c>
      <c r="F352" s="189" t="s">
        <v>4139</v>
      </c>
      <c r="G352" s="190" t="s">
        <v>342</v>
      </c>
      <c r="H352" s="191">
        <v>850</v>
      </c>
      <c r="I352" s="192"/>
      <c r="J352" s="192"/>
      <c r="K352" s="191">
        <f t="shared" si="97"/>
        <v>0</v>
      </c>
      <c r="L352" s="193"/>
      <c r="M352" s="38"/>
      <c r="N352" s="194" t="s">
        <v>1</v>
      </c>
      <c r="O352" s="195" t="s">
        <v>47</v>
      </c>
      <c r="P352" s="196">
        <f t="shared" si="98"/>
        <v>0</v>
      </c>
      <c r="Q352" s="196">
        <f t="shared" si="99"/>
        <v>0</v>
      </c>
      <c r="R352" s="196">
        <f t="shared" si="100"/>
        <v>0</v>
      </c>
      <c r="S352" s="66"/>
      <c r="T352" s="197">
        <f t="shared" si="101"/>
        <v>0</v>
      </c>
      <c r="U352" s="197">
        <v>0</v>
      </c>
      <c r="V352" s="197">
        <f t="shared" si="102"/>
        <v>0</v>
      </c>
      <c r="W352" s="197">
        <v>0</v>
      </c>
      <c r="X352" s="198">
        <f t="shared" si="103"/>
        <v>0</v>
      </c>
      <c r="Y352" s="37"/>
      <c r="Z352" s="37"/>
      <c r="AA352" s="37"/>
      <c r="AB352" s="37"/>
      <c r="AC352" s="37"/>
      <c r="AD352" s="37"/>
      <c r="AE352" s="37"/>
      <c r="AR352" s="199" t="s">
        <v>821</v>
      </c>
      <c r="AT352" s="199" t="s">
        <v>331</v>
      </c>
      <c r="AU352" s="199" t="s">
        <v>178</v>
      </c>
      <c r="AY352" s="19" t="s">
        <v>329</v>
      </c>
      <c r="BE352" s="115">
        <f t="shared" si="104"/>
        <v>0</v>
      </c>
      <c r="BF352" s="115">
        <f t="shared" si="105"/>
        <v>0</v>
      </c>
      <c r="BG352" s="115">
        <f t="shared" si="106"/>
        <v>0</v>
      </c>
      <c r="BH352" s="115">
        <f t="shared" si="107"/>
        <v>0</v>
      </c>
      <c r="BI352" s="115">
        <f t="shared" si="108"/>
        <v>0</v>
      </c>
      <c r="BJ352" s="19" t="s">
        <v>96</v>
      </c>
      <c r="BK352" s="200">
        <f t="shared" si="109"/>
        <v>0</v>
      </c>
      <c r="BL352" s="19" t="s">
        <v>821</v>
      </c>
      <c r="BM352" s="199" t="s">
        <v>4144</v>
      </c>
    </row>
    <row r="353" spans="1:65" s="2" customFormat="1" ht="24.2" customHeight="1">
      <c r="A353" s="37"/>
      <c r="B353" s="153"/>
      <c r="C353" s="233" t="s">
        <v>2223</v>
      </c>
      <c r="D353" s="233" t="s">
        <v>483</v>
      </c>
      <c r="E353" s="234" t="s">
        <v>4145</v>
      </c>
      <c r="F353" s="235" t="s">
        <v>4146</v>
      </c>
      <c r="G353" s="236" t="s">
        <v>342</v>
      </c>
      <c r="H353" s="237">
        <v>850</v>
      </c>
      <c r="I353" s="238"/>
      <c r="J353" s="239"/>
      <c r="K353" s="237">
        <f t="shared" si="97"/>
        <v>0</v>
      </c>
      <c r="L353" s="239"/>
      <c r="M353" s="240"/>
      <c r="N353" s="241" t="s">
        <v>1</v>
      </c>
      <c r="O353" s="195" t="s">
        <v>47</v>
      </c>
      <c r="P353" s="196">
        <f t="shared" si="98"/>
        <v>0</v>
      </c>
      <c r="Q353" s="196">
        <f t="shared" si="99"/>
        <v>0</v>
      </c>
      <c r="R353" s="196">
        <f t="shared" si="100"/>
        <v>0</v>
      </c>
      <c r="S353" s="66"/>
      <c r="T353" s="197">
        <f t="shared" si="101"/>
        <v>0</v>
      </c>
      <c r="U353" s="197">
        <v>0</v>
      </c>
      <c r="V353" s="197">
        <f t="shared" si="102"/>
        <v>0</v>
      </c>
      <c r="W353" s="197">
        <v>0</v>
      </c>
      <c r="X353" s="198">
        <f t="shared" si="103"/>
        <v>0</v>
      </c>
      <c r="Y353" s="37"/>
      <c r="Z353" s="37"/>
      <c r="AA353" s="37"/>
      <c r="AB353" s="37"/>
      <c r="AC353" s="37"/>
      <c r="AD353" s="37"/>
      <c r="AE353" s="37"/>
      <c r="AR353" s="199" t="s">
        <v>3422</v>
      </c>
      <c r="AT353" s="199" t="s">
        <v>483</v>
      </c>
      <c r="AU353" s="199" t="s">
        <v>178</v>
      </c>
      <c r="AY353" s="19" t="s">
        <v>329</v>
      </c>
      <c r="BE353" s="115">
        <f t="shared" si="104"/>
        <v>0</v>
      </c>
      <c r="BF353" s="115">
        <f t="shared" si="105"/>
        <v>0</v>
      </c>
      <c r="BG353" s="115">
        <f t="shared" si="106"/>
        <v>0</v>
      </c>
      <c r="BH353" s="115">
        <f t="shared" si="107"/>
        <v>0</v>
      </c>
      <c r="BI353" s="115">
        <f t="shared" si="108"/>
        <v>0</v>
      </c>
      <c r="BJ353" s="19" t="s">
        <v>96</v>
      </c>
      <c r="BK353" s="200">
        <f t="shared" si="109"/>
        <v>0</v>
      </c>
      <c r="BL353" s="19" t="s">
        <v>821</v>
      </c>
      <c r="BM353" s="199" t="s">
        <v>4147</v>
      </c>
    </row>
    <row r="354" spans="1:65" s="2" customFormat="1" ht="24.2" customHeight="1">
      <c r="A354" s="37"/>
      <c r="B354" s="153"/>
      <c r="C354" s="187" t="s">
        <v>2227</v>
      </c>
      <c r="D354" s="187" t="s">
        <v>331</v>
      </c>
      <c r="E354" s="188" t="s">
        <v>4148</v>
      </c>
      <c r="F354" s="189" t="s">
        <v>4149</v>
      </c>
      <c r="G354" s="190" t="s">
        <v>342</v>
      </c>
      <c r="H354" s="191">
        <v>1200</v>
      </c>
      <c r="I354" s="192"/>
      <c r="J354" s="192"/>
      <c r="K354" s="191">
        <f t="shared" si="97"/>
        <v>0</v>
      </c>
      <c r="L354" s="193"/>
      <c r="M354" s="38"/>
      <c r="N354" s="194" t="s">
        <v>1</v>
      </c>
      <c r="O354" s="195" t="s">
        <v>47</v>
      </c>
      <c r="P354" s="196">
        <f t="shared" si="98"/>
        <v>0</v>
      </c>
      <c r="Q354" s="196">
        <f t="shared" si="99"/>
        <v>0</v>
      </c>
      <c r="R354" s="196">
        <f t="shared" si="100"/>
        <v>0</v>
      </c>
      <c r="S354" s="66"/>
      <c r="T354" s="197">
        <f t="shared" si="101"/>
        <v>0</v>
      </c>
      <c r="U354" s="197">
        <v>0</v>
      </c>
      <c r="V354" s="197">
        <f t="shared" si="102"/>
        <v>0</v>
      </c>
      <c r="W354" s="197">
        <v>0</v>
      </c>
      <c r="X354" s="198">
        <f t="shared" si="103"/>
        <v>0</v>
      </c>
      <c r="Y354" s="37"/>
      <c r="Z354" s="37"/>
      <c r="AA354" s="37"/>
      <c r="AB354" s="37"/>
      <c r="AC354" s="37"/>
      <c r="AD354" s="37"/>
      <c r="AE354" s="37"/>
      <c r="AR354" s="199" t="s">
        <v>821</v>
      </c>
      <c r="AT354" s="199" t="s">
        <v>331</v>
      </c>
      <c r="AU354" s="199" t="s">
        <v>178</v>
      </c>
      <c r="AY354" s="19" t="s">
        <v>329</v>
      </c>
      <c r="BE354" s="115">
        <f t="shared" si="104"/>
        <v>0</v>
      </c>
      <c r="BF354" s="115">
        <f t="shared" si="105"/>
        <v>0</v>
      </c>
      <c r="BG354" s="115">
        <f t="shared" si="106"/>
        <v>0</v>
      </c>
      <c r="BH354" s="115">
        <f t="shared" si="107"/>
        <v>0</v>
      </c>
      <c r="BI354" s="115">
        <f t="shared" si="108"/>
        <v>0</v>
      </c>
      <c r="BJ354" s="19" t="s">
        <v>96</v>
      </c>
      <c r="BK354" s="200">
        <f t="shared" si="109"/>
        <v>0</v>
      </c>
      <c r="BL354" s="19" t="s">
        <v>821</v>
      </c>
      <c r="BM354" s="199" t="s">
        <v>4150</v>
      </c>
    </row>
    <row r="355" spans="1:65" s="2" customFormat="1" ht="24.2" customHeight="1">
      <c r="A355" s="37"/>
      <c r="B355" s="153"/>
      <c r="C355" s="233" t="s">
        <v>2233</v>
      </c>
      <c r="D355" s="233" t="s">
        <v>483</v>
      </c>
      <c r="E355" s="234" t="s">
        <v>4151</v>
      </c>
      <c r="F355" s="235" t="s">
        <v>4152</v>
      </c>
      <c r="G355" s="236" t="s">
        <v>342</v>
      </c>
      <c r="H355" s="237">
        <v>1200</v>
      </c>
      <c r="I355" s="238"/>
      <c r="J355" s="239"/>
      <c r="K355" s="237">
        <f t="shared" si="97"/>
        <v>0</v>
      </c>
      <c r="L355" s="239"/>
      <c r="M355" s="240"/>
      <c r="N355" s="241" t="s">
        <v>1</v>
      </c>
      <c r="O355" s="195" t="s">
        <v>47</v>
      </c>
      <c r="P355" s="196">
        <f t="shared" si="98"/>
        <v>0</v>
      </c>
      <c r="Q355" s="196">
        <f t="shared" si="99"/>
        <v>0</v>
      </c>
      <c r="R355" s="196">
        <f t="shared" si="100"/>
        <v>0</v>
      </c>
      <c r="S355" s="66"/>
      <c r="T355" s="197">
        <f t="shared" si="101"/>
        <v>0</v>
      </c>
      <c r="U355" s="197">
        <v>0</v>
      </c>
      <c r="V355" s="197">
        <f t="shared" si="102"/>
        <v>0</v>
      </c>
      <c r="W355" s="197">
        <v>0</v>
      </c>
      <c r="X355" s="198">
        <f t="shared" si="103"/>
        <v>0</v>
      </c>
      <c r="Y355" s="37"/>
      <c r="Z355" s="37"/>
      <c r="AA355" s="37"/>
      <c r="AB355" s="37"/>
      <c r="AC355" s="37"/>
      <c r="AD355" s="37"/>
      <c r="AE355" s="37"/>
      <c r="AR355" s="199" t="s">
        <v>3422</v>
      </c>
      <c r="AT355" s="199" t="s">
        <v>483</v>
      </c>
      <c r="AU355" s="199" t="s">
        <v>178</v>
      </c>
      <c r="AY355" s="19" t="s">
        <v>329</v>
      </c>
      <c r="BE355" s="115">
        <f t="shared" si="104"/>
        <v>0</v>
      </c>
      <c r="BF355" s="115">
        <f t="shared" si="105"/>
        <v>0</v>
      </c>
      <c r="BG355" s="115">
        <f t="shared" si="106"/>
        <v>0</v>
      </c>
      <c r="BH355" s="115">
        <f t="shared" si="107"/>
        <v>0</v>
      </c>
      <c r="BI355" s="115">
        <f t="shared" si="108"/>
        <v>0</v>
      </c>
      <c r="BJ355" s="19" t="s">
        <v>96</v>
      </c>
      <c r="BK355" s="200">
        <f t="shared" si="109"/>
        <v>0</v>
      </c>
      <c r="BL355" s="19" t="s">
        <v>821</v>
      </c>
      <c r="BM355" s="199" t="s">
        <v>4153</v>
      </c>
    </row>
    <row r="356" spans="1:65" s="2" customFormat="1" ht="24.2" customHeight="1">
      <c r="A356" s="37"/>
      <c r="B356" s="153"/>
      <c r="C356" s="187" t="s">
        <v>2237</v>
      </c>
      <c r="D356" s="187" t="s">
        <v>331</v>
      </c>
      <c r="E356" s="188" t="s">
        <v>4148</v>
      </c>
      <c r="F356" s="189" t="s">
        <v>4149</v>
      </c>
      <c r="G356" s="190" t="s">
        <v>342</v>
      </c>
      <c r="H356" s="191">
        <v>50</v>
      </c>
      <c r="I356" s="192"/>
      <c r="J356" s="192"/>
      <c r="K356" s="191">
        <f t="shared" si="97"/>
        <v>0</v>
      </c>
      <c r="L356" s="193"/>
      <c r="M356" s="38"/>
      <c r="N356" s="194" t="s">
        <v>1</v>
      </c>
      <c r="O356" s="195" t="s">
        <v>47</v>
      </c>
      <c r="P356" s="196">
        <f t="shared" si="98"/>
        <v>0</v>
      </c>
      <c r="Q356" s="196">
        <f t="shared" si="99"/>
        <v>0</v>
      </c>
      <c r="R356" s="196">
        <f t="shared" si="100"/>
        <v>0</v>
      </c>
      <c r="S356" s="66"/>
      <c r="T356" s="197">
        <f t="shared" si="101"/>
        <v>0</v>
      </c>
      <c r="U356" s="197">
        <v>0</v>
      </c>
      <c r="V356" s="197">
        <f t="shared" si="102"/>
        <v>0</v>
      </c>
      <c r="W356" s="197">
        <v>0</v>
      </c>
      <c r="X356" s="198">
        <f t="shared" si="103"/>
        <v>0</v>
      </c>
      <c r="Y356" s="37"/>
      <c r="Z356" s="37"/>
      <c r="AA356" s="37"/>
      <c r="AB356" s="37"/>
      <c r="AC356" s="37"/>
      <c r="AD356" s="37"/>
      <c r="AE356" s="37"/>
      <c r="AR356" s="199" t="s">
        <v>821</v>
      </c>
      <c r="AT356" s="199" t="s">
        <v>331</v>
      </c>
      <c r="AU356" s="199" t="s">
        <v>178</v>
      </c>
      <c r="AY356" s="19" t="s">
        <v>329</v>
      </c>
      <c r="BE356" s="115">
        <f t="shared" si="104"/>
        <v>0</v>
      </c>
      <c r="BF356" s="115">
        <f t="shared" si="105"/>
        <v>0</v>
      </c>
      <c r="BG356" s="115">
        <f t="shared" si="106"/>
        <v>0</v>
      </c>
      <c r="BH356" s="115">
        <f t="shared" si="107"/>
        <v>0</v>
      </c>
      <c r="BI356" s="115">
        <f t="shared" si="108"/>
        <v>0</v>
      </c>
      <c r="BJ356" s="19" t="s">
        <v>96</v>
      </c>
      <c r="BK356" s="200">
        <f t="shared" si="109"/>
        <v>0</v>
      </c>
      <c r="BL356" s="19" t="s">
        <v>821</v>
      </c>
      <c r="BM356" s="199" t="s">
        <v>4154</v>
      </c>
    </row>
    <row r="357" spans="1:65" s="2" customFormat="1" ht="24.2" customHeight="1">
      <c r="A357" s="37"/>
      <c r="B357" s="153"/>
      <c r="C357" s="233" t="s">
        <v>2245</v>
      </c>
      <c r="D357" s="233" t="s">
        <v>483</v>
      </c>
      <c r="E357" s="234" t="s">
        <v>4155</v>
      </c>
      <c r="F357" s="235" t="s">
        <v>4156</v>
      </c>
      <c r="G357" s="236" t="s">
        <v>342</v>
      </c>
      <c r="H357" s="237">
        <v>50</v>
      </c>
      <c r="I357" s="238"/>
      <c r="J357" s="239"/>
      <c r="K357" s="237">
        <f t="shared" si="97"/>
        <v>0</v>
      </c>
      <c r="L357" s="239"/>
      <c r="M357" s="240"/>
      <c r="N357" s="241" t="s">
        <v>1</v>
      </c>
      <c r="O357" s="195" t="s">
        <v>47</v>
      </c>
      <c r="P357" s="196">
        <f t="shared" si="98"/>
        <v>0</v>
      </c>
      <c r="Q357" s="196">
        <f t="shared" si="99"/>
        <v>0</v>
      </c>
      <c r="R357" s="196">
        <f t="shared" si="100"/>
        <v>0</v>
      </c>
      <c r="S357" s="66"/>
      <c r="T357" s="197">
        <f t="shared" si="101"/>
        <v>0</v>
      </c>
      <c r="U357" s="197">
        <v>0</v>
      </c>
      <c r="V357" s="197">
        <f t="shared" si="102"/>
        <v>0</v>
      </c>
      <c r="W357" s="197">
        <v>0</v>
      </c>
      <c r="X357" s="198">
        <f t="shared" si="103"/>
        <v>0</v>
      </c>
      <c r="Y357" s="37"/>
      <c r="Z357" s="37"/>
      <c r="AA357" s="37"/>
      <c r="AB357" s="37"/>
      <c r="AC357" s="37"/>
      <c r="AD357" s="37"/>
      <c r="AE357" s="37"/>
      <c r="AR357" s="199" t="s">
        <v>3422</v>
      </c>
      <c r="AT357" s="199" t="s">
        <v>483</v>
      </c>
      <c r="AU357" s="199" t="s">
        <v>178</v>
      </c>
      <c r="AY357" s="19" t="s">
        <v>329</v>
      </c>
      <c r="BE357" s="115">
        <f t="shared" si="104"/>
        <v>0</v>
      </c>
      <c r="BF357" s="115">
        <f t="shared" si="105"/>
        <v>0</v>
      </c>
      <c r="BG357" s="115">
        <f t="shared" si="106"/>
        <v>0</v>
      </c>
      <c r="BH357" s="115">
        <f t="shared" si="107"/>
        <v>0</v>
      </c>
      <c r="BI357" s="115">
        <f t="shared" si="108"/>
        <v>0</v>
      </c>
      <c r="BJ357" s="19" t="s">
        <v>96</v>
      </c>
      <c r="BK357" s="200">
        <f t="shared" si="109"/>
        <v>0</v>
      </c>
      <c r="BL357" s="19" t="s">
        <v>821</v>
      </c>
      <c r="BM357" s="199" t="s">
        <v>4157</v>
      </c>
    </row>
    <row r="358" spans="1:65" s="2" customFormat="1" ht="24.2" customHeight="1">
      <c r="A358" s="37"/>
      <c r="B358" s="153"/>
      <c r="C358" s="187" t="s">
        <v>2253</v>
      </c>
      <c r="D358" s="187" t="s">
        <v>331</v>
      </c>
      <c r="E358" s="188" t="s">
        <v>4158</v>
      </c>
      <c r="F358" s="189" t="s">
        <v>4159</v>
      </c>
      <c r="G358" s="190" t="s">
        <v>342</v>
      </c>
      <c r="H358" s="191">
        <v>150</v>
      </c>
      <c r="I358" s="192"/>
      <c r="J358" s="192"/>
      <c r="K358" s="191">
        <f t="shared" si="97"/>
        <v>0</v>
      </c>
      <c r="L358" s="193"/>
      <c r="M358" s="38"/>
      <c r="N358" s="194" t="s">
        <v>1</v>
      </c>
      <c r="O358" s="195" t="s">
        <v>47</v>
      </c>
      <c r="P358" s="196">
        <f t="shared" si="98"/>
        <v>0</v>
      </c>
      <c r="Q358" s="196">
        <f t="shared" si="99"/>
        <v>0</v>
      </c>
      <c r="R358" s="196">
        <f t="shared" si="100"/>
        <v>0</v>
      </c>
      <c r="S358" s="66"/>
      <c r="T358" s="197">
        <f t="shared" si="101"/>
        <v>0</v>
      </c>
      <c r="U358" s="197">
        <v>0</v>
      </c>
      <c r="V358" s="197">
        <f t="shared" si="102"/>
        <v>0</v>
      </c>
      <c r="W358" s="197">
        <v>0</v>
      </c>
      <c r="X358" s="198">
        <f t="shared" si="103"/>
        <v>0</v>
      </c>
      <c r="Y358" s="37"/>
      <c r="Z358" s="37"/>
      <c r="AA358" s="37"/>
      <c r="AB358" s="37"/>
      <c r="AC358" s="37"/>
      <c r="AD358" s="37"/>
      <c r="AE358" s="37"/>
      <c r="AR358" s="199" t="s">
        <v>821</v>
      </c>
      <c r="AT358" s="199" t="s">
        <v>331</v>
      </c>
      <c r="AU358" s="199" t="s">
        <v>178</v>
      </c>
      <c r="AY358" s="19" t="s">
        <v>329</v>
      </c>
      <c r="BE358" s="115">
        <f t="shared" si="104"/>
        <v>0</v>
      </c>
      <c r="BF358" s="115">
        <f t="shared" si="105"/>
        <v>0</v>
      </c>
      <c r="BG358" s="115">
        <f t="shared" si="106"/>
        <v>0</v>
      </c>
      <c r="BH358" s="115">
        <f t="shared" si="107"/>
        <v>0</v>
      </c>
      <c r="BI358" s="115">
        <f t="shared" si="108"/>
        <v>0</v>
      </c>
      <c r="BJ358" s="19" t="s">
        <v>96</v>
      </c>
      <c r="BK358" s="200">
        <f t="shared" si="109"/>
        <v>0</v>
      </c>
      <c r="BL358" s="19" t="s">
        <v>821</v>
      </c>
      <c r="BM358" s="199" t="s">
        <v>4160</v>
      </c>
    </row>
    <row r="359" spans="1:65" s="2" customFormat="1" ht="24.2" customHeight="1">
      <c r="A359" s="37"/>
      <c r="B359" s="153"/>
      <c r="C359" s="233" t="s">
        <v>2257</v>
      </c>
      <c r="D359" s="233" t="s">
        <v>483</v>
      </c>
      <c r="E359" s="234" t="s">
        <v>4161</v>
      </c>
      <c r="F359" s="235" t="s">
        <v>4162</v>
      </c>
      <c r="G359" s="236" t="s">
        <v>342</v>
      </c>
      <c r="H359" s="237">
        <v>150</v>
      </c>
      <c r="I359" s="238"/>
      <c r="J359" s="239"/>
      <c r="K359" s="237">
        <f t="shared" si="97"/>
        <v>0</v>
      </c>
      <c r="L359" s="239"/>
      <c r="M359" s="240"/>
      <c r="N359" s="241" t="s">
        <v>1</v>
      </c>
      <c r="O359" s="195" t="s">
        <v>47</v>
      </c>
      <c r="P359" s="196">
        <f t="shared" si="98"/>
        <v>0</v>
      </c>
      <c r="Q359" s="196">
        <f t="shared" si="99"/>
        <v>0</v>
      </c>
      <c r="R359" s="196">
        <f t="shared" si="100"/>
        <v>0</v>
      </c>
      <c r="S359" s="66"/>
      <c r="T359" s="197">
        <f t="shared" si="101"/>
        <v>0</v>
      </c>
      <c r="U359" s="197">
        <v>0</v>
      </c>
      <c r="V359" s="197">
        <f t="shared" si="102"/>
        <v>0</v>
      </c>
      <c r="W359" s="197">
        <v>0</v>
      </c>
      <c r="X359" s="198">
        <f t="shared" si="103"/>
        <v>0</v>
      </c>
      <c r="Y359" s="37"/>
      <c r="Z359" s="37"/>
      <c r="AA359" s="37"/>
      <c r="AB359" s="37"/>
      <c r="AC359" s="37"/>
      <c r="AD359" s="37"/>
      <c r="AE359" s="37"/>
      <c r="AR359" s="199" t="s">
        <v>3422</v>
      </c>
      <c r="AT359" s="199" t="s">
        <v>483</v>
      </c>
      <c r="AU359" s="199" t="s">
        <v>178</v>
      </c>
      <c r="AY359" s="19" t="s">
        <v>329</v>
      </c>
      <c r="BE359" s="115">
        <f t="shared" si="104"/>
        <v>0</v>
      </c>
      <c r="BF359" s="115">
        <f t="shared" si="105"/>
        <v>0</v>
      </c>
      <c r="BG359" s="115">
        <f t="shared" si="106"/>
        <v>0</v>
      </c>
      <c r="BH359" s="115">
        <f t="shared" si="107"/>
        <v>0</v>
      </c>
      <c r="BI359" s="115">
        <f t="shared" si="108"/>
        <v>0</v>
      </c>
      <c r="BJ359" s="19" t="s">
        <v>96</v>
      </c>
      <c r="BK359" s="200">
        <f t="shared" si="109"/>
        <v>0</v>
      </c>
      <c r="BL359" s="19" t="s">
        <v>821</v>
      </c>
      <c r="BM359" s="199" t="s">
        <v>4163</v>
      </c>
    </row>
    <row r="360" spans="1:65" s="2" customFormat="1" ht="24.2" customHeight="1">
      <c r="A360" s="37"/>
      <c r="B360" s="153"/>
      <c r="C360" s="187" t="s">
        <v>2270</v>
      </c>
      <c r="D360" s="187" t="s">
        <v>331</v>
      </c>
      <c r="E360" s="188" t="s">
        <v>4164</v>
      </c>
      <c r="F360" s="189" t="s">
        <v>4165</v>
      </c>
      <c r="G360" s="190" t="s">
        <v>342</v>
      </c>
      <c r="H360" s="191">
        <v>2000</v>
      </c>
      <c r="I360" s="192"/>
      <c r="J360" s="192"/>
      <c r="K360" s="191">
        <f t="shared" si="97"/>
        <v>0</v>
      </c>
      <c r="L360" s="193"/>
      <c r="M360" s="38"/>
      <c r="N360" s="194" t="s">
        <v>1</v>
      </c>
      <c r="O360" s="195" t="s">
        <v>47</v>
      </c>
      <c r="P360" s="196">
        <f t="shared" si="98"/>
        <v>0</v>
      </c>
      <c r="Q360" s="196">
        <f t="shared" si="99"/>
        <v>0</v>
      </c>
      <c r="R360" s="196">
        <f t="shared" si="100"/>
        <v>0</v>
      </c>
      <c r="S360" s="66"/>
      <c r="T360" s="197">
        <f t="shared" si="101"/>
        <v>0</v>
      </c>
      <c r="U360" s="197">
        <v>0</v>
      </c>
      <c r="V360" s="197">
        <f t="shared" si="102"/>
        <v>0</v>
      </c>
      <c r="W360" s="197">
        <v>0</v>
      </c>
      <c r="X360" s="198">
        <f t="shared" si="103"/>
        <v>0</v>
      </c>
      <c r="Y360" s="37"/>
      <c r="Z360" s="37"/>
      <c r="AA360" s="37"/>
      <c r="AB360" s="37"/>
      <c r="AC360" s="37"/>
      <c r="AD360" s="37"/>
      <c r="AE360" s="37"/>
      <c r="AR360" s="199" t="s">
        <v>821</v>
      </c>
      <c r="AT360" s="199" t="s">
        <v>331</v>
      </c>
      <c r="AU360" s="199" t="s">
        <v>178</v>
      </c>
      <c r="AY360" s="19" t="s">
        <v>329</v>
      </c>
      <c r="BE360" s="115">
        <f t="shared" si="104"/>
        <v>0</v>
      </c>
      <c r="BF360" s="115">
        <f t="shared" si="105"/>
        <v>0</v>
      </c>
      <c r="BG360" s="115">
        <f t="shared" si="106"/>
        <v>0</v>
      </c>
      <c r="BH360" s="115">
        <f t="shared" si="107"/>
        <v>0</v>
      </c>
      <c r="BI360" s="115">
        <f t="shared" si="108"/>
        <v>0</v>
      </c>
      <c r="BJ360" s="19" t="s">
        <v>96</v>
      </c>
      <c r="BK360" s="200">
        <f t="shared" si="109"/>
        <v>0</v>
      </c>
      <c r="BL360" s="19" t="s">
        <v>821</v>
      </c>
      <c r="BM360" s="199" t="s">
        <v>4166</v>
      </c>
    </row>
    <row r="361" spans="1:65" s="2" customFormat="1" ht="24.2" customHeight="1">
      <c r="A361" s="37"/>
      <c r="B361" s="153"/>
      <c r="C361" s="233" t="s">
        <v>2278</v>
      </c>
      <c r="D361" s="233" t="s">
        <v>483</v>
      </c>
      <c r="E361" s="234" t="s">
        <v>4167</v>
      </c>
      <c r="F361" s="235" t="s">
        <v>4168</v>
      </c>
      <c r="G361" s="236" t="s">
        <v>342</v>
      </c>
      <c r="H361" s="237">
        <v>2000</v>
      </c>
      <c r="I361" s="238"/>
      <c r="J361" s="239"/>
      <c r="K361" s="237">
        <f t="shared" si="97"/>
        <v>0</v>
      </c>
      <c r="L361" s="239"/>
      <c r="M361" s="240"/>
      <c r="N361" s="241" t="s">
        <v>1</v>
      </c>
      <c r="O361" s="195" t="s">
        <v>47</v>
      </c>
      <c r="P361" s="196">
        <f t="shared" si="98"/>
        <v>0</v>
      </c>
      <c r="Q361" s="196">
        <f t="shared" si="99"/>
        <v>0</v>
      </c>
      <c r="R361" s="196">
        <f t="shared" si="100"/>
        <v>0</v>
      </c>
      <c r="S361" s="66"/>
      <c r="T361" s="197">
        <f t="shared" si="101"/>
        <v>0</v>
      </c>
      <c r="U361" s="197">
        <v>0</v>
      </c>
      <c r="V361" s="197">
        <f t="shared" si="102"/>
        <v>0</v>
      </c>
      <c r="W361" s="197">
        <v>0</v>
      </c>
      <c r="X361" s="198">
        <f t="shared" si="103"/>
        <v>0</v>
      </c>
      <c r="Y361" s="37"/>
      <c r="Z361" s="37"/>
      <c r="AA361" s="37"/>
      <c r="AB361" s="37"/>
      <c r="AC361" s="37"/>
      <c r="AD361" s="37"/>
      <c r="AE361" s="37"/>
      <c r="AR361" s="199" t="s">
        <v>3422</v>
      </c>
      <c r="AT361" s="199" t="s">
        <v>483</v>
      </c>
      <c r="AU361" s="199" t="s">
        <v>178</v>
      </c>
      <c r="AY361" s="19" t="s">
        <v>329</v>
      </c>
      <c r="BE361" s="115">
        <f t="shared" si="104"/>
        <v>0</v>
      </c>
      <c r="BF361" s="115">
        <f t="shared" si="105"/>
        <v>0</v>
      </c>
      <c r="BG361" s="115">
        <f t="shared" si="106"/>
        <v>0</v>
      </c>
      <c r="BH361" s="115">
        <f t="shared" si="107"/>
        <v>0</v>
      </c>
      <c r="BI361" s="115">
        <f t="shared" si="108"/>
        <v>0</v>
      </c>
      <c r="BJ361" s="19" t="s">
        <v>96</v>
      </c>
      <c r="BK361" s="200">
        <f t="shared" si="109"/>
        <v>0</v>
      </c>
      <c r="BL361" s="19" t="s">
        <v>821</v>
      </c>
      <c r="BM361" s="199" t="s">
        <v>4169</v>
      </c>
    </row>
    <row r="362" spans="1:65" s="2" customFormat="1" ht="24.2" customHeight="1">
      <c r="A362" s="37"/>
      <c r="B362" s="153"/>
      <c r="C362" s="187" t="s">
        <v>2282</v>
      </c>
      <c r="D362" s="187" t="s">
        <v>331</v>
      </c>
      <c r="E362" s="188" t="s">
        <v>4170</v>
      </c>
      <c r="F362" s="189" t="s">
        <v>4171</v>
      </c>
      <c r="G362" s="190" t="s">
        <v>342</v>
      </c>
      <c r="H362" s="191">
        <v>100</v>
      </c>
      <c r="I362" s="192"/>
      <c r="J362" s="192"/>
      <c r="K362" s="191">
        <f t="shared" si="97"/>
        <v>0</v>
      </c>
      <c r="L362" s="193"/>
      <c r="M362" s="38"/>
      <c r="N362" s="194" t="s">
        <v>1</v>
      </c>
      <c r="O362" s="195" t="s">
        <v>47</v>
      </c>
      <c r="P362" s="196">
        <f t="shared" si="98"/>
        <v>0</v>
      </c>
      <c r="Q362" s="196">
        <f t="shared" si="99"/>
        <v>0</v>
      </c>
      <c r="R362" s="196">
        <f t="shared" si="100"/>
        <v>0</v>
      </c>
      <c r="S362" s="66"/>
      <c r="T362" s="197">
        <f t="shared" si="101"/>
        <v>0</v>
      </c>
      <c r="U362" s="197">
        <v>0</v>
      </c>
      <c r="V362" s="197">
        <f t="shared" si="102"/>
        <v>0</v>
      </c>
      <c r="W362" s="197">
        <v>0</v>
      </c>
      <c r="X362" s="198">
        <f t="shared" si="103"/>
        <v>0</v>
      </c>
      <c r="Y362" s="37"/>
      <c r="Z362" s="37"/>
      <c r="AA362" s="37"/>
      <c r="AB362" s="37"/>
      <c r="AC362" s="37"/>
      <c r="AD362" s="37"/>
      <c r="AE362" s="37"/>
      <c r="AR362" s="199" t="s">
        <v>821</v>
      </c>
      <c r="AT362" s="199" t="s">
        <v>331</v>
      </c>
      <c r="AU362" s="199" t="s">
        <v>178</v>
      </c>
      <c r="AY362" s="19" t="s">
        <v>329</v>
      </c>
      <c r="BE362" s="115">
        <f t="shared" si="104"/>
        <v>0</v>
      </c>
      <c r="BF362" s="115">
        <f t="shared" si="105"/>
        <v>0</v>
      </c>
      <c r="BG362" s="115">
        <f t="shared" si="106"/>
        <v>0</v>
      </c>
      <c r="BH362" s="115">
        <f t="shared" si="107"/>
        <v>0</v>
      </c>
      <c r="BI362" s="115">
        <f t="shared" si="108"/>
        <v>0</v>
      </c>
      <c r="BJ362" s="19" t="s">
        <v>96</v>
      </c>
      <c r="BK362" s="200">
        <f t="shared" si="109"/>
        <v>0</v>
      </c>
      <c r="BL362" s="19" t="s">
        <v>821</v>
      </c>
      <c r="BM362" s="199" t="s">
        <v>4172</v>
      </c>
    </row>
    <row r="363" spans="1:65" s="2" customFormat="1" ht="24.2" customHeight="1">
      <c r="A363" s="37"/>
      <c r="B363" s="153"/>
      <c r="C363" s="233" t="s">
        <v>2284</v>
      </c>
      <c r="D363" s="233" t="s">
        <v>483</v>
      </c>
      <c r="E363" s="234" t="s">
        <v>4173</v>
      </c>
      <c r="F363" s="235" t="s">
        <v>4174</v>
      </c>
      <c r="G363" s="236" t="s">
        <v>342</v>
      </c>
      <c r="H363" s="237">
        <v>100</v>
      </c>
      <c r="I363" s="238"/>
      <c r="J363" s="239"/>
      <c r="K363" s="237">
        <f t="shared" si="97"/>
        <v>0</v>
      </c>
      <c r="L363" s="239"/>
      <c r="M363" s="240"/>
      <c r="N363" s="241" t="s">
        <v>1</v>
      </c>
      <c r="O363" s="195" t="s">
        <v>47</v>
      </c>
      <c r="P363" s="196">
        <f t="shared" si="98"/>
        <v>0</v>
      </c>
      <c r="Q363" s="196">
        <f t="shared" si="99"/>
        <v>0</v>
      </c>
      <c r="R363" s="196">
        <f t="shared" si="100"/>
        <v>0</v>
      </c>
      <c r="S363" s="66"/>
      <c r="T363" s="197">
        <f t="shared" si="101"/>
        <v>0</v>
      </c>
      <c r="U363" s="197">
        <v>0</v>
      </c>
      <c r="V363" s="197">
        <f t="shared" si="102"/>
        <v>0</v>
      </c>
      <c r="W363" s="197">
        <v>0</v>
      </c>
      <c r="X363" s="198">
        <f t="shared" si="103"/>
        <v>0</v>
      </c>
      <c r="Y363" s="37"/>
      <c r="Z363" s="37"/>
      <c r="AA363" s="37"/>
      <c r="AB363" s="37"/>
      <c r="AC363" s="37"/>
      <c r="AD363" s="37"/>
      <c r="AE363" s="37"/>
      <c r="AR363" s="199" t="s">
        <v>3422</v>
      </c>
      <c r="AT363" s="199" t="s">
        <v>483</v>
      </c>
      <c r="AU363" s="199" t="s">
        <v>178</v>
      </c>
      <c r="AY363" s="19" t="s">
        <v>329</v>
      </c>
      <c r="BE363" s="115">
        <f t="shared" si="104"/>
        <v>0</v>
      </c>
      <c r="BF363" s="115">
        <f t="shared" si="105"/>
        <v>0</v>
      </c>
      <c r="BG363" s="115">
        <f t="shared" si="106"/>
        <v>0</v>
      </c>
      <c r="BH363" s="115">
        <f t="shared" si="107"/>
        <v>0</v>
      </c>
      <c r="BI363" s="115">
        <f t="shared" si="108"/>
        <v>0</v>
      </c>
      <c r="BJ363" s="19" t="s">
        <v>96</v>
      </c>
      <c r="BK363" s="200">
        <f t="shared" si="109"/>
        <v>0</v>
      </c>
      <c r="BL363" s="19" t="s">
        <v>821</v>
      </c>
      <c r="BM363" s="199" t="s">
        <v>4175</v>
      </c>
    </row>
    <row r="364" spans="1:65" s="2" customFormat="1" ht="24.2" customHeight="1">
      <c r="A364" s="37"/>
      <c r="B364" s="153"/>
      <c r="C364" s="187" t="s">
        <v>2288</v>
      </c>
      <c r="D364" s="187" t="s">
        <v>331</v>
      </c>
      <c r="E364" s="188" t="s">
        <v>4176</v>
      </c>
      <c r="F364" s="189" t="s">
        <v>4177</v>
      </c>
      <c r="G364" s="190" t="s">
        <v>342</v>
      </c>
      <c r="H364" s="191">
        <v>275</v>
      </c>
      <c r="I364" s="192"/>
      <c r="J364" s="192"/>
      <c r="K364" s="191">
        <f t="shared" si="97"/>
        <v>0</v>
      </c>
      <c r="L364" s="193"/>
      <c r="M364" s="38"/>
      <c r="N364" s="194" t="s">
        <v>1</v>
      </c>
      <c r="O364" s="195" t="s">
        <v>47</v>
      </c>
      <c r="P364" s="196">
        <f t="shared" si="98"/>
        <v>0</v>
      </c>
      <c r="Q364" s="196">
        <f t="shared" si="99"/>
        <v>0</v>
      </c>
      <c r="R364" s="196">
        <f t="shared" si="100"/>
        <v>0</v>
      </c>
      <c r="S364" s="66"/>
      <c r="T364" s="197">
        <f t="shared" si="101"/>
        <v>0</v>
      </c>
      <c r="U364" s="197">
        <v>0</v>
      </c>
      <c r="V364" s="197">
        <f t="shared" si="102"/>
        <v>0</v>
      </c>
      <c r="W364" s="197">
        <v>0</v>
      </c>
      <c r="X364" s="198">
        <f t="shared" si="103"/>
        <v>0</v>
      </c>
      <c r="Y364" s="37"/>
      <c r="Z364" s="37"/>
      <c r="AA364" s="37"/>
      <c r="AB364" s="37"/>
      <c r="AC364" s="37"/>
      <c r="AD364" s="37"/>
      <c r="AE364" s="37"/>
      <c r="AR364" s="199" t="s">
        <v>821</v>
      </c>
      <c r="AT364" s="199" t="s">
        <v>331</v>
      </c>
      <c r="AU364" s="199" t="s">
        <v>178</v>
      </c>
      <c r="AY364" s="19" t="s">
        <v>329</v>
      </c>
      <c r="BE364" s="115">
        <f t="shared" si="104"/>
        <v>0</v>
      </c>
      <c r="BF364" s="115">
        <f t="shared" si="105"/>
        <v>0</v>
      </c>
      <c r="BG364" s="115">
        <f t="shared" si="106"/>
        <v>0</v>
      </c>
      <c r="BH364" s="115">
        <f t="shared" si="107"/>
        <v>0</v>
      </c>
      <c r="BI364" s="115">
        <f t="shared" si="108"/>
        <v>0</v>
      </c>
      <c r="BJ364" s="19" t="s">
        <v>96</v>
      </c>
      <c r="BK364" s="200">
        <f t="shared" si="109"/>
        <v>0</v>
      </c>
      <c r="BL364" s="19" t="s">
        <v>821</v>
      </c>
      <c r="BM364" s="199" t="s">
        <v>4178</v>
      </c>
    </row>
    <row r="365" spans="1:65" s="2" customFormat="1" ht="24.2" customHeight="1">
      <c r="A365" s="37"/>
      <c r="B365" s="153"/>
      <c r="C365" s="233" t="s">
        <v>2292</v>
      </c>
      <c r="D365" s="233" t="s">
        <v>483</v>
      </c>
      <c r="E365" s="234" t="s">
        <v>4179</v>
      </c>
      <c r="F365" s="235" t="s">
        <v>4180</v>
      </c>
      <c r="G365" s="236" t="s">
        <v>342</v>
      </c>
      <c r="H365" s="237">
        <v>275</v>
      </c>
      <c r="I365" s="238"/>
      <c r="J365" s="239"/>
      <c r="K365" s="237">
        <f t="shared" si="97"/>
        <v>0</v>
      </c>
      <c r="L365" s="239"/>
      <c r="M365" s="240"/>
      <c r="N365" s="241" t="s">
        <v>1</v>
      </c>
      <c r="O365" s="195" t="s">
        <v>47</v>
      </c>
      <c r="P365" s="196">
        <f t="shared" si="98"/>
        <v>0</v>
      </c>
      <c r="Q365" s="196">
        <f t="shared" si="99"/>
        <v>0</v>
      </c>
      <c r="R365" s="196">
        <f t="shared" si="100"/>
        <v>0</v>
      </c>
      <c r="S365" s="66"/>
      <c r="T365" s="197">
        <f t="shared" si="101"/>
        <v>0</v>
      </c>
      <c r="U365" s="197">
        <v>0</v>
      </c>
      <c r="V365" s="197">
        <f t="shared" si="102"/>
        <v>0</v>
      </c>
      <c r="W365" s="197">
        <v>0</v>
      </c>
      <c r="X365" s="198">
        <f t="shared" si="103"/>
        <v>0</v>
      </c>
      <c r="Y365" s="37"/>
      <c r="Z365" s="37"/>
      <c r="AA365" s="37"/>
      <c r="AB365" s="37"/>
      <c r="AC365" s="37"/>
      <c r="AD365" s="37"/>
      <c r="AE365" s="37"/>
      <c r="AR365" s="199" t="s">
        <v>3422</v>
      </c>
      <c r="AT365" s="199" t="s">
        <v>483</v>
      </c>
      <c r="AU365" s="199" t="s">
        <v>178</v>
      </c>
      <c r="AY365" s="19" t="s">
        <v>329</v>
      </c>
      <c r="BE365" s="115">
        <f t="shared" si="104"/>
        <v>0</v>
      </c>
      <c r="BF365" s="115">
        <f t="shared" si="105"/>
        <v>0</v>
      </c>
      <c r="BG365" s="115">
        <f t="shared" si="106"/>
        <v>0</v>
      </c>
      <c r="BH365" s="115">
        <f t="shared" si="107"/>
        <v>0</v>
      </c>
      <c r="BI365" s="115">
        <f t="shared" si="108"/>
        <v>0</v>
      </c>
      <c r="BJ365" s="19" t="s">
        <v>96</v>
      </c>
      <c r="BK365" s="200">
        <f t="shared" si="109"/>
        <v>0</v>
      </c>
      <c r="BL365" s="19" t="s">
        <v>821</v>
      </c>
      <c r="BM365" s="199" t="s">
        <v>4181</v>
      </c>
    </row>
    <row r="366" spans="1:65" s="2" customFormat="1" ht="24.2" customHeight="1">
      <c r="A366" s="37"/>
      <c r="B366" s="153"/>
      <c r="C366" s="187" t="s">
        <v>2296</v>
      </c>
      <c r="D366" s="187" t="s">
        <v>331</v>
      </c>
      <c r="E366" s="188" t="s">
        <v>4182</v>
      </c>
      <c r="F366" s="189" t="s">
        <v>4183</v>
      </c>
      <c r="G366" s="190" t="s">
        <v>342</v>
      </c>
      <c r="H366" s="191">
        <v>50</v>
      </c>
      <c r="I366" s="192"/>
      <c r="J366" s="192"/>
      <c r="K366" s="191">
        <f t="shared" si="97"/>
        <v>0</v>
      </c>
      <c r="L366" s="193"/>
      <c r="M366" s="38"/>
      <c r="N366" s="194" t="s">
        <v>1</v>
      </c>
      <c r="O366" s="195" t="s">
        <v>47</v>
      </c>
      <c r="P366" s="196">
        <f t="shared" si="98"/>
        <v>0</v>
      </c>
      <c r="Q366" s="196">
        <f t="shared" si="99"/>
        <v>0</v>
      </c>
      <c r="R366" s="196">
        <f t="shared" si="100"/>
        <v>0</v>
      </c>
      <c r="S366" s="66"/>
      <c r="T366" s="197">
        <f t="shared" si="101"/>
        <v>0</v>
      </c>
      <c r="U366" s="197">
        <v>0</v>
      </c>
      <c r="V366" s="197">
        <f t="shared" si="102"/>
        <v>0</v>
      </c>
      <c r="W366" s="197">
        <v>0</v>
      </c>
      <c r="X366" s="198">
        <f t="shared" si="103"/>
        <v>0</v>
      </c>
      <c r="Y366" s="37"/>
      <c r="Z366" s="37"/>
      <c r="AA366" s="37"/>
      <c r="AB366" s="37"/>
      <c r="AC366" s="37"/>
      <c r="AD366" s="37"/>
      <c r="AE366" s="37"/>
      <c r="AR366" s="199" t="s">
        <v>821</v>
      </c>
      <c r="AT366" s="199" t="s">
        <v>331</v>
      </c>
      <c r="AU366" s="199" t="s">
        <v>178</v>
      </c>
      <c r="AY366" s="19" t="s">
        <v>329</v>
      </c>
      <c r="BE366" s="115">
        <f t="shared" si="104"/>
        <v>0</v>
      </c>
      <c r="BF366" s="115">
        <f t="shared" si="105"/>
        <v>0</v>
      </c>
      <c r="BG366" s="115">
        <f t="shared" si="106"/>
        <v>0</v>
      </c>
      <c r="BH366" s="115">
        <f t="shared" si="107"/>
        <v>0</v>
      </c>
      <c r="BI366" s="115">
        <f t="shared" si="108"/>
        <v>0</v>
      </c>
      <c r="BJ366" s="19" t="s">
        <v>96</v>
      </c>
      <c r="BK366" s="200">
        <f t="shared" si="109"/>
        <v>0</v>
      </c>
      <c r="BL366" s="19" t="s">
        <v>821</v>
      </c>
      <c r="BM366" s="199" t="s">
        <v>4184</v>
      </c>
    </row>
    <row r="367" spans="1:65" s="2" customFormat="1" ht="24.2" customHeight="1">
      <c r="A367" s="37"/>
      <c r="B367" s="153"/>
      <c r="C367" s="233" t="s">
        <v>2347</v>
      </c>
      <c r="D367" s="233" t="s">
        <v>483</v>
      </c>
      <c r="E367" s="234" t="s">
        <v>4185</v>
      </c>
      <c r="F367" s="235" t="s">
        <v>4186</v>
      </c>
      <c r="G367" s="236" t="s">
        <v>342</v>
      </c>
      <c r="H367" s="237">
        <v>50</v>
      </c>
      <c r="I367" s="238"/>
      <c r="J367" s="239"/>
      <c r="K367" s="237">
        <f t="shared" si="97"/>
        <v>0</v>
      </c>
      <c r="L367" s="239"/>
      <c r="M367" s="240"/>
      <c r="N367" s="241" t="s">
        <v>1</v>
      </c>
      <c r="O367" s="195" t="s">
        <v>47</v>
      </c>
      <c r="P367" s="196">
        <f t="shared" si="98"/>
        <v>0</v>
      </c>
      <c r="Q367" s="196">
        <f t="shared" si="99"/>
        <v>0</v>
      </c>
      <c r="R367" s="196">
        <f t="shared" si="100"/>
        <v>0</v>
      </c>
      <c r="S367" s="66"/>
      <c r="T367" s="197">
        <f t="shared" si="101"/>
        <v>0</v>
      </c>
      <c r="U367" s="197">
        <v>0</v>
      </c>
      <c r="V367" s="197">
        <f t="shared" si="102"/>
        <v>0</v>
      </c>
      <c r="W367" s="197">
        <v>0</v>
      </c>
      <c r="X367" s="198">
        <f t="shared" si="103"/>
        <v>0</v>
      </c>
      <c r="Y367" s="37"/>
      <c r="Z367" s="37"/>
      <c r="AA367" s="37"/>
      <c r="AB367" s="37"/>
      <c r="AC367" s="37"/>
      <c r="AD367" s="37"/>
      <c r="AE367" s="37"/>
      <c r="AR367" s="199" t="s">
        <v>3422</v>
      </c>
      <c r="AT367" s="199" t="s">
        <v>483</v>
      </c>
      <c r="AU367" s="199" t="s">
        <v>178</v>
      </c>
      <c r="AY367" s="19" t="s">
        <v>329</v>
      </c>
      <c r="BE367" s="115">
        <f t="shared" si="104"/>
        <v>0</v>
      </c>
      <c r="BF367" s="115">
        <f t="shared" si="105"/>
        <v>0</v>
      </c>
      <c r="BG367" s="115">
        <f t="shared" si="106"/>
        <v>0</v>
      </c>
      <c r="BH367" s="115">
        <f t="shared" si="107"/>
        <v>0</v>
      </c>
      <c r="BI367" s="115">
        <f t="shared" si="108"/>
        <v>0</v>
      </c>
      <c r="BJ367" s="19" t="s">
        <v>96</v>
      </c>
      <c r="BK367" s="200">
        <f t="shared" si="109"/>
        <v>0</v>
      </c>
      <c r="BL367" s="19" t="s">
        <v>821</v>
      </c>
      <c r="BM367" s="199" t="s">
        <v>4187</v>
      </c>
    </row>
    <row r="368" spans="1:65" s="2" customFormat="1" ht="24.2" customHeight="1">
      <c r="A368" s="37"/>
      <c r="B368" s="153"/>
      <c r="C368" s="187" t="s">
        <v>2367</v>
      </c>
      <c r="D368" s="187" t="s">
        <v>331</v>
      </c>
      <c r="E368" s="188" t="s">
        <v>4188</v>
      </c>
      <c r="F368" s="189" t="s">
        <v>4189</v>
      </c>
      <c r="G368" s="190" t="s">
        <v>342</v>
      </c>
      <c r="H368" s="191">
        <v>250</v>
      </c>
      <c r="I368" s="192"/>
      <c r="J368" s="192"/>
      <c r="K368" s="191">
        <f t="shared" si="97"/>
        <v>0</v>
      </c>
      <c r="L368" s="193"/>
      <c r="M368" s="38"/>
      <c r="N368" s="194" t="s">
        <v>1</v>
      </c>
      <c r="O368" s="195" t="s">
        <v>47</v>
      </c>
      <c r="P368" s="196">
        <f t="shared" si="98"/>
        <v>0</v>
      </c>
      <c r="Q368" s="196">
        <f t="shared" si="99"/>
        <v>0</v>
      </c>
      <c r="R368" s="196">
        <f t="shared" si="100"/>
        <v>0</v>
      </c>
      <c r="S368" s="66"/>
      <c r="T368" s="197">
        <f t="shared" si="101"/>
        <v>0</v>
      </c>
      <c r="U368" s="197">
        <v>0</v>
      </c>
      <c r="V368" s="197">
        <f t="shared" si="102"/>
        <v>0</v>
      </c>
      <c r="W368" s="197">
        <v>0</v>
      </c>
      <c r="X368" s="198">
        <f t="shared" si="103"/>
        <v>0</v>
      </c>
      <c r="Y368" s="37"/>
      <c r="Z368" s="37"/>
      <c r="AA368" s="37"/>
      <c r="AB368" s="37"/>
      <c r="AC368" s="37"/>
      <c r="AD368" s="37"/>
      <c r="AE368" s="37"/>
      <c r="AR368" s="199" t="s">
        <v>821</v>
      </c>
      <c r="AT368" s="199" t="s">
        <v>331</v>
      </c>
      <c r="AU368" s="199" t="s">
        <v>178</v>
      </c>
      <c r="AY368" s="19" t="s">
        <v>329</v>
      </c>
      <c r="BE368" s="115">
        <f t="shared" si="104"/>
        <v>0</v>
      </c>
      <c r="BF368" s="115">
        <f t="shared" si="105"/>
        <v>0</v>
      </c>
      <c r="BG368" s="115">
        <f t="shared" si="106"/>
        <v>0</v>
      </c>
      <c r="BH368" s="115">
        <f t="shared" si="107"/>
        <v>0</v>
      </c>
      <c r="BI368" s="115">
        <f t="shared" si="108"/>
        <v>0</v>
      </c>
      <c r="BJ368" s="19" t="s">
        <v>96</v>
      </c>
      <c r="BK368" s="200">
        <f t="shared" si="109"/>
        <v>0</v>
      </c>
      <c r="BL368" s="19" t="s">
        <v>821</v>
      </c>
      <c r="BM368" s="199" t="s">
        <v>4190</v>
      </c>
    </row>
    <row r="369" spans="1:65" s="2" customFormat="1" ht="24.2" customHeight="1">
      <c r="A369" s="37"/>
      <c r="B369" s="153"/>
      <c r="C369" s="233" t="s">
        <v>2373</v>
      </c>
      <c r="D369" s="233" t="s">
        <v>483</v>
      </c>
      <c r="E369" s="234" t="s">
        <v>4191</v>
      </c>
      <c r="F369" s="235" t="s">
        <v>4192</v>
      </c>
      <c r="G369" s="236" t="s">
        <v>342</v>
      </c>
      <c r="H369" s="237">
        <v>250</v>
      </c>
      <c r="I369" s="238"/>
      <c r="J369" s="239"/>
      <c r="K369" s="237">
        <f t="shared" si="97"/>
        <v>0</v>
      </c>
      <c r="L369" s="239"/>
      <c r="M369" s="240"/>
      <c r="N369" s="241" t="s">
        <v>1</v>
      </c>
      <c r="O369" s="195" t="s">
        <v>47</v>
      </c>
      <c r="P369" s="196">
        <f t="shared" si="98"/>
        <v>0</v>
      </c>
      <c r="Q369" s="196">
        <f t="shared" si="99"/>
        <v>0</v>
      </c>
      <c r="R369" s="196">
        <f t="shared" si="100"/>
        <v>0</v>
      </c>
      <c r="S369" s="66"/>
      <c r="T369" s="197">
        <f t="shared" si="101"/>
        <v>0</v>
      </c>
      <c r="U369" s="197">
        <v>0</v>
      </c>
      <c r="V369" s="197">
        <f t="shared" si="102"/>
        <v>0</v>
      </c>
      <c r="W369" s="197">
        <v>0</v>
      </c>
      <c r="X369" s="198">
        <f t="shared" si="103"/>
        <v>0</v>
      </c>
      <c r="Y369" s="37"/>
      <c r="Z369" s="37"/>
      <c r="AA369" s="37"/>
      <c r="AB369" s="37"/>
      <c r="AC369" s="37"/>
      <c r="AD369" s="37"/>
      <c r="AE369" s="37"/>
      <c r="AR369" s="199" t="s">
        <v>3422</v>
      </c>
      <c r="AT369" s="199" t="s">
        <v>483</v>
      </c>
      <c r="AU369" s="199" t="s">
        <v>178</v>
      </c>
      <c r="AY369" s="19" t="s">
        <v>329</v>
      </c>
      <c r="BE369" s="115">
        <f t="shared" si="104"/>
        <v>0</v>
      </c>
      <c r="BF369" s="115">
        <f t="shared" si="105"/>
        <v>0</v>
      </c>
      <c r="BG369" s="115">
        <f t="shared" si="106"/>
        <v>0</v>
      </c>
      <c r="BH369" s="115">
        <f t="shared" si="107"/>
        <v>0</v>
      </c>
      <c r="BI369" s="115">
        <f t="shared" si="108"/>
        <v>0</v>
      </c>
      <c r="BJ369" s="19" t="s">
        <v>96</v>
      </c>
      <c r="BK369" s="200">
        <f t="shared" si="109"/>
        <v>0</v>
      </c>
      <c r="BL369" s="19" t="s">
        <v>821</v>
      </c>
      <c r="BM369" s="199" t="s">
        <v>4193</v>
      </c>
    </row>
    <row r="370" spans="1:65" s="2" customFormat="1" ht="24.2" customHeight="1">
      <c r="A370" s="37"/>
      <c r="B370" s="153"/>
      <c r="C370" s="187" t="s">
        <v>2378</v>
      </c>
      <c r="D370" s="187" t="s">
        <v>331</v>
      </c>
      <c r="E370" s="188" t="s">
        <v>4194</v>
      </c>
      <c r="F370" s="189" t="s">
        <v>4195</v>
      </c>
      <c r="G370" s="190" t="s">
        <v>342</v>
      </c>
      <c r="H370" s="191">
        <v>80</v>
      </c>
      <c r="I370" s="192"/>
      <c r="J370" s="192"/>
      <c r="K370" s="191">
        <f t="shared" si="97"/>
        <v>0</v>
      </c>
      <c r="L370" s="193"/>
      <c r="M370" s="38"/>
      <c r="N370" s="194" t="s">
        <v>1</v>
      </c>
      <c r="O370" s="195" t="s">
        <v>47</v>
      </c>
      <c r="P370" s="196">
        <f t="shared" si="98"/>
        <v>0</v>
      </c>
      <c r="Q370" s="196">
        <f t="shared" si="99"/>
        <v>0</v>
      </c>
      <c r="R370" s="196">
        <f t="shared" si="100"/>
        <v>0</v>
      </c>
      <c r="S370" s="66"/>
      <c r="T370" s="197">
        <f t="shared" si="101"/>
        <v>0</v>
      </c>
      <c r="U370" s="197">
        <v>0</v>
      </c>
      <c r="V370" s="197">
        <f t="shared" si="102"/>
        <v>0</v>
      </c>
      <c r="W370" s="197">
        <v>0</v>
      </c>
      <c r="X370" s="198">
        <f t="shared" si="103"/>
        <v>0</v>
      </c>
      <c r="Y370" s="37"/>
      <c r="Z370" s="37"/>
      <c r="AA370" s="37"/>
      <c r="AB370" s="37"/>
      <c r="AC370" s="37"/>
      <c r="AD370" s="37"/>
      <c r="AE370" s="37"/>
      <c r="AR370" s="199" t="s">
        <v>821</v>
      </c>
      <c r="AT370" s="199" t="s">
        <v>331</v>
      </c>
      <c r="AU370" s="199" t="s">
        <v>178</v>
      </c>
      <c r="AY370" s="19" t="s">
        <v>329</v>
      </c>
      <c r="BE370" s="115">
        <f t="shared" si="104"/>
        <v>0</v>
      </c>
      <c r="BF370" s="115">
        <f t="shared" si="105"/>
        <v>0</v>
      </c>
      <c r="BG370" s="115">
        <f t="shared" si="106"/>
        <v>0</v>
      </c>
      <c r="BH370" s="115">
        <f t="shared" si="107"/>
        <v>0</v>
      </c>
      <c r="BI370" s="115">
        <f t="shared" si="108"/>
        <v>0</v>
      </c>
      <c r="BJ370" s="19" t="s">
        <v>96</v>
      </c>
      <c r="BK370" s="200">
        <f t="shared" si="109"/>
        <v>0</v>
      </c>
      <c r="BL370" s="19" t="s">
        <v>821</v>
      </c>
      <c r="BM370" s="199" t="s">
        <v>4196</v>
      </c>
    </row>
    <row r="371" spans="1:65" s="2" customFormat="1" ht="24.2" customHeight="1">
      <c r="A371" s="37"/>
      <c r="B371" s="153"/>
      <c r="C371" s="233" t="s">
        <v>2383</v>
      </c>
      <c r="D371" s="233" t="s">
        <v>483</v>
      </c>
      <c r="E371" s="234" t="s">
        <v>4197</v>
      </c>
      <c r="F371" s="235" t="s">
        <v>4198</v>
      </c>
      <c r="G371" s="236" t="s">
        <v>342</v>
      </c>
      <c r="H371" s="237">
        <v>80</v>
      </c>
      <c r="I371" s="238"/>
      <c r="J371" s="239"/>
      <c r="K371" s="237">
        <f t="shared" si="97"/>
        <v>0</v>
      </c>
      <c r="L371" s="239"/>
      <c r="M371" s="240"/>
      <c r="N371" s="241" t="s">
        <v>1</v>
      </c>
      <c r="O371" s="195" t="s">
        <v>47</v>
      </c>
      <c r="P371" s="196">
        <f t="shared" si="98"/>
        <v>0</v>
      </c>
      <c r="Q371" s="196">
        <f t="shared" si="99"/>
        <v>0</v>
      </c>
      <c r="R371" s="196">
        <f t="shared" si="100"/>
        <v>0</v>
      </c>
      <c r="S371" s="66"/>
      <c r="T371" s="197">
        <f t="shared" si="101"/>
        <v>0</v>
      </c>
      <c r="U371" s="197">
        <v>0</v>
      </c>
      <c r="V371" s="197">
        <f t="shared" si="102"/>
        <v>0</v>
      </c>
      <c r="W371" s="197">
        <v>0</v>
      </c>
      <c r="X371" s="198">
        <f t="shared" si="103"/>
        <v>0</v>
      </c>
      <c r="Y371" s="37"/>
      <c r="Z371" s="37"/>
      <c r="AA371" s="37"/>
      <c r="AB371" s="37"/>
      <c r="AC371" s="37"/>
      <c r="AD371" s="37"/>
      <c r="AE371" s="37"/>
      <c r="AR371" s="199" t="s">
        <v>3422</v>
      </c>
      <c r="AT371" s="199" t="s">
        <v>483</v>
      </c>
      <c r="AU371" s="199" t="s">
        <v>178</v>
      </c>
      <c r="AY371" s="19" t="s">
        <v>329</v>
      </c>
      <c r="BE371" s="115">
        <f t="shared" si="104"/>
        <v>0</v>
      </c>
      <c r="BF371" s="115">
        <f t="shared" si="105"/>
        <v>0</v>
      </c>
      <c r="BG371" s="115">
        <f t="shared" si="106"/>
        <v>0</v>
      </c>
      <c r="BH371" s="115">
        <f t="shared" si="107"/>
        <v>0</v>
      </c>
      <c r="BI371" s="115">
        <f t="shared" si="108"/>
        <v>0</v>
      </c>
      <c r="BJ371" s="19" t="s">
        <v>96</v>
      </c>
      <c r="BK371" s="200">
        <f t="shared" si="109"/>
        <v>0</v>
      </c>
      <c r="BL371" s="19" t="s">
        <v>821</v>
      </c>
      <c r="BM371" s="199" t="s">
        <v>4199</v>
      </c>
    </row>
    <row r="372" spans="1:65" s="2" customFormat="1" ht="24.2" customHeight="1">
      <c r="A372" s="37"/>
      <c r="B372" s="153"/>
      <c r="C372" s="187" t="s">
        <v>2387</v>
      </c>
      <c r="D372" s="187" t="s">
        <v>331</v>
      </c>
      <c r="E372" s="188" t="s">
        <v>4200</v>
      </c>
      <c r="F372" s="189" t="s">
        <v>4201</v>
      </c>
      <c r="G372" s="190" t="s">
        <v>342</v>
      </c>
      <c r="H372" s="191">
        <v>45</v>
      </c>
      <c r="I372" s="192"/>
      <c r="J372" s="192"/>
      <c r="K372" s="191">
        <f t="shared" si="97"/>
        <v>0</v>
      </c>
      <c r="L372" s="193"/>
      <c r="M372" s="38"/>
      <c r="N372" s="194" t="s">
        <v>1</v>
      </c>
      <c r="O372" s="195" t="s">
        <v>47</v>
      </c>
      <c r="P372" s="196">
        <f t="shared" si="98"/>
        <v>0</v>
      </c>
      <c r="Q372" s="196">
        <f t="shared" si="99"/>
        <v>0</v>
      </c>
      <c r="R372" s="196">
        <f t="shared" si="100"/>
        <v>0</v>
      </c>
      <c r="S372" s="66"/>
      <c r="T372" s="197">
        <f t="shared" si="101"/>
        <v>0</v>
      </c>
      <c r="U372" s="197">
        <v>0</v>
      </c>
      <c r="V372" s="197">
        <f t="shared" si="102"/>
        <v>0</v>
      </c>
      <c r="W372" s="197">
        <v>0</v>
      </c>
      <c r="X372" s="198">
        <f t="shared" si="103"/>
        <v>0</v>
      </c>
      <c r="Y372" s="37"/>
      <c r="Z372" s="37"/>
      <c r="AA372" s="37"/>
      <c r="AB372" s="37"/>
      <c r="AC372" s="37"/>
      <c r="AD372" s="37"/>
      <c r="AE372" s="37"/>
      <c r="AR372" s="199" t="s">
        <v>821</v>
      </c>
      <c r="AT372" s="199" t="s">
        <v>331</v>
      </c>
      <c r="AU372" s="199" t="s">
        <v>178</v>
      </c>
      <c r="AY372" s="19" t="s">
        <v>329</v>
      </c>
      <c r="BE372" s="115">
        <f t="shared" si="104"/>
        <v>0</v>
      </c>
      <c r="BF372" s="115">
        <f t="shared" si="105"/>
        <v>0</v>
      </c>
      <c r="BG372" s="115">
        <f t="shared" si="106"/>
        <v>0</v>
      </c>
      <c r="BH372" s="115">
        <f t="shared" si="107"/>
        <v>0</v>
      </c>
      <c r="BI372" s="115">
        <f t="shared" si="108"/>
        <v>0</v>
      </c>
      <c r="BJ372" s="19" t="s">
        <v>96</v>
      </c>
      <c r="BK372" s="200">
        <f t="shared" si="109"/>
        <v>0</v>
      </c>
      <c r="BL372" s="19" t="s">
        <v>821</v>
      </c>
      <c r="BM372" s="199" t="s">
        <v>4202</v>
      </c>
    </row>
    <row r="373" spans="1:65" s="2" customFormat="1" ht="24.2" customHeight="1">
      <c r="A373" s="37"/>
      <c r="B373" s="153"/>
      <c r="C373" s="233" t="s">
        <v>2389</v>
      </c>
      <c r="D373" s="233" t="s">
        <v>483</v>
      </c>
      <c r="E373" s="234" t="s">
        <v>4203</v>
      </c>
      <c r="F373" s="235" t="s">
        <v>4204</v>
      </c>
      <c r="G373" s="236" t="s">
        <v>342</v>
      </c>
      <c r="H373" s="237">
        <v>45</v>
      </c>
      <c r="I373" s="238"/>
      <c r="J373" s="239"/>
      <c r="K373" s="237">
        <f t="shared" si="97"/>
        <v>0</v>
      </c>
      <c r="L373" s="239"/>
      <c r="M373" s="240"/>
      <c r="N373" s="241" t="s">
        <v>1</v>
      </c>
      <c r="O373" s="195" t="s">
        <v>47</v>
      </c>
      <c r="P373" s="196">
        <f t="shared" si="98"/>
        <v>0</v>
      </c>
      <c r="Q373" s="196">
        <f t="shared" si="99"/>
        <v>0</v>
      </c>
      <c r="R373" s="196">
        <f t="shared" si="100"/>
        <v>0</v>
      </c>
      <c r="S373" s="66"/>
      <c r="T373" s="197">
        <f t="shared" si="101"/>
        <v>0</v>
      </c>
      <c r="U373" s="197">
        <v>0</v>
      </c>
      <c r="V373" s="197">
        <f t="shared" si="102"/>
        <v>0</v>
      </c>
      <c r="W373" s="197">
        <v>0</v>
      </c>
      <c r="X373" s="198">
        <f t="shared" si="103"/>
        <v>0</v>
      </c>
      <c r="Y373" s="37"/>
      <c r="Z373" s="37"/>
      <c r="AA373" s="37"/>
      <c r="AB373" s="37"/>
      <c r="AC373" s="37"/>
      <c r="AD373" s="37"/>
      <c r="AE373" s="37"/>
      <c r="AR373" s="199" t="s">
        <v>3422</v>
      </c>
      <c r="AT373" s="199" t="s">
        <v>483</v>
      </c>
      <c r="AU373" s="199" t="s">
        <v>178</v>
      </c>
      <c r="AY373" s="19" t="s">
        <v>329</v>
      </c>
      <c r="BE373" s="115">
        <f t="shared" si="104"/>
        <v>0</v>
      </c>
      <c r="BF373" s="115">
        <f t="shared" si="105"/>
        <v>0</v>
      </c>
      <c r="BG373" s="115">
        <f t="shared" si="106"/>
        <v>0</v>
      </c>
      <c r="BH373" s="115">
        <f t="shared" si="107"/>
        <v>0</v>
      </c>
      <c r="BI373" s="115">
        <f t="shared" si="108"/>
        <v>0</v>
      </c>
      <c r="BJ373" s="19" t="s">
        <v>96</v>
      </c>
      <c r="BK373" s="200">
        <f t="shared" si="109"/>
        <v>0</v>
      </c>
      <c r="BL373" s="19" t="s">
        <v>821</v>
      </c>
      <c r="BM373" s="199" t="s">
        <v>4205</v>
      </c>
    </row>
    <row r="374" spans="1:65" s="2" customFormat="1" ht="21.75" customHeight="1">
      <c r="A374" s="37"/>
      <c r="B374" s="153"/>
      <c r="C374" s="187" t="s">
        <v>2497</v>
      </c>
      <c r="D374" s="187" t="s">
        <v>331</v>
      </c>
      <c r="E374" s="188" t="s">
        <v>4206</v>
      </c>
      <c r="F374" s="189" t="s">
        <v>4207</v>
      </c>
      <c r="G374" s="190" t="s">
        <v>342</v>
      </c>
      <c r="H374" s="191">
        <v>500</v>
      </c>
      <c r="I374" s="192"/>
      <c r="J374" s="192"/>
      <c r="K374" s="191">
        <f t="shared" si="97"/>
        <v>0</v>
      </c>
      <c r="L374" s="193"/>
      <c r="M374" s="38"/>
      <c r="N374" s="194" t="s">
        <v>1</v>
      </c>
      <c r="O374" s="195" t="s">
        <v>47</v>
      </c>
      <c r="P374" s="196">
        <f t="shared" si="98"/>
        <v>0</v>
      </c>
      <c r="Q374" s="196">
        <f t="shared" si="99"/>
        <v>0</v>
      </c>
      <c r="R374" s="196">
        <f t="shared" si="100"/>
        <v>0</v>
      </c>
      <c r="S374" s="66"/>
      <c r="T374" s="197">
        <f t="shared" si="101"/>
        <v>0</v>
      </c>
      <c r="U374" s="197">
        <v>0</v>
      </c>
      <c r="V374" s="197">
        <f t="shared" si="102"/>
        <v>0</v>
      </c>
      <c r="W374" s="197">
        <v>0</v>
      </c>
      <c r="X374" s="198">
        <f t="shared" si="103"/>
        <v>0</v>
      </c>
      <c r="Y374" s="37"/>
      <c r="Z374" s="37"/>
      <c r="AA374" s="37"/>
      <c r="AB374" s="37"/>
      <c r="AC374" s="37"/>
      <c r="AD374" s="37"/>
      <c r="AE374" s="37"/>
      <c r="AR374" s="199" t="s">
        <v>821</v>
      </c>
      <c r="AT374" s="199" t="s">
        <v>331</v>
      </c>
      <c r="AU374" s="199" t="s">
        <v>178</v>
      </c>
      <c r="AY374" s="19" t="s">
        <v>329</v>
      </c>
      <c r="BE374" s="115">
        <f t="shared" si="104"/>
        <v>0</v>
      </c>
      <c r="BF374" s="115">
        <f t="shared" si="105"/>
        <v>0</v>
      </c>
      <c r="BG374" s="115">
        <f t="shared" si="106"/>
        <v>0</v>
      </c>
      <c r="BH374" s="115">
        <f t="shared" si="107"/>
        <v>0</v>
      </c>
      <c r="BI374" s="115">
        <f t="shared" si="108"/>
        <v>0</v>
      </c>
      <c r="BJ374" s="19" t="s">
        <v>96</v>
      </c>
      <c r="BK374" s="200">
        <f t="shared" si="109"/>
        <v>0</v>
      </c>
      <c r="BL374" s="19" t="s">
        <v>821</v>
      </c>
      <c r="BM374" s="199" t="s">
        <v>4208</v>
      </c>
    </row>
    <row r="375" spans="1:65" s="2" customFormat="1" ht="16.5" customHeight="1">
      <c r="A375" s="37"/>
      <c r="B375" s="153"/>
      <c r="C375" s="233" t="s">
        <v>2501</v>
      </c>
      <c r="D375" s="233" t="s">
        <v>483</v>
      </c>
      <c r="E375" s="234" t="s">
        <v>4209</v>
      </c>
      <c r="F375" s="235" t="s">
        <v>4210</v>
      </c>
      <c r="G375" s="236" t="s">
        <v>342</v>
      </c>
      <c r="H375" s="237">
        <v>500</v>
      </c>
      <c r="I375" s="238"/>
      <c r="J375" s="239"/>
      <c r="K375" s="237">
        <f t="shared" si="97"/>
        <v>0</v>
      </c>
      <c r="L375" s="239"/>
      <c r="M375" s="240"/>
      <c r="N375" s="241" t="s">
        <v>1</v>
      </c>
      <c r="O375" s="195" t="s">
        <v>47</v>
      </c>
      <c r="P375" s="196">
        <f t="shared" si="98"/>
        <v>0</v>
      </c>
      <c r="Q375" s="196">
        <f t="shared" si="99"/>
        <v>0</v>
      </c>
      <c r="R375" s="196">
        <f t="shared" si="100"/>
        <v>0</v>
      </c>
      <c r="S375" s="66"/>
      <c r="T375" s="197">
        <f t="shared" si="101"/>
        <v>0</v>
      </c>
      <c r="U375" s="197">
        <v>1.3999999999999999E-4</v>
      </c>
      <c r="V375" s="197">
        <f t="shared" si="102"/>
        <v>6.9999999999999993E-2</v>
      </c>
      <c r="W375" s="197">
        <v>0</v>
      </c>
      <c r="X375" s="198">
        <f t="shared" si="103"/>
        <v>0</v>
      </c>
      <c r="Y375" s="37"/>
      <c r="Z375" s="37"/>
      <c r="AA375" s="37"/>
      <c r="AB375" s="37"/>
      <c r="AC375" s="37"/>
      <c r="AD375" s="37"/>
      <c r="AE375" s="37"/>
      <c r="AR375" s="199" t="s">
        <v>1223</v>
      </c>
      <c r="AT375" s="199" t="s">
        <v>483</v>
      </c>
      <c r="AU375" s="199" t="s">
        <v>178</v>
      </c>
      <c r="AY375" s="19" t="s">
        <v>329</v>
      </c>
      <c r="BE375" s="115">
        <f t="shared" si="104"/>
        <v>0</v>
      </c>
      <c r="BF375" s="115">
        <f t="shared" si="105"/>
        <v>0</v>
      </c>
      <c r="BG375" s="115">
        <f t="shared" si="106"/>
        <v>0</v>
      </c>
      <c r="BH375" s="115">
        <f t="shared" si="107"/>
        <v>0</v>
      </c>
      <c r="BI375" s="115">
        <f t="shared" si="108"/>
        <v>0</v>
      </c>
      <c r="BJ375" s="19" t="s">
        <v>96</v>
      </c>
      <c r="BK375" s="200">
        <f t="shared" si="109"/>
        <v>0</v>
      </c>
      <c r="BL375" s="19" t="s">
        <v>1223</v>
      </c>
      <c r="BM375" s="199" t="s">
        <v>4211</v>
      </c>
    </row>
    <row r="376" spans="1:65" s="2" customFormat="1" ht="21.75" customHeight="1">
      <c r="A376" s="37"/>
      <c r="B376" s="153"/>
      <c r="C376" s="187" t="s">
        <v>2512</v>
      </c>
      <c r="D376" s="187" t="s">
        <v>331</v>
      </c>
      <c r="E376" s="188" t="s">
        <v>4212</v>
      </c>
      <c r="F376" s="189" t="s">
        <v>4213</v>
      </c>
      <c r="G376" s="190" t="s">
        <v>342</v>
      </c>
      <c r="H376" s="191">
        <v>500</v>
      </c>
      <c r="I376" s="192"/>
      <c r="J376" s="192"/>
      <c r="K376" s="191">
        <f t="shared" si="97"/>
        <v>0</v>
      </c>
      <c r="L376" s="193"/>
      <c r="M376" s="38"/>
      <c r="N376" s="194" t="s">
        <v>1</v>
      </c>
      <c r="O376" s="195" t="s">
        <v>47</v>
      </c>
      <c r="P376" s="196">
        <f t="shared" si="98"/>
        <v>0</v>
      </c>
      <c r="Q376" s="196">
        <f t="shared" si="99"/>
        <v>0</v>
      </c>
      <c r="R376" s="196">
        <f t="shared" si="100"/>
        <v>0</v>
      </c>
      <c r="S376" s="66"/>
      <c r="T376" s="197">
        <f t="shared" si="101"/>
        <v>0</v>
      </c>
      <c r="U376" s="197">
        <v>0</v>
      </c>
      <c r="V376" s="197">
        <f t="shared" si="102"/>
        <v>0</v>
      </c>
      <c r="W376" s="197">
        <v>0</v>
      </c>
      <c r="X376" s="198">
        <f t="shared" si="103"/>
        <v>0</v>
      </c>
      <c r="Y376" s="37"/>
      <c r="Z376" s="37"/>
      <c r="AA376" s="37"/>
      <c r="AB376" s="37"/>
      <c r="AC376" s="37"/>
      <c r="AD376" s="37"/>
      <c r="AE376" s="37"/>
      <c r="AR376" s="199" t="s">
        <v>821</v>
      </c>
      <c r="AT376" s="199" t="s">
        <v>331</v>
      </c>
      <c r="AU376" s="199" t="s">
        <v>178</v>
      </c>
      <c r="AY376" s="19" t="s">
        <v>329</v>
      </c>
      <c r="BE376" s="115">
        <f t="shared" si="104"/>
        <v>0</v>
      </c>
      <c r="BF376" s="115">
        <f t="shared" si="105"/>
        <v>0</v>
      </c>
      <c r="BG376" s="115">
        <f t="shared" si="106"/>
        <v>0</v>
      </c>
      <c r="BH376" s="115">
        <f t="shared" si="107"/>
        <v>0</v>
      </c>
      <c r="BI376" s="115">
        <f t="shared" si="108"/>
        <v>0</v>
      </c>
      <c r="BJ376" s="19" t="s">
        <v>96</v>
      </c>
      <c r="BK376" s="200">
        <f t="shared" si="109"/>
        <v>0</v>
      </c>
      <c r="BL376" s="19" t="s">
        <v>821</v>
      </c>
      <c r="BM376" s="199" t="s">
        <v>4214</v>
      </c>
    </row>
    <row r="377" spans="1:65" s="2" customFormat="1" ht="16.5" customHeight="1">
      <c r="A377" s="37"/>
      <c r="B377" s="153"/>
      <c r="C377" s="233" t="s">
        <v>2517</v>
      </c>
      <c r="D377" s="233" t="s">
        <v>483</v>
      </c>
      <c r="E377" s="234" t="s">
        <v>4215</v>
      </c>
      <c r="F377" s="235" t="s">
        <v>4216</v>
      </c>
      <c r="G377" s="236" t="s">
        <v>342</v>
      </c>
      <c r="H377" s="237">
        <v>500</v>
      </c>
      <c r="I377" s="238"/>
      <c r="J377" s="239"/>
      <c r="K377" s="237">
        <f t="shared" si="97"/>
        <v>0</v>
      </c>
      <c r="L377" s="239"/>
      <c r="M377" s="240"/>
      <c r="N377" s="241" t="s">
        <v>1</v>
      </c>
      <c r="O377" s="195" t="s">
        <v>47</v>
      </c>
      <c r="P377" s="196">
        <f t="shared" si="98"/>
        <v>0</v>
      </c>
      <c r="Q377" s="196">
        <f t="shared" si="99"/>
        <v>0</v>
      </c>
      <c r="R377" s="196">
        <f t="shared" si="100"/>
        <v>0</v>
      </c>
      <c r="S377" s="66"/>
      <c r="T377" s="197">
        <f t="shared" si="101"/>
        <v>0</v>
      </c>
      <c r="U377" s="197">
        <v>1.9000000000000001E-4</v>
      </c>
      <c r="V377" s="197">
        <f t="shared" si="102"/>
        <v>9.5000000000000001E-2</v>
      </c>
      <c r="W377" s="197">
        <v>0</v>
      </c>
      <c r="X377" s="198">
        <f t="shared" si="103"/>
        <v>0</v>
      </c>
      <c r="Y377" s="37"/>
      <c r="Z377" s="37"/>
      <c r="AA377" s="37"/>
      <c r="AB377" s="37"/>
      <c r="AC377" s="37"/>
      <c r="AD377" s="37"/>
      <c r="AE377" s="37"/>
      <c r="AR377" s="199" t="s">
        <v>1223</v>
      </c>
      <c r="AT377" s="199" t="s">
        <v>483</v>
      </c>
      <c r="AU377" s="199" t="s">
        <v>178</v>
      </c>
      <c r="AY377" s="19" t="s">
        <v>329</v>
      </c>
      <c r="BE377" s="115">
        <f t="shared" si="104"/>
        <v>0</v>
      </c>
      <c r="BF377" s="115">
        <f t="shared" si="105"/>
        <v>0</v>
      </c>
      <c r="BG377" s="115">
        <f t="shared" si="106"/>
        <v>0</v>
      </c>
      <c r="BH377" s="115">
        <f t="shared" si="107"/>
        <v>0</v>
      </c>
      <c r="BI377" s="115">
        <f t="shared" si="108"/>
        <v>0</v>
      </c>
      <c r="BJ377" s="19" t="s">
        <v>96</v>
      </c>
      <c r="BK377" s="200">
        <f t="shared" si="109"/>
        <v>0</v>
      </c>
      <c r="BL377" s="19" t="s">
        <v>1223</v>
      </c>
      <c r="BM377" s="199" t="s">
        <v>4217</v>
      </c>
    </row>
    <row r="378" spans="1:65" s="2" customFormat="1" ht="21.75" customHeight="1">
      <c r="A378" s="37"/>
      <c r="B378" s="153"/>
      <c r="C378" s="187" t="s">
        <v>2521</v>
      </c>
      <c r="D378" s="187" t="s">
        <v>331</v>
      </c>
      <c r="E378" s="188" t="s">
        <v>4218</v>
      </c>
      <c r="F378" s="189" t="s">
        <v>4219</v>
      </c>
      <c r="G378" s="190" t="s">
        <v>342</v>
      </c>
      <c r="H378" s="191">
        <v>250</v>
      </c>
      <c r="I378" s="192"/>
      <c r="J378" s="192"/>
      <c r="K378" s="191">
        <f t="shared" si="97"/>
        <v>0</v>
      </c>
      <c r="L378" s="193"/>
      <c r="M378" s="38"/>
      <c r="N378" s="194" t="s">
        <v>1</v>
      </c>
      <c r="O378" s="195" t="s">
        <v>47</v>
      </c>
      <c r="P378" s="196">
        <f t="shared" si="98"/>
        <v>0</v>
      </c>
      <c r="Q378" s="196">
        <f t="shared" si="99"/>
        <v>0</v>
      </c>
      <c r="R378" s="196">
        <f t="shared" si="100"/>
        <v>0</v>
      </c>
      <c r="S378" s="66"/>
      <c r="T378" s="197">
        <f t="shared" si="101"/>
        <v>0</v>
      </c>
      <c r="U378" s="197">
        <v>0</v>
      </c>
      <c r="V378" s="197">
        <f t="shared" si="102"/>
        <v>0</v>
      </c>
      <c r="W378" s="197">
        <v>0</v>
      </c>
      <c r="X378" s="198">
        <f t="shared" si="103"/>
        <v>0</v>
      </c>
      <c r="Y378" s="37"/>
      <c r="Z378" s="37"/>
      <c r="AA378" s="37"/>
      <c r="AB378" s="37"/>
      <c r="AC378" s="37"/>
      <c r="AD378" s="37"/>
      <c r="AE378" s="37"/>
      <c r="AR378" s="199" t="s">
        <v>821</v>
      </c>
      <c r="AT378" s="199" t="s">
        <v>331</v>
      </c>
      <c r="AU378" s="199" t="s">
        <v>178</v>
      </c>
      <c r="AY378" s="19" t="s">
        <v>329</v>
      </c>
      <c r="BE378" s="115">
        <f t="shared" si="104"/>
        <v>0</v>
      </c>
      <c r="BF378" s="115">
        <f t="shared" si="105"/>
        <v>0</v>
      </c>
      <c r="BG378" s="115">
        <f t="shared" si="106"/>
        <v>0</v>
      </c>
      <c r="BH378" s="115">
        <f t="shared" si="107"/>
        <v>0</v>
      </c>
      <c r="BI378" s="115">
        <f t="shared" si="108"/>
        <v>0</v>
      </c>
      <c r="BJ378" s="19" t="s">
        <v>96</v>
      </c>
      <c r="BK378" s="200">
        <f t="shared" si="109"/>
        <v>0</v>
      </c>
      <c r="BL378" s="19" t="s">
        <v>821</v>
      </c>
      <c r="BM378" s="199" t="s">
        <v>4220</v>
      </c>
    </row>
    <row r="379" spans="1:65" s="2" customFormat="1" ht="16.5" customHeight="1">
      <c r="A379" s="37"/>
      <c r="B379" s="153"/>
      <c r="C379" s="233" t="s">
        <v>2528</v>
      </c>
      <c r="D379" s="233" t="s">
        <v>483</v>
      </c>
      <c r="E379" s="234" t="s">
        <v>4221</v>
      </c>
      <c r="F379" s="235" t="s">
        <v>4222</v>
      </c>
      <c r="G379" s="236" t="s">
        <v>342</v>
      </c>
      <c r="H379" s="237">
        <v>250</v>
      </c>
      <c r="I379" s="238"/>
      <c r="J379" s="239"/>
      <c r="K379" s="237">
        <f t="shared" si="97"/>
        <v>0</v>
      </c>
      <c r="L379" s="239"/>
      <c r="M379" s="240"/>
      <c r="N379" s="241" t="s">
        <v>1</v>
      </c>
      <c r="O379" s="195" t="s">
        <v>47</v>
      </c>
      <c r="P379" s="196">
        <f t="shared" si="98"/>
        <v>0</v>
      </c>
      <c r="Q379" s="196">
        <f t="shared" si="99"/>
        <v>0</v>
      </c>
      <c r="R379" s="196">
        <f t="shared" si="100"/>
        <v>0</v>
      </c>
      <c r="S379" s="66"/>
      <c r="T379" s="197">
        <f t="shared" si="101"/>
        <v>0</v>
      </c>
      <c r="U379" s="197">
        <v>2.7999999999999998E-4</v>
      </c>
      <c r="V379" s="197">
        <f t="shared" si="102"/>
        <v>6.9999999999999993E-2</v>
      </c>
      <c r="W379" s="197">
        <v>0</v>
      </c>
      <c r="X379" s="198">
        <f t="shared" si="103"/>
        <v>0</v>
      </c>
      <c r="Y379" s="37"/>
      <c r="Z379" s="37"/>
      <c r="AA379" s="37"/>
      <c r="AB379" s="37"/>
      <c r="AC379" s="37"/>
      <c r="AD379" s="37"/>
      <c r="AE379" s="37"/>
      <c r="AR379" s="199" t="s">
        <v>1223</v>
      </c>
      <c r="AT379" s="199" t="s">
        <v>483</v>
      </c>
      <c r="AU379" s="199" t="s">
        <v>178</v>
      </c>
      <c r="AY379" s="19" t="s">
        <v>329</v>
      </c>
      <c r="BE379" s="115">
        <f t="shared" si="104"/>
        <v>0</v>
      </c>
      <c r="BF379" s="115">
        <f t="shared" si="105"/>
        <v>0</v>
      </c>
      <c r="BG379" s="115">
        <f t="shared" si="106"/>
        <v>0</v>
      </c>
      <c r="BH379" s="115">
        <f t="shared" si="107"/>
        <v>0</v>
      </c>
      <c r="BI379" s="115">
        <f t="shared" si="108"/>
        <v>0</v>
      </c>
      <c r="BJ379" s="19" t="s">
        <v>96</v>
      </c>
      <c r="BK379" s="200">
        <f t="shared" si="109"/>
        <v>0</v>
      </c>
      <c r="BL379" s="19" t="s">
        <v>1223</v>
      </c>
      <c r="BM379" s="199" t="s">
        <v>4223</v>
      </c>
    </row>
    <row r="380" spans="1:65" s="2" customFormat="1" ht="21.75" customHeight="1">
      <c r="A380" s="37"/>
      <c r="B380" s="153"/>
      <c r="C380" s="187" t="s">
        <v>2532</v>
      </c>
      <c r="D380" s="187" t="s">
        <v>331</v>
      </c>
      <c r="E380" s="188" t="s">
        <v>4224</v>
      </c>
      <c r="F380" s="189" t="s">
        <v>4225</v>
      </c>
      <c r="G380" s="190" t="s">
        <v>342</v>
      </c>
      <c r="H380" s="191">
        <v>25</v>
      </c>
      <c r="I380" s="192"/>
      <c r="J380" s="192"/>
      <c r="K380" s="191">
        <f t="shared" si="97"/>
        <v>0</v>
      </c>
      <c r="L380" s="193"/>
      <c r="M380" s="38"/>
      <c r="N380" s="194" t="s">
        <v>1</v>
      </c>
      <c r="O380" s="195" t="s">
        <v>47</v>
      </c>
      <c r="P380" s="196">
        <f t="shared" si="98"/>
        <v>0</v>
      </c>
      <c r="Q380" s="196">
        <f t="shared" si="99"/>
        <v>0</v>
      </c>
      <c r="R380" s="196">
        <f t="shared" si="100"/>
        <v>0</v>
      </c>
      <c r="S380" s="66"/>
      <c r="T380" s="197">
        <f t="shared" si="101"/>
        <v>0</v>
      </c>
      <c r="U380" s="197">
        <v>0</v>
      </c>
      <c r="V380" s="197">
        <f t="shared" si="102"/>
        <v>0</v>
      </c>
      <c r="W380" s="197">
        <v>0</v>
      </c>
      <c r="X380" s="198">
        <f t="shared" si="103"/>
        <v>0</v>
      </c>
      <c r="Y380" s="37"/>
      <c r="Z380" s="37"/>
      <c r="AA380" s="37"/>
      <c r="AB380" s="37"/>
      <c r="AC380" s="37"/>
      <c r="AD380" s="37"/>
      <c r="AE380" s="37"/>
      <c r="AR380" s="199" t="s">
        <v>821</v>
      </c>
      <c r="AT380" s="199" t="s">
        <v>331</v>
      </c>
      <c r="AU380" s="199" t="s">
        <v>178</v>
      </c>
      <c r="AY380" s="19" t="s">
        <v>329</v>
      </c>
      <c r="BE380" s="115">
        <f t="shared" si="104"/>
        <v>0</v>
      </c>
      <c r="BF380" s="115">
        <f t="shared" si="105"/>
        <v>0</v>
      </c>
      <c r="BG380" s="115">
        <f t="shared" si="106"/>
        <v>0</v>
      </c>
      <c r="BH380" s="115">
        <f t="shared" si="107"/>
        <v>0</v>
      </c>
      <c r="BI380" s="115">
        <f t="shared" si="108"/>
        <v>0</v>
      </c>
      <c r="BJ380" s="19" t="s">
        <v>96</v>
      </c>
      <c r="BK380" s="200">
        <f t="shared" si="109"/>
        <v>0</v>
      </c>
      <c r="BL380" s="19" t="s">
        <v>821</v>
      </c>
      <c r="BM380" s="199" t="s">
        <v>4226</v>
      </c>
    </row>
    <row r="381" spans="1:65" s="2" customFormat="1" ht="16.5" customHeight="1">
      <c r="A381" s="37"/>
      <c r="B381" s="153"/>
      <c r="C381" s="233" t="s">
        <v>2536</v>
      </c>
      <c r="D381" s="233" t="s">
        <v>483</v>
      </c>
      <c r="E381" s="234" t="s">
        <v>4227</v>
      </c>
      <c r="F381" s="235" t="s">
        <v>4228</v>
      </c>
      <c r="G381" s="236" t="s">
        <v>342</v>
      </c>
      <c r="H381" s="237">
        <v>25</v>
      </c>
      <c r="I381" s="238"/>
      <c r="J381" s="239"/>
      <c r="K381" s="237">
        <f t="shared" si="97"/>
        <v>0</v>
      </c>
      <c r="L381" s="239"/>
      <c r="M381" s="240"/>
      <c r="N381" s="241" t="s">
        <v>1</v>
      </c>
      <c r="O381" s="195" t="s">
        <v>47</v>
      </c>
      <c r="P381" s="196">
        <f t="shared" si="98"/>
        <v>0</v>
      </c>
      <c r="Q381" s="196">
        <f t="shared" si="99"/>
        <v>0</v>
      </c>
      <c r="R381" s="196">
        <f t="shared" si="100"/>
        <v>0</v>
      </c>
      <c r="S381" s="66"/>
      <c r="T381" s="197">
        <f t="shared" si="101"/>
        <v>0</v>
      </c>
      <c r="U381" s="197">
        <v>4.8000000000000001E-4</v>
      </c>
      <c r="V381" s="197">
        <f t="shared" si="102"/>
        <v>1.2E-2</v>
      </c>
      <c r="W381" s="197">
        <v>0</v>
      </c>
      <c r="X381" s="198">
        <f t="shared" si="103"/>
        <v>0</v>
      </c>
      <c r="Y381" s="37"/>
      <c r="Z381" s="37"/>
      <c r="AA381" s="37"/>
      <c r="AB381" s="37"/>
      <c r="AC381" s="37"/>
      <c r="AD381" s="37"/>
      <c r="AE381" s="37"/>
      <c r="AR381" s="199" t="s">
        <v>1223</v>
      </c>
      <c r="AT381" s="199" t="s">
        <v>483</v>
      </c>
      <c r="AU381" s="199" t="s">
        <v>178</v>
      </c>
      <c r="AY381" s="19" t="s">
        <v>329</v>
      </c>
      <c r="BE381" s="115">
        <f t="shared" si="104"/>
        <v>0</v>
      </c>
      <c r="BF381" s="115">
        <f t="shared" si="105"/>
        <v>0</v>
      </c>
      <c r="BG381" s="115">
        <f t="shared" si="106"/>
        <v>0</v>
      </c>
      <c r="BH381" s="115">
        <f t="shared" si="107"/>
        <v>0</v>
      </c>
      <c r="BI381" s="115">
        <f t="shared" si="108"/>
        <v>0</v>
      </c>
      <c r="BJ381" s="19" t="s">
        <v>96</v>
      </c>
      <c r="BK381" s="200">
        <f t="shared" si="109"/>
        <v>0</v>
      </c>
      <c r="BL381" s="19" t="s">
        <v>1223</v>
      </c>
      <c r="BM381" s="199" t="s">
        <v>4229</v>
      </c>
    </row>
    <row r="382" spans="1:65" s="2" customFormat="1" ht="21.75" customHeight="1">
      <c r="A382" s="37"/>
      <c r="B382" s="153"/>
      <c r="C382" s="187" t="s">
        <v>2540</v>
      </c>
      <c r="D382" s="187" t="s">
        <v>331</v>
      </c>
      <c r="E382" s="188" t="s">
        <v>3443</v>
      </c>
      <c r="F382" s="189" t="s">
        <v>4128</v>
      </c>
      <c r="G382" s="190" t="s">
        <v>342</v>
      </c>
      <c r="H382" s="191">
        <v>100</v>
      </c>
      <c r="I382" s="192"/>
      <c r="J382" s="192"/>
      <c r="K382" s="191">
        <f t="shared" si="97"/>
        <v>0</v>
      </c>
      <c r="L382" s="193"/>
      <c r="M382" s="38"/>
      <c r="N382" s="194" t="s">
        <v>1</v>
      </c>
      <c r="O382" s="195" t="s">
        <v>47</v>
      </c>
      <c r="P382" s="196">
        <f t="shared" si="98"/>
        <v>0</v>
      </c>
      <c r="Q382" s="196">
        <f t="shared" si="99"/>
        <v>0</v>
      </c>
      <c r="R382" s="196">
        <f t="shared" si="100"/>
        <v>0</v>
      </c>
      <c r="S382" s="66"/>
      <c r="T382" s="197">
        <f t="shared" si="101"/>
        <v>0</v>
      </c>
      <c r="U382" s="197">
        <v>0</v>
      </c>
      <c r="V382" s="197">
        <f t="shared" si="102"/>
        <v>0</v>
      </c>
      <c r="W382" s="197">
        <v>0</v>
      </c>
      <c r="X382" s="198">
        <f t="shared" si="103"/>
        <v>0</v>
      </c>
      <c r="Y382" s="37"/>
      <c r="Z382" s="37"/>
      <c r="AA382" s="37"/>
      <c r="AB382" s="37"/>
      <c r="AC382" s="37"/>
      <c r="AD382" s="37"/>
      <c r="AE382" s="37"/>
      <c r="AR382" s="199" t="s">
        <v>821</v>
      </c>
      <c r="AT382" s="199" t="s">
        <v>331</v>
      </c>
      <c r="AU382" s="199" t="s">
        <v>178</v>
      </c>
      <c r="AY382" s="19" t="s">
        <v>329</v>
      </c>
      <c r="BE382" s="115">
        <f t="shared" si="104"/>
        <v>0</v>
      </c>
      <c r="BF382" s="115">
        <f t="shared" si="105"/>
        <v>0</v>
      </c>
      <c r="BG382" s="115">
        <f t="shared" si="106"/>
        <v>0</v>
      </c>
      <c r="BH382" s="115">
        <f t="shared" si="107"/>
        <v>0</v>
      </c>
      <c r="BI382" s="115">
        <f t="shared" si="108"/>
        <v>0</v>
      </c>
      <c r="BJ382" s="19" t="s">
        <v>96</v>
      </c>
      <c r="BK382" s="200">
        <f t="shared" si="109"/>
        <v>0</v>
      </c>
      <c r="BL382" s="19" t="s">
        <v>821</v>
      </c>
      <c r="BM382" s="199" t="s">
        <v>4230</v>
      </c>
    </row>
    <row r="383" spans="1:65" s="2" customFormat="1" ht="16.5" customHeight="1">
      <c r="A383" s="37"/>
      <c r="B383" s="153"/>
      <c r="C383" s="233" t="s">
        <v>2544</v>
      </c>
      <c r="D383" s="233" t="s">
        <v>483</v>
      </c>
      <c r="E383" s="234" t="s">
        <v>3446</v>
      </c>
      <c r="F383" s="235" t="s">
        <v>3447</v>
      </c>
      <c r="G383" s="236" t="s">
        <v>342</v>
      </c>
      <c r="H383" s="237">
        <v>100</v>
      </c>
      <c r="I383" s="238"/>
      <c r="J383" s="239"/>
      <c r="K383" s="237">
        <f t="shared" si="97"/>
        <v>0</v>
      </c>
      <c r="L383" s="239"/>
      <c r="M383" s="240"/>
      <c r="N383" s="241" t="s">
        <v>1</v>
      </c>
      <c r="O383" s="195" t="s">
        <v>47</v>
      </c>
      <c r="P383" s="196">
        <f t="shared" si="98"/>
        <v>0</v>
      </c>
      <c r="Q383" s="196">
        <f t="shared" si="99"/>
        <v>0</v>
      </c>
      <c r="R383" s="196">
        <f t="shared" si="100"/>
        <v>0</v>
      </c>
      <c r="S383" s="66"/>
      <c r="T383" s="197">
        <f t="shared" si="101"/>
        <v>0</v>
      </c>
      <c r="U383" s="197">
        <v>6.9999999999999994E-5</v>
      </c>
      <c r="V383" s="197">
        <f t="shared" si="102"/>
        <v>6.9999999999999993E-3</v>
      </c>
      <c r="W383" s="197">
        <v>0</v>
      </c>
      <c r="X383" s="198">
        <f t="shared" si="103"/>
        <v>0</v>
      </c>
      <c r="Y383" s="37"/>
      <c r="Z383" s="37"/>
      <c r="AA383" s="37"/>
      <c r="AB383" s="37"/>
      <c r="AC383" s="37"/>
      <c r="AD383" s="37"/>
      <c r="AE383" s="37"/>
      <c r="AR383" s="199" t="s">
        <v>1223</v>
      </c>
      <c r="AT383" s="199" t="s">
        <v>483</v>
      </c>
      <c r="AU383" s="199" t="s">
        <v>178</v>
      </c>
      <c r="AY383" s="19" t="s">
        <v>329</v>
      </c>
      <c r="BE383" s="115">
        <f t="shared" si="104"/>
        <v>0</v>
      </c>
      <c r="BF383" s="115">
        <f t="shared" si="105"/>
        <v>0</v>
      </c>
      <c r="BG383" s="115">
        <f t="shared" si="106"/>
        <v>0</v>
      </c>
      <c r="BH383" s="115">
        <f t="shared" si="107"/>
        <v>0</v>
      </c>
      <c r="BI383" s="115">
        <f t="shared" si="108"/>
        <v>0</v>
      </c>
      <c r="BJ383" s="19" t="s">
        <v>96</v>
      </c>
      <c r="BK383" s="200">
        <f t="shared" si="109"/>
        <v>0</v>
      </c>
      <c r="BL383" s="19" t="s">
        <v>1223</v>
      </c>
      <c r="BM383" s="199" t="s">
        <v>4231</v>
      </c>
    </row>
    <row r="384" spans="1:65" s="2" customFormat="1" ht="16.5" customHeight="1">
      <c r="A384" s="37"/>
      <c r="B384" s="153"/>
      <c r="C384" s="187" t="s">
        <v>2548</v>
      </c>
      <c r="D384" s="187" t="s">
        <v>331</v>
      </c>
      <c r="E384" s="188" t="s">
        <v>4232</v>
      </c>
      <c r="F384" s="189" t="s">
        <v>4233</v>
      </c>
      <c r="G384" s="190" t="s">
        <v>342</v>
      </c>
      <c r="H384" s="191">
        <v>400</v>
      </c>
      <c r="I384" s="192"/>
      <c r="J384" s="192"/>
      <c r="K384" s="191">
        <f t="shared" si="97"/>
        <v>0</v>
      </c>
      <c r="L384" s="193"/>
      <c r="M384" s="38"/>
      <c r="N384" s="194" t="s">
        <v>1</v>
      </c>
      <c r="O384" s="195" t="s">
        <v>47</v>
      </c>
      <c r="P384" s="196">
        <f t="shared" si="98"/>
        <v>0</v>
      </c>
      <c r="Q384" s="196">
        <f t="shared" si="99"/>
        <v>0</v>
      </c>
      <c r="R384" s="196">
        <f t="shared" si="100"/>
        <v>0</v>
      </c>
      <c r="S384" s="66"/>
      <c r="T384" s="197">
        <f t="shared" si="101"/>
        <v>0</v>
      </c>
      <c r="U384" s="197">
        <v>0</v>
      </c>
      <c r="V384" s="197">
        <f t="shared" si="102"/>
        <v>0</v>
      </c>
      <c r="W384" s="197">
        <v>0</v>
      </c>
      <c r="X384" s="198">
        <f t="shared" si="103"/>
        <v>0</v>
      </c>
      <c r="Y384" s="37"/>
      <c r="Z384" s="37"/>
      <c r="AA384" s="37"/>
      <c r="AB384" s="37"/>
      <c r="AC384" s="37"/>
      <c r="AD384" s="37"/>
      <c r="AE384" s="37"/>
      <c r="AR384" s="199" t="s">
        <v>821</v>
      </c>
      <c r="AT384" s="199" t="s">
        <v>331</v>
      </c>
      <c r="AU384" s="199" t="s">
        <v>178</v>
      </c>
      <c r="AY384" s="19" t="s">
        <v>329</v>
      </c>
      <c r="BE384" s="115">
        <f t="shared" si="104"/>
        <v>0</v>
      </c>
      <c r="BF384" s="115">
        <f t="shared" si="105"/>
        <v>0</v>
      </c>
      <c r="BG384" s="115">
        <f t="shared" si="106"/>
        <v>0</v>
      </c>
      <c r="BH384" s="115">
        <f t="shared" si="107"/>
        <v>0</v>
      </c>
      <c r="BI384" s="115">
        <f t="shared" si="108"/>
        <v>0</v>
      </c>
      <c r="BJ384" s="19" t="s">
        <v>96</v>
      </c>
      <c r="BK384" s="200">
        <f t="shared" si="109"/>
        <v>0</v>
      </c>
      <c r="BL384" s="19" t="s">
        <v>821</v>
      </c>
      <c r="BM384" s="199" t="s">
        <v>4234</v>
      </c>
    </row>
    <row r="385" spans="1:65" s="2" customFormat="1" ht="16.5" customHeight="1">
      <c r="A385" s="37"/>
      <c r="B385" s="153"/>
      <c r="C385" s="233" t="s">
        <v>2552</v>
      </c>
      <c r="D385" s="233" t="s">
        <v>483</v>
      </c>
      <c r="E385" s="234" t="s">
        <v>4235</v>
      </c>
      <c r="F385" s="235" t="s">
        <v>4236</v>
      </c>
      <c r="G385" s="236" t="s">
        <v>342</v>
      </c>
      <c r="H385" s="237">
        <v>400</v>
      </c>
      <c r="I385" s="238"/>
      <c r="J385" s="239"/>
      <c r="K385" s="237">
        <f t="shared" si="97"/>
        <v>0</v>
      </c>
      <c r="L385" s="239"/>
      <c r="M385" s="240"/>
      <c r="N385" s="241" t="s">
        <v>1</v>
      </c>
      <c r="O385" s="195" t="s">
        <v>47</v>
      </c>
      <c r="P385" s="196">
        <f t="shared" si="98"/>
        <v>0</v>
      </c>
      <c r="Q385" s="196">
        <f t="shared" si="99"/>
        <v>0</v>
      </c>
      <c r="R385" s="196">
        <f t="shared" si="100"/>
        <v>0</v>
      </c>
      <c r="S385" s="66"/>
      <c r="T385" s="197">
        <f t="shared" si="101"/>
        <v>0</v>
      </c>
      <c r="U385" s="197">
        <v>8.0000000000000007E-5</v>
      </c>
      <c r="V385" s="197">
        <f t="shared" si="102"/>
        <v>3.2000000000000001E-2</v>
      </c>
      <c r="W385" s="197">
        <v>0</v>
      </c>
      <c r="X385" s="198">
        <f t="shared" si="103"/>
        <v>0</v>
      </c>
      <c r="Y385" s="37"/>
      <c r="Z385" s="37"/>
      <c r="AA385" s="37"/>
      <c r="AB385" s="37"/>
      <c r="AC385" s="37"/>
      <c r="AD385" s="37"/>
      <c r="AE385" s="37"/>
      <c r="AR385" s="199" t="s">
        <v>1223</v>
      </c>
      <c r="AT385" s="199" t="s">
        <v>483</v>
      </c>
      <c r="AU385" s="199" t="s">
        <v>178</v>
      </c>
      <c r="AY385" s="19" t="s">
        <v>329</v>
      </c>
      <c r="BE385" s="115">
        <f t="shared" si="104"/>
        <v>0</v>
      </c>
      <c r="BF385" s="115">
        <f t="shared" si="105"/>
        <v>0</v>
      </c>
      <c r="BG385" s="115">
        <f t="shared" si="106"/>
        <v>0</v>
      </c>
      <c r="BH385" s="115">
        <f t="shared" si="107"/>
        <v>0</v>
      </c>
      <c r="BI385" s="115">
        <f t="shared" si="108"/>
        <v>0</v>
      </c>
      <c r="BJ385" s="19" t="s">
        <v>96</v>
      </c>
      <c r="BK385" s="200">
        <f t="shared" si="109"/>
        <v>0</v>
      </c>
      <c r="BL385" s="19" t="s">
        <v>1223</v>
      </c>
      <c r="BM385" s="199" t="s">
        <v>4237</v>
      </c>
    </row>
    <row r="386" spans="1:65" s="2" customFormat="1" ht="16.5" customHeight="1">
      <c r="A386" s="37"/>
      <c r="B386" s="153"/>
      <c r="C386" s="187" t="s">
        <v>2556</v>
      </c>
      <c r="D386" s="187" t="s">
        <v>331</v>
      </c>
      <c r="E386" s="188" t="s">
        <v>4238</v>
      </c>
      <c r="F386" s="189" t="s">
        <v>4239</v>
      </c>
      <c r="G386" s="190" t="s">
        <v>342</v>
      </c>
      <c r="H386" s="191">
        <v>800</v>
      </c>
      <c r="I386" s="192"/>
      <c r="J386" s="192"/>
      <c r="K386" s="191">
        <f t="shared" si="97"/>
        <v>0</v>
      </c>
      <c r="L386" s="193"/>
      <c r="M386" s="38"/>
      <c r="N386" s="194" t="s">
        <v>1</v>
      </c>
      <c r="O386" s="195" t="s">
        <v>47</v>
      </c>
      <c r="P386" s="196">
        <f t="shared" si="98"/>
        <v>0</v>
      </c>
      <c r="Q386" s="196">
        <f t="shared" si="99"/>
        <v>0</v>
      </c>
      <c r="R386" s="196">
        <f t="shared" si="100"/>
        <v>0</v>
      </c>
      <c r="S386" s="66"/>
      <c r="T386" s="197">
        <f t="shared" si="101"/>
        <v>0</v>
      </c>
      <c r="U386" s="197">
        <v>0</v>
      </c>
      <c r="V386" s="197">
        <f t="shared" si="102"/>
        <v>0</v>
      </c>
      <c r="W386" s="197">
        <v>0</v>
      </c>
      <c r="X386" s="198">
        <f t="shared" si="103"/>
        <v>0</v>
      </c>
      <c r="Y386" s="37"/>
      <c r="Z386" s="37"/>
      <c r="AA386" s="37"/>
      <c r="AB386" s="37"/>
      <c r="AC386" s="37"/>
      <c r="AD386" s="37"/>
      <c r="AE386" s="37"/>
      <c r="AR386" s="199" t="s">
        <v>821</v>
      </c>
      <c r="AT386" s="199" t="s">
        <v>331</v>
      </c>
      <c r="AU386" s="199" t="s">
        <v>178</v>
      </c>
      <c r="AY386" s="19" t="s">
        <v>329</v>
      </c>
      <c r="BE386" s="115">
        <f t="shared" si="104"/>
        <v>0</v>
      </c>
      <c r="BF386" s="115">
        <f t="shared" si="105"/>
        <v>0</v>
      </c>
      <c r="BG386" s="115">
        <f t="shared" si="106"/>
        <v>0</v>
      </c>
      <c r="BH386" s="115">
        <f t="shared" si="107"/>
        <v>0</v>
      </c>
      <c r="BI386" s="115">
        <f t="shared" si="108"/>
        <v>0</v>
      </c>
      <c r="BJ386" s="19" t="s">
        <v>96</v>
      </c>
      <c r="BK386" s="200">
        <f t="shared" si="109"/>
        <v>0</v>
      </c>
      <c r="BL386" s="19" t="s">
        <v>821</v>
      </c>
      <c r="BM386" s="199" t="s">
        <v>4240</v>
      </c>
    </row>
    <row r="387" spans="1:65" s="2" customFormat="1" ht="16.5" customHeight="1">
      <c r="A387" s="37"/>
      <c r="B387" s="153"/>
      <c r="C387" s="233" t="s">
        <v>2560</v>
      </c>
      <c r="D387" s="233" t="s">
        <v>483</v>
      </c>
      <c r="E387" s="234" t="s">
        <v>4241</v>
      </c>
      <c r="F387" s="235" t="s">
        <v>4242</v>
      </c>
      <c r="G387" s="236" t="s">
        <v>646</v>
      </c>
      <c r="H387" s="237">
        <v>8</v>
      </c>
      <c r="I387" s="238"/>
      <c r="J387" s="239"/>
      <c r="K387" s="237">
        <f t="shared" si="97"/>
        <v>0</v>
      </c>
      <c r="L387" s="239"/>
      <c r="M387" s="240"/>
      <c r="N387" s="241" t="s">
        <v>1</v>
      </c>
      <c r="O387" s="195" t="s">
        <v>47</v>
      </c>
      <c r="P387" s="196">
        <f t="shared" si="98"/>
        <v>0</v>
      </c>
      <c r="Q387" s="196">
        <f t="shared" si="99"/>
        <v>0</v>
      </c>
      <c r="R387" s="196">
        <f t="shared" si="100"/>
        <v>0</v>
      </c>
      <c r="S387" s="66"/>
      <c r="T387" s="197">
        <f t="shared" si="101"/>
        <v>0</v>
      </c>
      <c r="U387" s="197">
        <v>6.28E-3</v>
      </c>
      <c r="V387" s="197">
        <f t="shared" si="102"/>
        <v>5.024E-2</v>
      </c>
      <c r="W387" s="197">
        <v>0</v>
      </c>
      <c r="X387" s="198">
        <f t="shared" si="103"/>
        <v>0</v>
      </c>
      <c r="Y387" s="37"/>
      <c r="Z387" s="37"/>
      <c r="AA387" s="37"/>
      <c r="AB387" s="37"/>
      <c r="AC387" s="37"/>
      <c r="AD387" s="37"/>
      <c r="AE387" s="37"/>
      <c r="AR387" s="199" t="s">
        <v>3422</v>
      </c>
      <c r="AT387" s="199" t="s">
        <v>483</v>
      </c>
      <c r="AU387" s="199" t="s">
        <v>178</v>
      </c>
      <c r="AY387" s="19" t="s">
        <v>329</v>
      </c>
      <c r="BE387" s="115">
        <f t="shared" si="104"/>
        <v>0</v>
      </c>
      <c r="BF387" s="115">
        <f t="shared" si="105"/>
        <v>0</v>
      </c>
      <c r="BG387" s="115">
        <f t="shared" si="106"/>
        <v>0</v>
      </c>
      <c r="BH387" s="115">
        <f t="shared" si="107"/>
        <v>0</v>
      </c>
      <c r="BI387" s="115">
        <f t="shared" si="108"/>
        <v>0</v>
      </c>
      <c r="BJ387" s="19" t="s">
        <v>96</v>
      </c>
      <c r="BK387" s="200">
        <f t="shared" si="109"/>
        <v>0</v>
      </c>
      <c r="BL387" s="19" t="s">
        <v>821</v>
      </c>
      <c r="BM387" s="199" t="s">
        <v>4243</v>
      </c>
    </row>
    <row r="388" spans="1:65" s="13" customFormat="1" ht="11.25">
      <c r="B388" s="201"/>
      <c r="D388" s="202" t="s">
        <v>348</v>
      </c>
      <c r="F388" s="204" t="s">
        <v>4244</v>
      </c>
      <c r="H388" s="205">
        <v>8</v>
      </c>
      <c r="I388" s="206"/>
      <c r="J388" s="206"/>
      <c r="M388" s="201"/>
      <c r="N388" s="207"/>
      <c r="O388" s="208"/>
      <c r="P388" s="208"/>
      <c r="Q388" s="208"/>
      <c r="R388" s="208"/>
      <c r="S388" s="208"/>
      <c r="T388" s="208"/>
      <c r="U388" s="208"/>
      <c r="V388" s="208"/>
      <c r="W388" s="208"/>
      <c r="X388" s="209"/>
      <c r="AT388" s="203" t="s">
        <v>348</v>
      </c>
      <c r="AU388" s="203" t="s">
        <v>178</v>
      </c>
      <c r="AV388" s="13" t="s">
        <v>96</v>
      </c>
      <c r="AW388" s="13" t="s">
        <v>3</v>
      </c>
      <c r="AX388" s="13" t="s">
        <v>90</v>
      </c>
      <c r="AY388" s="203" t="s">
        <v>329</v>
      </c>
    </row>
    <row r="389" spans="1:65" s="2" customFormat="1" ht="16.5" customHeight="1">
      <c r="A389" s="37"/>
      <c r="B389" s="153"/>
      <c r="C389" s="187" t="s">
        <v>2564</v>
      </c>
      <c r="D389" s="187" t="s">
        <v>331</v>
      </c>
      <c r="E389" s="188" t="s">
        <v>4245</v>
      </c>
      <c r="F389" s="189" t="s">
        <v>4239</v>
      </c>
      <c r="G389" s="190" t="s">
        <v>342</v>
      </c>
      <c r="H389" s="191">
        <v>150</v>
      </c>
      <c r="I389" s="192"/>
      <c r="J389" s="192"/>
      <c r="K389" s="191">
        <f t="shared" ref="K389:K400" si="110">ROUND(P389*H389,3)</f>
        <v>0</v>
      </c>
      <c r="L389" s="193"/>
      <c r="M389" s="38"/>
      <c r="N389" s="194" t="s">
        <v>1</v>
      </c>
      <c r="O389" s="195" t="s">
        <v>47</v>
      </c>
      <c r="P389" s="196">
        <f t="shared" ref="P389:P400" si="111">I389+J389</f>
        <v>0</v>
      </c>
      <c r="Q389" s="196">
        <f t="shared" ref="Q389:Q400" si="112">ROUND(I389*H389,3)</f>
        <v>0</v>
      </c>
      <c r="R389" s="196">
        <f t="shared" ref="R389:R400" si="113">ROUND(J389*H389,3)</f>
        <v>0</v>
      </c>
      <c r="S389" s="66"/>
      <c r="T389" s="197">
        <f t="shared" ref="T389:T400" si="114">S389*H389</f>
        <v>0</v>
      </c>
      <c r="U389" s="197">
        <v>0</v>
      </c>
      <c r="V389" s="197">
        <f t="shared" ref="V389:V400" si="115">U389*H389</f>
        <v>0</v>
      </c>
      <c r="W389" s="197">
        <v>0</v>
      </c>
      <c r="X389" s="198">
        <f t="shared" ref="X389:X400" si="116">W389*H389</f>
        <v>0</v>
      </c>
      <c r="Y389" s="37"/>
      <c r="Z389" s="37"/>
      <c r="AA389" s="37"/>
      <c r="AB389" s="37"/>
      <c r="AC389" s="37"/>
      <c r="AD389" s="37"/>
      <c r="AE389" s="37"/>
      <c r="AR389" s="199" t="s">
        <v>821</v>
      </c>
      <c r="AT389" s="199" t="s">
        <v>331</v>
      </c>
      <c r="AU389" s="199" t="s">
        <v>178</v>
      </c>
      <c r="AY389" s="19" t="s">
        <v>329</v>
      </c>
      <c r="BE389" s="115">
        <f t="shared" ref="BE389:BE400" si="117">IF(O389="základná",K389,0)</f>
        <v>0</v>
      </c>
      <c r="BF389" s="115">
        <f t="shared" ref="BF389:BF400" si="118">IF(O389="znížená",K389,0)</f>
        <v>0</v>
      </c>
      <c r="BG389" s="115">
        <f t="shared" ref="BG389:BG400" si="119">IF(O389="zákl. prenesená",K389,0)</f>
        <v>0</v>
      </c>
      <c r="BH389" s="115">
        <f t="shared" ref="BH389:BH400" si="120">IF(O389="zníž. prenesená",K389,0)</f>
        <v>0</v>
      </c>
      <c r="BI389" s="115">
        <f t="shared" ref="BI389:BI400" si="121">IF(O389="nulová",K389,0)</f>
        <v>0</v>
      </c>
      <c r="BJ389" s="19" t="s">
        <v>96</v>
      </c>
      <c r="BK389" s="200">
        <f t="shared" ref="BK389:BK400" si="122">ROUND(P389*H389,3)</f>
        <v>0</v>
      </c>
      <c r="BL389" s="19" t="s">
        <v>821</v>
      </c>
      <c r="BM389" s="199" t="s">
        <v>4246</v>
      </c>
    </row>
    <row r="390" spans="1:65" s="2" customFormat="1" ht="16.5" customHeight="1">
      <c r="A390" s="37"/>
      <c r="B390" s="153"/>
      <c r="C390" s="233" t="s">
        <v>2568</v>
      </c>
      <c r="D390" s="233" t="s">
        <v>483</v>
      </c>
      <c r="E390" s="234" t="s">
        <v>4247</v>
      </c>
      <c r="F390" s="235" t="s">
        <v>4248</v>
      </c>
      <c r="G390" s="236" t="s">
        <v>342</v>
      </c>
      <c r="H390" s="237">
        <v>150</v>
      </c>
      <c r="I390" s="238"/>
      <c r="J390" s="239"/>
      <c r="K390" s="237">
        <f t="shared" si="110"/>
        <v>0</v>
      </c>
      <c r="L390" s="239"/>
      <c r="M390" s="240"/>
      <c r="N390" s="241" t="s">
        <v>1</v>
      </c>
      <c r="O390" s="195" t="s">
        <v>47</v>
      </c>
      <c r="P390" s="196">
        <f t="shared" si="111"/>
        <v>0</v>
      </c>
      <c r="Q390" s="196">
        <f t="shared" si="112"/>
        <v>0</v>
      </c>
      <c r="R390" s="196">
        <f t="shared" si="113"/>
        <v>0</v>
      </c>
      <c r="S390" s="66"/>
      <c r="T390" s="197">
        <f t="shared" si="114"/>
        <v>0</v>
      </c>
      <c r="U390" s="197">
        <v>0</v>
      </c>
      <c r="V390" s="197">
        <f t="shared" si="115"/>
        <v>0</v>
      </c>
      <c r="W390" s="197">
        <v>0</v>
      </c>
      <c r="X390" s="198">
        <f t="shared" si="116"/>
        <v>0</v>
      </c>
      <c r="Y390" s="37"/>
      <c r="Z390" s="37"/>
      <c r="AA390" s="37"/>
      <c r="AB390" s="37"/>
      <c r="AC390" s="37"/>
      <c r="AD390" s="37"/>
      <c r="AE390" s="37"/>
      <c r="AR390" s="199" t="s">
        <v>3422</v>
      </c>
      <c r="AT390" s="199" t="s">
        <v>483</v>
      </c>
      <c r="AU390" s="199" t="s">
        <v>178</v>
      </c>
      <c r="AY390" s="19" t="s">
        <v>329</v>
      </c>
      <c r="BE390" s="115">
        <f t="shared" si="117"/>
        <v>0</v>
      </c>
      <c r="BF390" s="115">
        <f t="shared" si="118"/>
        <v>0</v>
      </c>
      <c r="BG390" s="115">
        <f t="shared" si="119"/>
        <v>0</v>
      </c>
      <c r="BH390" s="115">
        <f t="shared" si="120"/>
        <v>0</v>
      </c>
      <c r="BI390" s="115">
        <f t="shared" si="121"/>
        <v>0</v>
      </c>
      <c r="BJ390" s="19" t="s">
        <v>96</v>
      </c>
      <c r="BK390" s="200">
        <f t="shared" si="122"/>
        <v>0</v>
      </c>
      <c r="BL390" s="19" t="s">
        <v>821</v>
      </c>
      <c r="BM390" s="199" t="s">
        <v>4249</v>
      </c>
    </row>
    <row r="391" spans="1:65" s="2" customFormat="1" ht="16.5" customHeight="1">
      <c r="A391" s="37"/>
      <c r="B391" s="153"/>
      <c r="C391" s="187" t="s">
        <v>2580</v>
      </c>
      <c r="D391" s="187" t="s">
        <v>331</v>
      </c>
      <c r="E391" s="188" t="s">
        <v>4250</v>
      </c>
      <c r="F391" s="189" t="s">
        <v>4239</v>
      </c>
      <c r="G391" s="190" t="s">
        <v>342</v>
      </c>
      <c r="H391" s="191">
        <v>200</v>
      </c>
      <c r="I391" s="192"/>
      <c r="J391" s="192"/>
      <c r="K391" s="191">
        <f t="shared" si="110"/>
        <v>0</v>
      </c>
      <c r="L391" s="193"/>
      <c r="M391" s="38"/>
      <c r="N391" s="194" t="s">
        <v>1</v>
      </c>
      <c r="O391" s="195" t="s">
        <v>47</v>
      </c>
      <c r="P391" s="196">
        <f t="shared" si="111"/>
        <v>0</v>
      </c>
      <c r="Q391" s="196">
        <f t="shared" si="112"/>
        <v>0</v>
      </c>
      <c r="R391" s="196">
        <f t="shared" si="113"/>
        <v>0</v>
      </c>
      <c r="S391" s="66"/>
      <c r="T391" s="197">
        <f t="shared" si="114"/>
        <v>0</v>
      </c>
      <c r="U391" s="197">
        <v>0</v>
      </c>
      <c r="V391" s="197">
        <f t="shared" si="115"/>
        <v>0</v>
      </c>
      <c r="W391" s="197">
        <v>0</v>
      </c>
      <c r="X391" s="198">
        <f t="shared" si="116"/>
        <v>0</v>
      </c>
      <c r="Y391" s="37"/>
      <c r="Z391" s="37"/>
      <c r="AA391" s="37"/>
      <c r="AB391" s="37"/>
      <c r="AC391" s="37"/>
      <c r="AD391" s="37"/>
      <c r="AE391" s="37"/>
      <c r="AR391" s="199" t="s">
        <v>821</v>
      </c>
      <c r="AT391" s="199" t="s">
        <v>331</v>
      </c>
      <c r="AU391" s="199" t="s">
        <v>178</v>
      </c>
      <c r="AY391" s="19" t="s">
        <v>329</v>
      </c>
      <c r="BE391" s="115">
        <f t="shared" si="117"/>
        <v>0</v>
      </c>
      <c r="BF391" s="115">
        <f t="shared" si="118"/>
        <v>0</v>
      </c>
      <c r="BG391" s="115">
        <f t="shared" si="119"/>
        <v>0</v>
      </c>
      <c r="BH391" s="115">
        <f t="shared" si="120"/>
        <v>0</v>
      </c>
      <c r="BI391" s="115">
        <f t="shared" si="121"/>
        <v>0</v>
      </c>
      <c r="BJ391" s="19" t="s">
        <v>96</v>
      </c>
      <c r="BK391" s="200">
        <f t="shared" si="122"/>
        <v>0</v>
      </c>
      <c r="BL391" s="19" t="s">
        <v>821</v>
      </c>
      <c r="BM391" s="199" t="s">
        <v>4251</v>
      </c>
    </row>
    <row r="392" spans="1:65" s="2" customFormat="1" ht="24.2" customHeight="1">
      <c r="A392" s="37"/>
      <c r="B392" s="153"/>
      <c r="C392" s="233" t="s">
        <v>2583</v>
      </c>
      <c r="D392" s="233" t="s">
        <v>483</v>
      </c>
      <c r="E392" s="234" t="s">
        <v>4252</v>
      </c>
      <c r="F392" s="235" t="s">
        <v>4253</v>
      </c>
      <c r="G392" s="236" t="s">
        <v>342</v>
      </c>
      <c r="H392" s="237">
        <v>200</v>
      </c>
      <c r="I392" s="238"/>
      <c r="J392" s="239"/>
      <c r="K392" s="237">
        <f t="shared" si="110"/>
        <v>0</v>
      </c>
      <c r="L392" s="239"/>
      <c r="M392" s="240"/>
      <c r="N392" s="241" t="s">
        <v>1</v>
      </c>
      <c r="O392" s="195" t="s">
        <v>47</v>
      </c>
      <c r="P392" s="196">
        <f t="shared" si="111"/>
        <v>0</v>
      </c>
      <c r="Q392" s="196">
        <f t="shared" si="112"/>
        <v>0</v>
      </c>
      <c r="R392" s="196">
        <f t="shared" si="113"/>
        <v>0</v>
      </c>
      <c r="S392" s="66"/>
      <c r="T392" s="197">
        <f t="shared" si="114"/>
        <v>0</v>
      </c>
      <c r="U392" s="197">
        <v>1.7000000000000001E-4</v>
      </c>
      <c r="V392" s="197">
        <f t="shared" si="115"/>
        <v>3.4000000000000002E-2</v>
      </c>
      <c r="W392" s="197">
        <v>0</v>
      </c>
      <c r="X392" s="198">
        <f t="shared" si="116"/>
        <v>0</v>
      </c>
      <c r="Y392" s="37"/>
      <c r="Z392" s="37"/>
      <c r="AA392" s="37"/>
      <c r="AB392" s="37"/>
      <c r="AC392" s="37"/>
      <c r="AD392" s="37"/>
      <c r="AE392" s="37"/>
      <c r="AR392" s="199" t="s">
        <v>1223</v>
      </c>
      <c r="AT392" s="199" t="s">
        <v>483</v>
      </c>
      <c r="AU392" s="199" t="s">
        <v>178</v>
      </c>
      <c r="AY392" s="19" t="s">
        <v>329</v>
      </c>
      <c r="BE392" s="115">
        <f t="shared" si="117"/>
        <v>0</v>
      </c>
      <c r="BF392" s="115">
        <f t="shared" si="118"/>
        <v>0</v>
      </c>
      <c r="BG392" s="115">
        <f t="shared" si="119"/>
        <v>0</v>
      </c>
      <c r="BH392" s="115">
        <f t="shared" si="120"/>
        <v>0</v>
      </c>
      <c r="BI392" s="115">
        <f t="shared" si="121"/>
        <v>0</v>
      </c>
      <c r="BJ392" s="19" t="s">
        <v>96</v>
      </c>
      <c r="BK392" s="200">
        <f t="shared" si="122"/>
        <v>0</v>
      </c>
      <c r="BL392" s="19" t="s">
        <v>1223</v>
      </c>
      <c r="BM392" s="199" t="s">
        <v>4254</v>
      </c>
    </row>
    <row r="393" spans="1:65" s="2" customFormat="1" ht="21.75" customHeight="1">
      <c r="A393" s="37"/>
      <c r="B393" s="153"/>
      <c r="C393" s="187" t="s">
        <v>2586</v>
      </c>
      <c r="D393" s="187" t="s">
        <v>331</v>
      </c>
      <c r="E393" s="188" t="s">
        <v>4255</v>
      </c>
      <c r="F393" s="189" t="s">
        <v>4256</v>
      </c>
      <c r="G393" s="190" t="s">
        <v>342</v>
      </c>
      <c r="H393" s="191">
        <v>200</v>
      </c>
      <c r="I393" s="192"/>
      <c r="J393" s="192"/>
      <c r="K393" s="191">
        <f t="shared" si="110"/>
        <v>0</v>
      </c>
      <c r="L393" s="193"/>
      <c r="M393" s="38"/>
      <c r="N393" s="194" t="s">
        <v>1</v>
      </c>
      <c r="O393" s="195" t="s">
        <v>47</v>
      </c>
      <c r="P393" s="196">
        <f t="shared" si="111"/>
        <v>0</v>
      </c>
      <c r="Q393" s="196">
        <f t="shared" si="112"/>
        <v>0</v>
      </c>
      <c r="R393" s="196">
        <f t="shared" si="113"/>
        <v>0</v>
      </c>
      <c r="S393" s="66"/>
      <c r="T393" s="197">
        <f t="shared" si="114"/>
        <v>0</v>
      </c>
      <c r="U393" s="197">
        <v>0</v>
      </c>
      <c r="V393" s="197">
        <f t="shared" si="115"/>
        <v>0</v>
      </c>
      <c r="W393" s="197">
        <v>0</v>
      </c>
      <c r="X393" s="198">
        <f t="shared" si="116"/>
        <v>0</v>
      </c>
      <c r="Y393" s="37"/>
      <c r="Z393" s="37"/>
      <c r="AA393" s="37"/>
      <c r="AB393" s="37"/>
      <c r="AC393" s="37"/>
      <c r="AD393" s="37"/>
      <c r="AE393" s="37"/>
      <c r="AR393" s="199" t="s">
        <v>821</v>
      </c>
      <c r="AT393" s="199" t="s">
        <v>331</v>
      </c>
      <c r="AU393" s="199" t="s">
        <v>178</v>
      </c>
      <c r="AY393" s="19" t="s">
        <v>329</v>
      </c>
      <c r="BE393" s="115">
        <f t="shared" si="117"/>
        <v>0</v>
      </c>
      <c r="BF393" s="115">
        <f t="shared" si="118"/>
        <v>0</v>
      </c>
      <c r="BG393" s="115">
        <f t="shared" si="119"/>
        <v>0</v>
      </c>
      <c r="BH393" s="115">
        <f t="shared" si="120"/>
        <v>0</v>
      </c>
      <c r="BI393" s="115">
        <f t="shared" si="121"/>
        <v>0</v>
      </c>
      <c r="BJ393" s="19" t="s">
        <v>96</v>
      </c>
      <c r="BK393" s="200">
        <f t="shared" si="122"/>
        <v>0</v>
      </c>
      <c r="BL393" s="19" t="s">
        <v>821</v>
      </c>
      <c r="BM393" s="199" t="s">
        <v>4257</v>
      </c>
    </row>
    <row r="394" spans="1:65" s="2" customFormat="1" ht="16.5" customHeight="1">
      <c r="A394" s="37"/>
      <c r="B394" s="153"/>
      <c r="C394" s="233" t="s">
        <v>2594</v>
      </c>
      <c r="D394" s="233" t="s">
        <v>483</v>
      </c>
      <c r="E394" s="234" t="s">
        <v>4258</v>
      </c>
      <c r="F394" s="235" t="s">
        <v>4259</v>
      </c>
      <c r="G394" s="236" t="s">
        <v>342</v>
      </c>
      <c r="H394" s="237">
        <v>200</v>
      </c>
      <c r="I394" s="238"/>
      <c r="J394" s="239"/>
      <c r="K394" s="237">
        <f t="shared" si="110"/>
        <v>0</v>
      </c>
      <c r="L394" s="239"/>
      <c r="M394" s="240"/>
      <c r="N394" s="241" t="s">
        <v>1</v>
      </c>
      <c r="O394" s="195" t="s">
        <v>47</v>
      </c>
      <c r="P394" s="196">
        <f t="shared" si="111"/>
        <v>0</v>
      </c>
      <c r="Q394" s="196">
        <f t="shared" si="112"/>
        <v>0</v>
      </c>
      <c r="R394" s="196">
        <f t="shared" si="113"/>
        <v>0</v>
      </c>
      <c r="S394" s="66"/>
      <c r="T394" s="197">
        <f t="shared" si="114"/>
        <v>0</v>
      </c>
      <c r="U394" s="197">
        <v>1.9000000000000001E-4</v>
      </c>
      <c r="V394" s="197">
        <f t="shared" si="115"/>
        <v>3.7999999999999999E-2</v>
      </c>
      <c r="W394" s="197">
        <v>0</v>
      </c>
      <c r="X394" s="198">
        <f t="shared" si="116"/>
        <v>0</v>
      </c>
      <c r="Y394" s="37"/>
      <c r="Z394" s="37"/>
      <c r="AA394" s="37"/>
      <c r="AB394" s="37"/>
      <c r="AC394" s="37"/>
      <c r="AD394" s="37"/>
      <c r="AE394" s="37"/>
      <c r="AR394" s="199" t="s">
        <v>1223</v>
      </c>
      <c r="AT394" s="199" t="s">
        <v>483</v>
      </c>
      <c r="AU394" s="199" t="s">
        <v>178</v>
      </c>
      <c r="AY394" s="19" t="s">
        <v>329</v>
      </c>
      <c r="BE394" s="115">
        <f t="shared" si="117"/>
        <v>0</v>
      </c>
      <c r="BF394" s="115">
        <f t="shared" si="118"/>
        <v>0</v>
      </c>
      <c r="BG394" s="115">
        <f t="shared" si="119"/>
        <v>0</v>
      </c>
      <c r="BH394" s="115">
        <f t="shared" si="120"/>
        <v>0</v>
      </c>
      <c r="BI394" s="115">
        <f t="shared" si="121"/>
        <v>0</v>
      </c>
      <c r="BJ394" s="19" t="s">
        <v>96</v>
      </c>
      <c r="BK394" s="200">
        <f t="shared" si="122"/>
        <v>0</v>
      </c>
      <c r="BL394" s="19" t="s">
        <v>1223</v>
      </c>
      <c r="BM394" s="199" t="s">
        <v>4260</v>
      </c>
    </row>
    <row r="395" spans="1:65" s="2" customFormat="1" ht="24.2" customHeight="1">
      <c r="A395" s="37"/>
      <c r="B395" s="153"/>
      <c r="C395" s="187" t="s">
        <v>2600</v>
      </c>
      <c r="D395" s="187" t="s">
        <v>331</v>
      </c>
      <c r="E395" s="188" t="s">
        <v>4261</v>
      </c>
      <c r="F395" s="189" t="s">
        <v>4262</v>
      </c>
      <c r="G395" s="190" t="s">
        <v>342</v>
      </c>
      <c r="H395" s="191">
        <v>40</v>
      </c>
      <c r="I395" s="192"/>
      <c r="J395" s="192"/>
      <c r="K395" s="191">
        <f t="shared" si="110"/>
        <v>0</v>
      </c>
      <c r="L395" s="193"/>
      <c r="M395" s="38"/>
      <c r="N395" s="194" t="s">
        <v>1</v>
      </c>
      <c r="O395" s="195" t="s">
        <v>47</v>
      </c>
      <c r="P395" s="196">
        <f t="shared" si="111"/>
        <v>0</v>
      </c>
      <c r="Q395" s="196">
        <f t="shared" si="112"/>
        <v>0</v>
      </c>
      <c r="R395" s="196">
        <f t="shared" si="113"/>
        <v>0</v>
      </c>
      <c r="S395" s="66"/>
      <c r="T395" s="197">
        <f t="shared" si="114"/>
        <v>0</v>
      </c>
      <c r="U395" s="197">
        <v>0</v>
      </c>
      <c r="V395" s="197">
        <f t="shared" si="115"/>
        <v>0</v>
      </c>
      <c r="W395" s="197">
        <v>0</v>
      </c>
      <c r="X395" s="198">
        <f t="shared" si="116"/>
        <v>0</v>
      </c>
      <c r="Y395" s="37"/>
      <c r="Z395" s="37"/>
      <c r="AA395" s="37"/>
      <c r="AB395" s="37"/>
      <c r="AC395" s="37"/>
      <c r="AD395" s="37"/>
      <c r="AE395" s="37"/>
      <c r="AR395" s="199" t="s">
        <v>821</v>
      </c>
      <c r="AT395" s="199" t="s">
        <v>331</v>
      </c>
      <c r="AU395" s="199" t="s">
        <v>178</v>
      </c>
      <c r="AY395" s="19" t="s">
        <v>329</v>
      </c>
      <c r="BE395" s="115">
        <f t="shared" si="117"/>
        <v>0</v>
      </c>
      <c r="BF395" s="115">
        <f t="shared" si="118"/>
        <v>0</v>
      </c>
      <c r="BG395" s="115">
        <f t="shared" si="119"/>
        <v>0</v>
      </c>
      <c r="BH395" s="115">
        <f t="shared" si="120"/>
        <v>0</v>
      </c>
      <c r="BI395" s="115">
        <f t="shared" si="121"/>
        <v>0</v>
      </c>
      <c r="BJ395" s="19" t="s">
        <v>96</v>
      </c>
      <c r="BK395" s="200">
        <f t="shared" si="122"/>
        <v>0</v>
      </c>
      <c r="BL395" s="19" t="s">
        <v>821</v>
      </c>
      <c r="BM395" s="199" t="s">
        <v>4263</v>
      </c>
    </row>
    <row r="396" spans="1:65" s="2" customFormat="1" ht="16.5" customHeight="1">
      <c r="A396" s="37"/>
      <c r="B396" s="153"/>
      <c r="C396" s="233" t="s">
        <v>4264</v>
      </c>
      <c r="D396" s="233" t="s">
        <v>483</v>
      </c>
      <c r="E396" s="234" t="s">
        <v>4265</v>
      </c>
      <c r="F396" s="235" t="s">
        <v>4266</v>
      </c>
      <c r="G396" s="236" t="s">
        <v>342</v>
      </c>
      <c r="H396" s="237">
        <v>40</v>
      </c>
      <c r="I396" s="238"/>
      <c r="J396" s="239"/>
      <c r="K396" s="237">
        <f t="shared" si="110"/>
        <v>0</v>
      </c>
      <c r="L396" s="239"/>
      <c r="M396" s="240"/>
      <c r="N396" s="241" t="s">
        <v>1</v>
      </c>
      <c r="O396" s="195" t="s">
        <v>47</v>
      </c>
      <c r="P396" s="196">
        <f t="shared" si="111"/>
        <v>0</v>
      </c>
      <c r="Q396" s="196">
        <f t="shared" si="112"/>
        <v>0</v>
      </c>
      <c r="R396" s="196">
        <f t="shared" si="113"/>
        <v>0</v>
      </c>
      <c r="S396" s="66"/>
      <c r="T396" s="197">
        <f t="shared" si="114"/>
        <v>0</v>
      </c>
      <c r="U396" s="197">
        <v>1.8000000000000001E-4</v>
      </c>
      <c r="V396" s="197">
        <f t="shared" si="115"/>
        <v>7.2000000000000007E-3</v>
      </c>
      <c r="W396" s="197">
        <v>0</v>
      </c>
      <c r="X396" s="198">
        <f t="shared" si="116"/>
        <v>0</v>
      </c>
      <c r="Y396" s="37"/>
      <c r="Z396" s="37"/>
      <c r="AA396" s="37"/>
      <c r="AB396" s="37"/>
      <c r="AC396" s="37"/>
      <c r="AD396" s="37"/>
      <c r="AE396" s="37"/>
      <c r="AR396" s="199" t="s">
        <v>1223</v>
      </c>
      <c r="AT396" s="199" t="s">
        <v>483</v>
      </c>
      <c r="AU396" s="199" t="s">
        <v>178</v>
      </c>
      <c r="AY396" s="19" t="s">
        <v>329</v>
      </c>
      <c r="BE396" s="115">
        <f t="shared" si="117"/>
        <v>0</v>
      </c>
      <c r="BF396" s="115">
        <f t="shared" si="118"/>
        <v>0</v>
      </c>
      <c r="BG396" s="115">
        <f t="shared" si="119"/>
        <v>0</v>
      </c>
      <c r="BH396" s="115">
        <f t="shared" si="120"/>
        <v>0</v>
      </c>
      <c r="BI396" s="115">
        <f t="shared" si="121"/>
        <v>0</v>
      </c>
      <c r="BJ396" s="19" t="s">
        <v>96</v>
      </c>
      <c r="BK396" s="200">
        <f t="shared" si="122"/>
        <v>0</v>
      </c>
      <c r="BL396" s="19" t="s">
        <v>1223</v>
      </c>
      <c r="BM396" s="199" t="s">
        <v>4267</v>
      </c>
    </row>
    <row r="397" spans="1:65" s="2" customFormat="1" ht="16.5" customHeight="1">
      <c r="A397" s="37"/>
      <c r="B397" s="153"/>
      <c r="C397" s="187" t="s">
        <v>4268</v>
      </c>
      <c r="D397" s="187" t="s">
        <v>331</v>
      </c>
      <c r="E397" s="188" t="s">
        <v>4269</v>
      </c>
      <c r="F397" s="189" t="s">
        <v>4239</v>
      </c>
      <c r="G397" s="190" t="s">
        <v>342</v>
      </c>
      <c r="H397" s="191">
        <v>600</v>
      </c>
      <c r="I397" s="192"/>
      <c r="J397" s="192"/>
      <c r="K397" s="191">
        <f t="shared" si="110"/>
        <v>0</v>
      </c>
      <c r="L397" s="193"/>
      <c r="M397" s="38"/>
      <c r="N397" s="194" t="s">
        <v>1</v>
      </c>
      <c r="O397" s="195" t="s">
        <v>47</v>
      </c>
      <c r="P397" s="196">
        <f t="shared" si="111"/>
        <v>0</v>
      </c>
      <c r="Q397" s="196">
        <f t="shared" si="112"/>
        <v>0</v>
      </c>
      <c r="R397" s="196">
        <f t="shared" si="113"/>
        <v>0</v>
      </c>
      <c r="S397" s="66"/>
      <c r="T397" s="197">
        <f t="shared" si="114"/>
        <v>0</v>
      </c>
      <c r="U397" s="197">
        <v>0</v>
      </c>
      <c r="V397" s="197">
        <f t="shared" si="115"/>
        <v>0</v>
      </c>
      <c r="W397" s="197">
        <v>0</v>
      </c>
      <c r="X397" s="198">
        <f t="shared" si="116"/>
        <v>0</v>
      </c>
      <c r="Y397" s="37"/>
      <c r="Z397" s="37"/>
      <c r="AA397" s="37"/>
      <c r="AB397" s="37"/>
      <c r="AC397" s="37"/>
      <c r="AD397" s="37"/>
      <c r="AE397" s="37"/>
      <c r="AR397" s="199" t="s">
        <v>821</v>
      </c>
      <c r="AT397" s="199" t="s">
        <v>331</v>
      </c>
      <c r="AU397" s="199" t="s">
        <v>178</v>
      </c>
      <c r="AY397" s="19" t="s">
        <v>329</v>
      </c>
      <c r="BE397" s="115">
        <f t="shared" si="117"/>
        <v>0</v>
      </c>
      <c r="BF397" s="115">
        <f t="shared" si="118"/>
        <v>0</v>
      </c>
      <c r="BG397" s="115">
        <f t="shared" si="119"/>
        <v>0</v>
      </c>
      <c r="BH397" s="115">
        <f t="shared" si="120"/>
        <v>0</v>
      </c>
      <c r="BI397" s="115">
        <f t="shared" si="121"/>
        <v>0</v>
      </c>
      <c r="BJ397" s="19" t="s">
        <v>96</v>
      </c>
      <c r="BK397" s="200">
        <f t="shared" si="122"/>
        <v>0</v>
      </c>
      <c r="BL397" s="19" t="s">
        <v>821</v>
      </c>
      <c r="BM397" s="199" t="s">
        <v>4270</v>
      </c>
    </row>
    <row r="398" spans="1:65" s="2" customFormat="1" ht="24.2" customHeight="1">
      <c r="A398" s="37"/>
      <c r="B398" s="153"/>
      <c r="C398" s="233" t="s">
        <v>4271</v>
      </c>
      <c r="D398" s="233" t="s">
        <v>483</v>
      </c>
      <c r="E398" s="234" t="s">
        <v>4272</v>
      </c>
      <c r="F398" s="235" t="s">
        <v>4273</v>
      </c>
      <c r="G398" s="236" t="s">
        <v>342</v>
      </c>
      <c r="H398" s="237">
        <v>600</v>
      </c>
      <c r="I398" s="238"/>
      <c r="J398" s="239"/>
      <c r="K398" s="237">
        <f t="shared" si="110"/>
        <v>0</v>
      </c>
      <c r="L398" s="239"/>
      <c r="M398" s="240"/>
      <c r="N398" s="241" t="s">
        <v>1</v>
      </c>
      <c r="O398" s="195" t="s">
        <v>47</v>
      </c>
      <c r="P398" s="196">
        <f t="shared" si="111"/>
        <v>0</v>
      </c>
      <c r="Q398" s="196">
        <f t="shared" si="112"/>
        <v>0</v>
      </c>
      <c r="R398" s="196">
        <f t="shared" si="113"/>
        <v>0</v>
      </c>
      <c r="S398" s="66"/>
      <c r="T398" s="197">
        <f t="shared" si="114"/>
        <v>0</v>
      </c>
      <c r="U398" s="197">
        <v>0</v>
      </c>
      <c r="V398" s="197">
        <f t="shared" si="115"/>
        <v>0</v>
      </c>
      <c r="W398" s="197">
        <v>0</v>
      </c>
      <c r="X398" s="198">
        <f t="shared" si="116"/>
        <v>0</v>
      </c>
      <c r="Y398" s="37"/>
      <c r="Z398" s="37"/>
      <c r="AA398" s="37"/>
      <c r="AB398" s="37"/>
      <c r="AC398" s="37"/>
      <c r="AD398" s="37"/>
      <c r="AE398" s="37"/>
      <c r="AR398" s="199" t="s">
        <v>3422</v>
      </c>
      <c r="AT398" s="199" t="s">
        <v>483</v>
      </c>
      <c r="AU398" s="199" t="s">
        <v>178</v>
      </c>
      <c r="AY398" s="19" t="s">
        <v>329</v>
      </c>
      <c r="BE398" s="115">
        <f t="shared" si="117"/>
        <v>0</v>
      </c>
      <c r="BF398" s="115">
        <f t="shared" si="118"/>
        <v>0</v>
      </c>
      <c r="BG398" s="115">
        <f t="shared" si="119"/>
        <v>0</v>
      </c>
      <c r="BH398" s="115">
        <f t="shared" si="120"/>
        <v>0</v>
      </c>
      <c r="BI398" s="115">
        <f t="shared" si="121"/>
        <v>0</v>
      </c>
      <c r="BJ398" s="19" t="s">
        <v>96</v>
      </c>
      <c r="BK398" s="200">
        <f t="shared" si="122"/>
        <v>0</v>
      </c>
      <c r="BL398" s="19" t="s">
        <v>821</v>
      </c>
      <c r="BM398" s="199" t="s">
        <v>4274</v>
      </c>
    </row>
    <row r="399" spans="1:65" s="2" customFormat="1" ht="16.5" customHeight="1">
      <c r="A399" s="37"/>
      <c r="B399" s="153"/>
      <c r="C399" s="187" t="s">
        <v>4275</v>
      </c>
      <c r="D399" s="187" t="s">
        <v>331</v>
      </c>
      <c r="E399" s="188" t="s">
        <v>4276</v>
      </c>
      <c r="F399" s="189" t="s">
        <v>4239</v>
      </c>
      <c r="G399" s="190" t="s">
        <v>342</v>
      </c>
      <c r="H399" s="191">
        <v>400</v>
      </c>
      <c r="I399" s="192"/>
      <c r="J399" s="192"/>
      <c r="K399" s="191">
        <f t="shared" si="110"/>
        <v>0</v>
      </c>
      <c r="L399" s="193"/>
      <c r="M399" s="38"/>
      <c r="N399" s="194" t="s">
        <v>1</v>
      </c>
      <c r="O399" s="195" t="s">
        <v>47</v>
      </c>
      <c r="P399" s="196">
        <f t="shared" si="111"/>
        <v>0</v>
      </c>
      <c r="Q399" s="196">
        <f t="shared" si="112"/>
        <v>0</v>
      </c>
      <c r="R399" s="196">
        <f t="shared" si="113"/>
        <v>0</v>
      </c>
      <c r="S399" s="66"/>
      <c r="T399" s="197">
        <f t="shared" si="114"/>
        <v>0</v>
      </c>
      <c r="U399" s="197">
        <v>0</v>
      </c>
      <c r="V399" s="197">
        <f t="shared" si="115"/>
        <v>0</v>
      </c>
      <c r="W399" s="197">
        <v>0</v>
      </c>
      <c r="X399" s="198">
        <f t="shared" si="116"/>
        <v>0</v>
      </c>
      <c r="Y399" s="37"/>
      <c r="Z399" s="37"/>
      <c r="AA399" s="37"/>
      <c r="AB399" s="37"/>
      <c r="AC399" s="37"/>
      <c r="AD399" s="37"/>
      <c r="AE399" s="37"/>
      <c r="AR399" s="199" t="s">
        <v>821</v>
      </c>
      <c r="AT399" s="199" t="s">
        <v>331</v>
      </c>
      <c r="AU399" s="199" t="s">
        <v>178</v>
      </c>
      <c r="AY399" s="19" t="s">
        <v>329</v>
      </c>
      <c r="BE399" s="115">
        <f t="shared" si="117"/>
        <v>0</v>
      </c>
      <c r="BF399" s="115">
        <f t="shared" si="118"/>
        <v>0</v>
      </c>
      <c r="BG399" s="115">
        <f t="shared" si="119"/>
        <v>0</v>
      </c>
      <c r="BH399" s="115">
        <f t="shared" si="120"/>
        <v>0</v>
      </c>
      <c r="BI399" s="115">
        <f t="shared" si="121"/>
        <v>0</v>
      </c>
      <c r="BJ399" s="19" t="s">
        <v>96</v>
      </c>
      <c r="BK399" s="200">
        <f t="shared" si="122"/>
        <v>0</v>
      </c>
      <c r="BL399" s="19" t="s">
        <v>821</v>
      </c>
      <c r="BM399" s="199" t="s">
        <v>4277</v>
      </c>
    </row>
    <row r="400" spans="1:65" s="2" customFormat="1" ht="33" customHeight="1">
      <c r="A400" s="37"/>
      <c r="B400" s="153"/>
      <c r="C400" s="233" t="s">
        <v>4278</v>
      </c>
      <c r="D400" s="233" t="s">
        <v>483</v>
      </c>
      <c r="E400" s="234" t="s">
        <v>4279</v>
      </c>
      <c r="F400" s="235" t="s">
        <v>4280</v>
      </c>
      <c r="G400" s="236" t="s">
        <v>342</v>
      </c>
      <c r="H400" s="237">
        <v>400</v>
      </c>
      <c r="I400" s="238"/>
      <c r="J400" s="239"/>
      <c r="K400" s="237">
        <f t="shared" si="110"/>
        <v>0</v>
      </c>
      <c r="L400" s="239"/>
      <c r="M400" s="240"/>
      <c r="N400" s="241" t="s">
        <v>1</v>
      </c>
      <c r="O400" s="195" t="s">
        <v>47</v>
      </c>
      <c r="P400" s="196">
        <f t="shared" si="111"/>
        <v>0</v>
      </c>
      <c r="Q400" s="196">
        <f t="shared" si="112"/>
        <v>0</v>
      </c>
      <c r="R400" s="196">
        <f t="shared" si="113"/>
        <v>0</v>
      </c>
      <c r="S400" s="66"/>
      <c r="T400" s="197">
        <f t="shared" si="114"/>
        <v>0</v>
      </c>
      <c r="U400" s="197">
        <v>0</v>
      </c>
      <c r="V400" s="197">
        <f t="shared" si="115"/>
        <v>0</v>
      </c>
      <c r="W400" s="197">
        <v>0</v>
      </c>
      <c r="X400" s="198">
        <f t="shared" si="116"/>
        <v>0</v>
      </c>
      <c r="Y400" s="37"/>
      <c r="Z400" s="37"/>
      <c r="AA400" s="37"/>
      <c r="AB400" s="37"/>
      <c r="AC400" s="37"/>
      <c r="AD400" s="37"/>
      <c r="AE400" s="37"/>
      <c r="AR400" s="199" t="s">
        <v>3422</v>
      </c>
      <c r="AT400" s="199" t="s">
        <v>483</v>
      </c>
      <c r="AU400" s="199" t="s">
        <v>178</v>
      </c>
      <c r="AY400" s="19" t="s">
        <v>329</v>
      </c>
      <c r="BE400" s="115">
        <f t="shared" si="117"/>
        <v>0</v>
      </c>
      <c r="BF400" s="115">
        <f t="shared" si="118"/>
        <v>0</v>
      </c>
      <c r="BG400" s="115">
        <f t="shared" si="119"/>
        <v>0</v>
      </c>
      <c r="BH400" s="115">
        <f t="shared" si="120"/>
        <v>0</v>
      </c>
      <c r="BI400" s="115">
        <f t="shared" si="121"/>
        <v>0</v>
      </c>
      <c r="BJ400" s="19" t="s">
        <v>96</v>
      </c>
      <c r="BK400" s="200">
        <f t="shared" si="122"/>
        <v>0</v>
      </c>
      <c r="BL400" s="19" t="s">
        <v>821</v>
      </c>
      <c r="BM400" s="199" t="s">
        <v>4281</v>
      </c>
    </row>
    <row r="401" spans="1:65" s="12" customFormat="1" ht="20.85" customHeight="1">
      <c r="B401" s="173"/>
      <c r="D401" s="174" t="s">
        <v>82</v>
      </c>
      <c r="E401" s="185" t="s">
        <v>4282</v>
      </c>
      <c r="F401" s="185" t="s">
        <v>4283</v>
      </c>
      <c r="I401" s="176"/>
      <c r="J401" s="176"/>
      <c r="K401" s="186">
        <f>BK401</f>
        <v>0</v>
      </c>
      <c r="M401" s="173"/>
      <c r="N401" s="178"/>
      <c r="O401" s="179"/>
      <c r="P401" s="179"/>
      <c r="Q401" s="180">
        <f>Q402+Q427+Q487+Q504</f>
        <v>0</v>
      </c>
      <c r="R401" s="180">
        <f>R402+R427+R487+R504</f>
        <v>0</v>
      </c>
      <c r="S401" s="179"/>
      <c r="T401" s="181">
        <f>T402+T427+T487+T504</f>
        <v>0</v>
      </c>
      <c r="U401" s="179"/>
      <c r="V401" s="181">
        <f>V402+V427+V487+V504</f>
        <v>1.7683000000000002</v>
      </c>
      <c r="W401" s="179"/>
      <c r="X401" s="182">
        <f>X402+X427+X487+X504</f>
        <v>0</v>
      </c>
      <c r="AR401" s="174" t="s">
        <v>178</v>
      </c>
      <c r="AT401" s="183" t="s">
        <v>82</v>
      </c>
      <c r="AU401" s="183" t="s">
        <v>96</v>
      </c>
      <c r="AY401" s="174" t="s">
        <v>329</v>
      </c>
      <c r="BK401" s="184">
        <f>BK402+BK427+BK487+BK504</f>
        <v>0</v>
      </c>
    </row>
    <row r="402" spans="1:65" s="17" customFormat="1" ht="20.85" customHeight="1">
      <c r="B402" s="251"/>
      <c r="D402" s="252" t="s">
        <v>82</v>
      </c>
      <c r="E402" s="252" t="s">
        <v>4284</v>
      </c>
      <c r="F402" s="252" t="s">
        <v>4285</v>
      </c>
      <c r="I402" s="253"/>
      <c r="J402" s="253"/>
      <c r="K402" s="254">
        <f>BK402</f>
        <v>0</v>
      </c>
      <c r="M402" s="251"/>
      <c r="N402" s="255"/>
      <c r="O402" s="256"/>
      <c r="P402" s="256"/>
      <c r="Q402" s="257">
        <f>SUM(Q403:Q426)</f>
        <v>0</v>
      </c>
      <c r="R402" s="257">
        <f>SUM(R403:R426)</f>
        <v>0</v>
      </c>
      <c r="S402" s="256"/>
      <c r="T402" s="258">
        <f>SUM(T403:T426)</f>
        <v>0</v>
      </c>
      <c r="U402" s="256"/>
      <c r="V402" s="258">
        <f>SUM(V403:V426)</f>
        <v>6.1199999999999997E-2</v>
      </c>
      <c r="W402" s="256"/>
      <c r="X402" s="259">
        <f>SUM(X403:X426)</f>
        <v>0</v>
      </c>
      <c r="AR402" s="252" t="s">
        <v>178</v>
      </c>
      <c r="AT402" s="260" t="s">
        <v>82</v>
      </c>
      <c r="AU402" s="260" t="s">
        <v>178</v>
      </c>
      <c r="AY402" s="252" t="s">
        <v>329</v>
      </c>
      <c r="BK402" s="261">
        <f>SUM(BK403:BK426)</f>
        <v>0</v>
      </c>
    </row>
    <row r="403" spans="1:65" s="2" customFormat="1" ht="21.75" customHeight="1">
      <c r="A403" s="37"/>
      <c r="B403" s="153"/>
      <c r="C403" s="187" t="s">
        <v>4286</v>
      </c>
      <c r="D403" s="187" t="s">
        <v>331</v>
      </c>
      <c r="E403" s="188" t="s">
        <v>4287</v>
      </c>
      <c r="F403" s="189" t="s">
        <v>4288</v>
      </c>
      <c r="G403" s="190" t="s">
        <v>646</v>
      </c>
      <c r="H403" s="191">
        <v>234</v>
      </c>
      <c r="I403" s="192"/>
      <c r="J403" s="192"/>
      <c r="K403" s="191">
        <f t="shared" ref="K403:K426" si="123">ROUND(P403*H403,3)</f>
        <v>0</v>
      </c>
      <c r="L403" s="193"/>
      <c r="M403" s="38"/>
      <c r="N403" s="194" t="s">
        <v>1</v>
      </c>
      <c r="O403" s="195" t="s">
        <v>47</v>
      </c>
      <c r="P403" s="196">
        <f t="shared" ref="P403:P426" si="124">I403+J403</f>
        <v>0</v>
      </c>
      <c r="Q403" s="196">
        <f t="shared" ref="Q403:Q426" si="125">ROUND(I403*H403,3)</f>
        <v>0</v>
      </c>
      <c r="R403" s="196">
        <f t="shared" ref="R403:R426" si="126">ROUND(J403*H403,3)</f>
        <v>0</v>
      </c>
      <c r="S403" s="66"/>
      <c r="T403" s="197">
        <f t="shared" ref="T403:T426" si="127">S403*H403</f>
        <v>0</v>
      </c>
      <c r="U403" s="197">
        <v>0</v>
      </c>
      <c r="V403" s="197">
        <f t="shared" ref="V403:V426" si="128">U403*H403</f>
        <v>0</v>
      </c>
      <c r="W403" s="197">
        <v>0</v>
      </c>
      <c r="X403" s="198">
        <f t="shared" ref="X403:X426" si="129">W403*H403</f>
        <v>0</v>
      </c>
      <c r="Y403" s="37"/>
      <c r="Z403" s="37"/>
      <c r="AA403" s="37"/>
      <c r="AB403" s="37"/>
      <c r="AC403" s="37"/>
      <c r="AD403" s="37"/>
      <c r="AE403" s="37"/>
      <c r="AR403" s="199" t="s">
        <v>821</v>
      </c>
      <c r="AT403" s="199" t="s">
        <v>331</v>
      </c>
      <c r="AU403" s="199" t="s">
        <v>335</v>
      </c>
      <c r="AY403" s="19" t="s">
        <v>329</v>
      </c>
      <c r="BE403" s="115">
        <f t="shared" ref="BE403:BE426" si="130">IF(O403="základná",K403,0)</f>
        <v>0</v>
      </c>
      <c r="BF403" s="115">
        <f t="shared" ref="BF403:BF426" si="131">IF(O403="znížená",K403,0)</f>
        <v>0</v>
      </c>
      <c r="BG403" s="115">
        <f t="shared" ref="BG403:BG426" si="132">IF(O403="zákl. prenesená",K403,0)</f>
        <v>0</v>
      </c>
      <c r="BH403" s="115">
        <f t="shared" ref="BH403:BH426" si="133">IF(O403="zníž. prenesená",K403,0)</f>
        <v>0</v>
      </c>
      <c r="BI403" s="115">
        <f t="shared" ref="BI403:BI426" si="134">IF(O403="nulová",K403,0)</f>
        <v>0</v>
      </c>
      <c r="BJ403" s="19" t="s">
        <v>96</v>
      </c>
      <c r="BK403" s="200">
        <f t="shared" ref="BK403:BK426" si="135">ROUND(P403*H403,3)</f>
        <v>0</v>
      </c>
      <c r="BL403" s="19" t="s">
        <v>821</v>
      </c>
      <c r="BM403" s="199" t="s">
        <v>4289</v>
      </c>
    </row>
    <row r="404" spans="1:65" s="2" customFormat="1" ht="24.2" customHeight="1">
      <c r="A404" s="37"/>
      <c r="B404" s="153"/>
      <c r="C404" s="233" t="s">
        <v>4290</v>
      </c>
      <c r="D404" s="233" t="s">
        <v>483</v>
      </c>
      <c r="E404" s="234" t="s">
        <v>4291</v>
      </c>
      <c r="F404" s="235" t="s">
        <v>4292</v>
      </c>
      <c r="G404" s="236" t="s">
        <v>646</v>
      </c>
      <c r="H404" s="237">
        <v>59</v>
      </c>
      <c r="I404" s="238"/>
      <c r="J404" s="239"/>
      <c r="K404" s="237">
        <f t="shared" si="123"/>
        <v>0</v>
      </c>
      <c r="L404" s="239"/>
      <c r="M404" s="240"/>
      <c r="N404" s="241" t="s">
        <v>1</v>
      </c>
      <c r="O404" s="195" t="s">
        <v>47</v>
      </c>
      <c r="P404" s="196">
        <f t="shared" si="124"/>
        <v>0</v>
      </c>
      <c r="Q404" s="196">
        <f t="shared" si="125"/>
        <v>0</v>
      </c>
      <c r="R404" s="196">
        <f t="shared" si="126"/>
        <v>0</v>
      </c>
      <c r="S404" s="66"/>
      <c r="T404" s="197">
        <f t="shared" si="127"/>
        <v>0</v>
      </c>
      <c r="U404" s="197">
        <v>0</v>
      </c>
      <c r="V404" s="197">
        <f t="shared" si="128"/>
        <v>0</v>
      </c>
      <c r="W404" s="197">
        <v>0</v>
      </c>
      <c r="X404" s="198">
        <f t="shared" si="129"/>
        <v>0</v>
      </c>
      <c r="Y404" s="37"/>
      <c r="Z404" s="37"/>
      <c r="AA404" s="37"/>
      <c r="AB404" s="37"/>
      <c r="AC404" s="37"/>
      <c r="AD404" s="37"/>
      <c r="AE404" s="37"/>
      <c r="AR404" s="199" t="s">
        <v>3422</v>
      </c>
      <c r="AT404" s="199" t="s">
        <v>483</v>
      </c>
      <c r="AU404" s="199" t="s">
        <v>335</v>
      </c>
      <c r="AY404" s="19" t="s">
        <v>329</v>
      </c>
      <c r="BE404" s="115">
        <f t="shared" si="130"/>
        <v>0</v>
      </c>
      <c r="BF404" s="115">
        <f t="shared" si="131"/>
        <v>0</v>
      </c>
      <c r="BG404" s="115">
        <f t="shared" si="132"/>
        <v>0</v>
      </c>
      <c r="BH404" s="115">
        <f t="shared" si="133"/>
        <v>0</v>
      </c>
      <c r="BI404" s="115">
        <f t="shared" si="134"/>
        <v>0</v>
      </c>
      <c r="BJ404" s="19" t="s">
        <v>96</v>
      </c>
      <c r="BK404" s="200">
        <f t="shared" si="135"/>
        <v>0</v>
      </c>
      <c r="BL404" s="19" t="s">
        <v>821</v>
      </c>
      <c r="BM404" s="199" t="s">
        <v>4293</v>
      </c>
    </row>
    <row r="405" spans="1:65" s="2" customFormat="1" ht="24.2" customHeight="1">
      <c r="A405" s="37"/>
      <c r="B405" s="153"/>
      <c r="C405" s="233" t="s">
        <v>4294</v>
      </c>
      <c r="D405" s="233" t="s">
        <v>483</v>
      </c>
      <c r="E405" s="234" t="s">
        <v>4295</v>
      </c>
      <c r="F405" s="235" t="s">
        <v>4296</v>
      </c>
      <c r="G405" s="236" t="s">
        <v>646</v>
      </c>
      <c r="H405" s="237">
        <v>39</v>
      </c>
      <c r="I405" s="238"/>
      <c r="J405" s="239"/>
      <c r="K405" s="237">
        <f t="shared" si="123"/>
        <v>0</v>
      </c>
      <c r="L405" s="239"/>
      <c r="M405" s="240"/>
      <c r="N405" s="241" t="s">
        <v>1</v>
      </c>
      <c r="O405" s="195" t="s">
        <v>47</v>
      </c>
      <c r="P405" s="196">
        <f t="shared" si="124"/>
        <v>0</v>
      </c>
      <c r="Q405" s="196">
        <f t="shared" si="125"/>
        <v>0</v>
      </c>
      <c r="R405" s="196">
        <f t="shared" si="126"/>
        <v>0</v>
      </c>
      <c r="S405" s="66"/>
      <c r="T405" s="197">
        <f t="shared" si="127"/>
        <v>0</v>
      </c>
      <c r="U405" s="197">
        <v>0</v>
      </c>
      <c r="V405" s="197">
        <f t="shared" si="128"/>
        <v>0</v>
      </c>
      <c r="W405" s="197">
        <v>0</v>
      </c>
      <c r="X405" s="198">
        <f t="shared" si="129"/>
        <v>0</v>
      </c>
      <c r="Y405" s="37"/>
      <c r="Z405" s="37"/>
      <c r="AA405" s="37"/>
      <c r="AB405" s="37"/>
      <c r="AC405" s="37"/>
      <c r="AD405" s="37"/>
      <c r="AE405" s="37"/>
      <c r="AR405" s="199" t="s">
        <v>3422</v>
      </c>
      <c r="AT405" s="199" t="s">
        <v>483</v>
      </c>
      <c r="AU405" s="199" t="s">
        <v>335</v>
      </c>
      <c r="AY405" s="19" t="s">
        <v>329</v>
      </c>
      <c r="BE405" s="115">
        <f t="shared" si="130"/>
        <v>0</v>
      </c>
      <c r="BF405" s="115">
        <f t="shared" si="131"/>
        <v>0</v>
      </c>
      <c r="BG405" s="115">
        <f t="shared" si="132"/>
        <v>0</v>
      </c>
      <c r="BH405" s="115">
        <f t="shared" si="133"/>
        <v>0</v>
      </c>
      <c r="BI405" s="115">
        <f t="shared" si="134"/>
        <v>0</v>
      </c>
      <c r="BJ405" s="19" t="s">
        <v>96</v>
      </c>
      <c r="BK405" s="200">
        <f t="shared" si="135"/>
        <v>0</v>
      </c>
      <c r="BL405" s="19" t="s">
        <v>821</v>
      </c>
      <c r="BM405" s="199" t="s">
        <v>4297</v>
      </c>
    </row>
    <row r="406" spans="1:65" s="2" customFormat="1" ht="24.2" customHeight="1">
      <c r="A406" s="37"/>
      <c r="B406" s="153"/>
      <c r="C406" s="233" t="s">
        <v>4298</v>
      </c>
      <c r="D406" s="233" t="s">
        <v>483</v>
      </c>
      <c r="E406" s="234" t="s">
        <v>4299</v>
      </c>
      <c r="F406" s="235" t="s">
        <v>4300</v>
      </c>
      <c r="G406" s="236" t="s">
        <v>646</v>
      </c>
      <c r="H406" s="237">
        <v>42</v>
      </c>
      <c r="I406" s="238"/>
      <c r="J406" s="239"/>
      <c r="K406" s="237">
        <f t="shared" si="123"/>
        <v>0</v>
      </c>
      <c r="L406" s="239"/>
      <c r="M406" s="240"/>
      <c r="N406" s="241" t="s">
        <v>1</v>
      </c>
      <c r="O406" s="195" t="s">
        <v>47</v>
      </c>
      <c r="P406" s="196">
        <f t="shared" si="124"/>
        <v>0</v>
      </c>
      <c r="Q406" s="196">
        <f t="shared" si="125"/>
        <v>0</v>
      </c>
      <c r="R406" s="196">
        <f t="shared" si="126"/>
        <v>0</v>
      </c>
      <c r="S406" s="66"/>
      <c r="T406" s="197">
        <f t="shared" si="127"/>
        <v>0</v>
      </c>
      <c r="U406" s="197">
        <v>0</v>
      </c>
      <c r="V406" s="197">
        <f t="shared" si="128"/>
        <v>0</v>
      </c>
      <c r="W406" s="197">
        <v>0</v>
      </c>
      <c r="X406" s="198">
        <f t="shared" si="129"/>
        <v>0</v>
      </c>
      <c r="Y406" s="37"/>
      <c r="Z406" s="37"/>
      <c r="AA406" s="37"/>
      <c r="AB406" s="37"/>
      <c r="AC406" s="37"/>
      <c r="AD406" s="37"/>
      <c r="AE406" s="37"/>
      <c r="AR406" s="199" t="s">
        <v>3422</v>
      </c>
      <c r="AT406" s="199" t="s">
        <v>483</v>
      </c>
      <c r="AU406" s="199" t="s">
        <v>335</v>
      </c>
      <c r="AY406" s="19" t="s">
        <v>329</v>
      </c>
      <c r="BE406" s="115">
        <f t="shared" si="130"/>
        <v>0</v>
      </c>
      <c r="BF406" s="115">
        <f t="shared" si="131"/>
        <v>0</v>
      </c>
      <c r="BG406" s="115">
        <f t="shared" si="132"/>
        <v>0</v>
      </c>
      <c r="BH406" s="115">
        <f t="shared" si="133"/>
        <v>0</v>
      </c>
      <c r="BI406" s="115">
        <f t="shared" si="134"/>
        <v>0</v>
      </c>
      <c r="BJ406" s="19" t="s">
        <v>96</v>
      </c>
      <c r="BK406" s="200">
        <f t="shared" si="135"/>
        <v>0</v>
      </c>
      <c r="BL406" s="19" t="s">
        <v>821</v>
      </c>
      <c r="BM406" s="199" t="s">
        <v>4301</v>
      </c>
    </row>
    <row r="407" spans="1:65" s="2" customFormat="1" ht="24.2" customHeight="1">
      <c r="A407" s="37"/>
      <c r="B407" s="153"/>
      <c r="C407" s="233" t="s">
        <v>4302</v>
      </c>
      <c r="D407" s="233" t="s">
        <v>483</v>
      </c>
      <c r="E407" s="234" t="s">
        <v>4303</v>
      </c>
      <c r="F407" s="235" t="s">
        <v>4304</v>
      </c>
      <c r="G407" s="236" t="s">
        <v>646</v>
      </c>
      <c r="H407" s="237">
        <v>56</v>
      </c>
      <c r="I407" s="238"/>
      <c r="J407" s="239"/>
      <c r="K407" s="237">
        <f t="shared" si="123"/>
        <v>0</v>
      </c>
      <c r="L407" s="239"/>
      <c r="M407" s="240"/>
      <c r="N407" s="241" t="s">
        <v>1</v>
      </c>
      <c r="O407" s="195" t="s">
        <v>47</v>
      </c>
      <c r="P407" s="196">
        <f t="shared" si="124"/>
        <v>0</v>
      </c>
      <c r="Q407" s="196">
        <f t="shared" si="125"/>
        <v>0</v>
      </c>
      <c r="R407" s="196">
        <f t="shared" si="126"/>
        <v>0</v>
      </c>
      <c r="S407" s="66"/>
      <c r="T407" s="197">
        <f t="shared" si="127"/>
        <v>0</v>
      </c>
      <c r="U407" s="197">
        <v>0</v>
      </c>
      <c r="V407" s="197">
        <f t="shared" si="128"/>
        <v>0</v>
      </c>
      <c r="W407" s="197">
        <v>0</v>
      </c>
      <c r="X407" s="198">
        <f t="shared" si="129"/>
        <v>0</v>
      </c>
      <c r="Y407" s="37"/>
      <c r="Z407" s="37"/>
      <c r="AA407" s="37"/>
      <c r="AB407" s="37"/>
      <c r="AC407" s="37"/>
      <c r="AD407" s="37"/>
      <c r="AE407" s="37"/>
      <c r="AR407" s="199" t="s">
        <v>3422</v>
      </c>
      <c r="AT407" s="199" t="s">
        <v>483</v>
      </c>
      <c r="AU407" s="199" t="s">
        <v>335</v>
      </c>
      <c r="AY407" s="19" t="s">
        <v>329</v>
      </c>
      <c r="BE407" s="115">
        <f t="shared" si="130"/>
        <v>0</v>
      </c>
      <c r="BF407" s="115">
        <f t="shared" si="131"/>
        <v>0</v>
      </c>
      <c r="BG407" s="115">
        <f t="shared" si="132"/>
        <v>0</v>
      </c>
      <c r="BH407" s="115">
        <f t="shared" si="133"/>
        <v>0</v>
      </c>
      <c r="BI407" s="115">
        <f t="shared" si="134"/>
        <v>0</v>
      </c>
      <c r="BJ407" s="19" t="s">
        <v>96</v>
      </c>
      <c r="BK407" s="200">
        <f t="shared" si="135"/>
        <v>0</v>
      </c>
      <c r="BL407" s="19" t="s">
        <v>821</v>
      </c>
      <c r="BM407" s="199" t="s">
        <v>4305</v>
      </c>
    </row>
    <row r="408" spans="1:65" s="2" customFormat="1" ht="24.2" customHeight="1">
      <c r="A408" s="37"/>
      <c r="B408" s="153"/>
      <c r="C408" s="233" t="s">
        <v>4306</v>
      </c>
      <c r="D408" s="233" t="s">
        <v>483</v>
      </c>
      <c r="E408" s="234" t="s">
        <v>4307</v>
      </c>
      <c r="F408" s="235" t="s">
        <v>4308</v>
      </c>
      <c r="G408" s="236" t="s">
        <v>646</v>
      </c>
      <c r="H408" s="237">
        <v>8</v>
      </c>
      <c r="I408" s="238"/>
      <c r="J408" s="239"/>
      <c r="K408" s="237">
        <f t="shared" si="123"/>
        <v>0</v>
      </c>
      <c r="L408" s="239"/>
      <c r="M408" s="240"/>
      <c r="N408" s="241" t="s">
        <v>1</v>
      </c>
      <c r="O408" s="195" t="s">
        <v>47</v>
      </c>
      <c r="P408" s="196">
        <f t="shared" si="124"/>
        <v>0</v>
      </c>
      <c r="Q408" s="196">
        <f t="shared" si="125"/>
        <v>0</v>
      </c>
      <c r="R408" s="196">
        <f t="shared" si="126"/>
        <v>0</v>
      </c>
      <c r="S408" s="66"/>
      <c r="T408" s="197">
        <f t="shared" si="127"/>
        <v>0</v>
      </c>
      <c r="U408" s="197">
        <v>0</v>
      </c>
      <c r="V408" s="197">
        <f t="shared" si="128"/>
        <v>0</v>
      </c>
      <c r="W408" s="197">
        <v>0</v>
      </c>
      <c r="X408" s="198">
        <f t="shared" si="129"/>
        <v>0</v>
      </c>
      <c r="Y408" s="37"/>
      <c r="Z408" s="37"/>
      <c r="AA408" s="37"/>
      <c r="AB408" s="37"/>
      <c r="AC408" s="37"/>
      <c r="AD408" s="37"/>
      <c r="AE408" s="37"/>
      <c r="AR408" s="199" t="s">
        <v>3422</v>
      </c>
      <c r="AT408" s="199" t="s">
        <v>483</v>
      </c>
      <c r="AU408" s="199" t="s">
        <v>335</v>
      </c>
      <c r="AY408" s="19" t="s">
        <v>329</v>
      </c>
      <c r="BE408" s="115">
        <f t="shared" si="130"/>
        <v>0</v>
      </c>
      <c r="BF408" s="115">
        <f t="shared" si="131"/>
        <v>0</v>
      </c>
      <c r="BG408" s="115">
        <f t="shared" si="132"/>
        <v>0</v>
      </c>
      <c r="BH408" s="115">
        <f t="shared" si="133"/>
        <v>0</v>
      </c>
      <c r="BI408" s="115">
        <f t="shared" si="134"/>
        <v>0</v>
      </c>
      <c r="BJ408" s="19" t="s">
        <v>96</v>
      </c>
      <c r="BK408" s="200">
        <f t="shared" si="135"/>
        <v>0</v>
      </c>
      <c r="BL408" s="19" t="s">
        <v>821</v>
      </c>
      <c r="BM408" s="199" t="s">
        <v>4309</v>
      </c>
    </row>
    <row r="409" spans="1:65" s="2" customFormat="1" ht="33" customHeight="1">
      <c r="A409" s="37"/>
      <c r="B409" s="153"/>
      <c r="C409" s="233" t="s">
        <v>4310</v>
      </c>
      <c r="D409" s="233" t="s">
        <v>483</v>
      </c>
      <c r="E409" s="234" t="s">
        <v>4311</v>
      </c>
      <c r="F409" s="235" t="s">
        <v>4312</v>
      </c>
      <c r="G409" s="236" t="s">
        <v>646</v>
      </c>
      <c r="H409" s="237">
        <v>4</v>
      </c>
      <c r="I409" s="238"/>
      <c r="J409" s="239"/>
      <c r="K409" s="237">
        <f t="shared" si="123"/>
        <v>0</v>
      </c>
      <c r="L409" s="239"/>
      <c r="M409" s="240"/>
      <c r="N409" s="241" t="s">
        <v>1</v>
      </c>
      <c r="O409" s="195" t="s">
        <v>47</v>
      </c>
      <c r="P409" s="196">
        <f t="shared" si="124"/>
        <v>0</v>
      </c>
      <c r="Q409" s="196">
        <f t="shared" si="125"/>
        <v>0</v>
      </c>
      <c r="R409" s="196">
        <f t="shared" si="126"/>
        <v>0</v>
      </c>
      <c r="S409" s="66"/>
      <c r="T409" s="197">
        <f t="shared" si="127"/>
        <v>0</v>
      </c>
      <c r="U409" s="197">
        <v>0</v>
      </c>
      <c r="V409" s="197">
        <f t="shared" si="128"/>
        <v>0</v>
      </c>
      <c r="W409" s="197">
        <v>0</v>
      </c>
      <c r="X409" s="198">
        <f t="shared" si="129"/>
        <v>0</v>
      </c>
      <c r="Y409" s="37"/>
      <c r="Z409" s="37"/>
      <c r="AA409" s="37"/>
      <c r="AB409" s="37"/>
      <c r="AC409" s="37"/>
      <c r="AD409" s="37"/>
      <c r="AE409" s="37"/>
      <c r="AR409" s="199" t="s">
        <v>3422</v>
      </c>
      <c r="AT409" s="199" t="s">
        <v>483</v>
      </c>
      <c r="AU409" s="199" t="s">
        <v>335</v>
      </c>
      <c r="AY409" s="19" t="s">
        <v>329</v>
      </c>
      <c r="BE409" s="115">
        <f t="shared" si="130"/>
        <v>0</v>
      </c>
      <c r="BF409" s="115">
        <f t="shared" si="131"/>
        <v>0</v>
      </c>
      <c r="BG409" s="115">
        <f t="shared" si="132"/>
        <v>0</v>
      </c>
      <c r="BH409" s="115">
        <f t="shared" si="133"/>
        <v>0</v>
      </c>
      <c r="BI409" s="115">
        <f t="shared" si="134"/>
        <v>0</v>
      </c>
      <c r="BJ409" s="19" t="s">
        <v>96</v>
      </c>
      <c r="BK409" s="200">
        <f t="shared" si="135"/>
        <v>0</v>
      </c>
      <c r="BL409" s="19" t="s">
        <v>821</v>
      </c>
      <c r="BM409" s="199" t="s">
        <v>4313</v>
      </c>
    </row>
    <row r="410" spans="1:65" s="2" customFormat="1" ht="24.2" customHeight="1">
      <c r="A410" s="37"/>
      <c r="B410" s="153"/>
      <c r="C410" s="233" t="s">
        <v>4314</v>
      </c>
      <c r="D410" s="233" t="s">
        <v>483</v>
      </c>
      <c r="E410" s="234" t="s">
        <v>4315</v>
      </c>
      <c r="F410" s="235" t="s">
        <v>4316</v>
      </c>
      <c r="G410" s="236" t="s">
        <v>646</v>
      </c>
      <c r="H410" s="237">
        <v>22</v>
      </c>
      <c r="I410" s="238"/>
      <c r="J410" s="239"/>
      <c r="K410" s="237">
        <f t="shared" si="123"/>
        <v>0</v>
      </c>
      <c r="L410" s="239"/>
      <c r="M410" s="240"/>
      <c r="N410" s="241" t="s">
        <v>1</v>
      </c>
      <c r="O410" s="195" t="s">
        <v>47</v>
      </c>
      <c r="P410" s="196">
        <f t="shared" si="124"/>
        <v>0</v>
      </c>
      <c r="Q410" s="196">
        <f t="shared" si="125"/>
        <v>0</v>
      </c>
      <c r="R410" s="196">
        <f t="shared" si="126"/>
        <v>0</v>
      </c>
      <c r="S410" s="66"/>
      <c r="T410" s="197">
        <f t="shared" si="127"/>
        <v>0</v>
      </c>
      <c r="U410" s="197">
        <v>0</v>
      </c>
      <c r="V410" s="197">
        <f t="shared" si="128"/>
        <v>0</v>
      </c>
      <c r="W410" s="197">
        <v>0</v>
      </c>
      <c r="X410" s="198">
        <f t="shared" si="129"/>
        <v>0</v>
      </c>
      <c r="Y410" s="37"/>
      <c r="Z410" s="37"/>
      <c r="AA410" s="37"/>
      <c r="AB410" s="37"/>
      <c r="AC410" s="37"/>
      <c r="AD410" s="37"/>
      <c r="AE410" s="37"/>
      <c r="AR410" s="199" t="s">
        <v>3422</v>
      </c>
      <c r="AT410" s="199" t="s">
        <v>483</v>
      </c>
      <c r="AU410" s="199" t="s">
        <v>335</v>
      </c>
      <c r="AY410" s="19" t="s">
        <v>329</v>
      </c>
      <c r="BE410" s="115">
        <f t="shared" si="130"/>
        <v>0</v>
      </c>
      <c r="BF410" s="115">
        <f t="shared" si="131"/>
        <v>0</v>
      </c>
      <c r="BG410" s="115">
        <f t="shared" si="132"/>
        <v>0</v>
      </c>
      <c r="BH410" s="115">
        <f t="shared" si="133"/>
        <v>0</v>
      </c>
      <c r="BI410" s="115">
        <f t="shared" si="134"/>
        <v>0</v>
      </c>
      <c r="BJ410" s="19" t="s">
        <v>96</v>
      </c>
      <c r="BK410" s="200">
        <f t="shared" si="135"/>
        <v>0</v>
      </c>
      <c r="BL410" s="19" t="s">
        <v>821</v>
      </c>
      <c r="BM410" s="199" t="s">
        <v>4317</v>
      </c>
    </row>
    <row r="411" spans="1:65" s="2" customFormat="1" ht="33" customHeight="1">
      <c r="A411" s="37"/>
      <c r="B411" s="153"/>
      <c r="C411" s="233" t="s">
        <v>4318</v>
      </c>
      <c r="D411" s="233" t="s">
        <v>483</v>
      </c>
      <c r="E411" s="234" t="s">
        <v>4319</v>
      </c>
      <c r="F411" s="235" t="s">
        <v>4320</v>
      </c>
      <c r="G411" s="236" t="s">
        <v>646</v>
      </c>
      <c r="H411" s="237">
        <v>4</v>
      </c>
      <c r="I411" s="238"/>
      <c r="J411" s="239"/>
      <c r="K411" s="237">
        <f t="shared" si="123"/>
        <v>0</v>
      </c>
      <c r="L411" s="239"/>
      <c r="M411" s="240"/>
      <c r="N411" s="241" t="s">
        <v>1</v>
      </c>
      <c r="O411" s="195" t="s">
        <v>47</v>
      </c>
      <c r="P411" s="196">
        <f t="shared" si="124"/>
        <v>0</v>
      </c>
      <c r="Q411" s="196">
        <f t="shared" si="125"/>
        <v>0</v>
      </c>
      <c r="R411" s="196">
        <f t="shared" si="126"/>
        <v>0</v>
      </c>
      <c r="S411" s="66"/>
      <c r="T411" s="197">
        <f t="shared" si="127"/>
        <v>0</v>
      </c>
      <c r="U411" s="197">
        <v>0</v>
      </c>
      <c r="V411" s="197">
        <f t="shared" si="128"/>
        <v>0</v>
      </c>
      <c r="W411" s="197">
        <v>0</v>
      </c>
      <c r="X411" s="198">
        <f t="shared" si="129"/>
        <v>0</v>
      </c>
      <c r="Y411" s="37"/>
      <c r="Z411" s="37"/>
      <c r="AA411" s="37"/>
      <c r="AB411" s="37"/>
      <c r="AC411" s="37"/>
      <c r="AD411" s="37"/>
      <c r="AE411" s="37"/>
      <c r="AR411" s="199" t="s">
        <v>3422</v>
      </c>
      <c r="AT411" s="199" t="s">
        <v>483</v>
      </c>
      <c r="AU411" s="199" t="s">
        <v>335</v>
      </c>
      <c r="AY411" s="19" t="s">
        <v>329</v>
      </c>
      <c r="BE411" s="115">
        <f t="shared" si="130"/>
        <v>0</v>
      </c>
      <c r="BF411" s="115">
        <f t="shared" si="131"/>
        <v>0</v>
      </c>
      <c r="BG411" s="115">
        <f t="shared" si="132"/>
        <v>0</v>
      </c>
      <c r="BH411" s="115">
        <f t="shared" si="133"/>
        <v>0</v>
      </c>
      <c r="BI411" s="115">
        <f t="shared" si="134"/>
        <v>0</v>
      </c>
      <c r="BJ411" s="19" t="s">
        <v>96</v>
      </c>
      <c r="BK411" s="200">
        <f t="shared" si="135"/>
        <v>0</v>
      </c>
      <c r="BL411" s="19" t="s">
        <v>821</v>
      </c>
      <c r="BM411" s="199" t="s">
        <v>4321</v>
      </c>
    </row>
    <row r="412" spans="1:65" s="2" customFormat="1" ht="24.2" customHeight="1">
      <c r="A412" s="37"/>
      <c r="B412" s="153"/>
      <c r="C412" s="187" t="s">
        <v>4322</v>
      </c>
      <c r="D412" s="187" t="s">
        <v>331</v>
      </c>
      <c r="E412" s="188" t="s">
        <v>4323</v>
      </c>
      <c r="F412" s="189" t="s">
        <v>4324</v>
      </c>
      <c r="G412" s="190" t="s">
        <v>646</v>
      </c>
      <c r="H412" s="191">
        <v>34</v>
      </c>
      <c r="I412" s="192"/>
      <c r="J412" s="192"/>
      <c r="K412" s="191">
        <f t="shared" si="123"/>
        <v>0</v>
      </c>
      <c r="L412" s="193"/>
      <c r="M412" s="38"/>
      <c r="N412" s="194" t="s">
        <v>1</v>
      </c>
      <c r="O412" s="195" t="s">
        <v>47</v>
      </c>
      <c r="P412" s="196">
        <f t="shared" si="124"/>
        <v>0</v>
      </c>
      <c r="Q412" s="196">
        <f t="shared" si="125"/>
        <v>0</v>
      </c>
      <c r="R412" s="196">
        <f t="shared" si="126"/>
        <v>0</v>
      </c>
      <c r="S412" s="66"/>
      <c r="T412" s="197">
        <f t="shared" si="127"/>
        <v>0</v>
      </c>
      <c r="U412" s="197">
        <v>0</v>
      </c>
      <c r="V412" s="197">
        <f t="shared" si="128"/>
        <v>0</v>
      </c>
      <c r="W412" s="197">
        <v>0</v>
      </c>
      <c r="X412" s="198">
        <f t="shared" si="129"/>
        <v>0</v>
      </c>
      <c r="Y412" s="37"/>
      <c r="Z412" s="37"/>
      <c r="AA412" s="37"/>
      <c r="AB412" s="37"/>
      <c r="AC412" s="37"/>
      <c r="AD412" s="37"/>
      <c r="AE412" s="37"/>
      <c r="AR412" s="199" t="s">
        <v>821</v>
      </c>
      <c r="AT412" s="199" t="s">
        <v>331</v>
      </c>
      <c r="AU412" s="199" t="s">
        <v>335</v>
      </c>
      <c r="AY412" s="19" t="s">
        <v>329</v>
      </c>
      <c r="BE412" s="115">
        <f t="shared" si="130"/>
        <v>0</v>
      </c>
      <c r="BF412" s="115">
        <f t="shared" si="131"/>
        <v>0</v>
      </c>
      <c r="BG412" s="115">
        <f t="shared" si="132"/>
        <v>0</v>
      </c>
      <c r="BH412" s="115">
        <f t="shared" si="133"/>
        <v>0</v>
      </c>
      <c r="BI412" s="115">
        <f t="shared" si="134"/>
        <v>0</v>
      </c>
      <c r="BJ412" s="19" t="s">
        <v>96</v>
      </c>
      <c r="BK412" s="200">
        <f t="shared" si="135"/>
        <v>0</v>
      </c>
      <c r="BL412" s="19" t="s">
        <v>821</v>
      </c>
      <c r="BM412" s="199" t="s">
        <v>4325</v>
      </c>
    </row>
    <row r="413" spans="1:65" s="2" customFormat="1" ht="24.2" customHeight="1">
      <c r="A413" s="37"/>
      <c r="B413" s="153"/>
      <c r="C413" s="233" t="s">
        <v>4326</v>
      </c>
      <c r="D413" s="233" t="s">
        <v>483</v>
      </c>
      <c r="E413" s="234" t="s">
        <v>4327</v>
      </c>
      <c r="F413" s="235" t="s">
        <v>4328</v>
      </c>
      <c r="G413" s="236" t="s">
        <v>646</v>
      </c>
      <c r="H413" s="237">
        <v>34</v>
      </c>
      <c r="I413" s="238"/>
      <c r="J413" s="239"/>
      <c r="K413" s="237">
        <f t="shared" si="123"/>
        <v>0</v>
      </c>
      <c r="L413" s="239"/>
      <c r="M413" s="240"/>
      <c r="N413" s="241" t="s">
        <v>1</v>
      </c>
      <c r="O413" s="195" t="s">
        <v>47</v>
      </c>
      <c r="P413" s="196">
        <f t="shared" si="124"/>
        <v>0</v>
      </c>
      <c r="Q413" s="196">
        <f t="shared" si="125"/>
        <v>0</v>
      </c>
      <c r="R413" s="196">
        <f t="shared" si="126"/>
        <v>0</v>
      </c>
      <c r="S413" s="66"/>
      <c r="T413" s="197">
        <f t="shared" si="127"/>
        <v>0</v>
      </c>
      <c r="U413" s="197">
        <v>1.8E-3</v>
      </c>
      <c r="V413" s="197">
        <f t="shared" si="128"/>
        <v>6.1199999999999997E-2</v>
      </c>
      <c r="W413" s="197">
        <v>0</v>
      </c>
      <c r="X413" s="198">
        <f t="shared" si="129"/>
        <v>0</v>
      </c>
      <c r="Y413" s="37"/>
      <c r="Z413" s="37"/>
      <c r="AA413" s="37"/>
      <c r="AB413" s="37"/>
      <c r="AC413" s="37"/>
      <c r="AD413" s="37"/>
      <c r="AE413" s="37"/>
      <c r="AR413" s="199" t="s">
        <v>1223</v>
      </c>
      <c r="AT413" s="199" t="s">
        <v>483</v>
      </c>
      <c r="AU413" s="199" t="s">
        <v>335</v>
      </c>
      <c r="AY413" s="19" t="s">
        <v>329</v>
      </c>
      <c r="BE413" s="115">
        <f t="shared" si="130"/>
        <v>0</v>
      </c>
      <c r="BF413" s="115">
        <f t="shared" si="131"/>
        <v>0</v>
      </c>
      <c r="BG413" s="115">
        <f t="shared" si="132"/>
        <v>0</v>
      </c>
      <c r="BH413" s="115">
        <f t="shared" si="133"/>
        <v>0</v>
      </c>
      <c r="BI413" s="115">
        <f t="shared" si="134"/>
        <v>0</v>
      </c>
      <c r="BJ413" s="19" t="s">
        <v>96</v>
      </c>
      <c r="BK413" s="200">
        <f t="shared" si="135"/>
        <v>0</v>
      </c>
      <c r="BL413" s="19" t="s">
        <v>1223</v>
      </c>
      <c r="BM413" s="199" t="s">
        <v>4329</v>
      </c>
    </row>
    <row r="414" spans="1:65" s="2" customFormat="1" ht="24.2" customHeight="1">
      <c r="A414" s="37"/>
      <c r="B414" s="153"/>
      <c r="C414" s="187" t="s">
        <v>4330</v>
      </c>
      <c r="D414" s="187" t="s">
        <v>331</v>
      </c>
      <c r="E414" s="188" t="s">
        <v>4331</v>
      </c>
      <c r="F414" s="189" t="s">
        <v>4332</v>
      </c>
      <c r="G414" s="190" t="s">
        <v>646</v>
      </c>
      <c r="H414" s="191">
        <v>20</v>
      </c>
      <c r="I414" s="192"/>
      <c r="J414" s="192"/>
      <c r="K414" s="191">
        <f t="shared" si="123"/>
        <v>0</v>
      </c>
      <c r="L414" s="193"/>
      <c r="M414" s="38"/>
      <c r="N414" s="194" t="s">
        <v>1</v>
      </c>
      <c r="O414" s="195" t="s">
        <v>47</v>
      </c>
      <c r="P414" s="196">
        <f t="shared" si="124"/>
        <v>0</v>
      </c>
      <c r="Q414" s="196">
        <f t="shared" si="125"/>
        <v>0</v>
      </c>
      <c r="R414" s="196">
        <f t="shared" si="126"/>
        <v>0</v>
      </c>
      <c r="S414" s="66"/>
      <c r="T414" s="197">
        <f t="shared" si="127"/>
        <v>0</v>
      </c>
      <c r="U414" s="197">
        <v>0</v>
      </c>
      <c r="V414" s="197">
        <f t="shared" si="128"/>
        <v>0</v>
      </c>
      <c r="W414" s="197">
        <v>0</v>
      </c>
      <c r="X414" s="198">
        <f t="shared" si="129"/>
        <v>0</v>
      </c>
      <c r="Y414" s="37"/>
      <c r="Z414" s="37"/>
      <c r="AA414" s="37"/>
      <c r="AB414" s="37"/>
      <c r="AC414" s="37"/>
      <c r="AD414" s="37"/>
      <c r="AE414" s="37"/>
      <c r="AR414" s="199" t="s">
        <v>821</v>
      </c>
      <c r="AT414" s="199" t="s">
        <v>331</v>
      </c>
      <c r="AU414" s="199" t="s">
        <v>335</v>
      </c>
      <c r="AY414" s="19" t="s">
        <v>329</v>
      </c>
      <c r="BE414" s="115">
        <f t="shared" si="130"/>
        <v>0</v>
      </c>
      <c r="BF414" s="115">
        <f t="shared" si="131"/>
        <v>0</v>
      </c>
      <c r="BG414" s="115">
        <f t="shared" si="132"/>
        <v>0</v>
      </c>
      <c r="BH414" s="115">
        <f t="shared" si="133"/>
        <v>0</v>
      </c>
      <c r="BI414" s="115">
        <f t="shared" si="134"/>
        <v>0</v>
      </c>
      <c r="BJ414" s="19" t="s">
        <v>96</v>
      </c>
      <c r="BK414" s="200">
        <f t="shared" si="135"/>
        <v>0</v>
      </c>
      <c r="BL414" s="19" t="s">
        <v>821</v>
      </c>
      <c r="BM414" s="199" t="s">
        <v>4333</v>
      </c>
    </row>
    <row r="415" spans="1:65" s="2" customFormat="1" ht="24.2" customHeight="1">
      <c r="A415" s="37"/>
      <c r="B415" s="153"/>
      <c r="C415" s="233" t="s">
        <v>4334</v>
      </c>
      <c r="D415" s="233" t="s">
        <v>483</v>
      </c>
      <c r="E415" s="234" t="s">
        <v>4335</v>
      </c>
      <c r="F415" s="235" t="s">
        <v>4336</v>
      </c>
      <c r="G415" s="236" t="s">
        <v>646</v>
      </c>
      <c r="H415" s="237">
        <v>18</v>
      </c>
      <c r="I415" s="238"/>
      <c r="J415" s="239"/>
      <c r="K415" s="237">
        <f t="shared" si="123"/>
        <v>0</v>
      </c>
      <c r="L415" s="239"/>
      <c r="M415" s="240"/>
      <c r="N415" s="241" t="s">
        <v>1</v>
      </c>
      <c r="O415" s="195" t="s">
        <v>47</v>
      </c>
      <c r="P415" s="196">
        <f t="shared" si="124"/>
        <v>0</v>
      </c>
      <c r="Q415" s="196">
        <f t="shared" si="125"/>
        <v>0</v>
      </c>
      <c r="R415" s="196">
        <f t="shared" si="126"/>
        <v>0</v>
      </c>
      <c r="S415" s="66"/>
      <c r="T415" s="197">
        <f t="shared" si="127"/>
        <v>0</v>
      </c>
      <c r="U415" s="197">
        <v>0</v>
      </c>
      <c r="V415" s="197">
        <f t="shared" si="128"/>
        <v>0</v>
      </c>
      <c r="W415" s="197">
        <v>0</v>
      </c>
      <c r="X415" s="198">
        <f t="shared" si="129"/>
        <v>0</v>
      </c>
      <c r="Y415" s="37"/>
      <c r="Z415" s="37"/>
      <c r="AA415" s="37"/>
      <c r="AB415" s="37"/>
      <c r="AC415" s="37"/>
      <c r="AD415" s="37"/>
      <c r="AE415" s="37"/>
      <c r="AR415" s="199" t="s">
        <v>1223</v>
      </c>
      <c r="AT415" s="199" t="s">
        <v>483</v>
      </c>
      <c r="AU415" s="199" t="s">
        <v>335</v>
      </c>
      <c r="AY415" s="19" t="s">
        <v>329</v>
      </c>
      <c r="BE415" s="115">
        <f t="shared" si="130"/>
        <v>0</v>
      </c>
      <c r="BF415" s="115">
        <f t="shared" si="131"/>
        <v>0</v>
      </c>
      <c r="BG415" s="115">
        <f t="shared" si="132"/>
        <v>0</v>
      </c>
      <c r="BH415" s="115">
        <f t="shared" si="133"/>
        <v>0</v>
      </c>
      <c r="BI415" s="115">
        <f t="shared" si="134"/>
        <v>0</v>
      </c>
      <c r="BJ415" s="19" t="s">
        <v>96</v>
      </c>
      <c r="BK415" s="200">
        <f t="shared" si="135"/>
        <v>0</v>
      </c>
      <c r="BL415" s="19" t="s">
        <v>1223</v>
      </c>
      <c r="BM415" s="199" t="s">
        <v>4337</v>
      </c>
    </row>
    <row r="416" spans="1:65" s="2" customFormat="1" ht="24.2" customHeight="1">
      <c r="A416" s="37"/>
      <c r="B416" s="153"/>
      <c r="C416" s="233" t="s">
        <v>4338</v>
      </c>
      <c r="D416" s="233" t="s">
        <v>483</v>
      </c>
      <c r="E416" s="234" t="s">
        <v>4339</v>
      </c>
      <c r="F416" s="235" t="s">
        <v>4340</v>
      </c>
      <c r="G416" s="236" t="s">
        <v>646</v>
      </c>
      <c r="H416" s="237">
        <v>2</v>
      </c>
      <c r="I416" s="238"/>
      <c r="J416" s="239"/>
      <c r="K416" s="237">
        <f t="shared" si="123"/>
        <v>0</v>
      </c>
      <c r="L416" s="239"/>
      <c r="M416" s="240"/>
      <c r="N416" s="241" t="s">
        <v>1</v>
      </c>
      <c r="O416" s="195" t="s">
        <v>47</v>
      </c>
      <c r="P416" s="196">
        <f t="shared" si="124"/>
        <v>0</v>
      </c>
      <c r="Q416" s="196">
        <f t="shared" si="125"/>
        <v>0</v>
      </c>
      <c r="R416" s="196">
        <f t="shared" si="126"/>
        <v>0</v>
      </c>
      <c r="S416" s="66"/>
      <c r="T416" s="197">
        <f t="shared" si="127"/>
        <v>0</v>
      </c>
      <c r="U416" s="197">
        <v>0</v>
      </c>
      <c r="V416" s="197">
        <f t="shared" si="128"/>
        <v>0</v>
      </c>
      <c r="W416" s="197">
        <v>0</v>
      </c>
      <c r="X416" s="198">
        <f t="shared" si="129"/>
        <v>0</v>
      </c>
      <c r="Y416" s="37"/>
      <c r="Z416" s="37"/>
      <c r="AA416" s="37"/>
      <c r="AB416" s="37"/>
      <c r="AC416" s="37"/>
      <c r="AD416" s="37"/>
      <c r="AE416" s="37"/>
      <c r="AR416" s="199" t="s">
        <v>1223</v>
      </c>
      <c r="AT416" s="199" t="s">
        <v>483</v>
      </c>
      <c r="AU416" s="199" t="s">
        <v>335</v>
      </c>
      <c r="AY416" s="19" t="s">
        <v>329</v>
      </c>
      <c r="BE416" s="115">
        <f t="shared" si="130"/>
        <v>0</v>
      </c>
      <c r="BF416" s="115">
        <f t="shared" si="131"/>
        <v>0</v>
      </c>
      <c r="BG416" s="115">
        <f t="shared" si="132"/>
        <v>0</v>
      </c>
      <c r="BH416" s="115">
        <f t="shared" si="133"/>
        <v>0</v>
      </c>
      <c r="BI416" s="115">
        <f t="shared" si="134"/>
        <v>0</v>
      </c>
      <c r="BJ416" s="19" t="s">
        <v>96</v>
      </c>
      <c r="BK416" s="200">
        <f t="shared" si="135"/>
        <v>0</v>
      </c>
      <c r="BL416" s="19" t="s">
        <v>1223</v>
      </c>
      <c r="BM416" s="199" t="s">
        <v>4341</v>
      </c>
    </row>
    <row r="417" spans="1:65" s="2" customFormat="1" ht="24.2" customHeight="1">
      <c r="A417" s="37"/>
      <c r="B417" s="153"/>
      <c r="C417" s="187" t="s">
        <v>4342</v>
      </c>
      <c r="D417" s="187" t="s">
        <v>331</v>
      </c>
      <c r="E417" s="188" t="s">
        <v>4343</v>
      </c>
      <c r="F417" s="189" t="s">
        <v>4344</v>
      </c>
      <c r="G417" s="190" t="s">
        <v>646</v>
      </c>
      <c r="H417" s="191">
        <v>34</v>
      </c>
      <c r="I417" s="192"/>
      <c r="J417" s="192"/>
      <c r="K417" s="191">
        <f t="shared" si="123"/>
        <v>0</v>
      </c>
      <c r="L417" s="193"/>
      <c r="M417" s="38"/>
      <c r="N417" s="194" t="s">
        <v>1</v>
      </c>
      <c r="O417" s="195" t="s">
        <v>47</v>
      </c>
      <c r="P417" s="196">
        <f t="shared" si="124"/>
        <v>0</v>
      </c>
      <c r="Q417" s="196">
        <f t="shared" si="125"/>
        <v>0</v>
      </c>
      <c r="R417" s="196">
        <f t="shared" si="126"/>
        <v>0</v>
      </c>
      <c r="S417" s="66"/>
      <c r="T417" s="197">
        <f t="shared" si="127"/>
        <v>0</v>
      </c>
      <c r="U417" s="197">
        <v>0</v>
      </c>
      <c r="V417" s="197">
        <f t="shared" si="128"/>
        <v>0</v>
      </c>
      <c r="W417" s="197">
        <v>0</v>
      </c>
      <c r="X417" s="198">
        <f t="shared" si="129"/>
        <v>0</v>
      </c>
      <c r="Y417" s="37"/>
      <c r="Z417" s="37"/>
      <c r="AA417" s="37"/>
      <c r="AB417" s="37"/>
      <c r="AC417" s="37"/>
      <c r="AD417" s="37"/>
      <c r="AE417" s="37"/>
      <c r="AR417" s="199" t="s">
        <v>821</v>
      </c>
      <c r="AT417" s="199" t="s">
        <v>331</v>
      </c>
      <c r="AU417" s="199" t="s">
        <v>335</v>
      </c>
      <c r="AY417" s="19" t="s">
        <v>329</v>
      </c>
      <c r="BE417" s="115">
        <f t="shared" si="130"/>
        <v>0</v>
      </c>
      <c r="BF417" s="115">
        <f t="shared" si="131"/>
        <v>0</v>
      </c>
      <c r="BG417" s="115">
        <f t="shared" si="132"/>
        <v>0</v>
      </c>
      <c r="BH417" s="115">
        <f t="shared" si="133"/>
        <v>0</v>
      </c>
      <c r="BI417" s="115">
        <f t="shared" si="134"/>
        <v>0</v>
      </c>
      <c r="BJ417" s="19" t="s">
        <v>96</v>
      </c>
      <c r="BK417" s="200">
        <f t="shared" si="135"/>
        <v>0</v>
      </c>
      <c r="BL417" s="19" t="s">
        <v>821</v>
      </c>
      <c r="BM417" s="199" t="s">
        <v>4345</v>
      </c>
    </row>
    <row r="418" spans="1:65" s="2" customFormat="1" ht="24.2" customHeight="1">
      <c r="A418" s="37"/>
      <c r="B418" s="153"/>
      <c r="C418" s="187" t="s">
        <v>4346</v>
      </c>
      <c r="D418" s="187" t="s">
        <v>331</v>
      </c>
      <c r="E418" s="188" t="s">
        <v>4347</v>
      </c>
      <c r="F418" s="189" t="s">
        <v>4348</v>
      </c>
      <c r="G418" s="190" t="s">
        <v>646</v>
      </c>
      <c r="H418" s="191">
        <v>8</v>
      </c>
      <c r="I418" s="192"/>
      <c r="J418" s="192"/>
      <c r="K418" s="191">
        <f t="shared" si="123"/>
        <v>0</v>
      </c>
      <c r="L418" s="193"/>
      <c r="M418" s="38"/>
      <c r="N418" s="194" t="s">
        <v>1</v>
      </c>
      <c r="O418" s="195" t="s">
        <v>47</v>
      </c>
      <c r="P418" s="196">
        <f t="shared" si="124"/>
        <v>0</v>
      </c>
      <c r="Q418" s="196">
        <f t="shared" si="125"/>
        <v>0</v>
      </c>
      <c r="R418" s="196">
        <f t="shared" si="126"/>
        <v>0</v>
      </c>
      <c r="S418" s="66"/>
      <c r="T418" s="197">
        <f t="shared" si="127"/>
        <v>0</v>
      </c>
      <c r="U418" s="197">
        <v>0</v>
      </c>
      <c r="V418" s="197">
        <f t="shared" si="128"/>
        <v>0</v>
      </c>
      <c r="W418" s="197">
        <v>0</v>
      </c>
      <c r="X418" s="198">
        <f t="shared" si="129"/>
        <v>0</v>
      </c>
      <c r="Y418" s="37"/>
      <c r="Z418" s="37"/>
      <c r="AA418" s="37"/>
      <c r="AB418" s="37"/>
      <c r="AC418" s="37"/>
      <c r="AD418" s="37"/>
      <c r="AE418" s="37"/>
      <c r="AR418" s="199" t="s">
        <v>821</v>
      </c>
      <c r="AT418" s="199" t="s">
        <v>331</v>
      </c>
      <c r="AU418" s="199" t="s">
        <v>335</v>
      </c>
      <c r="AY418" s="19" t="s">
        <v>329</v>
      </c>
      <c r="BE418" s="115">
        <f t="shared" si="130"/>
        <v>0</v>
      </c>
      <c r="BF418" s="115">
        <f t="shared" si="131"/>
        <v>0</v>
      </c>
      <c r="BG418" s="115">
        <f t="shared" si="132"/>
        <v>0</v>
      </c>
      <c r="BH418" s="115">
        <f t="shared" si="133"/>
        <v>0</v>
      </c>
      <c r="BI418" s="115">
        <f t="shared" si="134"/>
        <v>0</v>
      </c>
      <c r="BJ418" s="19" t="s">
        <v>96</v>
      </c>
      <c r="BK418" s="200">
        <f t="shared" si="135"/>
        <v>0</v>
      </c>
      <c r="BL418" s="19" t="s">
        <v>821</v>
      </c>
      <c r="BM418" s="199" t="s">
        <v>4349</v>
      </c>
    </row>
    <row r="419" spans="1:65" s="2" customFormat="1" ht="24.2" customHeight="1">
      <c r="A419" s="37"/>
      <c r="B419" s="153"/>
      <c r="C419" s="187" t="s">
        <v>4350</v>
      </c>
      <c r="D419" s="187" t="s">
        <v>331</v>
      </c>
      <c r="E419" s="188" t="s">
        <v>4351</v>
      </c>
      <c r="F419" s="189" t="s">
        <v>4352</v>
      </c>
      <c r="G419" s="190" t="s">
        <v>646</v>
      </c>
      <c r="H419" s="191">
        <v>56</v>
      </c>
      <c r="I419" s="192"/>
      <c r="J419" s="192"/>
      <c r="K419" s="191">
        <f t="shared" si="123"/>
        <v>0</v>
      </c>
      <c r="L419" s="193"/>
      <c r="M419" s="38"/>
      <c r="N419" s="194" t="s">
        <v>1</v>
      </c>
      <c r="O419" s="195" t="s">
        <v>47</v>
      </c>
      <c r="P419" s="196">
        <f t="shared" si="124"/>
        <v>0</v>
      </c>
      <c r="Q419" s="196">
        <f t="shared" si="125"/>
        <v>0</v>
      </c>
      <c r="R419" s="196">
        <f t="shared" si="126"/>
        <v>0</v>
      </c>
      <c r="S419" s="66"/>
      <c r="T419" s="197">
        <f t="shared" si="127"/>
        <v>0</v>
      </c>
      <c r="U419" s="197">
        <v>0</v>
      </c>
      <c r="V419" s="197">
        <f t="shared" si="128"/>
        <v>0</v>
      </c>
      <c r="W419" s="197">
        <v>0</v>
      </c>
      <c r="X419" s="198">
        <f t="shared" si="129"/>
        <v>0</v>
      </c>
      <c r="Y419" s="37"/>
      <c r="Z419" s="37"/>
      <c r="AA419" s="37"/>
      <c r="AB419" s="37"/>
      <c r="AC419" s="37"/>
      <c r="AD419" s="37"/>
      <c r="AE419" s="37"/>
      <c r="AR419" s="199" t="s">
        <v>821</v>
      </c>
      <c r="AT419" s="199" t="s">
        <v>331</v>
      </c>
      <c r="AU419" s="199" t="s">
        <v>335</v>
      </c>
      <c r="AY419" s="19" t="s">
        <v>329</v>
      </c>
      <c r="BE419" s="115">
        <f t="shared" si="130"/>
        <v>0</v>
      </c>
      <c r="BF419" s="115">
        <f t="shared" si="131"/>
        <v>0</v>
      </c>
      <c r="BG419" s="115">
        <f t="shared" si="132"/>
        <v>0</v>
      </c>
      <c r="BH419" s="115">
        <f t="shared" si="133"/>
        <v>0</v>
      </c>
      <c r="BI419" s="115">
        <f t="shared" si="134"/>
        <v>0</v>
      </c>
      <c r="BJ419" s="19" t="s">
        <v>96</v>
      </c>
      <c r="BK419" s="200">
        <f t="shared" si="135"/>
        <v>0</v>
      </c>
      <c r="BL419" s="19" t="s">
        <v>821</v>
      </c>
      <c r="BM419" s="199" t="s">
        <v>4353</v>
      </c>
    </row>
    <row r="420" spans="1:65" s="2" customFormat="1" ht="24.2" customHeight="1">
      <c r="A420" s="37"/>
      <c r="B420" s="153"/>
      <c r="C420" s="187" t="s">
        <v>4354</v>
      </c>
      <c r="D420" s="187" t="s">
        <v>331</v>
      </c>
      <c r="E420" s="188" t="s">
        <v>4355</v>
      </c>
      <c r="F420" s="189" t="s">
        <v>4356</v>
      </c>
      <c r="G420" s="190" t="s">
        <v>646</v>
      </c>
      <c r="H420" s="191">
        <v>12</v>
      </c>
      <c r="I420" s="192"/>
      <c r="J420" s="192"/>
      <c r="K420" s="191">
        <f t="shared" si="123"/>
        <v>0</v>
      </c>
      <c r="L420" s="193"/>
      <c r="M420" s="38"/>
      <c r="N420" s="194" t="s">
        <v>1</v>
      </c>
      <c r="O420" s="195" t="s">
        <v>47</v>
      </c>
      <c r="P420" s="196">
        <f t="shared" si="124"/>
        <v>0</v>
      </c>
      <c r="Q420" s="196">
        <f t="shared" si="125"/>
        <v>0</v>
      </c>
      <c r="R420" s="196">
        <f t="shared" si="126"/>
        <v>0</v>
      </c>
      <c r="S420" s="66"/>
      <c r="T420" s="197">
        <f t="shared" si="127"/>
        <v>0</v>
      </c>
      <c r="U420" s="197">
        <v>0</v>
      </c>
      <c r="V420" s="197">
        <f t="shared" si="128"/>
        <v>0</v>
      </c>
      <c r="W420" s="197">
        <v>0</v>
      </c>
      <c r="X420" s="198">
        <f t="shared" si="129"/>
        <v>0</v>
      </c>
      <c r="Y420" s="37"/>
      <c r="Z420" s="37"/>
      <c r="AA420" s="37"/>
      <c r="AB420" s="37"/>
      <c r="AC420" s="37"/>
      <c r="AD420" s="37"/>
      <c r="AE420" s="37"/>
      <c r="AR420" s="199" t="s">
        <v>821</v>
      </c>
      <c r="AT420" s="199" t="s">
        <v>331</v>
      </c>
      <c r="AU420" s="199" t="s">
        <v>335</v>
      </c>
      <c r="AY420" s="19" t="s">
        <v>329</v>
      </c>
      <c r="BE420" s="115">
        <f t="shared" si="130"/>
        <v>0</v>
      </c>
      <c r="BF420" s="115">
        <f t="shared" si="131"/>
        <v>0</v>
      </c>
      <c r="BG420" s="115">
        <f t="shared" si="132"/>
        <v>0</v>
      </c>
      <c r="BH420" s="115">
        <f t="shared" si="133"/>
        <v>0</v>
      </c>
      <c r="BI420" s="115">
        <f t="shared" si="134"/>
        <v>0</v>
      </c>
      <c r="BJ420" s="19" t="s">
        <v>96</v>
      </c>
      <c r="BK420" s="200">
        <f t="shared" si="135"/>
        <v>0</v>
      </c>
      <c r="BL420" s="19" t="s">
        <v>821</v>
      </c>
      <c r="BM420" s="199" t="s">
        <v>4357</v>
      </c>
    </row>
    <row r="421" spans="1:65" s="2" customFormat="1" ht="24.2" customHeight="1">
      <c r="A421" s="37"/>
      <c r="B421" s="153"/>
      <c r="C421" s="187" t="s">
        <v>3422</v>
      </c>
      <c r="D421" s="187" t="s">
        <v>331</v>
      </c>
      <c r="E421" s="188" t="s">
        <v>4358</v>
      </c>
      <c r="F421" s="189" t="s">
        <v>4359</v>
      </c>
      <c r="G421" s="190" t="s">
        <v>646</v>
      </c>
      <c r="H421" s="191">
        <v>39</v>
      </c>
      <c r="I421" s="192"/>
      <c r="J421" s="192"/>
      <c r="K421" s="191">
        <f t="shared" si="123"/>
        <v>0</v>
      </c>
      <c r="L421" s="193"/>
      <c r="M421" s="38"/>
      <c r="N421" s="194" t="s">
        <v>1</v>
      </c>
      <c r="O421" s="195" t="s">
        <v>47</v>
      </c>
      <c r="P421" s="196">
        <f t="shared" si="124"/>
        <v>0</v>
      </c>
      <c r="Q421" s="196">
        <f t="shared" si="125"/>
        <v>0</v>
      </c>
      <c r="R421" s="196">
        <f t="shared" si="126"/>
        <v>0</v>
      </c>
      <c r="S421" s="66"/>
      <c r="T421" s="197">
        <f t="shared" si="127"/>
        <v>0</v>
      </c>
      <c r="U421" s="197">
        <v>0</v>
      </c>
      <c r="V421" s="197">
        <f t="shared" si="128"/>
        <v>0</v>
      </c>
      <c r="W421" s="197">
        <v>0</v>
      </c>
      <c r="X421" s="198">
        <f t="shared" si="129"/>
        <v>0</v>
      </c>
      <c r="Y421" s="37"/>
      <c r="Z421" s="37"/>
      <c r="AA421" s="37"/>
      <c r="AB421" s="37"/>
      <c r="AC421" s="37"/>
      <c r="AD421" s="37"/>
      <c r="AE421" s="37"/>
      <c r="AR421" s="199" t="s">
        <v>821</v>
      </c>
      <c r="AT421" s="199" t="s">
        <v>331</v>
      </c>
      <c r="AU421" s="199" t="s">
        <v>335</v>
      </c>
      <c r="AY421" s="19" t="s">
        <v>329</v>
      </c>
      <c r="BE421" s="115">
        <f t="shared" si="130"/>
        <v>0</v>
      </c>
      <c r="BF421" s="115">
        <f t="shared" si="131"/>
        <v>0</v>
      </c>
      <c r="BG421" s="115">
        <f t="shared" si="132"/>
        <v>0</v>
      </c>
      <c r="BH421" s="115">
        <f t="shared" si="133"/>
        <v>0</v>
      </c>
      <c r="BI421" s="115">
        <f t="shared" si="134"/>
        <v>0</v>
      </c>
      <c r="BJ421" s="19" t="s">
        <v>96</v>
      </c>
      <c r="BK421" s="200">
        <f t="shared" si="135"/>
        <v>0</v>
      </c>
      <c r="BL421" s="19" t="s">
        <v>821</v>
      </c>
      <c r="BM421" s="199" t="s">
        <v>4360</v>
      </c>
    </row>
    <row r="422" spans="1:65" s="2" customFormat="1" ht="24.2" customHeight="1">
      <c r="A422" s="37"/>
      <c r="B422" s="153"/>
      <c r="C422" s="187" t="s">
        <v>4361</v>
      </c>
      <c r="D422" s="187" t="s">
        <v>331</v>
      </c>
      <c r="E422" s="188" t="s">
        <v>4362</v>
      </c>
      <c r="F422" s="189" t="s">
        <v>4363</v>
      </c>
      <c r="G422" s="190" t="s">
        <v>646</v>
      </c>
      <c r="H422" s="191">
        <v>8</v>
      </c>
      <c r="I422" s="192"/>
      <c r="J422" s="192"/>
      <c r="K422" s="191">
        <f t="shared" si="123"/>
        <v>0</v>
      </c>
      <c r="L422" s="193"/>
      <c r="M422" s="38"/>
      <c r="N422" s="194" t="s">
        <v>1</v>
      </c>
      <c r="O422" s="195" t="s">
        <v>47</v>
      </c>
      <c r="P422" s="196">
        <f t="shared" si="124"/>
        <v>0</v>
      </c>
      <c r="Q422" s="196">
        <f t="shared" si="125"/>
        <v>0</v>
      </c>
      <c r="R422" s="196">
        <f t="shared" si="126"/>
        <v>0</v>
      </c>
      <c r="S422" s="66"/>
      <c r="T422" s="197">
        <f t="shared" si="127"/>
        <v>0</v>
      </c>
      <c r="U422" s="197">
        <v>0</v>
      </c>
      <c r="V422" s="197">
        <f t="shared" si="128"/>
        <v>0</v>
      </c>
      <c r="W422" s="197">
        <v>0</v>
      </c>
      <c r="X422" s="198">
        <f t="shared" si="129"/>
        <v>0</v>
      </c>
      <c r="Y422" s="37"/>
      <c r="Z422" s="37"/>
      <c r="AA422" s="37"/>
      <c r="AB422" s="37"/>
      <c r="AC422" s="37"/>
      <c r="AD422" s="37"/>
      <c r="AE422" s="37"/>
      <c r="AR422" s="199" t="s">
        <v>821</v>
      </c>
      <c r="AT422" s="199" t="s">
        <v>331</v>
      </c>
      <c r="AU422" s="199" t="s">
        <v>335</v>
      </c>
      <c r="AY422" s="19" t="s">
        <v>329</v>
      </c>
      <c r="BE422" s="115">
        <f t="shared" si="130"/>
        <v>0</v>
      </c>
      <c r="BF422" s="115">
        <f t="shared" si="131"/>
        <v>0</v>
      </c>
      <c r="BG422" s="115">
        <f t="shared" si="132"/>
        <v>0</v>
      </c>
      <c r="BH422" s="115">
        <f t="shared" si="133"/>
        <v>0</v>
      </c>
      <c r="BI422" s="115">
        <f t="shared" si="134"/>
        <v>0</v>
      </c>
      <c r="BJ422" s="19" t="s">
        <v>96</v>
      </c>
      <c r="BK422" s="200">
        <f t="shared" si="135"/>
        <v>0</v>
      </c>
      <c r="BL422" s="19" t="s">
        <v>821</v>
      </c>
      <c r="BM422" s="199" t="s">
        <v>4364</v>
      </c>
    </row>
    <row r="423" spans="1:65" s="2" customFormat="1" ht="16.5" customHeight="1">
      <c r="A423" s="37"/>
      <c r="B423" s="153"/>
      <c r="C423" s="187" t="s">
        <v>4365</v>
      </c>
      <c r="D423" s="187" t="s">
        <v>331</v>
      </c>
      <c r="E423" s="188" t="s">
        <v>4366</v>
      </c>
      <c r="F423" s="189" t="s">
        <v>4367</v>
      </c>
      <c r="G423" s="190" t="s">
        <v>646</v>
      </c>
      <c r="H423" s="191">
        <v>101</v>
      </c>
      <c r="I423" s="192"/>
      <c r="J423" s="192"/>
      <c r="K423" s="191">
        <f t="shared" si="123"/>
        <v>0</v>
      </c>
      <c r="L423" s="193"/>
      <c r="M423" s="38"/>
      <c r="N423" s="194" t="s">
        <v>1</v>
      </c>
      <c r="O423" s="195" t="s">
        <v>47</v>
      </c>
      <c r="P423" s="196">
        <f t="shared" si="124"/>
        <v>0</v>
      </c>
      <c r="Q423" s="196">
        <f t="shared" si="125"/>
        <v>0</v>
      </c>
      <c r="R423" s="196">
        <f t="shared" si="126"/>
        <v>0</v>
      </c>
      <c r="S423" s="66"/>
      <c r="T423" s="197">
        <f t="shared" si="127"/>
        <v>0</v>
      </c>
      <c r="U423" s="197">
        <v>0</v>
      </c>
      <c r="V423" s="197">
        <f t="shared" si="128"/>
        <v>0</v>
      </c>
      <c r="W423" s="197">
        <v>0</v>
      </c>
      <c r="X423" s="198">
        <f t="shared" si="129"/>
        <v>0</v>
      </c>
      <c r="Y423" s="37"/>
      <c r="Z423" s="37"/>
      <c r="AA423" s="37"/>
      <c r="AB423" s="37"/>
      <c r="AC423" s="37"/>
      <c r="AD423" s="37"/>
      <c r="AE423" s="37"/>
      <c r="AR423" s="199" t="s">
        <v>821</v>
      </c>
      <c r="AT423" s="199" t="s">
        <v>331</v>
      </c>
      <c r="AU423" s="199" t="s">
        <v>335</v>
      </c>
      <c r="AY423" s="19" t="s">
        <v>329</v>
      </c>
      <c r="BE423" s="115">
        <f t="shared" si="130"/>
        <v>0</v>
      </c>
      <c r="BF423" s="115">
        <f t="shared" si="131"/>
        <v>0</v>
      </c>
      <c r="BG423" s="115">
        <f t="shared" si="132"/>
        <v>0</v>
      </c>
      <c r="BH423" s="115">
        <f t="shared" si="133"/>
        <v>0</v>
      </c>
      <c r="BI423" s="115">
        <f t="shared" si="134"/>
        <v>0</v>
      </c>
      <c r="BJ423" s="19" t="s">
        <v>96</v>
      </c>
      <c r="BK423" s="200">
        <f t="shared" si="135"/>
        <v>0</v>
      </c>
      <c r="BL423" s="19" t="s">
        <v>821</v>
      </c>
      <c r="BM423" s="199" t="s">
        <v>4368</v>
      </c>
    </row>
    <row r="424" spans="1:65" s="2" customFormat="1" ht="24.2" customHeight="1">
      <c r="A424" s="37"/>
      <c r="B424" s="153"/>
      <c r="C424" s="187" t="s">
        <v>4369</v>
      </c>
      <c r="D424" s="187" t="s">
        <v>331</v>
      </c>
      <c r="E424" s="188" t="s">
        <v>4370</v>
      </c>
      <c r="F424" s="189" t="s">
        <v>4371</v>
      </c>
      <c r="G424" s="190" t="s">
        <v>646</v>
      </c>
      <c r="H424" s="191">
        <v>4</v>
      </c>
      <c r="I424" s="192"/>
      <c r="J424" s="192"/>
      <c r="K424" s="191">
        <f t="shared" si="123"/>
        <v>0</v>
      </c>
      <c r="L424" s="193"/>
      <c r="M424" s="38"/>
      <c r="N424" s="194" t="s">
        <v>1</v>
      </c>
      <c r="O424" s="195" t="s">
        <v>47</v>
      </c>
      <c r="P424" s="196">
        <f t="shared" si="124"/>
        <v>0</v>
      </c>
      <c r="Q424" s="196">
        <f t="shared" si="125"/>
        <v>0</v>
      </c>
      <c r="R424" s="196">
        <f t="shared" si="126"/>
        <v>0</v>
      </c>
      <c r="S424" s="66"/>
      <c r="T424" s="197">
        <f t="shared" si="127"/>
        <v>0</v>
      </c>
      <c r="U424" s="197">
        <v>0</v>
      </c>
      <c r="V424" s="197">
        <f t="shared" si="128"/>
        <v>0</v>
      </c>
      <c r="W424" s="197">
        <v>0</v>
      </c>
      <c r="X424" s="198">
        <f t="shared" si="129"/>
        <v>0</v>
      </c>
      <c r="Y424" s="37"/>
      <c r="Z424" s="37"/>
      <c r="AA424" s="37"/>
      <c r="AB424" s="37"/>
      <c r="AC424" s="37"/>
      <c r="AD424" s="37"/>
      <c r="AE424" s="37"/>
      <c r="AR424" s="199" t="s">
        <v>821</v>
      </c>
      <c r="AT424" s="199" t="s">
        <v>331</v>
      </c>
      <c r="AU424" s="199" t="s">
        <v>335</v>
      </c>
      <c r="AY424" s="19" t="s">
        <v>329</v>
      </c>
      <c r="BE424" s="115">
        <f t="shared" si="130"/>
        <v>0</v>
      </c>
      <c r="BF424" s="115">
        <f t="shared" si="131"/>
        <v>0</v>
      </c>
      <c r="BG424" s="115">
        <f t="shared" si="132"/>
        <v>0</v>
      </c>
      <c r="BH424" s="115">
        <f t="shared" si="133"/>
        <v>0</v>
      </c>
      <c r="BI424" s="115">
        <f t="shared" si="134"/>
        <v>0</v>
      </c>
      <c r="BJ424" s="19" t="s">
        <v>96</v>
      </c>
      <c r="BK424" s="200">
        <f t="shared" si="135"/>
        <v>0</v>
      </c>
      <c r="BL424" s="19" t="s">
        <v>821</v>
      </c>
      <c r="BM424" s="199" t="s">
        <v>4372</v>
      </c>
    </row>
    <row r="425" spans="1:65" s="2" customFormat="1" ht="24.2" customHeight="1">
      <c r="A425" s="37"/>
      <c r="B425" s="153"/>
      <c r="C425" s="187" t="s">
        <v>4373</v>
      </c>
      <c r="D425" s="187" t="s">
        <v>331</v>
      </c>
      <c r="E425" s="188" t="s">
        <v>4374</v>
      </c>
      <c r="F425" s="189" t="s">
        <v>4375</v>
      </c>
      <c r="G425" s="190" t="s">
        <v>646</v>
      </c>
      <c r="H425" s="191">
        <v>4</v>
      </c>
      <c r="I425" s="192"/>
      <c r="J425" s="192"/>
      <c r="K425" s="191">
        <f t="shared" si="123"/>
        <v>0</v>
      </c>
      <c r="L425" s="193"/>
      <c r="M425" s="38"/>
      <c r="N425" s="194" t="s">
        <v>1</v>
      </c>
      <c r="O425" s="195" t="s">
        <v>47</v>
      </c>
      <c r="P425" s="196">
        <f t="shared" si="124"/>
        <v>0</v>
      </c>
      <c r="Q425" s="196">
        <f t="shared" si="125"/>
        <v>0</v>
      </c>
      <c r="R425" s="196">
        <f t="shared" si="126"/>
        <v>0</v>
      </c>
      <c r="S425" s="66"/>
      <c r="T425" s="197">
        <f t="shared" si="127"/>
        <v>0</v>
      </c>
      <c r="U425" s="197">
        <v>0</v>
      </c>
      <c r="V425" s="197">
        <f t="shared" si="128"/>
        <v>0</v>
      </c>
      <c r="W425" s="197">
        <v>0</v>
      </c>
      <c r="X425" s="198">
        <f t="shared" si="129"/>
        <v>0</v>
      </c>
      <c r="Y425" s="37"/>
      <c r="Z425" s="37"/>
      <c r="AA425" s="37"/>
      <c r="AB425" s="37"/>
      <c r="AC425" s="37"/>
      <c r="AD425" s="37"/>
      <c r="AE425" s="37"/>
      <c r="AR425" s="199" t="s">
        <v>821</v>
      </c>
      <c r="AT425" s="199" t="s">
        <v>331</v>
      </c>
      <c r="AU425" s="199" t="s">
        <v>335</v>
      </c>
      <c r="AY425" s="19" t="s">
        <v>329</v>
      </c>
      <c r="BE425" s="115">
        <f t="shared" si="130"/>
        <v>0</v>
      </c>
      <c r="BF425" s="115">
        <f t="shared" si="131"/>
        <v>0</v>
      </c>
      <c r="BG425" s="115">
        <f t="shared" si="132"/>
        <v>0</v>
      </c>
      <c r="BH425" s="115">
        <f t="shared" si="133"/>
        <v>0</v>
      </c>
      <c r="BI425" s="115">
        <f t="shared" si="134"/>
        <v>0</v>
      </c>
      <c r="BJ425" s="19" t="s">
        <v>96</v>
      </c>
      <c r="BK425" s="200">
        <f t="shared" si="135"/>
        <v>0</v>
      </c>
      <c r="BL425" s="19" t="s">
        <v>821</v>
      </c>
      <c r="BM425" s="199" t="s">
        <v>4376</v>
      </c>
    </row>
    <row r="426" spans="1:65" s="2" customFormat="1" ht="24.2" customHeight="1">
      <c r="A426" s="37"/>
      <c r="B426" s="153"/>
      <c r="C426" s="187" t="s">
        <v>4377</v>
      </c>
      <c r="D426" s="187" t="s">
        <v>331</v>
      </c>
      <c r="E426" s="188" t="s">
        <v>4378</v>
      </c>
      <c r="F426" s="189" t="s">
        <v>4379</v>
      </c>
      <c r="G426" s="190" t="s">
        <v>646</v>
      </c>
      <c r="H426" s="191">
        <v>15</v>
      </c>
      <c r="I426" s="192"/>
      <c r="J426" s="192"/>
      <c r="K426" s="191">
        <f t="shared" si="123"/>
        <v>0</v>
      </c>
      <c r="L426" s="193"/>
      <c r="M426" s="38"/>
      <c r="N426" s="194" t="s">
        <v>1</v>
      </c>
      <c r="O426" s="195" t="s">
        <v>47</v>
      </c>
      <c r="P426" s="196">
        <f t="shared" si="124"/>
        <v>0</v>
      </c>
      <c r="Q426" s="196">
        <f t="shared" si="125"/>
        <v>0</v>
      </c>
      <c r="R426" s="196">
        <f t="shared" si="126"/>
        <v>0</v>
      </c>
      <c r="S426" s="66"/>
      <c r="T426" s="197">
        <f t="shared" si="127"/>
        <v>0</v>
      </c>
      <c r="U426" s="197">
        <v>0</v>
      </c>
      <c r="V426" s="197">
        <f t="shared" si="128"/>
        <v>0</v>
      </c>
      <c r="W426" s="197">
        <v>0</v>
      </c>
      <c r="X426" s="198">
        <f t="shared" si="129"/>
        <v>0</v>
      </c>
      <c r="Y426" s="37"/>
      <c r="Z426" s="37"/>
      <c r="AA426" s="37"/>
      <c r="AB426" s="37"/>
      <c r="AC426" s="37"/>
      <c r="AD426" s="37"/>
      <c r="AE426" s="37"/>
      <c r="AR426" s="199" t="s">
        <v>821</v>
      </c>
      <c r="AT426" s="199" t="s">
        <v>331</v>
      </c>
      <c r="AU426" s="199" t="s">
        <v>335</v>
      </c>
      <c r="AY426" s="19" t="s">
        <v>329</v>
      </c>
      <c r="BE426" s="115">
        <f t="shared" si="130"/>
        <v>0</v>
      </c>
      <c r="BF426" s="115">
        <f t="shared" si="131"/>
        <v>0</v>
      </c>
      <c r="BG426" s="115">
        <f t="shared" si="132"/>
        <v>0</v>
      </c>
      <c r="BH426" s="115">
        <f t="shared" si="133"/>
        <v>0</v>
      </c>
      <c r="BI426" s="115">
        <f t="shared" si="134"/>
        <v>0</v>
      </c>
      <c r="BJ426" s="19" t="s">
        <v>96</v>
      </c>
      <c r="BK426" s="200">
        <f t="shared" si="135"/>
        <v>0</v>
      </c>
      <c r="BL426" s="19" t="s">
        <v>821</v>
      </c>
      <c r="BM426" s="199" t="s">
        <v>4380</v>
      </c>
    </row>
    <row r="427" spans="1:65" s="17" customFormat="1" ht="20.85" customHeight="1">
      <c r="B427" s="251"/>
      <c r="D427" s="252" t="s">
        <v>82</v>
      </c>
      <c r="E427" s="252" t="s">
        <v>4381</v>
      </c>
      <c r="F427" s="252" t="s">
        <v>4382</v>
      </c>
      <c r="I427" s="253"/>
      <c r="J427" s="253"/>
      <c r="K427" s="254">
        <f>BK427</f>
        <v>0</v>
      </c>
      <c r="M427" s="251"/>
      <c r="N427" s="255"/>
      <c r="O427" s="256"/>
      <c r="P427" s="256"/>
      <c r="Q427" s="257">
        <f>SUM(Q428:Q486)</f>
        <v>0</v>
      </c>
      <c r="R427" s="257">
        <f>SUM(R428:R486)</f>
        <v>0</v>
      </c>
      <c r="S427" s="256"/>
      <c r="T427" s="258">
        <f>SUM(T428:T486)</f>
        <v>0</v>
      </c>
      <c r="U427" s="256"/>
      <c r="V427" s="258">
        <f>SUM(V428:V486)</f>
        <v>7.5249999999999997E-2</v>
      </c>
      <c r="W427" s="256"/>
      <c r="X427" s="259">
        <f>SUM(X428:X486)</f>
        <v>0</v>
      </c>
      <c r="AR427" s="252" t="s">
        <v>178</v>
      </c>
      <c r="AT427" s="260" t="s">
        <v>82</v>
      </c>
      <c r="AU427" s="260" t="s">
        <v>178</v>
      </c>
      <c r="AY427" s="252" t="s">
        <v>329</v>
      </c>
      <c r="BK427" s="261">
        <f>SUM(BK428:BK486)</f>
        <v>0</v>
      </c>
    </row>
    <row r="428" spans="1:65" s="2" customFormat="1" ht="16.5" customHeight="1">
      <c r="A428" s="37"/>
      <c r="B428" s="153"/>
      <c r="C428" s="187" t="s">
        <v>4383</v>
      </c>
      <c r="D428" s="187" t="s">
        <v>331</v>
      </c>
      <c r="E428" s="188" t="s">
        <v>4384</v>
      </c>
      <c r="F428" s="189" t="s">
        <v>4385</v>
      </c>
      <c r="G428" s="190" t="s">
        <v>646</v>
      </c>
      <c r="H428" s="191">
        <v>50</v>
      </c>
      <c r="I428" s="192"/>
      <c r="J428" s="192"/>
      <c r="K428" s="191">
        <f t="shared" ref="K428:K459" si="136">ROUND(P428*H428,3)</f>
        <v>0</v>
      </c>
      <c r="L428" s="193"/>
      <c r="M428" s="38"/>
      <c r="N428" s="194" t="s">
        <v>1</v>
      </c>
      <c r="O428" s="195" t="s">
        <v>47</v>
      </c>
      <c r="P428" s="196">
        <f t="shared" ref="P428:P459" si="137">I428+J428</f>
        <v>0</v>
      </c>
      <c r="Q428" s="196">
        <f t="shared" ref="Q428:Q459" si="138">ROUND(I428*H428,3)</f>
        <v>0</v>
      </c>
      <c r="R428" s="196">
        <f t="shared" ref="R428:R459" si="139">ROUND(J428*H428,3)</f>
        <v>0</v>
      </c>
      <c r="S428" s="66"/>
      <c r="T428" s="197">
        <f t="shared" ref="T428:T459" si="140">S428*H428</f>
        <v>0</v>
      </c>
      <c r="U428" s="197">
        <v>0</v>
      </c>
      <c r="V428" s="197">
        <f t="shared" ref="V428:V459" si="141">U428*H428</f>
        <v>0</v>
      </c>
      <c r="W428" s="197">
        <v>0</v>
      </c>
      <c r="X428" s="198">
        <f t="shared" ref="X428:X459" si="142">W428*H428</f>
        <v>0</v>
      </c>
      <c r="Y428" s="37"/>
      <c r="Z428" s="37"/>
      <c r="AA428" s="37"/>
      <c r="AB428" s="37"/>
      <c r="AC428" s="37"/>
      <c r="AD428" s="37"/>
      <c r="AE428" s="37"/>
      <c r="AR428" s="199" t="s">
        <v>821</v>
      </c>
      <c r="AT428" s="199" t="s">
        <v>331</v>
      </c>
      <c r="AU428" s="199" t="s">
        <v>335</v>
      </c>
      <c r="AY428" s="19" t="s">
        <v>329</v>
      </c>
      <c r="BE428" s="115">
        <f t="shared" ref="BE428:BE459" si="143">IF(O428="základná",K428,0)</f>
        <v>0</v>
      </c>
      <c r="BF428" s="115">
        <f t="shared" ref="BF428:BF459" si="144">IF(O428="znížená",K428,0)</f>
        <v>0</v>
      </c>
      <c r="BG428" s="115">
        <f t="shared" ref="BG428:BG459" si="145">IF(O428="zákl. prenesená",K428,0)</f>
        <v>0</v>
      </c>
      <c r="BH428" s="115">
        <f t="shared" ref="BH428:BH459" si="146">IF(O428="zníž. prenesená",K428,0)</f>
        <v>0</v>
      </c>
      <c r="BI428" s="115">
        <f t="shared" ref="BI428:BI459" si="147">IF(O428="nulová",K428,0)</f>
        <v>0</v>
      </c>
      <c r="BJ428" s="19" t="s">
        <v>96</v>
      </c>
      <c r="BK428" s="200">
        <f t="shared" ref="BK428:BK459" si="148">ROUND(P428*H428,3)</f>
        <v>0</v>
      </c>
      <c r="BL428" s="19" t="s">
        <v>821</v>
      </c>
      <c r="BM428" s="199" t="s">
        <v>4386</v>
      </c>
    </row>
    <row r="429" spans="1:65" s="2" customFormat="1" ht="24.2" customHeight="1">
      <c r="A429" s="37"/>
      <c r="B429" s="153"/>
      <c r="C429" s="233" t="s">
        <v>4387</v>
      </c>
      <c r="D429" s="233" t="s">
        <v>483</v>
      </c>
      <c r="E429" s="234" t="s">
        <v>4388</v>
      </c>
      <c r="F429" s="235" t="s">
        <v>4389</v>
      </c>
      <c r="G429" s="236" t="s">
        <v>646</v>
      </c>
      <c r="H429" s="237">
        <v>30</v>
      </c>
      <c r="I429" s="238"/>
      <c r="J429" s="239"/>
      <c r="K429" s="237">
        <f t="shared" si="136"/>
        <v>0</v>
      </c>
      <c r="L429" s="239"/>
      <c r="M429" s="240"/>
      <c r="N429" s="241" t="s">
        <v>1</v>
      </c>
      <c r="O429" s="195" t="s">
        <v>47</v>
      </c>
      <c r="P429" s="196">
        <f t="shared" si="137"/>
        <v>0</v>
      </c>
      <c r="Q429" s="196">
        <f t="shared" si="138"/>
        <v>0</v>
      </c>
      <c r="R429" s="196">
        <f t="shared" si="139"/>
        <v>0</v>
      </c>
      <c r="S429" s="66"/>
      <c r="T429" s="197">
        <f t="shared" si="140"/>
        <v>0</v>
      </c>
      <c r="U429" s="197">
        <v>0</v>
      </c>
      <c r="V429" s="197">
        <f t="shared" si="141"/>
        <v>0</v>
      </c>
      <c r="W429" s="197">
        <v>0</v>
      </c>
      <c r="X429" s="198">
        <f t="shared" si="142"/>
        <v>0</v>
      </c>
      <c r="Y429" s="37"/>
      <c r="Z429" s="37"/>
      <c r="AA429" s="37"/>
      <c r="AB429" s="37"/>
      <c r="AC429" s="37"/>
      <c r="AD429" s="37"/>
      <c r="AE429" s="37"/>
      <c r="AR429" s="199" t="s">
        <v>3422</v>
      </c>
      <c r="AT429" s="199" t="s">
        <v>483</v>
      </c>
      <c r="AU429" s="199" t="s">
        <v>335</v>
      </c>
      <c r="AY429" s="19" t="s">
        <v>329</v>
      </c>
      <c r="BE429" s="115">
        <f t="shared" si="143"/>
        <v>0</v>
      </c>
      <c r="BF429" s="115">
        <f t="shared" si="144"/>
        <v>0</v>
      </c>
      <c r="BG429" s="115">
        <f t="shared" si="145"/>
        <v>0</v>
      </c>
      <c r="BH429" s="115">
        <f t="shared" si="146"/>
        <v>0</v>
      </c>
      <c r="BI429" s="115">
        <f t="shared" si="147"/>
        <v>0</v>
      </c>
      <c r="BJ429" s="19" t="s">
        <v>96</v>
      </c>
      <c r="BK429" s="200">
        <f t="shared" si="148"/>
        <v>0</v>
      </c>
      <c r="BL429" s="19" t="s">
        <v>821</v>
      </c>
      <c r="BM429" s="199" t="s">
        <v>4390</v>
      </c>
    </row>
    <row r="430" spans="1:65" s="2" customFormat="1" ht="21.75" customHeight="1">
      <c r="A430" s="37"/>
      <c r="B430" s="153"/>
      <c r="C430" s="233" t="s">
        <v>4391</v>
      </c>
      <c r="D430" s="233" t="s">
        <v>483</v>
      </c>
      <c r="E430" s="234" t="s">
        <v>4392</v>
      </c>
      <c r="F430" s="235" t="s">
        <v>4393</v>
      </c>
      <c r="G430" s="236" t="s">
        <v>646</v>
      </c>
      <c r="H430" s="237">
        <v>30</v>
      </c>
      <c r="I430" s="238"/>
      <c r="J430" s="239"/>
      <c r="K430" s="237">
        <f t="shared" si="136"/>
        <v>0</v>
      </c>
      <c r="L430" s="239"/>
      <c r="M430" s="240"/>
      <c r="N430" s="241" t="s">
        <v>1</v>
      </c>
      <c r="O430" s="195" t="s">
        <v>47</v>
      </c>
      <c r="P430" s="196">
        <f t="shared" si="137"/>
        <v>0</v>
      </c>
      <c r="Q430" s="196">
        <f t="shared" si="138"/>
        <v>0</v>
      </c>
      <c r="R430" s="196">
        <f t="shared" si="139"/>
        <v>0</v>
      </c>
      <c r="S430" s="66"/>
      <c r="T430" s="197">
        <f t="shared" si="140"/>
        <v>0</v>
      </c>
      <c r="U430" s="197">
        <v>0</v>
      </c>
      <c r="V430" s="197">
        <f t="shared" si="141"/>
        <v>0</v>
      </c>
      <c r="W430" s="197">
        <v>0</v>
      </c>
      <c r="X430" s="198">
        <f t="shared" si="142"/>
        <v>0</v>
      </c>
      <c r="Y430" s="37"/>
      <c r="Z430" s="37"/>
      <c r="AA430" s="37"/>
      <c r="AB430" s="37"/>
      <c r="AC430" s="37"/>
      <c r="AD430" s="37"/>
      <c r="AE430" s="37"/>
      <c r="AR430" s="199" t="s">
        <v>3422</v>
      </c>
      <c r="AT430" s="199" t="s">
        <v>483</v>
      </c>
      <c r="AU430" s="199" t="s">
        <v>335</v>
      </c>
      <c r="AY430" s="19" t="s">
        <v>329</v>
      </c>
      <c r="BE430" s="115">
        <f t="shared" si="143"/>
        <v>0</v>
      </c>
      <c r="BF430" s="115">
        <f t="shared" si="144"/>
        <v>0</v>
      </c>
      <c r="BG430" s="115">
        <f t="shared" si="145"/>
        <v>0</v>
      </c>
      <c r="BH430" s="115">
        <f t="shared" si="146"/>
        <v>0</v>
      </c>
      <c r="BI430" s="115">
        <f t="shared" si="147"/>
        <v>0</v>
      </c>
      <c r="BJ430" s="19" t="s">
        <v>96</v>
      </c>
      <c r="BK430" s="200">
        <f t="shared" si="148"/>
        <v>0</v>
      </c>
      <c r="BL430" s="19" t="s">
        <v>821</v>
      </c>
      <c r="BM430" s="199" t="s">
        <v>4394</v>
      </c>
    </row>
    <row r="431" spans="1:65" s="2" customFormat="1" ht="24.2" customHeight="1">
      <c r="A431" s="37"/>
      <c r="B431" s="153"/>
      <c r="C431" s="233" t="s">
        <v>4395</v>
      </c>
      <c r="D431" s="233" t="s">
        <v>483</v>
      </c>
      <c r="E431" s="234" t="s">
        <v>4396</v>
      </c>
      <c r="F431" s="235" t="s">
        <v>4397</v>
      </c>
      <c r="G431" s="236" t="s">
        <v>646</v>
      </c>
      <c r="H431" s="237">
        <v>32</v>
      </c>
      <c r="I431" s="238"/>
      <c r="J431" s="239"/>
      <c r="K431" s="237">
        <f t="shared" si="136"/>
        <v>0</v>
      </c>
      <c r="L431" s="239"/>
      <c r="M431" s="240"/>
      <c r="N431" s="241" t="s">
        <v>1</v>
      </c>
      <c r="O431" s="195" t="s">
        <v>47</v>
      </c>
      <c r="P431" s="196">
        <f t="shared" si="137"/>
        <v>0</v>
      </c>
      <c r="Q431" s="196">
        <f t="shared" si="138"/>
        <v>0</v>
      </c>
      <c r="R431" s="196">
        <f t="shared" si="139"/>
        <v>0</v>
      </c>
      <c r="S431" s="66"/>
      <c r="T431" s="197">
        <f t="shared" si="140"/>
        <v>0</v>
      </c>
      <c r="U431" s="197">
        <v>0</v>
      </c>
      <c r="V431" s="197">
        <f t="shared" si="141"/>
        <v>0</v>
      </c>
      <c r="W431" s="197">
        <v>0</v>
      </c>
      <c r="X431" s="198">
        <f t="shared" si="142"/>
        <v>0</v>
      </c>
      <c r="Y431" s="37"/>
      <c r="Z431" s="37"/>
      <c r="AA431" s="37"/>
      <c r="AB431" s="37"/>
      <c r="AC431" s="37"/>
      <c r="AD431" s="37"/>
      <c r="AE431" s="37"/>
      <c r="AR431" s="199" t="s">
        <v>3422</v>
      </c>
      <c r="AT431" s="199" t="s">
        <v>483</v>
      </c>
      <c r="AU431" s="199" t="s">
        <v>335</v>
      </c>
      <c r="AY431" s="19" t="s">
        <v>329</v>
      </c>
      <c r="BE431" s="115">
        <f t="shared" si="143"/>
        <v>0</v>
      </c>
      <c r="BF431" s="115">
        <f t="shared" si="144"/>
        <v>0</v>
      </c>
      <c r="BG431" s="115">
        <f t="shared" si="145"/>
        <v>0</v>
      </c>
      <c r="BH431" s="115">
        <f t="shared" si="146"/>
        <v>0</v>
      </c>
      <c r="BI431" s="115">
        <f t="shared" si="147"/>
        <v>0</v>
      </c>
      <c r="BJ431" s="19" t="s">
        <v>96</v>
      </c>
      <c r="BK431" s="200">
        <f t="shared" si="148"/>
        <v>0</v>
      </c>
      <c r="BL431" s="19" t="s">
        <v>821</v>
      </c>
      <c r="BM431" s="199" t="s">
        <v>4398</v>
      </c>
    </row>
    <row r="432" spans="1:65" s="2" customFormat="1" ht="21.75" customHeight="1">
      <c r="A432" s="37"/>
      <c r="B432" s="153"/>
      <c r="C432" s="233" t="s">
        <v>4399</v>
      </c>
      <c r="D432" s="233" t="s">
        <v>483</v>
      </c>
      <c r="E432" s="234" t="s">
        <v>4400</v>
      </c>
      <c r="F432" s="235" t="s">
        <v>4401</v>
      </c>
      <c r="G432" s="236" t="s">
        <v>646</v>
      </c>
      <c r="H432" s="237">
        <v>3</v>
      </c>
      <c r="I432" s="238"/>
      <c r="J432" s="239"/>
      <c r="K432" s="237">
        <f t="shared" si="136"/>
        <v>0</v>
      </c>
      <c r="L432" s="239"/>
      <c r="M432" s="240"/>
      <c r="N432" s="241" t="s">
        <v>1</v>
      </c>
      <c r="O432" s="195" t="s">
        <v>47</v>
      </c>
      <c r="P432" s="196">
        <f t="shared" si="137"/>
        <v>0</v>
      </c>
      <c r="Q432" s="196">
        <f t="shared" si="138"/>
        <v>0</v>
      </c>
      <c r="R432" s="196">
        <f t="shared" si="139"/>
        <v>0</v>
      </c>
      <c r="S432" s="66"/>
      <c r="T432" s="197">
        <f t="shared" si="140"/>
        <v>0</v>
      </c>
      <c r="U432" s="197">
        <v>0</v>
      </c>
      <c r="V432" s="197">
        <f t="shared" si="141"/>
        <v>0</v>
      </c>
      <c r="W432" s="197">
        <v>0</v>
      </c>
      <c r="X432" s="198">
        <f t="shared" si="142"/>
        <v>0</v>
      </c>
      <c r="Y432" s="37"/>
      <c r="Z432" s="37"/>
      <c r="AA432" s="37"/>
      <c r="AB432" s="37"/>
      <c r="AC432" s="37"/>
      <c r="AD432" s="37"/>
      <c r="AE432" s="37"/>
      <c r="AR432" s="199" t="s">
        <v>3422</v>
      </c>
      <c r="AT432" s="199" t="s">
        <v>483</v>
      </c>
      <c r="AU432" s="199" t="s">
        <v>335</v>
      </c>
      <c r="AY432" s="19" t="s">
        <v>329</v>
      </c>
      <c r="BE432" s="115">
        <f t="shared" si="143"/>
        <v>0</v>
      </c>
      <c r="BF432" s="115">
        <f t="shared" si="144"/>
        <v>0</v>
      </c>
      <c r="BG432" s="115">
        <f t="shared" si="145"/>
        <v>0</v>
      </c>
      <c r="BH432" s="115">
        <f t="shared" si="146"/>
        <v>0</v>
      </c>
      <c r="BI432" s="115">
        <f t="shared" si="147"/>
        <v>0</v>
      </c>
      <c r="BJ432" s="19" t="s">
        <v>96</v>
      </c>
      <c r="BK432" s="200">
        <f t="shared" si="148"/>
        <v>0</v>
      </c>
      <c r="BL432" s="19" t="s">
        <v>821</v>
      </c>
      <c r="BM432" s="199" t="s">
        <v>4402</v>
      </c>
    </row>
    <row r="433" spans="1:65" s="2" customFormat="1" ht="21.75" customHeight="1">
      <c r="A433" s="37"/>
      <c r="B433" s="153"/>
      <c r="C433" s="233" t="s">
        <v>4403</v>
      </c>
      <c r="D433" s="233" t="s">
        <v>483</v>
      </c>
      <c r="E433" s="234" t="s">
        <v>4404</v>
      </c>
      <c r="F433" s="235" t="s">
        <v>4405</v>
      </c>
      <c r="G433" s="236" t="s">
        <v>646</v>
      </c>
      <c r="H433" s="237">
        <v>3</v>
      </c>
      <c r="I433" s="238"/>
      <c r="J433" s="239"/>
      <c r="K433" s="237">
        <f t="shared" si="136"/>
        <v>0</v>
      </c>
      <c r="L433" s="239"/>
      <c r="M433" s="240"/>
      <c r="N433" s="241" t="s">
        <v>1</v>
      </c>
      <c r="O433" s="195" t="s">
        <v>47</v>
      </c>
      <c r="P433" s="196">
        <f t="shared" si="137"/>
        <v>0</v>
      </c>
      <c r="Q433" s="196">
        <f t="shared" si="138"/>
        <v>0</v>
      </c>
      <c r="R433" s="196">
        <f t="shared" si="139"/>
        <v>0</v>
      </c>
      <c r="S433" s="66"/>
      <c r="T433" s="197">
        <f t="shared" si="140"/>
        <v>0</v>
      </c>
      <c r="U433" s="197">
        <v>0</v>
      </c>
      <c r="V433" s="197">
        <f t="shared" si="141"/>
        <v>0</v>
      </c>
      <c r="W433" s="197">
        <v>0</v>
      </c>
      <c r="X433" s="198">
        <f t="shared" si="142"/>
        <v>0</v>
      </c>
      <c r="Y433" s="37"/>
      <c r="Z433" s="37"/>
      <c r="AA433" s="37"/>
      <c r="AB433" s="37"/>
      <c r="AC433" s="37"/>
      <c r="AD433" s="37"/>
      <c r="AE433" s="37"/>
      <c r="AR433" s="199" t="s">
        <v>3422</v>
      </c>
      <c r="AT433" s="199" t="s">
        <v>483</v>
      </c>
      <c r="AU433" s="199" t="s">
        <v>335</v>
      </c>
      <c r="AY433" s="19" t="s">
        <v>329</v>
      </c>
      <c r="BE433" s="115">
        <f t="shared" si="143"/>
        <v>0</v>
      </c>
      <c r="BF433" s="115">
        <f t="shared" si="144"/>
        <v>0</v>
      </c>
      <c r="BG433" s="115">
        <f t="shared" si="145"/>
        <v>0</v>
      </c>
      <c r="BH433" s="115">
        <f t="shared" si="146"/>
        <v>0</v>
      </c>
      <c r="BI433" s="115">
        <f t="shared" si="147"/>
        <v>0</v>
      </c>
      <c r="BJ433" s="19" t="s">
        <v>96</v>
      </c>
      <c r="BK433" s="200">
        <f t="shared" si="148"/>
        <v>0</v>
      </c>
      <c r="BL433" s="19" t="s">
        <v>821</v>
      </c>
      <c r="BM433" s="199" t="s">
        <v>4406</v>
      </c>
    </row>
    <row r="434" spans="1:65" s="2" customFormat="1" ht="24.2" customHeight="1">
      <c r="A434" s="37"/>
      <c r="B434" s="153"/>
      <c r="C434" s="233" t="s">
        <v>4407</v>
      </c>
      <c r="D434" s="233" t="s">
        <v>483</v>
      </c>
      <c r="E434" s="234" t="s">
        <v>4408</v>
      </c>
      <c r="F434" s="235" t="s">
        <v>4409</v>
      </c>
      <c r="G434" s="236" t="s">
        <v>646</v>
      </c>
      <c r="H434" s="237">
        <v>2</v>
      </c>
      <c r="I434" s="238"/>
      <c r="J434" s="239"/>
      <c r="K434" s="237">
        <f t="shared" si="136"/>
        <v>0</v>
      </c>
      <c r="L434" s="239"/>
      <c r="M434" s="240"/>
      <c r="N434" s="241" t="s">
        <v>1</v>
      </c>
      <c r="O434" s="195" t="s">
        <v>47</v>
      </c>
      <c r="P434" s="196">
        <f t="shared" si="137"/>
        <v>0</v>
      </c>
      <c r="Q434" s="196">
        <f t="shared" si="138"/>
        <v>0</v>
      </c>
      <c r="R434" s="196">
        <f t="shared" si="139"/>
        <v>0</v>
      </c>
      <c r="S434" s="66"/>
      <c r="T434" s="197">
        <f t="shared" si="140"/>
        <v>0</v>
      </c>
      <c r="U434" s="197">
        <v>0</v>
      </c>
      <c r="V434" s="197">
        <f t="shared" si="141"/>
        <v>0</v>
      </c>
      <c r="W434" s="197">
        <v>0</v>
      </c>
      <c r="X434" s="198">
        <f t="shared" si="142"/>
        <v>0</v>
      </c>
      <c r="Y434" s="37"/>
      <c r="Z434" s="37"/>
      <c r="AA434" s="37"/>
      <c r="AB434" s="37"/>
      <c r="AC434" s="37"/>
      <c r="AD434" s="37"/>
      <c r="AE434" s="37"/>
      <c r="AR434" s="199" t="s">
        <v>3422</v>
      </c>
      <c r="AT434" s="199" t="s">
        <v>483</v>
      </c>
      <c r="AU434" s="199" t="s">
        <v>335</v>
      </c>
      <c r="AY434" s="19" t="s">
        <v>329</v>
      </c>
      <c r="BE434" s="115">
        <f t="shared" si="143"/>
        <v>0</v>
      </c>
      <c r="BF434" s="115">
        <f t="shared" si="144"/>
        <v>0</v>
      </c>
      <c r="BG434" s="115">
        <f t="shared" si="145"/>
        <v>0</v>
      </c>
      <c r="BH434" s="115">
        <f t="shared" si="146"/>
        <v>0</v>
      </c>
      <c r="BI434" s="115">
        <f t="shared" si="147"/>
        <v>0</v>
      </c>
      <c r="BJ434" s="19" t="s">
        <v>96</v>
      </c>
      <c r="BK434" s="200">
        <f t="shared" si="148"/>
        <v>0</v>
      </c>
      <c r="BL434" s="19" t="s">
        <v>821</v>
      </c>
      <c r="BM434" s="199" t="s">
        <v>4410</v>
      </c>
    </row>
    <row r="435" spans="1:65" s="2" customFormat="1" ht="24.2" customHeight="1">
      <c r="A435" s="37"/>
      <c r="B435" s="153"/>
      <c r="C435" s="233" t="s">
        <v>1622</v>
      </c>
      <c r="D435" s="233" t="s">
        <v>483</v>
      </c>
      <c r="E435" s="234" t="s">
        <v>4411</v>
      </c>
      <c r="F435" s="235" t="s">
        <v>4412</v>
      </c>
      <c r="G435" s="236" t="s">
        <v>646</v>
      </c>
      <c r="H435" s="237">
        <v>2</v>
      </c>
      <c r="I435" s="238"/>
      <c r="J435" s="239"/>
      <c r="K435" s="237">
        <f t="shared" si="136"/>
        <v>0</v>
      </c>
      <c r="L435" s="239"/>
      <c r="M435" s="240"/>
      <c r="N435" s="241" t="s">
        <v>1</v>
      </c>
      <c r="O435" s="195" t="s">
        <v>47</v>
      </c>
      <c r="P435" s="196">
        <f t="shared" si="137"/>
        <v>0</v>
      </c>
      <c r="Q435" s="196">
        <f t="shared" si="138"/>
        <v>0</v>
      </c>
      <c r="R435" s="196">
        <f t="shared" si="139"/>
        <v>0</v>
      </c>
      <c r="S435" s="66"/>
      <c r="T435" s="197">
        <f t="shared" si="140"/>
        <v>0</v>
      </c>
      <c r="U435" s="197">
        <v>0</v>
      </c>
      <c r="V435" s="197">
        <f t="shared" si="141"/>
        <v>0</v>
      </c>
      <c r="W435" s="197">
        <v>0</v>
      </c>
      <c r="X435" s="198">
        <f t="shared" si="142"/>
        <v>0</v>
      </c>
      <c r="Y435" s="37"/>
      <c r="Z435" s="37"/>
      <c r="AA435" s="37"/>
      <c r="AB435" s="37"/>
      <c r="AC435" s="37"/>
      <c r="AD435" s="37"/>
      <c r="AE435" s="37"/>
      <c r="AR435" s="199" t="s">
        <v>3422</v>
      </c>
      <c r="AT435" s="199" t="s">
        <v>483</v>
      </c>
      <c r="AU435" s="199" t="s">
        <v>335</v>
      </c>
      <c r="AY435" s="19" t="s">
        <v>329</v>
      </c>
      <c r="BE435" s="115">
        <f t="shared" si="143"/>
        <v>0</v>
      </c>
      <c r="BF435" s="115">
        <f t="shared" si="144"/>
        <v>0</v>
      </c>
      <c r="BG435" s="115">
        <f t="shared" si="145"/>
        <v>0</v>
      </c>
      <c r="BH435" s="115">
        <f t="shared" si="146"/>
        <v>0</v>
      </c>
      <c r="BI435" s="115">
        <f t="shared" si="147"/>
        <v>0</v>
      </c>
      <c r="BJ435" s="19" t="s">
        <v>96</v>
      </c>
      <c r="BK435" s="200">
        <f t="shared" si="148"/>
        <v>0</v>
      </c>
      <c r="BL435" s="19" t="s">
        <v>821</v>
      </c>
      <c r="BM435" s="199" t="s">
        <v>4413</v>
      </c>
    </row>
    <row r="436" spans="1:65" s="2" customFormat="1" ht="24.2" customHeight="1">
      <c r="A436" s="37"/>
      <c r="B436" s="153"/>
      <c r="C436" s="233" t="s">
        <v>4414</v>
      </c>
      <c r="D436" s="233" t="s">
        <v>483</v>
      </c>
      <c r="E436" s="234" t="s">
        <v>4415</v>
      </c>
      <c r="F436" s="235" t="s">
        <v>4416</v>
      </c>
      <c r="G436" s="236" t="s">
        <v>646</v>
      </c>
      <c r="H436" s="237">
        <v>14</v>
      </c>
      <c r="I436" s="238"/>
      <c r="J436" s="239"/>
      <c r="K436" s="237">
        <f t="shared" si="136"/>
        <v>0</v>
      </c>
      <c r="L436" s="239"/>
      <c r="M436" s="240"/>
      <c r="N436" s="241" t="s">
        <v>1</v>
      </c>
      <c r="O436" s="195" t="s">
        <v>47</v>
      </c>
      <c r="P436" s="196">
        <f t="shared" si="137"/>
        <v>0</v>
      </c>
      <c r="Q436" s="196">
        <f t="shared" si="138"/>
        <v>0</v>
      </c>
      <c r="R436" s="196">
        <f t="shared" si="139"/>
        <v>0</v>
      </c>
      <c r="S436" s="66"/>
      <c r="T436" s="197">
        <f t="shared" si="140"/>
        <v>0</v>
      </c>
      <c r="U436" s="197">
        <v>0</v>
      </c>
      <c r="V436" s="197">
        <f t="shared" si="141"/>
        <v>0</v>
      </c>
      <c r="W436" s="197">
        <v>0</v>
      </c>
      <c r="X436" s="198">
        <f t="shared" si="142"/>
        <v>0</v>
      </c>
      <c r="Y436" s="37"/>
      <c r="Z436" s="37"/>
      <c r="AA436" s="37"/>
      <c r="AB436" s="37"/>
      <c r="AC436" s="37"/>
      <c r="AD436" s="37"/>
      <c r="AE436" s="37"/>
      <c r="AR436" s="199" t="s">
        <v>3422</v>
      </c>
      <c r="AT436" s="199" t="s">
        <v>483</v>
      </c>
      <c r="AU436" s="199" t="s">
        <v>335</v>
      </c>
      <c r="AY436" s="19" t="s">
        <v>329</v>
      </c>
      <c r="BE436" s="115">
        <f t="shared" si="143"/>
        <v>0</v>
      </c>
      <c r="BF436" s="115">
        <f t="shared" si="144"/>
        <v>0</v>
      </c>
      <c r="BG436" s="115">
        <f t="shared" si="145"/>
        <v>0</v>
      </c>
      <c r="BH436" s="115">
        <f t="shared" si="146"/>
        <v>0</v>
      </c>
      <c r="BI436" s="115">
        <f t="shared" si="147"/>
        <v>0</v>
      </c>
      <c r="BJ436" s="19" t="s">
        <v>96</v>
      </c>
      <c r="BK436" s="200">
        <f t="shared" si="148"/>
        <v>0</v>
      </c>
      <c r="BL436" s="19" t="s">
        <v>821</v>
      </c>
      <c r="BM436" s="199" t="s">
        <v>4417</v>
      </c>
    </row>
    <row r="437" spans="1:65" s="2" customFormat="1" ht="24.2" customHeight="1">
      <c r="A437" s="37"/>
      <c r="B437" s="153"/>
      <c r="C437" s="233" t="s">
        <v>4418</v>
      </c>
      <c r="D437" s="233" t="s">
        <v>483</v>
      </c>
      <c r="E437" s="234" t="s">
        <v>4419</v>
      </c>
      <c r="F437" s="235" t="s">
        <v>4420</v>
      </c>
      <c r="G437" s="236" t="s">
        <v>646</v>
      </c>
      <c r="H437" s="237">
        <v>1</v>
      </c>
      <c r="I437" s="238"/>
      <c r="J437" s="239"/>
      <c r="K437" s="237">
        <f t="shared" si="136"/>
        <v>0</v>
      </c>
      <c r="L437" s="239"/>
      <c r="M437" s="240"/>
      <c r="N437" s="241" t="s">
        <v>1</v>
      </c>
      <c r="O437" s="195" t="s">
        <v>47</v>
      </c>
      <c r="P437" s="196">
        <f t="shared" si="137"/>
        <v>0</v>
      </c>
      <c r="Q437" s="196">
        <f t="shared" si="138"/>
        <v>0</v>
      </c>
      <c r="R437" s="196">
        <f t="shared" si="139"/>
        <v>0</v>
      </c>
      <c r="S437" s="66"/>
      <c r="T437" s="197">
        <f t="shared" si="140"/>
        <v>0</v>
      </c>
      <c r="U437" s="197">
        <v>0</v>
      </c>
      <c r="V437" s="197">
        <f t="shared" si="141"/>
        <v>0</v>
      </c>
      <c r="W437" s="197">
        <v>0</v>
      </c>
      <c r="X437" s="198">
        <f t="shared" si="142"/>
        <v>0</v>
      </c>
      <c r="Y437" s="37"/>
      <c r="Z437" s="37"/>
      <c r="AA437" s="37"/>
      <c r="AB437" s="37"/>
      <c r="AC437" s="37"/>
      <c r="AD437" s="37"/>
      <c r="AE437" s="37"/>
      <c r="AR437" s="199" t="s">
        <v>3422</v>
      </c>
      <c r="AT437" s="199" t="s">
        <v>483</v>
      </c>
      <c r="AU437" s="199" t="s">
        <v>335</v>
      </c>
      <c r="AY437" s="19" t="s">
        <v>329</v>
      </c>
      <c r="BE437" s="115">
        <f t="shared" si="143"/>
        <v>0</v>
      </c>
      <c r="BF437" s="115">
        <f t="shared" si="144"/>
        <v>0</v>
      </c>
      <c r="BG437" s="115">
        <f t="shared" si="145"/>
        <v>0</v>
      </c>
      <c r="BH437" s="115">
        <f t="shared" si="146"/>
        <v>0</v>
      </c>
      <c r="BI437" s="115">
        <f t="shared" si="147"/>
        <v>0</v>
      </c>
      <c r="BJ437" s="19" t="s">
        <v>96</v>
      </c>
      <c r="BK437" s="200">
        <f t="shared" si="148"/>
        <v>0</v>
      </c>
      <c r="BL437" s="19" t="s">
        <v>821</v>
      </c>
      <c r="BM437" s="199" t="s">
        <v>4421</v>
      </c>
    </row>
    <row r="438" spans="1:65" s="2" customFormat="1" ht="21.75" customHeight="1">
      <c r="A438" s="37"/>
      <c r="B438" s="153"/>
      <c r="C438" s="187" t="s">
        <v>4422</v>
      </c>
      <c r="D438" s="187" t="s">
        <v>331</v>
      </c>
      <c r="E438" s="188" t="s">
        <v>4423</v>
      </c>
      <c r="F438" s="189" t="s">
        <v>4424</v>
      </c>
      <c r="G438" s="190" t="s">
        <v>1460</v>
      </c>
      <c r="H438" s="191">
        <v>2</v>
      </c>
      <c r="I438" s="192"/>
      <c r="J438" s="192"/>
      <c r="K438" s="191">
        <f t="shared" si="136"/>
        <v>0</v>
      </c>
      <c r="L438" s="193"/>
      <c r="M438" s="38"/>
      <c r="N438" s="194" t="s">
        <v>1</v>
      </c>
      <c r="O438" s="195" t="s">
        <v>47</v>
      </c>
      <c r="P438" s="196">
        <f t="shared" si="137"/>
        <v>0</v>
      </c>
      <c r="Q438" s="196">
        <f t="shared" si="138"/>
        <v>0</v>
      </c>
      <c r="R438" s="196">
        <f t="shared" si="139"/>
        <v>0</v>
      </c>
      <c r="S438" s="66"/>
      <c r="T438" s="197">
        <f t="shared" si="140"/>
        <v>0</v>
      </c>
      <c r="U438" s="197">
        <v>0</v>
      </c>
      <c r="V438" s="197">
        <f t="shared" si="141"/>
        <v>0</v>
      </c>
      <c r="W438" s="197">
        <v>0</v>
      </c>
      <c r="X438" s="198">
        <f t="shared" si="142"/>
        <v>0</v>
      </c>
      <c r="Y438" s="37"/>
      <c r="Z438" s="37"/>
      <c r="AA438" s="37"/>
      <c r="AB438" s="37"/>
      <c r="AC438" s="37"/>
      <c r="AD438" s="37"/>
      <c r="AE438" s="37"/>
      <c r="AR438" s="199" t="s">
        <v>821</v>
      </c>
      <c r="AT438" s="199" t="s">
        <v>331</v>
      </c>
      <c r="AU438" s="199" t="s">
        <v>335</v>
      </c>
      <c r="AY438" s="19" t="s">
        <v>329</v>
      </c>
      <c r="BE438" s="115">
        <f t="shared" si="143"/>
        <v>0</v>
      </c>
      <c r="BF438" s="115">
        <f t="shared" si="144"/>
        <v>0</v>
      </c>
      <c r="BG438" s="115">
        <f t="shared" si="145"/>
        <v>0</v>
      </c>
      <c r="BH438" s="115">
        <f t="shared" si="146"/>
        <v>0</v>
      </c>
      <c r="BI438" s="115">
        <f t="shared" si="147"/>
        <v>0</v>
      </c>
      <c r="BJ438" s="19" t="s">
        <v>96</v>
      </c>
      <c r="BK438" s="200">
        <f t="shared" si="148"/>
        <v>0</v>
      </c>
      <c r="BL438" s="19" t="s">
        <v>821</v>
      </c>
      <c r="BM438" s="199" t="s">
        <v>4425</v>
      </c>
    </row>
    <row r="439" spans="1:65" s="2" customFormat="1" ht="37.9" customHeight="1">
      <c r="A439" s="37"/>
      <c r="B439" s="153"/>
      <c r="C439" s="233" t="s">
        <v>4426</v>
      </c>
      <c r="D439" s="233" t="s">
        <v>483</v>
      </c>
      <c r="E439" s="234" t="s">
        <v>4427</v>
      </c>
      <c r="F439" s="235" t="s">
        <v>4428</v>
      </c>
      <c r="G439" s="236" t="s">
        <v>646</v>
      </c>
      <c r="H439" s="237">
        <v>2</v>
      </c>
      <c r="I439" s="238"/>
      <c r="J439" s="239"/>
      <c r="K439" s="237">
        <f t="shared" si="136"/>
        <v>0</v>
      </c>
      <c r="L439" s="239"/>
      <c r="M439" s="240"/>
      <c r="N439" s="241" t="s">
        <v>1</v>
      </c>
      <c r="O439" s="195" t="s">
        <v>47</v>
      </c>
      <c r="P439" s="196">
        <f t="shared" si="137"/>
        <v>0</v>
      </c>
      <c r="Q439" s="196">
        <f t="shared" si="138"/>
        <v>0</v>
      </c>
      <c r="R439" s="196">
        <f t="shared" si="139"/>
        <v>0</v>
      </c>
      <c r="S439" s="66"/>
      <c r="T439" s="197">
        <f t="shared" si="140"/>
        <v>0</v>
      </c>
      <c r="U439" s="197">
        <v>4.6000000000000001E-4</v>
      </c>
      <c r="V439" s="197">
        <f t="shared" si="141"/>
        <v>9.2000000000000003E-4</v>
      </c>
      <c r="W439" s="197">
        <v>0</v>
      </c>
      <c r="X439" s="198">
        <f t="shared" si="142"/>
        <v>0</v>
      </c>
      <c r="Y439" s="37"/>
      <c r="Z439" s="37"/>
      <c r="AA439" s="37"/>
      <c r="AB439" s="37"/>
      <c r="AC439" s="37"/>
      <c r="AD439" s="37"/>
      <c r="AE439" s="37"/>
      <c r="AR439" s="199" t="s">
        <v>3422</v>
      </c>
      <c r="AT439" s="199" t="s">
        <v>483</v>
      </c>
      <c r="AU439" s="199" t="s">
        <v>335</v>
      </c>
      <c r="AY439" s="19" t="s">
        <v>329</v>
      </c>
      <c r="BE439" s="115">
        <f t="shared" si="143"/>
        <v>0</v>
      </c>
      <c r="BF439" s="115">
        <f t="shared" si="144"/>
        <v>0</v>
      </c>
      <c r="BG439" s="115">
        <f t="shared" si="145"/>
        <v>0</v>
      </c>
      <c r="BH439" s="115">
        <f t="shared" si="146"/>
        <v>0</v>
      </c>
      <c r="BI439" s="115">
        <f t="shared" si="147"/>
        <v>0</v>
      </c>
      <c r="BJ439" s="19" t="s">
        <v>96</v>
      </c>
      <c r="BK439" s="200">
        <f t="shared" si="148"/>
        <v>0</v>
      </c>
      <c r="BL439" s="19" t="s">
        <v>821</v>
      </c>
      <c r="BM439" s="199" t="s">
        <v>4429</v>
      </c>
    </row>
    <row r="440" spans="1:65" s="2" customFormat="1" ht="21.75" customHeight="1">
      <c r="A440" s="37"/>
      <c r="B440" s="153"/>
      <c r="C440" s="187" t="s">
        <v>4430</v>
      </c>
      <c r="D440" s="187" t="s">
        <v>331</v>
      </c>
      <c r="E440" s="188" t="s">
        <v>4431</v>
      </c>
      <c r="F440" s="189" t="s">
        <v>4432</v>
      </c>
      <c r="G440" s="190" t="s">
        <v>646</v>
      </c>
      <c r="H440" s="191">
        <v>120</v>
      </c>
      <c r="I440" s="192"/>
      <c r="J440" s="192"/>
      <c r="K440" s="191">
        <f t="shared" si="136"/>
        <v>0</v>
      </c>
      <c r="L440" s="193"/>
      <c r="M440" s="38"/>
      <c r="N440" s="194" t="s">
        <v>1</v>
      </c>
      <c r="O440" s="195" t="s">
        <v>47</v>
      </c>
      <c r="P440" s="196">
        <f t="shared" si="137"/>
        <v>0</v>
      </c>
      <c r="Q440" s="196">
        <f t="shared" si="138"/>
        <v>0</v>
      </c>
      <c r="R440" s="196">
        <f t="shared" si="139"/>
        <v>0</v>
      </c>
      <c r="S440" s="66"/>
      <c r="T440" s="197">
        <f t="shared" si="140"/>
        <v>0</v>
      </c>
      <c r="U440" s="197">
        <v>0</v>
      </c>
      <c r="V440" s="197">
        <f t="shared" si="141"/>
        <v>0</v>
      </c>
      <c r="W440" s="197">
        <v>0</v>
      </c>
      <c r="X440" s="198">
        <f t="shared" si="142"/>
        <v>0</v>
      </c>
      <c r="Y440" s="37"/>
      <c r="Z440" s="37"/>
      <c r="AA440" s="37"/>
      <c r="AB440" s="37"/>
      <c r="AC440" s="37"/>
      <c r="AD440" s="37"/>
      <c r="AE440" s="37"/>
      <c r="AR440" s="199" t="s">
        <v>821</v>
      </c>
      <c r="AT440" s="199" t="s">
        <v>331</v>
      </c>
      <c r="AU440" s="199" t="s">
        <v>335</v>
      </c>
      <c r="AY440" s="19" t="s">
        <v>329</v>
      </c>
      <c r="BE440" s="115">
        <f t="shared" si="143"/>
        <v>0</v>
      </c>
      <c r="BF440" s="115">
        <f t="shared" si="144"/>
        <v>0</v>
      </c>
      <c r="BG440" s="115">
        <f t="shared" si="145"/>
        <v>0</v>
      </c>
      <c r="BH440" s="115">
        <f t="shared" si="146"/>
        <v>0</v>
      </c>
      <c r="BI440" s="115">
        <f t="shared" si="147"/>
        <v>0</v>
      </c>
      <c r="BJ440" s="19" t="s">
        <v>96</v>
      </c>
      <c r="BK440" s="200">
        <f t="shared" si="148"/>
        <v>0</v>
      </c>
      <c r="BL440" s="19" t="s">
        <v>821</v>
      </c>
      <c r="BM440" s="199" t="s">
        <v>4433</v>
      </c>
    </row>
    <row r="441" spans="1:65" s="2" customFormat="1" ht="24.2" customHeight="1">
      <c r="A441" s="37"/>
      <c r="B441" s="153"/>
      <c r="C441" s="233" t="s">
        <v>4434</v>
      </c>
      <c r="D441" s="233" t="s">
        <v>483</v>
      </c>
      <c r="E441" s="234" t="s">
        <v>4435</v>
      </c>
      <c r="F441" s="235" t="s">
        <v>4436</v>
      </c>
      <c r="G441" s="236" t="s">
        <v>646</v>
      </c>
      <c r="H441" s="237">
        <v>120</v>
      </c>
      <c r="I441" s="238"/>
      <c r="J441" s="239"/>
      <c r="K441" s="237">
        <f t="shared" si="136"/>
        <v>0</v>
      </c>
      <c r="L441" s="239"/>
      <c r="M441" s="240"/>
      <c r="N441" s="241" t="s">
        <v>1</v>
      </c>
      <c r="O441" s="195" t="s">
        <v>47</v>
      </c>
      <c r="P441" s="196">
        <f t="shared" si="137"/>
        <v>0</v>
      </c>
      <c r="Q441" s="196">
        <f t="shared" si="138"/>
        <v>0</v>
      </c>
      <c r="R441" s="196">
        <f t="shared" si="139"/>
        <v>0</v>
      </c>
      <c r="S441" s="66"/>
      <c r="T441" s="197">
        <f t="shared" si="140"/>
        <v>0</v>
      </c>
      <c r="U441" s="197">
        <v>3.0000000000000001E-5</v>
      </c>
      <c r="V441" s="197">
        <f t="shared" si="141"/>
        <v>3.5999999999999999E-3</v>
      </c>
      <c r="W441" s="197">
        <v>0</v>
      </c>
      <c r="X441" s="198">
        <f t="shared" si="142"/>
        <v>0</v>
      </c>
      <c r="Y441" s="37"/>
      <c r="Z441" s="37"/>
      <c r="AA441" s="37"/>
      <c r="AB441" s="37"/>
      <c r="AC441" s="37"/>
      <c r="AD441" s="37"/>
      <c r="AE441" s="37"/>
      <c r="AR441" s="199" t="s">
        <v>1223</v>
      </c>
      <c r="AT441" s="199" t="s">
        <v>483</v>
      </c>
      <c r="AU441" s="199" t="s">
        <v>335</v>
      </c>
      <c r="AY441" s="19" t="s">
        <v>329</v>
      </c>
      <c r="BE441" s="115">
        <f t="shared" si="143"/>
        <v>0</v>
      </c>
      <c r="BF441" s="115">
        <f t="shared" si="144"/>
        <v>0</v>
      </c>
      <c r="BG441" s="115">
        <f t="shared" si="145"/>
        <v>0</v>
      </c>
      <c r="BH441" s="115">
        <f t="shared" si="146"/>
        <v>0</v>
      </c>
      <c r="BI441" s="115">
        <f t="shared" si="147"/>
        <v>0</v>
      </c>
      <c r="BJ441" s="19" t="s">
        <v>96</v>
      </c>
      <c r="BK441" s="200">
        <f t="shared" si="148"/>
        <v>0</v>
      </c>
      <c r="BL441" s="19" t="s">
        <v>1223</v>
      </c>
      <c r="BM441" s="199" t="s">
        <v>4437</v>
      </c>
    </row>
    <row r="442" spans="1:65" s="2" customFormat="1" ht="24.2" customHeight="1">
      <c r="A442" s="37"/>
      <c r="B442" s="153"/>
      <c r="C442" s="187" t="s">
        <v>4438</v>
      </c>
      <c r="D442" s="187" t="s">
        <v>331</v>
      </c>
      <c r="E442" s="188" t="s">
        <v>4439</v>
      </c>
      <c r="F442" s="189" t="s">
        <v>4440</v>
      </c>
      <c r="G442" s="190" t="s">
        <v>646</v>
      </c>
      <c r="H442" s="191">
        <v>100</v>
      </c>
      <c r="I442" s="192"/>
      <c r="J442" s="192"/>
      <c r="K442" s="191">
        <f t="shared" si="136"/>
        <v>0</v>
      </c>
      <c r="L442" s="193"/>
      <c r="M442" s="38"/>
      <c r="N442" s="194" t="s">
        <v>1</v>
      </c>
      <c r="O442" s="195" t="s">
        <v>47</v>
      </c>
      <c r="P442" s="196">
        <f t="shared" si="137"/>
        <v>0</v>
      </c>
      <c r="Q442" s="196">
        <f t="shared" si="138"/>
        <v>0</v>
      </c>
      <c r="R442" s="196">
        <f t="shared" si="139"/>
        <v>0</v>
      </c>
      <c r="S442" s="66"/>
      <c r="T442" s="197">
        <f t="shared" si="140"/>
        <v>0</v>
      </c>
      <c r="U442" s="197">
        <v>0</v>
      </c>
      <c r="V442" s="197">
        <f t="shared" si="141"/>
        <v>0</v>
      </c>
      <c r="W442" s="197">
        <v>0</v>
      </c>
      <c r="X442" s="198">
        <f t="shared" si="142"/>
        <v>0</v>
      </c>
      <c r="Y442" s="37"/>
      <c r="Z442" s="37"/>
      <c r="AA442" s="37"/>
      <c r="AB442" s="37"/>
      <c r="AC442" s="37"/>
      <c r="AD442" s="37"/>
      <c r="AE442" s="37"/>
      <c r="AR442" s="199" t="s">
        <v>821</v>
      </c>
      <c r="AT442" s="199" t="s">
        <v>331</v>
      </c>
      <c r="AU442" s="199" t="s">
        <v>335</v>
      </c>
      <c r="AY442" s="19" t="s">
        <v>329</v>
      </c>
      <c r="BE442" s="115">
        <f t="shared" si="143"/>
        <v>0</v>
      </c>
      <c r="BF442" s="115">
        <f t="shared" si="144"/>
        <v>0</v>
      </c>
      <c r="BG442" s="115">
        <f t="shared" si="145"/>
        <v>0</v>
      </c>
      <c r="BH442" s="115">
        <f t="shared" si="146"/>
        <v>0</v>
      </c>
      <c r="BI442" s="115">
        <f t="shared" si="147"/>
        <v>0</v>
      </c>
      <c r="BJ442" s="19" t="s">
        <v>96</v>
      </c>
      <c r="BK442" s="200">
        <f t="shared" si="148"/>
        <v>0</v>
      </c>
      <c r="BL442" s="19" t="s">
        <v>821</v>
      </c>
      <c r="BM442" s="199" t="s">
        <v>4441</v>
      </c>
    </row>
    <row r="443" spans="1:65" s="2" customFormat="1" ht="24.2" customHeight="1">
      <c r="A443" s="37"/>
      <c r="B443" s="153"/>
      <c r="C443" s="233" t="s">
        <v>4442</v>
      </c>
      <c r="D443" s="233" t="s">
        <v>483</v>
      </c>
      <c r="E443" s="234" t="s">
        <v>4443</v>
      </c>
      <c r="F443" s="235" t="s">
        <v>4444</v>
      </c>
      <c r="G443" s="236" t="s">
        <v>646</v>
      </c>
      <c r="H443" s="237">
        <v>100</v>
      </c>
      <c r="I443" s="238"/>
      <c r="J443" s="239"/>
      <c r="K443" s="237">
        <f t="shared" si="136"/>
        <v>0</v>
      </c>
      <c r="L443" s="239"/>
      <c r="M443" s="240"/>
      <c r="N443" s="241" t="s">
        <v>1</v>
      </c>
      <c r="O443" s="195" t="s">
        <v>47</v>
      </c>
      <c r="P443" s="196">
        <f t="shared" si="137"/>
        <v>0</v>
      </c>
      <c r="Q443" s="196">
        <f t="shared" si="138"/>
        <v>0</v>
      </c>
      <c r="R443" s="196">
        <f t="shared" si="139"/>
        <v>0</v>
      </c>
      <c r="S443" s="66"/>
      <c r="T443" s="197">
        <f t="shared" si="140"/>
        <v>0</v>
      </c>
      <c r="U443" s="197">
        <v>1.7000000000000001E-4</v>
      </c>
      <c r="V443" s="197">
        <f t="shared" si="141"/>
        <v>1.7000000000000001E-2</v>
      </c>
      <c r="W443" s="197">
        <v>0</v>
      </c>
      <c r="X443" s="198">
        <f t="shared" si="142"/>
        <v>0</v>
      </c>
      <c r="Y443" s="37"/>
      <c r="Z443" s="37"/>
      <c r="AA443" s="37"/>
      <c r="AB443" s="37"/>
      <c r="AC443" s="37"/>
      <c r="AD443" s="37"/>
      <c r="AE443" s="37"/>
      <c r="AR443" s="199" t="s">
        <v>1223</v>
      </c>
      <c r="AT443" s="199" t="s">
        <v>483</v>
      </c>
      <c r="AU443" s="199" t="s">
        <v>335</v>
      </c>
      <c r="AY443" s="19" t="s">
        <v>329</v>
      </c>
      <c r="BE443" s="115">
        <f t="shared" si="143"/>
        <v>0</v>
      </c>
      <c r="BF443" s="115">
        <f t="shared" si="144"/>
        <v>0</v>
      </c>
      <c r="BG443" s="115">
        <f t="shared" si="145"/>
        <v>0</v>
      </c>
      <c r="BH443" s="115">
        <f t="shared" si="146"/>
        <v>0</v>
      </c>
      <c r="BI443" s="115">
        <f t="shared" si="147"/>
        <v>0</v>
      </c>
      <c r="BJ443" s="19" t="s">
        <v>96</v>
      </c>
      <c r="BK443" s="200">
        <f t="shared" si="148"/>
        <v>0</v>
      </c>
      <c r="BL443" s="19" t="s">
        <v>1223</v>
      </c>
      <c r="BM443" s="199" t="s">
        <v>4445</v>
      </c>
    </row>
    <row r="444" spans="1:65" s="2" customFormat="1" ht="16.5" customHeight="1">
      <c r="A444" s="37"/>
      <c r="B444" s="153"/>
      <c r="C444" s="187" t="s">
        <v>4446</v>
      </c>
      <c r="D444" s="187" t="s">
        <v>331</v>
      </c>
      <c r="E444" s="188" t="s">
        <v>3416</v>
      </c>
      <c r="F444" s="189" t="s">
        <v>3417</v>
      </c>
      <c r="G444" s="190" t="s">
        <v>646</v>
      </c>
      <c r="H444" s="191">
        <v>3</v>
      </c>
      <c r="I444" s="192"/>
      <c r="J444" s="192"/>
      <c r="K444" s="191">
        <f t="shared" si="136"/>
        <v>0</v>
      </c>
      <c r="L444" s="193"/>
      <c r="M444" s="38"/>
      <c r="N444" s="194" t="s">
        <v>1</v>
      </c>
      <c r="O444" s="195" t="s">
        <v>47</v>
      </c>
      <c r="P444" s="196">
        <f t="shared" si="137"/>
        <v>0</v>
      </c>
      <c r="Q444" s="196">
        <f t="shared" si="138"/>
        <v>0</v>
      </c>
      <c r="R444" s="196">
        <f t="shared" si="139"/>
        <v>0</v>
      </c>
      <c r="S444" s="66"/>
      <c r="T444" s="197">
        <f t="shared" si="140"/>
        <v>0</v>
      </c>
      <c r="U444" s="197">
        <v>0</v>
      </c>
      <c r="V444" s="197">
        <f t="shared" si="141"/>
        <v>0</v>
      </c>
      <c r="W444" s="197">
        <v>0</v>
      </c>
      <c r="X444" s="198">
        <f t="shared" si="142"/>
        <v>0</v>
      </c>
      <c r="Y444" s="37"/>
      <c r="Z444" s="37"/>
      <c r="AA444" s="37"/>
      <c r="AB444" s="37"/>
      <c r="AC444" s="37"/>
      <c r="AD444" s="37"/>
      <c r="AE444" s="37"/>
      <c r="AR444" s="199" t="s">
        <v>821</v>
      </c>
      <c r="AT444" s="199" t="s">
        <v>331</v>
      </c>
      <c r="AU444" s="199" t="s">
        <v>335</v>
      </c>
      <c r="AY444" s="19" t="s">
        <v>329</v>
      </c>
      <c r="BE444" s="115">
        <f t="shared" si="143"/>
        <v>0</v>
      </c>
      <c r="BF444" s="115">
        <f t="shared" si="144"/>
        <v>0</v>
      </c>
      <c r="BG444" s="115">
        <f t="shared" si="145"/>
        <v>0</v>
      </c>
      <c r="BH444" s="115">
        <f t="shared" si="146"/>
        <v>0</v>
      </c>
      <c r="BI444" s="115">
        <f t="shared" si="147"/>
        <v>0</v>
      </c>
      <c r="BJ444" s="19" t="s">
        <v>96</v>
      </c>
      <c r="BK444" s="200">
        <f t="shared" si="148"/>
        <v>0</v>
      </c>
      <c r="BL444" s="19" t="s">
        <v>821</v>
      </c>
      <c r="BM444" s="199" t="s">
        <v>4447</v>
      </c>
    </row>
    <row r="445" spans="1:65" s="2" customFormat="1" ht="24.2" customHeight="1">
      <c r="A445" s="37"/>
      <c r="B445" s="153"/>
      <c r="C445" s="233" t="s">
        <v>4448</v>
      </c>
      <c r="D445" s="233" t="s">
        <v>483</v>
      </c>
      <c r="E445" s="234" t="s">
        <v>3419</v>
      </c>
      <c r="F445" s="235" t="s">
        <v>4449</v>
      </c>
      <c r="G445" s="236" t="s">
        <v>3421</v>
      </c>
      <c r="H445" s="237">
        <v>3</v>
      </c>
      <c r="I445" s="238"/>
      <c r="J445" s="239"/>
      <c r="K445" s="237">
        <f t="shared" si="136"/>
        <v>0</v>
      </c>
      <c r="L445" s="239"/>
      <c r="M445" s="240"/>
      <c r="N445" s="241" t="s">
        <v>1</v>
      </c>
      <c r="O445" s="195" t="s">
        <v>47</v>
      </c>
      <c r="P445" s="196">
        <f t="shared" si="137"/>
        <v>0</v>
      </c>
      <c r="Q445" s="196">
        <f t="shared" si="138"/>
        <v>0</v>
      </c>
      <c r="R445" s="196">
        <f t="shared" si="139"/>
        <v>0</v>
      </c>
      <c r="S445" s="66"/>
      <c r="T445" s="197">
        <f t="shared" si="140"/>
        <v>0</v>
      </c>
      <c r="U445" s="197">
        <v>0</v>
      </c>
      <c r="V445" s="197">
        <f t="shared" si="141"/>
        <v>0</v>
      </c>
      <c r="W445" s="197">
        <v>0</v>
      </c>
      <c r="X445" s="198">
        <f t="shared" si="142"/>
        <v>0</v>
      </c>
      <c r="Y445" s="37"/>
      <c r="Z445" s="37"/>
      <c r="AA445" s="37"/>
      <c r="AB445" s="37"/>
      <c r="AC445" s="37"/>
      <c r="AD445" s="37"/>
      <c r="AE445" s="37"/>
      <c r="AR445" s="199" t="s">
        <v>3422</v>
      </c>
      <c r="AT445" s="199" t="s">
        <v>483</v>
      </c>
      <c r="AU445" s="199" t="s">
        <v>335</v>
      </c>
      <c r="AY445" s="19" t="s">
        <v>329</v>
      </c>
      <c r="BE445" s="115">
        <f t="shared" si="143"/>
        <v>0</v>
      </c>
      <c r="BF445" s="115">
        <f t="shared" si="144"/>
        <v>0</v>
      </c>
      <c r="BG445" s="115">
        <f t="shared" si="145"/>
        <v>0</v>
      </c>
      <c r="BH445" s="115">
        <f t="shared" si="146"/>
        <v>0</v>
      </c>
      <c r="BI445" s="115">
        <f t="shared" si="147"/>
        <v>0</v>
      </c>
      <c r="BJ445" s="19" t="s">
        <v>96</v>
      </c>
      <c r="BK445" s="200">
        <f t="shared" si="148"/>
        <v>0</v>
      </c>
      <c r="BL445" s="19" t="s">
        <v>821</v>
      </c>
      <c r="BM445" s="199" t="s">
        <v>4450</v>
      </c>
    </row>
    <row r="446" spans="1:65" s="2" customFormat="1" ht="24.2" customHeight="1">
      <c r="A446" s="37"/>
      <c r="B446" s="153"/>
      <c r="C446" s="187" t="s">
        <v>4451</v>
      </c>
      <c r="D446" s="187" t="s">
        <v>331</v>
      </c>
      <c r="E446" s="188" t="s">
        <v>4452</v>
      </c>
      <c r="F446" s="189" t="s">
        <v>4453</v>
      </c>
      <c r="G446" s="190" t="s">
        <v>646</v>
      </c>
      <c r="H446" s="191">
        <v>17</v>
      </c>
      <c r="I446" s="192"/>
      <c r="J446" s="192"/>
      <c r="K446" s="191">
        <f t="shared" si="136"/>
        <v>0</v>
      </c>
      <c r="L446" s="193"/>
      <c r="M446" s="38"/>
      <c r="N446" s="194" t="s">
        <v>1</v>
      </c>
      <c r="O446" s="195" t="s">
        <v>47</v>
      </c>
      <c r="P446" s="196">
        <f t="shared" si="137"/>
        <v>0</v>
      </c>
      <c r="Q446" s="196">
        <f t="shared" si="138"/>
        <v>0</v>
      </c>
      <c r="R446" s="196">
        <f t="shared" si="139"/>
        <v>0</v>
      </c>
      <c r="S446" s="66"/>
      <c r="T446" s="197">
        <f t="shared" si="140"/>
        <v>0</v>
      </c>
      <c r="U446" s="197">
        <v>0</v>
      </c>
      <c r="V446" s="197">
        <f t="shared" si="141"/>
        <v>0</v>
      </c>
      <c r="W446" s="197">
        <v>0</v>
      </c>
      <c r="X446" s="198">
        <f t="shared" si="142"/>
        <v>0</v>
      </c>
      <c r="Y446" s="37"/>
      <c r="Z446" s="37"/>
      <c r="AA446" s="37"/>
      <c r="AB446" s="37"/>
      <c r="AC446" s="37"/>
      <c r="AD446" s="37"/>
      <c r="AE446" s="37"/>
      <c r="AR446" s="199" t="s">
        <v>821</v>
      </c>
      <c r="AT446" s="199" t="s">
        <v>331</v>
      </c>
      <c r="AU446" s="199" t="s">
        <v>335</v>
      </c>
      <c r="AY446" s="19" t="s">
        <v>329</v>
      </c>
      <c r="BE446" s="115">
        <f t="shared" si="143"/>
        <v>0</v>
      </c>
      <c r="BF446" s="115">
        <f t="shared" si="144"/>
        <v>0</v>
      </c>
      <c r="BG446" s="115">
        <f t="shared" si="145"/>
        <v>0</v>
      </c>
      <c r="BH446" s="115">
        <f t="shared" si="146"/>
        <v>0</v>
      </c>
      <c r="BI446" s="115">
        <f t="shared" si="147"/>
        <v>0</v>
      </c>
      <c r="BJ446" s="19" t="s">
        <v>96</v>
      </c>
      <c r="BK446" s="200">
        <f t="shared" si="148"/>
        <v>0</v>
      </c>
      <c r="BL446" s="19" t="s">
        <v>821</v>
      </c>
      <c r="BM446" s="199" t="s">
        <v>4454</v>
      </c>
    </row>
    <row r="447" spans="1:65" s="2" customFormat="1" ht="16.5" customHeight="1">
      <c r="A447" s="37"/>
      <c r="B447" s="153"/>
      <c r="C447" s="233" t="s">
        <v>4455</v>
      </c>
      <c r="D447" s="233" t="s">
        <v>483</v>
      </c>
      <c r="E447" s="234" t="s">
        <v>4456</v>
      </c>
      <c r="F447" s="235" t="s">
        <v>4457</v>
      </c>
      <c r="G447" s="236" t="s">
        <v>646</v>
      </c>
      <c r="H447" s="237">
        <v>17</v>
      </c>
      <c r="I447" s="238"/>
      <c r="J447" s="239"/>
      <c r="K447" s="237">
        <f t="shared" si="136"/>
        <v>0</v>
      </c>
      <c r="L447" s="239"/>
      <c r="M447" s="240"/>
      <c r="N447" s="241" t="s">
        <v>1</v>
      </c>
      <c r="O447" s="195" t="s">
        <v>47</v>
      </c>
      <c r="P447" s="196">
        <f t="shared" si="137"/>
        <v>0</v>
      </c>
      <c r="Q447" s="196">
        <f t="shared" si="138"/>
        <v>0</v>
      </c>
      <c r="R447" s="196">
        <f t="shared" si="139"/>
        <v>0</v>
      </c>
      <c r="S447" s="66"/>
      <c r="T447" s="197">
        <f t="shared" si="140"/>
        <v>0</v>
      </c>
      <c r="U447" s="197">
        <v>3.0000000000000001E-5</v>
      </c>
      <c r="V447" s="197">
        <f t="shared" si="141"/>
        <v>5.1000000000000004E-4</v>
      </c>
      <c r="W447" s="197">
        <v>0</v>
      </c>
      <c r="X447" s="198">
        <f t="shared" si="142"/>
        <v>0</v>
      </c>
      <c r="Y447" s="37"/>
      <c r="Z447" s="37"/>
      <c r="AA447" s="37"/>
      <c r="AB447" s="37"/>
      <c r="AC447" s="37"/>
      <c r="AD447" s="37"/>
      <c r="AE447" s="37"/>
      <c r="AR447" s="199" t="s">
        <v>1223</v>
      </c>
      <c r="AT447" s="199" t="s">
        <v>483</v>
      </c>
      <c r="AU447" s="199" t="s">
        <v>335</v>
      </c>
      <c r="AY447" s="19" t="s">
        <v>329</v>
      </c>
      <c r="BE447" s="115">
        <f t="shared" si="143"/>
        <v>0</v>
      </c>
      <c r="BF447" s="115">
        <f t="shared" si="144"/>
        <v>0</v>
      </c>
      <c r="BG447" s="115">
        <f t="shared" si="145"/>
        <v>0</v>
      </c>
      <c r="BH447" s="115">
        <f t="shared" si="146"/>
        <v>0</v>
      </c>
      <c r="BI447" s="115">
        <f t="shared" si="147"/>
        <v>0</v>
      </c>
      <c r="BJ447" s="19" t="s">
        <v>96</v>
      </c>
      <c r="BK447" s="200">
        <f t="shared" si="148"/>
        <v>0</v>
      </c>
      <c r="BL447" s="19" t="s">
        <v>1223</v>
      </c>
      <c r="BM447" s="199" t="s">
        <v>4458</v>
      </c>
    </row>
    <row r="448" spans="1:65" s="2" customFormat="1" ht="24.2" customHeight="1">
      <c r="A448" s="37"/>
      <c r="B448" s="153"/>
      <c r="C448" s="233" t="s">
        <v>4459</v>
      </c>
      <c r="D448" s="233" t="s">
        <v>483</v>
      </c>
      <c r="E448" s="234" t="s">
        <v>4460</v>
      </c>
      <c r="F448" s="235" t="s">
        <v>4461</v>
      </c>
      <c r="G448" s="236" t="s">
        <v>646</v>
      </c>
      <c r="H448" s="237">
        <v>17</v>
      </c>
      <c r="I448" s="238"/>
      <c r="J448" s="239"/>
      <c r="K448" s="237">
        <f t="shared" si="136"/>
        <v>0</v>
      </c>
      <c r="L448" s="239"/>
      <c r="M448" s="240"/>
      <c r="N448" s="241" t="s">
        <v>1</v>
      </c>
      <c r="O448" s="195" t="s">
        <v>47</v>
      </c>
      <c r="P448" s="196">
        <f t="shared" si="137"/>
        <v>0</v>
      </c>
      <c r="Q448" s="196">
        <f t="shared" si="138"/>
        <v>0</v>
      </c>
      <c r="R448" s="196">
        <f t="shared" si="139"/>
        <v>0</v>
      </c>
      <c r="S448" s="66"/>
      <c r="T448" s="197">
        <f t="shared" si="140"/>
        <v>0</v>
      </c>
      <c r="U448" s="197">
        <v>8.0000000000000007E-5</v>
      </c>
      <c r="V448" s="197">
        <f t="shared" si="141"/>
        <v>1.3600000000000001E-3</v>
      </c>
      <c r="W448" s="197">
        <v>0</v>
      </c>
      <c r="X448" s="198">
        <f t="shared" si="142"/>
        <v>0</v>
      </c>
      <c r="Y448" s="37"/>
      <c r="Z448" s="37"/>
      <c r="AA448" s="37"/>
      <c r="AB448" s="37"/>
      <c r="AC448" s="37"/>
      <c r="AD448" s="37"/>
      <c r="AE448" s="37"/>
      <c r="AR448" s="199" t="s">
        <v>1223</v>
      </c>
      <c r="AT448" s="199" t="s">
        <v>483</v>
      </c>
      <c r="AU448" s="199" t="s">
        <v>335</v>
      </c>
      <c r="AY448" s="19" t="s">
        <v>329</v>
      </c>
      <c r="BE448" s="115">
        <f t="shared" si="143"/>
        <v>0</v>
      </c>
      <c r="BF448" s="115">
        <f t="shared" si="144"/>
        <v>0</v>
      </c>
      <c r="BG448" s="115">
        <f t="shared" si="145"/>
        <v>0</v>
      </c>
      <c r="BH448" s="115">
        <f t="shared" si="146"/>
        <v>0</v>
      </c>
      <c r="BI448" s="115">
        <f t="shared" si="147"/>
        <v>0</v>
      </c>
      <c r="BJ448" s="19" t="s">
        <v>96</v>
      </c>
      <c r="BK448" s="200">
        <f t="shared" si="148"/>
        <v>0</v>
      </c>
      <c r="BL448" s="19" t="s">
        <v>1223</v>
      </c>
      <c r="BM448" s="199" t="s">
        <v>4462</v>
      </c>
    </row>
    <row r="449" spans="1:65" s="2" customFormat="1" ht="16.5" customHeight="1">
      <c r="A449" s="37"/>
      <c r="B449" s="153"/>
      <c r="C449" s="233" t="s">
        <v>4463</v>
      </c>
      <c r="D449" s="233" t="s">
        <v>483</v>
      </c>
      <c r="E449" s="234" t="s">
        <v>4464</v>
      </c>
      <c r="F449" s="235" t="s">
        <v>4465</v>
      </c>
      <c r="G449" s="236" t="s">
        <v>646</v>
      </c>
      <c r="H449" s="237">
        <v>1</v>
      </c>
      <c r="I449" s="238"/>
      <c r="J449" s="239"/>
      <c r="K449" s="237">
        <f t="shared" si="136"/>
        <v>0</v>
      </c>
      <c r="L449" s="239"/>
      <c r="M449" s="240"/>
      <c r="N449" s="241" t="s">
        <v>1</v>
      </c>
      <c r="O449" s="195" t="s">
        <v>47</v>
      </c>
      <c r="P449" s="196">
        <f t="shared" si="137"/>
        <v>0</v>
      </c>
      <c r="Q449" s="196">
        <f t="shared" si="138"/>
        <v>0</v>
      </c>
      <c r="R449" s="196">
        <f t="shared" si="139"/>
        <v>0</v>
      </c>
      <c r="S449" s="66"/>
      <c r="T449" s="197">
        <f t="shared" si="140"/>
        <v>0</v>
      </c>
      <c r="U449" s="197">
        <v>5.0000000000000002E-5</v>
      </c>
      <c r="V449" s="197">
        <f t="shared" si="141"/>
        <v>5.0000000000000002E-5</v>
      </c>
      <c r="W449" s="197">
        <v>0</v>
      </c>
      <c r="X449" s="198">
        <f t="shared" si="142"/>
        <v>0</v>
      </c>
      <c r="Y449" s="37"/>
      <c r="Z449" s="37"/>
      <c r="AA449" s="37"/>
      <c r="AB449" s="37"/>
      <c r="AC449" s="37"/>
      <c r="AD449" s="37"/>
      <c r="AE449" s="37"/>
      <c r="AR449" s="199" t="s">
        <v>1223</v>
      </c>
      <c r="AT449" s="199" t="s">
        <v>483</v>
      </c>
      <c r="AU449" s="199" t="s">
        <v>335</v>
      </c>
      <c r="AY449" s="19" t="s">
        <v>329</v>
      </c>
      <c r="BE449" s="115">
        <f t="shared" si="143"/>
        <v>0</v>
      </c>
      <c r="BF449" s="115">
        <f t="shared" si="144"/>
        <v>0</v>
      </c>
      <c r="BG449" s="115">
        <f t="shared" si="145"/>
        <v>0</v>
      </c>
      <c r="BH449" s="115">
        <f t="shared" si="146"/>
        <v>0</v>
      </c>
      <c r="BI449" s="115">
        <f t="shared" si="147"/>
        <v>0</v>
      </c>
      <c r="BJ449" s="19" t="s">
        <v>96</v>
      </c>
      <c r="BK449" s="200">
        <f t="shared" si="148"/>
        <v>0</v>
      </c>
      <c r="BL449" s="19" t="s">
        <v>1223</v>
      </c>
      <c r="BM449" s="199" t="s">
        <v>4466</v>
      </c>
    </row>
    <row r="450" spans="1:65" s="2" customFormat="1" ht="24.2" customHeight="1">
      <c r="A450" s="37"/>
      <c r="B450" s="153"/>
      <c r="C450" s="187" t="s">
        <v>4467</v>
      </c>
      <c r="D450" s="187" t="s">
        <v>331</v>
      </c>
      <c r="E450" s="188" t="s">
        <v>4452</v>
      </c>
      <c r="F450" s="189" t="s">
        <v>4453</v>
      </c>
      <c r="G450" s="190" t="s">
        <v>646</v>
      </c>
      <c r="H450" s="191">
        <v>30</v>
      </c>
      <c r="I450" s="192"/>
      <c r="J450" s="192"/>
      <c r="K450" s="191">
        <f t="shared" si="136"/>
        <v>0</v>
      </c>
      <c r="L450" s="193"/>
      <c r="M450" s="38"/>
      <c r="N450" s="194" t="s">
        <v>1</v>
      </c>
      <c r="O450" s="195" t="s">
        <v>47</v>
      </c>
      <c r="P450" s="196">
        <f t="shared" si="137"/>
        <v>0</v>
      </c>
      <c r="Q450" s="196">
        <f t="shared" si="138"/>
        <v>0</v>
      </c>
      <c r="R450" s="196">
        <f t="shared" si="139"/>
        <v>0</v>
      </c>
      <c r="S450" s="66"/>
      <c r="T450" s="197">
        <f t="shared" si="140"/>
        <v>0</v>
      </c>
      <c r="U450" s="197">
        <v>0</v>
      </c>
      <c r="V450" s="197">
        <f t="shared" si="141"/>
        <v>0</v>
      </c>
      <c r="W450" s="197">
        <v>0</v>
      </c>
      <c r="X450" s="198">
        <f t="shared" si="142"/>
        <v>0</v>
      </c>
      <c r="Y450" s="37"/>
      <c r="Z450" s="37"/>
      <c r="AA450" s="37"/>
      <c r="AB450" s="37"/>
      <c r="AC450" s="37"/>
      <c r="AD450" s="37"/>
      <c r="AE450" s="37"/>
      <c r="AR450" s="199" t="s">
        <v>821</v>
      </c>
      <c r="AT450" s="199" t="s">
        <v>331</v>
      </c>
      <c r="AU450" s="199" t="s">
        <v>335</v>
      </c>
      <c r="AY450" s="19" t="s">
        <v>329</v>
      </c>
      <c r="BE450" s="115">
        <f t="shared" si="143"/>
        <v>0</v>
      </c>
      <c r="BF450" s="115">
        <f t="shared" si="144"/>
        <v>0</v>
      </c>
      <c r="BG450" s="115">
        <f t="shared" si="145"/>
        <v>0</v>
      </c>
      <c r="BH450" s="115">
        <f t="shared" si="146"/>
        <v>0</v>
      </c>
      <c r="BI450" s="115">
        <f t="shared" si="147"/>
        <v>0</v>
      </c>
      <c r="BJ450" s="19" t="s">
        <v>96</v>
      </c>
      <c r="BK450" s="200">
        <f t="shared" si="148"/>
        <v>0</v>
      </c>
      <c r="BL450" s="19" t="s">
        <v>821</v>
      </c>
      <c r="BM450" s="199" t="s">
        <v>4468</v>
      </c>
    </row>
    <row r="451" spans="1:65" s="2" customFormat="1" ht="24.2" customHeight="1">
      <c r="A451" s="37"/>
      <c r="B451" s="153"/>
      <c r="C451" s="233" t="s">
        <v>4469</v>
      </c>
      <c r="D451" s="233" t="s">
        <v>483</v>
      </c>
      <c r="E451" s="234" t="s">
        <v>4470</v>
      </c>
      <c r="F451" s="235" t="s">
        <v>4471</v>
      </c>
      <c r="G451" s="236" t="s">
        <v>646</v>
      </c>
      <c r="H451" s="237">
        <v>30</v>
      </c>
      <c r="I451" s="238"/>
      <c r="J451" s="239"/>
      <c r="K451" s="237">
        <f t="shared" si="136"/>
        <v>0</v>
      </c>
      <c r="L451" s="239"/>
      <c r="M451" s="240"/>
      <c r="N451" s="241" t="s">
        <v>1</v>
      </c>
      <c r="O451" s="195" t="s">
        <v>47</v>
      </c>
      <c r="P451" s="196">
        <f t="shared" si="137"/>
        <v>0</v>
      </c>
      <c r="Q451" s="196">
        <f t="shared" si="138"/>
        <v>0</v>
      </c>
      <c r="R451" s="196">
        <f t="shared" si="139"/>
        <v>0</v>
      </c>
      <c r="S451" s="66"/>
      <c r="T451" s="197">
        <f t="shared" si="140"/>
        <v>0</v>
      </c>
      <c r="U451" s="197">
        <v>0</v>
      </c>
      <c r="V451" s="197">
        <f t="shared" si="141"/>
        <v>0</v>
      </c>
      <c r="W451" s="197">
        <v>0</v>
      </c>
      <c r="X451" s="198">
        <f t="shared" si="142"/>
        <v>0</v>
      </c>
      <c r="Y451" s="37"/>
      <c r="Z451" s="37"/>
      <c r="AA451" s="37"/>
      <c r="AB451" s="37"/>
      <c r="AC451" s="37"/>
      <c r="AD451" s="37"/>
      <c r="AE451" s="37"/>
      <c r="AR451" s="199" t="s">
        <v>3422</v>
      </c>
      <c r="AT451" s="199" t="s">
        <v>483</v>
      </c>
      <c r="AU451" s="199" t="s">
        <v>335</v>
      </c>
      <c r="AY451" s="19" t="s">
        <v>329</v>
      </c>
      <c r="BE451" s="115">
        <f t="shared" si="143"/>
        <v>0</v>
      </c>
      <c r="BF451" s="115">
        <f t="shared" si="144"/>
        <v>0</v>
      </c>
      <c r="BG451" s="115">
        <f t="shared" si="145"/>
        <v>0</v>
      </c>
      <c r="BH451" s="115">
        <f t="shared" si="146"/>
        <v>0</v>
      </c>
      <c r="BI451" s="115">
        <f t="shared" si="147"/>
        <v>0</v>
      </c>
      <c r="BJ451" s="19" t="s">
        <v>96</v>
      </c>
      <c r="BK451" s="200">
        <f t="shared" si="148"/>
        <v>0</v>
      </c>
      <c r="BL451" s="19" t="s">
        <v>821</v>
      </c>
      <c r="BM451" s="199" t="s">
        <v>4472</v>
      </c>
    </row>
    <row r="452" spans="1:65" s="2" customFormat="1" ht="16.5" customHeight="1">
      <c r="A452" s="37"/>
      <c r="B452" s="153"/>
      <c r="C452" s="233" t="s">
        <v>4473</v>
      </c>
      <c r="D452" s="233" t="s">
        <v>483</v>
      </c>
      <c r="E452" s="234" t="s">
        <v>4474</v>
      </c>
      <c r="F452" s="235" t="s">
        <v>4475</v>
      </c>
      <c r="G452" s="236" t="s">
        <v>646</v>
      </c>
      <c r="H452" s="237">
        <v>30</v>
      </c>
      <c r="I452" s="238"/>
      <c r="J452" s="239"/>
      <c r="K452" s="237">
        <f t="shared" si="136"/>
        <v>0</v>
      </c>
      <c r="L452" s="239"/>
      <c r="M452" s="240"/>
      <c r="N452" s="241" t="s">
        <v>1</v>
      </c>
      <c r="O452" s="195" t="s">
        <v>47</v>
      </c>
      <c r="P452" s="196">
        <f t="shared" si="137"/>
        <v>0</v>
      </c>
      <c r="Q452" s="196">
        <f t="shared" si="138"/>
        <v>0</v>
      </c>
      <c r="R452" s="196">
        <f t="shared" si="139"/>
        <v>0</v>
      </c>
      <c r="S452" s="66"/>
      <c r="T452" s="197">
        <f t="shared" si="140"/>
        <v>0</v>
      </c>
      <c r="U452" s="197">
        <v>0</v>
      </c>
      <c r="V452" s="197">
        <f t="shared" si="141"/>
        <v>0</v>
      </c>
      <c r="W452" s="197">
        <v>0</v>
      </c>
      <c r="X452" s="198">
        <f t="shared" si="142"/>
        <v>0</v>
      </c>
      <c r="Y452" s="37"/>
      <c r="Z452" s="37"/>
      <c r="AA452" s="37"/>
      <c r="AB452" s="37"/>
      <c r="AC452" s="37"/>
      <c r="AD452" s="37"/>
      <c r="AE452" s="37"/>
      <c r="AR452" s="199" t="s">
        <v>3422</v>
      </c>
      <c r="AT452" s="199" t="s">
        <v>483</v>
      </c>
      <c r="AU452" s="199" t="s">
        <v>335</v>
      </c>
      <c r="AY452" s="19" t="s">
        <v>329</v>
      </c>
      <c r="BE452" s="115">
        <f t="shared" si="143"/>
        <v>0</v>
      </c>
      <c r="BF452" s="115">
        <f t="shared" si="144"/>
        <v>0</v>
      </c>
      <c r="BG452" s="115">
        <f t="shared" si="145"/>
        <v>0</v>
      </c>
      <c r="BH452" s="115">
        <f t="shared" si="146"/>
        <v>0</v>
      </c>
      <c r="BI452" s="115">
        <f t="shared" si="147"/>
        <v>0</v>
      </c>
      <c r="BJ452" s="19" t="s">
        <v>96</v>
      </c>
      <c r="BK452" s="200">
        <f t="shared" si="148"/>
        <v>0</v>
      </c>
      <c r="BL452" s="19" t="s">
        <v>821</v>
      </c>
      <c r="BM452" s="199" t="s">
        <v>4476</v>
      </c>
    </row>
    <row r="453" spans="1:65" s="2" customFormat="1" ht="16.5" customHeight="1">
      <c r="A453" s="37"/>
      <c r="B453" s="153"/>
      <c r="C453" s="233" t="s">
        <v>4477</v>
      </c>
      <c r="D453" s="233" t="s">
        <v>483</v>
      </c>
      <c r="E453" s="234" t="s">
        <v>4478</v>
      </c>
      <c r="F453" s="235" t="s">
        <v>4479</v>
      </c>
      <c r="G453" s="236" t="s">
        <v>646</v>
      </c>
      <c r="H453" s="237">
        <v>30</v>
      </c>
      <c r="I453" s="238"/>
      <c r="J453" s="239"/>
      <c r="K453" s="237">
        <f t="shared" si="136"/>
        <v>0</v>
      </c>
      <c r="L453" s="239"/>
      <c r="M453" s="240"/>
      <c r="N453" s="241" t="s">
        <v>1</v>
      </c>
      <c r="O453" s="195" t="s">
        <v>47</v>
      </c>
      <c r="P453" s="196">
        <f t="shared" si="137"/>
        <v>0</v>
      </c>
      <c r="Q453" s="196">
        <f t="shared" si="138"/>
        <v>0</v>
      </c>
      <c r="R453" s="196">
        <f t="shared" si="139"/>
        <v>0</v>
      </c>
      <c r="S453" s="66"/>
      <c r="T453" s="197">
        <f t="shared" si="140"/>
        <v>0</v>
      </c>
      <c r="U453" s="197">
        <v>5.0000000000000002E-5</v>
      </c>
      <c r="V453" s="197">
        <f t="shared" si="141"/>
        <v>1.5E-3</v>
      </c>
      <c r="W453" s="197">
        <v>0</v>
      </c>
      <c r="X453" s="198">
        <f t="shared" si="142"/>
        <v>0</v>
      </c>
      <c r="Y453" s="37"/>
      <c r="Z453" s="37"/>
      <c r="AA453" s="37"/>
      <c r="AB453" s="37"/>
      <c r="AC453" s="37"/>
      <c r="AD453" s="37"/>
      <c r="AE453" s="37"/>
      <c r="AR453" s="199" t="s">
        <v>3422</v>
      </c>
      <c r="AT453" s="199" t="s">
        <v>483</v>
      </c>
      <c r="AU453" s="199" t="s">
        <v>335</v>
      </c>
      <c r="AY453" s="19" t="s">
        <v>329</v>
      </c>
      <c r="BE453" s="115">
        <f t="shared" si="143"/>
        <v>0</v>
      </c>
      <c r="BF453" s="115">
        <f t="shared" si="144"/>
        <v>0</v>
      </c>
      <c r="BG453" s="115">
        <f t="shared" si="145"/>
        <v>0</v>
      </c>
      <c r="BH453" s="115">
        <f t="shared" si="146"/>
        <v>0</v>
      </c>
      <c r="BI453" s="115">
        <f t="shared" si="147"/>
        <v>0</v>
      </c>
      <c r="BJ453" s="19" t="s">
        <v>96</v>
      </c>
      <c r="BK453" s="200">
        <f t="shared" si="148"/>
        <v>0</v>
      </c>
      <c r="BL453" s="19" t="s">
        <v>821</v>
      </c>
      <c r="BM453" s="199" t="s">
        <v>4480</v>
      </c>
    </row>
    <row r="454" spans="1:65" s="2" customFormat="1" ht="24.2" customHeight="1">
      <c r="A454" s="37"/>
      <c r="B454" s="153"/>
      <c r="C454" s="187" t="s">
        <v>4481</v>
      </c>
      <c r="D454" s="187" t="s">
        <v>331</v>
      </c>
      <c r="E454" s="188" t="s">
        <v>4482</v>
      </c>
      <c r="F454" s="189" t="s">
        <v>4483</v>
      </c>
      <c r="G454" s="190" t="s">
        <v>646</v>
      </c>
      <c r="H454" s="191">
        <v>30</v>
      </c>
      <c r="I454" s="192"/>
      <c r="J454" s="192"/>
      <c r="K454" s="191">
        <f t="shared" si="136"/>
        <v>0</v>
      </c>
      <c r="L454" s="193"/>
      <c r="M454" s="38"/>
      <c r="N454" s="194" t="s">
        <v>1</v>
      </c>
      <c r="O454" s="195" t="s">
        <v>47</v>
      </c>
      <c r="P454" s="196">
        <f t="shared" si="137"/>
        <v>0</v>
      </c>
      <c r="Q454" s="196">
        <f t="shared" si="138"/>
        <v>0</v>
      </c>
      <c r="R454" s="196">
        <f t="shared" si="139"/>
        <v>0</v>
      </c>
      <c r="S454" s="66"/>
      <c r="T454" s="197">
        <f t="shared" si="140"/>
        <v>0</v>
      </c>
      <c r="U454" s="197">
        <v>0</v>
      </c>
      <c r="V454" s="197">
        <f t="shared" si="141"/>
        <v>0</v>
      </c>
      <c r="W454" s="197">
        <v>0</v>
      </c>
      <c r="X454" s="198">
        <f t="shared" si="142"/>
        <v>0</v>
      </c>
      <c r="Y454" s="37"/>
      <c r="Z454" s="37"/>
      <c r="AA454" s="37"/>
      <c r="AB454" s="37"/>
      <c r="AC454" s="37"/>
      <c r="AD454" s="37"/>
      <c r="AE454" s="37"/>
      <c r="AR454" s="199" t="s">
        <v>821</v>
      </c>
      <c r="AT454" s="199" t="s">
        <v>331</v>
      </c>
      <c r="AU454" s="199" t="s">
        <v>335</v>
      </c>
      <c r="AY454" s="19" t="s">
        <v>329</v>
      </c>
      <c r="BE454" s="115">
        <f t="shared" si="143"/>
        <v>0</v>
      </c>
      <c r="BF454" s="115">
        <f t="shared" si="144"/>
        <v>0</v>
      </c>
      <c r="BG454" s="115">
        <f t="shared" si="145"/>
        <v>0</v>
      </c>
      <c r="BH454" s="115">
        <f t="shared" si="146"/>
        <v>0</v>
      </c>
      <c r="BI454" s="115">
        <f t="shared" si="147"/>
        <v>0</v>
      </c>
      <c r="BJ454" s="19" t="s">
        <v>96</v>
      </c>
      <c r="BK454" s="200">
        <f t="shared" si="148"/>
        <v>0</v>
      </c>
      <c r="BL454" s="19" t="s">
        <v>821</v>
      </c>
      <c r="BM454" s="199" t="s">
        <v>4484</v>
      </c>
    </row>
    <row r="455" spans="1:65" s="2" customFormat="1" ht="24.2" customHeight="1">
      <c r="A455" s="37"/>
      <c r="B455" s="153"/>
      <c r="C455" s="233" t="s">
        <v>4485</v>
      </c>
      <c r="D455" s="233" t="s">
        <v>483</v>
      </c>
      <c r="E455" s="234" t="s">
        <v>4486</v>
      </c>
      <c r="F455" s="235" t="s">
        <v>4487</v>
      </c>
      <c r="G455" s="236" t="s">
        <v>646</v>
      </c>
      <c r="H455" s="237">
        <v>30</v>
      </c>
      <c r="I455" s="238"/>
      <c r="J455" s="239"/>
      <c r="K455" s="237">
        <f t="shared" si="136"/>
        <v>0</v>
      </c>
      <c r="L455" s="239"/>
      <c r="M455" s="240"/>
      <c r="N455" s="241" t="s">
        <v>1</v>
      </c>
      <c r="O455" s="195" t="s">
        <v>47</v>
      </c>
      <c r="P455" s="196">
        <f t="shared" si="137"/>
        <v>0</v>
      </c>
      <c r="Q455" s="196">
        <f t="shared" si="138"/>
        <v>0</v>
      </c>
      <c r="R455" s="196">
        <f t="shared" si="139"/>
        <v>0</v>
      </c>
      <c r="S455" s="66"/>
      <c r="T455" s="197">
        <f t="shared" si="140"/>
        <v>0</v>
      </c>
      <c r="U455" s="197">
        <v>1E-4</v>
      </c>
      <c r="V455" s="197">
        <f t="shared" si="141"/>
        <v>3.0000000000000001E-3</v>
      </c>
      <c r="W455" s="197">
        <v>0</v>
      </c>
      <c r="X455" s="198">
        <f t="shared" si="142"/>
        <v>0</v>
      </c>
      <c r="Y455" s="37"/>
      <c r="Z455" s="37"/>
      <c r="AA455" s="37"/>
      <c r="AB455" s="37"/>
      <c r="AC455" s="37"/>
      <c r="AD455" s="37"/>
      <c r="AE455" s="37"/>
      <c r="AR455" s="199" t="s">
        <v>1223</v>
      </c>
      <c r="AT455" s="199" t="s">
        <v>483</v>
      </c>
      <c r="AU455" s="199" t="s">
        <v>335</v>
      </c>
      <c r="AY455" s="19" t="s">
        <v>329</v>
      </c>
      <c r="BE455" s="115">
        <f t="shared" si="143"/>
        <v>0</v>
      </c>
      <c r="BF455" s="115">
        <f t="shared" si="144"/>
        <v>0</v>
      </c>
      <c r="BG455" s="115">
        <f t="shared" si="145"/>
        <v>0</v>
      </c>
      <c r="BH455" s="115">
        <f t="shared" si="146"/>
        <v>0</v>
      </c>
      <c r="BI455" s="115">
        <f t="shared" si="147"/>
        <v>0</v>
      </c>
      <c r="BJ455" s="19" t="s">
        <v>96</v>
      </c>
      <c r="BK455" s="200">
        <f t="shared" si="148"/>
        <v>0</v>
      </c>
      <c r="BL455" s="19" t="s">
        <v>1223</v>
      </c>
      <c r="BM455" s="199" t="s">
        <v>4488</v>
      </c>
    </row>
    <row r="456" spans="1:65" s="2" customFormat="1" ht="24.2" customHeight="1">
      <c r="A456" s="37"/>
      <c r="B456" s="153"/>
      <c r="C456" s="187" t="s">
        <v>4489</v>
      </c>
      <c r="D456" s="187" t="s">
        <v>331</v>
      </c>
      <c r="E456" s="188" t="s">
        <v>4490</v>
      </c>
      <c r="F456" s="189" t="s">
        <v>4491</v>
      </c>
      <c r="G456" s="190" t="s">
        <v>646</v>
      </c>
      <c r="H456" s="191">
        <v>15</v>
      </c>
      <c r="I456" s="192"/>
      <c r="J456" s="192"/>
      <c r="K456" s="191">
        <f t="shared" si="136"/>
        <v>0</v>
      </c>
      <c r="L456" s="193"/>
      <c r="M456" s="38"/>
      <c r="N456" s="194" t="s">
        <v>1</v>
      </c>
      <c r="O456" s="195" t="s">
        <v>47</v>
      </c>
      <c r="P456" s="196">
        <f t="shared" si="137"/>
        <v>0</v>
      </c>
      <c r="Q456" s="196">
        <f t="shared" si="138"/>
        <v>0</v>
      </c>
      <c r="R456" s="196">
        <f t="shared" si="139"/>
        <v>0</v>
      </c>
      <c r="S456" s="66"/>
      <c r="T456" s="197">
        <f t="shared" si="140"/>
        <v>0</v>
      </c>
      <c r="U456" s="197">
        <v>0</v>
      </c>
      <c r="V456" s="197">
        <f t="shared" si="141"/>
        <v>0</v>
      </c>
      <c r="W456" s="197">
        <v>0</v>
      </c>
      <c r="X456" s="198">
        <f t="shared" si="142"/>
        <v>0</v>
      </c>
      <c r="Y456" s="37"/>
      <c r="Z456" s="37"/>
      <c r="AA456" s="37"/>
      <c r="AB456" s="37"/>
      <c r="AC456" s="37"/>
      <c r="AD456" s="37"/>
      <c r="AE456" s="37"/>
      <c r="AR456" s="199" t="s">
        <v>821</v>
      </c>
      <c r="AT456" s="199" t="s">
        <v>331</v>
      </c>
      <c r="AU456" s="199" t="s">
        <v>335</v>
      </c>
      <c r="AY456" s="19" t="s">
        <v>329</v>
      </c>
      <c r="BE456" s="115">
        <f t="shared" si="143"/>
        <v>0</v>
      </c>
      <c r="BF456" s="115">
        <f t="shared" si="144"/>
        <v>0</v>
      </c>
      <c r="BG456" s="115">
        <f t="shared" si="145"/>
        <v>0</v>
      </c>
      <c r="BH456" s="115">
        <f t="shared" si="146"/>
        <v>0</v>
      </c>
      <c r="BI456" s="115">
        <f t="shared" si="147"/>
        <v>0</v>
      </c>
      <c r="BJ456" s="19" t="s">
        <v>96</v>
      </c>
      <c r="BK456" s="200">
        <f t="shared" si="148"/>
        <v>0</v>
      </c>
      <c r="BL456" s="19" t="s">
        <v>821</v>
      </c>
      <c r="BM456" s="199" t="s">
        <v>4492</v>
      </c>
    </row>
    <row r="457" spans="1:65" s="2" customFormat="1" ht="24.2" customHeight="1">
      <c r="A457" s="37"/>
      <c r="B457" s="153"/>
      <c r="C457" s="233" t="s">
        <v>4493</v>
      </c>
      <c r="D457" s="233" t="s">
        <v>483</v>
      </c>
      <c r="E457" s="234" t="s">
        <v>4494</v>
      </c>
      <c r="F457" s="235" t="s">
        <v>4495</v>
      </c>
      <c r="G457" s="236" t="s">
        <v>646</v>
      </c>
      <c r="H457" s="237">
        <v>15</v>
      </c>
      <c r="I457" s="238"/>
      <c r="J457" s="239"/>
      <c r="K457" s="237">
        <f t="shared" si="136"/>
        <v>0</v>
      </c>
      <c r="L457" s="239"/>
      <c r="M457" s="240"/>
      <c r="N457" s="241" t="s">
        <v>1</v>
      </c>
      <c r="O457" s="195" t="s">
        <v>47</v>
      </c>
      <c r="P457" s="196">
        <f t="shared" si="137"/>
        <v>0</v>
      </c>
      <c r="Q457" s="196">
        <f t="shared" si="138"/>
        <v>0</v>
      </c>
      <c r="R457" s="196">
        <f t="shared" si="139"/>
        <v>0</v>
      </c>
      <c r="S457" s="66"/>
      <c r="T457" s="197">
        <f t="shared" si="140"/>
        <v>0</v>
      </c>
      <c r="U457" s="197">
        <v>1E-4</v>
      </c>
      <c r="V457" s="197">
        <f t="shared" si="141"/>
        <v>1.5E-3</v>
      </c>
      <c r="W457" s="197">
        <v>0</v>
      </c>
      <c r="X457" s="198">
        <f t="shared" si="142"/>
        <v>0</v>
      </c>
      <c r="Y457" s="37"/>
      <c r="Z457" s="37"/>
      <c r="AA457" s="37"/>
      <c r="AB457" s="37"/>
      <c r="AC457" s="37"/>
      <c r="AD457" s="37"/>
      <c r="AE457" s="37"/>
      <c r="AR457" s="199" t="s">
        <v>1223</v>
      </c>
      <c r="AT457" s="199" t="s">
        <v>483</v>
      </c>
      <c r="AU457" s="199" t="s">
        <v>335</v>
      </c>
      <c r="AY457" s="19" t="s">
        <v>329</v>
      </c>
      <c r="BE457" s="115">
        <f t="shared" si="143"/>
        <v>0</v>
      </c>
      <c r="BF457" s="115">
        <f t="shared" si="144"/>
        <v>0</v>
      </c>
      <c r="BG457" s="115">
        <f t="shared" si="145"/>
        <v>0</v>
      </c>
      <c r="BH457" s="115">
        <f t="shared" si="146"/>
        <v>0</v>
      </c>
      <c r="BI457" s="115">
        <f t="shared" si="147"/>
        <v>0</v>
      </c>
      <c r="BJ457" s="19" t="s">
        <v>96</v>
      </c>
      <c r="BK457" s="200">
        <f t="shared" si="148"/>
        <v>0</v>
      </c>
      <c r="BL457" s="19" t="s">
        <v>1223</v>
      </c>
      <c r="BM457" s="199" t="s">
        <v>4496</v>
      </c>
    </row>
    <row r="458" spans="1:65" s="2" customFormat="1" ht="16.5" customHeight="1">
      <c r="A458" s="37"/>
      <c r="B458" s="153"/>
      <c r="C458" s="187" t="s">
        <v>4497</v>
      </c>
      <c r="D458" s="187" t="s">
        <v>331</v>
      </c>
      <c r="E458" s="188" t="s">
        <v>3416</v>
      </c>
      <c r="F458" s="189" t="s">
        <v>3417</v>
      </c>
      <c r="G458" s="190" t="s">
        <v>646</v>
      </c>
      <c r="H458" s="191">
        <v>8</v>
      </c>
      <c r="I458" s="192"/>
      <c r="J458" s="192"/>
      <c r="K458" s="191">
        <f t="shared" si="136"/>
        <v>0</v>
      </c>
      <c r="L458" s="193"/>
      <c r="M458" s="38"/>
      <c r="N458" s="194" t="s">
        <v>1</v>
      </c>
      <c r="O458" s="195" t="s">
        <v>47</v>
      </c>
      <c r="P458" s="196">
        <f t="shared" si="137"/>
        <v>0</v>
      </c>
      <c r="Q458" s="196">
        <f t="shared" si="138"/>
        <v>0</v>
      </c>
      <c r="R458" s="196">
        <f t="shared" si="139"/>
        <v>0</v>
      </c>
      <c r="S458" s="66"/>
      <c r="T458" s="197">
        <f t="shared" si="140"/>
        <v>0</v>
      </c>
      <c r="U458" s="197">
        <v>0</v>
      </c>
      <c r="V458" s="197">
        <f t="shared" si="141"/>
        <v>0</v>
      </c>
      <c r="W458" s="197">
        <v>0</v>
      </c>
      <c r="X458" s="198">
        <f t="shared" si="142"/>
        <v>0</v>
      </c>
      <c r="Y458" s="37"/>
      <c r="Z458" s="37"/>
      <c r="AA458" s="37"/>
      <c r="AB458" s="37"/>
      <c r="AC458" s="37"/>
      <c r="AD458" s="37"/>
      <c r="AE458" s="37"/>
      <c r="AR458" s="199" t="s">
        <v>821</v>
      </c>
      <c r="AT458" s="199" t="s">
        <v>331</v>
      </c>
      <c r="AU458" s="199" t="s">
        <v>335</v>
      </c>
      <c r="AY458" s="19" t="s">
        <v>329</v>
      </c>
      <c r="BE458" s="115">
        <f t="shared" si="143"/>
        <v>0</v>
      </c>
      <c r="BF458" s="115">
        <f t="shared" si="144"/>
        <v>0</v>
      </c>
      <c r="BG458" s="115">
        <f t="shared" si="145"/>
        <v>0</v>
      </c>
      <c r="BH458" s="115">
        <f t="shared" si="146"/>
        <v>0</v>
      </c>
      <c r="BI458" s="115">
        <f t="shared" si="147"/>
        <v>0</v>
      </c>
      <c r="BJ458" s="19" t="s">
        <v>96</v>
      </c>
      <c r="BK458" s="200">
        <f t="shared" si="148"/>
        <v>0</v>
      </c>
      <c r="BL458" s="19" t="s">
        <v>821</v>
      </c>
      <c r="BM458" s="199" t="s">
        <v>4498</v>
      </c>
    </row>
    <row r="459" spans="1:65" s="2" customFormat="1" ht="24.2" customHeight="1">
      <c r="A459" s="37"/>
      <c r="B459" s="153"/>
      <c r="C459" s="233" t="s">
        <v>4499</v>
      </c>
      <c r="D459" s="233" t="s">
        <v>483</v>
      </c>
      <c r="E459" s="234" t="s">
        <v>4500</v>
      </c>
      <c r="F459" s="235" t="s">
        <v>4501</v>
      </c>
      <c r="G459" s="236" t="s">
        <v>646</v>
      </c>
      <c r="H459" s="237">
        <v>8</v>
      </c>
      <c r="I459" s="238"/>
      <c r="J459" s="239"/>
      <c r="K459" s="237">
        <f t="shared" si="136"/>
        <v>0</v>
      </c>
      <c r="L459" s="239"/>
      <c r="M459" s="240"/>
      <c r="N459" s="241" t="s">
        <v>1</v>
      </c>
      <c r="O459" s="195" t="s">
        <v>47</v>
      </c>
      <c r="P459" s="196">
        <f t="shared" si="137"/>
        <v>0</v>
      </c>
      <c r="Q459" s="196">
        <f t="shared" si="138"/>
        <v>0</v>
      </c>
      <c r="R459" s="196">
        <f t="shared" si="139"/>
        <v>0</v>
      </c>
      <c r="S459" s="66"/>
      <c r="T459" s="197">
        <f t="shared" si="140"/>
        <v>0</v>
      </c>
      <c r="U459" s="197">
        <v>2.0000000000000001E-4</v>
      </c>
      <c r="V459" s="197">
        <f t="shared" si="141"/>
        <v>1.6000000000000001E-3</v>
      </c>
      <c r="W459" s="197">
        <v>0</v>
      </c>
      <c r="X459" s="198">
        <f t="shared" si="142"/>
        <v>0</v>
      </c>
      <c r="Y459" s="37"/>
      <c r="Z459" s="37"/>
      <c r="AA459" s="37"/>
      <c r="AB459" s="37"/>
      <c r="AC459" s="37"/>
      <c r="AD459" s="37"/>
      <c r="AE459" s="37"/>
      <c r="AR459" s="199" t="s">
        <v>1223</v>
      </c>
      <c r="AT459" s="199" t="s">
        <v>483</v>
      </c>
      <c r="AU459" s="199" t="s">
        <v>335</v>
      </c>
      <c r="AY459" s="19" t="s">
        <v>329</v>
      </c>
      <c r="BE459" s="115">
        <f t="shared" si="143"/>
        <v>0</v>
      </c>
      <c r="BF459" s="115">
        <f t="shared" si="144"/>
        <v>0</v>
      </c>
      <c r="BG459" s="115">
        <f t="shared" si="145"/>
        <v>0</v>
      </c>
      <c r="BH459" s="115">
        <f t="shared" si="146"/>
        <v>0</v>
      </c>
      <c r="BI459" s="115">
        <f t="shared" si="147"/>
        <v>0</v>
      </c>
      <c r="BJ459" s="19" t="s">
        <v>96</v>
      </c>
      <c r="BK459" s="200">
        <f t="shared" si="148"/>
        <v>0</v>
      </c>
      <c r="BL459" s="19" t="s">
        <v>1223</v>
      </c>
      <c r="BM459" s="199" t="s">
        <v>4502</v>
      </c>
    </row>
    <row r="460" spans="1:65" s="2" customFormat="1" ht="24.2" customHeight="1">
      <c r="A460" s="37"/>
      <c r="B460" s="153"/>
      <c r="C460" s="233" t="s">
        <v>4503</v>
      </c>
      <c r="D460" s="233" t="s">
        <v>483</v>
      </c>
      <c r="E460" s="234" t="s">
        <v>4504</v>
      </c>
      <c r="F460" s="235" t="s">
        <v>4505</v>
      </c>
      <c r="G460" s="236" t="s">
        <v>646</v>
      </c>
      <c r="H460" s="237">
        <v>8</v>
      </c>
      <c r="I460" s="238"/>
      <c r="J460" s="239"/>
      <c r="K460" s="237">
        <f t="shared" ref="K460:K486" si="149">ROUND(P460*H460,3)</f>
        <v>0</v>
      </c>
      <c r="L460" s="239"/>
      <c r="M460" s="240"/>
      <c r="N460" s="241" t="s">
        <v>1</v>
      </c>
      <c r="O460" s="195" t="s">
        <v>47</v>
      </c>
      <c r="P460" s="196">
        <f t="shared" ref="P460:P486" si="150">I460+J460</f>
        <v>0</v>
      </c>
      <c r="Q460" s="196">
        <f t="shared" ref="Q460:Q486" si="151">ROUND(I460*H460,3)</f>
        <v>0</v>
      </c>
      <c r="R460" s="196">
        <f t="shared" ref="R460:R486" si="152">ROUND(J460*H460,3)</f>
        <v>0</v>
      </c>
      <c r="S460" s="66"/>
      <c r="T460" s="197">
        <f t="shared" ref="T460:T491" si="153">S460*H460</f>
        <v>0</v>
      </c>
      <c r="U460" s="197">
        <v>1.3999999999999999E-4</v>
      </c>
      <c r="V460" s="197">
        <f t="shared" ref="V460:V491" si="154">U460*H460</f>
        <v>1.1199999999999999E-3</v>
      </c>
      <c r="W460" s="197">
        <v>0</v>
      </c>
      <c r="X460" s="198">
        <f t="shared" ref="X460:X491" si="155">W460*H460</f>
        <v>0</v>
      </c>
      <c r="Y460" s="37"/>
      <c r="Z460" s="37"/>
      <c r="AA460" s="37"/>
      <c r="AB460" s="37"/>
      <c r="AC460" s="37"/>
      <c r="AD460" s="37"/>
      <c r="AE460" s="37"/>
      <c r="AR460" s="199" t="s">
        <v>1223</v>
      </c>
      <c r="AT460" s="199" t="s">
        <v>483</v>
      </c>
      <c r="AU460" s="199" t="s">
        <v>335</v>
      </c>
      <c r="AY460" s="19" t="s">
        <v>329</v>
      </c>
      <c r="BE460" s="115">
        <f t="shared" ref="BE460:BE486" si="156">IF(O460="základná",K460,0)</f>
        <v>0</v>
      </c>
      <c r="BF460" s="115">
        <f t="shared" ref="BF460:BF486" si="157">IF(O460="znížená",K460,0)</f>
        <v>0</v>
      </c>
      <c r="BG460" s="115">
        <f t="shared" ref="BG460:BG486" si="158">IF(O460="zákl. prenesená",K460,0)</f>
        <v>0</v>
      </c>
      <c r="BH460" s="115">
        <f t="shared" ref="BH460:BH486" si="159">IF(O460="zníž. prenesená",K460,0)</f>
        <v>0</v>
      </c>
      <c r="BI460" s="115">
        <f t="shared" ref="BI460:BI486" si="160">IF(O460="nulová",K460,0)</f>
        <v>0</v>
      </c>
      <c r="BJ460" s="19" t="s">
        <v>96</v>
      </c>
      <c r="BK460" s="200">
        <f t="shared" ref="BK460:BK486" si="161">ROUND(P460*H460,3)</f>
        <v>0</v>
      </c>
      <c r="BL460" s="19" t="s">
        <v>1223</v>
      </c>
      <c r="BM460" s="199" t="s">
        <v>4506</v>
      </c>
    </row>
    <row r="461" spans="1:65" s="2" customFormat="1" ht="24.2" customHeight="1">
      <c r="A461" s="37"/>
      <c r="B461" s="153"/>
      <c r="C461" s="187" t="s">
        <v>4507</v>
      </c>
      <c r="D461" s="187" t="s">
        <v>331</v>
      </c>
      <c r="E461" s="188" t="s">
        <v>4508</v>
      </c>
      <c r="F461" s="189" t="s">
        <v>4509</v>
      </c>
      <c r="G461" s="190" t="s">
        <v>646</v>
      </c>
      <c r="H461" s="191">
        <v>1</v>
      </c>
      <c r="I461" s="192"/>
      <c r="J461" s="192"/>
      <c r="K461" s="191">
        <f t="shared" si="149"/>
        <v>0</v>
      </c>
      <c r="L461" s="193"/>
      <c r="M461" s="38"/>
      <c r="N461" s="194" t="s">
        <v>1</v>
      </c>
      <c r="O461" s="195" t="s">
        <v>47</v>
      </c>
      <c r="P461" s="196">
        <f t="shared" si="150"/>
        <v>0</v>
      </c>
      <c r="Q461" s="196">
        <f t="shared" si="151"/>
        <v>0</v>
      </c>
      <c r="R461" s="196">
        <f t="shared" si="152"/>
        <v>0</v>
      </c>
      <c r="S461" s="66"/>
      <c r="T461" s="197">
        <f t="shared" si="153"/>
        <v>0</v>
      </c>
      <c r="U461" s="197">
        <v>0</v>
      </c>
      <c r="V461" s="197">
        <f t="shared" si="154"/>
        <v>0</v>
      </c>
      <c r="W461" s="197">
        <v>0</v>
      </c>
      <c r="X461" s="198">
        <f t="shared" si="155"/>
        <v>0</v>
      </c>
      <c r="Y461" s="37"/>
      <c r="Z461" s="37"/>
      <c r="AA461" s="37"/>
      <c r="AB461" s="37"/>
      <c r="AC461" s="37"/>
      <c r="AD461" s="37"/>
      <c r="AE461" s="37"/>
      <c r="AR461" s="199" t="s">
        <v>821</v>
      </c>
      <c r="AT461" s="199" t="s">
        <v>331</v>
      </c>
      <c r="AU461" s="199" t="s">
        <v>335</v>
      </c>
      <c r="AY461" s="19" t="s">
        <v>329</v>
      </c>
      <c r="BE461" s="115">
        <f t="shared" si="156"/>
        <v>0</v>
      </c>
      <c r="BF461" s="115">
        <f t="shared" si="157"/>
        <v>0</v>
      </c>
      <c r="BG461" s="115">
        <f t="shared" si="158"/>
        <v>0</v>
      </c>
      <c r="BH461" s="115">
        <f t="shared" si="159"/>
        <v>0</v>
      </c>
      <c r="BI461" s="115">
        <f t="shared" si="160"/>
        <v>0</v>
      </c>
      <c r="BJ461" s="19" t="s">
        <v>96</v>
      </c>
      <c r="BK461" s="200">
        <f t="shared" si="161"/>
        <v>0</v>
      </c>
      <c r="BL461" s="19" t="s">
        <v>821</v>
      </c>
      <c r="BM461" s="199" t="s">
        <v>4510</v>
      </c>
    </row>
    <row r="462" spans="1:65" s="2" customFormat="1" ht="24.2" customHeight="1">
      <c r="A462" s="37"/>
      <c r="B462" s="153"/>
      <c r="C462" s="233" t="s">
        <v>4511</v>
      </c>
      <c r="D462" s="233" t="s">
        <v>483</v>
      </c>
      <c r="E462" s="234" t="s">
        <v>4512</v>
      </c>
      <c r="F462" s="235" t="s">
        <v>4513</v>
      </c>
      <c r="G462" s="236" t="s">
        <v>3421</v>
      </c>
      <c r="H462" s="237">
        <v>1</v>
      </c>
      <c r="I462" s="238"/>
      <c r="J462" s="239"/>
      <c r="K462" s="237">
        <f t="shared" si="149"/>
        <v>0</v>
      </c>
      <c r="L462" s="239"/>
      <c r="M462" s="240"/>
      <c r="N462" s="241" t="s">
        <v>1</v>
      </c>
      <c r="O462" s="195" t="s">
        <v>47</v>
      </c>
      <c r="P462" s="196">
        <f t="shared" si="150"/>
        <v>0</v>
      </c>
      <c r="Q462" s="196">
        <f t="shared" si="151"/>
        <v>0</v>
      </c>
      <c r="R462" s="196">
        <f t="shared" si="152"/>
        <v>0</v>
      </c>
      <c r="S462" s="66"/>
      <c r="T462" s="197">
        <f t="shared" si="153"/>
        <v>0</v>
      </c>
      <c r="U462" s="197">
        <v>0</v>
      </c>
      <c r="V462" s="197">
        <f t="shared" si="154"/>
        <v>0</v>
      </c>
      <c r="W462" s="197">
        <v>0</v>
      </c>
      <c r="X462" s="198">
        <f t="shared" si="155"/>
        <v>0</v>
      </c>
      <c r="Y462" s="37"/>
      <c r="Z462" s="37"/>
      <c r="AA462" s="37"/>
      <c r="AB462" s="37"/>
      <c r="AC462" s="37"/>
      <c r="AD462" s="37"/>
      <c r="AE462" s="37"/>
      <c r="AR462" s="199" t="s">
        <v>3422</v>
      </c>
      <c r="AT462" s="199" t="s">
        <v>483</v>
      </c>
      <c r="AU462" s="199" t="s">
        <v>335</v>
      </c>
      <c r="AY462" s="19" t="s">
        <v>329</v>
      </c>
      <c r="BE462" s="115">
        <f t="shared" si="156"/>
        <v>0</v>
      </c>
      <c r="BF462" s="115">
        <f t="shared" si="157"/>
        <v>0</v>
      </c>
      <c r="BG462" s="115">
        <f t="shared" si="158"/>
        <v>0</v>
      </c>
      <c r="BH462" s="115">
        <f t="shared" si="159"/>
        <v>0</v>
      </c>
      <c r="BI462" s="115">
        <f t="shared" si="160"/>
        <v>0</v>
      </c>
      <c r="BJ462" s="19" t="s">
        <v>96</v>
      </c>
      <c r="BK462" s="200">
        <f t="shared" si="161"/>
        <v>0</v>
      </c>
      <c r="BL462" s="19" t="s">
        <v>821</v>
      </c>
      <c r="BM462" s="199" t="s">
        <v>4514</v>
      </c>
    </row>
    <row r="463" spans="1:65" s="2" customFormat="1" ht="16.5" customHeight="1">
      <c r="A463" s="37"/>
      <c r="B463" s="153"/>
      <c r="C463" s="233" t="s">
        <v>4515</v>
      </c>
      <c r="D463" s="233" t="s">
        <v>483</v>
      </c>
      <c r="E463" s="234" t="s">
        <v>4516</v>
      </c>
      <c r="F463" s="235" t="s">
        <v>4517</v>
      </c>
      <c r="G463" s="236" t="s">
        <v>646</v>
      </c>
      <c r="H463" s="237">
        <v>1</v>
      </c>
      <c r="I463" s="238"/>
      <c r="J463" s="239"/>
      <c r="K463" s="237">
        <f t="shared" si="149"/>
        <v>0</v>
      </c>
      <c r="L463" s="239"/>
      <c r="M463" s="240"/>
      <c r="N463" s="241" t="s">
        <v>1</v>
      </c>
      <c r="O463" s="195" t="s">
        <v>47</v>
      </c>
      <c r="P463" s="196">
        <f t="shared" si="150"/>
        <v>0</v>
      </c>
      <c r="Q463" s="196">
        <f t="shared" si="151"/>
        <v>0</v>
      </c>
      <c r="R463" s="196">
        <f t="shared" si="152"/>
        <v>0</v>
      </c>
      <c r="S463" s="66"/>
      <c r="T463" s="197">
        <f t="shared" si="153"/>
        <v>0</v>
      </c>
      <c r="U463" s="197">
        <v>0</v>
      </c>
      <c r="V463" s="197">
        <f t="shared" si="154"/>
        <v>0</v>
      </c>
      <c r="W463" s="197">
        <v>0</v>
      </c>
      <c r="X463" s="198">
        <f t="shared" si="155"/>
        <v>0</v>
      </c>
      <c r="Y463" s="37"/>
      <c r="Z463" s="37"/>
      <c r="AA463" s="37"/>
      <c r="AB463" s="37"/>
      <c r="AC463" s="37"/>
      <c r="AD463" s="37"/>
      <c r="AE463" s="37"/>
      <c r="AR463" s="199" t="s">
        <v>3422</v>
      </c>
      <c r="AT463" s="199" t="s">
        <v>483</v>
      </c>
      <c r="AU463" s="199" t="s">
        <v>335</v>
      </c>
      <c r="AY463" s="19" t="s">
        <v>329</v>
      </c>
      <c r="BE463" s="115">
        <f t="shared" si="156"/>
        <v>0</v>
      </c>
      <c r="BF463" s="115">
        <f t="shared" si="157"/>
        <v>0</v>
      </c>
      <c r="BG463" s="115">
        <f t="shared" si="158"/>
        <v>0</v>
      </c>
      <c r="BH463" s="115">
        <f t="shared" si="159"/>
        <v>0</v>
      </c>
      <c r="BI463" s="115">
        <f t="shared" si="160"/>
        <v>0</v>
      </c>
      <c r="BJ463" s="19" t="s">
        <v>96</v>
      </c>
      <c r="BK463" s="200">
        <f t="shared" si="161"/>
        <v>0</v>
      </c>
      <c r="BL463" s="19" t="s">
        <v>821</v>
      </c>
      <c r="BM463" s="199" t="s">
        <v>4518</v>
      </c>
    </row>
    <row r="464" spans="1:65" s="2" customFormat="1" ht="24.2" customHeight="1">
      <c r="A464" s="37"/>
      <c r="B464" s="153"/>
      <c r="C464" s="187" t="s">
        <v>4519</v>
      </c>
      <c r="D464" s="187" t="s">
        <v>331</v>
      </c>
      <c r="E464" s="188" t="s">
        <v>4520</v>
      </c>
      <c r="F464" s="189" t="s">
        <v>4521</v>
      </c>
      <c r="G464" s="190" t="s">
        <v>1460</v>
      </c>
      <c r="H464" s="191">
        <v>1</v>
      </c>
      <c r="I464" s="192"/>
      <c r="J464" s="192"/>
      <c r="K464" s="191">
        <f t="shared" si="149"/>
        <v>0</v>
      </c>
      <c r="L464" s="193"/>
      <c r="M464" s="38"/>
      <c r="N464" s="194" t="s">
        <v>1</v>
      </c>
      <c r="O464" s="195" t="s">
        <v>47</v>
      </c>
      <c r="P464" s="196">
        <f t="shared" si="150"/>
        <v>0</v>
      </c>
      <c r="Q464" s="196">
        <f t="shared" si="151"/>
        <v>0</v>
      </c>
      <c r="R464" s="196">
        <f t="shared" si="152"/>
        <v>0</v>
      </c>
      <c r="S464" s="66"/>
      <c r="T464" s="197">
        <f t="shared" si="153"/>
        <v>0</v>
      </c>
      <c r="U464" s="197">
        <v>0</v>
      </c>
      <c r="V464" s="197">
        <f t="shared" si="154"/>
        <v>0</v>
      </c>
      <c r="W464" s="197">
        <v>0</v>
      </c>
      <c r="X464" s="198">
        <f t="shared" si="155"/>
        <v>0</v>
      </c>
      <c r="Y464" s="37"/>
      <c r="Z464" s="37"/>
      <c r="AA464" s="37"/>
      <c r="AB464" s="37"/>
      <c r="AC464" s="37"/>
      <c r="AD464" s="37"/>
      <c r="AE464" s="37"/>
      <c r="AR464" s="199" t="s">
        <v>821</v>
      </c>
      <c r="AT464" s="199" t="s">
        <v>331</v>
      </c>
      <c r="AU464" s="199" t="s">
        <v>335</v>
      </c>
      <c r="AY464" s="19" t="s">
        <v>329</v>
      </c>
      <c r="BE464" s="115">
        <f t="shared" si="156"/>
        <v>0</v>
      </c>
      <c r="BF464" s="115">
        <f t="shared" si="157"/>
        <v>0</v>
      </c>
      <c r="BG464" s="115">
        <f t="shared" si="158"/>
        <v>0</v>
      </c>
      <c r="BH464" s="115">
        <f t="shared" si="159"/>
        <v>0</v>
      </c>
      <c r="BI464" s="115">
        <f t="shared" si="160"/>
        <v>0</v>
      </c>
      <c r="BJ464" s="19" t="s">
        <v>96</v>
      </c>
      <c r="BK464" s="200">
        <f t="shared" si="161"/>
        <v>0</v>
      </c>
      <c r="BL464" s="19" t="s">
        <v>821</v>
      </c>
      <c r="BM464" s="199" t="s">
        <v>4522</v>
      </c>
    </row>
    <row r="465" spans="1:65" s="2" customFormat="1" ht="16.5" customHeight="1">
      <c r="A465" s="37"/>
      <c r="B465" s="153"/>
      <c r="C465" s="233" t="s">
        <v>4523</v>
      </c>
      <c r="D465" s="233" t="s">
        <v>483</v>
      </c>
      <c r="E465" s="234" t="s">
        <v>4524</v>
      </c>
      <c r="F465" s="235" t="s">
        <v>4525</v>
      </c>
      <c r="G465" s="236" t="s">
        <v>646</v>
      </c>
      <c r="H465" s="237">
        <v>10</v>
      </c>
      <c r="I465" s="238"/>
      <c r="J465" s="239"/>
      <c r="K465" s="237">
        <f t="shared" si="149"/>
        <v>0</v>
      </c>
      <c r="L465" s="239"/>
      <c r="M465" s="240"/>
      <c r="N465" s="241" t="s">
        <v>1</v>
      </c>
      <c r="O465" s="195" t="s">
        <v>47</v>
      </c>
      <c r="P465" s="196">
        <f t="shared" si="150"/>
        <v>0</v>
      </c>
      <c r="Q465" s="196">
        <f t="shared" si="151"/>
        <v>0</v>
      </c>
      <c r="R465" s="196">
        <f t="shared" si="152"/>
        <v>0</v>
      </c>
      <c r="S465" s="66"/>
      <c r="T465" s="197">
        <f t="shared" si="153"/>
        <v>0</v>
      </c>
      <c r="U465" s="197">
        <v>0</v>
      </c>
      <c r="V465" s="197">
        <f t="shared" si="154"/>
        <v>0</v>
      </c>
      <c r="W465" s="197">
        <v>0</v>
      </c>
      <c r="X465" s="198">
        <f t="shared" si="155"/>
        <v>0</v>
      </c>
      <c r="Y465" s="37"/>
      <c r="Z465" s="37"/>
      <c r="AA465" s="37"/>
      <c r="AB465" s="37"/>
      <c r="AC465" s="37"/>
      <c r="AD465" s="37"/>
      <c r="AE465" s="37"/>
      <c r="AR465" s="199" t="s">
        <v>3422</v>
      </c>
      <c r="AT465" s="199" t="s">
        <v>483</v>
      </c>
      <c r="AU465" s="199" t="s">
        <v>335</v>
      </c>
      <c r="AY465" s="19" t="s">
        <v>329</v>
      </c>
      <c r="BE465" s="115">
        <f t="shared" si="156"/>
        <v>0</v>
      </c>
      <c r="BF465" s="115">
        <f t="shared" si="157"/>
        <v>0</v>
      </c>
      <c r="BG465" s="115">
        <f t="shared" si="158"/>
        <v>0</v>
      </c>
      <c r="BH465" s="115">
        <f t="shared" si="159"/>
        <v>0</v>
      </c>
      <c r="BI465" s="115">
        <f t="shared" si="160"/>
        <v>0</v>
      </c>
      <c r="BJ465" s="19" t="s">
        <v>96</v>
      </c>
      <c r="BK465" s="200">
        <f t="shared" si="161"/>
        <v>0</v>
      </c>
      <c r="BL465" s="19" t="s">
        <v>821</v>
      </c>
      <c r="BM465" s="199" t="s">
        <v>4526</v>
      </c>
    </row>
    <row r="466" spans="1:65" s="2" customFormat="1" ht="16.5" customHeight="1">
      <c r="A466" s="37"/>
      <c r="B466" s="153"/>
      <c r="C466" s="233" t="s">
        <v>4527</v>
      </c>
      <c r="D466" s="233" t="s">
        <v>483</v>
      </c>
      <c r="E466" s="234" t="s">
        <v>4528</v>
      </c>
      <c r="F466" s="235" t="s">
        <v>4529</v>
      </c>
      <c r="G466" s="236" t="s">
        <v>646</v>
      </c>
      <c r="H466" s="237">
        <v>3</v>
      </c>
      <c r="I466" s="238"/>
      <c r="J466" s="239"/>
      <c r="K466" s="237">
        <f t="shared" si="149"/>
        <v>0</v>
      </c>
      <c r="L466" s="239"/>
      <c r="M466" s="240"/>
      <c r="N466" s="241" t="s">
        <v>1</v>
      </c>
      <c r="O466" s="195" t="s">
        <v>47</v>
      </c>
      <c r="P466" s="196">
        <f t="shared" si="150"/>
        <v>0</v>
      </c>
      <c r="Q466" s="196">
        <f t="shared" si="151"/>
        <v>0</v>
      </c>
      <c r="R466" s="196">
        <f t="shared" si="152"/>
        <v>0</v>
      </c>
      <c r="S466" s="66"/>
      <c r="T466" s="197">
        <f t="shared" si="153"/>
        <v>0</v>
      </c>
      <c r="U466" s="197">
        <v>0</v>
      </c>
      <c r="V466" s="197">
        <f t="shared" si="154"/>
        <v>0</v>
      </c>
      <c r="W466" s="197">
        <v>0</v>
      </c>
      <c r="X466" s="198">
        <f t="shared" si="155"/>
        <v>0</v>
      </c>
      <c r="Y466" s="37"/>
      <c r="Z466" s="37"/>
      <c r="AA466" s="37"/>
      <c r="AB466" s="37"/>
      <c r="AC466" s="37"/>
      <c r="AD466" s="37"/>
      <c r="AE466" s="37"/>
      <c r="AR466" s="199" t="s">
        <v>3422</v>
      </c>
      <c r="AT466" s="199" t="s">
        <v>483</v>
      </c>
      <c r="AU466" s="199" t="s">
        <v>335</v>
      </c>
      <c r="AY466" s="19" t="s">
        <v>329</v>
      </c>
      <c r="BE466" s="115">
        <f t="shared" si="156"/>
        <v>0</v>
      </c>
      <c r="BF466" s="115">
        <f t="shared" si="157"/>
        <v>0</v>
      </c>
      <c r="BG466" s="115">
        <f t="shared" si="158"/>
        <v>0</v>
      </c>
      <c r="BH466" s="115">
        <f t="shared" si="159"/>
        <v>0</v>
      </c>
      <c r="BI466" s="115">
        <f t="shared" si="160"/>
        <v>0</v>
      </c>
      <c r="BJ466" s="19" t="s">
        <v>96</v>
      </c>
      <c r="BK466" s="200">
        <f t="shared" si="161"/>
        <v>0</v>
      </c>
      <c r="BL466" s="19" t="s">
        <v>821</v>
      </c>
      <c r="BM466" s="199" t="s">
        <v>4530</v>
      </c>
    </row>
    <row r="467" spans="1:65" s="2" customFormat="1" ht="16.5" customHeight="1">
      <c r="A467" s="37"/>
      <c r="B467" s="153"/>
      <c r="C467" s="187" t="s">
        <v>4531</v>
      </c>
      <c r="D467" s="187" t="s">
        <v>331</v>
      </c>
      <c r="E467" s="188" t="s">
        <v>4532</v>
      </c>
      <c r="F467" s="189" t="s">
        <v>4533</v>
      </c>
      <c r="G467" s="190" t="s">
        <v>1460</v>
      </c>
      <c r="H467" s="191">
        <v>1</v>
      </c>
      <c r="I467" s="192"/>
      <c r="J467" s="192"/>
      <c r="K467" s="191">
        <f t="shared" si="149"/>
        <v>0</v>
      </c>
      <c r="L467" s="193"/>
      <c r="M467" s="38"/>
      <c r="N467" s="194" t="s">
        <v>1</v>
      </c>
      <c r="O467" s="195" t="s">
        <v>47</v>
      </c>
      <c r="P467" s="196">
        <f t="shared" si="150"/>
        <v>0</v>
      </c>
      <c r="Q467" s="196">
        <f t="shared" si="151"/>
        <v>0</v>
      </c>
      <c r="R467" s="196">
        <f t="shared" si="152"/>
        <v>0</v>
      </c>
      <c r="S467" s="66"/>
      <c r="T467" s="197">
        <f t="shared" si="153"/>
        <v>0</v>
      </c>
      <c r="U467" s="197">
        <v>0</v>
      </c>
      <c r="V467" s="197">
        <f t="shared" si="154"/>
        <v>0</v>
      </c>
      <c r="W467" s="197">
        <v>0</v>
      </c>
      <c r="X467" s="198">
        <f t="shared" si="155"/>
        <v>0</v>
      </c>
      <c r="Y467" s="37"/>
      <c r="Z467" s="37"/>
      <c r="AA467" s="37"/>
      <c r="AB467" s="37"/>
      <c r="AC467" s="37"/>
      <c r="AD467" s="37"/>
      <c r="AE467" s="37"/>
      <c r="AR467" s="199" t="s">
        <v>821</v>
      </c>
      <c r="AT467" s="199" t="s">
        <v>331</v>
      </c>
      <c r="AU467" s="199" t="s">
        <v>335</v>
      </c>
      <c r="AY467" s="19" t="s">
        <v>329</v>
      </c>
      <c r="BE467" s="115">
        <f t="shared" si="156"/>
        <v>0</v>
      </c>
      <c r="BF467" s="115">
        <f t="shared" si="157"/>
        <v>0</v>
      </c>
      <c r="BG467" s="115">
        <f t="shared" si="158"/>
        <v>0</v>
      </c>
      <c r="BH467" s="115">
        <f t="shared" si="159"/>
        <v>0</v>
      </c>
      <c r="BI467" s="115">
        <f t="shared" si="160"/>
        <v>0</v>
      </c>
      <c r="BJ467" s="19" t="s">
        <v>96</v>
      </c>
      <c r="BK467" s="200">
        <f t="shared" si="161"/>
        <v>0</v>
      </c>
      <c r="BL467" s="19" t="s">
        <v>821</v>
      </c>
      <c r="BM467" s="199" t="s">
        <v>4534</v>
      </c>
    </row>
    <row r="468" spans="1:65" s="2" customFormat="1" ht="44.25" customHeight="1">
      <c r="A468" s="37"/>
      <c r="B468" s="153"/>
      <c r="C468" s="233" t="s">
        <v>4535</v>
      </c>
      <c r="D468" s="233" t="s">
        <v>483</v>
      </c>
      <c r="E468" s="234" t="s">
        <v>4536</v>
      </c>
      <c r="F468" s="235" t="s">
        <v>4537</v>
      </c>
      <c r="G468" s="236" t="s">
        <v>646</v>
      </c>
      <c r="H468" s="237">
        <v>1</v>
      </c>
      <c r="I468" s="238"/>
      <c r="J468" s="239"/>
      <c r="K468" s="237">
        <f t="shared" si="149"/>
        <v>0</v>
      </c>
      <c r="L468" s="239"/>
      <c r="M468" s="240"/>
      <c r="N468" s="241" t="s">
        <v>1</v>
      </c>
      <c r="O468" s="195" t="s">
        <v>47</v>
      </c>
      <c r="P468" s="196">
        <f t="shared" si="150"/>
        <v>0</v>
      </c>
      <c r="Q468" s="196">
        <f t="shared" si="151"/>
        <v>0</v>
      </c>
      <c r="R468" s="196">
        <f t="shared" si="152"/>
        <v>0</v>
      </c>
      <c r="S468" s="66"/>
      <c r="T468" s="197">
        <f t="shared" si="153"/>
        <v>0</v>
      </c>
      <c r="U468" s="197">
        <v>0</v>
      </c>
      <c r="V468" s="197">
        <f t="shared" si="154"/>
        <v>0</v>
      </c>
      <c r="W468" s="197">
        <v>0</v>
      </c>
      <c r="X468" s="198">
        <f t="shared" si="155"/>
        <v>0</v>
      </c>
      <c r="Y468" s="37"/>
      <c r="Z468" s="37"/>
      <c r="AA468" s="37"/>
      <c r="AB468" s="37"/>
      <c r="AC468" s="37"/>
      <c r="AD468" s="37"/>
      <c r="AE468" s="37"/>
      <c r="AR468" s="199" t="s">
        <v>3422</v>
      </c>
      <c r="AT468" s="199" t="s">
        <v>483</v>
      </c>
      <c r="AU468" s="199" t="s">
        <v>335</v>
      </c>
      <c r="AY468" s="19" t="s">
        <v>329</v>
      </c>
      <c r="BE468" s="115">
        <f t="shared" si="156"/>
        <v>0</v>
      </c>
      <c r="BF468" s="115">
        <f t="shared" si="157"/>
        <v>0</v>
      </c>
      <c r="BG468" s="115">
        <f t="shared" si="158"/>
        <v>0</v>
      </c>
      <c r="BH468" s="115">
        <f t="shared" si="159"/>
        <v>0</v>
      </c>
      <c r="BI468" s="115">
        <f t="shared" si="160"/>
        <v>0</v>
      </c>
      <c r="BJ468" s="19" t="s">
        <v>96</v>
      </c>
      <c r="BK468" s="200">
        <f t="shared" si="161"/>
        <v>0</v>
      </c>
      <c r="BL468" s="19" t="s">
        <v>821</v>
      </c>
      <c r="BM468" s="199" t="s">
        <v>4538</v>
      </c>
    </row>
    <row r="469" spans="1:65" s="2" customFormat="1" ht="24.2" customHeight="1">
      <c r="A469" s="37"/>
      <c r="B469" s="153"/>
      <c r="C469" s="233" t="s">
        <v>4539</v>
      </c>
      <c r="D469" s="233" t="s">
        <v>483</v>
      </c>
      <c r="E469" s="234" t="s">
        <v>4540</v>
      </c>
      <c r="F469" s="235" t="s">
        <v>4541</v>
      </c>
      <c r="G469" s="236" t="s">
        <v>646</v>
      </c>
      <c r="H469" s="237">
        <v>4</v>
      </c>
      <c r="I469" s="238"/>
      <c r="J469" s="239"/>
      <c r="K469" s="237">
        <f t="shared" si="149"/>
        <v>0</v>
      </c>
      <c r="L469" s="239"/>
      <c r="M469" s="240"/>
      <c r="N469" s="241" t="s">
        <v>1</v>
      </c>
      <c r="O469" s="195" t="s">
        <v>47</v>
      </c>
      <c r="P469" s="196">
        <f t="shared" si="150"/>
        <v>0</v>
      </c>
      <c r="Q469" s="196">
        <f t="shared" si="151"/>
        <v>0</v>
      </c>
      <c r="R469" s="196">
        <f t="shared" si="152"/>
        <v>0</v>
      </c>
      <c r="S469" s="66"/>
      <c r="T469" s="197">
        <f t="shared" si="153"/>
        <v>0</v>
      </c>
      <c r="U469" s="197">
        <v>0</v>
      </c>
      <c r="V469" s="197">
        <f t="shared" si="154"/>
        <v>0</v>
      </c>
      <c r="W469" s="197">
        <v>0</v>
      </c>
      <c r="X469" s="198">
        <f t="shared" si="155"/>
        <v>0</v>
      </c>
      <c r="Y469" s="37"/>
      <c r="Z469" s="37"/>
      <c r="AA469" s="37"/>
      <c r="AB469" s="37"/>
      <c r="AC469" s="37"/>
      <c r="AD469" s="37"/>
      <c r="AE469" s="37"/>
      <c r="AR469" s="199" t="s">
        <v>3422</v>
      </c>
      <c r="AT469" s="199" t="s">
        <v>483</v>
      </c>
      <c r="AU469" s="199" t="s">
        <v>335</v>
      </c>
      <c r="AY469" s="19" t="s">
        <v>329</v>
      </c>
      <c r="BE469" s="115">
        <f t="shared" si="156"/>
        <v>0</v>
      </c>
      <c r="BF469" s="115">
        <f t="shared" si="157"/>
        <v>0</v>
      </c>
      <c r="BG469" s="115">
        <f t="shared" si="158"/>
        <v>0</v>
      </c>
      <c r="BH469" s="115">
        <f t="shared" si="159"/>
        <v>0</v>
      </c>
      <c r="BI469" s="115">
        <f t="shared" si="160"/>
        <v>0</v>
      </c>
      <c r="BJ469" s="19" t="s">
        <v>96</v>
      </c>
      <c r="BK469" s="200">
        <f t="shared" si="161"/>
        <v>0</v>
      </c>
      <c r="BL469" s="19" t="s">
        <v>821</v>
      </c>
      <c r="BM469" s="199" t="s">
        <v>4542</v>
      </c>
    </row>
    <row r="470" spans="1:65" s="2" customFormat="1" ht="24.2" customHeight="1">
      <c r="A470" s="37"/>
      <c r="B470" s="153"/>
      <c r="C470" s="233" t="s">
        <v>4543</v>
      </c>
      <c r="D470" s="233" t="s">
        <v>483</v>
      </c>
      <c r="E470" s="234" t="s">
        <v>4544</v>
      </c>
      <c r="F470" s="235" t="s">
        <v>4545</v>
      </c>
      <c r="G470" s="236" t="s">
        <v>646</v>
      </c>
      <c r="H470" s="237">
        <v>1</v>
      </c>
      <c r="I470" s="238"/>
      <c r="J470" s="239"/>
      <c r="K470" s="237">
        <f t="shared" si="149"/>
        <v>0</v>
      </c>
      <c r="L470" s="239"/>
      <c r="M470" s="240"/>
      <c r="N470" s="241" t="s">
        <v>1</v>
      </c>
      <c r="O470" s="195" t="s">
        <v>47</v>
      </c>
      <c r="P470" s="196">
        <f t="shared" si="150"/>
        <v>0</v>
      </c>
      <c r="Q470" s="196">
        <f t="shared" si="151"/>
        <v>0</v>
      </c>
      <c r="R470" s="196">
        <f t="shared" si="152"/>
        <v>0</v>
      </c>
      <c r="S470" s="66"/>
      <c r="T470" s="197">
        <f t="shared" si="153"/>
        <v>0</v>
      </c>
      <c r="U470" s="197">
        <v>0</v>
      </c>
      <c r="V470" s="197">
        <f t="shared" si="154"/>
        <v>0</v>
      </c>
      <c r="W470" s="197">
        <v>0</v>
      </c>
      <c r="X470" s="198">
        <f t="shared" si="155"/>
        <v>0</v>
      </c>
      <c r="Y470" s="37"/>
      <c r="Z470" s="37"/>
      <c r="AA470" s="37"/>
      <c r="AB470" s="37"/>
      <c r="AC470" s="37"/>
      <c r="AD470" s="37"/>
      <c r="AE470" s="37"/>
      <c r="AR470" s="199" t="s">
        <v>3422</v>
      </c>
      <c r="AT470" s="199" t="s">
        <v>483</v>
      </c>
      <c r="AU470" s="199" t="s">
        <v>335</v>
      </c>
      <c r="AY470" s="19" t="s">
        <v>329</v>
      </c>
      <c r="BE470" s="115">
        <f t="shared" si="156"/>
        <v>0</v>
      </c>
      <c r="BF470" s="115">
        <f t="shared" si="157"/>
        <v>0</v>
      </c>
      <c r="BG470" s="115">
        <f t="shared" si="158"/>
        <v>0</v>
      </c>
      <c r="BH470" s="115">
        <f t="shared" si="159"/>
        <v>0</v>
      </c>
      <c r="BI470" s="115">
        <f t="shared" si="160"/>
        <v>0</v>
      </c>
      <c r="BJ470" s="19" t="s">
        <v>96</v>
      </c>
      <c r="BK470" s="200">
        <f t="shared" si="161"/>
        <v>0</v>
      </c>
      <c r="BL470" s="19" t="s">
        <v>821</v>
      </c>
      <c r="BM470" s="199" t="s">
        <v>4546</v>
      </c>
    </row>
    <row r="471" spans="1:65" s="2" customFormat="1" ht="24.2" customHeight="1">
      <c r="A471" s="37"/>
      <c r="B471" s="153"/>
      <c r="C471" s="233" t="s">
        <v>4547</v>
      </c>
      <c r="D471" s="233" t="s">
        <v>483</v>
      </c>
      <c r="E471" s="234" t="s">
        <v>4548</v>
      </c>
      <c r="F471" s="235" t="s">
        <v>4549</v>
      </c>
      <c r="G471" s="236" t="s">
        <v>646</v>
      </c>
      <c r="H471" s="237">
        <v>2</v>
      </c>
      <c r="I471" s="238"/>
      <c r="J471" s="239"/>
      <c r="K471" s="237">
        <f t="shared" si="149"/>
        <v>0</v>
      </c>
      <c r="L471" s="239"/>
      <c r="M471" s="240"/>
      <c r="N471" s="241" t="s">
        <v>1</v>
      </c>
      <c r="O471" s="195" t="s">
        <v>47</v>
      </c>
      <c r="P471" s="196">
        <f t="shared" si="150"/>
        <v>0</v>
      </c>
      <c r="Q471" s="196">
        <f t="shared" si="151"/>
        <v>0</v>
      </c>
      <c r="R471" s="196">
        <f t="shared" si="152"/>
        <v>0</v>
      </c>
      <c r="S471" s="66"/>
      <c r="T471" s="197">
        <f t="shared" si="153"/>
        <v>0</v>
      </c>
      <c r="U471" s="197">
        <v>0</v>
      </c>
      <c r="V471" s="197">
        <f t="shared" si="154"/>
        <v>0</v>
      </c>
      <c r="W471" s="197">
        <v>0</v>
      </c>
      <c r="X471" s="198">
        <f t="shared" si="155"/>
        <v>0</v>
      </c>
      <c r="Y471" s="37"/>
      <c r="Z471" s="37"/>
      <c r="AA471" s="37"/>
      <c r="AB471" s="37"/>
      <c r="AC471" s="37"/>
      <c r="AD471" s="37"/>
      <c r="AE471" s="37"/>
      <c r="AR471" s="199" t="s">
        <v>3422</v>
      </c>
      <c r="AT471" s="199" t="s">
        <v>483</v>
      </c>
      <c r="AU471" s="199" t="s">
        <v>335</v>
      </c>
      <c r="AY471" s="19" t="s">
        <v>329</v>
      </c>
      <c r="BE471" s="115">
        <f t="shared" si="156"/>
        <v>0</v>
      </c>
      <c r="BF471" s="115">
        <f t="shared" si="157"/>
        <v>0</v>
      </c>
      <c r="BG471" s="115">
        <f t="shared" si="158"/>
        <v>0</v>
      </c>
      <c r="BH471" s="115">
        <f t="shared" si="159"/>
        <v>0</v>
      </c>
      <c r="BI471" s="115">
        <f t="shared" si="160"/>
        <v>0</v>
      </c>
      <c r="BJ471" s="19" t="s">
        <v>96</v>
      </c>
      <c r="BK471" s="200">
        <f t="shared" si="161"/>
        <v>0</v>
      </c>
      <c r="BL471" s="19" t="s">
        <v>821</v>
      </c>
      <c r="BM471" s="199" t="s">
        <v>4550</v>
      </c>
    </row>
    <row r="472" spans="1:65" s="2" customFormat="1" ht="21.75" customHeight="1">
      <c r="A472" s="37"/>
      <c r="B472" s="153"/>
      <c r="C472" s="187" t="s">
        <v>4551</v>
      </c>
      <c r="D472" s="187" t="s">
        <v>331</v>
      </c>
      <c r="E472" s="188" t="s">
        <v>4552</v>
      </c>
      <c r="F472" s="189" t="s">
        <v>4553</v>
      </c>
      <c r="G472" s="190" t="s">
        <v>646</v>
      </c>
      <c r="H472" s="191">
        <v>1</v>
      </c>
      <c r="I472" s="192"/>
      <c r="J472" s="192"/>
      <c r="K472" s="191">
        <f t="shared" si="149"/>
        <v>0</v>
      </c>
      <c r="L472" s="193"/>
      <c r="M472" s="38"/>
      <c r="N472" s="194" t="s">
        <v>1</v>
      </c>
      <c r="O472" s="195" t="s">
        <v>47</v>
      </c>
      <c r="P472" s="196">
        <f t="shared" si="150"/>
        <v>0</v>
      </c>
      <c r="Q472" s="196">
        <f t="shared" si="151"/>
        <v>0</v>
      </c>
      <c r="R472" s="196">
        <f t="shared" si="152"/>
        <v>0</v>
      </c>
      <c r="S472" s="66"/>
      <c r="T472" s="197">
        <f t="shared" si="153"/>
        <v>0</v>
      </c>
      <c r="U472" s="197">
        <v>0</v>
      </c>
      <c r="V472" s="197">
        <f t="shared" si="154"/>
        <v>0</v>
      </c>
      <c r="W472" s="197">
        <v>0</v>
      </c>
      <c r="X472" s="198">
        <f t="shared" si="155"/>
        <v>0</v>
      </c>
      <c r="Y472" s="37"/>
      <c r="Z472" s="37"/>
      <c r="AA472" s="37"/>
      <c r="AB472" s="37"/>
      <c r="AC472" s="37"/>
      <c r="AD472" s="37"/>
      <c r="AE472" s="37"/>
      <c r="AR472" s="199" t="s">
        <v>821</v>
      </c>
      <c r="AT472" s="199" t="s">
        <v>331</v>
      </c>
      <c r="AU472" s="199" t="s">
        <v>335</v>
      </c>
      <c r="AY472" s="19" t="s">
        <v>329</v>
      </c>
      <c r="BE472" s="115">
        <f t="shared" si="156"/>
        <v>0</v>
      </c>
      <c r="BF472" s="115">
        <f t="shared" si="157"/>
        <v>0</v>
      </c>
      <c r="BG472" s="115">
        <f t="shared" si="158"/>
        <v>0</v>
      </c>
      <c r="BH472" s="115">
        <f t="shared" si="159"/>
        <v>0</v>
      </c>
      <c r="BI472" s="115">
        <f t="shared" si="160"/>
        <v>0</v>
      </c>
      <c r="BJ472" s="19" t="s">
        <v>96</v>
      </c>
      <c r="BK472" s="200">
        <f t="shared" si="161"/>
        <v>0</v>
      </c>
      <c r="BL472" s="19" t="s">
        <v>821</v>
      </c>
      <c r="BM472" s="199" t="s">
        <v>4554</v>
      </c>
    </row>
    <row r="473" spans="1:65" s="2" customFormat="1" ht="44.25" customHeight="1">
      <c r="A473" s="37"/>
      <c r="B473" s="153"/>
      <c r="C473" s="233" t="s">
        <v>4555</v>
      </c>
      <c r="D473" s="233" t="s">
        <v>483</v>
      </c>
      <c r="E473" s="234" t="s">
        <v>4556</v>
      </c>
      <c r="F473" s="235" t="s">
        <v>4557</v>
      </c>
      <c r="G473" s="236" t="s">
        <v>646</v>
      </c>
      <c r="H473" s="237">
        <v>1</v>
      </c>
      <c r="I473" s="238"/>
      <c r="J473" s="239"/>
      <c r="K473" s="237">
        <f t="shared" si="149"/>
        <v>0</v>
      </c>
      <c r="L473" s="239"/>
      <c r="M473" s="240"/>
      <c r="N473" s="241" t="s">
        <v>1</v>
      </c>
      <c r="O473" s="195" t="s">
        <v>47</v>
      </c>
      <c r="P473" s="196">
        <f t="shared" si="150"/>
        <v>0</v>
      </c>
      <c r="Q473" s="196">
        <f t="shared" si="151"/>
        <v>0</v>
      </c>
      <c r="R473" s="196">
        <f t="shared" si="152"/>
        <v>0</v>
      </c>
      <c r="S473" s="66"/>
      <c r="T473" s="197">
        <f t="shared" si="153"/>
        <v>0</v>
      </c>
      <c r="U473" s="197">
        <v>1.9000000000000001E-4</v>
      </c>
      <c r="V473" s="197">
        <f t="shared" si="154"/>
        <v>1.9000000000000001E-4</v>
      </c>
      <c r="W473" s="197">
        <v>0</v>
      </c>
      <c r="X473" s="198">
        <f t="shared" si="155"/>
        <v>0</v>
      </c>
      <c r="Y473" s="37"/>
      <c r="Z473" s="37"/>
      <c r="AA473" s="37"/>
      <c r="AB473" s="37"/>
      <c r="AC473" s="37"/>
      <c r="AD473" s="37"/>
      <c r="AE473" s="37"/>
      <c r="AR473" s="199" t="s">
        <v>1223</v>
      </c>
      <c r="AT473" s="199" t="s">
        <v>483</v>
      </c>
      <c r="AU473" s="199" t="s">
        <v>335</v>
      </c>
      <c r="AY473" s="19" t="s">
        <v>329</v>
      </c>
      <c r="BE473" s="115">
        <f t="shared" si="156"/>
        <v>0</v>
      </c>
      <c r="BF473" s="115">
        <f t="shared" si="157"/>
        <v>0</v>
      </c>
      <c r="BG473" s="115">
        <f t="shared" si="158"/>
        <v>0</v>
      </c>
      <c r="BH473" s="115">
        <f t="shared" si="159"/>
        <v>0</v>
      </c>
      <c r="BI473" s="115">
        <f t="shared" si="160"/>
        <v>0</v>
      </c>
      <c r="BJ473" s="19" t="s">
        <v>96</v>
      </c>
      <c r="BK473" s="200">
        <f t="shared" si="161"/>
        <v>0</v>
      </c>
      <c r="BL473" s="19" t="s">
        <v>1223</v>
      </c>
      <c r="BM473" s="199" t="s">
        <v>4558</v>
      </c>
    </row>
    <row r="474" spans="1:65" s="2" customFormat="1" ht="24.2" customHeight="1">
      <c r="A474" s="37"/>
      <c r="B474" s="153"/>
      <c r="C474" s="187" t="s">
        <v>4559</v>
      </c>
      <c r="D474" s="187" t="s">
        <v>331</v>
      </c>
      <c r="E474" s="188" t="s">
        <v>4560</v>
      </c>
      <c r="F474" s="189" t="s">
        <v>4561</v>
      </c>
      <c r="G474" s="190" t="s">
        <v>646</v>
      </c>
      <c r="H474" s="191">
        <v>30</v>
      </c>
      <c r="I474" s="192"/>
      <c r="J474" s="192"/>
      <c r="K474" s="191">
        <f t="shared" si="149"/>
        <v>0</v>
      </c>
      <c r="L474" s="193"/>
      <c r="M474" s="38"/>
      <c r="N474" s="194" t="s">
        <v>1</v>
      </c>
      <c r="O474" s="195" t="s">
        <v>47</v>
      </c>
      <c r="P474" s="196">
        <f t="shared" si="150"/>
        <v>0</v>
      </c>
      <c r="Q474" s="196">
        <f t="shared" si="151"/>
        <v>0</v>
      </c>
      <c r="R474" s="196">
        <f t="shared" si="152"/>
        <v>0</v>
      </c>
      <c r="S474" s="66"/>
      <c r="T474" s="197">
        <f t="shared" si="153"/>
        <v>0</v>
      </c>
      <c r="U474" s="197">
        <v>0</v>
      </c>
      <c r="V474" s="197">
        <f t="shared" si="154"/>
        <v>0</v>
      </c>
      <c r="W474" s="197">
        <v>0</v>
      </c>
      <c r="X474" s="198">
        <f t="shared" si="155"/>
        <v>0</v>
      </c>
      <c r="Y474" s="37"/>
      <c r="Z474" s="37"/>
      <c r="AA474" s="37"/>
      <c r="AB474" s="37"/>
      <c r="AC474" s="37"/>
      <c r="AD474" s="37"/>
      <c r="AE474" s="37"/>
      <c r="AR474" s="199" t="s">
        <v>821</v>
      </c>
      <c r="AT474" s="199" t="s">
        <v>331</v>
      </c>
      <c r="AU474" s="199" t="s">
        <v>335</v>
      </c>
      <c r="AY474" s="19" t="s">
        <v>329</v>
      </c>
      <c r="BE474" s="115">
        <f t="shared" si="156"/>
        <v>0</v>
      </c>
      <c r="BF474" s="115">
        <f t="shared" si="157"/>
        <v>0</v>
      </c>
      <c r="BG474" s="115">
        <f t="shared" si="158"/>
        <v>0</v>
      </c>
      <c r="BH474" s="115">
        <f t="shared" si="159"/>
        <v>0</v>
      </c>
      <c r="BI474" s="115">
        <f t="shared" si="160"/>
        <v>0</v>
      </c>
      <c r="BJ474" s="19" t="s">
        <v>96</v>
      </c>
      <c r="BK474" s="200">
        <f t="shared" si="161"/>
        <v>0</v>
      </c>
      <c r="BL474" s="19" t="s">
        <v>821</v>
      </c>
      <c r="BM474" s="199" t="s">
        <v>4562</v>
      </c>
    </row>
    <row r="475" spans="1:65" s="2" customFormat="1" ht="24.2" customHeight="1">
      <c r="A475" s="37"/>
      <c r="B475" s="153"/>
      <c r="C475" s="233" t="s">
        <v>4563</v>
      </c>
      <c r="D475" s="233" t="s">
        <v>483</v>
      </c>
      <c r="E475" s="234" t="s">
        <v>4564</v>
      </c>
      <c r="F475" s="235" t="s">
        <v>4565</v>
      </c>
      <c r="G475" s="236" t="s">
        <v>646</v>
      </c>
      <c r="H475" s="237">
        <v>30</v>
      </c>
      <c r="I475" s="238"/>
      <c r="J475" s="239"/>
      <c r="K475" s="237">
        <f t="shared" si="149"/>
        <v>0</v>
      </c>
      <c r="L475" s="239"/>
      <c r="M475" s="240"/>
      <c r="N475" s="241" t="s">
        <v>1</v>
      </c>
      <c r="O475" s="195" t="s">
        <v>47</v>
      </c>
      <c r="P475" s="196">
        <f t="shared" si="150"/>
        <v>0</v>
      </c>
      <c r="Q475" s="196">
        <f t="shared" si="151"/>
        <v>0</v>
      </c>
      <c r="R475" s="196">
        <f t="shared" si="152"/>
        <v>0</v>
      </c>
      <c r="S475" s="66"/>
      <c r="T475" s="197">
        <f t="shared" si="153"/>
        <v>0</v>
      </c>
      <c r="U475" s="197">
        <v>4.6000000000000001E-4</v>
      </c>
      <c r="V475" s="197">
        <f t="shared" si="154"/>
        <v>1.38E-2</v>
      </c>
      <c r="W475" s="197">
        <v>0</v>
      </c>
      <c r="X475" s="198">
        <f t="shared" si="155"/>
        <v>0</v>
      </c>
      <c r="Y475" s="37"/>
      <c r="Z475" s="37"/>
      <c r="AA475" s="37"/>
      <c r="AB475" s="37"/>
      <c r="AC475" s="37"/>
      <c r="AD475" s="37"/>
      <c r="AE475" s="37"/>
      <c r="AR475" s="199" t="s">
        <v>3422</v>
      </c>
      <c r="AT475" s="199" t="s">
        <v>483</v>
      </c>
      <c r="AU475" s="199" t="s">
        <v>335</v>
      </c>
      <c r="AY475" s="19" t="s">
        <v>329</v>
      </c>
      <c r="BE475" s="115">
        <f t="shared" si="156"/>
        <v>0</v>
      </c>
      <c r="BF475" s="115">
        <f t="shared" si="157"/>
        <v>0</v>
      </c>
      <c r="BG475" s="115">
        <f t="shared" si="158"/>
        <v>0</v>
      </c>
      <c r="BH475" s="115">
        <f t="shared" si="159"/>
        <v>0</v>
      </c>
      <c r="BI475" s="115">
        <f t="shared" si="160"/>
        <v>0</v>
      </c>
      <c r="BJ475" s="19" t="s">
        <v>96</v>
      </c>
      <c r="BK475" s="200">
        <f t="shared" si="161"/>
        <v>0</v>
      </c>
      <c r="BL475" s="19" t="s">
        <v>821</v>
      </c>
      <c r="BM475" s="199" t="s">
        <v>4566</v>
      </c>
    </row>
    <row r="476" spans="1:65" s="2" customFormat="1" ht="37.9" customHeight="1">
      <c r="A476" s="37"/>
      <c r="B476" s="153"/>
      <c r="C476" s="187" t="s">
        <v>4567</v>
      </c>
      <c r="D476" s="187" t="s">
        <v>331</v>
      </c>
      <c r="E476" s="188" t="s">
        <v>4568</v>
      </c>
      <c r="F476" s="189" t="s">
        <v>4569</v>
      </c>
      <c r="G476" s="190" t="s">
        <v>646</v>
      </c>
      <c r="H476" s="191">
        <v>2</v>
      </c>
      <c r="I476" s="192"/>
      <c r="J476" s="192"/>
      <c r="K476" s="191">
        <f t="shared" si="149"/>
        <v>0</v>
      </c>
      <c r="L476" s="193"/>
      <c r="M476" s="38"/>
      <c r="N476" s="194" t="s">
        <v>1</v>
      </c>
      <c r="O476" s="195" t="s">
        <v>47</v>
      </c>
      <c r="P476" s="196">
        <f t="shared" si="150"/>
        <v>0</v>
      </c>
      <c r="Q476" s="196">
        <f t="shared" si="151"/>
        <v>0</v>
      </c>
      <c r="R476" s="196">
        <f t="shared" si="152"/>
        <v>0</v>
      </c>
      <c r="S476" s="66"/>
      <c r="T476" s="197">
        <f t="shared" si="153"/>
        <v>0</v>
      </c>
      <c r="U476" s="197">
        <v>0</v>
      </c>
      <c r="V476" s="197">
        <f t="shared" si="154"/>
        <v>0</v>
      </c>
      <c r="W476" s="197">
        <v>0</v>
      </c>
      <c r="X476" s="198">
        <f t="shared" si="155"/>
        <v>0</v>
      </c>
      <c r="Y476" s="37"/>
      <c r="Z476" s="37"/>
      <c r="AA476" s="37"/>
      <c r="AB476" s="37"/>
      <c r="AC476" s="37"/>
      <c r="AD476" s="37"/>
      <c r="AE476" s="37"/>
      <c r="AR476" s="199" t="s">
        <v>821</v>
      </c>
      <c r="AT476" s="199" t="s">
        <v>331</v>
      </c>
      <c r="AU476" s="199" t="s">
        <v>335</v>
      </c>
      <c r="AY476" s="19" t="s">
        <v>329</v>
      </c>
      <c r="BE476" s="115">
        <f t="shared" si="156"/>
        <v>0</v>
      </c>
      <c r="BF476" s="115">
        <f t="shared" si="157"/>
        <v>0</v>
      </c>
      <c r="BG476" s="115">
        <f t="shared" si="158"/>
        <v>0</v>
      </c>
      <c r="BH476" s="115">
        <f t="shared" si="159"/>
        <v>0</v>
      </c>
      <c r="BI476" s="115">
        <f t="shared" si="160"/>
        <v>0</v>
      </c>
      <c r="BJ476" s="19" t="s">
        <v>96</v>
      </c>
      <c r="BK476" s="200">
        <f t="shared" si="161"/>
        <v>0</v>
      </c>
      <c r="BL476" s="19" t="s">
        <v>821</v>
      </c>
      <c r="BM476" s="199" t="s">
        <v>4570</v>
      </c>
    </row>
    <row r="477" spans="1:65" s="2" customFormat="1" ht="24.2" customHeight="1">
      <c r="A477" s="37"/>
      <c r="B477" s="153"/>
      <c r="C477" s="233" t="s">
        <v>4571</v>
      </c>
      <c r="D477" s="233" t="s">
        <v>483</v>
      </c>
      <c r="E477" s="234" t="s">
        <v>4572</v>
      </c>
      <c r="F477" s="235" t="s">
        <v>4573</v>
      </c>
      <c r="G477" s="236" t="s">
        <v>646</v>
      </c>
      <c r="H477" s="237">
        <v>2</v>
      </c>
      <c r="I477" s="238"/>
      <c r="J477" s="239"/>
      <c r="K477" s="237">
        <f t="shared" si="149"/>
        <v>0</v>
      </c>
      <c r="L477" s="239"/>
      <c r="M477" s="240"/>
      <c r="N477" s="241" t="s">
        <v>1</v>
      </c>
      <c r="O477" s="195" t="s">
        <v>47</v>
      </c>
      <c r="P477" s="196">
        <f t="shared" si="150"/>
        <v>0</v>
      </c>
      <c r="Q477" s="196">
        <f t="shared" si="151"/>
        <v>0</v>
      </c>
      <c r="R477" s="196">
        <f t="shared" si="152"/>
        <v>0</v>
      </c>
      <c r="S477" s="66"/>
      <c r="T477" s="197">
        <f t="shared" si="153"/>
        <v>0</v>
      </c>
      <c r="U477" s="197">
        <v>2.1000000000000001E-4</v>
      </c>
      <c r="V477" s="197">
        <f t="shared" si="154"/>
        <v>4.2000000000000002E-4</v>
      </c>
      <c r="W477" s="197">
        <v>0</v>
      </c>
      <c r="X477" s="198">
        <f t="shared" si="155"/>
        <v>0</v>
      </c>
      <c r="Y477" s="37"/>
      <c r="Z477" s="37"/>
      <c r="AA477" s="37"/>
      <c r="AB477" s="37"/>
      <c r="AC477" s="37"/>
      <c r="AD477" s="37"/>
      <c r="AE477" s="37"/>
      <c r="AR477" s="199" t="s">
        <v>1223</v>
      </c>
      <c r="AT477" s="199" t="s">
        <v>483</v>
      </c>
      <c r="AU477" s="199" t="s">
        <v>335</v>
      </c>
      <c r="AY477" s="19" t="s">
        <v>329</v>
      </c>
      <c r="BE477" s="115">
        <f t="shared" si="156"/>
        <v>0</v>
      </c>
      <c r="BF477" s="115">
        <f t="shared" si="157"/>
        <v>0</v>
      </c>
      <c r="BG477" s="115">
        <f t="shared" si="158"/>
        <v>0</v>
      </c>
      <c r="BH477" s="115">
        <f t="shared" si="159"/>
        <v>0</v>
      </c>
      <c r="BI477" s="115">
        <f t="shared" si="160"/>
        <v>0</v>
      </c>
      <c r="BJ477" s="19" t="s">
        <v>96</v>
      </c>
      <c r="BK477" s="200">
        <f t="shared" si="161"/>
        <v>0</v>
      </c>
      <c r="BL477" s="19" t="s">
        <v>1223</v>
      </c>
      <c r="BM477" s="199" t="s">
        <v>4574</v>
      </c>
    </row>
    <row r="478" spans="1:65" s="2" customFormat="1" ht="24.2" customHeight="1">
      <c r="A478" s="37"/>
      <c r="B478" s="153"/>
      <c r="C478" s="187" t="s">
        <v>4575</v>
      </c>
      <c r="D478" s="187" t="s">
        <v>331</v>
      </c>
      <c r="E478" s="188" t="s">
        <v>4576</v>
      </c>
      <c r="F478" s="189" t="s">
        <v>4577</v>
      </c>
      <c r="G478" s="190" t="s">
        <v>334</v>
      </c>
      <c r="H478" s="191">
        <v>0.25</v>
      </c>
      <c r="I478" s="192"/>
      <c r="J478" s="192"/>
      <c r="K478" s="191">
        <f t="shared" si="149"/>
        <v>0</v>
      </c>
      <c r="L478" s="193"/>
      <c r="M478" s="38"/>
      <c r="N478" s="194" t="s">
        <v>1</v>
      </c>
      <c r="O478" s="195" t="s">
        <v>47</v>
      </c>
      <c r="P478" s="196">
        <f t="shared" si="150"/>
        <v>0</v>
      </c>
      <c r="Q478" s="196">
        <f t="shared" si="151"/>
        <v>0</v>
      </c>
      <c r="R478" s="196">
        <f t="shared" si="152"/>
        <v>0</v>
      </c>
      <c r="S478" s="66"/>
      <c r="T478" s="197">
        <f t="shared" si="153"/>
        <v>0</v>
      </c>
      <c r="U478" s="197">
        <v>0</v>
      </c>
      <c r="V478" s="197">
        <f t="shared" si="154"/>
        <v>0</v>
      </c>
      <c r="W478" s="197">
        <v>0</v>
      </c>
      <c r="X478" s="198">
        <f t="shared" si="155"/>
        <v>0</v>
      </c>
      <c r="Y478" s="37"/>
      <c r="Z478" s="37"/>
      <c r="AA478" s="37"/>
      <c r="AB478" s="37"/>
      <c r="AC478" s="37"/>
      <c r="AD478" s="37"/>
      <c r="AE478" s="37"/>
      <c r="AR478" s="199" t="s">
        <v>821</v>
      </c>
      <c r="AT478" s="199" t="s">
        <v>331</v>
      </c>
      <c r="AU478" s="199" t="s">
        <v>335</v>
      </c>
      <c r="AY478" s="19" t="s">
        <v>329</v>
      </c>
      <c r="BE478" s="115">
        <f t="shared" si="156"/>
        <v>0</v>
      </c>
      <c r="BF478" s="115">
        <f t="shared" si="157"/>
        <v>0</v>
      </c>
      <c r="BG478" s="115">
        <f t="shared" si="158"/>
        <v>0</v>
      </c>
      <c r="BH478" s="115">
        <f t="shared" si="159"/>
        <v>0</v>
      </c>
      <c r="BI478" s="115">
        <f t="shared" si="160"/>
        <v>0</v>
      </c>
      <c r="BJ478" s="19" t="s">
        <v>96</v>
      </c>
      <c r="BK478" s="200">
        <f t="shared" si="161"/>
        <v>0</v>
      </c>
      <c r="BL478" s="19" t="s">
        <v>821</v>
      </c>
      <c r="BM478" s="199" t="s">
        <v>4578</v>
      </c>
    </row>
    <row r="479" spans="1:65" s="2" customFormat="1" ht="16.5" customHeight="1">
      <c r="A479" s="37"/>
      <c r="B479" s="153"/>
      <c r="C479" s="233" t="s">
        <v>4579</v>
      </c>
      <c r="D479" s="233" t="s">
        <v>483</v>
      </c>
      <c r="E479" s="234" t="s">
        <v>4580</v>
      </c>
      <c r="F479" s="235" t="s">
        <v>4581</v>
      </c>
      <c r="G479" s="236" t="s">
        <v>646</v>
      </c>
      <c r="H479" s="237">
        <v>3</v>
      </c>
      <c r="I479" s="238"/>
      <c r="J479" s="239"/>
      <c r="K479" s="237">
        <f t="shared" si="149"/>
        <v>0</v>
      </c>
      <c r="L479" s="239"/>
      <c r="M479" s="240"/>
      <c r="N479" s="241" t="s">
        <v>1</v>
      </c>
      <c r="O479" s="195" t="s">
        <v>47</v>
      </c>
      <c r="P479" s="196">
        <f t="shared" si="150"/>
        <v>0</v>
      </c>
      <c r="Q479" s="196">
        <f t="shared" si="151"/>
        <v>0</v>
      </c>
      <c r="R479" s="196">
        <f t="shared" si="152"/>
        <v>0</v>
      </c>
      <c r="S479" s="66"/>
      <c r="T479" s="197">
        <f t="shared" si="153"/>
        <v>0</v>
      </c>
      <c r="U479" s="197">
        <v>4.6000000000000001E-4</v>
      </c>
      <c r="V479" s="197">
        <f t="shared" si="154"/>
        <v>1.3800000000000002E-3</v>
      </c>
      <c r="W479" s="197">
        <v>0</v>
      </c>
      <c r="X479" s="198">
        <f t="shared" si="155"/>
        <v>0</v>
      </c>
      <c r="Y479" s="37"/>
      <c r="Z479" s="37"/>
      <c r="AA479" s="37"/>
      <c r="AB479" s="37"/>
      <c r="AC479" s="37"/>
      <c r="AD479" s="37"/>
      <c r="AE479" s="37"/>
      <c r="AR479" s="199" t="s">
        <v>3422</v>
      </c>
      <c r="AT479" s="199" t="s">
        <v>483</v>
      </c>
      <c r="AU479" s="199" t="s">
        <v>335</v>
      </c>
      <c r="AY479" s="19" t="s">
        <v>329</v>
      </c>
      <c r="BE479" s="115">
        <f t="shared" si="156"/>
        <v>0</v>
      </c>
      <c r="BF479" s="115">
        <f t="shared" si="157"/>
        <v>0</v>
      </c>
      <c r="BG479" s="115">
        <f t="shared" si="158"/>
        <v>0</v>
      </c>
      <c r="BH479" s="115">
        <f t="shared" si="159"/>
        <v>0</v>
      </c>
      <c r="BI479" s="115">
        <f t="shared" si="160"/>
        <v>0</v>
      </c>
      <c r="BJ479" s="19" t="s">
        <v>96</v>
      </c>
      <c r="BK479" s="200">
        <f t="shared" si="161"/>
        <v>0</v>
      </c>
      <c r="BL479" s="19" t="s">
        <v>821</v>
      </c>
      <c r="BM479" s="199" t="s">
        <v>4582</v>
      </c>
    </row>
    <row r="480" spans="1:65" s="2" customFormat="1" ht="16.5" customHeight="1">
      <c r="A480" s="37"/>
      <c r="B480" s="153"/>
      <c r="C480" s="233" t="s">
        <v>4583</v>
      </c>
      <c r="D480" s="233" t="s">
        <v>483</v>
      </c>
      <c r="E480" s="234" t="s">
        <v>4584</v>
      </c>
      <c r="F480" s="235" t="s">
        <v>4585</v>
      </c>
      <c r="G480" s="236" t="s">
        <v>646</v>
      </c>
      <c r="H480" s="237">
        <v>40</v>
      </c>
      <c r="I480" s="238"/>
      <c r="J480" s="239"/>
      <c r="K480" s="237">
        <f t="shared" si="149"/>
        <v>0</v>
      </c>
      <c r="L480" s="239"/>
      <c r="M480" s="240"/>
      <c r="N480" s="241" t="s">
        <v>1</v>
      </c>
      <c r="O480" s="195" t="s">
        <v>47</v>
      </c>
      <c r="P480" s="196">
        <f t="shared" si="150"/>
        <v>0</v>
      </c>
      <c r="Q480" s="196">
        <f t="shared" si="151"/>
        <v>0</v>
      </c>
      <c r="R480" s="196">
        <f t="shared" si="152"/>
        <v>0</v>
      </c>
      <c r="S480" s="66"/>
      <c r="T480" s="197">
        <f t="shared" si="153"/>
        <v>0</v>
      </c>
      <c r="U480" s="197">
        <v>1.0000000000000001E-5</v>
      </c>
      <c r="V480" s="197">
        <f t="shared" si="154"/>
        <v>4.0000000000000002E-4</v>
      </c>
      <c r="W480" s="197">
        <v>0</v>
      </c>
      <c r="X480" s="198">
        <f t="shared" si="155"/>
        <v>0</v>
      </c>
      <c r="Y480" s="37"/>
      <c r="Z480" s="37"/>
      <c r="AA480" s="37"/>
      <c r="AB480" s="37"/>
      <c r="AC480" s="37"/>
      <c r="AD480" s="37"/>
      <c r="AE480" s="37"/>
      <c r="AR480" s="199" t="s">
        <v>3422</v>
      </c>
      <c r="AT480" s="199" t="s">
        <v>483</v>
      </c>
      <c r="AU480" s="199" t="s">
        <v>335</v>
      </c>
      <c r="AY480" s="19" t="s">
        <v>329</v>
      </c>
      <c r="BE480" s="115">
        <f t="shared" si="156"/>
        <v>0</v>
      </c>
      <c r="BF480" s="115">
        <f t="shared" si="157"/>
        <v>0</v>
      </c>
      <c r="BG480" s="115">
        <f t="shared" si="158"/>
        <v>0</v>
      </c>
      <c r="BH480" s="115">
        <f t="shared" si="159"/>
        <v>0</v>
      </c>
      <c r="BI480" s="115">
        <f t="shared" si="160"/>
        <v>0</v>
      </c>
      <c r="BJ480" s="19" t="s">
        <v>96</v>
      </c>
      <c r="BK480" s="200">
        <f t="shared" si="161"/>
        <v>0</v>
      </c>
      <c r="BL480" s="19" t="s">
        <v>821</v>
      </c>
      <c r="BM480" s="199" t="s">
        <v>4586</v>
      </c>
    </row>
    <row r="481" spans="1:65" s="2" customFormat="1" ht="16.5" customHeight="1">
      <c r="A481" s="37"/>
      <c r="B481" s="153"/>
      <c r="C481" s="187" t="s">
        <v>4587</v>
      </c>
      <c r="D481" s="187" t="s">
        <v>331</v>
      </c>
      <c r="E481" s="188" t="s">
        <v>4588</v>
      </c>
      <c r="F481" s="189" t="s">
        <v>4589</v>
      </c>
      <c r="G481" s="190" t="s">
        <v>334</v>
      </c>
      <c r="H481" s="191">
        <v>13</v>
      </c>
      <c r="I481" s="192"/>
      <c r="J481" s="192"/>
      <c r="K481" s="191">
        <f t="shared" si="149"/>
        <v>0</v>
      </c>
      <c r="L481" s="193"/>
      <c r="M481" s="38"/>
      <c r="N481" s="194" t="s">
        <v>1</v>
      </c>
      <c r="O481" s="195" t="s">
        <v>47</v>
      </c>
      <c r="P481" s="196">
        <f t="shared" si="150"/>
        <v>0</v>
      </c>
      <c r="Q481" s="196">
        <f t="shared" si="151"/>
        <v>0</v>
      </c>
      <c r="R481" s="196">
        <f t="shared" si="152"/>
        <v>0</v>
      </c>
      <c r="S481" s="66"/>
      <c r="T481" s="197">
        <f t="shared" si="153"/>
        <v>0</v>
      </c>
      <c r="U481" s="197">
        <v>0</v>
      </c>
      <c r="V481" s="197">
        <f t="shared" si="154"/>
        <v>0</v>
      </c>
      <c r="W481" s="197">
        <v>0</v>
      </c>
      <c r="X481" s="198">
        <f t="shared" si="155"/>
        <v>0</v>
      </c>
      <c r="Y481" s="37"/>
      <c r="Z481" s="37"/>
      <c r="AA481" s="37"/>
      <c r="AB481" s="37"/>
      <c r="AC481" s="37"/>
      <c r="AD481" s="37"/>
      <c r="AE481" s="37"/>
      <c r="AR481" s="199" t="s">
        <v>821</v>
      </c>
      <c r="AT481" s="199" t="s">
        <v>331</v>
      </c>
      <c r="AU481" s="199" t="s">
        <v>335</v>
      </c>
      <c r="AY481" s="19" t="s">
        <v>329</v>
      </c>
      <c r="BE481" s="115">
        <f t="shared" si="156"/>
        <v>0</v>
      </c>
      <c r="BF481" s="115">
        <f t="shared" si="157"/>
        <v>0</v>
      </c>
      <c r="BG481" s="115">
        <f t="shared" si="158"/>
        <v>0</v>
      </c>
      <c r="BH481" s="115">
        <f t="shared" si="159"/>
        <v>0</v>
      </c>
      <c r="BI481" s="115">
        <f t="shared" si="160"/>
        <v>0</v>
      </c>
      <c r="BJ481" s="19" t="s">
        <v>96</v>
      </c>
      <c r="BK481" s="200">
        <f t="shared" si="161"/>
        <v>0</v>
      </c>
      <c r="BL481" s="19" t="s">
        <v>821</v>
      </c>
      <c r="BM481" s="199" t="s">
        <v>4590</v>
      </c>
    </row>
    <row r="482" spans="1:65" s="2" customFormat="1" ht="24.2" customHeight="1">
      <c r="A482" s="37"/>
      <c r="B482" s="153"/>
      <c r="C482" s="233" t="s">
        <v>4591</v>
      </c>
      <c r="D482" s="233" t="s">
        <v>483</v>
      </c>
      <c r="E482" s="234" t="s">
        <v>4592</v>
      </c>
      <c r="F482" s="235" t="s">
        <v>4593</v>
      </c>
      <c r="G482" s="236" t="s">
        <v>334</v>
      </c>
      <c r="H482" s="237">
        <v>6</v>
      </c>
      <c r="I482" s="238"/>
      <c r="J482" s="239"/>
      <c r="K482" s="237">
        <f t="shared" si="149"/>
        <v>0</v>
      </c>
      <c r="L482" s="239"/>
      <c r="M482" s="240"/>
      <c r="N482" s="241" t="s">
        <v>1</v>
      </c>
      <c r="O482" s="195" t="s">
        <v>47</v>
      </c>
      <c r="P482" s="196">
        <f t="shared" si="150"/>
        <v>0</v>
      </c>
      <c r="Q482" s="196">
        <f t="shared" si="151"/>
        <v>0</v>
      </c>
      <c r="R482" s="196">
        <f t="shared" si="152"/>
        <v>0</v>
      </c>
      <c r="S482" s="66"/>
      <c r="T482" s="197">
        <f t="shared" si="153"/>
        <v>0</v>
      </c>
      <c r="U482" s="197">
        <v>2E-3</v>
      </c>
      <c r="V482" s="197">
        <f t="shared" si="154"/>
        <v>1.2E-2</v>
      </c>
      <c r="W482" s="197">
        <v>0</v>
      </c>
      <c r="X482" s="198">
        <f t="shared" si="155"/>
        <v>0</v>
      </c>
      <c r="Y482" s="37"/>
      <c r="Z482" s="37"/>
      <c r="AA482" s="37"/>
      <c r="AB482" s="37"/>
      <c r="AC482" s="37"/>
      <c r="AD482" s="37"/>
      <c r="AE482" s="37"/>
      <c r="AR482" s="199" t="s">
        <v>1223</v>
      </c>
      <c r="AT482" s="199" t="s">
        <v>483</v>
      </c>
      <c r="AU482" s="199" t="s">
        <v>335</v>
      </c>
      <c r="AY482" s="19" t="s">
        <v>329</v>
      </c>
      <c r="BE482" s="115">
        <f t="shared" si="156"/>
        <v>0</v>
      </c>
      <c r="BF482" s="115">
        <f t="shared" si="157"/>
        <v>0</v>
      </c>
      <c r="BG482" s="115">
        <f t="shared" si="158"/>
        <v>0</v>
      </c>
      <c r="BH482" s="115">
        <f t="shared" si="159"/>
        <v>0</v>
      </c>
      <c r="BI482" s="115">
        <f t="shared" si="160"/>
        <v>0</v>
      </c>
      <c r="BJ482" s="19" t="s">
        <v>96</v>
      </c>
      <c r="BK482" s="200">
        <f t="shared" si="161"/>
        <v>0</v>
      </c>
      <c r="BL482" s="19" t="s">
        <v>1223</v>
      </c>
      <c r="BM482" s="199" t="s">
        <v>4594</v>
      </c>
    </row>
    <row r="483" spans="1:65" s="2" customFormat="1" ht="24.2" customHeight="1">
      <c r="A483" s="37"/>
      <c r="B483" s="153"/>
      <c r="C483" s="233" t="s">
        <v>4595</v>
      </c>
      <c r="D483" s="233" t="s">
        <v>483</v>
      </c>
      <c r="E483" s="234" t="s">
        <v>4596</v>
      </c>
      <c r="F483" s="235" t="s">
        <v>4597</v>
      </c>
      <c r="G483" s="236" t="s">
        <v>334</v>
      </c>
      <c r="H483" s="237">
        <v>4</v>
      </c>
      <c r="I483" s="238"/>
      <c r="J483" s="239"/>
      <c r="K483" s="237">
        <f t="shared" si="149"/>
        <v>0</v>
      </c>
      <c r="L483" s="239"/>
      <c r="M483" s="240"/>
      <c r="N483" s="241" t="s">
        <v>1</v>
      </c>
      <c r="O483" s="195" t="s">
        <v>47</v>
      </c>
      <c r="P483" s="196">
        <f t="shared" si="150"/>
        <v>0</v>
      </c>
      <c r="Q483" s="196">
        <f t="shared" si="151"/>
        <v>0</v>
      </c>
      <c r="R483" s="196">
        <f t="shared" si="152"/>
        <v>0</v>
      </c>
      <c r="S483" s="66"/>
      <c r="T483" s="197">
        <f t="shared" si="153"/>
        <v>0</v>
      </c>
      <c r="U483" s="197">
        <v>2E-3</v>
      </c>
      <c r="V483" s="197">
        <f t="shared" si="154"/>
        <v>8.0000000000000002E-3</v>
      </c>
      <c r="W483" s="197">
        <v>0</v>
      </c>
      <c r="X483" s="198">
        <f t="shared" si="155"/>
        <v>0</v>
      </c>
      <c r="Y483" s="37"/>
      <c r="Z483" s="37"/>
      <c r="AA483" s="37"/>
      <c r="AB483" s="37"/>
      <c r="AC483" s="37"/>
      <c r="AD483" s="37"/>
      <c r="AE483" s="37"/>
      <c r="AR483" s="199" t="s">
        <v>1223</v>
      </c>
      <c r="AT483" s="199" t="s">
        <v>483</v>
      </c>
      <c r="AU483" s="199" t="s">
        <v>335</v>
      </c>
      <c r="AY483" s="19" t="s">
        <v>329</v>
      </c>
      <c r="BE483" s="115">
        <f t="shared" si="156"/>
        <v>0</v>
      </c>
      <c r="BF483" s="115">
        <f t="shared" si="157"/>
        <v>0</v>
      </c>
      <c r="BG483" s="115">
        <f t="shared" si="158"/>
        <v>0</v>
      </c>
      <c r="BH483" s="115">
        <f t="shared" si="159"/>
        <v>0</v>
      </c>
      <c r="BI483" s="115">
        <f t="shared" si="160"/>
        <v>0</v>
      </c>
      <c r="BJ483" s="19" t="s">
        <v>96</v>
      </c>
      <c r="BK483" s="200">
        <f t="shared" si="161"/>
        <v>0</v>
      </c>
      <c r="BL483" s="19" t="s">
        <v>1223</v>
      </c>
      <c r="BM483" s="199" t="s">
        <v>4598</v>
      </c>
    </row>
    <row r="484" spans="1:65" s="2" customFormat="1" ht="24.2" customHeight="1">
      <c r="A484" s="37"/>
      <c r="B484" s="153"/>
      <c r="C484" s="233" t="s">
        <v>4599</v>
      </c>
      <c r="D484" s="233" t="s">
        <v>483</v>
      </c>
      <c r="E484" s="234" t="s">
        <v>4600</v>
      </c>
      <c r="F484" s="235" t="s">
        <v>4601</v>
      </c>
      <c r="G484" s="236" t="s">
        <v>334</v>
      </c>
      <c r="H484" s="237">
        <v>3</v>
      </c>
      <c r="I484" s="238"/>
      <c r="J484" s="239"/>
      <c r="K484" s="237">
        <f t="shared" si="149"/>
        <v>0</v>
      </c>
      <c r="L484" s="239"/>
      <c r="M484" s="240"/>
      <c r="N484" s="241" t="s">
        <v>1</v>
      </c>
      <c r="O484" s="195" t="s">
        <v>47</v>
      </c>
      <c r="P484" s="196">
        <f t="shared" si="150"/>
        <v>0</v>
      </c>
      <c r="Q484" s="196">
        <f t="shared" si="151"/>
        <v>0</v>
      </c>
      <c r="R484" s="196">
        <f t="shared" si="152"/>
        <v>0</v>
      </c>
      <c r="S484" s="66"/>
      <c r="T484" s="197">
        <f t="shared" si="153"/>
        <v>0</v>
      </c>
      <c r="U484" s="197">
        <v>2E-3</v>
      </c>
      <c r="V484" s="197">
        <f t="shared" si="154"/>
        <v>6.0000000000000001E-3</v>
      </c>
      <c r="W484" s="197">
        <v>0</v>
      </c>
      <c r="X484" s="198">
        <f t="shared" si="155"/>
        <v>0</v>
      </c>
      <c r="Y484" s="37"/>
      <c r="Z484" s="37"/>
      <c r="AA484" s="37"/>
      <c r="AB484" s="37"/>
      <c r="AC484" s="37"/>
      <c r="AD484" s="37"/>
      <c r="AE484" s="37"/>
      <c r="AR484" s="199" t="s">
        <v>1223</v>
      </c>
      <c r="AT484" s="199" t="s">
        <v>483</v>
      </c>
      <c r="AU484" s="199" t="s">
        <v>335</v>
      </c>
      <c r="AY484" s="19" t="s">
        <v>329</v>
      </c>
      <c r="BE484" s="115">
        <f t="shared" si="156"/>
        <v>0</v>
      </c>
      <c r="BF484" s="115">
        <f t="shared" si="157"/>
        <v>0</v>
      </c>
      <c r="BG484" s="115">
        <f t="shared" si="158"/>
        <v>0</v>
      </c>
      <c r="BH484" s="115">
        <f t="shared" si="159"/>
        <v>0</v>
      </c>
      <c r="BI484" s="115">
        <f t="shared" si="160"/>
        <v>0</v>
      </c>
      <c r="BJ484" s="19" t="s">
        <v>96</v>
      </c>
      <c r="BK484" s="200">
        <f t="shared" si="161"/>
        <v>0</v>
      </c>
      <c r="BL484" s="19" t="s">
        <v>1223</v>
      </c>
      <c r="BM484" s="199" t="s">
        <v>4602</v>
      </c>
    </row>
    <row r="485" spans="1:65" s="2" customFormat="1" ht="24.2" customHeight="1">
      <c r="A485" s="37"/>
      <c r="B485" s="153"/>
      <c r="C485" s="187" t="s">
        <v>4603</v>
      </c>
      <c r="D485" s="187" t="s">
        <v>331</v>
      </c>
      <c r="E485" s="188" t="s">
        <v>4604</v>
      </c>
      <c r="F485" s="189" t="s">
        <v>4605</v>
      </c>
      <c r="G485" s="190" t="s">
        <v>646</v>
      </c>
      <c r="H485" s="191">
        <v>3</v>
      </c>
      <c r="I485" s="192"/>
      <c r="J485" s="192"/>
      <c r="K485" s="191">
        <f t="shared" si="149"/>
        <v>0</v>
      </c>
      <c r="L485" s="193"/>
      <c r="M485" s="38"/>
      <c r="N485" s="194" t="s">
        <v>1</v>
      </c>
      <c r="O485" s="195" t="s">
        <v>47</v>
      </c>
      <c r="P485" s="196">
        <f t="shared" si="150"/>
        <v>0</v>
      </c>
      <c r="Q485" s="196">
        <f t="shared" si="151"/>
        <v>0</v>
      </c>
      <c r="R485" s="196">
        <f t="shared" si="152"/>
        <v>0</v>
      </c>
      <c r="S485" s="66"/>
      <c r="T485" s="197">
        <f t="shared" si="153"/>
        <v>0</v>
      </c>
      <c r="U485" s="197">
        <v>0</v>
      </c>
      <c r="V485" s="197">
        <f t="shared" si="154"/>
        <v>0</v>
      </c>
      <c r="W485" s="197">
        <v>0</v>
      </c>
      <c r="X485" s="198">
        <f t="shared" si="155"/>
        <v>0</v>
      </c>
      <c r="Y485" s="37"/>
      <c r="Z485" s="37"/>
      <c r="AA485" s="37"/>
      <c r="AB485" s="37"/>
      <c r="AC485" s="37"/>
      <c r="AD485" s="37"/>
      <c r="AE485" s="37"/>
      <c r="AR485" s="199" t="s">
        <v>821</v>
      </c>
      <c r="AT485" s="199" t="s">
        <v>331</v>
      </c>
      <c r="AU485" s="199" t="s">
        <v>335</v>
      </c>
      <c r="AY485" s="19" t="s">
        <v>329</v>
      </c>
      <c r="BE485" s="115">
        <f t="shared" si="156"/>
        <v>0</v>
      </c>
      <c r="BF485" s="115">
        <f t="shared" si="157"/>
        <v>0</v>
      </c>
      <c r="BG485" s="115">
        <f t="shared" si="158"/>
        <v>0</v>
      </c>
      <c r="BH485" s="115">
        <f t="shared" si="159"/>
        <v>0</v>
      </c>
      <c r="BI485" s="115">
        <f t="shared" si="160"/>
        <v>0</v>
      </c>
      <c r="BJ485" s="19" t="s">
        <v>96</v>
      </c>
      <c r="BK485" s="200">
        <f t="shared" si="161"/>
        <v>0</v>
      </c>
      <c r="BL485" s="19" t="s">
        <v>821</v>
      </c>
      <c r="BM485" s="199" t="s">
        <v>4606</v>
      </c>
    </row>
    <row r="486" spans="1:65" s="2" customFormat="1" ht="44.25" customHeight="1">
      <c r="A486" s="37"/>
      <c r="B486" s="153"/>
      <c r="C486" s="233" t="s">
        <v>4607</v>
      </c>
      <c r="D486" s="233" t="s">
        <v>483</v>
      </c>
      <c r="E486" s="234" t="s">
        <v>4608</v>
      </c>
      <c r="F486" s="235" t="s">
        <v>4609</v>
      </c>
      <c r="G486" s="236" t="s">
        <v>646</v>
      </c>
      <c r="H486" s="237">
        <v>3</v>
      </c>
      <c r="I486" s="238"/>
      <c r="J486" s="239"/>
      <c r="K486" s="237">
        <f t="shared" si="149"/>
        <v>0</v>
      </c>
      <c r="L486" s="239"/>
      <c r="M486" s="240"/>
      <c r="N486" s="241" t="s">
        <v>1</v>
      </c>
      <c r="O486" s="195" t="s">
        <v>47</v>
      </c>
      <c r="P486" s="196">
        <f t="shared" si="150"/>
        <v>0</v>
      </c>
      <c r="Q486" s="196">
        <f t="shared" si="151"/>
        <v>0</v>
      </c>
      <c r="R486" s="196">
        <f t="shared" si="152"/>
        <v>0</v>
      </c>
      <c r="S486" s="66"/>
      <c r="T486" s="197">
        <f t="shared" si="153"/>
        <v>0</v>
      </c>
      <c r="U486" s="197">
        <v>2.9999999999999997E-4</v>
      </c>
      <c r="V486" s="197">
        <f t="shared" si="154"/>
        <v>8.9999999999999998E-4</v>
      </c>
      <c r="W486" s="197">
        <v>0</v>
      </c>
      <c r="X486" s="198">
        <f t="shared" si="155"/>
        <v>0</v>
      </c>
      <c r="Y486" s="37"/>
      <c r="Z486" s="37"/>
      <c r="AA486" s="37"/>
      <c r="AB486" s="37"/>
      <c r="AC486" s="37"/>
      <c r="AD486" s="37"/>
      <c r="AE486" s="37"/>
      <c r="AR486" s="199" t="s">
        <v>1223</v>
      </c>
      <c r="AT486" s="199" t="s">
        <v>483</v>
      </c>
      <c r="AU486" s="199" t="s">
        <v>335</v>
      </c>
      <c r="AY486" s="19" t="s">
        <v>329</v>
      </c>
      <c r="BE486" s="115">
        <f t="shared" si="156"/>
        <v>0</v>
      </c>
      <c r="BF486" s="115">
        <f t="shared" si="157"/>
        <v>0</v>
      </c>
      <c r="BG486" s="115">
        <f t="shared" si="158"/>
        <v>0</v>
      </c>
      <c r="BH486" s="115">
        <f t="shared" si="159"/>
        <v>0</v>
      </c>
      <c r="BI486" s="115">
        <f t="shared" si="160"/>
        <v>0</v>
      </c>
      <c r="BJ486" s="19" t="s">
        <v>96</v>
      </c>
      <c r="BK486" s="200">
        <f t="shared" si="161"/>
        <v>0</v>
      </c>
      <c r="BL486" s="19" t="s">
        <v>1223</v>
      </c>
      <c r="BM486" s="199" t="s">
        <v>4610</v>
      </c>
    </row>
    <row r="487" spans="1:65" s="17" customFormat="1" ht="20.85" customHeight="1">
      <c r="B487" s="251"/>
      <c r="D487" s="252" t="s">
        <v>82</v>
      </c>
      <c r="E487" s="252" t="s">
        <v>4611</v>
      </c>
      <c r="F487" s="252" t="s">
        <v>4612</v>
      </c>
      <c r="I487" s="253"/>
      <c r="J487" s="253"/>
      <c r="K487" s="254">
        <f>BK487</f>
        <v>0</v>
      </c>
      <c r="M487" s="251"/>
      <c r="N487" s="255"/>
      <c r="O487" s="256"/>
      <c r="P487" s="256"/>
      <c r="Q487" s="257">
        <f>SUM(Q488:Q503)</f>
        <v>0</v>
      </c>
      <c r="R487" s="257">
        <f>SUM(R488:R503)</f>
        <v>0</v>
      </c>
      <c r="S487" s="256"/>
      <c r="T487" s="258">
        <f>SUM(T488:T503)</f>
        <v>0</v>
      </c>
      <c r="U487" s="256"/>
      <c r="V487" s="258">
        <f>SUM(V488:V503)</f>
        <v>1.5704000000000002</v>
      </c>
      <c r="W487" s="256"/>
      <c r="X487" s="259">
        <f>SUM(X488:X503)</f>
        <v>0</v>
      </c>
      <c r="AR487" s="252" t="s">
        <v>178</v>
      </c>
      <c r="AT487" s="260" t="s">
        <v>82</v>
      </c>
      <c r="AU487" s="260" t="s">
        <v>178</v>
      </c>
      <c r="AY487" s="252" t="s">
        <v>329</v>
      </c>
      <c r="BK487" s="261">
        <f>SUM(BK488:BK503)</f>
        <v>0</v>
      </c>
    </row>
    <row r="488" spans="1:65" s="2" customFormat="1" ht="24.2" customHeight="1">
      <c r="A488" s="37"/>
      <c r="B488" s="153"/>
      <c r="C488" s="187" t="s">
        <v>4613</v>
      </c>
      <c r="D488" s="187" t="s">
        <v>331</v>
      </c>
      <c r="E488" s="188" t="s">
        <v>4614</v>
      </c>
      <c r="F488" s="189" t="s">
        <v>4615</v>
      </c>
      <c r="G488" s="190" t="s">
        <v>646</v>
      </c>
      <c r="H488" s="191">
        <v>1500</v>
      </c>
      <c r="I488" s="192"/>
      <c r="J488" s="192"/>
      <c r="K488" s="191">
        <f t="shared" ref="K488:K503" si="162">ROUND(P488*H488,3)</f>
        <v>0</v>
      </c>
      <c r="L488" s="193"/>
      <c r="M488" s="38"/>
      <c r="N488" s="194" t="s">
        <v>1</v>
      </c>
      <c r="O488" s="195" t="s">
        <v>47</v>
      </c>
      <c r="P488" s="196">
        <f t="shared" ref="P488:P503" si="163">I488+J488</f>
        <v>0</v>
      </c>
      <c r="Q488" s="196">
        <f t="shared" ref="Q488:Q503" si="164">ROUND(I488*H488,3)</f>
        <v>0</v>
      </c>
      <c r="R488" s="196">
        <f t="shared" ref="R488:R503" si="165">ROUND(J488*H488,3)</f>
        <v>0</v>
      </c>
      <c r="S488" s="66"/>
      <c r="T488" s="197">
        <f t="shared" ref="T488:T503" si="166">S488*H488</f>
        <v>0</v>
      </c>
      <c r="U488" s="197">
        <v>0</v>
      </c>
      <c r="V488" s="197">
        <f t="shared" ref="V488:V503" si="167">U488*H488</f>
        <v>0</v>
      </c>
      <c r="W488" s="197">
        <v>0</v>
      </c>
      <c r="X488" s="198">
        <f t="shared" ref="X488:X503" si="168">W488*H488</f>
        <v>0</v>
      </c>
      <c r="Y488" s="37"/>
      <c r="Z488" s="37"/>
      <c r="AA488" s="37"/>
      <c r="AB488" s="37"/>
      <c r="AC488" s="37"/>
      <c r="AD488" s="37"/>
      <c r="AE488" s="37"/>
      <c r="AR488" s="199" t="s">
        <v>821</v>
      </c>
      <c r="AT488" s="199" t="s">
        <v>331</v>
      </c>
      <c r="AU488" s="199" t="s">
        <v>335</v>
      </c>
      <c r="AY488" s="19" t="s">
        <v>329</v>
      </c>
      <c r="BE488" s="115">
        <f t="shared" ref="BE488:BE503" si="169">IF(O488="základná",K488,0)</f>
        <v>0</v>
      </c>
      <c r="BF488" s="115">
        <f t="shared" ref="BF488:BF503" si="170">IF(O488="znížená",K488,0)</f>
        <v>0</v>
      </c>
      <c r="BG488" s="115">
        <f t="shared" ref="BG488:BG503" si="171">IF(O488="zákl. prenesená",K488,0)</f>
        <v>0</v>
      </c>
      <c r="BH488" s="115">
        <f t="shared" ref="BH488:BH503" si="172">IF(O488="zníž. prenesená",K488,0)</f>
        <v>0</v>
      </c>
      <c r="BI488" s="115">
        <f t="shared" ref="BI488:BI503" si="173">IF(O488="nulová",K488,0)</f>
        <v>0</v>
      </c>
      <c r="BJ488" s="19" t="s">
        <v>96</v>
      </c>
      <c r="BK488" s="200">
        <f t="shared" ref="BK488:BK503" si="174">ROUND(P488*H488,3)</f>
        <v>0</v>
      </c>
      <c r="BL488" s="19" t="s">
        <v>821</v>
      </c>
      <c r="BM488" s="199" t="s">
        <v>4616</v>
      </c>
    </row>
    <row r="489" spans="1:65" s="2" customFormat="1" ht="16.5" customHeight="1">
      <c r="A489" s="37"/>
      <c r="B489" s="153"/>
      <c r="C489" s="233" t="s">
        <v>4617</v>
      </c>
      <c r="D489" s="233" t="s">
        <v>483</v>
      </c>
      <c r="E489" s="234" t="s">
        <v>4618</v>
      </c>
      <c r="F489" s="235" t="s">
        <v>4619</v>
      </c>
      <c r="G489" s="236" t="s">
        <v>646</v>
      </c>
      <c r="H489" s="237">
        <v>1500</v>
      </c>
      <c r="I489" s="238"/>
      <c r="J489" s="239"/>
      <c r="K489" s="237">
        <f t="shared" si="162"/>
        <v>0</v>
      </c>
      <c r="L489" s="239"/>
      <c r="M489" s="240"/>
      <c r="N489" s="241" t="s">
        <v>1</v>
      </c>
      <c r="O489" s="195" t="s">
        <v>47</v>
      </c>
      <c r="P489" s="196">
        <f t="shared" si="163"/>
        <v>0</v>
      </c>
      <c r="Q489" s="196">
        <f t="shared" si="164"/>
        <v>0</v>
      </c>
      <c r="R489" s="196">
        <f t="shared" si="165"/>
        <v>0</v>
      </c>
      <c r="S489" s="66"/>
      <c r="T489" s="197">
        <f t="shared" si="166"/>
        <v>0</v>
      </c>
      <c r="U489" s="197">
        <v>0</v>
      </c>
      <c r="V489" s="197">
        <f t="shared" si="167"/>
        <v>0</v>
      </c>
      <c r="W489" s="197">
        <v>0</v>
      </c>
      <c r="X489" s="198">
        <f t="shared" si="168"/>
        <v>0</v>
      </c>
      <c r="Y489" s="37"/>
      <c r="Z489" s="37"/>
      <c r="AA489" s="37"/>
      <c r="AB489" s="37"/>
      <c r="AC489" s="37"/>
      <c r="AD489" s="37"/>
      <c r="AE489" s="37"/>
      <c r="AR489" s="199" t="s">
        <v>3422</v>
      </c>
      <c r="AT489" s="199" t="s">
        <v>483</v>
      </c>
      <c r="AU489" s="199" t="s">
        <v>335</v>
      </c>
      <c r="AY489" s="19" t="s">
        <v>329</v>
      </c>
      <c r="BE489" s="115">
        <f t="shared" si="169"/>
        <v>0</v>
      </c>
      <c r="BF489" s="115">
        <f t="shared" si="170"/>
        <v>0</v>
      </c>
      <c r="BG489" s="115">
        <f t="shared" si="171"/>
        <v>0</v>
      </c>
      <c r="BH489" s="115">
        <f t="shared" si="172"/>
        <v>0</v>
      </c>
      <c r="BI489" s="115">
        <f t="shared" si="173"/>
        <v>0</v>
      </c>
      <c r="BJ489" s="19" t="s">
        <v>96</v>
      </c>
      <c r="BK489" s="200">
        <f t="shared" si="174"/>
        <v>0</v>
      </c>
      <c r="BL489" s="19" t="s">
        <v>821</v>
      </c>
      <c r="BM489" s="199" t="s">
        <v>4620</v>
      </c>
    </row>
    <row r="490" spans="1:65" s="2" customFormat="1" ht="24.2" customHeight="1">
      <c r="A490" s="37"/>
      <c r="B490" s="153"/>
      <c r="C490" s="187" t="s">
        <v>4621</v>
      </c>
      <c r="D490" s="187" t="s">
        <v>331</v>
      </c>
      <c r="E490" s="188" t="s">
        <v>4622</v>
      </c>
      <c r="F490" s="189" t="s">
        <v>4623</v>
      </c>
      <c r="G490" s="190" t="s">
        <v>646</v>
      </c>
      <c r="H490" s="191">
        <v>1500</v>
      </c>
      <c r="I490" s="192"/>
      <c r="J490" s="192"/>
      <c r="K490" s="191">
        <f t="shared" si="162"/>
        <v>0</v>
      </c>
      <c r="L490" s="193"/>
      <c r="M490" s="38"/>
      <c r="N490" s="194" t="s">
        <v>1</v>
      </c>
      <c r="O490" s="195" t="s">
        <v>47</v>
      </c>
      <c r="P490" s="196">
        <f t="shared" si="163"/>
        <v>0</v>
      </c>
      <c r="Q490" s="196">
        <f t="shared" si="164"/>
        <v>0</v>
      </c>
      <c r="R490" s="196">
        <f t="shared" si="165"/>
        <v>0</v>
      </c>
      <c r="S490" s="66"/>
      <c r="T490" s="197">
        <f t="shared" si="166"/>
        <v>0</v>
      </c>
      <c r="U490" s="197">
        <v>0</v>
      </c>
      <c r="V490" s="197">
        <f t="shared" si="167"/>
        <v>0</v>
      </c>
      <c r="W490" s="197">
        <v>0</v>
      </c>
      <c r="X490" s="198">
        <f t="shared" si="168"/>
        <v>0</v>
      </c>
      <c r="Y490" s="37"/>
      <c r="Z490" s="37"/>
      <c r="AA490" s="37"/>
      <c r="AB490" s="37"/>
      <c r="AC490" s="37"/>
      <c r="AD490" s="37"/>
      <c r="AE490" s="37"/>
      <c r="AR490" s="199" t="s">
        <v>821</v>
      </c>
      <c r="AT490" s="199" t="s">
        <v>331</v>
      </c>
      <c r="AU490" s="199" t="s">
        <v>335</v>
      </c>
      <c r="AY490" s="19" t="s">
        <v>329</v>
      </c>
      <c r="BE490" s="115">
        <f t="shared" si="169"/>
        <v>0</v>
      </c>
      <c r="BF490" s="115">
        <f t="shared" si="170"/>
        <v>0</v>
      </c>
      <c r="BG490" s="115">
        <f t="shared" si="171"/>
        <v>0</v>
      </c>
      <c r="BH490" s="115">
        <f t="shared" si="172"/>
        <v>0</v>
      </c>
      <c r="BI490" s="115">
        <f t="shared" si="173"/>
        <v>0</v>
      </c>
      <c r="BJ490" s="19" t="s">
        <v>96</v>
      </c>
      <c r="BK490" s="200">
        <f t="shared" si="174"/>
        <v>0</v>
      </c>
      <c r="BL490" s="19" t="s">
        <v>821</v>
      </c>
      <c r="BM490" s="199" t="s">
        <v>4624</v>
      </c>
    </row>
    <row r="491" spans="1:65" s="2" customFormat="1" ht="16.5" customHeight="1">
      <c r="A491" s="37"/>
      <c r="B491" s="153"/>
      <c r="C491" s="233" t="s">
        <v>4625</v>
      </c>
      <c r="D491" s="233" t="s">
        <v>483</v>
      </c>
      <c r="E491" s="234" t="s">
        <v>4626</v>
      </c>
      <c r="F491" s="235" t="s">
        <v>4627</v>
      </c>
      <c r="G491" s="236" t="s">
        <v>646</v>
      </c>
      <c r="H491" s="237">
        <v>1500</v>
      </c>
      <c r="I491" s="238"/>
      <c r="J491" s="239"/>
      <c r="K491" s="237">
        <f t="shared" si="162"/>
        <v>0</v>
      </c>
      <c r="L491" s="239"/>
      <c r="M491" s="240"/>
      <c r="N491" s="241" t="s">
        <v>1</v>
      </c>
      <c r="O491" s="195" t="s">
        <v>47</v>
      </c>
      <c r="P491" s="196">
        <f t="shared" si="163"/>
        <v>0</v>
      </c>
      <c r="Q491" s="196">
        <f t="shared" si="164"/>
        <v>0</v>
      </c>
      <c r="R491" s="196">
        <f t="shared" si="165"/>
        <v>0</v>
      </c>
      <c r="S491" s="66"/>
      <c r="T491" s="197">
        <f t="shared" si="166"/>
        <v>0</v>
      </c>
      <c r="U491" s="197">
        <v>6.9999999999999994E-5</v>
      </c>
      <c r="V491" s="197">
        <f t="shared" si="167"/>
        <v>0.105</v>
      </c>
      <c r="W491" s="197">
        <v>0</v>
      </c>
      <c r="X491" s="198">
        <f t="shared" si="168"/>
        <v>0</v>
      </c>
      <c r="Y491" s="37"/>
      <c r="Z491" s="37"/>
      <c r="AA491" s="37"/>
      <c r="AB491" s="37"/>
      <c r="AC491" s="37"/>
      <c r="AD491" s="37"/>
      <c r="AE491" s="37"/>
      <c r="AR491" s="199" t="s">
        <v>1223</v>
      </c>
      <c r="AT491" s="199" t="s">
        <v>483</v>
      </c>
      <c r="AU491" s="199" t="s">
        <v>335</v>
      </c>
      <c r="AY491" s="19" t="s">
        <v>329</v>
      </c>
      <c r="BE491" s="115">
        <f t="shared" si="169"/>
        <v>0</v>
      </c>
      <c r="BF491" s="115">
        <f t="shared" si="170"/>
        <v>0</v>
      </c>
      <c r="BG491" s="115">
        <f t="shared" si="171"/>
        <v>0</v>
      </c>
      <c r="BH491" s="115">
        <f t="shared" si="172"/>
        <v>0</v>
      </c>
      <c r="BI491" s="115">
        <f t="shared" si="173"/>
        <v>0</v>
      </c>
      <c r="BJ491" s="19" t="s">
        <v>96</v>
      </c>
      <c r="BK491" s="200">
        <f t="shared" si="174"/>
        <v>0</v>
      </c>
      <c r="BL491" s="19" t="s">
        <v>1223</v>
      </c>
      <c r="BM491" s="199" t="s">
        <v>4628</v>
      </c>
    </row>
    <row r="492" spans="1:65" s="2" customFormat="1" ht="24.2" customHeight="1">
      <c r="A492" s="37"/>
      <c r="B492" s="153"/>
      <c r="C492" s="187" t="s">
        <v>4629</v>
      </c>
      <c r="D492" s="187" t="s">
        <v>331</v>
      </c>
      <c r="E492" s="188" t="s">
        <v>4630</v>
      </c>
      <c r="F492" s="189" t="s">
        <v>4631</v>
      </c>
      <c r="G492" s="190" t="s">
        <v>342</v>
      </c>
      <c r="H492" s="191">
        <v>20</v>
      </c>
      <c r="I492" s="192"/>
      <c r="J492" s="192"/>
      <c r="K492" s="191">
        <f t="shared" si="162"/>
        <v>0</v>
      </c>
      <c r="L492" s="193"/>
      <c r="M492" s="38"/>
      <c r="N492" s="194" t="s">
        <v>1</v>
      </c>
      <c r="O492" s="195" t="s">
        <v>47</v>
      </c>
      <c r="P492" s="196">
        <f t="shared" si="163"/>
        <v>0</v>
      </c>
      <c r="Q492" s="196">
        <f t="shared" si="164"/>
        <v>0</v>
      </c>
      <c r="R492" s="196">
        <f t="shared" si="165"/>
        <v>0</v>
      </c>
      <c r="S492" s="66"/>
      <c r="T492" s="197">
        <f t="shared" si="166"/>
        <v>0</v>
      </c>
      <c r="U492" s="197">
        <v>0</v>
      </c>
      <c r="V492" s="197">
        <f t="shared" si="167"/>
        <v>0</v>
      </c>
      <c r="W492" s="197">
        <v>0</v>
      </c>
      <c r="X492" s="198">
        <f t="shared" si="168"/>
        <v>0</v>
      </c>
      <c r="Y492" s="37"/>
      <c r="Z492" s="37"/>
      <c r="AA492" s="37"/>
      <c r="AB492" s="37"/>
      <c r="AC492" s="37"/>
      <c r="AD492" s="37"/>
      <c r="AE492" s="37"/>
      <c r="AR492" s="199" t="s">
        <v>821</v>
      </c>
      <c r="AT492" s="199" t="s">
        <v>331</v>
      </c>
      <c r="AU492" s="199" t="s">
        <v>335</v>
      </c>
      <c r="AY492" s="19" t="s">
        <v>329</v>
      </c>
      <c r="BE492" s="115">
        <f t="shared" si="169"/>
        <v>0</v>
      </c>
      <c r="BF492" s="115">
        <f t="shared" si="170"/>
        <v>0</v>
      </c>
      <c r="BG492" s="115">
        <f t="shared" si="171"/>
        <v>0</v>
      </c>
      <c r="BH492" s="115">
        <f t="shared" si="172"/>
        <v>0</v>
      </c>
      <c r="BI492" s="115">
        <f t="shared" si="173"/>
        <v>0</v>
      </c>
      <c r="BJ492" s="19" t="s">
        <v>96</v>
      </c>
      <c r="BK492" s="200">
        <f t="shared" si="174"/>
        <v>0</v>
      </c>
      <c r="BL492" s="19" t="s">
        <v>821</v>
      </c>
      <c r="BM492" s="199" t="s">
        <v>4632</v>
      </c>
    </row>
    <row r="493" spans="1:65" s="2" customFormat="1" ht="16.5" customHeight="1">
      <c r="A493" s="37"/>
      <c r="B493" s="153"/>
      <c r="C493" s="233" t="s">
        <v>4633</v>
      </c>
      <c r="D493" s="233" t="s">
        <v>483</v>
      </c>
      <c r="E493" s="234" t="s">
        <v>4634</v>
      </c>
      <c r="F493" s="235" t="s">
        <v>4635</v>
      </c>
      <c r="G493" s="236" t="s">
        <v>342</v>
      </c>
      <c r="H493" s="237">
        <v>20</v>
      </c>
      <c r="I493" s="238"/>
      <c r="J493" s="239"/>
      <c r="K493" s="237">
        <f t="shared" si="162"/>
        <v>0</v>
      </c>
      <c r="L493" s="239"/>
      <c r="M493" s="240"/>
      <c r="N493" s="241" t="s">
        <v>1</v>
      </c>
      <c r="O493" s="195" t="s">
        <v>47</v>
      </c>
      <c r="P493" s="196">
        <f t="shared" si="163"/>
        <v>0</v>
      </c>
      <c r="Q493" s="196">
        <f t="shared" si="164"/>
        <v>0</v>
      </c>
      <c r="R493" s="196">
        <f t="shared" si="165"/>
        <v>0</v>
      </c>
      <c r="S493" s="66"/>
      <c r="T493" s="197">
        <f t="shared" si="166"/>
        <v>0</v>
      </c>
      <c r="U493" s="197">
        <v>1.3699999999999999E-3</v>
      </c>
      <c r="V493" s="197">
        <f t="shared" si="167"/>
        <v>2.7399999999999997E-2</v>
      </c>
      <c r="W493" s="197">
        <v>0</v>
      </c>
      <c r="X493" s="198">
        <f t="shared" si="168"/>
        <v>0</v>
      </c>
      <c r="Y493" s="37"/>
      <c r="Z493" s="37"/>
      <c r="AA493" s="37"/>
      <c r="AB493" s="37"/>
      <c r="AC493" s="37"/>
      <c r="AD493" s="37"/>
      <c r="AE493" s="37"/>
      <c r="AR493" s="199" t="s">
        <v>1223</v>
      </c>
      <c r="AT493" s="199" t="s">
        <v>483</v>
      </c>
      <c r="AU493" s="199" t="s">
        <v>335</v>
      </c>
      <c r="AY493" s="19" t="s">
        <v>329</v>
      </c>
      <c r="BE493" s="115">
        <f t="shared" si="169"/>
        <v>0</v>
      </c>
      <c r="BF493" s="115">
        <f t="shared" si="170"/>
        <v>0</v>
      </c>
      <c r="BG493" s="115">
        <f t="shared" si="171"/>
        <v>0</v>
      </c>
      <c r="BH493" s="115">
        <f t="shared" si="172"/>
        <v>0</v>
      </c>
      <c r="BI493" s="115">
        <f t="shared" si="173"/>
        <v>0</v>
      </c>
      <c r="BJ493" s="19" t="s">
        <v>96</v>
      </c>
      <c r="BK493" s="200">
        <f t="shared" si="174"/>
        <v>0</v>
      </c>
      <c r="BL493" s="19" t="s">
        <v>1223</v>
      </c>
      <c r="BM493" s="199" t="s">
        <v>4636</v>
      </c>
    </row>
    <row r="494" spans="1:65" s="2" customFormat="1" ht="24.2" customHeight="1">
      <c r="A494" s="37"/>
      <c r="B494" s="153"/>
      <c r="C494" s="187" t="s">
        <v>4637</v>
      </c>
      <c r="D494" s="187" t="s">
        <v>331</v>
      </c>
      <c r="E494" s="188" t="s">
        <v>4638</v>
      </c>
      <c r="F494" s="189" t="s">
        <v>4639</v>
      </c>
      <c r="G494" s="190" t="s">
        <v>342</v>
      </c>
      <c r="H494" s="191">
        <v>750</v>
      </c>
      <c r="I494" s="192"/>
      <c r="J494" s="192"/>
      <c r="K494" s="191">
        <f t="shared" si="162"/>
        <v>0</v>
      </c>
      <c r="L494" s="193"/>
      <c r="M494" s="38"/>
      <c r="N494" s="194" t="s">
        <v>1</v>
      </c>
      <c r="O494" s="195" t="s">
        <v>47</v>
      </c>
      <c r="P494" s="196">
        <f t="shared" si="163"/>
        <v>0</v>
      </c>
      <c r="Q494" s="196">
        <f t="shared" si="164"/>
        <v>0</v>
      </c>
      <c r="R494" s="196">
        <f t="shared" si="165"/>
        <v>0</v>
      </c>
      <c r="S494" s="66"/>
      <c r="T494" s="197">
        <f t="shared" si="166"/>
        <v>0</v>
      </c>
      <c r="U494" s="197">
        <v>0</v>
      </c>
      <c r="V494" s="197">
        <f t="shared" si="167"/>
        <v>0</v>
      </c>
      <c r="W494" s="197">
        <v>0</v>
      </c>
      <c r="X494" s="198">
        <f t="shared" si="168"/>
        <v>0</v>
      </c>
      <c r="Y494" s="37"/>
      <c r="Z494" s="37"/>
      <c r="AA494" s="37"/>
      <c r="AB494" s="37"/>
      <c r="AC494" s="37"/>
      <c r="AD494" s="37"/>
      <c r="AE494" s="37"/>
      <c r="AR494" s="199" t="s">
        <v>821</v>
      </c>
      <c r="AT494" s="199" t="s">
        <v>331</v>
      </c>
      <c r="AU494" s="199" t="s">
        <v>335</v>
      </c>
      <c r="AY494" s="19" t="s">
        <v>329</v>
      </c>
      <c r="BE494" s="115">
        <f t="shared" si="169"/>
        <v>0</v>
      </c>
      <c r="BF494" s="115">
        <f t="shared" si="170"/>
        <v>0</v>
      </c>
      <c r="BG494" s="115">
        <f t="shared" si="171"/>
        <v>0</v>
      </c>
      <c r="BH494" s="115">
        <f t="shared" si="172"/>
        <v>0</v>
      </c>
      <c r="BI494" s="115">
        <f t="shared" si="173"/>
        <v>0</v>
      </c>
      <c r="BJ494" s="19" t="s">
        <v>96</v>
      </c>
      <c r="BK494" s="200">
        <f t="shared" si="174"/>
        <v>0</v>
      </c>
      <c r="BL494" s="19" t="s">
        <v>821</v>
      </c>
      <c r="BM494" s="199" t="s">
        <v>4640</v>
      </c>
    </row>
    <row r="495" spans="1:65" s="2" customFormat="1" ht="24.2" customHeight="1">
      <c r="A495" s="37"/>
      <c r="B495" s="153"/>
      <c r="C495" s="233" t="s">
        <v>4641</v>
      </c>
      <c r="D495" s="233" t="s">
        <v>483</v>
      </c>
      <c r="E495" s="234" t="s">
        <v>4642</v>
      </c>
      <c r="F495" s="235" t="s">
        <v>4643</v>
      </c>
      <c r="G495" s="236" t="s">
        <v>342</v>
      </c>
      <c r="H495" s="237">
        <v>750</v>
      </c>
      <c r="I495" s="238"/>
      <c r="J495" s="239"/>
      <c r="K495" s="237">
        <f t="shared" si="162"/>
        <v>0</v>
      </c>
      <c r="L495" s="239"/>
      <c r="M495" s="240"/>
      <c r="N495" s="241" t="s">
        <v>1</v>
      </c>
      <c r="O495" s="195" t="s">
        <v>47</v>
      </c>
      <c r="P495" s="196">
        <f t="shared" si="163"/>
        <v>0</v>
      </c>
      <c r="Q495" s="196">
        <f t="shared" si="164"/>
        <v>0</v>
      </c>
      <c r="R495" s="196">
        <f t="shared" si="165"/>
        <v>0</v>
      </c>
      <c r="S495" s="66"/>
      <c r="T495" s="197">
        <f t="shared" si="166"/>
        <v>0</v>
      </c>
      <c r="U495" s="197">
        <v>1.6000000000000001E-4</v>
      </c>
      <c r="V495" s="197">
        <f t="shared" si="167"/>
        <v>0.12000000000000001</v>
      </c>
      <c r="W495" s="197">
        <v>0</v>
      </c>
      <c r="X495" s="198">
        <f t="shared" si="168"/>
        <v>0</v>
      </c>
      <c r="Y495" s="37"/>
      <c r="Z495" s="37"/>
      <c r="AA495" s="37"/>
      <c r="AB495" s="37"/>
      <c r="AC495" s="37"/>
      <c r="AD495" s="37"/>
      <c r="AE495" s="37"/>
      <c r="AR495" s="199" t="s">
        <v>1223</v>
      </c>
      <c r="AT495" s="199" t="s">
        <v>483</v>
      </c>
      <c r="AU495" s="199" t="s">
        <v>335</v>
      </c>
      <c r="AY495" s="19" t="s">
        <v>329</v>
      </c>
      <c r="BE495" s="115">
        <f t="shared" si="169"/>
        <v>0</v>
      </c>
      <c r="BF495" s="115">
        <f t="shared" si="170"/>
        <v>0</v>
      </c>
      <c r="BG495" s="115">
        <f t="shared" si="171"/>
        <v>0</v>
      </c>
      <c r="BH495" s="115">
        <f t="shared" si="172"/>
        <v>0</v>
      </c>
      <c r="BI495" s="115">
        <f t="shared" si="173"/>
        <v>0</v>
      </c>
      <c r="BJ495" s="19" t="s">
        <v>96</v>
      </c>
      <c r="BK495" s="200">
        <f t="shared" si="174"/>
        <v>0</v>
      </c>
      <c r="BL495" s="19" t="s">
        <v>1223</v>
      </c>
      <c r="BM495" s="199" t="s">
        <v>4644</v>
      </c>
    </row>
    <row r="496" spans="1:65" s="2" customFormat="1" ht="24.2" customHeight="1">
      <c r="A496" s="37"/>
      <c r="B496" s="153"/>
      <c r="C496" s="187" t="s">
        <v>4645</v>
      </c>
      <c r="D496" s="187" t="s">
        <v>331</v>
      </c>
      <c r="E496" s="188" t="s">
        <v>4646</v>
      </c>
      <c r="F496" s="189" t="s">
        <v>4647</v>
      </c>
      <c r="G496" s="190" t="s">
        <v>342</v>
      </c>
      <c r="H496" s="191">
        <v>500</v>
      </c>
      <c r="I496" s="192"/>
      <c r="J496" s="192"/>
      <c r="K496" s="191">
        <f t="shared" si="162"/>
        <v>0</v>
      </c>
      <c r="L496" s="193"/>
      <c r="M496" s="38"/>
      <c r="N496" s="194" t="s">
        <v>1</v>
      </c>
      <c r="O496" s="195" t="s">
        <v>47</v>
      </c>
      <c r="P496" s="196">
        <f t="shared" si="163"/>
        <v>0</v>
      </c>
      <c r="Q496" s="196">
        <f t="shared" si="164"/>
        <v>0</v>
      </c>
      <c r="R496" s="196">
        <f t="shared" si="165"/>
        <v>0</v>
      </c>
      <c r="S496" s="66"/>
      <c r="T496" s="197">
        <f t="shared" si="166"/>
        <v>0</v>
      </c>
      <c r="U496" s="197">
        <v>0</v>
      </c>
      <c r="V496" s="197">
        <f t="shared" si="167"/>
        <v>0</v>
      </c>
      <c r="W496" s="197">
        <v>0</v>
      </c>
      <c r="X496" s="198">
        <f t="shared" si="168"/>
        <v>0</v>
      </c>
      <c r="Y496" s="37"/>
      <c r="Z496" s="37"/>
      <c r="AA496" s="37"/>
      <c r="AB496" s="37"/>
      <c r="AC496" s="37"/>
      <c r="AD496" s="37"/>
      <c r="AE496" s="37"/>
      <c r="AR496" s="199" t="s">
        <v>821</v>
      </c>
      <c r="AT496" s="199" t="s">
        <v>331</v>
      </c>
      <c r="AU496" s="199" t="s">
        <v>335</v>
      </c>
      <c r="AY496" s="19" t="s">
        <v>329</v>
      </c>
      <c r="BE496" s="115">
        <f t="shared" si="169"/>
        <v>0</v>
      </c>
      <c r="BF496" s="115">
        <f t="shared" si="170"/>
        <v>0</v>
      </c>
      <c r="BG496" s="115">
        <f t="shared" si="171"/>
        <v>0</v>
      </c>
      <c r="BH496" s="115">
        <f t="shared" si="172"/>
        <v>0</v>
      </c>
      <c r="BI496" s="115">
        <f t="shared" si="173"/>
        <v>0</v>
      </c>
      <c r="BJ496" s="19" t="s">
        <v>96</v>
      </c>
      <c r="BK496" s="200">
        <f t="shared" si="174"/>
        <v>0</v>
      </c>
      <c r="BL496" s="19" t="s">
        <v>821</v>
      </c>
      <c r="BM496" s="199" t="s">
        <v>4648</v>
      </c>
    </row>
    <row r="497" spans="1:65" s="2" customFormat="1" ht="24.2" customHeight="1">
      <c r="A497" s="37"/>
      <c r="B497" s="153"/>
      <c r="C497" s="233" t="s">
        <v>4649</v>
      </c>
      <c r="D497" s="233" t="s">
        <v>483</v>
      </c>
      <c r="E497" s="234" t="s">
        <v>4650</v>
      </c>
      <c r="F497" s="235" t="s">
        <v>4651</v>
      </c>
      <c r="G497" s="236" t="s">
        <v>342</v>
      </c>
      <c r="H497" s="237">
        <v>500</v>
      </c>
      <c r="I497" s="238"/>
      <c r="J497" s="239"/>
      <c r="K497" s="237">
        <f t="shared" si="162"/>
        <v>0</v>
      </c>
      <c r="L497" s="239"/>
      <c r="M497" s="240"/>
      <c r="N497" s="241" t="s">
        <v>1</v>
      </c>
      <c r="O497" s="195" t="s">
        <v>47</v>
      </c>
      <c r="P497" s="196">
        <f t="shared" si="163"/>
        <v>0</v>
      </c>
      <c r="Q497" s="196">
        <f t="shared" si="164"/>
        <v>0</v>
      </c>
      <c r="R497" s="196">
        <f t="shared" si="165"/>
        <v>0</v>
      </c>
      <c r="S497" s="66"/>
      <c r="T497" s="197">
        <f t="shared" si="166"/>
        <v>0</v>
      </c>
      <c r="U497" s="197">
        <v>5.0000000000000001E-4</v>
      </c>
      <c r="V497" s="197">
        <f t="shared" si="167"/>
        <v>0.25</v>
      </c>
      <c r="W497" s="197">
        <v>0</v>
      </c>
      <c r="X497" s="198">
        <f t="shared" si="168"/>
        <v>0</v>
      </c>
      <c r="Y497" s="37"/>
      <c r="Z497" s="37"/>
      <c r="AA497" s="37"/>
      <c r="AB497" s="37"/>
      <c r="AC497" s="37"/>
      <c r="AD497" s="37"/>
      <c r="AE497" s="37"/>
      <c r="AR497" s="199" t="s">
        <v>1223</v>
      </c>
      <c r="AT497" s="199" t="s">
        <v>483</v>
      </c>
      <c r="AU497" s="199" t="s">
        <v>335</v>
      </c>
      <c r="AY497" s="19" t="s">
        <v>329</v>
      </c>
      <c r="BE497" s="115">
        <f t="shared" si="169"/>
        <v>0</v>
      </c>
      <c r="BF497" s="115">
        <f t="shared" si="170"/>
        <v>0</v>
      </c>
      <c r="BG497" s="115">
        <f t="shared" si="171"/>
        <v>0</v>
      </c>
      <c r="BH497" s="115">
        <f t="shared" si="172"/>
        <v>0</v>
      </c>
      <c r="BI497" s="115">
        <f t="shared" si="173"/>
        <v>0</v>
      </c>
      <c r="BJ497" s="19" t="s">
        <v>96</v>
      </c>
      <c r="BK497" s="200">
        <f t="shared" si="174"/>
        <v>0</v>
      </c>
      <c r="BL497" s="19" t="s">
        <v>1223</v>
      </c>
      <c r="BM497" s="199" t="s">
        <v>4652</v>
      </c>
    </row>
    <row r="498" spans="1:65" s="2" customFormat="1" ht="37.9" customHeight="1">
      <c r="A498" s="37"/>
      <c r="B498" s="153"/>
      <c r="C498" s="187" t="s">
        <v>4653</v>
      </c>
      <c r="D498" s="187" t="s">
        <v>331</v>
      </c>
      <c r="E498" s="188" t="s">
        <v>4654</v>
      </c>
      <c r="F498" s="189" t="s">
        <v>4655</v>
      </c>
      <c r="G498" s="190" t="s">
        <v>342</v>
      </c>
      <c r="H498" s="191">
        <v>200</v>
      </c>
      <c r="I498" s="192"/>
      <c r="J498" s="192"/>
      <c r="K498" s="191">
        <f t="shared" si="162"/>
        <v>0</v>
      </c>
      <c r="L498" s="193"/>
      <c r="M498" s="38"/>
      <c r="N498" s="194" t="s">
        <v>1</v>
      </c>
      <c r="O498" s="195" t="s">
        <v>47</v>
      </c>
      <c r="P498" s="196">
        <f t="shared" si="163"/>
        <v>0</v>
      </c>
      <c r="Q498" s="196">
        <f t="shared" si="164"/>
        <v>0</v>
      </c>
      <c r="R498" s="196">
        <f t="shared" si="165"/>
        <v>0</v>
      </c>
      <c r="S498" s="66"/>
      <c r="T498" s="197">
        <f t="shared" si="166"/>
        <v>0</v>
      </c>
      <c r="U498" s="197">
        <v>0</v>
      </c>
      <c r="V498" s="197">
        <f t="shared" si="167"/>
        <v>0</v>
      </c>
      <c r="W498" s="197">
        <v>0</v>
      </c>
      <c r="X498" s="198">
        <f t="shared" si="168"/>
        <v>0</v>
      </c>
      <c r="Y498" s="37"/>
      <c r="Z498" s="37"/>
      <c r="AA498" s="37"/>
      <c r="AB498" s="37"/>
      <c r="AC498" s="37"/>
      <c r="AD498" s="37"/>
      <c r="AE498" s="37"/>
      <c r="AR498" s="199" t="s">
        <v>821</v>
      </c>
      <c r="AT498" s="199" t="s">
        <v>331</v>
      </c>
      <c r="AU498" s="199" t="s">
        <v>335</v>
      </c>
      <c r="AY498" s="19" t="s">
        <v>329</v>
      </c>
      <c r="BE498" s="115">
        <f t="shared" si="169"/>
        <v>0</v>
      </c>
      <c r="BF498" s="115">
        <f t="shared" si="170"/>
        <v>0</v>
      </c>
      <c r="BG498" s="115">
        <f t="shared" si="171"/>
        <v>0</v>
      </c>
      <c r="BH498" s="115">
        <f t="shared" si="172"/>
        <v>0</v>
      </c>
      <c r="BI498" s="115">
        <f t="shared" si="173"/>
        <v>0</v>
      </c>
      <c r="BJ498" s="19" t="s">
        <v>96</v>
      </c>
      <c r="BK498" s="200">
        <f t="shared" si="174"/>
        <v>0</v>
      </c>
      <c r="BL498" s="19" t="s">
        <v>821</v>
      </c>
      <c r="BM498" s="199" t="s">
        <v>4656</v>
      </c>
    </row>
    <row r="499" spans="1:65" s="2" customFormat="1" ht="24.2" customHeight="1">
      <c r="A499" s="37"/>
      <c r="B499" s="153"/>
      <c r="C499" s="233" t="s">
        <v>4657</v>
      </c>
      <c r="D499" s="233" t="s">
        <v>483</v>
      </c>
      <c r="E499" s="234" t="s">
        <v>4658</v>
      </c>
      <c r="F499" s="235" t="s">
        <v>4659</v>
      </c>
      <c r="G499" s="236" t="s">
        <v>342</v>
      </c>
      <c r="H499" s="237">
        <v>200</v>
      </c>
      <c r="I499" s="238"/>
      <c r="J499" s="239"/>
      <c r="K499" s="237">
        <f t="shared" si="162"/>
        <v>0</v>
      </c>
      <c r="L499" s="239"/>
      <c r="M499" s="240"/>
      <c r="N499" s="241" t="s">
        <v>1</v>
      </c>
      <c r="O499" s="195" t="s">
        <v>47</v>
      </c>
      <c r="P499" s="196">
        <f t="shared" si="163"/>
        <v>0</v>
      </c>
      <c r="Q499" s="196">
        <f t="shared" si="164"/>
        <v>0</v>
      </c>
      <c r="R499" s="196">
        <f t="shared" si="165"/>
        <v>0</v>
      </c>
      <c r="S499" s="66"/>
      <c r="T499" s="197">
        <f t="shared" si="166"/>
        <v>0</v>
      </c>
      <c r="U499" s="197">
        <v>1.73E-3</v>
      </c>
      <c r="V499" s="197">
        <f t="shared" si="167"/>
        <v>0.34599999999999997</v>
      </c>
      <c r="W499" s="197">
        <v>0</v>
      </c>
      <c r="X499" s="198">
        <f t="shared" si="168"/>
        <v>0</v>
      </c>
      <c r="Y499" s="37"/>
      <c r="Z499" s="37"/>
      <c r="AA499" s="37"/>
      <c r="AB499" s="37"/>
      <c r="AC499" s="37"/>
      <c r="AD499" s="37"/>
      <c r="AE499" s="37"/>
      <c r="AR499" s="199" t="s">
        <v>1223</v>
      </c>
      <c r="AT499" s="199" t="s">
        <v>483</v>
      </c>
      <c r="AU499" s="199" t="s">
        <v>335</v>
      </c>
      <c r="AY499" s="19" t="s">
        <v>329</v>
      </c>
      <c r="BE499" s="115">
        <f t="shared" si="169"/>
        <v>0</v>
      </c>
      <c r="BF499" s="115">
        <f t="shared" si="170"/>
        <v>0</v>
      </c>
      <c r="BG499" s="115">
        <f t="shared" si="171"/>
        <v>0</v>
      </c>
      <c r="BH499" s="115">
        <f t="shared" si="172"/>
        <v>0</v>
      </c>
      <c r="BI499" s="115">
        <f t="shared" si="173"/>
        <v>0</v>
      </c>
      <c r="BJ499" s="19" t="s">
        <v>96</v>
      </c>
      <c r="BK499" s="200">
        <f t="shared" si="174"/>
        <v>0</v>
      </c>
      <c r="BL499" s="19" t="s">
        <v>1223</v>
      </c>
      <c r="BM499" s="199" t="s">
        <v>4660</v>
      </c>
    </row>
    <row r="500" spans="1:65" s="2" customFormat="1" ht="21.75" customHeight="1">
      <c r="A500" s="37"/>
      <c r="B500" s="153"/>
      <c r="C500" s="233" t="s">
        <v>4661</v>
      </c>
      <c r="D500" s="233" t="s">
        <v>483</v>
      </c>
      <c r="E500" s="234" t="s">
        <v>4662</v>
      </c>
      <c r="F500" s="235" t="s">
        <v>4663</v>
      </c>
      <c r="G500" s="236" t="s">
        <v>342</v>
      </c>
      <c r="H500" s="237">
        <v>200</v>
      </c>
      <c r="I500" s="238"/>
      <c r="J500" s="239"/>
      <c r="K500" s="237">
        <f t="shared" si="162"/>
        <v>0</v>
      </c>
      <c r="L500" s="239"/>
      <c r="M500" s="240"/>
      <c r="N500" s="241" t="s">
        <v>1</v>
      </c>
      <c r="O500" s="195" t="s">
        <v>47</v>
      </c>
      <c r="P500" s="196">
        <f t="shared" si="163"/>
        <v>0</v>
      </c>
      <c r="Q500" s="196">
        <f t="shared" si="164"/>
        <v>0</v>
      </c>
      <c r="R500" s="196">
        <f t="shared" si="165"/>
        <v>0</v>
      </c>
      <c r="S500" s="66"/>
      <c r="T500" s="197">
        <f t="shared" si="166"/>
        <v>0</v>
      </c>
      <c r="U500" s="197">
        <v>2.6900000000000001E-3</v>
      </c>
      <c r="V500" s="197">
        <f t="shared" si="167"/>
        <v>0.53800000000000003</v>
      </c>
      <c r="W500" s="197">
        <v>0</v>
      </c>
      <c r="X500" s="198">
        <f t="shared" si="168"/>
        <v>0</v>
      </c>
      <c r="Y500" s="37"/>
      <c r="Z500" s="37"/>
      <c r="AA500" s="37"/>
      <c r="AB500" s="37"/>
      <c r="AC500" s="37"/>
      <c r="AD500" s="37"/>
      <c r="AE500" s="37"/>
      <c r="AR500" s="199" t="s">
        <v>1223</v>
      </c>
      <c r="AT500" s="199" t="s">
        <v>483</v>
      </c>
      <c r="AU500" s="199" t="s">
        <v>335</v>
      </c>
      <c r="AY500" s="19" t="s">
        <v>329</v>
      </c>
      <c r="BE500" s="115">
        <f t="shared" si="169"/>
        <v>0</v>
      </c>
      <c r="BF500" s="115">
        <f t="shared" si="170"/>
        <v>0</v>
      </c>
      <c r="BG500" s="115">
        <f t="shared" si="171"/>
        <v>0</v>
      </c>
      <c r="BH500" s="115">
        <f t="shared" si="172"/>
        <v>0</v>
      </c>
      <c r="BI500" s="115">
        <f t="shared" si="173"/>
        <v>0</v>
      </c>
      <c r="BJ500" s="19" t="s">
        <v>96</v>
      </c>
      <c r="BK500" s="200">
        <f t="shared" si="174"/>
        <v>0</v>
      </c>
      <c r="BL500" s="19" t="s">
        <v>1223</v>
      </c>
      <c r="BM500" s="199" t="s">
        <v>4664</v>
      </c>
    </row>
    <row r="501" spans="1:65" s="2" customFormat="1" ht="37.9" customHeight="1">
      <c r="A501" s="37"/>
      <c r="B501" s="153"/>
      <c r="C501" s="187" t="s">
        <v>4665</v>
      </c>
      <c r="D501" s="187" t="s">
        <v>331</v>
      </c>
      <c r="E501" s="188" t="s">
        <v>4666</v>
      </c>
      <c r="F501" s="189" t="s">
        <v>4667</v>
      </c>
      <c r="G501" s="190" t="s">
        <v>342</v>
      </c>
      <c r="H501" s="191">
        <v>100</v>
      </c>
      <c r="I501" s="192"/>
      <c r="J501" s="192"/>
      <c r="K501" s="191">
        <f t="shared" si="162"/>
        <v>0</v>
      </c>
      <c r="L501" s="193"/>
      <c r="M501" s="38"/>
      <c r="N501" s="194" t="s">
        <v>1</v>
      </c>
      <c r="O501" s="195" t="s">
        <v>47</v>
      </c>
      <c r="P501" s="196">
        <f t="shared" si="163"/>
        <v>0</v>
      </c>
      <c r="Q501" s="196">
        <f t="shared" si="164"/>
        <v>0</v>
      </c>
      <c r="R501" s="196">
        <f t="shared" si="165"/>
        <v>0</v>
      </c>
      <c r="S501" s="66"/>
      <c r="T501" s="197">
        <f t="shared" si="166"/>
        <v>0</v>
      </c>
      <c r="U501" s="197">
        <v>0</v>
      </c>
      <c r="V501" s="197">
        <f t="shared" si="167"/>
        <v>0</v>
      </c>
      <c r="W501" s="197">
        <v>0</v>
      </c>
      <c r="X501" s="198">
        <f t="shared" si="168"/>
        <v>0</v>
      </c>
      <c r="Y501" s="37"/>
      <c r="Z501" s="37"/>
      <c r="AA501" s="37"/>
      <c r="AB501" s="37"/>
      <c r="AC501" s="37"/>
      <c r="AD501" s="37"/>
      <c r="AE501" s="37"/>
      <c r="AR501" s="199" t="s">
        <v>821</v>
      </c>
      <c r="AT501" s="199" t="s">
        <v>331</v>
      </c>
      <c r="AU501" s="199" t="s">
        <v>335</v>
      </c>
      <c r="AY501" s="19" t="s">
        <v>329</v>
      </c>
      <c r="BE501" s="115">
        <f t="shared" si="169"/>
        <v>0</v>
      </c>
      <c r="BF501" s="115">
        <f t="shared" si="170"/>
        <v>0</v>
      </c>
      <c r="BG501" s="115">
        <f t="shared" si="171"/>
        <v>0</v>
      </c>
      <c r="BH501" s="115">
        <f t="shared" si="172"/>
        <v>0</v>
      </c>
      <c r="BI501" s="115">
        <f t="shared" si="173"/>
        <v>0</v>
      </c>
      <c r="BJ501" s="19" t="s">
        <v>96</v>
      </c>
      <c r="BK501" s="200">
        <f t="shared" si="174"/>
        <v>0</v>
      </c>
      <c r="BL501" s="19" t="s">
        <v>821</v>
      </c>
      <c r="BM501" s="199" t="s">
        <v>4668</v>
      </c>
    </row>
    <row r="502" spans="1:65" s="2" customFormat="1" ht="24.2" customHeight="1">
      <c r="A502" s="37"/>
      <c r="B502" s="153"/>
      <c r="C502" s="233" t="s">
        <v>4669</v>
      </c>
      <c r="D502" s="233" t="s">
        <v>483</v>
      </c>
      <c r="E502" s="234" t="s">
        <v>4670</v>
      </c>
      <c r="F502" s="235" t="s">
        <v>4671</v>
      </c>
      <c r="G502" s="236" t="s">
        <v>342</v>
      </c>
      <c r="H502" s="237">
        <v>100</v>
      </c>
      <c r="I502" s="238"/>
      <c r="J502" s="239"/>
      <c r="K502" s="237">
        <f t="shared" si="162"/>
        <v>0</v>
      </c>
      <c r="L502" s="239"/>
      <c r="M502" s="240"/>
      <c r="N502" s="241" t="s">
        <v>1</v>
      </c>
      <c r="O502" s="195" t="s">
        <v>47</v>
      </c>
      <c r="P502" s="196">
        <f t="shared" si="163"/>
        <v>0</v>
      </c>
      <c r="Q502" s="196">
        <f t="shared" si="164"/>
        <v>0</v>
      </c>
      <c r="R502" s="196">
        <f t="shared" si="165"/>
        <v>0</v>
      </c>
      <c r="S502" s="66"/>
      <c r="T502" s="197">
        <f t="shared" si="166"/>
        <v>0</v>
      </c>
      <c r="U502" s="197">
        <v>1.0399999999999999E-3</v>
      </c>
      <c r="V502" s="197">
        <f t="shared" si="167"/>
        <v>0.104</v>
      </c>
      <c r="W502" s="197">
        <v>0</v>
      </c>
      <c r="X502" s="198">
        <f t="shared" si="168"/>
        <v>0</v>
      </c>
      <c r="Y502" s="37"/>
      <c r="Z502" s="37"/>
      <c r="AA502" s="37"/>
      <c r="AB502" s="37"/>
      <c r="AC502" s="37"/>
      <c r="AD502" s="37"/>
      <c r="AE502" s="37"/>
      <c r="AR502" s="199" t="s">
        <v>1223</v>
      </c>
      <c r="AT502" s="199" t="s">
        <v>483</v>
      </c>
      <c r="AU502" s="199" t="s">
        <v>335</v>
      </c>
      <c r="AY502" s="19" t="s">
        <v>329</v>
      </c>
      <c r="BE502" s="115">
        <f t="shared" si="169"/>
        <v>0</v>
      </c>
      <c r="BF502" s="115">
        <f t="shared" si="170"/>
        <v>0</v>
      </c>
      <c r="BG502" s="115">
        <f t="shared" si="171"/>
        <v>0</v>
      </c>
      <c r="BH502" s="115">
        <f t="shared" si="172"/>
        <v>0</v>
      </c>
      <c r="BI502" s="115">
        <f t="shared" si="173"/>
        <v>0</v>
      </c>
      <c r="BJ502" s="19" t="s">
        <v>96</v>
      </c>
      <c r="BK502" s="200">
        <f t="shared" si="174"/>
        <v>0</v>
      </c>
      <c r="BL502" s="19" t="s">
        <v>1223</v>
      </c>
      <c r="BM502" s="199" t="s">
        <v>4672</v>
      </c>
    </row>
    <row r="503" spans="1:65" s="2" customFormat="1" ht="24.2" customHeight="1">
      <c r="A503" s="37"/>
      <c r="B503" s="153"/>
      <c r="C503" s="233" t="s">
        <v>4673</v>
      </c>
      <c r="D503" s="233" t="s">
        <v>483</v>
      </c>
      <c r="E503" s="234" t="s">
        <v>4674</v>
      </c>
      <c r="F503" s="235" t="s">
        <v>4675</v>
      </c>
      <c r="G503" s="236" t="s">
        <v>342</v>
      </c>
      <c r="H503" s="237">
        <v>100</v>
      </c>
      <c r="I503" s="238"/>
      <c r="J503" s="239"/>
      <c r="K503" s="237">
        <f t="shared" si="162"/>
        <v>0</v>
      </c>
      <c r="L503" s="239"/>
      <c r="M503" s="240"/>
      <c r="N503" s="241" t="s">
        <v>1</v>
      </c>
      <c r="O503" s="195" t="s">
        <v>47</v>
      </c>
      <c r="P503" s="196">
        <f t="shared" si="163"/>
        <v>0</v>
      </c>
      <c r="Q503" s="196">
        <f t="shared" si="164"/>
        <v>0</v>
      </c>
      <c r="R503" s="196">
        <f t="shared" si="165"/>
        <v>0</v>
      </c>
      <c r="S503" s="66"/>
      <c r="T503" s="197">
        <f t="shared" si="166"/>
        <v>0</v>
      </c>
      <c r="U503" s="197">
        <v>8.0000000000000004E-4</v>
      </c>
      <c r="V503" s="197">
        <f t="shared" si="167"/>
        <v>0.08</v>
      </c>
      <c r="W503" s="197">
        <v>0</v>
      </c>
      <c r="X503" s="198">
        <f t="shared" si="168"/>
        <v>0</v>
      </c>
      <c r="Y503" s="37"/>
      <c r="Z503" s="37"/>
      <c r="AA503" s="37"/>
      <c r="AB503" s="37"/>
      <c r="AC503" s="37"/>
      <c r="AD503" s="37"/>
      <c r="AE503" s="37"/>
      <c r="AR503" s="199" t="s">
        <v>1223</v>
      </c>
      <c r="AT503" s="199" t="s">
        <v>483</v>
      </c>
      <c r="AU503" s="199" t="s">
        <v>335</v>
      </c>
      <c r="AY503" s="19" t="s">
        <v>329</v>
      </c>
      <c r="BE503" s="115">
        <f t="shared" si="169"/>
        <v>0</v>
      </c>
      <c r="BF503" s="115">
        <f t="shared" si="170"/>
        <v>0</v>
      </c>
      <c r="BG503" s="115">
        <f t="shared" si="171"/>
        <v>0</v>
      </c>
      <c r="BH503" s="115">
        <f t="shared" si="172"/>
        <v>0</v>
      </c>
      <c r="BI503" s="115">
        <f t="shared" si="173"/>
        <v>0</v>
      </c>
      <c r="BJ503" s="19" t="s">
        <v>96</v>
      </c>
      <c r="BK503" s="200">
        <f t="shared" si="174"/>
        <v>0</v>
      </c>
      <c r="BL503" s="19" t="s">
        <v>1223</v>
      </c>
      <c r="BM503" s="199" t="s">
        <v>4676</v>
      </c>
    </row>
    <row r="504" spans="1:65" s="17" customFormat="1" ht="20.85" customHeight="1">
      <c r="B504" s="251"/>
      <c r="D504" s="252" t="s">
        <v>82</v>
      </c>
      <c r="E504" s="252" t="s">
        <v>4677</v>
      </c>
      <c r="F504" s="252" t="s">
        <v>4678</v>
      </c>
      <c r="I504" s="253"/>
      <c r="J504" s="253"/>
      <c r="K504" s="254">
        <f>BK504</f>
        <v>0</v>
      </c>
      <c r="M504" s="251"/>
      <c r="N504" s="255"/>
      <c r="O504" s="256"/>
      <c r="P504" s="256"/>
      <c r="Q504" s="257">
        <f>SUM(Q505:Q525)</f>
        <v>0</v>
      </c>
      <c r="R504" s="257">
        <f>SUM(R505:R525)</f>
        <v>0</v>
      </c>
      <c r="S504" s="256"/>
      <c r="T504" s="258">
        <f>SUM(T505:T525)</f>
        <v>0</v>
      </c>
      <c r="U504" s="256"/>
      <c r="V504" s="258">
        <f>SUM(V505:V525)</f>
        <v>6.1450000000000005E-2</v>
      </c>
      <c r="W504" s="256"/>
      <c r="X504" s="259">
        <f>SUM(X505:X525)</f>
        <v>0</v>
      </c>
      <c r="AR504" s="252" t="s">
        <v>178</v>
      </c>
      <c r="AT504" s="260" t="s">
        <v>82</v>
      </c>
      <c r="AU504" s="260" t="s">
        <v>178</v>
      </c>
      <c r="AY504" s="252" t="s">
        <v>329</v>
      </c>
      <c r="BK504" s="261">
        <f>SUM(BK505:BK525)</f>
        <v>0</v>
      </c>
    </row>
    <row r="505" spans="1:65" s="2" customFormat="1" ht="37.9" customHeight="1">
      <c r="A505" s="37"/>
      <c r="B505" s="153"/>
      <c r="C505" s="187" t="s">
        <v>4679</v>
      </c>
      <c r="D505" s="187" t="s">
        <v>331</v>
      </c>
      <c r="E505" s="188" t="s">
        <v>4680</v>
      </c>
      <c r="F505" s="189" t="s">
        <v>4681</v>
      </c>
      <c r="G505" s="190" t="s">
        <v>646</v>
      </c>
      <c r="H505" s="191">
        <v>20</v>
      </c>
      <c r="I505" s="192"/>
      <c r="J505" s="192"/>
      <c r="K505" s="191">
        <f t="shared" ref="K505:K525" si="175">ROUND(P505*H505,3)</f>
        <v>0</v>
      </c>
      <c r="L505" s="193"/>
      <c r="M505" s="38"/>
      <c r="N505" s="194" t="s">
        <v>1</v>
      </c>
      <c r="O505" s="195" t="s">
        <v>47</v>
      </c>
      <c r="P505" s="196">
        <f t="shared" ref="P505:P525" si="176">I505+J505</f>
        <v>0</v>
      </c>
      <c r="Q505" s="196">
        <f t="shared" ref="Q505:Q525" si="177">ROUND(I505*H505,3)</f>
        <v>0</v>
      </c>
      <c r="R505" s="196">
        <f t="shared" ref="R505:R525" si="178">ROUND(J505*H505,3)</f>
        <v>0</v>
      </c>
      <c r="S505" s="66"/>
      <c r="T505" s="197">
        <f t="shared" ref="T505:T525" si="179">S505*H505</f>
        <v>0</v>
      </c>
      <c r="U505" s="197">
        <v>0</v>
      </c>
      <c r="V505" s="197">
        <f t="shared" ref="V505:V525" si="180">U505*H505</f>
        <v>0</v>
      </c>
      <c r="W505" s="197">
        <v>0</v>
      </c>
      <c r="X505" s="198">
        <f t="shared" ref="X505:X525" si="181">W505*H505</f>
        <v>0</v>
      </c>
      <c r="Y505" s="37"/>
      <c r="Z505" s="37"/>
      <c r="AA505" s="37"/>
      <c r="AB505" s="37"/>
      <c r="AC505" s="37"/>
      <c r="AD505" s="37"/>
      <c r="AE505" s="37"/>
      <c r="AR505" s="199" t="s">
        <v>821</v>
      </c>
      <c r="AT505" s="199" t="s">
        <v>331</v>
      </c>
      <c r="AU505" s="199" t="s">
        <v>335</v>
      </c>
      <c r="AY505" s="19" t="s">
        <v>329</v>
      </c>
      <c r="BE505" s="115">
        <f t="shared" ref="BE505:BE525" si="182">IF(O505="základná",K505,0)</f>
        <v>0</v>
      </c>
      <c r="BF505" s="115">
        <f t="shared" ref="BF505:BF525" si="183">IF(O505="znížená",K505,0)</f>
        <v>0</v>
      </c>
      <c r="BG505" s="115">
        <f t="shared" ref="BG505:BG525" si="184">IF(O505="zákl. prenesená",K505,0)</f>
        <v>0</v>
      </c>
      <c r="BH505" s="115">
        <f t="shared" ref="BH505:BH525" si="185">IF(O505="zníž. prenesená",K505,0)</f>
        <v>0</v>
      </c>
      <c r="BI505" s="115">
        <f t="shared" ref="BI505:BI525" si="186">IF(O505="nulová",K505,0)</f>
        <v>0</v>
      </c>
      <c r="BJ505" s="19" t="s">
        <v>96</v>
      </c>
      <c r="BK505" s="200">
        <f t="shared" ref="BK505:BK525" si="187">ROUND(P505*H505,3)</f>
        <v>0</v>
      </c>
      <c r="BL505" s="19" t="s">
        <v>821</v>
      </c>
      <c r="BM505" s="199" t="s">
        <v>4682</v>
      </c>
    </row>
    <row r="506" spans="1:65" s="2" customFormat="1" ht="16.5" customHeight="1">
      <c r="A506" s="37"/>
      <c r="B506" s="153"/>
      <c r="C506" s="233" t="s">
        <v>4683</v>
      </c>
      <c r="D506" s="233" t="s">
        <v>483</v>
      </c>
      <c r="E506" s="234" t="s">
        <v>4684</v>
      </c>
      <c r="F506" s="235" t="s">
        <v>4685</v>
      </c>
      <c r="G506" s="236" t="s">
        <v>646</v>
      </c>
      <c r="H506" s="237">
        <v>20</v>
      </c>
      <c r="I506" s="238"/>
      <c r="J506" s="239"/>
      <c r="K506" s="237">
        <f t="shared" si="175"/>
        <v>0</v>
      </c>
      <c r="L506" s="239"/>
      <c r="M506" s="240"/>
      <c r="N506" s="241" t="s">
        <v>1</v>
      </c>
      <c r="O506" s="195" t="s">
        <v>47</v>
      </c>
      <c r="P506" s="196">
        <f t="shared" si="176"/>
        <v>0</v>
      </c>
      <c r="Q506" s="196">
        <f t="shared" si="177"/>
        <v>0</v>
      </c>
      <c r="R506" s="196">
        <f t="shared" si="178"/>
        <v>0</v>
      </c>
      <c r="S506" s="66"/>
      <c r="T506" s="197">
        <f t="shared" si="179"/>
        <v>0</v>
      </c>
      <c r="U506" s="197">
        <v>1.6000000000000001E-4</v>
      </c>
      <c r="V506" s="197">
        <f t="shared" si="180"/>
        <v>3.2000000000000002E-3</v>
      </c>
      <c r="W506" s="197">
        <v>0</v>
      </c>
      <c r="X506" s="198">
        <f t="shared" si="181"/>
        <v>0</v>
      </c>
      <c r="Y506" s="37"/>
      <c r="Z506" s="37"/>
      <c r="AA506" s="37"/>
      <c r="AB506" s="37"/>
      <c r="AC506" s="37"/>
      <c r="AD506" s="37"/>
      <c r="AE506" s="37"/>
      <c r="AR506" s="199" t="s">
        <v>1223</v>
      </c>
      <c r="AT506" s="199" t="s">
        <v>483</v>
      </c>
      <c r="AU506" s="199" t="s">
        <v>335</v>
      </c>
      <c r="AY506" s="19" t="s">
        <v>329</v>
      </c>
      <c r="BE506" s="115">
        <f t="shared" si="182"/>
        <v>0</v>
      </c>
      <c r="BF506" s="115">
        <f t="shared" si="183"/>
        <v>0</v>
      </c>
      <c r="BG506" s="115">
        <f t="shared" si="184"/>
        <v>0</v>
      </c>
      <c r="BH506" s="115">
        <f t="shared" si="185"/>
        <v>0</v>
      </c>
      <c r="BI506" s="115">
        <f t="shared" si="186"/>
        <v>0</v>
      </c>
      <c r="BJ506" s="19" t="s">
        <v>96</v>
      </c>
      <c r="BK506" s="200">
        <f t="shared" si="187"/>
        <v>0</v>
      </c>
      <c r="BL506" s="19" t="s">
        <v>1223</v>
      </c>
      <c r="BM506" s="199" t="s">
        <v>4686</v>
      </c>
    </row>
    <row r="507" spans="1:65" s="2" customFormat="1" ht="16.5" customHeight="1">
      <c r="A507" s="37"/>
      <c r="B507" s="153"/>
      <c r="C507" s="187" t="s">
        <v>4687</v>
      </c>
      <c r="D507" s="187" t="s">
        <v>331</v>
      </c>
      <c r="E507" s="188" t="s">
        <v>4688</v>
      </c>
      <c r="F507" s="189" t="s">
        <v>4689</v>
      </c>
      <c r="G507" s="190" t="s">
        <v>646</v>
      </c>
      <c r="H507" s="191">
        <v>2</v>
      </c>
      <c r="I507" s="192"/>
      <c r="J507" s="192"/>
      <c r="K507" s="191">
        <f t="shared" si="175"/>
        <v>0</v>
      </c>
      <c r="L507" s="193"/>
      <c r="M507" s="38"/>
      <c r="N507" s="194" t="s">
        <v>1</v>
      </c>
      <c r="O507" s="195" t="s">
        <v>47</v>
      </c>
      <c r="P507" s="196">
        <f t="shared" si="176"/>
        <v>0</v>
      </c>
      <c r="Q507" s="196">
        <f t="shared" si="177"/>
        <v>0</v>
      </c>
      <c r="R507" s="196">
        <f t="shared" si="178"/>
        <v>0</v>
      </c>
      <c r="S507" s="66"/>
      <c r="T507" s="197">
        <f t="shared" si="179"/>
        <v>0</v>
      </c>
      <c r="U507" s="197">
        <v>0</v>
      </c>
      <c r="V507" s="197">
        <f t="shared" si="180"/>
        <v>0</v>
      </c>
      <c r="W507" s="197">
        <v>0</v>
      </c>
      <c r="X507" s="198">
        <f t="shared" si="181"/>
        <v>0</v>
      </c>
      <c r="Y507" s="37"/>
      <c r="Z507" s="37"/>
      <c r="AA507" s="37"/>
      <c r="AB507" s="37"/>
      <c r="AC507" s="37"/>
      <c r="AD507" s="37"/>
      <c r="AE507" s="37"/>
      <c r="AR507" s="199" t="s">
        <v>821</v>
      </c>
      <c r="AT507" s="199" t="s">
        <v>331</v>
      </c>
      <c r="AU507" s="199" t="s">
        <v>335</v>
      </c>
      <c r="AY507" s="19" t="s">
        <v>329</v>
      </c>
      <c r="BE507" s="115">
        <f t="shared" si="182"/>
        <v>0</v>
      </c>
      <c r="BF507" s="115">
        <f t="shared" si="183"/>
        <v>0</v>
      </c>
      <c r="BG507" s="115">
        <f t="shared" si="184"/>
        <v>0</v>
      </c>
      <c r="BH507" s="115">
        <f t="shared" si="185"/>
        <v>0</v>
      </c>
      <c r="BI507" s="115">
        <f t="shared" si="186"/>
        <v>0</v>
      </c>
      <c r="BJ507" s="19" t="s">
        <v>96</v>
      </c>
      <c r="BK507" s="200">
        <f t="shared" si="187"/>
        <v>0</v>
      </c>
      <c r="BL507" s="19" t="s">
        <v>821</v>
      </c>
      <c r="BM507" s="199" t="s">
        <v>4690</v>
      </c>
    </row>
    <row r="508" spans="1:65" s="2" customFormat="1" ht="49.15" customHeight="1">
      <c r="A508" s="37"/>
      <c r="B508" s="153"/>
      <c r="C508" s="233" t="s">
        <v>4691</v>
      </c>
      <c r="D508" s="233" t="s">
        <v>483</v>
      </c>
      <c r="E508" s="234" t="s">
        <v>4692</v>
      </c>
      <c r="F508" s="235" t="s">
        <v>4693</v>
      </c>
      <c r="G508" s="236" t="s">
        <v>646</v>
      </c>
      <c r="H508" s="237">
        <v>2</v>
      </c>
      <c r="I508" s="238"/>
      <c r="J508" s="239"/>
      <c r="K508" s="237">
        <f t="shared" si="175"/>
        <v>0</v>
      </c>
      <c r="L508" s="239"/>
      <c r="M508" s="240"/>
      <c r="N508" s="241" t="s">
        <v>1</v>
      </c>
      <c r="O508" s="195" t="s">
        <v>47</v>
      </c>
      <c r="P508" s="196">
        <f t="shared" si="176"/>
        <v>0</v>
      </c>
      <c r="Q508" s="196">
        <f t="shared" si="177"/>
        <v>0</v>
      </c>
      <c r="R508" s="196">
        <f t="shared" si="178"/>
        <v>0</v>
      </c>
      <c r="S508" s="66"/>
      <c r="T508" s="197">
        <f t="shared" si="179"/>
        <v>0</v>
      </c>
      <c r="U508" s="197">
        <v>6.9999999999999994E-5</v>
      </c>
      <c r="V508" s="197">
        <f t="shared" si="180"/>
        <v>1.3999999999999999E-4</v>
      </c>
      <c r="W508" s="197">
        <v>0</v>
      </c>
      <c r="X508" s="198">
        <f t="shared" si="181"/>
        <v>0</v>
      </c>
      <c r="Y508" s="37"/>
      <c r="Z508" s="37"/>
      <c r="AA508" s="37"/>
      <c r="AB508" s="37"/>
      <c r="AC508" s="37"/>
      <c r="AD508" s="37"/>
      <c r="AE508" s="37"/>
      <c r="AR508" s="199" t="s">
        <v>1223</v>
      </c>
      <c r="AT508" s="199" t="s">
        <v>483</v>
      </c>
      <c r="AU508" s="199" t="s">
        <v>335</v>
      </c>
      <c r="AY508" s="19" t="s">
        <v>329</v>
      </c>
      <c r="BE508" s="115">
        <f t="shared" si="182"/>
        <v>0</v>
      </c>
      <c r="BF508" s="115">
        <f t="shared" si="183"/>
        <v>0</v>
      </c>
      <c r="BG508" s="115">
        <f t="shared" si="184"/>
        <v>0</v>
      </c>
      <c r="BH508" s="115">
        <f t="shared" si="185"/>
        <v>0</v>
      </c>
      <c r="BI508" s="115">
        <f t="shared" si="186"/>
        <v>0</v>
      </c>
      <c r="BJ508" s="19" t="s">
        <v>96</v>
      </c>
      <c r="BK508" s="200">
        <f t="shared" si="187"/>
        <v>0</v>
      </c>
      <c r="BL508" s="19" t="s">
        <v>1223</v>
      </c>
      <c r="BM508" s="199" t="s">
        <v>4694</v>
      </c>
    </row>
    <row r="509" spans="1:65" s="2" customFormat="1" ht="21.75" customHeight="1">
      <c r="A509" s="37"/>
      <c r="B509" s="153"/>
      <c r="C509" s="187" t="s">
        <v>4695</v>
      </c>
      <c r="D509" s="187" t="s">
        <v>331</v>
      </c>
      <c r="E509" s="188" t="s">
        <v>4552</v>
      </c>
      <c r="F509" s="189" t="s">
        <v>4553</v>
      </c>
      <c r="G509" s="190" t="s">
        <v>646</v>
      </c>
      <c r="H509" s="191">
        <v>1</v>
      </c>
      <c r="I509" s="192"/>
      <c r="J509" s="192"/>
      <c r="K509" s="191">
        <f t="shared" si="175"/>
        <v>0</v>
      </c>
      <c r="L509" s="193"/>
      <c r="M509" s="38"/>
      <c r="N509" s="194" t="s">
        <v>1</v>
      </c>
      <c r="O509" s="195" t="s">
        <v>47</v>
      </c>
      <c r="P509" s="196">
        <f t="shared" si="176"/>
        <v>0</v>
      </c>
      <c r="Q509" s="196">
        <f t="shared" si="177"/>
        <v>0</v>
      </c>
      <c r="R509" s="196">
        <f t="shared" si="178"/>
        <v>0</v>
      </c>
      <c r="S509" s="66"/>
      <c r="T509" s="197">
        <f t="shared" si="179"/>
        <v>0</v>
      </c>
      <c r="U509" s="197">
        <v>0</v>
      </c>
      <c r="V509" s="197">
        <f t="shared" si="180"/>
        <v>0</v>
      </c>
      <c r="W509" s="197">
        <v>0</v>
      </c>
      <c r="X509" s="198">
        <f t="shared" si="181"/>
        <v>0</v>
      </c>
      <c r="Y509" s="37"/>
      <c r="Z509" s="37"/>
      <c r="AA509" s="37"/>
      <c r="AB509" s="37"/>
      <c r="AC509" s="37"/>
      <c r="AD509" s="37"/>
      <c r="AE509" s="37"/>
      <c r="AR509" s="199" t="s">
        <v>821</v>
      </c>
      <c r="AT509" s="199" t="s">
        <v>331</v>
      </c>
      <c r="AU509" s="199" t="s">
        <v>335</v>
      </c>
      <c r="AY509" s="19" t="s">
        <v>329</v>
      </c>
      <c r="BE509" s="115">
        <f t="shared" si="182"/>
        <v>0</v>
      </c>
      <c r="BF509" s="115">
        <f t="shared" si="183"/>
        <v>0</v>
      </c>
      <c r="BG509" s="115">
        <f t="shared" si="184"/>
        <v>0</v>
      </c>
      <c r="BH509" s="115">
        <f t="shared" si="185"/>
        <v>0</v>
      </c>
      <c r="BI509" s="115">
        <f t="shared" si="186"/>
        <v>0</v>
      </c>
      <c r="BJ509" s="19" t="s">
        <v>96</v>
      </c>
      <c r="BK509" s="200">
        <f t="shared" si="187"/>
        <v>0</v>
      </c>
      <c r="BL509" s="19" t="s">
        <v>821</v>
      </c>
      <c r="BM509" s="199" t="s">
        <v>4696</v>
      </c>
    </row>
    <row r="510" spans="1:65" s="2" customFormat="1" ht="44.25" customHeight="1">
      <c r="A510" s="37"/>
      <c r="B510" s="153"/>
      <c r="C510" s="233" t="s">
        <v>4697</v>
      </c>
      <c r="D510" s="233" t="s">
        <v>483</v>
      </c>
      <c r="E510" s="234" t="s">
        <v>4556</v>
      </c>
      <c r="F510" s="235" t="s">
        <v>4557</v>
      </c>
      <c r="G510" s="236" t="s">
        <v>646</v>
      </c>
      <c r="H510" s="237">
        <v>1</v>
      </c>
      <c r="I510" s="238"/>
      <c r="J510" s="239"/>
      <c r="K510" s="237">
        <f t="shared" si="175"/>
        <v>0</v>
      </c>
      <c r="L510" s="239"/>
      <c r="M510" s="240"/>
      <c r="N510" s="241" t="s">
        <v>1</v>
      </c>
      <c r="O510" s="195" t="s">
        <v>47</v>
      </c>
      <c r="P510" s="196">
        <f t="shared" si="176"/>
        <v>0</v>
      </c>
      <c r="Q510" s="196">
        <f t="shared" si="177"/>
        <v>0</v>
      </c>
      <c r="R510" s="196">
        <f t="shared" si="178"/>
        <v>0</v>
      </c>
      <c r="S510" s="66"/>
      <c r="T510" s="197">
        <f t="shared" si="179"/>
        <v>0</v>
      </c>
      <c r="U510" s="197">
        <v>1.9000000000000001E-4</v>
      </c>
      <c r="V510" s="197">
        <f t="shared" si="180"/>
        <v>1.9000000000000001E-4</v>
      </c>
      <c r="W510" s="197">
        <v>0</v>
      </c>
      <c r="X510" s="198">
        <f t="shared" si="181"/>
        <v>0</v>
      </c>
      <c r="Y510" s="37"/>
      <c r="Z510" s="37"/>
      <c r="AA510" s="37"/>
      <c r="AB510" s="37"/>
      <c r="AC510" s="37"/>
      <c r="AD510" s="37"/>
      <c r="AE510" s="37"/>
      <c r="AR510" s="199" t="s">
        <v>1223</v>
      </c>
      <c r="AT510" s="199" t="s">
        <v>483</v>
      </c>
      <c r="AU510" s="199" t="s">
        <v>335</v>
      </c>
      <c r="AY510" s="19" t="s">
        <v>329</v>
      </c>
      <c r="BE510" s="115">
        <f t="shared" si="182"/>
        <v>0</v>
      </c>
      <c r="BF510" s="115">
        <f t="shared" si="183"/>
        <v>0</v>
      </c>
      <c r="BG510" s="115">
        <f t="shared" si="184"/>
        <v>0</v>
      </c>
      <c r="BH510" s="115">
        <f t="shared" si="185"/>
        <v>0</v>
      </c>
      <c r="BI510" s="115">
        <f t="shared" si="186"/>
        <v>0</v>
      </c>
      <c r="BJ510" s="19" t="s">
        <v>96</v>
      </c>
      <c r="BK510" s="200">
        <f t="shared" si="187"/>
        <v>0</v>
      </c>
      <c r="BL510" s="19" t="s">
        <v>1223</v>
      </c>
      <c r="BM510" s="199" t="s">
        <v>4698</v>
      </c>
    </row>
    <row r="511" spans="1:65" s="2" customFormat="1" ht="24.2" customHeight="1">
      <c r="A511" s="37"/>
      <c r="B511" s="153"/>
      <c r="C511" s="187" t="s">
        <v>4699</v>
      </c>
      <c r="D511" s="187" t="s">
        <v>331</v>
      </c>
      <c r="E511" s="188" t="s">
        <v>4508</v>
      </c>
      <c r="F511" s="189" t="s">
        <v>4509</v>
      </c>
      <c r="G511" s="190" t="s">
        <v>646</v>
      </c>
      <c r="H511" s="191">
        <v>1</v>
      </c>
      <c r="I511" s="192"/>
      <c r="J511" s="192"/>
      <c r="K511" s="191">
        <f t="shared" si="175"/>
        <v>0</v>
      </c>
      <c r="L511" s="193"/>
      <c r="M511" s="38"/>
      <c r="N511" s="194" t="s">
        <v>1</v>
      </c>
      <c r="O511" s="195" t="s">
        <v>47</v>
      </c>
      <c r="P511" s="196">
        <f t="shared" si="176"/>
        <v>0</v>
      </c>
      <c r="Q511" s="196">
        <f t="shared" si="177"/>
        <v>0</v>
      </c>
      <c r="R511" s="196">
        <f t="shared" si="178"/>
        <v>0</v>
      </c>
      <c r="S511" s="66"/>
      <c r="T511" s="197">
        <f t="shared" si="179"/>
        <v>0</v>
      </c>
      <c r="U511" s="197">
        <v>0</v>
      </c>
      <c r="V511" s="197">
        <f t="shared" si="180"/>
        <v>0</v>
      </c>
      <c r="W511" s="197">
        <v>0</v>
      </c>
      <c r="X511" s="198">
        <f t="shared" si="181"/>
        <v>0</v>
      </c>
      <c r="Y511" s="37"/>
      <c r="Z511" s="37"/>
      <c r="AA511" s="37"/>
      <c r="AB511" s="37"/>
      <c r="AC511" s="37"/>
      <c r="AD511" s="37"/>
      <c r="AE511" s="37"/>
      <c r="AR511" s="199" t="s">
        <v>821</v>
      </c>
      <c r="AT511" s="199" t="s">
        <v>331</v>
      </c>
      <c r="AU511" s="199" t="s">
        <v>335</v>
      </c>
      <c r="AY511" s="19" t="s">
        <v>329</v>
      </c>
      <c r="BE511" s="115">
        <f t="shared" si="182"/>
        <v>0</v>
      </c>
      <c r="BF511" s="115">
        <f t="shared" si="183"/>
        <v>0</v>
      </c>
      <c r="BG511" s="115">
        <f t="shared" si="184"/>
        <v>0</v>
      </c>
      <c r="BH511" s="115">
        <f t="shared" si="185"/>
        <v>0</v>
      </c>
      <c r="BI511" s="115">
        <f t="shared" si="186"/>
        <v>0</v>
      </c>
      <c r="BJ511" s="19" t="s">
        <v>96</v>
      </c>
      <c r="BK511" s="200">
        <f t="shared" si="187"/>
        <v>0</v>
      </c>
      <c r="BL511" s="19" t="s">
        <v>821</v>
      </c>
      <c r="BM511" s="199" t="s">
        <v>4700</v>
      </c>
    </row>
    <row r="512" spans="1:65" s="2" customFormat="1" ht="16.5" customHeight="1">
      <c r="A512" s="37"/>
      <c r="B512" s="153"/>
      <c r="C512" s="233" t="s">
        <v>4701</v>
      </c>
      <c r="D512" s="233" t="s">
        <v>483</v>
      </c>
      <c r="E512" s="234" t="s">
        <v>4702</v>
      </c>
      <c r="F512" s="235" t="s">
        <v>4703</v>
      </c>
      <c r="G512" s="236" t="s">
        <v>646</v>
      </c>
      <c r="H512" s="237">
        <v>1</v>
      </c>
      <c r="I512" s="238"/>
      <c r="J512" s="239"/>
      <c r="K512" s="237">
        <f t="shared" si="175"/>
        <v>0</v>
      </c>
      <c r="L512" s="239"/>
      <c r="M512" s="240"/>
      <c r="N512" s="241" t="s">
        <v>1</v>
      </c>
      <c r="O512" s="195" t="s">
        <v>47</v>
      </c>
      <c r="P512" s="196">
        <f t="shared" si="176"/>
        <v>0</v>
      </c>
      <c r="Q512" s="196">
        <f t="shared" si="177"/>
        <v>0</v>
      </c>
      <c r="R512" s="196">
        <f t="shared" si="178"/>
        <v>0</v>
      </c>
      <c r="S512" s="66"/>
      <c r="T512" s="197">
        <f t="shared" si="179"/>
        <v>0</v>
      </c>
      <c r="U512" s="197">
        <v>1.6000000000000001E-4</v>
      </c>
      <c r="V512" s="197">
        <f t="shared" si="180"/>
        <v>1.6000000000000001E-4</v>
      </c>
      <c r="W512" s="197">
        <v>0</v>
      </c>
      <c r="X512" s="198">
        <f t="shared" si="181"/>
        <v>0</v>
      </c>
      <c r="Y512" s="37"/>
      <c r="Z512" s="37"/>
      <c r="AA512" s="37"/>
      <c r="AB512" s="37"/>
      <c r="AC512" s="37"/>
      <c r="AD512" s="37"/>
      <c r="AE512" s="37"/>
      <c r="AR512" s="199" t="s">
        <v>3422</v>
      </c>
      <c r="AT512" s="199" t="s">
        <v>483</v>
      </c>
      <c r="AU512" s="199" t="s">
        <v>335</v>
      </c>
      <c r="AY512" s="19" t="s">
        <v>329</v>
      </c>
      <c r="BE512" s="115">
        <f t="shared" si="182"/>
        <v>0</v>
      </c>
      <c r="BF512" s="115">
        <f t="shared" si="183"/>
        <v>0</v>
      </c>
      <c r="BG512" s="115">
        <f t="shared" si="184"/>
        <v>0</v>
      </c>
      <c r="BH512" s="115">
        <f t="shared" si="185"/>
        <v>0</v>
      </c>
      <c r="BI512" s="115">
        <f t="shared" si="186"/>
        <v>0</v>
      </c>
      <c r="BJ512" s="19" t="s">
        <v>96</v>
      </c>
      <c r="BK512" s="200">
        <f t="shared" si="187"/>
        <v>0</v>
      </c>
      <c r="BL512" s="19" t="s">
        <v>821</v>
      </c>
      <c r="BM512" s="199" t="s">
        <v>4704</v>
      </c>
    </row>
    <row r="513" spans="1:65" s="2" customFormat="1" ht="24.2" customHeight="1">
      <c r="A513" s="37"/>
      <c r="B513" s="153"/>
      <c r="C513" s="187" t="s">
        <v>4705</v>
      </c>
      <c r="D513" s="187" t="s">
        <v>331</v>
      </c>
      <c r="E513" s="188" t="s">
        <v>4490</v>
      </c>
      <c r="F513" s="189" t="s">
        <v>4491</v>
      </c>
      <c r="G513" s="190" t="s">
        <v>646</v>
      </c>
      <c r="H513" s="191">
        <v>10</v>
      </c>
      <c r="I513" s="192"/>
      <c r="J513" s="192"/>
      <c r="K513" s="191">
        <f t="shared" si="175"/>
        <v>0</v>
      </c>
      <c r="L513" s="193"/>
      <c r="M513" s="38"/>
      <c r="N513" s="194" t="s">
        <v>1</v>
      </c>
      <c r="O513" s="195" t="s">
        <v>47</v>
      </c>
      <c r="P513" s="196">
        <f t="shared" si="176"/>
        <v>0</v>
      </c>
      <c r="Q513" s="196">
        <f t="shared" si="177"/>
        <v>0</v>
      </c>
      <c r="R513" s="196">
        <f t="shared" si="178"/>
        <v>0</v>
      </c>
      <c r="S513" s="66"/>
      <c r="T513" s="197">
        <f t="shared" si="179"/>
        <v>0</v>
      </c>
      <c r="U513" s="197">
        <v>0</v>
      </c>
      <c r="V513" s="197">
        <f t="shared" si="180"/>
        <v>0</v>
      </c>
      <c r="W513" s="197">
        <v>0</v>
      </c>
      <c r="X513" s="198">
        <f t="shared" si="181"/>
        <v>0</v>
      </c>
      <c r="Y513" s="37"/>
      <c r="Z513" s="37"/>
      <c r="AA513" s="37"/>
      <c r="AB513" s="37"/>
      <c r="AC513" s="37"/>
      <c r="AD513" s="37"/>
      <c r="AE513" s="37"/>
      <c r="AR513" s="199" t="s">
        <v>821</v>
      </c>
      <c r="AT513" s="199" t="s">
        <v>331</v>
      </c>
      <c r="AU513" s="199" t="s">
        <v>335</v>
      </c>
      <c r="AY513" s="19" t="s">
        <v>329</v>
      </c>
      <c r="BE513" s="115">
        <f t="shared" si="182"/>
        <v>0</v>
      </c>
      <c r="BF513" s="115">
        <f t="shared" si="183"/>
        <v>0</v>
      </c>
      <c r="BG513" s="115">
        <f t="shared" si="184"/>
        <v>0</v>
      </c>
      <c r="BH513" s="115">
        <f t="shared" si="185"/>
        <v>0</v>
      </c>
      <c r="BI513" s="115">
        <f t="shared" si="186"/>
        <v>0</v>
      </c>
      <c r="BJ513" s="19" t="s">
        <v>96</v>
      </c>
      <c r="BK513" s="200">
        <f t="shared" si="187"/>
        <v>0</v>
      </c>
      <c r="BL513" s="19" t="s">
        <v>821</v>
      </c>
      <c r="BM513" s="199" t="s">
        <v>4706</v>
      </c>
    </row>
    <row r="514" spans="1:65" s="2" customFormat="1" ht="24.2" customHeight="1">
      <c r="A514" s="37"/>
      <c r="B514" s="153"/>
      <c r="C514" s="233" t="s">
        <v>4707</v>
      </c>
      <c r="D514" s="233" t="s">
        <v>483</v>
      </c>
      <c r="E514" s="234" t="s">
        <v>4494</v>
      </c>
      <c r="F514" s="235" t="s">
        <v>4495</v>
      </c>
      <c r="G514" s="236" t="s">
        <v>646</v>
      </c>
      <c r="H514" s="237">
        <v>10</v>
      </c>
      <c r="I514" s="238"/>
      <c r="J514" s="239"/>
      <c r="K514" s="237">
        <f t="shared" si="175"/>
        <v>0</v>
      </c>
      <c r="L514" s="239"/>
      <c r="M514" s="240"/>
      <c r="N514" s="241" t="s">
        <v>1</v>
      </c>
      <c r="O514" s="195" t="s">
        <v>47</v>
      </c>
      <c r="P514" s="196">
        <f t="shared" si="176"/>
        <v>0</v>
      </c>
      <c r="Q514" s="196">
        <f t="shared" si="177"/>
        <v>0</v>
      </c>
      <c r="R514" s="196">
        <f t="shared" si="178"/>
        <v>0</v>
      </c>
      <c r="S514" s="66"/>
      <c r="T514" s="197">
        <f t="shared" si="179"/>
        <v>0</v>
      </c>
      <c r="U514" s="197">
        <v>1E-4</v>
      </c>
      <c r="V514" s="197">
        <f t="shared" si="180"/>
        <v>1E-3</v>
      </c>
      <c r="W514" s="197">
        <v>0</v>
      </c>
      <c r="X514" s="198">
        <f t="shared" si="181"/>
        <v>0</v>
      </c>
      <c r="Y514" s="37"/>
      <c r="Z514" s="37"/>
      <c r="AA514" s="37"/>
      <c r="AB514" s="37"/>
      <c r="AC514" s="37"/>
      <c r="AD514" s="37"/>
      <c r="AE514" s="37"/>
      <c r="AR514" s="199" t="s">
        <v>1223</v>
      </c>
      <c r="AT514" s="199" t="s">
        <v>483</v>
      </c>
      <c r="AU514" s="199" t="s">
        <v>335</v>
      </c>
      <c r="AY514" s="19" t="s">
        <v>329</v>
      </c>
      <c r="BE514" s="115">
        <f t="shared" si="182"/>
        <v>0</v>
      </c>
      <c r="BF514" s="115">
        <f t="shared" si="183"/>
        <v>0</v>
      </c>
      <c r="BG514" s="115">
        <f t="shared" si="184"/>
        <v>0</v>
      </c>
      <c r="BH514" s="115">
        <f t="shared" si="185"/>
        <v>0</v>
      </c>
      <c r="BI514" s="115">
        <f t="shared" si="186"/>
        <v>0</v>
      </c>
      <c r="BJ514" s="19" t="s">
        <v>96</v>
      </c>
      <c r="BK514" s="200">
        <f t="shared" si="187"/>
        <v>0</v>
      </c>
      <c r="BL514" s="19" t="s">
        <v>1223</v>
      </c>
      <c r="BM514" s="199" t="s">
        <v>4708</v>
      </c>
    </row>
    <row r="515" spans="1:65" s="2" customFormat="1" ht="16.5" customHeight="1">
      <c r="A515" s="37"/>
      <c r="B515" s="153"/>
      <c r="C515" s="187" t="s">
        <v>4709</v>
      </c>
      <c r="D515" s="187" t="s">
        <v>331</v>
      </c>
      <c r="E515" s="188" t="s">
        <v>4710</v>
      </c>
      <c r="F515" s="189" t="s">
        <v>4711</v>
      </c>
      <c r="G515" s="190" t="s">
        <v>646</v>
      </c>
      <c r="H515" s="191">
        <v>1</v>
      </c>
      <c r="I515" s="192"/>
      <c r="J515" s="192"/>
      <c r="K515" s="191">
        <f t="shared" si="175"/>
        <v>0</v>
      </c>
      <c r="L515" s="193"/>
      <c r="M515" s="38"/>
      <c r="N515" s="194" t="s">
        <v>1</v>
      </c>
      <c r="O515" s="195" t="s">
        <v>47</v>
      </c>
      <c r="P515" s="196">
        <f t="shared" si="176"/>
        <v>0</v>
      </c>
      <c r="Q515" s="196">
        <f t="shared" si="177"/>
        <v>0</v>
      </c>
      <c r="R515" s="196">
        <f t="shared" si="178"/>
        <v>0</v>
      </c>
      <c r="S515" s="66"/>
      <c r="T515" s="197">
        <f t="shared" si="179"/>
        <v>0</v>
      </c>
      <c r="U515" s="197">
        <v>0</v>
      </c>
      <c r="V515" s="197">
        <f t="shared" si="180"/>
        <v>0</v>
      </c>
      <c r="W515" s="197">
        <v>0</v>
      </c>
      <c r="X515" s="198">
        <f t="shared" si="181"/>
        <v>0</v>
      </c>
      <c r="Y515" s="37"/>
      <c r="Z515" s="37"/>
      <c r="AA515" s="37"/>
      <c r="AB515" s="37"/>
      <c r="AC515" s="37"/>
      <c r="AD515" s="37"/>
      <c r="AE515" s="37"/>
      <c r="AR515" s="199" t="s">
        <v>821</v>
      </c>
      <c r="AT515" s="199" t="s">
        <v>331</v>
      </c>
      <c r="AU515" s="199" t="s">
        <v>335</v>
      </c>
      <c r="AY515" s="19" t="s">
        <v>329</v>
      </c>
      <c r="BE515" s="115">
        <f t="shared" si="182"/>
        <v>0</v>
      </c>
      <c r="BF515" s="115">
        <f t="shared" si="183"/>
        <v>0</v>
      </c>
      <c r="BG515" s="115">
        <f t="shared" si="184"/>
        <v>0</v>
      </c>
      <c r="BH515" s="115">
        <f t="shared" si="185"/>
        <v>0</v>
      </c>
      <c r="BI515" s="115">
        <f t="shared" si="186"/>
        <v>0</v>
      </c>
      <c r="BJ515" s="19" t="s">
        <v>96</v>
      </c>
      <c r="BK515" s="200">
        <f t="shared" si="187"/>
        <v>0</v>
      </c>
      <c r="BL515" s="19" t="s">
        <v>821</v>
      </c>
      <c r="BM515" s="199" t="s">
        <v>4712</v>
      </c>
    </row>
    <row r="516" spans="1:65" s="2" customFormat="1" ht="16.5" customHeight="1">
      <c r="A516" s="37"/>
      <c r="B516" s="153"/>
      <c r="C516" s="233" t="s">
        <v>4713</v>
      </c>
      <c r="D516" s="233" t="s">
        <v>483</v>
      </c>
      <c r="E516" s="234" t="s">
        <v>4714</v>
      </c>
      <c r="F516" s="235" t="s">
        <v>4715</v>
      </c>
      <c r="G516" s="236" t="s">
        <v>646</v>
      </c>
      <c r="H516" s="237">
        <v>1</v>
      </c>
      <c r="I516" s="238"/>
      <c r="J516" s="239"/>
      <c r="K516" s="237">
        <f t="shared" si="175"/>
        <v>0</v>
      </c>
      <c r="L516" s="239"/>
      <c r="M516" s="240"/>
      <c r="N516" s="241" t="s">
        <v>1</v>
      </c>
      <c r="O516" s="195" t="s">
        <v>47</v>
      </c>
      <c r="P516" s="196">
        <f t="shared" si="176"/>
        <v>0</v>
      </c>
      <c r="Q516" s="196">
        <f t="shared" si="177"/>
        <v>0</v>
      </c>
      <c r="R516" s="196">
        <f t="shared" si="178"/>
        <v>0</v>
      </c>
      <c r="S516" s="66"/>
      <c r="T516" s="197">
        <f t="shared" si="179"/>
        <v>0</v>
      </c>
      <c r="U516" s="197">
        <v>4.6000000000000001E-4</v>
      </c>
      <c r="V516" s="197">
        <f t="shared" si="180"/>
        <v>4.6000000000000001E-4</v>
      </c>
      <c r="W516" s="197">
        <v>0</v>
      </c>
      <c r="X516" s="198">
        <f t="shared" si="181"/>
        <v>0</v>
      </c>
      <c r="Y516" s="37"/>
      <c r="Z516" s="37"/>
      <c r="AA516" s="37"/>
      <c r="AB516" s="37"/>
      <c r="AC516" s="37"/>
      <c r="AD516" s="37"/>
      <c r="AE516" s="37"/>
      <c r="AR516" s="199" t="s">
        <v>1223</v>
      </c>
      <c r="AT516" s="199" t="s">
        <v>483</v>
      </c>
      <c r="AU516" s="199" t="s">
        <v>335</v>
      </c>
      <c r="AY516" s="19" t="s">
        <v>329</v>
      </c>
      <c r="BE516" s="115">
        <f t="shared" si="182"/>
        <v>0</v>
      </c>
      <c r="BF516" s="115">
        <f t="shared" si="183"/>
        <v>0</v>
      </c>
      <c r="BG516" s="115">
        <f t="shared" si="184"/>
        <v>0</v>
      </c>
      <c r="BH516" s="115">
        <f t="shared" si="185"/>
        <v>0</v>
      </c>
      <c r="BI516" s="115">
        <f t="shared" si="186"/>
        <v>0</v>
      </c>
      <c r="BJ516" s="19" t="s">
        <v>96</v>
      </c>
      <c r="BK516" s="200">
        <f t="shared" si="187"/>
        <v>0</v>
      </c>
      <c r="BL516" s="19" t="s">
        <v>1223</v>
      </c>
      <c r="BM516" s="199" t="s">
        <v>4716</v>
      </c>
    </row>
    <row r="517" spans="1:65" s="2" customFormat="1" ht="24.2" customHeight="1">
      <c r="A517" s="37"/>
      <c r="B517" s="153"/>
      <c r="C517" s="187" t="s">
        <v>4717</v>
      </c>
      <c r="D517" s="187" t="s">
        <v>331</v>
      </c>
      <c r="E517" s="188" t="s">
        <v>4718</v>
      </c>
      <c r="F517" s="189" t="s">
        <v>4719</v>
      </c>
      <c r="G517" s="190" t="s">
        <v>342</v>
      </c>
      <c r="H517" s="191">
        <v>100</v>
      </c>
      <c r="I517" s="192"/>
      <c r="J517" s="192"/>
      <c r="K517" s="191">
        <f t="shared" si="175"/>
        <v>0</v>
      </c>
      <c r="L517" s="193"/>
      <c r="M517" s="38"/>
      <c r="N517" s="194" t="s">
        <v>1</v>
      </c>
      <c r="O517" s="195" t="s">
        <v>47</v>
      </c>
      <c r="P517" s="196">
        <f t="shared" si="176"/>
        <v>0</v>
      </c>
      <c r="Q517" s="196">
        <f t="shared" si="177"/>
        <v>0</v>
      </c>
      <c r="R517" s="196">
        <f t="shared" si="178"/>
        <v>0</v>
      </c>
      <c r="S517" s="66"/>
      <c r="T517" s="197">
        <f t="shared" si="179"/>
        <v>0</v>
      </c>
      <c r="U517" s="197">
        <v>0</v>
      </c>
      <c r="V517" s="197">
        <f t="shared" si="180"/>
        <v>0</v>
      </c>
      <c r="W517" s="197">
        <v>0</v>
      </c>
      <c r="X517" s="198">
        <f t="shared" si="181"/>
        <v>0</v>
      </c>
      <c r="Y517" s="37"/>
      <c r="Z517" s="37"/>
      <c r="AA517" s="37"/>
      <c r="AB517" s="37"/>
      <c r="AC517" s="37"/>
      <c r="AD517" s="37"/>
      <c r="AE517" s="37"/>
      <c r="AR517" s="199" t="s">
        <v>821</v>
      </c>
      <c r="AT517" s="199" t="s">
        <v>331</v>
      </c>
      <c r="AU517" s="199" t="s">
        <v>335</v>
      </c>
      <c r="AY517" s="19" t="s">
        <v>329</v>
      </c>
      <c r="BE517" s="115">
        <f t="shared" si="182"/>
        <v>0</v>
      </c>
      <c r="BF517" s="115">
        <f t="shared" si="183"/>
        <v>0</v>
      </c>
      <c r="BG517" s="115">
        <f t="shared" si="184"/>
        <v>0</v>
      </c>
      <c r="BH517" s="115">
        <f t="shared" si="185"/>
        <v>0</v>
      </c>
      <c r="BI517" s="115">
        <f t="shared" si="186"/>
        <v>0</v>
      </c>
      <c r="BJ517" s="19" t="s">
        <v>96</v>
      </c>
      <c r="BK517" s="200">
        <f t="shared" si="187"/>
        <v>0</v>
      </c>
      <c r="BL517" s="19" t="s">
        <v>821</v>
      </c>
      <c r="BM517" s="199" t="s">
        <v>4720</v>
      </c>
    </row>
    <row r="518" spans="1:65" s="2" customFormat="1" ht="24.2" customHeight="1">
      <c r="A518" s="37"/>
      <c r="B518" s="153"/>
      <c r="C518" s="233" t="s">
        <v>4721</v>
      </c>
      <c r="D518" s="233" t="s">
        <v>483</v>
      </c>
      <c r="E518" s="234" t="s">
        <v>4722</v>
      </c>
      <c r="F518" s="235" t="s">
        <v>4723</v>
      </c>
      <c r="G518" s="236" t="s">
        <v>342</v>
      </c>
      <c r="H518" s="237">
        <v>100</v>
      </c>
      <c r="I518" s="238"/>
      <c r="J518" s="239"/>
      <c r="K518" s="237">
        <f t="shared" si="175"/>
        <v>0</v>
      </c>
      <c r="L518" s="239"/>
      <c r="M518" s="240"/>
      <c r="N518" s="241" t="s">
        <v>1</v>
      </c>
      <c r="O518" s="195" t="s">
        <v>47</v>
      </c>
      <c r="P518" s="196">
        <f t="shared" si="176"/>
        <v>0</v>
      </c>
      <c r="Q518" s="196">
        <f t="shared" si="177"/>
        <v>0</v>
      </c>
      <c r="R518" s="196">
        <f t="shared" si="178"/>
        <v>0</v>
      </c>
      <c r="S518" s="66"/>
      <c r="T518" s="197">
        <f t="shared" si="179"/>
        <v>0</v>
      </c>
      <c r="U518" s="197">
        <v>1.7000000000000001E-4</v>
      </c>
      <c r="V518" s="197">
        <f t="shared" si="180"/>
        <v>1.7000000000000001E-2</v>
      </c>
      <c r="W518" s="197">
        <v>0</v>
      </c>
      <c r="X518" s="198">
        <f t="shared" si="181"/>
        <v>0</v>
      </c>
      <c r="Y518" s="37"/>
      <c r="Z518" s="37"/>
      <c r="AA518" s="37"/>
      <c r="AB518" s="37"/>
      <c r="AC518" s="37"/>
      <c r="AD518" s="37"/>
      <c r="AE518" s="37"/>
      <c r="AR518" s="199" t="s">
        <v>1223</v>
      </c>
      <c r="AT518" s="199" t="s">
        <v>483</v>
      </c>
      <c r="AU518" s="199" t="s">
        <v>335</v>
      </c>
      <c r="AY518" s="19" t="s">
        <v>329</v>
      </c>
      <c r="BE518" s="115">
        <f t="shared" si="182"/>
        <v>0</v>
      </c>
      <c r="BF518" s="115">
        <f t="shared" si="183"/>
        <v>0</v>
      </c>
      <c r="BG518" s="115">
        <f t="shared" si="184"/>
        <v>0</v>
      </c>
      <c r="BH518" s="115">
        <f t="shared" si="185"/>
        <v>0</v>
      </c>
      <c r="BI518" s="115">
        <f t="shared" si="186"/>
        <v>0</v>
      </c>
      <c r="BJ518" s="19" t="s">
        <v>96</v>
      </c>
      <c r="BK518" s="200">
        <f t="shared" si="187"/>
        <v>0</v>
      </c>
      <c r="BL518" s="19" t="s">
        <v>1223</v>
      </c>
      <c r="BM518" s="199" t="s">
        <v>4724</v>
      </c>
    </row>
    <row r="519" spans="1:65" s="2" customFormat="1" ht="24.2" customHeight="1">
      <c r="A519" s="37"/>
      <c r="B519" s="153"/>
      <c r="C519" s="233" t="s">
        <v>4725</v>
      </c>
      <c r="D519" s="233" t="s">
        <v>483</v>
      </c>
      <c r="E519" s="234" t="s">
        <v>4726</v>
      </c>
      <c r="F519" s="235" t="s">
        <v>4727</v>
      </c>
      <c r="G519" s="236" t="s">
        <v>646</v>
      </c>
      <c r="H519" s="237">
        <v>300</v>
      </c>
      <c r="I519" s="238"/>
      <c r="J519" s="239"/>
      <c r="K519" s="237">
        <f t="shared" si="175"/>
        <v>0</v>
      </c>
      <c r="L519" s="239"/>
      <c r="M519" s="240"/>
      <c r="N519" s="241" t="s">
        <v>1</v>
      </c>
      <c r="O519" s="195" t="s">
        <v>47</v>
      </c>
      <c r="P519" s="196">
        <f t="shared" si="176"/>
        <v>0</v>
      </c>
      <c r="Q519" s="196">
        <f t="shared" si="177"/>
        <v>0</v>
      </c>
      <c r="R519" s="196">
        <f t="shared" si="178"/>
        <v>0</v>
      </c>
      <c r="S519" s="66"/>
      <c r="T519" s="197">
        <f t="shared" si="179"/>
        <v>0</v>
      </c>
      <c r="U519" s="197">
        <v>0</v>
      </c>
      <c r="V519" s="197">
        <f t="shared" si="180"/>
        <v>0</v>
      </c>
      <c r="W519" s="197">
        <v>0</v>
      </c>
      <c r="X519" s="198">
        <f t="shared" si="181"/>
        <v>0</v>
      </c>
      <c r="Y519" s="37"/>
      <c r="Z519" s="37"/>
      <c r="AA519" s="37"/>
      <c r="AB519" s="37"/>
      <c r="AC519" s="37"/>
      <c r="AD519" s="37"/>
      <c r="AE519" s="37"/>
      <c r="AR519" s="199" t="s">
        <v>1223</v>
      </c>
      <c r="AT519" s="199" t="s">
        <v>483</v>
      </c>
      <c r="AU519" s="199" t="s">
        <v>335</v>
      </c>
      <c r="AY519" s="19" t="s">
        <v>329</v>
      </c>
      <c r="BE519" s="115">
        <f t="shared" si="182"/>
        <v>0</v>
      </c>
      <c r="BF519" s="115">
        <f t="shared" si="183"/>
        <v>0</v>
      </c>
      <c r="BG519" s="115">
        <f t="shared" si="184"/>
        <v>0</v>
      </c>
      <c r="BH519" s="115">
        <f t="shared" si="185"/>
        <v>0</v>
      </c>
      <c r="BI519" s="115">
        <f t="shared" si="186"/>
        <v>0</v>
      </c>
      <c r="BJ519" s="19" t="s">
        <v>96</v>
      </c>
      <c r="BK519" s="200">
        <f t="shared" si="187"/>
        <v>0</v>
      </c>
      <c r="BL519" s="19" t="s">
        <v>1223</v>
      </c>
      <c r="BM519" s="199" t="s">
        <v>4728</v>
      </c>
    </row>
    <row r="520" spans="1:65" s="2" customFormat="1" ht="24.2" customHeight="1">
      <c r="A520" s="37"/>
      <c r="B520" s="153"/>
      <c r="C520" s="187" t="s">
        <v>4729</v>
      </c>
      <c r="D520" s="187" t="s">
        <v>331</v>
      </c>
      <c r="E520" s="188" t="s">
        <v>4730</v>
      </c>
      <c r="F520" s="189" t="s">
        <v>4731</v>
      </c>
      <c r="G520" s="190" t="s">
        <v>342</v>
      </c>
      <c r="H520" s="191">
        <v>30</v>
      </c>
      <c r="I520" s="192"/>
      <c r="J520" s="192"/>
      <c r="K520" s="191">
        <f t="shared" si="175"/>
        <v>0</v>
      </c>
      <c r="L520" s="193"/>
      <c r="M520" s="38"/>
      <c r="N520" s="194" t="s">
        <v>1</v>
      </c>
      <c r="O520" s="195" t="s">
        <v>47</v>
      </c>
      <c r="P520" s="196">
        <f t="shared" si="176"/>
        <v>0</v>
      </c>
      <c r="Q520" s="196">
        <f t="shared" si="177"/>
        <v>0</v>
      </c>
      <c r="R520" s="196">
        <f t="shared" si="178"/>
        <v>0</v>
      </c>
      <c r="S520" s="66"/>
      <c r="T520" s="197">
        <f t="shared" si="179"/>
        <v>0</v>
      </c>
      <c r="U520" s="197">
        <v>0</v>
      </c>
      <c r="V520" s="197">
        <f t="shared" si="180"/>
        <v>0</v>
      </c>
      <c r="W520" s="197">
        <v>0</v>
      </c>
      <c r="X520" s="198">
        <f t="shared" si="181"/>
        <v>0</v>
      </c>
      <c r="Y520" s="37"/>
      <c r="Z520" s="37"/>
      <c r="AA520" s="37"/>
      <c r="AB520" s="37"/>
      <c r="AC520" s="37"/>
      <c r="AD520" s="37"/>
      <c r="AE520" s="37"/>
      <c r="AR520" s="199" t="s">
        <v>821</v>
      </c>
      <c r="AT520" s="199" t="s">
        <v>331</v>
      </c>
      <c r="AU520" s="199" t="s">
        <v>335</v>
      </c>
      <c r="AY520" s="19" t="s">
        <v>329</v>
      </c>
      <c r="BE520" s="115">
        <f t="shared" si="182"/>
        <v>0</v>
      </c>
      <c r="BF520" s="115">
        <f t="shared" si="183"/>
        <v>0</v>
      </c>
      <c r="BG520" s="115">
        <f t="shared" si="184"/>
        <v>0</v>
      </c>
      <c r="BH520" s="115">
        <f t="shared" si="185"/>
        <v>0</v>
      </c>
      <c r="BI520" s="115">
        <f t="shared" si="186"/>
        <v>0</v>
      </c>
      <c r="BJ520" s="19" t="s">
        <v>96</v>
      </c>
      <c r="BK520" s="200">
        <f t="shared" si="187"/>
        <v>0</v>
      </c>
      <c r="BL520" s="19" t="s">
        <v>821</v>
      </c>
      <c r="BM520" s="199" t="s">
        <v>4732</v>
      </c>
    </row>
    <row r="521" spans="1:65" s="2" customFormat="1" ht="16.5" customHeight="1">
      <c r="A521" s="37"/>
      <c r="B521" s="153"/>
      <c r="C521" s="233" t="s">
        <v>4733</v>
      </c>
      <c r="D521" s="233" t="s">
        <v>483</v>
      </c>
      <c r="E521" s="234" t="s">
        <v>4734</v>
      </c>
      <c r="F521" s="235" t="s">
        <v>4735</v>
      </c>
      <c r="G521" s="236" t="s">
        <v>342</v>
      </c>
      <c r="H521" s="237">
        <v>30</v>
      </c>
      <c r="I521" s="238"/>
      <c r="J521" s="239"/>
      <c r="K521" s="237">
        <f t="shared" si="175"/>
        <v>0</v>
      </c>
      <c r="L521" s="239"/>
      <c r="M521" s="240"/>
      <c r="N521" s="241" t="s">
        <v>1</v>
      </c>
      <c r="O521" s="195" t="s">
        <v>47</v>
      </c>
      <c r="P521" s="196">
        <f t="shared" si="176"/>
        <v>0</v>
      </c>
      <c r="Q521" s="196">
        <f t="shared" si="177"/>
        <v>0</v>
      </c>
      <c r="R521" s="196">
        <f t="shared" si="178"/>
        <v>0</v>
      </c>
      <c r="S521" s="66"/>
      <c r="T521" s="197">
        <f t="shared" si="179"/>
        <v>0</v>
      </c>
      <c r="U521" s="197">
        <v>2.5000000000000001E-4</v>
      </c>
      <c r="V521" s="197">
        <f t="shared" si="180"/>
        <v>7.4999999999999997E-3</v>
      </c>
      <c r="W521" s="197">
        <v>0</v>
      </c>
      <c r="X521" s="198">
        <f t="shared" si="181"/>
        <v>0</v>
      </c>
      <c r="Y521" s="37"/>
      <c r="Z521" s="37"/>
      <c r="AA521" s="37"/>
      <c r="AB521" s="37"/>
      <c r="AC521" s="37"/>
      <c r="AD521" s="37"/>
      <c r="AE521" s="37"/>
      <c r="AR521" s="199" t="s">
        <v>1223</v>
      </c>
      <c r="AT521" s="199" t="s">
        <v>483</v>
      </c>
      <c r="AU521" s="199" t="s">
        <v>335</v>
      </c>
      <c r="AY521" s="19" t="s">
        <v>329</v>
      </c>
      <c r="BE521" s="115">
        <f t="shared" si="182"/>
        <v>0</v>
      </c>
      <c r="BF521" s="115">
        <f t="shared" si="183"/>
        <v>0</v>
      </c>
      <c r="BG521" s="115">
        <f t="shared" si="184"/>
        <v>0</v>
      </c>
      <c r="BH521" s="115">
        <f t="shared" si="185"/>
        <v>0</v>
      </c>
      <c r="BI521" s="115">
        <f t="shared" si="186"/>
        <v>0</v>
      </c>
      <c r="BJ521" s="19" t="s">
        <v>96</v>
      </c>
      <c r="BK521" s="200">
        <f t="shared" si="187"/>
        <v>0</v>
      </c>
      <c r="BL521" s="19" t="s">
        <v>1223</v>
      </c>
      <c r="BM521" s="199" t="s">
        <v>4736</v>
      </c>
    </row>
    <row r="522" spans="1:65" s="2" customFormat="1" ht="24.2" customHeight="1">
      <c r="A522" s="37"/>
      <c r="B522" s="153"/>
      <c r="C522" s="187" t="s">
        <v>4737</v>
      </c>
      <c r="D522" s="187" t="s">
        <v>331</v>
      </c>
      <c r="E522" s="188" t="s">
        <v>4738</v>
      </c>
      <c r="F522" s="189" t="s">
        <v>4739</v>
      </c>
      <c r="G522" s="190" t="s">
        <v>342</v>
      </c>
      <c r="H522" s="191">
        <v>30</v>
      </c>
      <c r="I522" s="192"/>
      <c r="J522" s="192"/>
      <c r="K522" s="191">
        <f t="shared" si="175"/>
        <v>0</v>
      </c>
      <c r="L522" s="193"/>
      <c r="M522" s="38"/>
      <c r="N522" s="194" t="s">
        <v>1</v>
      </c>
      <c r="O522" s="195" t="s">
        <v>47</v>
      </c>
      <c r="P522" s="196">
        <f t="shared" si="176"/>
        <v>0</v>
      </c>
      <c r="Q522" s="196">
        <f t="shared" si="177"/>
        <v>0</v>
      </c>
      <c r="R522" s="196">
        <f t="shared" si="178"/>
        <v>0</v>
      </c>
      <c r="S522" s="66"/>
      <c r="T522" s="197">
        <f t="shared" si="179"/>
        <v>0</v>
      </c>
      <c r="U522" s="197">
        <v>0</v>
      </c>
      <c r="V522" s="197">
        <f t="shared" si="180"/>
        <v>0</v>
      </c>
      <c r="W522" s="197">
        <v>0</v>
      </c>
      <c r="X522" s="198">
        <f t="shared" si="181"/>
        <v>0</v>
      </c>
      <c r="Y522" s="37"/>
      <c r="Z522" s="37"/>
      <c r="AA522" s="37"/>
      <c r="AB522" s="37"/>
      <c r="AC522" s="37"/>
      <c r="AD522" s="37"/>
      <c r="AE522" s="37"/>
      <c r="AR522" s="199" t="s">
        <v>821</v>
      </c>
      <c r="AT522" s="199" t="s">
        <v>331</v>
      </c>
      <c r="AU522" s="199" t="s">
        <v>335</v>
      </c>
      <c r="AY522" s="19" t="s">
        <v>329</v>
      </c>
      <c r="BE522" s="115">
        <f t="shared" si="182"/>
        <v>0</v>
      </c>
      <c r="BF522" s="115">
        <f t="shared" si="183"/>
        <v>0</v>
      </c>
      <c r="BG522" s="115">
        <f t="shared" si="184"/>
        <v>0</v>
      </c>
      <c r="BH522" s="115">
        <f t="shared" si="185"/>
        <v>0</v>
      </c>
      <c r="BI522" s="115">
        <f t="shared" si="186"/>
        <v>0</v>
      </c>
      <c r="BJ522" s="19" t="s">
        <v>96</v>
      </c>
      <c r="BK522" s="200">
        <f t="shared" si="187"/>
        <v>0</v>
      </c>
      <c r="BL522" s="19" t="s">
        <v>821</v>
      </c>
      <c r="BM522" s="199" t="s">
        <v>4740</v>
      </c>
    </row>
    <row r="523" spans="1:65" s="2" customFormat="1" ht="16.5" customHeight="1">
      <c r="A523" s="37"/>
      <c r="B523" s="153"/>
      <c r="C523" s="233" t="s">
        <v>4741</v>
      </c>
      <c r="D523" s="233" t="s">
        <v>483</v>
      </c>
      <c r="E523" s="234" t="s">
        <v>4742</v>
      </c>
      <c r="F523" s="235" t="s">
        <v>4743</v>
      </c>
      <c r="G523" s="236" t="s">
        <v>342</v>
      </c>
      <c r="H523" s="237">
        <v>30</v>
      </c>
      <c r="I523" s="238"/>
      <c r="J523" s="239"/>
      <c r="K523" s="237">
        <f t="shared" si="175"/>
        <v>0</v>
      </c>
      <c r="L523" s="239"/>
      <c r="M523" s="240"/>
      <c r="N523" s="241" t="s">
        <v>1</v>
      </c>
      <c r="O523" s="195" t="s">
        <v>47</v>
      </c>
      <c r="P523" s="196">
        <f t="shared" si="176"/>
        <v>0</v>
      </c>
      <c r="Q523" s="196">
        <f t="shared" si="177"/>
        <v>0</v>
      </c>
      <c r="R523" s="196">
        <f t="shared" si="178"/>
        <v>0</v>
      </c>
      <c r="S523" s="66"/>
      <c r="T523" s="197">
        <f t="shared" si="179"/>
        <v>0</v>
      </c>
      <c r="U523" s="197">
        <v>9.6000000000000002E-4</v>
      </c>
      <c r="V523" s="197">
        <f t="shared" si="180"/>
        <v>2.8799999999999999E-2</v>
      </c>
      <c r="W523" s="197">
        <v>0</v>
      </c>
      <c r="X523" s="198">
        <f t="shared" si="181"/>
        <v>0</v>
      </c>
      <c r="Y523" s="37"/>
      <c r="Z523" s="37"/>
      <c r="AA523" s="37"/>
      <c r="AB523" s="37"/>
      <c r="AC523" s="37"/>
      <c r="AD523" s="37"/>
      <c r="AE523" s="37"/>
      <c r="AR523" s="199" t="s">
        <v>1223</v>
      </c>
      <c r="AT523" s="199" t="s">
        <v>483</v>
      </c>
      <c r="AU523" s="199" t="s">
        <v>335</v>
      </c>
      <c r="AY523" s="19" t="s">
        <v>329</v>
      </c>
      <c r="BE523" s="115">
        <f t="shared" si="182"/>
        <v>0</v>
      </c>
      <c r="BF523" s="115">
        <f t="shared" si="183"/>
        <v>0</v>
      </c>
      <c r="BG523" s="115">
        <f t="shared" si="184"/>
        <v>0</v>
      </c>
      <c r="BH523" s="115">
        <f t="shared" si="185"/>
        <v>0</v>
      </c>
      <c r="BI523" s="115">
        <f t="shared" si="186"/>
        <v>0</v>
      </c>
      <c r="BJ523" s="19" t="s">
        <v>96</v>
      </c>
      <c r="BK523" s="200">
        <f t="shared" si="187"/>
        <v>0</v>
      </c>
      <c r="BL523" s="19" t="s">
        <v>1223</v>
      </c>
      <c r="BM523" s="199" t="s">
        <v>4744</v>
      </c>
    </row>
    <row r="524" spans="1:65" s="2" customFormat="1" ht="33" customHeight="1">
      <c r="A524" s="37"/>
      <c r="B524" s="153"/>
      <c r="C524" s="187" t="s">
        <v>4745</v>
      </c>
      <c r="D524" s="187" t="s">
        <v>331</v>
      </c>
      <c r="E524" s="188" t="s">
        <v>4746</v>
      </c>
      <c r="F524" s="189" t="s">
        <v>4747</v>
      </c>
      <c r="G524" s="190" t="s">
        <v>646</v>
      </c>
      <c r="H524" s="191">
        <v>300</v>
      </c>
      <c r="I524" s="192"/>
      <c r="J524" s="192"/>
      <c r="K524" s="191">
        <f t="shared" si="175"/>
        <v>0</v>
      </c>
      <c r="L524" s="193"/>
      <c r="M524" s="38"/>
      <c r="N524" s="194" t="s">
        <v>1</v>
      </c>
      <c r="O524" s="195" t="s">
        <v>47</v>
      </c>
      <c r="P524" s="196">
        <f t="shared" si="176"/>
        <v>0</v>
      </c>
      <c r="Q524" s="196">
        <f t="shared" si="177"/>
        <v>0</v>
      </c>
      <c r="R524" s="196">
        <f t="shared" si="178"/>
        <v>0</v>
      </c>
      <c r="S524" s="66"/>
      <c r="T524" s="197">
        <f t="shared" si="179"/>
        <v>0</v>
      </c>
      <c r="U524" s="197">
        <v>0</v>
      </c>
      <c r="V524" s="197">
        <f t="shared" si="180"/>
        <v>0</v>
      </c>
      <c r="W524" s="197">
        <v>0</v>
      </c>
      <c r="X524" s="198">
        <f t="shared" si="181"/>
        <v>0</v>
      </c>
      <c r="Y524" s="37"/>
      <c r="Z524" s="37"/>
      <c r="AA524" s="37"/>
      <c r="AB524" s="37"/>
      <c r="AC524" s="37"/>
      <c r="AD524" s="37"/>
      <c r="AE524" s="37"/>
      <c r="AR524" s="199" t="s">
        <v>821</v>
      </c>
      <c r="AT524" s="199" t="s">
        <v>331</v>
      </c>
      <c r="AU524" s="199" t="s">
        <v>335</v>
      </c>
      <c r="AY524" s="19" t="s">
        <v>329</v>
      </c>
      <c r="BE524" s="115">
        <f t="shared" si="182"/>
        <v>0</v>
      </c>
      <c r="BF524" s="115">
        <f t="shared" si="183"/>
        <v>0</v>
      </c>
      <c r="BG524" s="115">
        <f t="shared" si="184"/>
        <v>0</v>
      </c>
      <c r="BH524" s="115">
        <f t="shared" si="185"/>
        <v>0</v>
      </c>
      <c r="BI524" s="115">
        <f t="shared" si="186"/>
        <v>0</v>
      </c>
      <c r="BJ524" s="19" t="s">
        <v>96</v>
      </c>
      <c r="BK524" s="200">
        <f t="shared" si="187"/>
        <v>0</v>
      </c>
      <c r="BL524" s="19" t="s">
        <v>821</v>
      </c>
      <c r="BM524" s="199" t="s">
        <v>4748</v>
      </c>
    </row>
    <row r="525" spans="1:65" s="2" customFormat="1" ht="16.5" customHeight="1">
      <c r="A525" s="37"/>
      <c r="B525" s="153"/>
      <c r="C525" s="233" t="s">
        <v>4749</v>
      </c>
      <c r="D525" s="233" t="s">
        <v>483</v>
      </c>
      <c r="E525" s="234" t="s">
        <v>4750</v>
      </c>
      <c r="F525" s="235" t="s">
        <v>4751</v>
      </c>
      <c r="G525" s="236" t="s">
        <v>646</v>
      </c>
      <c r="H525" s="237">
        <v>300</v>
      </c>
      <c r="I525" s="238"/>
      <c r="J525" s="239"/>
      <c r="K525" s="237">
        <f t="shared" si="175"/>
        <v>0</v>
      </c>
      <c r="L525" s="239"/>
      <c r="M525" s="240"/>
      <c r="N525" s="241" t="s">
        <v>1</v>
      </c>
      <c r="O525" s="195" t="s">
        <v>47</v>
      </c>
      <c r="P525" s="196">
        <f t="shared" si="176"/>
        <v>0</v>
      </c>
      <c r="Q525" s="196">
        <f t="shared" si="177"/>
        <v>0</v>
      </c>
      <c r="R525" s="196">
        <f t="shared" si="178"/>
        <v>0</v>
      </c>
      <c r="S525" s="66"/>
      <c r="T525" s="197">
        <f t="shared" si="179"/>
        <v>0</v>
      </c>
      <c r="U525" s="197">
        <v>1.0000000000000001E-5</v>
      </c>
      <c r="V525" s="197">
        <f t="shared" si="180"/>
        <v>3.0000000000000001E-3</v>
      </c>
      <c r="W525" s="197">
        <v>0</v>
      </c>
      <c r="X525" s="198">
        <f t="shared" si="181"/>
        <v>0</v>
      </c>
      <c r="Y525" s="37"/>
      <c r="Z525" s="37"/>
      <c r="AA525" s="37"/>
      <c r="AB525" s="37"/>
      <c r="AC525" s="37"/>
      <c r="AD525" s="37"/>
      <c r="AE525" s="37"/>
      <c r="AR525" s="199" t="s">
        <v>1223</v>
      </c>
      <c r="AT525" s="199" t="s">
        <v>483</v>
      </c>
      <c r="AU525" s="199" t="s">
        <v>335</v>
      </c>
      <c r="AY525" s="19" t="s">
        <v>329</v>
      </c>
      <c r="BE525" s="115">
        <f t="shared" si="182"/>
        <v>0</v>
      </c>
      <c r="BF525" s="115">
        <f t="shared" si="183"/>
        <v>0</v>
      </c>
      <c r="BG525" s="115">
        <f t="shared" si="184"/>
        <v>0</v>
      </c>
      <c r="BH525" s="115">
        <f t="shared" si="185"/>
        <v>0</v>
      </c>
      <c r="BI525" s="115">
        <f t="shared" si="186"/>
        <v>0</v>
      </c>
      <c r="BJ525" s="19" t="s">
        <v>96</v>
      </c>
      <c r="BK525" s="200">
        <f t="shared" si="187"/>
        <v>0</v>
      </c>
      <c r="BL525" s="19" t="s">
        <v>1223</v>
      </c>
      <c r="BM525" s="199" t="s">
        <v>4752</v>
      </c>
    </row>
    <row r="526" spans="1:65" s="12" customFormat="1" ht="22.9" customHeight="1">
      <c r="B526" s="173"/>
      <c r="D526" s="174" t="s">
        <v>82</v>
      </c>
      <c r="E526" s="185" t="s">
        <v>4753</v>
      </c>
      <c r="F526" s="185" t="s">
        <v>4754</v>
      </c>
      <c r="I526" s="176"/>
      <c r="J526" s="176"/>
      <c r="K526" s="186">
        <f>BK526</f>
        <v>0</v>
      </c>
      <c r="M526" s="173"/>
      <c r="N526" s="178"/>
      <c r="O526" s="179"/>
      <c r="P526" s="179"/>
      <c r="Q526" s="180">
        <f>SUM(Q527:Q536)</f>
        <v>0</v>
      </c>
      <c r="R526" s="180">
        <f>SUM(R527:R536)</f>
        <v>0</v>
      </c>
      <c r="S526" s="179"/>
      <c r="T526" s="181">
        <f>SUM(T527:T536)</f>
        <v>0</v>
      </c>
      <c r="U526" s="179"/>
      <c r="V526" s="181">
        <f>SUM(V527:V536)</f>
        <v>4.3350000000000007E-2</v>
      </c>
      <c r="W526" s="179"/>
      <c r="X526" s="182">
        <f>SUM(X527:X536)</f>
        <v>0</v>
      </c>
      <c r="AR526" s="174" t="s">
        <v>178</v>
      </c>
      <c r="AT526" s="183" t="s">
        <v>82</v>
      </c>
      <c r="AU526" s="183" t="s">
        <v>90</v>
      </c>
      <c r="AY526" s="174" t="s">
        <v>329</v>
      </c>
      <c r="BK526" s="184">
        <f>SUM(BK527:BK536)</f>
        <v>0</v>
      </c>
    </row>
    <row r="527" spans="1:65" s="2" customFormat="1" ht="24.2" customHeight="1">
      <c r="A527" s="37"/>
      <c r="B527" s="153"/>
      <c r="C527" s="187" t="s">
        <v>4755</v>
      </c>
      <c r="D527" s="187" t="s">
        <v>331</v>
      </c>
      <c r="E527" s="188" t="s">
        <v>4756</v>
      </c>
      <c r="F527" s="189" t="s">
        <v>4757</v>
      </c>
      <c r="G527" s="190" t="s">
        <v>342</v>
      </c>
      <c r="H527" s="191">
        <v>250</v>
      </c>
      <c r="I527" s="192"/>
      <c r="J527" s="192"/>
      <c r="K527" s="191">
        <f t="shared" ref="K527:K536" si="188">ROUND(P527*H527,3)</f>
        <v>0</v>
      </c>
      <c r="L527" s="193"/>
      <c r="M527" s="38"/>
      <c r="N527" s="194" t="s">
        <v>1</v>
      </c>
      <c r="O527" s="195" t="s">
        <v>47</v>
      </c>
      <c r="P527" s="196">
        <f t="shared" ref="P527:P536" si="189">I527+J527</f>
        <v>0</v>
      </c>
      <c r="Q527" s="196">
        <f t="shared" ref="Q527:Q536" si="190">ROUND(I527*H527,3)</f>
        <v>0</v>
      </c>
      <c r="R527" s="196">
        <f t="shared" ref="R527:R536" si="191">ROUND(J527*H527,3)</f>
        <v>0</v>
      </c>
      <c r="S527" s="66"/>
      <c r="T527" s="197">
        <f t="shared" ref="T527:T536" si="192">S527*H527</f>
        <v>0</v>
      </c>
      <c r="U527" s="197">
        <v>0</v>
      </c>
      <c r="V527" s="197">
        <f t="shared" ref="V527:V536" si="193">U527*H527</f>
        <v>0</v>
      </c>
      <c r="W527" s="197">
        <v>0</v>
      </c>
      <c r="X527" s="198">
        <f t="shared" ref="X527:X536" si="194">W527*H527</f>
        <v>0</v>
      </c>
      <c r="Y527" s="37"/>
      <c r="Z527" s="37"/>
      <c r="AA527" s="37"/>
      <c r="AB527" s="37"/>
      <c r="AC527" s="37"/>
      <c r="AD527" s="37"/>
      <c r="AE527" s="37"/>
      <c r="AR527" s="199" t="s">
        <v>821</v>
      </c>
      <c r="AT527" s="199" t="s">
        <v>331</v>
      </c>
      <c r="AU527" s="199" t="s">
        <v>96</v>
      </c>
      <c r="AY527" s="19" t="s">
        <v>329</v>
      </c>
      <c r="BE527" s="115">
        <f t="shared" ref="BE527:BE536" si="195">IF(O527="základná",K527,0)</f>
        <v>0</v>
      </c>
      <c r="BF527" s="115">
        <f t="shared" ref="BF527:BF536" si="196">IF(O527="znížená",K527,0)</f>
        <v>0</v>
      </c>
      <c r="BG527" s="115">
        <f t="shared" ref="BG527:BG536" si="197">IF(O527="zákl. prenesená",K527,0)</f>
        <v>0</v>
      </c>
      <c r="BH527" s="115">
        <f t="shared" ref="BH527:BH536" si="198">IF(O527="zníž. prenesená",K527,0)</f>
        <v>0</v>
      </c>
      <c r="BI527" s="115">
        <f t="shared" ref="BI527:BI536" si="199">IF(O527="nulová",K527,0)</f>
        <v>0</v>
      </c>
      <c r="BJ527" s="19" t="s">
        <v>96</v>
      </c>
      <c r="BK527" s="200">
        <f t="shared" ref="BK527:BK536" si="200">ROUND(P527*H527,3)</f>
        <v>0</v>
      </c>
      <c r="BL527" s="19" t="s">
        <v>821</v>
      </c>
      <c r="BM527" s="199" t="s">
        <v>4758</v>
      </c>
    </row>
    <row r="528" spans="1:65" s="2" customFormat="1" ht="24.2" customHeight="1">
      <c r="A528" s="37"/>
      <c r="B528" s="153"/>
      <c r="C528" s="233" t="s">
        <v>4759</v>
      </c>
      <c r="D528" s="233" t="s">
        <v>483</v>
      </c>
      <c r="E528" s="234" t="s">
        <v>4760</v>
      </c>
      <c r="F528" s="235" t="s">
        <v>4761</v>
      </c>
      <c r="G528" s="236" t="s">
        <v>342</v>
      </c>
      <c r="H528" s="237">
        <v>250</v>
      </c>
      <c r="I528" s="238"/>
      <c r="J528" s="239"/>
      <c r="K528" s="237">
        <f t="shared" si="188"/>
        <v>0</v>
      </c>
      <c r="L528" s="239"/>
      <c r="M528" s="240"/>
      <c r="N528" s="241" t="s">
        <v>1</v>
      </c>
      <c r="O528" s="195" t="s">
        <v>47</v>
      </c>
      <c r="P528" s="196">
        <f t="shared" si="189"/>
        <v>0</v>
      </c>
      <c r="Q528" s="196">
        <f t="shared" si="190"/>
        <v>0</v>
      </c>
      <c r="R528" s="196">
        <f t="shared" si="191"/>
        <v>0</v>
      </c>
      <c r="S528" s="66"/>
      <c r="T528" s="197">
        <f t="shared" si="192"/>
        <v>0</v>
      </c>
      <c r="U528" s="197">
        <v>1.7000000000000001E-4</v>
      </c>
      <c r="V528" s="197">
        <f t="shared" si="193"/>
        <v>4.2500000000000003E-2</v>
      </c>
      <c r="W528" s="197">
        <v>0</v>
      </c>
      <c r="X528" s="198">
        <f t="shared" si="194"/>
        <v>0</v>
      </c>
      <c r="Y528" s="37"/>
      <c r="Z528" s="37"/>
      <c r="AA528" s="37"/>
      <c r="AB528" s="37"/>
      <c r="AC528" s="37"/>
      <c r="AD528" s="37"/>
      <c r="AE528" s="37"/>
      <c r="AR528" s="199" t="s">
        <v>1223</v>
      </c>
      <c r="AT528" s="199" t="s">
        <v>483</v>
      </c>
      <c r="AU528" s="199" t="s">
        <v>96</v>
      </c>
      <c r="AY528" s="19" t="s">
        <v>329</v>
      </c>
      <c r="BE528" s="115">
        <f t="shared" si="195"/>
        <v>0</v>
      </c>
      <c r="BF528" s="115">
        <f t="shared" si="196"/>
        <v>0</v>
      </c>
      <c r="BG528" s="115">
        <f t="shared" si="197"/>
        <v>0</v>
      </c>
      <c r="BH528" s="115">
        <f t="shared" si="198"/>
        <v>0</v>
      </c>
      <c r="BI528" s="115">
        <f t="shared" si="199"/>
        <v>0</v>
      </c>
      <c r="BJ528" s="19" t="s">
        <v>96</v>
      </c>
      <c r="BK528" s="200">
        <f t="shared" si="200"/>
        <v>0</v>
      </c>
      <c r="BL528" s="19" t="s">
        <v>1223</v>
      </c>
      <c r="BM528" s="199" t="s">
        <v>4762</v>
      </c>
    </row>
    <row r="529" spans="1:65" s="2" customFormat="1" ht="24.2" customHeight="1">
      <c r="A529" s="37"/>
      <c r="B529" s="153"/>
      <c r="C529" s="233" t="s">
        <v>4763</v>
      </c>
      <c r="D529" s="233" t="s">
        <v>483</v>
      </c>
      <c r="E529" s="234" t="s">
        <v>4764</v>
      </c>
      <c r="F529" s="235" t="s">
        <v>4765</v>
      </c>
      <c r="G529" s="236" t="s">
        <v>646</v>
      </c>
      <c r="H529" s="237">
        <v>5</v>
      </c>
      <c r="I529" s="238"/>
      <c r="J529" s="239"/>
      <c r="K529" s="237">
        <f t="shared" si="188"/>
        <v>0</v>
      </c>
      <c r="L529" s="239"/>
      <c r="M529" s="240"/>
      <c r="N529" s="241" t="s">
        <v>1</v>
      </c>
      <c r="O529" s="195" t="s">
        <v>47</v>
      </c>
      <c r="P529" s="196">
        <f t="shared" si="189"/>
        <v>0</v>
      </c>
      <c r="Q529" s="196">
        <f t="shared" si="190"/>
        <v>0</v>
      </c>
      <c r="R529" s="196">
        <f t="shared" si="191"/>
        <v>0</v>
      </c>
      <c r="S529" s="66"/>
      <c r="T529" s="197">
        <f t="shared" si="192"/>
        <v>0</v>
      </c>
      <c r="U529" s="197">
        <v>1.0000000000000001E-5</v>
      </c>
      <c r="V529" s="197">
        <f t="shared" si="193"/>
        <v>5.0000000000000002E-5</v>
      </c>
      <c r="W529" s="197">
        <v>0</v>
      </c>
      <c r="X529" s="198">
        <f t="shared" si="194"/>
        <v>0</v>
      </c>
      <c r="Y529" s="37"/>
      <c r="Z529" s="37"/>
      <c r="AA529" s="37"/>
      <c r="AB529" s="37"/>
      <c r="AC529" s="37"/>
      <c r="AD529" s="37"/>
      <c r="AE529" s="37"/>
      <c r="AR529" s="199" t="s">
        <v>1223</v>
      </c>
      <c r="AT529" s="199" t="s">
        <v>483</v>
      </c>
      <c r="AU529" s="199" t="s">
        <v>96</v>
      </c>
      <c r="AY529" s="19" t="s">
        <v>329</v>
      </c>
      <c r="BE529" s="115">
        <f t="shared" si="195"/>
        <v>0</v>
      </c>
      <c r="BF529" s="115">
        <f t="shared" si="196"/>
        <v>0</v>
      </c>
      <c r="BG529" s="115">
        <f t="shared" si="197"/>
        <v>0</v>
      </c>
      <c r="BH529" s="115">
        <f t="shared" si="198"/>
        <v>0</v>
      </c>
      <c r="BI529" s="115">
        <f t="shared" si="199"/>
        <v>0</v>
      </c>
      <c r="BJ529" s="19" t="s">
        <v>96</v>
      </c>
      <c r="BK529" s="200">
        <f t="shared" si="200"/>
        <v>0</v>
      </c>
      <c r="BL529" s="19" t="s">
        <v>1223</v>
      </c>
      <c r="BM529" s="199" t="s">
        <v>4766</v>
      </c>
    </row>
    <row r="530" spans="1:65" s="2" customFormat="1" ht="16.5" customHeight="1">
      <c r="A530" s="37"/>
      <c r="B530" s="153"/>
      <c r="C530" s="187" t="s">
        <v>4767</v>
      </c>
      <c r="D530" s="187" t="s">
        <v>331</v>
      </c>
      <c r="E530" s="188" t="s">
        <v>4768</v>
      </c>
      <c r="F530" s="189" t="s">
        <v>4769</v>
      </c>
      <c r="G530" s="190" t="s">
        <v>646</v>
      </c>
      <c r="H530" s="191">
        <v>10</v>
      </c>
      <c r="I530" s="192"/>
      <c r="J530" s="192"/>
      <c r="K530" s="191">
        <f t="shared" si="188"/>
        <v>0</v>
      </c>
      <c r="L530" s="193"/>
      <c r="M530" s="38"/>
      <c r="N530" s="194" t="s">
        <v>1</v>
      </c>
      <c r="O530" s="195" t="s">
        <v>47</v>
      </c>
      <c r="P530" s="196">
        <f t="shared" si="189"/>
        <v>0</v>
      </c>
      <c r="Q530" s="196">
        <f t="shared" si="190"/>
        <v>0</v>
      </c>
      <c r="R530" s="196">
        <f t="shared" si="191"/>
        <v>0</v>
      </c>
      <c r="S530" s="66"/>
      <c r="T530" s="197">
        <f t="shared" si="192"/>
        <v>0</v>
      </c>
      <c r="U530" s="197">
        <v>0</v>
      </c>
      <c r="V530" s="197">
        <f t="shared" si="193"/>
        <v>0</v>
      </c>
      <c r="W530" s="197">
        <v>0</v>
      </c>
      <c r="X530" s="198">
        <f t="shared" si="194"/>
        <v>0</v>
      </c>
      <c r="Y530" s="37"/>
      <c r="Z530" s="37"/>
      <c r="AA530" s="37"/>
      <c r="AB530" s="37"/>
      <c r="AC530" s="37"/>
      <c r="AD530" s="37"/>
      <c r="AE530" s="37"/>
      <c r="AR530" s="199" t="s">
        <v>821</v>
      </c>
      <c r="AT530" s="199" t="s">
        <v>331</v>
      </c>
      <c r="AU530" s="199" t="s">
        <v>96</v>
      </c>
      <c r="AY530" s="19" t="s">
        <v>329</v>
      </c>
      <c r="BE530" s="115">
        <f t="shared" si="195"/>
        <v>0</v>
      </c>
      <c r="BF530" s="115">
        <f t="shared" si="196"/>
        <v>0</v>
      </c>
      <c r="BG530" s="115">
        <f t="shared" si="197"/>
        <v>0</v>
      </c>
      <c r="BH530" s="115">
        <f t="shared" si="198"/>
        <v>0</v>
      </c>
      <c r="BI530" s="115">
        <f t="shared" si="199"/>
        <v>0</v>
      </c>
      <c r="BJ530" s="19" t="s">
        <v>96</v>
      </c>
      <c r="BK530" s="200">
        <f t="shared" si="200"/>
        <v>0</v>
      </c>
      <c r="BL530" s="19" t="s">
        <v>821</v>
      </c>
      <c r="BM530" s="199" t="s">
        <v>4770</v>
      </c>
    </row>
    <row r="531" spans="1:65" s="2" customFormat="1" ht="24.2" customHeight="1">
      <c r="A531" s="37"/>
      <c r="B531" s="153"/>
      <c r="C531" s="233" t="s">
        <v>4771</v>
      </c>
      <c r="D531" s="233" t="s">
        <v>483</v>
      </c>
      <c r="E531" s="234" t="s">
        <v>4772</v>
      </c>
      <c r="F531" s="235" t="s">
        <v>4773</v>
      </c>
      <c r="G531" s="236" t="s">
        <v>646</v>
      </c>
      <c r="H531" s="237">
        <v>10</v>
      </c>
      <c r="I531" s="238"/>
      <c r="J531" s="239"/>
      <c r="K531" s="237">
        <f t="shared" si="188"/>
        <v>0</v>
      </c>
      <c r="L531" s="239"/>
      <c r="M531" s="240"/>
      <c r="N531" s="241" t="s">
        <v>1</v>
      </c>
      <c r="O531" s="195" t="s">
        <v>47</v>
      </c>
      <c r="P531" s="196">
        <f t="shared" si="189"/>
        <v>0</v>
      </c>
      <c r="Q531" s="196">
        <f t="shared" si="190"/>
        <v>0</v>
      </c>
      <c r="R531" s="196">
        <f t="shared" si="191"/>
        <v>0</v>
      </c>
      <c r="S531" s="66"/>
      <c r="T531" s="197">
        <f t="shared" si="192"/>
        <v>0</v>
      </c>
      <c r="U531" s="197">
        <v>5.0000000000000002E-5</v>
      </c>
      <c r="V531" s="197">
        <f t="shared" si="193"/>
        <v>5.0000000000000001E-4</v>
      </c>
      <c r="W531" s="197">
        <v>0</v>
      </c>
      <c r="X531" s="198">
        <f t="shared" si="194"/>
        <v>0</v>
      </c>
      <c r="Y531" s="37"/>
      <c r="Z531" s="37"/>
      <c r="AA531" s="37"/>
      <c r="AB531" s="37"/>
      <c r="AC531" s="37"/>
      <c r="AD531" s="37"/>
      <c r="AE531" s="37"/>
      <c r="AR531" s="199" t="s">
        <v>1223</v>
      </c>
      <c r="AT531" s="199" t="s">
        <v>483</v>
      </c>
      <c r="AU531" s="199" t="s">
        <v>96</v>
      </c>
      <c r="AY531" s="19" t="s">
        <v>329</v>
      </c>
      <c r="BE531" s="115">
        <f t="shared" si="195"/>
        <v>0</v>
      </c>
      <c r="BF531" s="115">
        <f t="shared" si="196"/>
        <v>0</v>
      </c>
      <c r="BG531" s="115">
        <f t="shared" si="197"/>
        <v>0</v>
      </c>
      <c r="BH531" s="115">
        <f t="shared" si="198"/>
        <v>0</v>
      </c>
      <c r="BI531" s="115">
        <f t="shared" si="199"/>
        <v>0</v>
      </c>
      <c r="BJ531" s="19" t="s">
        <v>96</v>
      </c>
      <c r="BK531" s="200">
        <f t="shared" si="200"/>
        <v>0</v>
      </c>
      <c r="BL531" s="19" t="s">
        <v>1223</v>
      </c>
      <c r="BM531" s="199" t="s">
        <v>4774</v>
      </c>
    </row>
    <row r="532" spans="1:65" s="2" customFormat="1" ht="16.5" customHeight="1">
      <c r="A532" s="37"/>
      <c r="B532" s="153"/>
      <c r="C532" s="187" t="s">
        <v>4775</v>
      </c>
      <c r="D532" s="187" t="s">
        <v>331</v>
      </c>
      <c r="E532" s="188" t="s">
        <v>4776</v>
      </c>
      <c r="F532" s="189" t="s">
        <v>4777</v>
      </c>
      <c r="G532" s="190" t="s">
        <v>646</v>
      </c>
      <c r="H532" s="191">
        <v>10</v>
      </c>
      <c r="I532" s="192"/>
      <c r="J532" s="192"/>
      <c r="K532" s="191">
        <f t="shared" si="188"/>
        <v>0</v>
      </c>
      <c r="L532" s="193"/>
      <c r="M532" s="38"/>
      <c r="N532" s="194" t="s">
        <v>1</v>
      </c>
      <c r="O532" s="195" t="s">
        <v>47</v>
      </c>
      <c r="P532" s="196">
        <f t="shared" si="189"/>
        <v>0</v>
      </c>
      <c r="Q532" s="196">
        <f t="shared" si="190"/>
        <v>0</v>
      </c>
      <c r="R532" s="196">
        <f t="shared" si="191"/>
        <v>0</v>
      </c>
      <c r="S532" s="66"/>
      <c r="T532" s="197">
        <f t="shared" si="192"/>
        <v>0</v>
      </c>
      <c r="U532" s="197">
        <v>0</v>
      </c>
      <c r="V532" s="197">
        <f t="shared" si="193"/>
        <v>0</v>
      </c>
      <c r="W532" s="197">
        <v>0</v>
      </c>
      <c r="X532" s="198">
        <f t="shared" si="194"/>
        <v>0</v>
      </c>
      <c r="Y532" s="37"/>
      <c r="Z532" s="37"/>
      <c r="AA532" s="37"/>
      <c r="AB532" s="37"/>
      <c r="AC532" s="37"/>
      <c r="AD532" s="37"/>
      <c r="AE532" s="37"/>
      <c r="AR532" s="199" t="s">
        <v>821</v>
      </c>
      <c r="AT532" s="199" t="s">
        <v>331</v>
      </c>
      <c r="AU532" s="199" t="s">
        <v>96</v>
      </c>
      <c r="AY532" s="19" t="s">
        <v>329</v>
      </c>
      <c r="BE532" s="115">
        <f t="shared" si="195"/>
        <v>0</v>
      </c>
      <c r="BF532" s="115">
        <f t="shared" si="196"/>
        <v>0</v>
      </c>
      <c r="BG532" s="115">
        <f t="shared" si="197"/>
        <v>0</v>
      </c>
      <c r="BH532" s="115">
        <f t="shared" si="198"/>
        <v>0</v>
      </c>
      <c r="BI532" s="115">
        <f t="shared" si="199"/>
        <v>0</v>
      </c>
      <c r="BJ532" s="19" t="s">
        <v>96</v>
      </c>
      <c r="BK532" s="200">
        <f t="shared" si="200"/>
        <v>0</v>
      </c>
      <c r="BL532" s="19" t="s">
        <v>821</v>
      </c>
      <c r="BM532" s="199" t="s">
        <v>4778</v>
      </c>
    </row>
    <row r="533" spans="1:65" s="2" customFormat="1" ht="24.2" customHeight="1">
      <c r="A533" s="37"/>
      <c r="B533" s="153"/>
      <c r="C533" s="233" t="s">
        <v>4779</v>
      </c>
      <c r="D533" s="233" t="s">
        <v>483</v>
      </c>
      <c r="E533" s="234" t="s">
        <v>4780</v>
      </c>
      <c r="F533" s="235" t="s">
        <v>4781</v>
      </c>
      <c r="G533" s="236" t="s">
        <v>646</v>
      </c>
      <c r="H533" s="237">
        <v>10</v>
      </c>
      <c r="I533" s="238"/>
      <c r="J533" s="239"/>
      <c r="K533" s="237">
        <f t="shared" si="188"/>
        <v>0</v>
      </c>
      <c r="L533" s="239"/>
      <c r="M533" s="240"/>
      <c r="N533" s="241" t="s">
        <v>1</v>
      </c>
      <c r="O533" s="195" t="s">
        <v>47</v>
      </c>
      <c r="P533" s="196">
        <f t="shared" si="189"/>
        <v>0</v>
      </c>
      <c r="Q533" s="196">
        <f t="shared" si="190"/>
        <v>0</v>
      </c>
      <c r="R533" s="196">
        <f t="shared" si="191"/>
        <v>0</v>
      </c>
      <c r="S533" s="66"/>
      <c r="T533" s="197">
        <f t="shared" si="192"/>
        <v>0</v>
      </c>
      <c r="U533" s="197">
        <v>3.0000000000000001E-5</v>
      </c>
      <c r="V533" s="197">
        <f t="shared" si="193"/>
        <v>3.0000000000000003E-4</v>
      </c>
      <c r="W533" s="197">
        <v>0</v>
      </c>
      <c r="X533" s="198">
        <f t="shared" si="194"/>
        <v>0</v>
      </c>
      <c r="Y533" s="37"/>
      <c r="Z533" s="37"/>
      <c r="AA533" s="37"/>
      <c r="AB533" s="37"/>
      <c r="AC533" s="37"/>
      <c r="AD533" s="37"/>
      <c r="AE533" s="37"/>
      <c r="AR533" s="199" t="s">
        <v>1223</v>
      </c>
      <c r="AT533" s="199" t="s">
        <v>483</v>
      </c>
      <c r="AU533" s="199" t="s">
        <v>96</v>
      </c>
      <c r="AY533" s="19" t="s">
        <v>329</v>
      </c>
      <c r="BE533" s="115">
        <f t="shared" si="195"/>
        <v>0</v>
      </c>
      <c r="BF533" s="115">
        <f t="shared" si="196"/>
        <v>0</v>
      </c>
      <c r="BG533" s="115">
        <f t="shared" si="197"/>
        <v>0</v>
      </c>
      <c r="BH533" s="115">
        <f t="shared" si="198"/>
        <v>0</v>
      </c>
      <c r="BI533" s="115">
        <f t="shared" si="199"/>
        <v>0</v>
      </c>
      <c r="BJ533" s="19" t="s">
        <v>96</v>
      </c>
      <c r="BK533" s="200">
        <f t="shared" si="200"/>
        <v>0</v>
      </c>
      <c r="BL533" s="19" t="s">
        <v>1223</v>
      </c>
      <c r="BM533" s="199" t="s">
        <v>4782</v>
      </c>
    </row>
    <row r="534" spans="1:65" s="2" customFormat="1" ht="24.2" customHeight="1">
      <c r="A534" s="37"/>
      <c r="B534" s="153"/>
      <c r="C534" s="187" t="s">
        <v>4783</v>
      </c>
      <c r="D534" s="187" t="s">
        <v>331</v>
      </c>
      <c r="E534" s="188" t="s">
        <v>4784</v>
      </c>
      <c r="F534" s="189" t="s">
        <v>4785</v>
      </c>
      <c r="G534" s="190" t="s">
        <v>342</v>
      </c>
      <c r="H534" s="191">
        <v>500</v>
      </c>
      <c r="I534" s="192"/>
      <c r="J534" s="192"/>
      <c r="K534" s="191">
        <f t="shared" si="188"/>
        <v>0</v>
      </c>
      <c r="L534" s="193"/>
      <c r="M534" s="38"/>
      <c r="N534" s="194" t="s">
        <v>1</v>
      </c>
      <c r="O534" s="195" t="s">
        <v>47</v>
      </c>
      <c r="P534" s="196">
        <f t="shared" si="189"/>
        <v>0</v>
      </c>
      <c r="Q534" s="196">
        <f t="shared" si="190"/>
        <v>0</v>
      </c>
      <c r="R534" s="196">
        <f t="shared" si="191"/>
        <v>0</v>
      </c>
      <c r="S534" s="66"/>
      <c r="T534" s="197">
        <f t="shared" si="192"/>
        <v>0</v>
      </c>
      <c r="U534" s="197">
        <v>0</v>
      </c>
      <c r="V534" s="197">
        <f t="shared" si="193"/>
        <v>0</v>
      </c>
      <c r="W534" s="197">
        <v>0</v>
      </c>
      <c r="X534" s="198">
        <f t="shared" si="194"/>
        <v>0</v>
      </c>
      <c r="Y534" s="37"/>
      <c r="Z534" s="37"/>
      <c r="AA534" s="37"/>
      <c r="AB534" s="37"/>
      <c r="AC534" s="37"/>
      <c r="AD534" s="37"/>
      <c r="AE534" s="37"/>
      <c r="AR534" s="199" t="s">
        <v>821</v>
      </c>
      <c r="AT534" s="199" t="s">
        <v>331</v>
      </c>
      <c r="AU534" s="199" t="s">
        <v>96</v>
      </c>
      <c r="AY534" s="19" t="s">
        <v>329</v>
      </c>
      <c r="BE534" s="115">
        <f t="shared" si="195"/>
        <v>0</v>
      </c>
      <c r="BF534" s="115">
        <f t="shared" si="196"/>
        <v>0</v>
      </c>
      <c r="BG534" s="115">
        <f t="shared" si="197"/>
        <v>0</v>
      </c>
      <c r="BH534" s="115">
        <f t="shared" si="198"/>
        <v>0</v>
      </c>
      <c r="BI534" s="115">
        <f t="shared" si="199"/>
        <v>0</v>
      </c>
      <c r="BJ534" s="19" t="s">
        <v>96</v>
      </c>
      <c r="BK534" s="200">
        <f t="shared" si="200"/>
        <v>0</v>
      </c>
      <c r="BL534" s="19" t="s">
        <v>821</v>
      </c>
      <c r="BM534" s="199" t="s">
        <v>4786</v>
      </c>
    </row>
    <row r="535" spans="1:65" s="2" customFormat="1" ht="37.9" customHeight="1">
      <c r="A535" s="37"/>
      <c r="B535" s="153"/>
      <c r="C535" s="233" t="s">
        <v>4787</v>
      </c>
      <c r="D535" s="233" t="s">
        <v>483</v>
      </c>
      <c r="E535" s="234" t="s">
        <v>4788</v>
      </c>
      <c r="F535" s="235" t="s">
        <v>4789</v>
      </c>
      <c r="G535" s="236" t="s">
        <v>342</v>
      </c>
      <c r="H535" s="237">
        <v>500</v>
      </c>
      <c r="I535" s="238"/>
      <c r="J535" s="239"/>
      <c r="K535" s="237">
        <f t="shared" si="188"/>
        <v>0</v>
      </c>
      <c r="L535" s="239"/>
      <c r="M535" s="240"/>
      <c r="N535" s="241" t="s">
        <v>1</v>
      </c>
      <c r="O535" s="195" t="s">
        <v>47</v>
      </c>
      <c r="P535" s="196">
        <f t="shared" si="189"/>
        <v>0</v>
      </c>
      <c r="Q535" s="196">
        <f t="shared" si="190"/>
        <v>0</v>
      </c>
      <c r="R535" s="196">
        <f t="shared" si="191"/>
        <v>0</v>
      </c>
      <c r="S535" s="66"/>
      <c r="T535" s="197">
        <f t="shared" si="192"/>
        <v>0</v>
      </c>
      <c r="U535" s="197">
        <v>0</v>
      </c>
      <c r="V535" s="197">
        <f t="shared" si="193"/>
        <v>0</v>
      </c>
      <c r="W535" s="197">
        <v>0</v>
      </c>
      <c r="X535" s="198">
        <f t="shared" si="194"/>
        <v>0</v>
      </c>
      <c r="Y535" s="37"/>
      <c r="Z535" s="37"/>
      <c r="AA535" s="37"/>
      <c r="AB535" s="37"/>
      <c r="AC535" s="37"/>
      <c r="AD535" s="37"/>
      <c r="AE535" s="37"/>
      <c r="AR535" s="199" t="s">
        <v>3422</v>
      </c>
      <c r="AT535" s="199" t="s">
        <v>483</v>
      </c>
      <c r="AU535" s="199" t="s">
        <v>96</v>
      </c>
      <c r="AY535" s="19" t="s">
        <v>329</v>
      </c>
      <c r="BE535" s="115">
        <f t="shared" si="195"/>
        <v>0</v>
      </c>
      <c r="BF535" s="115">
        <f t="shared" si="196"/>
        <v>0</v>
      </c>
      <c r="BG535" s="115">
        <f t="shared" si="197"/>
        <v>0</v>
      </c>
      <c r="BH535" s="115">
        <f t="shared" si="198"/>
        <v>0</v>
      </c>
      <c r="BI535" s="115">
        <f t="shared" si="199"/>
        <v>0</v>
      </c>
      <c r="BJ535" s="19" t="s">
        <v>96</v>
      </c>
      <c r="BK535" s="200">
        <f t="shared" si="200"/>
        <v>0</v>
      </c>
      <c r="BL535" s="19" t="s">
        <v>821</v>
      </c>
      <c r="BM535" s="199" t="s">
        <v>4790</v>
      </c>
    </row>
    <row r="536" spans="1:65" s="2" customFormat="1" ht="16.5" customHeight="1">
      <c r="A536" s="37"/>
      <c r="B536" s="153"/>
      <c r="C536" s="187" t="s">
        <v>4791</v>
      </c>
      <c r="D536" s="187" t="s">
        <v>331</v>
      </c>
      <c r="E536" s="188" t="s">
        <v>4792</v>
      </c>
      <c r="F536" s="189" t="s">
        <v>4793</v>
      </c>
      <c r="G536" s="190" t="s">
        <v>646</v>
      </c>
      <c r="H536" s="191">
        <v>6</v>
      </c>
      <c r="I536" s="192"/>
      <c r="J536" s="192"/>
      <c r="K536" s="191">
        <f t="shared" si="188"/>
        <v>0</v>
      </c>
      <c r="L536" s="193"/>
      <c r="M536" s="38"/>
      <c r="N536" s="194" t="s">
        <v>1</v>
      </c>
      <c r="O536" s="195" t="s">
        <v>47</v>
      </c>
      <c r="P536" s="196">
        <f t="shared" si="189"/>
        <v>0</v>
      </c>
      <c r="Q536" s="196">
        <f t="shared" si="190"/>
        <v>0</v>
      </c>
      <c r="R536" s="196">
        <f t="shared" si="191"/>
        <v>0</v>
      </c>
      <c r="S536" s="66"/>
      <c r="T536" s="197">
        <f t="shared" si="192"/>
        <v>0</v>
      </c>
      <c r="U536" s="197">
        <v>0</v>
      </c>
      <c r="V536" s="197">
        <f t="shared" si="193"/>
        <v>0</v>
      </c>
      <c r="W536" s="197">
        <v>0</v>
      </c>
      <c r="X536" s="198">
        <f t="shared" si="194"/>
        <v>0</v>
      </c>
      <c r="Y536" s="37"/>
      <c r="Z536" s="37"/>
      <c r="AA536" s="37"/>
      <c r="AB536" s="37"/>
      <c r="AC536" s="37"/>
      <c r="AD536" s="37"/>
      <c r="AE536" s="37"/>
      <c r="AR536" s="199" t="s">
        <v>821</v>
      </c>
      <c r="AT536" s="199" t="s">
        <v>331</v>
      </c>
      <c r="AU536" s="199" t="s">
        <v>96</v>
      </c>
      <c r="AY536" s="19" t="s">
        <v>329</v>
      </c>
      <c r="BE536" s="115">
        <f t="shared" si="195"/>
        <v>0</v>
      </c>
      <c r="BF536" s="115">
        <f t="shared" si="196"/>
        <v>0</v>
      </c>
      <c r="BG536" s="115">
        <f t="shared" si="197"/>
        <v>0</v>
      </c>
      <c r="BH536" s="115">
        <f t="shared" si="198"/>
        <v>0</v>
      </c>
      <c r="BI536" s="115">
        <f t="shared" si="199"/>
        <v>0</v>
      </c>
      <c r="BJ536" s="19" t="s">
        <v>96</v>
      </c>
      <c r="BK536" s="200">
        <f t="shared" si="200"/>
        <v>0</v>
      </c>
      <c r="BL536" s="19" t="s">
        <v>821</v>
      </c>
      <c r="BM536" s="199" t="s">
        <v>4794</v>
      </c>
    </row>
    <row r="537" spans="1:65" s="12" customFormat="1" ht="22.9" customHeight="1">
      <c r="B537" s="173"/>
      <c r="D537" s="174" t="s">
        <v>82</v>
      </c>
      <c r="E537" s="185" t="s">
        <v>3455</v>
      </c>
      <c r="F537" s="185" t="s">
        <v>3456</v>
      </c>
      <c r="I537" s="176"/>
      <c r="J537" s="176"/>
      <c r="K537" s="186">
        <f>BK537</f>
        <v>0</v>
      </c>
      <c r="M537" s="173"/>
      <c r="N537" s="178"/>
      <c r="O537" s="179"/>
      <c r="P537" s="179"/>
      <c r="Q537" s="180">
        <f>SUM(Q538:Q544)</f>
        <v>0</v>
      </c>
      <c r="R537" s="180">
        <f>SUM(R538:R544)</f>
        <v>0</v>
      </c>
      <c r="S537" s="179"/>
      <c r="T537" s="181">
        <f>SUM(T538:T544)</f>
        <v>0</v>
      </c>
      <c r="U537" s="179"/>
      <c r="V537" s="181">
        <f>SUM(V538:V544)</f>
        <v>4.4884000000000004</v>
      </c>
      <c r="W537" s="179"/>
      <c r="X537" s="182">
        <f>SUM(X538:X544)</f>
        <v>0</v>
      </c>
      <c r="AR537" s="174" t="s">
        <v>178</v>
      </c>
      <c r="AT537" s="183" t="s">
        <v>82</v>
      </c>
      <c r="AU537" s="183" t="s">
        <v>90</v>
      </c>
      <c r="AY537" s="174" t="s">
        <v>329</v>
      </c>
      <c r="BK537" s="184">
        <f>SUM(BK538:BK544)</f>
        <v>0</v>
      </c>
    </row>
    <row r="538" spans="1:65" s="2" customFormat="1" ht="24.2" customHeight="1">
      <c r="A538" s="37"/>
      <c r="B538" s="153"/>
      <c r="C538" s="187" t="s">
        <v>4795</v>
      </c>
      <c r="D538" s="187" t="s">
        <v>331</v>
      </c>
      <c r="E538" s="188" t="s">
        <v>4796</v>
      </c>
      <c r="F538" s="189" t="s">
        <v>4797</v>
      </c>
      <c r="G538" s="190" t="s">
        <v>342</v>
      </c>
      <c r="H538" s="191">
        <v>40</v>
      </c>
      <c r="I538" s="192"/>
      <c r="J538" s="192"/>
      <c r="K538" s="191">
        <f>ROUND(P538*H538,3)</f>
        <v>0</v>
      </c>
      <c r="L538" s="193"/>
      <c r="M538" s="38"/>
      <c r="N538" s="194" t="s">
        <v>1</v>
      </c>
      <c r="O538" s="195" t="s">
        <v>47</v>
      </c>
      <c r="P538" s="196">
        <f>I538+J538</f>
        <v>0</v>
      </c>
      <c r="Q538" s="196">
        <f>ROUND(I538*H538,3)</f>
        <v>0</v>
      </c>
      <c r="R538" s="196">
        <f>ROUND(J538*H538,3)</f>
        <v>0</v>
      </c>
      <c r="S538" s="66"/>
      <c r="T538" s="197">
        <f>S538*H538</f>
        <v>0</v>
      </c>
      <c r="U538" s="197">
        <v>0</v>
      </c>
      <c r="V538" s="197">
        <f>U538*H538</f>
        <v>0</v>
      </c>
      <c r="W538" s="197">
        <v>0</v>
      </c>
      <c r="X538" s="198">
        <f>W538*H538</f>
        <v>0</v>
      </c>
      <c r="Y538" s="37"/>
      <c r="Z538" s="37"/>
      <c r="AA538" s="37"/>
      <c r="AB538" s="37"/>
      <c r="AC538" s="37"/>
      <c r="AD538" s="37"/>
      <c r="AE538" s="37"/>
      <c r="AR538" s="199" t="s">
        <v>821</v>
      </c>
      <c r="AT538" s="199" t="s">
        <v>331</v>
      </c>
      <c r="AU538" s="199" t="s">
        <v>96</v>
      </c>
      <c r="AY538" s="19" t="s">
        <v>329</v>
      </c>
      <c r="BE538" s="115">
        <f>IF(O538="základná",K538,0)</f>
        <v>0</v>
      </c>
      <c r="BF538" s="115">
        <f>IF(O538="znížená",K538,0)</f>
        <v>0</v>
      </c>
      <c r="BG538" s="115">
        <f>IF(O538="zákl. prenesená",K538,0)</f>
        <v>0</v>
      </c>
      <c r="BH538" s="115">
        <f>IF(O538="zníž. prenesená",K538,0)</f>
        <v>0</v>
      </c>
      <c r="BI538" s="115">
        <f>IF(O538="nulová",K538,0)</f>
        <v>0</v>
      </c>
      <c r="BJ538" s="19" t="s">
        <v>96</v>
      </c>
      <c r="BK538" s="200">
        <f>ROUND(P538*H538,3)</f>
        <v>0</v>
      </c>
      <c r="BL538" s="19" t="s">
        <v>821</v>
      </c>
      <c r="BM538" s="199" t="s">
        <v>4798</v>
      </c>
    </row>
    <row r="539" spans="1:65" s="2" customFormat="1" ht="33" customHeight="1">
      <c r="A539" s="37"/>
      <c r="B539" s="153"/>
      <c r="C539" s="187" t="s">
        <v>4799</v>
      </c>
      <c r="D539" s="187" t="s">
        <v>331</v>
      </c>
      <c r="E539" s="188" t="s">
        <v>4800</v>
      </c>
      <c r="F539" s="189" t="s">
        <v>4801</v>
      </c>
      <c r="G539" s="190" t="s">
        <v>342</v>
      </c>
      <c r="H539" s="191">
        <v>80</v>
      </c>
      <c r="I539" s="192"/>
      <c r="J539" s="192"/>
      <c r="K539" s="191">
        <f>ROUND(P539*H539,3)</f>
        <v>0</v>
      </c>
      <c r="L539" s="193"/>
      <c r="M539" s="38"/>
      <c r="N539" s="194" t="s">
        <v>1</v>
      </c>
      <c r="O539" s="195" t="s">
        <v>47</v>
      </c>
      <c r="P539" s="196">
        <f>I539+J539</f>
        <v>0</v>
      </c>
      <c r="Q539" s="196">
        <f>ROUND(I539*H539,3)</f>
        <v>0</v>
      </c>
      <c r="R539" s="196">
        <f>ROUND(J539*H539,3)</f>
        <v>0</v>
      </c>
      <c r="S539" s="66"/>
      <c r="T539" s="197">
        <f>S539*H539</f>
        <v>0</v>
      </c>
      <c r="U539" s="197">
        <v>0</v>
      </c>
      <c r="V539" s="197">
        <f>U539*H539</f>
        <v>0</v>
      </c>
      <c r="W539" s="197">
        <v>0</v>
      </c>
      <c r="X539" s="198">
        <f>W539*H539</f>
        <v>0</v>
      </c>
      <c r="Y539" s="37"/>
      <c r="Z539" s="37"/>
      <c r="AA539" s="37"/>
      <c r="AB539" s="37"/>
      <c r="AC539" s="37"/>
      <c r="AD539" s="37"/>
      <c r="AE539" s="37"/>
      <c r="AR539" s="199" t="s">
        <v>821</v>
      </c>
      <c r="AT539" s="199" t="s">
        <v>331</v>
      </c>
      <c r="AU539" s="199" t="s">
        <v>96</v>
      </c>
      <c r="AY539" s="19" t="s">
        <v>329</v>
      </c>
      <c r="BE539" s="115">
        <f>IF(O539="základná",K539,0)</f>
        <v>0</v>
      </c>
      <c r="BF539" s="115">
        <f>IF(O539="znížená",K539,0)</f>
        <v>0</v>
      </c>
      <c r="BG539" s="115">
        <f>IF(O539="zákl. prenesená",K539,0)</f>
        <v>0</v>
      </c>
      <c r="BH539" s="115">
        <f>IF(O539="zníž. prenesená",K539,0)</f>
        <v>0</v>
      </c>
      <c r="BI539" s="115">
        <f>IF(O539="nulová",K539,0)</f>
        <v>0</v>
      </c>
      <c r="BJ539" s="19" t="s">
        <v>96</v>
      </c>
      <c r="BK539" s="200">
        <f>ROUND(P539*H539,3)</f>
        <v>0</v>
      </c>
      <c r="BL539" s="19" t="s">
        <v>821</v>
      </c>
      <c r="BM539" s="199" t="s">
        <v>4802</v>
      </c>
    </row>
    <row r="540" spans="1:65" s="2" customFormat="1" ht="16.5" customHeight="1">
      <c r="A540" s="37"/>
      <c r="B540" s="153"/>
      <c r="C540" s="233" t="s">
        <v>4803</v>
      </c>
      <c r="D540" s="233" t="s">
        <v>483</v>
      </c>
      <c r="E540" s="234" t="s">
        <v>4804</v>
      </c>
      <c r="F540" s="235" t="s">
        <v>4805</v>
      </c>
      <c r="G540" s="236" t="s">
        <v>486</v>
      </c>
      <c r="H540" s="237">
        <v>4.4800000000000004</v>
      </c>
      <c r="I540" s="238"/>
      <c r="J540" s="239"/>
      <c r="K540" s="237">
        <f>ROUND(P540*H540,3)</f>
        <v>0</v>
      </c>
      <c r="L540" s="239"/>
      <c r="M540" s="240"/>
      <c r="N540" s="241" t="s">
        <v>1</v>
      </c>
      <c r="O540" s="195" t="s">
        <v>47</v>
      </c>
      <c r="P540" s="196">
        <f>I540+J540</f>
        <v>0</v>
      </c>
      <c r="Q540" s="196">
        <f>ROUND(I540*H540,3)</f>
        <v>0</v>
      </c>
      <c r="R540" s="196">
        <f>ROUND(J540*H540,3)</f>
        <v>0</v>
      </c>
      <c r="S540" s="66"/>
      <c r="T540" s="197">
        <f>S540*H540</f>
        <v>0</v>
      </c>
      <c r="U540" s="197">
        <v>1</v>
      </c>
      <c r="V540" s="197">
        <f>U540*H540</f>
        <v>4.4800000000000004</v>
      </c>
      <c r="W540" s="197">
        <v>0</v>
      </c>
      <c r="X540" s="198">
        <f>W540*H540</f>
        <v>0</v>
      </c>
      <c r="Y540" s="37"/>
      <c r="Z540" s="37"/>
      <c r="AA540" s="37"/>
      <c r="AB540" s="37"/>
      <c r="AC540" s="37"/>
      <c r="AD540" s="37"/>
      <c r="AE540" s="37"/>
      <c r="AR540" s="199" t="s">
        <v>1223</v>
      </c>
      <c r="AT540" s="199" t="s">
        <v>483</v>
      </c>
      <c r="AU540" s="199" t="s">
        <v>96</v>
      </c>
      <c r="AY540" s="19" t="s">
        <v>329</v>
      </c>
      <c r="BE540" s="115">
        <f>IF(O540="základná",K540,0)</f>
        <v>0</v>
      </c>
      <c r="BF540" s="115">
        <f>IF(O540="znížená",K540,0)</f>
        <v>0</v>
      </c>
      <c r="BG540" s="115">
        <f>IF(O540="zákl. prenesená",K540,0)</f>
        <v>0</v>
      </c>
      <c r="BH540" s="115">
        <f>IF(O540="zníž. prenesená",K540,0)</f>
        <v>0</v>
      </c>
      <c r="BI540" s="115">
        <f>IF(O540="nulová",K540,0)</f>
        <v>0</v>
      </c>
      <c r="BJ540" s="19" t="s">
        <v>96</v>
      </c>
      <c r="BK540" s="200">
        <f>ROUND(P540*H540,3)</f>
        <v>0</v>
      </c>
      <c r="BL540" s="19" t="s">
        <v>1223</v>
      </c>
      <c r="BM540" s="199" t="s">
        <v>4806</v>
      </c>
    </row>
    <row r="541" spans="1:65" s="13" customFormat="1" ht="22.5">
      <c r="B541" s="201"/>
      <c r="D541" s="202" t="s">
        <v>348</v>
      </c>
      <c r="F541" s="204" t="s">
        <v>4807</v>
      </c>
      <c r="H541" s="205">
        <v>4.4800000000000004</v>
      </c>
      <c r="I541" s="206"/>
      <c r="J541" s="206"/>
      <c r="M541" s="201"/>
      <c r="N541" s="207"/>
      <c r="O541" s="208"/>
      <c r="P541" s="208"/>
      <c r="Q541" s="208"/>
      <c r="R541" s="208"/>
      <c r="S541" s="208"/>
      <c r="T541" s="208"/>
      <c r="U541" s="208"/>
      <c r="V541" s="208"/>
      <c r="W541" s="208"/>
      <c r="X541" s="209"/>
      <c r="AT541" s="203" t="s">
        <v>348</v>
      </c>
      <c r="AU541" s="203" t="s">
        <v>96</v>
      </c>
      <c r="AV541" s="13" t="s">
        <v>96</v>
      </c>
      <c r="AW541" s="13" t="s">
        <v>3</v>
      </c>
      <c r="AX541" s="13" t="s">
        <v>90</v>
      </c>
      <c r="AY541" s="203" t="s">
        <v>329</v>
      </c>
    </row>
    <row r="542" spans="1:65" s="2" customFormat="1" ht="24.2" customHeight="1">
      <c r="A542" s="37"/>
      <c r="B542" s="153"/>
      <c r="C542" s="187" t="s">
        <v>4808</v>
      </c>
      <c r="D542" s="187" t="s">
        <v>331</v>
      </c>
      <c r="E542" s="188" t="s">
        <v>4809</v>
      </c>
      <c r="F542" s="189" t="s">
        <v>4810</v>
      </c>
      <c r="G542" s="190" t="s">
        <v>342</v>
      </c>
      <c r="H542" s="191">
        <v>40</v>
      </c>
      <c r="I542" s="192"/>
      <c r="J542" s="192"/>
      <c r="K542" s="191">
        <f>ROUND(P542*H542,3)</f>
        <v>0</v>
      </c>
      <c r="L542" s="193"/>
      <c r="M542" s="38"/>
      <c r="N542" s="194" t="s">
        <v>1</v>
      </c>
      <c r="O542" s="195" t="s">
        <v>47</v>
      </c>
      <c r="P542" s="196">
        <f>I542+J542</f>
        <v>0</v>
      </c>
      <c r="Q542" s="196">
        <f>ROUND(I542*H542,3)</f>
        <v>0</v>
      </c>
      <c r="R542" s="196">
        <f>ROUND(J542*H542,3)</f>
        <v>0</v>
      </c>
      <c r="S542" s="66"/>
      <c r="T542" s="197">
        <f>S542*H542</f>
        <v>0</v>
      </c>
      <c r="U542" s="197">
        <v>0</v>
      </c>
      <c r="V542" s="197">
        <f>U542*H542</f>
        <v>0</v>
      </c>
      <c r="W542" s="197">
        <v>0</v>
      </c>
      <c r="X542" s="198">
        <f>W542*H542</f>
        <v>0</v>
      </c>
      <c r="Y542" s="37"/>
      <c r="Z542" s="37"/>
      <c r="AA542" s="37"/>
      <c r="AB542" s="37"/>
      <c r="AC542" s="37"/>
      <c r="AD542" s="37"/>
      <c r="AE542" s="37"/>
      <c r="AR542" s="199" t="s">
        <v>821</v>
      </c>
      <c r="AT542" s="199" t="s">
        <v>331</v>
      </c>
      <c r="AU542" s="199" t="s">
        <v>96</v>
      </c>
      <c r="AY542" s="19" t="s">
        <v>329</v>
      </c>
      <c r="BE542" s="115">
        <f>IF(O542="základná",K542,0)</f>
        <v>0</v>
      </c>
      <c r="BF542" s="115">
        <f>IF(O542="znížená",K542,0)</f>
        <v>0</v>
      </c>
      <c r="BG542" s="115">
        <f>IF(O542="zákl. prenesená",K542,0)</f>
        <v>0</v>
      </c>
      <c r="BH542" s="115">
        <f>IF(O542="zníž. prenesená",K542,0)</f>
        <v>0</v>
      </c>
      <c r="BI542" s="115">
        <f>IF(O542="nulová",K542,0)</f>
        <v>0</v>
      </c>
      <c r="BJ542" s="19" t="s">
        <v>96</v>
      </c>
      <c r="BK542" s="200">
        <f>ROUND(P542*H542,3)</f>
        <v>0</v>
      </c>
      <c r="BL542" s="19" t="s">
        <v>821</v>
      </c>
      <c r="BM542" s="199" t="s">
        <v>4811</v>
      </c>
    </row>
    <row r="543" spans="1:65" s="2" customFormat="1" ht="16.5" customHeight="1">
      <c r="A543" s="37"/>
      <c r="B543" s="153"/>
      <c r="C543" s="233" t="s">
        <v>4812</v>
      </c>
      <c r="D543" s="233" t="s">
        <v>483</v>
      </c>
      <c r="E543" s="234" t="s">
        <v>4813</v>
      </c>
      <c r="F543" s="235" t="s">
        <v>4814</v>
      </c>
      <c r="G543" s="236" t="s">
        <v>342</v>
      </c>
      <c r="H543" s="237">
        <v>40</v>
      </c>
      <c r="I543" s="238"/>
      <c r="J543" s="239"/>
      <c r="K543" s="237">
        <f>ROUND(P543*H543,3)</f>
        <v>0</v>
      </c>
      <c r="L543" s="239"/>
      <c r="M543" s="240"/>
      <c r="N543" s="241" t="s">
        <v>1</v>
      </c>
      <c r="O543" s="195" t="s">
        <v>47</v>
      </c>
      <c r="P543" s="196">
        <f>I543+J543</f>
        <v>0</v>
      </c>
      <c r="Q543" s="196">
        <f>ROUND(I543*H543,3)</f>
        <v>0</v>
      </c>
      <c r="R543" s="196">
        <f>ROUND(J543*H543,3)</f>
        <v>0</v>
      </c>
      <c r="S543" s="66"/>
      <c r="T543" s="197">
        <f>S543*H543</f>
        <v>0</v>
      </c>
      <c r="U543" s="197">
        <v>2.1000000000000001E-4</v>
      </c>
      <c r="V543" s="197">
        <f>U543*H543</f>
        <v>8.4000000000000012E-3</v>
      </c>
      <c r="W543" s="197">
        <v>0</v>
      </c>
      <c r="X543" s="198">
        <f>W543*H543</f>
        <v>0</v>
      </c>
      <c r="Y543" s="37"/>
      <c r="Z543" s="37"/>
      <c r="AA543" s="37"/>
      <c r="AB543" s="37"/>
      <c r="AC543" s="37"/>
      <c r="AD543" s="37"/>
      <c r="AE543" s="37"/>
      <c r="AR543" s="199" t="s">
        <v>1223</v>
      </c>
      <c r="AT543" s="199" t="s">
        <v>483</v>
      </c>
      <c r="AU543" s="199" t="s">
        <v>96</v>
      </c>
      <c r="AY543" s="19" t="s">
        <v>329</v>
      </c>
      <c r="BE543" s="115">
        <f>IF(O543="základná",K543,0)</f>
        <v>0</v>
      </c>
      <c r="BF543" s="115">
        <f>IF(O543="znížená",K543,0)</f>
        <v>0</v>
      </c>
      <c r="BG543" s="115">
        <f>IF(O543="zákl. prenesená",K543,0)</f>
        <v>0</v>
      </c>
      <c r="BH543" s="115">
        <f>IF(O543="zníž. prenesená",K543,0)</f>
        <v>0</v>
      </c>
      <c r="BI543" s="115">
        <f>IF(O543="nulová",K543,0)</f>
        <v>0</v>
      </c>
      <c r="BJ543" s="19" t="s">
        <v>96</v>
      </c>
      <c r="BK543" s="200">
        <f>ROUND(P543*H543,3)</f>
        <v>0</v>
      </c>
      <c r="BL543" s="19" t="s">
        <v>1223</v>
      </c>
      <c r="BM543" s="199" t="s">
        <v>4815</v>
      </c>
    </row>
    <row r="544" spans="1:65" s="2" customFormat="1" ht="33" customHeight="1">
      <c r="A544" s="37"/>
      <c r="B544" s="153"/>
      <c r="C544" s="187" t="s">
        <v>4816</v>
      </c>
      <c r="D544" s="187" t="s">
        <v>331</v>
      </c>
      <c r="E544" s="188" t="s">
        <v>4817</v>
      </c>
      <c r="F544" s="189" t="s">
        <v>4818</v>
      </c>
      <c r="G544" s="190" t="s">
        <v>342</v>
      </c>
      <c r="H544" s="191">
        <v>40</v>
      </c>
      <c r="I544" s="192"/>
      <c r="J544" s="192"/>
      <c r="K544" s="191">
        <f>ROUND(P544*H544,3)</f>
        <v>0</v>
      </c>
      <c r="L544" s="193"/>
      <c r="M544" s="38"/>
      <c r="N544" s="194" t="s">
        <v>1</v>
      </c>
      <c r="O544" s="195" t="s">
        <v>47</v>
      </c>
      <c r="P544" s="196">
        <f>I544+J544</f>
        <v>0</v>
      </c>
      <c r="Q544" s="196">
        <f>ROUND(I544*H544,3)</f>
        <v>0</v>
      </c>
      <c r="R544" s="196">
        <f>ROUND(J544*H544,3)</f>
        <v>0</v>
      </c>
      <c r="S544" s="66"/>
      <c r="T544" s="197">
        <f>S544*H544</f>
        <v>0</v>
      </c>
      <c r="U544" s="197">
        <v>0</v>
      </c>
      <c r="V544" s="197">
        <f>U544*H544</f>
        <v>0</v>
      </c>
      <c r="W544" s="197">
        <v>0</v>
      </c>
      <c r="X544" s="198">
        <f>W544*H544</f>
        <v>0</v>
      </c>
      <c r="Y544" s="37"/>
      <c r="Z544" s="37"/>
      <c r="AA544" s="37"/>
      <c r="AB544" s="37"/>
      <c r="AC544" s="37"/>
      <c r="AD544" s="37"/>
      <c r="AE544" s="37"/>
      <c r="AR544" s="199" t="s">
        <v>821</v>
      </c>
      <c r="AT544" s="199" t="s">
        <v>331</v>
      </c>
      <c r="AU544" s="199" t="s">
        <v>96</v>
      </c>
      <c r="AY544" s="19" t="s">
        <v>329</v>
      </c>
      <c r="BE544" s="115">
        <f>IF(O544="základná",K544,0)</f>
        <v>0</v>
      </c>
      <c r="BF544" s="115">
        <f>IF(O544="znížená",K544,0)</f>
        <v>0</v>
      </c>
      <c r="BG544" s="115">
        <f>IF(O544="zákl. prenesená",K544,0)</f>
        <v>0</v>
      </c>
      <c r="BH544" s="115">
        <f>IF(O544="zníž. prenesená",K544,0)</f>
        <v>0</v>
      </c>
      <c r="BI544" s="115">
        <f>IF(O544="nulová",K544,0)</f>
        <v>0</v>
      </c>
      <c r="BJ544" s="19" t="s">
        <v>96</v>
      </c>
      <c r="BK544" s="200">
        <f>ROUND(P544*H544,3)</f>
        <v>0</v>
      </c>
      <c r="BL544" s="19" t="s">
        <v>821</v>
      </c>
      <c r="BM544" s="199" t="s">
        <v>4819</v>
      </c>
    </row>
    <row r="545" spans="1:65" s="12" customFormat="1" ht="25.9" customHeight="1">
      <c r="B545" s="173"/>
      <c r="D545" s="174" t="s">
        <v>82</v>
      </c>
      <c r="E545" s="175" t="s">
        <v>3291</v>
      </c>
      <c r="F545" s="175" t="s">
        <v>3292</v>
      </c>
      <c r="I545" s="176"/>
      <c r="J545" s="176"/>
      <c r="K545" s="177">
        <f>BK545</f>
        <v>0</v>
      </c>
      <c r="M545" s="173"/>
      <c r="N545" s="178"/>
      <c r="O545" s="179"/>
      <c r="P545" s="179"/>
      <c r="Q545" s="180">
        <f>SUM(Q546:Q548)</f>
        <v>0</v>
      </c>
      <c r="R545" s="180">
        <f>SUM(R546:R548)</f>
        <v>0</v>
      </c>
      <c r="S545" s="179"/>
      <c r="T545" s="181">
        <f>SUM(T546:T548)</f>
        <v>0</v>
      </c>
      <c r="U545" s="179"/>
      <c r="V545" s="181">
        <f>SUM(V546:V548)</f>
        <v>0</v>
      </c>
      <c r="W545" s="179"/>
      <c r="X545" s="182">
        <f>SUM(X546:X548)</f>
        <v>0</v>
      </c>
      <c r="AR545" s="174" t="s">
        <v>335</v>
      </c>
      <c r="AT545" s="183" t="s">
        <v>82</v>
      </c>
      <c r="AU545" s="183" t="s">
        <v>83</v>
      </c>
      <c r="AY545" s="174" t="s">
        <v>329</v>
      </c>
      <c r="BK545" s="184">
        <f>SUM(BK546:BK548)</f>
        <v>0</v>
      </c>
    </row>
    <row r="546" spans="1:65" s="2" customFormat="1" ht="24.2" customHeight="1">
      <c r="A546" s="37"/>
      <c r="B546" s="153"/>
      <c r="C546" s="187" t="s">
        <v>4820</v>
      </c>
      <c r="D546" s="187" t="s">
        <v>331</v>
      </c>
      <c r="E546" s="188" t="s">
        <v>3463</v>
      </c>
      <c r="F546" s="189" t="s">
        <v>4821</v>
      </c>
      <c r="G546" s="190" t="s">
        <v>346</v>
      </c>
      <c r="H546" s="191">
        <v>120</v>
      </c>
      <c r="I546" s="192"/>
      <c r="J546" s="192"/>
      <c r="K546" s="191">
        <f>ROUND(P546*H546,3)</f>
        <v>0</v>
      </c>
      <c r="L546" s="193"/>
      <c r="M546" s="38"/>
      <c r="N546" s="194" t="s">
        <v>1</v>
      </c>
      <c r="O546" s="195" t="s">
        <v>47</v>
      </c>
      <c r="P546" s="196">
        <f>I546+J546</f>
        <v>0</v>
      </c>
      <c r="Q546" s="196">
        <f>ROUND(I546*H546,3)</f>
        <v>0</v>
      </c>
      <c r="R546" s="196">
        <f>ROUND(J546*H546,3)</f>
        <v>0</v>
      </c>
      <c r="S546" s="66"/>
      <c r="T546" s="197">
        <f>S546*H546</f>
        <v>0</v>
      </c>
      <c r="U546" s="197">
        <v>0</v>
      </c>
      <c r="V546" s="197">
        <f>U546*H546</f>
        <v>0</v>
      </c>
      <c r="W546" s="197">
        <v>0</v>
      </c>
      <c r="X546" s="198">
        <f>W546*H546</f>
        <v>0</v>
      </c>
      <c r="Y546" s="37"/>
      <c r="Z546" s="37"/>
      <c r="AA546" s="37"/>
      <c r="AB546" s="37"/>
      <c r="AC546" s="37"/>
      <c r="AD546" s="37"/>
      <c r="AE546" s="37"/>
      <c r="AR546" s="199" t="s">
        <v>3465</v>
      </c>
      <c r="AT546" s="199" t="s">
        <v>331</v>
      </c>
      <c r="AU546" s="199" t="s">
        <v>90</v>
      </c>
      <c r="AY546" s="19" t="s">
        <v>329</v>
      </c>
      <c r="BE546" s="115">
        <f>IF(O546="základná",K546,0)</f>
        <v>0</v>
      </c>
      <c r="BF546" s="115">
        <f>IF(O546="znížená",K546,0)</f>
        <v>0</v>
      </c>
      <c r="BG546" s="115">
        <f>IF(O546="zákl. prenesená",K546,0)</f>
        <v>0</v>
      </c>
      <c r="BH546" s="115">
        <f>IF(O546="zníž. prenesená",K546,0)</f>
        <v>0</v>
      </c>
      <c r="BI546" s="115">
        <f>IF(O546="nulová",K546,0)</f>
        <v>0</v>
      </c>
      <c r="BJ546" s="19" t="s">
        <v>96</v>
      </c>
      <c r="BK546" s="200">
        <f>ROUND(P546*H546,3)</f>
        <v>0</v>
      </c>
      <c r="BL546" s="19" t="s">
        <v>3465</v>
      </c>
      <c r="BM546" s="199" t="s">
        <v>4822</v>
      </c>
    </row>
    <row r="547" spans="1:65" s="2" customFormat="1" ht="24.2" customHeight="1">
      <c r="A547" s="37"/>
      <c r="B547" s="153"/>
      <c r="C547" s="187" t="s">
        <v>4823</v>
      </c>
      <c r="D547" s="187" t="s">
        <v>331</v>
      </c>
      <c r="E547" s="188" t="s">
        <v>3467</v>
      </c>
      <c r="F547" s="189" t="s">
        <v>4824</v>
      </c>
      <c r="G547" s="190" t="s">
        <v>346</v>
      </c>
      <c r="H547" s="191">
        <v>100</v>
      </c>
      <c r="I547" s="192"/>
      <c r="J547" s="192"/>
      <c r="K547" s="191">
        <f>ROUND(P547*H547,3)</f>
        <v>0</v>
      </c>
      <c r="L547" s="193"/>
      <c r="M547" s="38"/>
      <c r="N547" s="194" t="s">
        <v>1</v>
      </c>
      <c r="O547" s="195" t="s">
        <v>47</v>
      </c>
      <c r="P547" s="196">
        <f>I547+J547</f>
        <v>0</v>
      </c>
      <c r="Q547" s="196">
        <f>ROUND(I547*H547,3)</f>
        <v>0</v>
      </c>
      <c r="R547" s="196">
        <f>ROUND(J547*H547,3)</f>
        <v>0</v>
      </c>
      <c r="S547" s="66"/>
      <c r="T547" s="197">
        <f>S547*H547</f>
        <v>0</v>
      </c>
      <c r="U547" s="197">
        <v>0</v>
      </c>
      <c r="V547" s="197">
        <f>U547*H547</f>
        <v>0</v>
      </c>
      <c r="W547" s="197">
        <v>0</v>
      </c>
      <c r="X547" s="198">
        <f>W547*H547</f>
        <v>0</v>
      </c>
      <c r="Y547" s="37"/>
      <c r="Z547" s="37"/>
      <c r="AA547" s="37"/>
      <c r="AB547" s="37"/>
      <c r="AC547" s="37"/>
      <c r="AD547" s="37"/>
      <c r="AE547" s="37"/>
      <c r="AR547" s="199" t="s">
        <v>3465</v>
      </c>
      <c r="AT547" s="199" t="s">
        <v>331</v>
      </c>
      <c r="AU547" s="199" t="s">
        <v>90</v>
      </c>
      <c r="AY547" s="19" t="s">
        <v>329</v>
      </c>
      <c r="BE547" s="115">
        <f>IF(O547="základná",K547,0)</f>
        <v>0</v>
      </c>
      <c r="BF547" s="115">
        <f>IF(O547="znížená",K547,0)</f>
        <v>0</v>
      </c>
      <c r="BG547" s="115">
        <f>IF(O547="zákl. prenesená",K547,0)</f>
        <v>0</v>
      </c>
      <c r="BH547" s="115">
        <f>IF(O547="zníž. prenesená",K547,0)</f>
        <v>0</v>
      </c>
      <c r="BI547" s="115">
        <f>IF(O547="nulová",K547,0)</f>
        <v>0</v>
      </c>
      <c r="BJ547" s="19" t="s">
        <v>96</v>
      </c>
      <c r="BK547" s="200">
        <f>ROUND(P547*H547,3)</f>
        <v>0</v>
      </c>
      <c r="BL547" s="19" t="s">
        <v>3465</v>
      </c>
      <c r="BM547" s="199" t="s">
        <v>4825</v>
      </c>
    </row>
    <row r="548" spans="1:65" s="2" customFormat="1" ht="16.5" customHeight="1">
      <c r="A548" s="37"/>
      <c r="B548" s="153"/>
      <c r="C548" s="187" t="s">
        <v>4826</v>
      </c>
      <c r="D548" s="187" t="s">
        <v>331</v>
      </c>
      <c r="E548" s="188" t="s">
        <v>3470</v>
      </c>
      <c r="F548" s="189" t="s">
        <v>3471</v>
      </c>
      <c r="G548" s="190" t="s">
        <v>346</v>
      </c>
      <c r="H548" s="191">
        <v>55</v>
      </c>
      <c r="I548" s="192"/>
      <c r="J548" s="192"/>
      <c r="K548" s="191">
        <f>ROUND(P548*H548,3)</f>
        <v>0</v>
      </c>
      <c r="L548" s="193"/>
      <c r="M548" s="38"/>
      <c r="N548" s="242" t="s">
        <v>1</v>
      </c>
      <c r="O548" s="243" t="s">
        <v>47</v>
      </c>
      <c r="P548" s="244">
        <f>I548+J548</f>
        <v>0</v>
      </c>
      <c r="Q548" s="244">
        <f>ROUND(I548*H548,3)</f>
        <v>0</v>
      </c>
      <c r="R548" s="244">
        <f>ROUND(J548*H548,3)</f>
        <v>0</v>
      </c>
      <c r="S548" s="245"/>
      <c r="T548" s="246">
        <f>S548*H548</f>
        <v>0</v>
      </c>
      <c r="U548" s="246">
        <v>0</v>
      </c>
      <c r="V548" s="246">
        <f>U548*H548</f>
        <v>0</v>
      </c>
      <c r="W548" s="246">
        <v>0</v>
      </c>
      <c r="X548" s="247">
        <f>W548*H548</f>
        <v>0</v>
      </c>
      <c r="Y548" s="37"/>
      <c r="Z548" s="37"/>
      <c r="AA548" s="37"/>
      <c r="AB548" s="37"/>
      <c r="AC548" s="37"/>
      <c r="AD548" s="37"/>
      <c r="AE548" s="37"/>
      <c r="AR548" s="199" t="s">
        <v>3465</v>
      </c>
      <c r="AT548" s="199" t="s">
        <v>331</v>
      </c>
      <c r="AU548" s="199" t="s">
        <v>90</v>
      </c>
      <c r="AY548" s="19" t="s">
        <v>329</v>
      </c>
      <c r="BE548" s="115">
        <f>IF(O548="základná",K548,0)</f>
        <v>0</v>
      </c>
      <c r="BF548" s="115">
        <f>IF(O548="znížená",K548,0)</f>
        <v>0</v>
      </c>
      <c r="BG548" s="115">
        <f>IF(O548="zákl. prenesená",K548,0)</f>
        <v>0</v>
      </c>
      <c r="BH548" s="115">
        <f>IF(O548="zníž. prenesená",K548,0)</f>
        <v>0</v>
      </c>
      <c r="BI548" s="115">
        <f>IF(O548="nulová",K548,0)</f>
        <v>0</v>
      </c>
      <c r="BJ548" s="19" t="s">
        <v>96</v>
      </c>
      <c r="BK548" s="200">
        <f>ROUND(P548*H548,3)</f>
        <v>0</v>
      </c>
      <c r="BL548" s="19" t="s">
        <v>3465</v>
      </c>
      <c r="BM548" s="199" t="s">
        <v>4827</v>
      </c>
    </row>
    <row r="549" spans="1:65" s="2" customFormat="1" ht="6.95" customHeight="1">
      <c r="A549" s="37"/>
      <c r="B549" s="55"/>
      <c r="C549" s="56"/>
      <c r="D549" s="56"/>
      <c r="E549" s="56"/>
      <c r="F549" s="56"/>
      <c r="G549" s="56"/>
      <c r="H549" s="56"/>
      <c r="I549" s="56"/>
      <c r="J549" s="56"/>
      <c r="K549" s="56"/>
      <c r="L549" s="56"/>
      <c r="M549" s="38"/>
      <c r="N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</row>
  </sheetData>
  <autoFilter ref="C149:L548" xr:uid="{00000000-0009-0000-0000-000009000000}"/>
  <mergeCells count="17">
    <mergeCell ref="E142:H142"/>
    <mergeCell ref="M2:Z2"/>
    <mergeCell ref="D124:F124"/>
    <mergeCell ref="D125:F125"/>
    <mergeCell ref="D126:F126"/>
    <mergeCell ref="E138:H138"/>
    <mergeCell ref="E140:H140"/>
    <mergeCell ref="E85:H85"/>
    <mergeCell ref="E87:H87"/>
    <mergeCell ref="E89:H89"/>
    <mergeCell ref="D122:F122"/>
    <mergeCell ref="D123:F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5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130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3410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4828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ROUND((SUM(BE105:BE112) + SUM(BE134:BE150)),  2)</f>
        <v>0</v>
      </c>
      <c r="G39" s="130"/>
      <c r="H39" s="130"/>
      <c r="I39" s="131">
        <v>0.2</v>
      </c>
      <c r="J39" s="130"/>
      <c r="K39" s="129">
        <f>ROUND(((SUM(BE105:BE112) + SUM(BE134:BE150))*I39),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ROUND((SUM(BF105:BF112) + SUM(BF134:BF150)),  2)</f>
        <v>0</v>
      </c>
      <c r="G40" s="130"/>
      <c r="H40" s="130"/>
      <c r="I40" s="131">
        <v>0.2</v>
      </c>
      <c r="J40" s="130"/>
      <c r="K40" s="129">
        <f>ROUND(((SUM(BF105:BF112) + SUM(BF134:BF150))*I40),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ROUND((SUM(BG105:BG112) + SUM(BG134:BG150)),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ROUND((SUM(BH105:BH112) + SUM(BH134:BH150)),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ROUND((SUM(BI105:BI112) + SUM(BI134:BI150)),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3410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03.04 - Trafostanica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Q134</f>
        <v>0</v>
      </c>
      <c r="J98" s="79">
        <f t="shared" si="0"/>
        <v>0</v>
      </c>
      <c r="K98" s="79">
        <f>K134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300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K135</f>
        <v>0</v>
      </c>
      <c r="M99" s="143"/>
    </row>
    <row r="100" spans="1:65" s="10" customFormat="1" ht="19.899999999999999" customHeight="1">
      <c r="B100" s="147"/>
      <c r="D100" s="148" t="s">
        <v>3412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K136</f>
        <v>0</v>
      </c>
      <c r="M100" s="147"/>
    </row>
    <row r="101" spans="1:65" s="10" customFormat="1" ht="19.899999999999999" customHeight="1">
      <c r="B101" s="147"/>
      <c r="D101" s="148" t="s">
        <v>3413</v>
      </c>
      <c r="E101" s="149"/>
      <c r="F101" s="149"/>
      <c r="G101" s="149"/>
      <c r="H101" s="149"/>
      <c r="I101" s="150">
        <f>Q142</f>
        <v>0</v>
      </c>
      <c r="J101" s="150">
        <f>R142</f>
        <v>0</v>
      </c>
      <c r="K101" s="150">
        <f>K142</f>
        <v>0</v>
      </c>
      <c r="M101" s="147"/>
    </row>
    <row r="102" spans="1:65" s="9" customFormat="1" ht="24.95" customHeight="1">
      <c r="B102" s="143"/>
      <c r="D102" s="144" t="s">
        <v>3103</v>
      </c>
      <c r="E102" s="145"/>
      <c r="F102" s="145"/>
      <c r="G102" s="145"/>
      <c r="H102" s="145"/>
      <c r="I102" s="146">
        <f>Q147</f>
        <v>0</v>
      </c>
      <c r="J102" s="146">
        <f>R147</f>
        <v>0</v>
      </c>
      <c r="K102" s="146">
        <f>K147</f>
        <v>0</v>
      </c>
      <c r="M102" s="143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302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323" t="s">
        <v>303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304</v>
      </c>
      <c r="AZ106" s="157"/>
      <c r="BA106" s="157"/>
      <c r="BB106" s="157"/>
      <c r="BC106" s="157"/>
      <c r="BD106" s="157"/>
      <c r="BE106" s="160">
        <f t="shared" ref="BE106:BE111" si="1">IF(O106="základná",K106,0)</f>
        <v>0</v>
      </c>
      <c r="BF106" s="160">
        <f t="shared" ref="BF106:BF111" si="2">IF(O106="znížená",K106,0)</f>
        <v>0</v>
      </c>
      <c r="BG106" s="160">
        <f t="shared" ref="BG106:BG111" si="3">IF(O106="zákl. prenesená",K106,0)</f>
        <v>0</v>
      </c>
      <c r="BH106" s="160">
        <f t="shared" ref="BH106:BH111" si="4">IF(O106="zníž. prenesená",K106,0)</f>
        <v>0</v>
      </c>
      <c r="BI106" s="160">
        <f t="shared" ref="BI106:BI111" si="5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305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306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304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307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308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309</v>
      </c>
      <c r="E111" s="154"/>
      <c r="F111" s="154"/>
      <c r="G111" s="154"/>
      <c r="H111" s="154"/>
      <c r="I111" s="154"/>
      <c r="J111" s="154"/>
      <c r="K111" s="112">
        <f>ROUND(K32*T111,2)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310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1.25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266</v>
      </c>
      <c r="D113" s="119"/>
      <c r="E113" s="119"/>
      <c r="F113" s="119"/>
      <c r="G113" s="119"/>
      <c r="H113" s="119"/>
      <c r="I113" s="119"/>
      <c r="J113" s="119"/>
      <c r="K113" s="120">
        <f>ROUND(K98+K105,2)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311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24" t="str">
        <f>E7</f>
        <v>Krytá plaváreň Lučenec</v>
      </c>
      <c r="F122" s="325"/>
      <c r="G122" s="325"/>
      <c r="H122" s="325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272</v>
      </c>
      <c r="M123" s="22"/>
    </row>
    <row r="124" spans="1:31" s="2" customFormat="1" ht="16.5" customHeight="1">
      <c r="A124" s="37"/>
      <c r="B124" s="38"/>
      <c r="C124" s="37"/>
      <c r="D124" s="37"/>
      <c r="E124" s="324" t="s">
        <v>3410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274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6.5" customHeight="1">
      <c r="A126" s="37"/>
      <c r="B126" s="38"/>
      <c r="C126" s="37"/>
      <c r="D126" s="37"/>
      <c r="E126" s="305" t="str">
        <f>E11</f>
        <v>03.04 - Trafostanica</v>
      </c>
      <c r="F126" s="326"/>
      <c r="G126" s="326"/>
      <c r="H126" s="326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19</v>
      </c>
      <c r="D128" s="37"/>
      <c r="E128" s="37"/>
      <c r="F128" s="27" t="str">
        <f>F14</f>
        <v>ul. Športová, Lučenec</v>
      </c>
      <c r="G128" s="37"/>
      <c r="H128" s="37"/>
      <c r="I128" s="29" t="s">
        <v>21</v>
      </c>
      <c r="J128" s="63" t="str">
        <f>IF(J14="","",J14)</f>
        <v>21. 4. 2022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23</v>
      </c>
      <c r="D130" s="37"/>
      <c r="E130" s="37"/>
      <c r="F130" s="27" t="str">
        <f>E17</f>
        <v>Mesto Lučenec</v>
      </c>
      <c r="G130" s="37"/>
      <c r="H130" s="37"/>
      <c r="I130" s="29" t="s">
        <v>29</v>
      </c>
      <c r="J130" s="32" t="str">
        <f>E23</f>
        <v>Aproving, s.r.o.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27</v>
      </c>
      <c r="D131" s="37"/>
      <c r="E131" s="37"/>
      <c r="F131" s="27" t="str">
        <f>IF(E20="","",E20)</f>
        <v>Vyplň údaj</v>
      </c>
      <c r="G131" s="37"/>
      <c r="H131" s="37"/>
      <c r="I131" s="29" t="s">
        <v>34</v>
      </c>
      <c r="J131" s="32" t="str">
        <f>E26</f>
        <v xml:space="preserve"> 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0.3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11" customFormat="1" ht="29.25" customHeight="1">
      <c r="A133" s="161"/>
      <c r="B133" s="162"/>
      <c r="C133" s="163" t="s">
        <v>312</v>
      </c>
      <c r="D133" s="164" t="s">
        <v>66</v>
      </c>
      <c r="E133" s="164" t="s">
        <v>62</v>
      </c>
      <c r="F133" s="164" t="s">
        <v>63</v>
      </c>
      <c r="G133" s="164" t="s">
        <v>313</v>
      </c>
      <c r="H133" s="164" t="s">
        <v>314</v>
      </c>
      <c r="I133" s="164" t="s">
        <v>315</v>
      </c>
      <c r="J133" s="164" t="s">
        <v>316</v>
      </c>
      <c r="K133" s="165" t="s">
        <v>281</v>
      </c>
      <c r="L133" s="166" t="s">
        <v>317</v>
      </c>
      <c r="M133" s="167"/>
      <c r="N133" s="70" t="s">
        <v>1</v>
      </c>
      <c r="O133" s="71" t="s">
        <v>45</v>
      </c>
      <c r="P133" s="71" t="s">
        <v>318</v>
      </c>
      <c r="Q133" s="71" t="s">
        <v>319</v>
      </c>
      <c r="R133" s="71" t="s">
        <v>320</v>
      </c>
      <c r="S133" s="71" t="s">
        <v>321</v>
      </c>
      <c r="T133" s="71" t="s">
        <v>322</v>
      </c>
      <c r="U133" s="71" t="s">
        <v>323</v>
      </c>
      <c r="V133" s="71" t="s">
        <v>324</v>
      </c>
      <c r="W133" s="71" t="s">
        <v>325</v>
      </c>
      <c r="X133" s="72" t="s">
        <v>326</v>
      </c>
      <c r="Y133" s="161"/>
      <c r="Z133" s="161"/>
      <c r="AA133" s="161"/>
      <c r="AB133" s="161"/>
      <c r="AC133" s="161"/>
      <c r="AD133" s="161"/>
      <c r="AE133" s="161"/>
    </row>
    <row r="134" spans="1:65" s="2" customFormat="1" ht="22.9" customHeight="1">
      <c r="A134" s="37"/>
      <c r="B134" s="38"/>
      <c r="C134" s="77" t="s">
        <v>276</v>
      </c>
      <c r="D134" s="37"/>
      <c r="E134" s="37"/>
      <c r="F134" s="37"/>
      <c r="G134" s="37"/>
      <c r="H134" s="37"/>
      <c r="I134" s="37"/>
      <c r="J134" s="37"/>
      <c r="K134" s="168">
        <f>BK134</f>
        <v>0</v>
      </c>
      <c r="L134" s="37"/>
      <c r="M134" s="38"/>
      <c r="N134" s="73"/>
      <c r="O134" s="64"/>
      <c r="P134" s="74"/>
      <c r="Q134" s="169">
        <f>Q135+Q147</f>
        <v>0</v>
      </c>
      <c r="R134" s="169">
        <f>R135+R147</f>
        <v>0</v>
      </c>
      <c r="S134" s="74"/>
      <c r="T134" s="170">
        <f>T135+T147</f>
        <v>0</v>
      </c>
      <c r="U134" s="74"/>
      <c r="V134" s="170">
        <f>V135+V147</f>
        <v>0.53600000000000003</v>
      </c>
      <c r="W134" s="74"/>
      <c r="X134" s="171">
        <f>X135+X147</f>
        <v>0</v>
      </c>
      <c r="Y134" s="37"/>
      <c r="Z134" s="37"/>
      <c r="AA134" s="37"/>
      <c r="AB134" s="37"/>
      <c r="AC134" s="37"/>
      <c r="AD134" s="37"/>
      <c r="AE134" s="37"/>
      <c r="AT134" s="19" t="s">
        <v>82</v>
      </c>
      <c r="AU134" s="19" t="s">
        <v>283</v>
      </c>
      <c r="BK134" s="172">
        <f>BK135+BK147</f>
        <v>0</v>
      </c>
    </row>
    <row r="135" spans="1:65" s="12" customFormat="1" ht="25.9" customHeight="1">
      <c r="B135" s="173"/>
      <c r="D135" s="174" t="s">
        <v>82</v>
      </c>
      <c r="E135" s="175" t="s">
        <v>483</v>
      </c>
      <c r="F135" s="175" t="s">
        <v>1342</v>
      </c>
      <c r="I135" s="176"/>
      <c r="J135" s="176"/>
      <c r="K135" s="177">
        <f>BK135</f>
        <v>0</v>
      </c>
      <c r="M135" s="173"/>
      <c r="N135" s="178"/>
      <c r="O135" s="179"/>
      <c r="P135" s="179"/>
      <c r="Q135" s="180">
        <f>Q136+Q142</f>
        <v>0</v>
      </c>
      <c r="R135" s="180">
        <f>R136+R142</f>
        <v>0</v>
      </c>
      <c r="S135" s="179"/>
      <c r="T135" s="181">
        <f>T136+T142</f>
        <v>0</v>
      </c>
      <c r="U135" s="179"/>
      <c r="V135" s="181">
        <f>V136+V142</f>
        <v>0.53600000000000003</v>
      </c>
      <c r="W135" s="179"/>
      <c r="X135" s="182">
        <f>X136+X142</f>
        <v>0</v>
      </c>
      <c r="AR135" s="174" t="s">
        <v>178</v>
      </c>
      <c r="AT135" s="183" t="s">
        <v>82</v>
      </c>
      <c r="AU135" s="183" t="s">
        <v>83</v>
      </c>
      <c r="AY135" s="174" t="s">
        <v>329</v>
      </c>
      <c r="BK135" s="184">
        <f>BK136+BK142</f>
        <v>0</v>
      </c>
    </row>
    <row r="136" spans="1:65" s="12" customFormat="1" ht="22.9" customHeight="1">
      <c r="B136" s="173"/>
      <c r="D136" s="174" t="s">
        <v>82</v>
      </c>
      <c r="E136" s="185" t="s">
        <v>3414</v>
      </c>
      <c r="F136" s="185" t="s">
        <v>3415</v>
      </c>
      <c r="I136" s="176"/>
      <c r="J136" s="176"/>
      <c r="K136" s="186">
        <f>BK136</f>
        <v>0</v>
      </c>
      <c r="M136" s="173"/>
      <c r="N136" s="178"/>
      <c r="O136" s="179"/>
      <c r="P136" s="179"/>
      <c r="Q136" s="180">
        <f>SUM(Q137:Q141)</f>
        <v>0</v>
      </c>
      <c r="R136" s="180">
        <f>SUM(R137:R141)</f>
        <v>0</v>
      </c>
      <c r="S136" s="179"/>
      <c r="T136" s="181">
        <f>SUM(T137:T141)</f>
        <v>0</v>
      </c>
      <c r="U136" s="179"/>
      <c r="V136" s="181">
        <f>SUM(V137:V141)</f>
        <v>1.6E-2</v>
      </c>
      <c r="W136" s="179"/>
      <c r="X136" s="182">
        <f>SUM(X137:X141)</f>
        <v>0</v>
      </c>
      <c r="AR136" s="174" t="s">
        <v>178</v>
      </c>
      <c r="AT136" s="183" t="s">
        <v>82</v>
      </c>
      <c r="AU136" s="183" t="s">
        <v>90</v>
      </c>
      <c r="AY136" s="174" t="s">
        <v>329</v>
      </c>
      <c r="BK136" s="184">
        <f>SUM(BK137:BK141)</f>
        <v>0</v>
      </c>
    </row>
    <row r="137" spans="1:65" s="2" customFormat="1" ht="16.5" customHeight="1">
      <c r="A137" s="37"/>
      <c r="B137" s="153"/>
      <c r="C137" s="187" t="s">
        <v>90</v>
      </c>
      <c r="D137" s="187" t="s">
        <v>331</v>
      </c>
      <c r="E137" s="188" t="s">
        <v>4829</v>
      </c>
      <c r="F137" s="189" t="s">
        <v>4830</v>
      </c>
      <c r="G137" s="190" t="s">
        <v>646</v>
      </c>
      <c r="H137" s="191">
        <v>1</v>
      </c>
      <c r="I137" s="192"/>
      <c r="J137" s="192"/>
      <c r="K137" s="191">
        <f>ROUND(P137*H137,3)</f>
        <v>0</v>
      </c>
      <c r="L137" s="193"/>
      <c r="M137" s="38"/>
      <c r="N137" s="194" t="s">
        <v>1</v>
      </c>
      <c r="O137" s="195" t="s">
        <v>47</v>
      </c>
      <c r="P137" s="196">
        <f>I137+J137</f>
        <v>0</v>
      </c>
      <c r="Q137" s="196">
        <f>ROUND(I137*H137,3)</f>
        <v>0</v>
      </c>
      <c r="R137" s="196">
        <f>ROUND(J137*H137,3)</f>
        <v>0</v>
      </c>
      <c r="S137" s="66"/>
      <c r="T137" s="197">
        <f>S137*H137</f>
        <v>0</v>
      </c>
      <c r="U137" s="197">
        <v>0</v>
      </c>
      <c r="V137" s="197">
        <f>U137*H137</f>
        <v>0</v>
      </c>
      <c r="W137" s="197">
        <v>0</v>
      </c>
      <c r="X137" s="198">
        <f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821</v>
      </c>
      <c r="AT137" s="199" t="s">
        <v>331</v>
      </c>
      <c r="AU137" s="199" t="s">
        <v>96</v>
      </c>
      <c r="AY137" s="19" t="s">
        <v>329</v>
      </c>
      <c r="BE137" s="115">
        <f>IF(O137="základná",K137,0)</f>
        <v>0</v>
      </c>
      <c r="BF137" s="115">
        <f>IF(O137="znížená",K137,0)</f>
        <v>0</v>
      </c>
      <c r="BG137" s="115">
        <f>IF(O137="zákl. prenesená",K137,0)</f>
        <v>0</v>
      </c>
      <c r="BH137" s="115">
        <f>IF(O137="zníž. prenesená",K137,0)</f>
        <v>0</v>
      </c>
      <c r="BI137" s="115">
        <f>IF(O137="nulová",K137,0)</f>
        <v>0</v>
      </c>
      <c r="BJ137" s="19" t="s">
        <v>96</v>
      </c>
      <c r="BK137" s="200">
        <f>ROUND(P137*H137,3)</f>
        <v>0</v>
      </c>
      <c r="BL137" s="19" t="s">
        <v>821</v>
      </c>
      <c r="BM137" s="199" t="s">
        <v>4831</v>
      </c>
    </row>
    <row r="138" spans="1:65" s="2" customFormat="1" ht="24.2" customHeight="1">
      <c r="A138" s="37"/>
      <c r="B138" s="153"/>
      <c r="C138" s="233" t="s">
        <v>96</v>
      </c>
      <c r="D138" s="233" t="s">
        <v>483</v>
      </c>
      <c r="E138" s="234" t="s">
        <v>4832</v>
      </c>
      <c r="F138" s="235" t="s">
        <v>4833</v>
      </c>
      <c r="G138" s="236" t="s">
        <v>646</v>
      </c>
      <c r="H138" s="237">
        <v>1</v>
      </c>
      <c r="I138" s="238"/>
      <c r="J138" s="239"/>
      <c r="K138" s="237">
        <f>ROUND(P138*H138,3)</f>
        <v>0</v>
      </c>
      <c r="L138" s="239"/>
      <c r="M138" s="240"/>
      <c r="N138" s="241" t="s">
        <v>1</v>
      </c>
      <c r="O138" s="195" t="s">
        <v>47</v>
      </c>
      <c r="P138" s="196">
        <f>I138+J138</f>
        <v>0</v>
      </c>
      <c r="Q138" s="196">
        <f>ROUND(I138*H138,3)</f>
        <v>0</v>
      </c>
      <c r="R138" s="196">
        <f>ROUND(J138*H138,3)</f>
        <v>0</v>
      </c>
      <c r="S138" s="66"/>
      <c r="T138" s="197">
        <f>S138*H138</f>
        <v>0</v>
      </c>
      <c r="U138" s="197">
        <v>1.6E-2</v>
      </c>
      <c r="V138" s="197">
        <f>U138*H138</f>
        <v>1.6E-2</v>
      </c>
      <c r="W138" s="197">
        <v>0</v>
      </c>
      <c r="X138" s="198">
        <f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1223</v>
      </c>
      <c r="AT138" s="199" t="s">
        <v>483</v>
      </c>
      <c r="AU138" s="199" t="s">
        <v>96</v>
      </c>
      <c r="AY138" s="19" t="s">
        <v>329</v>
      </c>
      <c r="BE138" s="115">
        <f>IF(O138="základná",K138,0)</f>
        <v>0</v>
      </c>
      <c r="BF138" s="115">
        <f>IF(O138="znížená",K138,0)</f>
        <v>0</v>
      </c>
      <c r="BG138" s="115">
        <f>IF(O138="zákl. prenesená",K138,0)</f>
        <v>0</v>
      </c>
      <c r="BH138" s="115">
        <f>IF(O138="zníž. prenesená",K138,0)</f>
        <v>0</v>
      </c>
      <c r="BI138" s="115">
        <f>IF(O138="nulová",K138,0)</f>
        <v>0</v>
      </c>
      <c r="BJ138" s="19" t="s">
        <v>96</v>
      </c>
      <c r="BK138" s="200">
        <f>ROUND(P138*H138,3)</f>
        <v>0</v>
      </c>
      <c r="BL138" s="19" t="s">
        <v>1223</v>
      </c>
      <c r="BM138" s="199" t="s">
        <v>4834</v>
      </c>
    </row>
    <row r="139" spans="1:65" s="2" customFormat="1" ht="16.5" customHeight="1">
      <c r="A139" s="37"/>
      <c r="B139" s="153"/>
      <c r="C139" s="187" t="s">
        <v>178</v>
      </c>
      <c r="D139" s="187" t="s">
        <v>331</v>
      </c>
      <c r="E139" s="188" t="s">
        <v>4835</v>
      </c>
      <c r="F139" s="189" t="s">
        <v>4836</v>
      </c>
      <c r="G139" s="190" t="s">
        <v>646</v>
      </c>
      <c r="H139" s="191">
        <v>1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0</v>
      </c>
      <c r="V139" s="197">
        <f>U139*H139</f>
        <v>0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821</v>
      </c>
      <c r="AT139" s="199" t="s">
        <v>331</v>
      </c>
      <c r="AU139" s="199" t="s">
        <v>96</v>
      </c>
      <c r="AY139" s="19" t="s">
        <v>329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821</v>
      </c>
      <c r="BM139" s="199" t="s">
        <v>4837</v>
      </c>
    </row>
    <row r="140" spans="1:65" s="2" customFormat="1" ht="33" customHeight="1">
      <c r="A140" s="37"/>
      <c r="B140" s="153"/>
      <c r="C140" s="187" t="s">
        <v>335</v>
      </c>
      <c r="D140" s="187" t="s">
        <v>331</v>
      </c>
      <c r="E140" s="188" t="s">
        <v>4838</v>
      </c>
      <c r="F140" s="189" t="s">
        <v>4839</v>
      </c>
      <c r="G140" s="190" t="s">
        <v>646</v>
      </c>
      <c r="H140" s="191">
        <v>1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821</v>
      </c>
      <c r="AT140" s="199" t="s">
        <v>331</v>
      </c>
      <c r="AU140" s="199" t="s">
        <v>96</v>
      </c>
      <c r="AY140" s="19" t="s">
        <v>329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821</v>
      </c>
      <c r="BM140" s="199" t="s">
        <v>4840</v>
      </c>
    </row>
    <row r="141" spans="1:65" s="2" customFormat="1" ht="16.5" customHeight="1">
      <c r="A141" s="37"/>
      <c r="B141" s="153"/>
      <c r="C141" s="187" t="s">
        <v>350</v>
      </c>
      <c r="D141" s="187" t="s">
        <v>331</v>
      </c>
      <c r="E141" s="188" t="s">
        <v>4841</v>
      </c>
      <c r="F141" s="189" t="s">
        <v>4842</v>
      </c>
      <c r="G141" s="190" t="s">
        <v>646</v>
      </c>
      <c r="H141" s="191">
        <v>1</v>
      </c>
      <c r="I141" s="192"/>
      <c r="J141" s="192"/>
      <c r="K141" s="191">
        <f>ROUND(P141*H141,3)</f>
        <v>0</v>
      </c>
      <c r="L141" s="193"/>
      <c r="M141" s="38"/>
      <c r="N141" s="194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821</v>
      </c>
      <c r="AT141" s="199" t="s">
        <v>331</v>
      </c>
      <c r="AU141" s="199" t="s">
        <v>96</v>
      </c>
      <c r="AY141" s="19" t="s">
        <v>329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821</v>
      </c>
      <c r="BM141" s="199" t="s">
        <v>4843</v>
      </c>
    </row>
    <row r="142" spans="1:65" s="12" customFormat="1" ht="22.9" customHeight="1">
      <c r="B142" s="173"/>
      <c r="D142" s="174" t="s">
        <v>82</v>
      </c>
      <c r="E142" s="185" t="s">
        <v>3455</v>
      </c>
      <c r="F142" s="185" t="s">
        <v>3456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SUM(Q143:Q146)</f>
        <v>0</v>
      </c>
      <c r="R142" s="180">
        <f>SUM(R143:R146)</f>
        <v>0</v>
      </c>
      <c r="S142" s="179"/>
      <c r="T142" s="181">
        <f>SUM(T143:T146)</f>
        <v>0</v>
      </c>
      <c r="U142" s="179"/>
      <c r="V142" s="181">
        <f>SUM(V143:V146)</f>
        <v>0.52</v>
      </c>
      <c r="W142" s="179"/>
      <c r="X142" s="182">
        <f>SUM(X143:X146)</f>
        <v>0</v>
      </c>
      <c r="AR142" s="174" t="s">
        <v>178</v>
      </c>
      <c r="AT142" s="183" t="s">
        <v>82</v>
      </c>
      <c r="AU142" s="183" t="s">
        <v>90</v>
      </c>
      <c r="AY142" s="174" t="s">
        <v>329</v>
      </c>
      <c r="BK142" s="184">
        <f>SUM(BK143:BK146)</f>
        <v>0</v>
      </c>
    </row>
    <row r="143" spans="1:65" s="2" customFormat="1" ht="24.2" customHeight="1">
      <c r="A143" s="37"/>
      <c r="B143" s="153"/>
      <c r="C143" s="187" t="s">
        <v>355</v>
      </c>
      <c r="D143" s="187" t="s">
        <v>331</v>
      </c>
      <c r="E143" s="188" t="s">
        <v>4844</v>
      </c>
      <c r="F143" s="189" t="s">
        <v>4845</v>
      </c>
      <c r="G143" s="190" t="s">
        <v>1460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821</v>
      </c>
      <c r="AT143" s="199" t="s">
        <v>331</v>
      </c>
      <c r="AU143" s="199" t="s">
        <v>96</v>
      </c>
      <c r="AY143" s="19" t="s">
        <v>329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821</v>
      </c>
      <c r="BM143" s="199" t="s">
        <v>4846</v>
      </c>
    </row>
    <row r="144" spans="1:65" s="13" customFormat="1" ht="11.25">
      <c r="B144" s="201"/>
      <c r="D144" s="202" t="s">
        <v>348</v>
      </c>
      <c r="F144" s="204" t="s">
        <v>4847</v>
      </c>
      <c r="H144" s="205">
        <v>1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348</v>
      </c>
      <c r="AU144" s="203" t="s">
        <v>96</v>
      </c>
      <c r="AV144" s="13" t="s">
        <v>96</v>
      </c>
      <c r="AW144" s="13" t="s">
        <v>3</v>
      </c>
      <c r="AX144" s="13" t="s">
        <v>90</v>
      </c>
      <c r="AY144" s="203" t="s">
        <v>329</v>
      </c>
    </row>
    <row r="145" spans="1:65" s="2" customFormat="1" ht="21.75" customHeight="1">
      <c r="A145" s="37"/>
      <c r="B145" s="153"/>
      <c r="C145" s="187" t="s">
        <v>359</v>
      </c>
      <c r="D145" s="187" t="s">
        <v>331</v>
      </c>
      <c r="E145" s="188" t="s">
        <v>4848</v>
      </c>
      <c r="F145" s="189" t="s">
        <v>4849</v>
      </c>
      <c r="G145" s="190" t="s">
        <v>646</v>
      </c>
      <c r="H145" s="191">
        <v>26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821</v>
      </c>
      <c r="AT145" s="199" t="s">
        <v>331</v>
      </c>
      <c r="AU145" s="199" t="s">
        <v>96</v>
      </c>
      <c r="AY145" s="19" t="s">
        <v>329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821</v>
      </c>
      <c r="BM145" s="199" t="s">
        <v>4850</v>
      </c>
    </row>
    <row r="146" spans="1:65" s="2" customFormat="1" ht="24.2" customHeight="1">
      <c r="A146" s="37"/>
      <c r="B146" s="153"/>
      <c r="C146" s="233" t="s">
        <v>364</v>
      </c>
      <c r="D146" s="233" t="s">
        <v>483</v>
      </c>
      <c r="E146" s="234" t="s">
        <v>4851</v>
      </c>
      <c r="F146" s="235" t="s">
        <v>4852</v>
      </c>
      <c r="G146" s="236" t="s">
        <v>646</v>
      </c>
      <c r="H146" s="237">
        <v>26</v>
      </c>
      <c r="I146" s="238"/>
      <c r="J146" s="239"/>
      <c r="K146" s="237">
        <f>ROUND(P146*H146,3)</f>
        <v>0</v>
      </c>
      <c r="L146" s="239"/>
      <c r="M146" s="240"/>
      <c r="N146" s="241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0.02</v>
      </c>
      <c r="V146" s="197">
        <f>U146*H146</f>
        <v>0.52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3422</v>
      </c>
      <c r="AT146" s="199" t="s">
        <v>483</v>
      </c>
      <c r="AU146" s="199" t="s">
        <v>96</v>
      </c>
      <c r="AY146" s="19" t="s">
        <v>329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821</v>
      </c>
      <c r="BM146" s="199" t="s">
        <v>4853</v>
      </c>
    </row>
    <row r="147" spans="1:65" s="12" customFormat="1" ht="25.9" customHeight="1">
      <c r="B147" s="173"/>
      <c r="D147" s="174" t="s">
        <v>82</v>
      </c>
      <c r="E147" s="175" t="s">
        <v>3291</v>
      </c>
      <c r="F147" s="175" t="s">
        <v>3292</v>
      </c>
      <c r="I147" s="176"/>
      <c r="J147" s="176"/>
      <c r="K147" s="177">
        <f>BK147</f>
        <v>0</v>
      </c>
      <c r="M147" s="173"/>
      <c r="N147" s="178"/>
      <c r="O147" s="179"/>
      <c r="P147" s="179"/>
      <c r="Q147" s="180">
        <f>SUM(Q148:Q150)</f>
        <v>0</v>
      </c>
      <c r="R147" s="180">
        <f>SUM(R148:R150)</f>
        <v>0</v>
      </c>
      <c r="S147" s="179"/>
      <c r="T147" s="181">
        <f>SUM(T148:T150)</f>
        <v>0</v>
      </c>
      <c r="U147" s="179"/>
      <c r="V147" s="181">
        <f>SUM(V148:V150)</f>
        <v>0</v>
      </c>
      <c r="W147" s="179"/>
      <c r="X147" s="182">
        <f>SUM(X148:X150)</f>
        <v>0</v>
      </c>
      <c r="AR147" s="174" t="s">
        <v>335</v>
      </c>
      <c r="AT147" s="183" t="s">
        <v>82</v>
      </c>
      <c r="AU147" s="183" t="s">
        <v>83</v>
      </c>
      <c r="AY147" s="174" t="s">
        <v>329</v>
      </c>
      <c r="BK147" s="184">
        <f>SUM(BK148:BK150)</f>
        <v>0</v>
      </c>
    </row>
    <row r="148" spans="1:65" s="2" customFormat="1" ht="16.5" customHeight="1">
      <c r="A148" s="37"/>
      <c r="B148" s="153"/>
      <c r="C148" s="187" t="s">
        <v>369</v>
      </c>
      <c r="D148" s="187" t="s">
        <v>331</v>
      </c>
      <c r="E148" s="188" t="s">
        <v>3467</v>
      </c>
      <c r="F148" s="189" t="s">
        <v>4854</v>
      </c>
      <c r="G148" s="190" t="s">
        <v>346</v>
      </c>
      <c r="H148" s="191">
        <v>20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3465</v>
      </c>
      <c r="AT148" s="199" t="s">
        <v>331</v>
      </c>
      <c r="AU148" s="199" t="s">
        <v>90</v>
      </c>
      <c r="AY148" s="19" t="s">
        <v>329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3465</v>
      </c>
      <c r="BM148" s="199" t="s">
        <v>4855</v>
      </c>
    </row>
    <row r="149" spans="1:65" s="2" customFormat="1" ht="16.5" customHeight="1">
      <c r="A149" s="37"/>
      <c r="B149" s="153"/>
      <c r="C149" s="187" t="s">
        <v>381</v>
      </c>
      <c r="D149" s="187" t="s">
        <v>331</v>
      </c>
      <c r="E149" s="188" t="s">
        <v>3470</v>
      </c>
      <c r="F149" s="189" t="s">
        <v>4856</v>
      </c>
      <c r="G149" s="190" t="s">
        <v>346</v>
      </c>
      <c r="H149" s="191">
        <v>16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3465</v>
      </c>
      <c r="AT149" s="199" t="s">
        <v>331</v>
      </c>
      <c r="AU149" s="199" t="s">
        <v>90</v>
      </c>
      <c r="AY149" s="19" t="s">
        <v>329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3465</v>
      </c>
      <c r="BM149" s="199" t="s">
        <v>4857</v>
      </c>
    </row>
    <row r="150" spans="1:65" s="2" customFormat="1" ht="16.5" customHeight="1">
      <c r="A150" s="37"/>
      <c r="B150" s="153"/>
      <c r="C150" s="187" t="s">
        <v>386</v>
      </c>
      <c r="D150" s="187" t="s">
        <v>331</v>
      </c>
      <c r="E150" s="188" t="s">
        <v>4858</v>
      </c>
      <c r="F150" s="189" t="s">
        <v>3471</v>
      </c>
      <c r="G150" s="190" t="s">
        <v>346</v>
      </c>
      <c r="H150" s="191">
        <v>30</v>
      </c>
      <c r="I150" s="192"/>
      <c r="J150" s="192"/>
      <c r="K150" s="191">
        <f>ROUND(P150*H150,3)</f>
        <v>0</v>
      </c>
      <c r="L150" s="193"/>
      <c r="M150" s="38"/>
      <c r="N150" s="242" t="s">
        <v>1</v>
      </c>
      <c r="O150" s="243" t="s">
        <v>47</v>
      </c>
      <c r="P150" s="244">
        <f>I150+J150</f>
        <v>0</v>
      </c>
      <c r="Q150" s="244">
        <f>ROUND(I150*H150,3)</f>
        <v>0</v>
      </c>
      <c r="R150" s="244">
        <f>ROUND(J150*H150,3)</f>
        <v>0</v>
      </c>
      <c r="S150" s="245"/>
      <c r="T150" s="246">
        <f>S150*H150</f>
        <v>0</v>
      </c>
      <c r="U150" s="246">
        <v>0</v>
      </c>
      <c r="V150" s="246">
        <f>U150*H150</f>
        <v>0</v>
      </c>
      <c r="W150" s="246">
        <v>0</v>
      </c>
      <c r="X150" s="247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3465</v>
      </c>
      <c r="AT150" s="199" t="s">
        <v>331</v>
      </c>
      <c r="AU150" s="199" t="s">
        <v>90</v>
      </c>
      <c r="AY150" s="19" t="s">
        <v>329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3465</v>
      </c>
      <c r="BM150" s="199" t="s">
        <v>4859</v>
      </c>
    </row>
    <row r="151" spans="1:65" s="2" customFormat="1" ht="6.95" customHeight="1">
      <c r="A151" s="37"/>
      <c r="B151" s="55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38"/>
      <c r="N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</row>
  </sheetData>
  <autoFilter ref="C133:L150" xr:uid="{00000000-0009-0000-0000-00000A000000}"/>
  <mergeCells count="17">
    <mergeCell ref="E126:H126"/>
    <mergeCell ref="M2:Z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8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133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3410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4860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ROUND((SUM(BE109:BE116) + SUM(BE138:BE185)),  2)</f>
        <v>0</v>
      </c>
      <c r="G39" s="130"/>
      <c r="H39" s="130"/>
      <c r="I39" s="131">
        <v>0.2</v>
      </c>
      <c r="J39" s="130"/>
      <c r="K39" s="129">
        <f>ROUND(((SUM(BE109:BE116) + SUM(BE138:BE185))*I39),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ROUND((SUM(BF109:BF116) + SUM(BF138:BF185)),  2)</f>
        <v>0</v>
      </c>
      <c r="G40" s="130"/>
      <c r="H40" s="130"/>
      <c r="I40" s="131">
        <v>0.2</v>
      </c>
      <c r="J40" s="130"/>
      <c r="K40" s="129">
        <f>ROUND(((SUM(BF109:BF116) + SUM(BF138:BF185))*I40),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ROUND((SUM(BG109:BG116) + SUM(BG138:BG185)),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ROUND((SUM(BH109:BH116) + SUM(BH138:BH185)),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ROUND((SUM(BI109:BI116) + SUM(BI138:BI185)),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3410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03.05 - VN prípojka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>Q138</f>
        <v>0</v>
      </c>
      <c r="J98" s="79">
        <f>R138</f>
        <v>0</v>
      </c>
      <c r="K98" s="79">
        <f>K138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4861</v>
      </c>
      <c r="E99" s="145"/>
      <c r="F99" s="145"/>
      <c r="G99" s="145"/>
      <c r="H99" s="145"/>
      <c r="I99" s="146">
        <f>Q139</f>
        <v>0</v>
      </c>
      <c r="J99" s="146">
        <f>R139</f>
        <v>0</v>
      </c>
      <c r="K99" s="146">
        <f>K139</f>
        <v>0</v>
      </c>
      <c r="M99" s="143"/>
    </row>
    <row r="100" spans="1:65" s="9" customFormat="1" ht="24.95" customHeight="1">
      <c r="B100" s="143"/>
      <c r="D100" s="144" t="s">
        <v>4862</v>
      </c>
      <c r="E100" s="145"/>
      <c r="F100" s="145"/>
      <c r="G100" s="145"/>
      <c r="H100" s="145"/>
      <c r="I100" s="146">
        <f>Q141</f>
        <v>0</v>
      </c>
      <c r="J100" s="146">
        <f>R141</f>
        <v>0</v>
      </c>
      <c r="K100" s="146">
        <f>K141</f>
        <v>0</v>
      </c>
      <c r="M100" s="143"/>
    </row>
    <row r="101" spans="1:65" s="10" customFormat="1" ht="19.899999999999999" customHeight="1">
      <c r="B101" s="147"/>
      <c r="D101" s="148" t="s">
        <v>4863</v>
      </c>
      <c r="E101" s="149"/>
      <c r="F101" s="149"/>
      <c r="G101" s="149"/>
      <c r="H101" s="149"/>
      <c r="I101" s="150">
        <f>Q142</f>
        <v>0</v>
      </c>
      <c r="J101" s="150">
        <f>R142</f>
        <v>0</v>
      </c>
      <c r="K101" s="150">
        <f>K142</f>
        <v>0</v>
      </c>
      <c r="M101" s="147"/>
    </row>
    <row r="102" spans="1:65" s="10" customFormat="1" ht="19.899999999999999" customHeight="1">
      <c r="B102" s="147"/>
      <c r="D102" s="148" t="s">
        <v>4864</v>
      </c>
      <c r="E102" s="149"/>
      <c r="F102" s="149"/>
      <c r="G102" s="149"/>
      <c r="H102" s="149"/>
      <c r="I102" s="150">
        <f>Q160</f>
        <v>0</v>
      </c>
      <c r="J102" s="150">
        <f>R160</f>
        <v>0</v>
      </c>
      <c r="K102" s="150">
        <f>K160</f>
        <v>0</v>
      </c>
      <c r="M102" s="147"/>
    </row>
    <row r="103" spans="1:65" s="10" customFormat="1" ht="19.899999999999999" customHeight="1">
      <c r="B103" s="147"/>
      <c r="D103" s="148" t="s">
        <v>4865</v>
      </c>
      <c r="E103" s="149"/>
      <c r="F103" s="149"/>
      <c r="G103" s="149"/>
      <c r="H103" s="149"/>
      <c r="I103" s="150">
        <f>Q174</f>
        <v>0</v>
      </c>
      <c r="J103" s="150">
        <f>R174</f>
        <v>0</v>
      </c>
      <c r="K103" s="150">
        <f>K174</f>
        <v>0</v>
      </c>
      <c r="M103" s="147"/>
    </row>
    <row r="104" spans="1:65" s="9" customFormat="1" ht="24.95" customHeight="1">
      <c r="B104" s="143"/>
      <c r="D104" s="144" t="s">
        <v>4866</v>
      </c>
      <c r="E104" s="145"/>
      <c r="F104" s="145"/>
      <c r="G104" s="145"/>
      <c r="H104" s="145"/>
      <c r="I104" s="146">
        <f>Q178</f>
        <v>0</v>
      </c>
      <c r="J104" s="146">
        <f>R178</f>
        <v>0</v>
      </c>
      <c r="K104" s="146">
        <f>K178</f>
        <v>0</v>
      </c>
      <c r="M104" s="143"/>
    </row>
    <row r="105" spans="1:65" s="10" customFormat="1" ht="19.899999999999999" customHeight="1">
      <c r="B105" s="147"/>
      <c r="D105" s="148" t="s">
        <v>4867</v>
      </c>
      <c r="E105" s="149"/>
      <c r="F105" s="149"/>
      <c r="G105" s="149"/>
      <c r="H105" s="149"/>
      <c r="I105" s="150">
        <f>Q179</f>
        <v>0</v>
      </c>
      <c r="J105" s="150">
        <f>R179</f>
        <v>0</v>
      </c>
      <c r="K105" s="150">
        <f>K179</f>
        <v>0</v>
      </c>
      <c r="M105" s="147"/>
    </row>
    <row r="106" spans="1:65" s="10" customFormat="1" ht="19.899999999999999" customHeight="1">
      <c r="B106" s="147"/>
      <c r="D106" s="148" t="s">
        <v>4868</v>
      </c>
      <c r="E106" s="149"/>
      <c r="F106" s="149"/>
      <c r="G106" s="149"/>
      <c r="H106" s="149"/>
      <c r="I106" s="150">
        <f>Q182</f>
        <v>0</v>
      </c>
      <c r="J106" s="150">
        <f>R182</f>
        <v>0</v>
      </c>
      <c r="K106" s="150">
        <f>K182</f>
        <v>0</v>
      </c>
      <c r="M106" s="147"/>
    </row>
    <row r="107" spans="1:65" s="2" customFormat="1" ht="21.7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6.9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29.25" customHeight="1">
      <c r="A109" s="37"/>
      <c r="B109" s="38"/>
      <c r="C109" s="142" t="s">
        <v>302</v>
      </c>
      <c r="D109" s="37"/>
      <c r="E109" s="37"/>
      <c r="F109" s="37"/>
      <c r="G109" s="37"/>
      <c r="H109" s="37"/>
      <c r="I109" s="37"/>
      <c r="J109" s="37"/>
      <c r="K109" s="151">
        <f>ROUND(K110 + K111 + K112 + K113 + K114 + K115,2)</f>
        <v>0</v>
      </c>
      <c r="L109" s="37"/>
      <c r="M109" s="50"/>
      <c r="O109" s="152" t="s">
        <v>45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18" customHeight="1">
      <c r="A110" s="37"/>
      <c r="B110" s="153"/>
      <c r="C110" s="154"/>
      <c r="D110" s="323" t="s">
        <v>303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ref="BE110:BE115" si="0">IF(O110="základná",K110,0)</f>
        <v>0</v>
      </c>
      <c r="BF110" s="160">
        <f t="shared" ref="BF110:BF115" si="1">IF(O110="znížená",K110,0)</f>
        <v>0</v>
      </c>
      <c r="BG110" s="160">
        <f t="shared" ref="BG110:BG115" si="2">IF(O110="zákl. prenesená",K110,0)</f>
        <v>0</v>
      </c>
      <c r="BH110" s="160">
        <f t="shared" ref="BH110:BH115" si="3">IF(O110="zníž. prenesená",K110,0)</f>
        <v>0</v>
      </c>
      <c r="BI110" s="160">
        <f t="shared" ref="BI110:BI115" si="4">IF(O110="nulová",K110,0)</f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305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306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307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0"/>
        <v>0</v>
      </c>
      <c r="BF113" s="160">
        <f t="shared" si="1"/>
        <v>0</v>
      </c>
      <c r="BG113" s="160">
        <f t="shared" si="2"/>
        <v>0</v>
      </c>
      <c r="BH113" s="160">
        <f t="shared" si="3"/>
        <v>0</v>
      </c>
      <c r="BI113" s="160">
        <f t="shared" si="4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308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304</v>
      </c>
      <c r="AZ114" s="157"/>
      <c r="BA114" s="157"/>
      <c r="BB114" s="157"/>
      <c r="BC114" s="157"/>
      <c r="BD114" s="157"/>
      <c r="BE114" s="160">
        <f t="shared" si="0"/>
        <v>0</v>
      </c>
      <c r="BF114" s="160">
        <f t="shared" si="1"/>
        <v>0</v>
      </c>
      <c r="BG114" s="160">
        <f t="shared" si="2"/>
        <v>0</v>
      </c>
      <c r="BH114" s="160">
        <f t="shared" si="3"/>
        <v>0</v>
      </c>
      <c r="BI114" s="160">
        <f t="shared" si="4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155" t="s">
        <v>309</v>
      </c>
      <c r="E115" s="154"/>
      <c r="F115" s="154"/>
      <c r="G115" s="154"/>
      <c r="H115" s="154"/>
      <c r="I115" s="154"/>
      <c r="J115" s="154"/>
      <c r="K115" s="112">
        <f>ROUND(K32*T115,2)</f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310</v>
      </c>
      <c r="AZ115" s="157"/>
      <c r="BA115" s="157"/>
      <c r="BB115" s="157"/>
      <c r="BC115" s="157"/>
      <c r="BD115" s="157"/>
      <c r="BE115" s="160">
        <f t="shared" si="0"/>
        <v>0</v>
      </c>
      <c r="BF115" s="160">
        <f t="shared" si="1"/>
        <v>0</v>
      </c>
      <c r="BG115" s="160">
        <f t="shared" si="2"/>
        <v>0</v>
      </c>
      <c r="BH115" s="160">
        <f t="shared" si="3"/>
        <v>0</v>
      </c>
      <c r="BI115" s="160">
        <f t="shared" si="4"/>
        <v>0</v>
      </c>
      <c r="BJ115" s="159" t="s">
        <v>96</v>
      </c>
      <c r="BK115" s="157"/>
      <c r="BL115" s="157"/>
      <c r="BM115" s="157"/>
    </row>
    <row r="116" spans="1:65" s="2" customFormat="1" ht="11.25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29.25" customHeight="1">
      <c r="A117" s="37"/>
      <c r="B117" s="38"/>
      <c r="C117" s="118" t="s">
        <v>266</v>
      </c>
      <c r="D117" s="119"/>
      <c r="E117" s="119"/>
      <c r="F117" s="119"/>
      <c r="G117" s="119"/>
      <c r="H117" s="119"/>
      <c r="I117" s="119"/>
      <c r="J117" s="119"/>
      <c r="K117" s="120">
        <f>ROUND(K98+K109,2)</f>
        <v>0</v>
      </c>
      <c r="L117" s="119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22" spans="1:65" s="2" customFormat="1" ht="6.95" customHeight="1">
      <c r="A122" s="37"/>
      <c r="B122" s="57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4.95" customHeight="1">
      <c r="A123" s="37"/>
      <c r="B123" s="38"/>
      <c r="C123" s="23" t="s">
        <v>311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2" customHeight="1">
      <c r="A125" s="37"/>
      <c r="B125" s="38"/>
      <c r="C125" s="29" t="s">
        <v>15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6.5" customHeight="1">
      <c r="A126" s="37"/>
      <c r="B126" s="38"/>
      <c r="C126" s="37"/>
      <c r="D126" s="37"/>
      <c r="E126" s="324" t="str">
        <f>E7</f>
        <v>Krytá plaváreň Lučenec</v>
      </c>
      <c r="F126" s="325"/>
      <c r="G126" s="325"/>
      <c r="H126" s="325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1" customFormat="1" ht="12" customHeight="1">
      <c r="B127" s="22"/>
      <c r="C127" s="29" t="s">
        <v>272</v>
      </c>
      <c r="M127" s="22"/>
    </row>
    <row r="128" spans="1:65" s="2" customFormat="1" ht="16.5" customHeight="1">
      <c r="A128" s="37"/>
      <c r="B128" s="38"/>
      <c r="C128" s="37"/>
      <c r="D128" s="37"/>
      <c r="E128" s="324" t="s">
        <v>3410</v>
      </c>
      <c r="F128" s="326"/>
      <c r="G128" s="326"/>
      <c r="H128" s="326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274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6.5" customHeight="1">
      <c r="A130" s="37"/>
      <c r="B130" s="38"/>
      <c r="C130" s="37"/>
      <c r="D130" s="37"/>
      <c r="E130" s="305" t="str">
        <f>E11</f>
        <v>03.05 - VN prípojka</v>
      </c>
      <c r="F130" s="326"/>
      <c r="G130" s="326"/>
      <c r="H130" s="326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19</v>
      </c>
      <c r="D132" s="37"/>
      <c r="E132" s="37"/>
      <c r="F132" s="27" t="str">
        <f>F14</f>
        <v>ul. Športová, Lučenec</v>
      </c>
      <c r="G132" s="37"/>
      <c r="H132" s="37"/>
      <c r="I132" s="29" t="s">
        <v>21</v>
      </c>
      <c r="J132" s="63" t="str">
        <f>IF(J14="","",J14)</f>
        <v>21. 4. 2022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23</v>
      </c>
      <c r="D134" s="37"/>
      <c r="E134" s="37"/>
      <c r="F134" s="27" t="str">
        <f>E17</f>
        <v>Mesto Lučenec</v>
      </c>
      <c r="G134" s="37"/>
      <c r="H134" s="37"/>
      <c r="I134" s="29" t="s">
        <v>29</v>
      </c>
      <c r="J134" s="32" t="str">
        <f>E23</f>
        <v>Aproving, s.r.o.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27</v>
      </c>
      <c r="D135" s="37"/>
      <c r="E135" s="37"/>
      <c r="F135" s="27" t="str">
        <f>IF(E20="","",E20)</f>
        <v>Vyplň údaj</v>
      </c>
      <c r="G135" s="37"/>
      <c r="H135" s="37"/>
      <c r="I135" s="29" t="s">
        <v>34</v>
      </c>
      <c r="J135" s="32" t="str">
        <f>E26</f>
        <v xml:space="preserve"> 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0.3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11" customFormat="1" ht="29.25" customHeight="1">
      <c r="A137" s="161"/>
      <c r="B137" s="162"/>
      <c r="C137" s="163" t="s">
        <v>312</v>
      </c>
      <c r="D137" s="164" t="s">
        <v>66</v>
      </c>
      <c r="E137" s="164" t="s">
        <v>62</v>
      </c>
      <c r="F137" s="164" t="s">
        <v>63</v>
      </c>
      <c r="G137" s="164" t="s">
        <v>313</v>
      </c>
      <c r="H137" s="164" t="s">
        <v>314</v>
      </c>
      <c r="I137" s="164" t="s">
        <v>315</v>
      </c>
      <c r="J137" s="164" t="s">
        <v>316</v>
      </c>
      <c r="K137" s="165" t="s">
        <v>281</v>
      </c>
      <c r="L137" s="166" t="s">
        <v>317</v>
      </c>
      <c r="M137" s="167"/>
      <c r="N137" s="70" t="s">
        <v>1</v>
      </c>
      <c r="O137" s="71" t="s">
        <v>45</v>
      </c>
      <c r="P137" s="71" t="s">
        <v>318</v>
      </c>
      <c r="Q137" s="71" t="s">
        <v>319</v>
      </c>
      <c r="R137" s="71" t="s">
        <v>320</v>
      </c>
      <c r="S137" s="71" t="s">
        <v>321</v>
      </c>
      <c r="T137" s="71" t="s">
        <v>322</v>
      </c>
      <c r="U137" s="71" t="s">
        <v>323</v>
      </c>
      <c r="V137" s="71" t="s">
        <v>324</v>
      </c>
      <c r="W137" s="71" t="s">
        <v>325</v>
      </c>
      <c r="X137" s="72" t="s">
        <v>326</v>
      </c>
      <c r="Y137" s="161"/>
      <c r="Z137" s="161"/>
      <c r="AA137" s="161"/>
      <c r="AB137" s="161"/>
      <c r="AC137" s="161"/>
      <c r="AD137" s="161"/>
      <c r="AE137" s="161"/>
    </row>
    <row r="138" spans="1:65" s="2" customFormat="1" ht="22.9" customHeight="1">
      <c r="A138" s="37"/>
      <c r="B138" s="38"/>
      <c r="C138" s="77" t="s">
        <v>276</v>
      </c>
      <c r="D138" s="37"/>
      <c r="E138" s="37"/>
      <c r="F138" s="37"/>
      <c r="G138" s="37"/>
      <c r="H138" s="37"/>
      <c r="I138" s="37"/>
      <c r="J138" s="37"/>
      <c r="K138" s="168">
        <f>BK138</f>
        <v>0</v>
      </c>
      <c r="L138" s="37"/>
      <c r="M138" s="38"/>
      <c r="N138" s="73"/>
      <c r="O138" s="64"/>
      <c r="P138" s="74"/>
      <c r="Q138" s="169">
        <f>Q139+Q141+Q178</f>
        <v>0</v>
      </c>
      <c r="R138" s="169">
        <f>R139+R141+R178</f>
        <v>0</v>
      </c>
      <c r="S138" s="74"/>
      <c r="T138" s="170">
        <f>T139+T141+T178</f>
        <v>0</v>
      </c>
      <c r="U138" s="74"/>
      <c r="V138" s="170">
        <f>V139+V141+V178</f>
        <v>11.620340000000001</v>
      </c>
      <c r="W138" s="74"/>
      <c r="X138" s="171">
        <f>X139+X141+X178</f>
        <v>0</v>
      </c>
      <c r="Y138" s="37"/>
      <c r="Z138" s="37"/>
      <c r="AA138" s="37"/>
      <c r="AB138" s="37"/>
      <c r="AC138" s="37"/>
      <c r="AD138" s="37"/>
      <c r="AE138" s="37"/>
      <c r="AT138" s="19" t="s">
        <v>82</v>
      </c>
      <c r="AU138" s="19" t="s">
        <v>283</v>
      </c>
      <c r="BK138" s="172">
        <f>BK139+BK141+BK178</f>
        <v>0</v>
      </c>
    </row>
    <row r="139" spans="1:65" s="12" customFormat="1" ht="25.9" customHeight="1">
      <c r="B139" s="173"/>
      <c r="D139" s="174" t="s">
        <v>82</v>
      </c>
      <c r="E139" s="175" t="s">
        <v>4869</v>
      </c>
      <c r="F139" s="175" t="s">
        <v>4870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Q140</f>
        <v>0</v>
      </c>
      <c r="R139" s="180">
        <f>R140</f>
        <v>0</v>
      </c>
      <c r="S139" s="179"/>
      <c r="T139" s="181">
        <f>T140</f>
        <v>0</v>
      </c>
      <c r="U139" s="179"/>
      <c r="V139" s="181">
        <f>V140</f>
        <v>0</v>
      </c>
      <c r="W139" s="179"/>
      <c r="X139" s="182">
        <f>X140</f>
        <v>0</v>
      </c>
      <c r="AR139" s="174" t="s">
        <v>90</v>
      </c>
      <c r="AT139" s="183" t="s">
        <v>82</v>
      </c>
      <c r="AU139" s="183" t="s">
        <v>83</v>
      </c>
      <c r="AY139" s="174" t="s">
        <v>329</v>
      </c>
      <c r="BK139" s="184">
        <f>BK140</f>
        <v>0</v>
      </c>
    </row>
    <row r="140" spans="1:65" s="2" customFormat="1" ht="16.5" customHeight="1">
      <c r="A140" s="37"/>
      <c r="B140" s="153"/>
      <c r="C140" s="187" t="s">
        <v>90</v>
      </c>
      <c r="D140" s="187" t="s">
        <v>331</v>
      </c>
      <c r="E140" s="188" t="s">
        <v>4871</v>
      </c>
      <c r="F140" s="189" t="s">
        <v>4872</v>
      </c>
      <c r="G140" s="190" t="s">
        <v>4873</v>
      </c>
      <c r="H140" s="191">
        <v>1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335</v>
      </c>
      <c r="AT140" s="199" t="s">
        <v>331</v>
      </c>
      <c r="AU140" s="199" t="s">
        <v>90</v>
      </c>
      <c r="AY140" s="19" t="s">
        <v>329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335</v>
      </c>
      <c r="BM140" s="199" t="s">
        <v>4874</v>
      </c>
    </row>
    <row r="141" spans="1:65" s="12" customFormat="1" ht="25.9" customHeight="1">
      <c r="B141" s="173"/>
      <c r="D141" s="174" t="s">
        <v>82</v>
      </c>
      <c r="E141" s="175" t="s">
        <v>483</v>
      </c>
      <c r="F141" s="175" t="s">
        <v>4875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Q142+Q160+Q174</f>
        <v>0</v>
      </c>
      <c r="R141" s="180">
        <f>R142+R160+R174</f>
        <v>0</v>
      </c>
      <c r="S141" s="179"/>
      <c r="T141" s="181">
        <f>T142+T160+T174</f>
        <v>0</v>
      </c>
      <c r="U141" s="179"/>
      <c r="V141" s="181">
        <f>V142+V160+V174</f>
        <v>11.620340000000001</v>
      </c>
      <c r="W141" s="179"/>
      <c r="X141" s="182">
        <f>X142+X160+X174</f>
        <v>0</v>
      </c>
      <c r="AR141" s="174" t="s">
        <v>178</v>
      </c>
      <c r="AT141" s="183" t="s">
        <v>82</v>
      </c>
      <c r="AU141" s="183" t="s">
        <v>83</v>
      </c>
      <c r="AY141" s="174" t="s">
        <v>329</v>
      </c>
      <c r="BK141" s="184">
        <f>BK142+BK160+BK174</f>
        <v>0</v>
      </c>
    </row>
    <row r="142" spans="1:65" s="12" customFormat="1" ht="22.9" customHeight="1">
      <c r="B142" s="173"/>
      <c r="D142" s="174" t="s">
        <v>82</v>
      </c>
      <c r="E142" s="185" t="s">
        <v>3414</v>
      </c>
      <c r="F142" s="185" t="s">
        <v>4876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SUM(Q143:Q159)</f>
        <v>0</v>
      </c>
      <c r="R142" s="180">
        <f>SUM(R143:R159)</f>
        <v>0</v>
      </c>
      <c r="S142" s="179"/>
      <c r="T142" s="181">
        <f>SUM(T143:T159)</f>
        <v>0</v>
      </c>
      <c r="U142" s="179"/>
      <c r="V142" s="181">
        <f>SUM(V143:V159)</f>
        <v>1.5563399999999998</v>
      </c>
      <c r="W142" s="179"/>
      <c r="X142" s="182">
        <f>SUM(X143:X159)</f>
        <v>0</v>
      </c>
      <c r="AR142" s="174" t="s">
        <v>178</v>
      </c>
      <c r="AT142" s="183" t="s">
        <v>82</v>
      </c>
      <c r="AU142" s="183" t="s">
        <v>90</v>
      </c>
      <c r="AY142" s="174" t="s">
        <v>329</v>
      </c>
      <c r="BK142" s="184">
        <f>SUM(BK143:BK159)</f>
        <v>0</v>
      </c>
    </row>
    <row r="143" spans="1:65" s="2" customFormat="1" ht="24.2" customHeight="1">
      <c r="A143" s="37"/>
      <c r="B143" s="153"/>
      <c r="C143" s="187" t="s">
        <v>96</v>
      </c>
      <c r="D143" s="187" t="s">
        <v>331</v>
      </c>
      <c r="E143" s="188" t="s">
        <v>4877</v>
      </c>
      <c r="F143" s="189" t="s">
        <v>4878</v>
      </c>
      <c r="G143" s="190" t="s">
        <v>342</v>
      </c>
      <c r="H143" s="191">
        <v>6</v>
      </c>
      <c r="I143" s="192"/>
      <c r="J143" s="192"/>
      <c r="K143" s="191">
        <f t="shared" ref="K143:K159" si="5">ROUND(P143*H143,3)</f>
        <v>0</v>
      </c>
      <c r="L143" s="193"/>
      <c r="M143" s="38"/>
      <c r="N143" s="194" t="s">
        <v>1</v>
      </c>
      <c r="O143" s="195" t="s">
        <v>47</v>
      </c>
      <c r="P143" s="196">
        <f t="shared" ref="P143:P159" si="6">I143+J143</f>
        <v>0</v>
      </c>
      <c r="Q143" s="196">
        <f t="shared" ref="Q143:Q159" si="7">ROUND(I143*H143,3)</f>
        <v>0</v>
      </c>
      <c r="R143" s="196">
        <f t="shared" ref="R143:R159" si="8">ROUND(J143*H143,3)</f>
        <v>0</v>
      </c>
      <c r="S143" s="66"/>
      <c r="T143" s="197">
        <f t="shared" ref="T143:T159" si="9">S143*H143</f>
        <v>0</v>
      </c>
      <c r="U143" s="197">
        <v>0</v>
      </c>
      <c r="V143" s="197">
        <f t="shared" ref="V143:V159" si="10">U143*H143</f>
        <v>0</v>
      </c>
      <c r="W143" s="197">
        <v>0</v>
      </c>
      <c r="X143" s="198">
        <f t="shared" ref="X143:X159" si="11"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821</v>
      </c>
      <c r="AT143" s="199" t="s">
        <v>331</v>
      </c>
      <c r="AU143" s="199" t="s">
        <v>96</v>
      </c>
      <c r="AY143" s="19" t="s">
        <v>329</v>
      </c>
      <c r="BE143" s="115">
        <f t="shared" ref="BE143:BE159" si="12">IF(O143="základná",K143,0)</f>
        <v>0</v>
      </c>
      <c r="BF143" s="115">
        <f t="shared" ref="BF143:BF159" si="13">IF(O143="znížená",K143,0)</f>
        <v>0</v>
      </c>
      <c r="BG143" s="115">
        <f t="shared" ref="BG143:BG159" si="14">IF(O143="zákl. prenesená",K143,0)</f>
        <v>0</v>
      </c>
      <c r="BH143" s="115">
        <f t="shared" ref="BH143:BH159" si="15">IF(O143="zníž. prenesená",K143,0)</f>
        <v>0</v>
      </c>
      <c r="BI143" s="115">
        <f t="shared" ref="BI143:BI159" si="16">IF(O143="nulová",K143,0)</f>
        <v>0</v>
      </c>
      <c r="BJ143" s="19" t="s">
        <v>96</v>
      </c>
      <c r="BK143" s="200">
        <f t="shared" ref="BK143:BK159" si="17">ROUND(P143*H143,3)</f>
        <v>0</v>
      </c>
      <c r="BL143" s="19" t="s">
        <v>821</v>
      </c>
      <c r="BM143" s="199" t="s">
        <v>4879</v>
      </c>
    </row>
    <row r="144" spans="1:65" s="2" customFormat="1" ht="24.2" customHeight="1">
      <c r="A144" s="37"/>
      <c r="B144" s="153"/>
      <c r="C144" s="233" t="s">
        <v>178</v>
      </c>
      <c r="D144" s="233" t="s">
        <v>483</v>
      </c>
      <c r="E144" s="234" t="s">
        <v>4880</v>
      </c>
      <c r="F144" s="235" t="s">
        <v>4881</v>
      </c>
      <c r="G144" s="236" t="s">
        <v>342</v>
      </c>
      <c r="H144" s="237">
        <v>6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8.8999999999999995E-4</v>
      </c>
      <c r="V144" s="197">
        <f t="shared" si="10"/>
        <v>5.3399999999999993E-3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1223</v>
      </c>
      <c r="AT144" s="199" t="s">
        <v>483</v>
      </c>
      <c r="AU144" s="199" t="s">
        <v>96</v>
      </c>
      <c r="AY144" s="19" t="s">
        <v>329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1223</v>
      </c>
      <c r="BM144" s="199" t="s">
        <v>4882</v>
      </c>
    </row>
    <row r="145" spans="1:65" s="2" customFormat="1" ht="24.2" customHeight="1">
      <c r="A145" s="37"/>
      <c r="B145" s="153"/>
      <c r="C145" s="187" t="s">
        <v>335</v>
      </c>
      <c r="D145" s="187" t="s">
        <v>331</v>
      </c>
      <c r="E145" s="188" t="s">
        <v>4883</v>
      </c>
      <c r="F145" s="189" t="s">
        <v>4884</v>
      </c>
      <c r="G145" s="190" t="s">
        <v>342</v>
      </c>
      <c r="H145" s="191">
        <v>1</v>
      </c>
      <c r="I145" s="192"/>
      <c r="J145" s="192"/>
      <c r="K145" s="191">
        <f t="shared" si="5"/>
        <v>0</v>
      </c>
      <c r="L145" s="193"/>
      <c r="M145" s="38"/>
      <c r="N145" s="194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821</v>
      </c>
      <c r="AT145" s="199" t="s">
        <v>331</v>
      </c>
      <c r="AU145" s="199" t="s">
        <v>96</v>
      </c>
      <c r="AY145" s="19" t="s">
        <v>329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821</v>
      </c>
      <c r="BM145" s="199" t="s">
        <v>4885</v>
      </c>
    </row>
    <row r="146" spans="1:65" s="2" customFormat="1" ht="16.5" customHeight="1">
      <c r="A146" s="37"/>
      <c r="B146" s="153"/>
      <c r="C146" s="233" t="s">
        <v>350</v>
      </c>
      <c r="D146" s="233" t="s">
        <v>483</v>
      </c>
      <c r="E146" s="234" t="s">
        <v>4886</v>
      </c>
      <c r="F146" s="235" t="s">
        <v>4887</v>
      </c>
      <c r="G146" s="236" t="s">
        <v>646</v>
      </c>
      <c r="H146" s="237">
        <v>1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3422</v>
      </c>
      <c r="AT146" s="199" t="s">
        <v>483</v>
      </c>
      <c r="AU146" s="199" t="s">
        <v>96</v>
      </c>
      <c r="AY146" s="19" t="s">
        <v>329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821</v>
      </c>
      <c r="BM146" s="199" t="s">
        <v>4888</v>
      </c>
    </row>
    <row r="147" spans="1:65" s="2" customFormat="1" ht="24.2" customHeight="1">
      <c r="A147" s="37"/>
      <c r="B147" s="153"/>
      <c r="C147" s="187" t="s">
        <v>355</v>
      </c>
      <c r="D147" s="187" t="s">
        <v>331</v>
      </c>
      <c r="E147" s="188" t="s">
        <v>4889</v>
      </c>
      <c r="F147" s="189" t="s">
        <v>4890</v>
      </c>
      <c r="G147" s="190" t="s">
        <v>646</v>
      </c>
      <c r="H147" s="191">
        <v>9</v>
      </c>
      <c r="I147" s="192"/>
      <c r="J147" s="192"/>
      <c r="K147" s="191">
        <f t="shared" si="5"/>
        <v>0</v>
      </c>
      <c r="L147" s="193"/>
      <c r="M147" s="38"/>
      <c r="N147" s="194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821</v>
      </c>
      <c r="AT147" s="199" t="s">
        <v>331</v>
      </c>
      <c r="AU147" s="199" t="s">
        <v>96</v>
      </c>
      <c r="AY147" s="19" t="s">
        <v>329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821</v>
      </c>
      <c r="BM147" s="199" t="s">
        <v>4891</v>
      </c>
    </row>
    <row r="148" spans="1:65" s="2" customFormat="1" ht="16.5" customHeight="1">
      <c r="A148" s="37"/>
      <c r="B148" s="153"/>
      <c r="C148" s="233" t="s">
        <v>359</v>
      </c>
      <c r="D148" s="233" t="s">
        <v>483</v>
      </c>
      <c r="E148" s="234" t="s">
        <v>4892</v>
      </c>
      <c r="F148" s="235" t="s">
        <v>4893</v>
      </c>
      <c r="G148" s="236" t="s">
        <v>646</v>
      </c>
      <c r="H148" s="237">
        <v>9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3422</v>
      </c>
      <c r="AT148" s="199" t="s">
        <v>483</v>
      </c>
      <c r="AU148" s="199" t="s">
        <v>96</v>
      </c>
      <c r="AY148" s="19" t="s">
        <v>329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821</v>
      </c>
      <c r="BM148" s="199" t="s">
        <v>4894</v>
      </c>
    </row>
    <row r="149" spans="1:65" s="2" customFormat="1" ht="24.2" customHeight="1">
      <c r="A149" s="37"/>
      <c r="B149" s="153"/>
      <c r="C149" s="187" t="s">
        <v>364</v>
      </c>
      <c r="D149" s="187" t="s">
        <v>331</v>
      </c>
      <c r="E149" s="188" t="s">
        <v>4895</v>
      </c>
      <c r="F149" s="189" t="s">
        <v>4896</v>
      </c>
      <c r="G149" s="190" t="s">
        <v>646</v>
      </c>
      <c r="H149" s="191">
        <v>1</v>
      </c>
      <c r="I149" s="192"/>
      <c r="J149" s="192"/>
      <c r="K149" s="191">
        <f t="shared" si="5"/>
        <v>0</v>
      </c>
      <c r="L149" s="193"/>
      <c r="M149" s="38"/>
      <c r="N149" s="194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821</v>
      </c>
      <c r="AT149" s="199" t="s">
        <v>331</v>
      </c>
      <c r="AU149" s="199" t="s">
        <v>96</v>
      </c>
      <c r="AY149" s="19" t="s">
        <v>329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821</v>
      </c>
      <c r="BM149" s="199" t="s">
        <v>4897</v>
      </c>
    </row>
    <row r="150" spans="1:65" s="2" customFormat="1" ht="24.2" customHeight="1">
      <c r="A150" s="37"/>
      <c r="B150" s="153"/>
      <c r="C150" s="233" t="s">
        <v>369</v>
      </c>
      <c r="D150" s="233" t="s">
        <v>483</v>
      </c>
      <c r="E150" s="234" t="s">
        <v>4898</v>
      </c>
      <c r="F150" s="235" t="s">
        <v>4899</v>
      </c>
      <c r="G150" s="236" t="s">
        <v>646</v>
      </c>
      <c r="H150" s="237">
        <v>1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1.55</v>
      </c>
      <c r="V150" s="197">
        <f t="shared" si="10"/>
        <v>1.55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3422</v>
      </c>
      <c r="AT150" s="199" t="s">
        <v>483</v>
      </c>
      <c r="AU150" s="199" t="s">
        <v>96</v>
      </c>
      <c r="AY150" s="19" t="s">
        <v>329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821</v>
      </c>
      <c r="BM150" s="199" t="s">
        <v>4900</v>
      </c>
    </row>
    <row r="151" spans="1:65" s="2" customFormat="1" ht="24.2" customHeight="1">
      <c r="A151" s="37"/>
      <c r="B151" s="153"/>
      <c r="C151" s="187" t="s">
        <v>381</v>
      </c>
      <c r="D151" s="187" t="s">
        <v>331</v>
      </c>
      <c r="E151" s="188" t="s">
        <v>4901</v>
      </c>
      <c r="F151" s="189" t="s">
        <v>4902</v>
      </c>
      <c r="G151" s="190" t="s">
        <v>646</v>
      </c>
      <c r="H151" s="191">
        <v>1</v>
      </c>
      <c r="I151" s="192"/>
      <c r="J151" s="192"/>
      <c r="K151" s="191">
        <f t="shared" si="5"/>
        <v>0</v>
      </c>
      <c r="L151" s="193"/>
      <c r="M151" s="38"/>
      <c r="N151" s="194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821</v>
      </c>
      <c r="AT151" s="199" t="s">
        <v>331</v>
      </c>
      <c r="AU151" s="199" t="s">
        <v>96</v>
      </c>
      <c r="AY151" s="19" t="s">
        <v>329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821</v>
      </c>
      <c r="BM151" s="199" t="s">
        <v>4903</v>
      </c>
    </row>
    <row r="152" spans="1:65" s="2" customFormat="1" ht="16.5" customHeight="1">
      <c r="A152" s="37"/>
      <c r="B152" s="153"/>
      <c r="C152" s="233" t="s">
        <v>386</v>
      </c>
      <c r="D152" s="233" t="s">
        <v>483</v>
      </c>
      <c r="E152" s="234" t="s">
        <v>4904</v>
      </c>
      <c r="F152" s="235" t="s">
        <v>4905</v>
      </c>
      <c r="G152" s="236" t="s">
        <v>646</v>
      </c>
      <c r="H152" s="237">
        <v>1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3422</v>
      </c>
      <c r="AT152" s="199" t="s">
        <v>483</v>
      </c>
      <c r="AU152" s="199" t="s">
        <v>96</v>
      </c>
      <c r="AY152" s="19" t="s">
        <v>329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821</v>
      </c>
      <c r="BM152" s="199" t="s">
        <v>4906</v>
      </c>
    </row>
    <row r="153" spans="1:65" s="2" customFormat="1" ht="21.75" customHeight="1">
      <c r="A153" s="37"/>
      <c r="B153" s="153"/>
      <c r="C153" s="187" t="s">
        <v>394</v>
      </c>
      <c r="D153" s="187" t="s">
        <v>331</v>
      </c>
      <c r="E153" s="188" t="s">
        <v>4907</v>
      </c>
      <c r="F153" s="189" t="s">
        <v>4908</v>
      </c>
      <c r="G153" s="190" t="s">
        <v>646</v>
      </c>
      <c r="H153" s="191">
        <v>3</v>
      </c>
      <c r="I153" s="192"/>
      <c r="J153" s="192"/>
      <c r="K153" s="191">
        <f t="shared" si="5"/>
        <v>0</v>
      </c>
      <c r="L153" s="193"/>
      <c r="M153" s="38"/>
      <c r="N153" s="194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821</v>
      </c>
      <c r="AT153" s="199" t="s">
        <v>331</v>
      </c>
      <c r="AU153" s="199" t="s">
        <v>96</v>
      </c>
      <c r="AY153" s="19" t="s">
        <v>329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821</v>
      </c>
      <c r="BM153" s="199" t="s">
        <v>4909</v>
      </c>
    </row>
    <row r="154" spans="1:65" s="2" customFormat="1" ht="21.75" customHeight="1">
      <c r="A154" s="37"/>
      <c r="B154" s="153"/>
      <c r="C154" s="233" t="s">
        <v>399</v>
      </c>
      <c r="D154" s="233" t="s">
        <v>483</v>
      </c>
      <c r="E154" s="234" t="s">
        <v>4910</v>
      </c>
      <c r="F154" s="235" t="s">
        <v>4911</v>
      </c>
      <c r="G154" s="236" t="s">
        <v>4912</v>
      </c>
      <c r="H154" s="237">
        <v>1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3422</v>
      </c>
      <c r="AT154" s="199" t="s">
        <v>483</v>
      </c>
      <c r="AU154" s="199" t="s">
        <v>96</v>
      </c>
      <c r="AY154" s="19" t="s">
        <v>329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821</v>
      </c>
      <c r="BM154" s="199" t="s">
        <v>4913</v>
      </c>
    </row>
    <row r="155" spans="1:65" s="2" customFormat="1" ht="24.2" customHeight="1">
      <c r="A155" s="37"/>
      <c r="B155" s="153"/>
      <c r="C155" s="233" t="s">
        <v>454</v>
      </c>
      <c r="D155" s="233" t="s">
        <v>483</v>
      </c>
      <c r="E155" s="234" t="s">
        <v>4914</v>
      </c>
      <c r="F155" s="235" t="s">
        <v>4915</v>
      </c>
      <c r="G155" s="236" t="s">
        <v>4912</v>
      </c>
      <c r="H155" s="237">
        <v>1</v>
      </c>
      <c r="I155" s="238"/>
      <c r="J155" s="239"/>
      <c r="K155" s="237">
        <f t="shared" si="5"/>
        <v>0</v>
      </c>
      <c r="L155" s="239"/>
      <c r="M155" s="240"/>
      <c r="N155" s="241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0</v>
      </c>
      <c r="V155" s="197">
        <f t="shared" si="10"/>
        <v>0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3422</v>
      </c>
      <c r="AT155" s="199" t="s">
        <v>483</v>
      </c>
      <c r="AU155" s="199" t="s">
        <v>96</v>
      </c>
      <c r="AY155" s="19" t="s">
        <v>329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821</v>
      </c>
      <c r="BM155" s="199" t="s">
        <v>4916</v>
      </c>
    </row>
    <row r="156" spans="1:65" s="2" customFormat="1" ht="16.5" customHeight="1">
      <c r="A156" s="37"/>
      <c r="B156" s="153"/>
      <c r="C156" s="187" t="s">
        <v>459</v>
      </c>
      <c r="D156" s="187" t="s">
        <v>331</v>
      </c>
      <c r="E156" s="188" t="s">
        <v>4917</v>
      </c>
      <c r="F156" s="189" t="s">
        <v>4918</v>
      </c>
      <c r="G156" s="190" t="s">
        <v>1669</v>
      </c>
      <c r="H156" s="191">
        <v>1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821</v>
      </c>
      <c r="AT156" s="199" t="s">
        <v>331</v>
      </c>
      <c r="AU156" s="199" t="s">
        <v>96</v>
      </c>
      <c r="AY156" s="19" t="s">
        <v>329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821</v>
      </c>
      <c r="BM156" s="199" t="s">
        <v>4919</v>
      </c>
    </row>
    <row r="157" spans="1:65" s="2" customFormat="1" ht="16.5" customHeight="1">
      <c r="A157" s="37"/>
      <c r="B157" s="153"/>
      <c r="C157" s="233" t="s">
        <v>464</v>
      </c>
      <c r="D157" s="233" t="s">
        <v>483</v>
      </c>
      <c r="E157" s="234" t="s">
        <v>4920</v>
      </c>
      <c r="F157" s="235" t="s">
        <v>4921</v>
      </c>
      <c r="G157" s="236" t="s">
        <v>982</v>
      </c>
      <c r="H157" s="237">
        <v>1</v>
      </c>
      <c r="I157" s="238"/>
      <c r="J157" s="239"/>
      <c r="K157" s="237">
        <f t="shared" si="5"/>
        <v>0</v>
      </c>
      <c r="L157" s="239"/>
      <c r="M157" s="240"/>
      <c r="N157" s="241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1E-3</v>
      </c>
      <c r="V157" s="197">
        <f t="shared" si="10"/>
        <v>1E-3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3422</v>
      </c>
      <c r="AT157" s="199" t="s">
        <v>483</v>
      </c>
      <c r="AU157" s="199" t="s">
        <v>96</v>
      </c>
      <c r="AY157" s="19" t="s">
        <v>329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821</v>
      </c>
      <c r="BM157" s="199" t="s">
        <v>4922</v>
      </c>
    </row>
    <row r="158" spans="1:65" s="2" customFormat="1" ht="24.2" customHeight="1">
      <c r="A158" s="37"/>
      <c r="B158" s="153"/>
      <c r="C158" s="187" t="s">
        <v>468</v>
      </c>
      <c r="D158" s="187" t="s">
        <v>331</v>
      </c>
      <c r="E158" s="188" t="s">
        <v>4923</v>
      </c>
      <c r="F158" s="189" t="s">
        <v>4924</v>
      </c>
      <c r="G158" s="190" t="s">
        <v>342</v>
      </c>
      <c r="H158" s="191">
        <v>400</v>
      </c>
      <c r="I158" s="192"/>
      <c r="J158" s="192"/>
      <c r="K158" s="191">
        <f t="shared" si="5"/>
        <v>0</v>
      </c>
      <c r="L158" s="193"/>
      <c r="M158" s="38"/>
      <c r="N158" s="194" t="s">
        <v>1</v>
      </c>
      <c r="O158" s="195" t="s">
        <v>47</v>
      </c>
      <c r="P158" s="196">
        <f t="shared" si="6"/>
        <v>0</v>
      </c>
      <c r="Q158" s="196">
        <f t="shared" si="7"/>
        <v>0</v>
      </c>
      <c r="R158" s="196">
        <f t="shared" si="8"/>
        <v>0</v>
      </c>
      <c r="S158" s="66"/>
      <c r="T158" s="197">
        <f t="shared" si="9"/>
        <v>0</v>
      </c>
      <c r="U158" s="197">
        <v>0</v>
      </c>
      <c r="V158" s="197">
        <f t="shared" si="10"/>
        <v>0</v>
      </c>
      <c r="W158" s="197">
        <v>0</v>
      </c>
      <c r="X158" s="198">
        <f t="shared" si="11"/>
        <v>0</v>
      </c>
      <c r="Y158" s="37"/>
      <c r="Z158" s="37"/>
      <c r="AA158" s="37"/>
      <c r="AB158" s="37"/>
      <c r="AC158" s="37"/>
      <c r="AD158" s="37"/>
      <c r="AE158" s="37"/>
      <c r="AR158" s="199" t="s">
        <v>821</v>
      </c>
      <c r="AT158" s="199" t="s">
        <v>331</v>
      </c>
      <c r="AU158" s="199" t="s">
        <v>96</v>
      </c>
      <c r="AY158" s="19" t="s">
        <v>329</v>
      </c>
      <c r="BE158" s="115">
        <f t="shared" si="12"/>
        <v>0</v>
      </c>
      <c r="BF158" s="115">
        <f t="shared" si="13"/>
        <v>0</v>
      </c>
      <c r="BG158" s="115">
        <f t="shared" si="14"/>
        <v>0</v>
      </c>
      <c r="BH158" s="115">
        <f t="shared" si="15"/>
        <v>0</v>
      </c>
      <c r="BI158" s="115">
        <f t="shared" si="16"/>
        <v>0</v>
      </c>
      <c r="BJ158" s="19" t="s">
        <v>96</v>
      </c>
      <c r="BK158" s="200">
        <f t="shared" si="17"/>
        <v>0</v>
      </c>
      <c r="BL158" s="19" t="s">
        <v>821</v>
      </c>
      <c r="BM158" s="199" t="s">
        <v>4925</v>
      </c>
    </row>
    <row r="159" spans="1:65" s="2" customFormat="1" ht="16.5" customHeight="1">
      <c r="A159" s="37"/>
      <c r="B159" s="153"/>
      <c r="C159" s="233" t="s">
        <v>474</v>
      </c>
      <c r="D159" s="233" t="s">
        <v>483</v>
      </c>
      <c r="E159" s="234" t="s">
        <v>4926</v>
      </c>
      <c r="F159" s="235" t="s">
        <v>4927</v>
      </c>
      <c r="G159" s="236" t="s">
        <v>342</v>
      </c>
      <c r="H159" s="237">
        <v>400</v>
      </c>
      <c r="I159" s="238"/>
      <c r="J159" s="239"/>
      <c r="K159" s="237">
        <f t="shared" si="5"/>
        <v>0</v>
      </c>
      <c r="L159" s="239"/>
      <c r="M159" s="240"/>
      <c r="N159" s="241" t="s">
        <v>1</v>
      </c>
      <c r="O159" s="195" t="s">
        <v>47</v>
      </c>
      <c r="P159" s="196">
        <f t="shared" si="6"/>
        <v>0</v>
      </c>
      <c r="Q159" s="196">
        <f t="shared" si="7"/>
        <v>0</v>
      </c>
      <c r="R159" s="196">
        <f t="shared" si="8"/>
        <v>0</v>
      </c>
      <c r="S159" s="66"/>
      <c r="T159" s="197">
        <f t="shared" si="9"/>
        <v>0</v>
      </c>
      <c r="U159" s="197">
        <v>0</v>
      </c>
      <c r="V159" s="197">
        <f t="shared" si="10"/>
        <v>0</v>
      </c>
      <c r="W159" s="197">
        <v>0</v>
      </c>
      <c r="X159" s="198">
        <f t="shared" si="11"/>
        <v>0</v>
      </c>
      <c r="Y159" s="37"/>
      <c r="Z159" s="37"/>
      <c r="AA159" s="37"/>
      <c r="AB159" s="37"/>
      <c r="AC159" s="37"/>
      <c r="AD159" s="37"/>
      <c r="AE159" s="37"/>
      <c r="AR159" s="199" t="s">
        <v>3422</v>
      </c>
      <c r="AT159" s="199" t="s">
        <v>483</v>
      </c>
      <c r="AU159" s="199" t="s">
        <v>96</v>
      </c>
      <c r="AY159" s="19" t="s">
        <v>329</v>
      </c>
      <c r="BE159" s="115">
        <f t="shared" si="12"/>
        <v>0</v>
      </c>
      <c r="BF159" s="115">
        <f t="shared" si="13"/>
        <v>0</v>
      </c>
      <c r="BG159" s="115">
        <f t="shared" si="14"/>
        <v>0</v>
      </c>
      <c r="BH159" s="115">
        <f t="shared" si="15"/>
        <v>0</v>
      </c>
      <c r="BI159" s="115">
        <f t="shared" si="16"/>
        <v>0</v>
      </c>
      <c r="BJ159" s="19" t="s">
        <v>96</v>
      </c>
      <c r="BK159" s="200">
        <f t="shared" si="17"/>
        <v>0</v>
      </c>
      <c r="BL159" s="19" t="s">
        <v>821</v>
      </c>
      <c r="BM159" s="199" t="s">
        <v>4928</v>
      </c>
    </row>
    <row r="160" spans="1:65" s="12" customFormat="1" ht="22.9" customHeight="1">
      <c r="B160" s="173"/>
      <c r="D160" s="174" t="s">
        <v>82</v>
      </c>
      <c r="E160" s="185" t="s">
        <v>3455</v>
      </c>
      <c r="F160" s="185" t="s">
        <v>4929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SUM(Q161:Q173)</f>
        <v>0</v>
      </c>
      <c r="R160" s="180">
        <f>SUM(R161:R173)</f>
        <v>0</v>
      </c>
      <c r="S160" s="179"/>
      <c r="T160" s="181">
        <f>SUM(T161:T173)</f>
        <v>0</v>
      </c>
      <c r="U160" s="179"/>
      <c r="V160" s="181">
        <f>SUM(V161:V173)</f>
        <v>10.064</v>
      </c>
      <c r="W160" s="179"/>
      <c r="X160" s="182">
        <f>SUM(X161:X173)</f>
        <v>0</v>
      </c>
      <c r="AR160" s="174" t="s">
        <v>178</v>
      </c>
      <c r="AT160" s="183" t="s">
        <v>82</v>
      </c>
      <c r="AU160" s="183" t="s">
        <v>90</v>
      </c>
      <c r="AY160" s="174" t="s">
        <v>329</v>
      </c>
      <c r="BK160" s="184">
        <f>SUM(BK161:BK173)</f>
        <v>0</v>
      </c>
    </row>
    <row r="161" spans="1:65" s="2" customFormat="1" ht="16.5" customHeight="1">
      <c r="A161" s="37"/>
      <c r="B161" s="153"/>
      <c r="C161" s="187" t="s">
        <v>478</v>
      </c>
      <c r="D161" s="187" t="s">
        <v>331</v>
      </c>
      <c r="E161" s="188" t="s">
        <v>4930</v>
      </c>
      <c r="F161" s="189" t="s">
        <v>4931</v>
      </c>
      <c r="G161" s="190" t="s">
        <v>646</v>
      </c>
      <c r="H161" s="191">
        <v>3</v>
      </c>
      <c r="I161" s="192"/>
      <c r="J161" s="192"/>
      <c r="K161" s="191">
        <f t="shared" ref="K161:K173" si="18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73" si="19">I161+J161</f>
        <v>0</v>
      </c>
      <c r="Q161" s="196">
        <f t="shared" ref="Q161:Q173" si="20">ROUND(I161*H161,3)</f>
        <v>0</v>
      </c>
      <c r="R161" s="196">
        <f t="shared" ref="R161:R173" si="21">ROUND(J161*H161,3)</f>
        <v>0</v>
      </c>
      <c r="S161" s="66"/>
      <c r="T161" s="197">
        <f t="shared" ref="T161:T173" si="22">S161*H161</f>
        <v>0</v>
      </c>
      <c r="U161" s="197">
        <v>0</v>
      </c>
      <c r="V161" s="197">
        <f t="shared" ref="V161:V173" si="23">U161*H161</f>
        <v>0</v>
      </c>
      <c r="W161" s="197">
        <v>0</v>
      </c>
      <c r="X161" s="198">
        <f t="shared" ref="X161:X173" si="24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821</v>
      </c>
      <c r="AT161" s="199" t="s">
        <v>331</v>
      </c>
      <c r="AU161" s="199" t="s">
        <v>96</v>
      </c>
      <c r="AY161" s="19" t="s">
        <v>329</v>
      </c>
      <c r="BE161" s="115">
        <f t="shared" ref="BE161:BE173" si="25">IF(O161="základná",K161,0)</f>
        <v>0</v>
      </c>
      <c r="BF161" s="115">
        <f t="shared" ref="BF161:BF173" si="26">IF(O161="znížená",K161,0)</f>
        <v>0</v>
      </c>
      <c r="BG161" s="115">
        <f t="shared" ref="BG161:BG173" si="27">IF(O161="zákl. prenesená",K161,0)</f>
        <v>0</v>
      </c>
      <c r="BH161" s="115">
        <f t="shared" ref="BH161:BH173" si="28">IF(O161="zníž. prenesená",K161,0)</f>
        <v>0</v>
      </c>
      <c r="BI161" s="115">
        <f t="shared" ref="BI161:BI173" si="29">IF(O161="nulová",K161,0)</f>
        <v>0</v>
      </c>
      <c r="BJ161" s="19" t="s">
        <v>96</v>
      </c>
      <c r="BK161" s="200">
        <f t="shared" ref="BK161:BK173" si="30">ROUND(P161*H161,3)</f>
        <v>0</v>
      </c>
      <c r="BL161" s="19" t="s">
        <v>821</v>
      </c>
      <c r="BM161" s="199" t="s">
        <v>4932</v>
      </c>
    </row>
    <row r="162" spans="1:65" s="2" customFormat="1" ht="16.5" customHeight="1">
      <c r="A162" s="37"/>
      <c r="B162" s="153"/>
      <c r="C162" s="233" t="s">
        <v>8</v>
      </c>
      <c r="D162" s="233" t="s">
        <v>483</v>
      </c>
      <c r="E162" s="234" t="s">
        <v>4933</v>
      </c>
      <c r="F162" s="235" t="s">
        <v>4934</v>
      </c>
      <c r="G162" s="236" t="s">
        <v>646</v>
      </c>
      <c r="H162" s="237">
        <v>3</v>
      </c>
      <c r="I162" s="238"/>
      <c r="J162" s="239"/>
      <c r="K162" s="237">
        <f t="shared" si="18"/>
        <v>0</v>
      </c>
      <c r="L162" s="239"/>
      <c r="M162" s="240"/>
      <c r="N162" s="241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0</v>
      </c>
      <c r="V162" s="197">
        <f t="shared" si="23"/>
        <v>0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3422</v>
      </c>
      <c r="AT162" s="199" t="s">
        <v>483</v>
      </c>
      <c r="AU162" s="199" t="s">
        <v>96</v>
      </c>
      <c r="AY162" s="19" t="s">
        <v>329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821</v>
      </c>
      <c r="BM162" s="199" t="s">
        <v>4935</v>
      </c>
    </row>
    <row r="163" spans="1:65" s="2" customFormat="1" ht="24.2" customHeight="1">
      <c r="A163" s="37"/>
      <c r="B163" s="153"/>
      <c r="C163" s="187" t="s">
        <v>489</v>
      </c>
      <c r="D163" s="187" t="s">
        <v>331</v>
      </c>
      <c r="E163" s="188" t="s">
        <v>4936</v>
      </c>
      <c r="F163" s="189" t="s">
        <v>4937</v>
      </c>
      <c r="G163" s="190" t="s">
        <v>4938</v>
      </c>
      <c r="H163" s="191">
        <v>0.2</v>
      </c>
      <c r="I163" s="192"/>
      <c r="J163" s="192"/>
      <c r="K163" s="191">
        <f t="shared" si="18"/>
        <v>0</v>
      </c>
      <c r="L163" s="193"/>
      <c r="M163" s="38"/>
      <c r="N163" s="194" t="s">
        <v>1</v>
      </c>
      <c r="O163" s="195" t="s">
        <v>47</v>
      </c>
      <c r="P163" s="196">
        <f t="shared" si="19"/>
        <v>0</v>
      </c>
      <c r="Q163" s="196">
        <f t="shared" si="20"/>
        <v>0</v>
      </c>
      <c r="R163" s="196">
        <f t="shared" si="21"/>
        <v>0</v>
      </c>
      <c r="S163" s="66"/>
      <c r="T163" s="197">
        <f t="shared" si="22"/>
        <v>0</v>
      </c>
      <c r="U163" s="197">
        <v>0</v>
      </c>
      <c r="V163" s="197">
        <f t="shared" si="23"/>
        <v>0</v>
      </c>
      <c r="W163" s="197">
        <v>0</v>
      </c>
      <c r="X163" s="198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821</v>
      </c>
      <c r="AT163" s="199" t="s">
        <v>331</v>
      </c>
      <c r="AU163" s="199" t="s">
        <v>96</v>
      </c>
      <c r="AY163" s="19" t="s">
        <v>329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821</v>
      </c>
      <c r="BM163" s="199" t="s">
        <v>4939</v>
      </c>
    </row>
    <row r="164" spans="1:65" s="2" customFormat="1" ht="24.2" customHeight="1">
      <c r="A164" s="37"/>
      <c r="B164" s="153"/>
      <c r="C164" s="187" t="s">
        <v>494</v>
      </c>
      <c r="D164" s="187" t="s">
        <v>331</v>
      </c>
      <c r="E164" s="188" t="s">
        <v>4940</v>
      </c>
      <c r="F164" s="189" t="s">
        <v>4941</v>
      </c>
      <c r="G164" s="190" t="s">
        <v>342</v>
      </c>
      <c r="H164" s="191">
        <v>80</v>
      </c>
      <c r="I164" s="192"/>
      <c r="J164" s="192"/>
      <c r="K164" s="191">
        <f t="shared" si="18"/>
        <v>0</v>
      </c>
      <c r="L164" s="193"/>
      <c r="M164" s="38"/>
      <c r="N164" s="194" t="s">
        <v>1</v>
      </c>
      <c r="O164" s="195" t="s">
        <v>47</v>
      </c>
      <c r="P164" s="196">
        <f t="shared" si="19"/>
        <v>0</v>
      </c>
      <c r="Q164" s="196">
        <f t="shared" si="20"/>
        <v>0</v>
      </c>
      <c r="R164" s="196">
        <f t="shared" si="21"/>
        <v>0</v>
      </c>
      <c r="S164" s="66"/>
      <c r="T164" s="197">
        <f t="shared" si="22"/>
        <v>0</v>
      </c>
      <c r="U164" s="197">
        <v>0</v>
      </c>
      <c r="V164" s="197">
        <f t="shared" si="23"/>
        <v>0</v>
      </c>
      <c r="W164" s="197">
        <v>0</v>
      </c>
      <c r="X164" s="198">
        <f t="shared" si="24"/>
        <v>0</v>
      </c>
      <c r="Y164" s="37"/>
      <c r="Z164" s="37"/>
      <c r="AA164" s="37"/>
      <c r="AB164" s="37"/>
      <c r="AC164" s="37"/>
      <c r="AD164" s="37"/>
      <c r="AE164" s="37"/>
      <c r="AR164" s="199" t="s">
        <v>821</v>
      </c>
      <c r="AT164" s="199" t="s">
        <v>331</v>
      </c>
      <c r="AU164" s="199" t="s">
        <v>96</v>
      </c>
      <c r="AY164" s="19" t="s">
        <v>329</v>
      </c>
      <c r="BE164" s="115">
        <f t="shared" si="25"/>
        <v>0</v>
      </c>
      <c r="BF164" s="115">
        <f t="shared" si="26"/>
        <v>0</v>
      </c>
      <c r="BG164" s="115">
        <f t="shared" si="27"/>
        <v>0</v>
      </c>
      <c r="BH164" s="115">
        <f t="shared" si="28"/>
        <v>0</v>
      </c>
      <c r="BI164" s="115">
        <f t="shared" si="29"/>
        <v>0</v>
      </c>
      <c r="BJ164" s="19" t="s">
        <v>96</v>
      </c>
      <c r="BK164" s="200">
        <f t="shared" si="30"/>
        <v>0</v>
      </c>
      <c r="BL164" s="19" t="s">
        <v>821</v>
      </c>
      <c r="BM164" s="199" t="s">
        <v>4942</v>
      </c>
    </row>
    <row r="165" spans="1:65" s="2" customFormat="1" ht="24.2" customHeight="1">
      <c r="A165" s="37"/>
      <c r="B165" s="153"/>
      <c r="C165" s="187" t="s">
        <v>514</v>
      </c>
      <c r="D165" s="187" t="s">
        <v>331</v>
      </c>
      <c r="E165" s="188" t="s">
        <v>4943</v>
      </c>
      <c r="F165" s="189" t="s">
        <v>4944</v>
      </c>
      <c r="G165" s="190" t="s">
        <v>342</v>
      </c>
      <c r="H165" s="191">
        <v>80</v>
      </c>
      <c r="I165" s="192"/>
      <c r="J165" s="192"/>
      <c r="K165" s="191">
        <f t="shared" si="18"/>
        <v>0</v>
      </c>
      <c r="L165" s="193"/>
      <c r="M165" s="38"/>
      <c r="N165" s="194" t="s">
        <v>1</v>
      </c>
      <c r="O165" s="195" t="s">
        <v>47</v>
      </c>
      <c r="P165" s="196">
        <f t="shared" si="19"/>
        <v>0</v>
      </c>
      <c r="Q165" s="196">
        <f t="shared" si="20"/>
        <v>0</v>
      </c>
      <c r="R165" s="196">
        <f t="shared" si="21"/>
        <v>0</v>
      </c>
      <c r="S165" s="66"/>
      <c r="T165" s="197">
        <f t="shared" si="22"/>
        <v>0</v>
      </c>
      <c r="U165" s="197">
        <v>0</v>
      </c>
      <c r="V165" s="197">
        <f t="shared" si="23"/>
        <v>0</v>
      </c>
      <c r="W165" s="197">
        <v>0</v>
      </c>
      <c r="X165" s="198">
        <f t="shared" si="24"/>
        <v>0</v>
      </c>
      <c r="Y165" s="37"/>
      <c r="Z165" s="37"/>
      <c r="AA165" s="37"/>
      <c r="AB165" s="37"/>
      <c r="AC165" s="37"/>
      <c r="AD165" s="37"/>
      <c r="AE165" s="37"/>
      <c r="AR165" s="199" t="s">
        <v>821</v>
      </c>
      <c r="AT165" s="199" t="s">
        <v>331</v>
      </c>
      <c r="AU165" s="199" t="s">
        <v>96</v>
      </c>
      <c r="AY165" s="19" t="s">
        <v>329</v>
      </c>
      <c r="BE165" s="115">
        <f t="shared" si="25"/>
        <v>0</v>
      </c>
      <c r="BF165" s="115">
        <f t="shared" si="26"/>
        <v>0</v>
      </c>
      <c r="BG165" s="115">
        <f t="shared" si="27"/>
        <v>0</v>
      </c>
      <c r="BH165" s="115">
        <f t="shared" si="28"/>
        <v>0</v>
      </c>
      <c r="BI165" s="115">
        <f t="shared" si="29"/>
        <v>0</v>
      </c>
      <c r="BJ165" s="19" t="s">
        <v>96</v>
      </c>
      <c r="BK165" s="200">
        <f t="shared" si="30"/>
        <v>0</v>
      </c>
      <c r="BL165" s="19" t="s">
        <v>821</v>
      </c>
      <c r="BM165" s="199" t="s">
        <v>4945</v>
      </c>
    </row>
    <row r="166" spans="1:65" s="2" customFormat="1" ht="24.2" customHeight="1">
      <c r="A166" s="37"/>
      <c r="B166" s="153"/>
      <c r="C166" s="187" t="s">
        <v>522</v>
      </c>
      <c r="D166" s="187" t="s">
        <v>331</v>
      </c>
      <c r="E166" s="188" t="s">
        <v>4946</v>
      </c>
      <c r="F166" s="189" t="s">
        <v>4947</v>
      </c>
      <c r="G166" s="190" t="s">
        <v>342</v>
      </c>
      <c r="H166" s="191">
        <v>80</v>
      </c>
      <c r="I166" s="192"/>
      <c r="J166" s="192"/>
      <c r="K166" s="191">
        <f t="shared" si="18"/>
        <v>0</v>
      </c>
      <c r="L166" s="193"/>
      <c r="M166" s="38"/>
      <c r="N166" s="194" t="s">
        <v>1</v>
      </c>
      <c r="O166" s="195" t="s">
        <v>47</v>
      </c>
      <c r="P166" s="196">
        <f t="shared" si="19"/>
        <v>0</v>
      </c>
      <c r="Q166" s="196">
        <f t="shared" si="20"/>
        <v>0</v>
      </c>
      <c r="R166" s="196">
        <f t="shared" si="21"/>
        <v>0</v>
      </c>
      <c r="S166" s="66"/>
      <c r="T166" s="197">
        <f t="shared" si="22"/>
        <v>0</v>
      </c>
      <c r="U166" s="197">
        <v>0</v>
      </c>
      <c r="V166" s="197">
        <f t="shared" si="23"/>
        <v>0</v>
      </c>
      <c r="W166" s="197">
        <v>0</v>
      </c>
      <c r="X166" s="198">
        <f t="shared" si="24"/>
        <v>0</v>
      </c>
      <c r="Y166" s="37"/>
      <c r="Z166" s="37"/>
      <c r="AA166" s="37"/>
      <c r="AB166" s="37"/>
      <c r="AC166" s="37"/>
      <c r="AD166" s="37"/>
      <c r="AE166" s="37"/>
      <c r="AR166" s="199" t="s">
        <v>821</v>
      </c>
      <c r="AT166" s="199" t="s">
        <v>331</v>
      </c>
      <c r="AU166" s="199" t="s">
        <v>96</v>
      </c>
      <c r="AY166" s="19" t="s">
        <v>329</v>
      </c>
      <c r="BE166" s="115">
        <f t="shared" si="25"/>
        <v>0</v>
      </c>
      <c r="BF166" s="115">
        <f t="shared" si="26"/>
        <v>0</v>
      </c>
      <c r="BG166" s="115">
        <f t="shared" si="27"/>
        <v>0</v>
      </c>
      <c r="BH166" s="115">
        <f t="shared" si="28"/>
        <v>0</v>
      </c>
      <c r="BI166" s="115">
        <f t="shared" si="29"/>
        <v>0</v>
      </c>
      <c r="BJ166" s="19" t="s">
        <v>96</v>
      </c>
      <c r="BK166" s="200">
        <f t="shared" si="30"/>
        <v>0</v>
      </c>
      <c r="BL166" s="19" t="s">
        <v>821</v>
      </c>
      <c r="BM166" s="199" t="s">
        <v>4948</v>
      </c>
    </row>
    <row r="167" spans="1:65" s="2" customFormat="1" ht="33" customHeight="1">
      <c r="A167" s="37"/>
      <c r="B167" s="153"/>
      <c r="C167" s="187" t="s">
        <v>529</v>
      </c>
      <c r="D167" s="187" t="s">
        <v>331</v>
      </c>
      <c r="E167" s="188" t="s">
        <v>4949</v>
      </c>
      <c r="F167" s="189" t="s">
        <v>4950</v>
      </c>
      <c r="G167" s="190" t="s">
        <v>342</v>
      </c>
      <c r="H167" s="191">
        <v>80</v>
      </c>
      <c r="I167" s="192"/>
      <c r="J167" s="192"/>
      <c r="K167" s="191">
        <f t="shared" si="18"/>
        <v>0</v>
      </c>
      <c r="L167" s="193"/>
      <c r="M167" s="38"/>
      <c r="N167" s="194" t="s">
        <v>1</v>
      </c>
      <c r="O167" s="195" t="s">
        <v>47</v>
      </c>
      <c r="P167" s="196">
        <f t="shared" si="19"/>
        <v>0</v>
      </c>
      <c r="Q167" s="196">
        <f t="shared" si="20"/>
        <v>0</v>
      </c>
      <c r="R167" s="196">
        <f t="shared" si="21"/>
        <v>0</v>
      </c>
      <c r="S167" s="66"/>
      <c r="T167" s="197">
        <f t="shared" si="22"/>
        <v>0</v>
      </c>
      <c r="U167" s="197">
        <v>0</v>
      </c>
      <c r="V167" s="197">
        <f t="shared" si="23"/>
        <v>0</v>
      </c>
      <c r="W167" s="197">
        <v>0</v>
      </c>
      <c r="X167" s="198">
        <f t="shared" si="24"/>
        <v>0</v>
      </c>
      <c r="Y167" s="37"/>
      <c r="Z167" s="37"/>
      <c r="AA167" s="37"/>
      <c r="AB167" s="37"/>
      <c r="AC167" s="37"/>
      <c r="AD167" s="37"/>
      <c r="AE167" s="37"/>
      <c r="AR167" s="199" t="s">
        <v>821</v>
      </c>
      <c r="AT167" s="199" t="s">
        <v>331</v>
      </c>
      <c r="AU167" s="199" t="s">
        <v>96</v>
      </c>
      <c r="AY167" s="19" t="s">
        <v>329</v>
      </c>
      <c r="BE167" s="115">
        <f t="shared" si="25"/>
        <v>0</v>
      </c>
      <c r="BF167" s="115">
        <f t="shared" si="26"/>
        <v>0</v>
      </c>
      <c r="BG167" s="115">
        <f t="shared" si="27"/>
        <v>0</v>
      </c>
      <c r="BH167" s="115">
        <f t="shared" si="28"/>
        <v>0</v>
      </c>
      <c r="BI167" s="115">
        <f t="shared" si="29"/>
        <v>0</v>
      </c>
      <c r="BJ167" s="19" t="s">
        <v>96</v>
      </c>
      <c r="BK167" s="200">
        <f t="shared" si="30"/>
        <v>0</v>
      </c>
      <c r="BL167" s="19" t="s">
        <v>821</v>
      </c>
      <c r="BM167" s="199" t="s">
        <v>4951</v>
      </c>
    </row>
    <row r="168" spans="1:65" s="2" customFormat="1" ht="16.5" customHeight="1">
      <c r="A168" s="37"/>
      <c r="B168" s="153"/>
      <c r="C168" s="233" t="s">
        <v>540</v>
      </c>
      <c r="D168" s="233" t="s">
        <v>483</v>
      </c>
      <c r="E168" s="234" t="s">
        <v>4952</v>
      </c>
      <c r="F168" s="235" t="s">
        <v>4805</v>
      </c>
      <c r="G168" s="236" t="s">
        <v>486</v>
      </c>
      <c r="H168" s="237">
        <v>10</v>
      </c>
      <c r="I168" s="238"/>
      <c r="J168" s="239"/>
      <c r="K168" s="237">
        <f t="shared" si="18"/>
        <v>0</v>
      </c>
      <c r="L168" s="239"/>
      <c r="M168" s="240"/>
      <c r="N168" s="241" t="s">
        <v>1</v>
      </c>
      <c r="O168" s="195" t="s">
        <v>47</v>
      </c>
      <c r="P168" s="196">
        <f t="shared" si="19"/>
        <v>0</v>
      </c>
      <c r="Q168" s="196">
        <f t="shared" si="20"/>
        <v>0</v>
      </c>
      <c r="R168" s="196">
        <f t="shared" si="21"/>
        <v>0</v>
      </c>
      <c r="S168" s="66"/>
      <c r="T168" s="197">
        <f t="shared" si="22"/>
        <v>0</v>
      </c>
      <c r="U168" s="197">
        <v>1</v>
      </c>
      <c r="V168" s="197">
        <f t="shared" si="23"/>
        <v>10</v>
      </c>
      <c r="W168" s="197">
        <v>0</v>
      </c>
      <c r="X168" s="198">
        <f t="shared" si="24"/>
        <v>0</v>
      </c>
      <c r="Y168" s="37"/>
      <c r="Z168" s="37"/>
      <c r="AA168" s="37"/>
      <c r="AB168" s="37"/>
      <c r="AC168" s="37"/>
      <c r="AD168" s="37"/>
      <c r="AE168" s="37"/>
      <c r="AR168" s="199" t="s">
        <v>3422</v>
      </c>
      <c r="AT168" s="199" t="s">
        <v>483</v>
      </c>
      <c r="AU168" s="199" t="s">
        <v>96</v>
      </c>
      <c r="AY168" s="19" t="s">
        <v>329</v>
      </c>
      <c r="BE168" s="115">
        <f t="shared" si="25"/>
        <v>0</v>
      </c>
      <c r="BF168" s="115">
        <f t="shared" si="26"/>
        <v>0</v>
      </c>
      <c r="BG168" s="115">
        <f t="shared" si="27"/>
        <v>0</v>
      </c>
      <c r="BH168" s="115">
        <f t="shared" si="28"/>
        <v>0</v>
      </c>
      <c r="BI168" s="115">
        <f t="shared" si="29"/>
        <v>0</v>
      </c>
      <c r="BJ168" s="19" t="s">
        <v>96</v>
      </c>
      <c r="BK168" s="200">
        <f t="shared" si="30"/>
        <v>0</v>
      </c>
      <c r="BL168" s="19" t="s">
        <v>821</v>
      </c>
      <c r="BM168" s="199" t="s">
        <v>4953</v>
      </c>
    </row>
    <row r="169" spans="1:65" s="2" customFormat="1" ht="33" customHeight="1">
      <c r="A169" s="37"/>
      <c r="B169" s="153"/>
      <c r="C169" s="187" t="s">
        <v>550</v>
      </c>
      <c r="D169" s="187" t="s">
        <v>331</v>
      </c>
      <c r="E169" s="188" t="s">
        <v>4954</v>
      </c>
      <c r="F169" s="189" t="s">
        <v>4955</v>
      </c>
      <c r="G169" s="190" t="s">
        <v>342</v>
      </c>
      <c r="H169" s="191">
        <v>80</v>
      </c>
      <c r="I169" s="192"/>
      <c r="J169" s="192"/>
      <c r="K169" s="191">
        <f t="shared" si="18"/>
        <v>0</v>
      </c>
      <c r="L169" s="193"/>
      <c r="M169" s="38"/>
      <c r="N169" s="194" t="s">
        <v>1</v>
      </c>
      <c r="O169" s="195" t="s">
        <v>47</v>
      </c>
      <c r="P169" s="196">
        <f t="shared" si="19"/>
        <v>0</v>
      </c>
      <c r="Q169" s="196">
        <f t="shared" si="20"/>
        <v>0</v>
      </c>
      <c r="R169" s="196">
        <f t="shared" si="21"/>
        <v>0</v>
      </c>
      <c r="S169" s="66"/>
      <c r="T169" s="197">
        <f t="shared" si="22"/>
        <v>0</v>
      </c>
      <c r="U169" s="197">
        <v>0</v>
      </c>
      <c r="V169" s="197">
        <f t="shared" si="23"/>
        <v>0</v>
      </c>
      <c r="W169" s="197">
        <v>0</v>
      </c>
      <c r="X169" s="198">
        <f t="shared" si="24"/>
        <v>0</v>
      </c>
      <c r="Y169" s="37"/>
      <c r="Z169" s="37"/>
      <c r="AA169" s="37"/>
      <c r="AB169" s="37"/>
      <c r="AC169" s="37"/>
      <c r="AD169" s="37"/>
      <c r="AE169" s="37"/>
      <c r="AR169" s="199" t="s">
        <v>821</v>
      </c>
      <c r="AT169" s="199" t="s">
        <v>331</v>
      </c>
      <c r="AU169" s="199" t="s">
        <v>96</v>
      </c>
      <c r="AY169" s="19" t="s">
        <v>329</v>
      </c>
      <c r="BE169" s="115">
        <f t="shared" si="25"/>
        <v>0</v>
      </c>
      <c r="BF169" s="115">
        <f t="shared" si="26"/>
        <v>0</v>
      </c>
      <c r="BG169" s="115">
        <f t="shared" si="27"/>
        <v>0</v>
      </c>
      <c r="BH169" s="115">
        <f t="shared" si="28"/>
        <v>0</v>
      </c>
      <c r="BI169" s="115">
        <f t="shared" si="29"/>
        <v>0</v>
      </c>
      <c r="BJ169" s="19" t="s">
        <v>96</v>
      </c>
      <c r="BK169" s="200">
        <f t="shared" si="30"/>
        <v>0</v>
      </c>
      <c r="BL169" s="19" t="s">
        <v>821</v>
      </c>
      <c r="BM169" s="199" t="s">
        <v>4956</v>
      </c>
    </row>
    <row r="170" spans="1:65" s="2" customFormat="1" ht="24.2" customHeight="1">
      <c r="A170" s="37"/>
      <c r="B170" s="153"/>
      <c r="C170" s="233" t="s">
        <v>564</v>
      </c>
      <c r="D170" s="233" t="s">
        <v>483</v>
      </c>
      <c r="E170" s="234" t="s">
        <v>4957</v>
      </c>
      <c r="F170" s="235" t="s">
        <v>4958</v>
      </c>
      <c r="G170" s="236" t="s">
        <v>342</v>
      </c>
      <c r="H170" s="237">
        <v>80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8.0000000000000004E-4</v>
      </c>
      <c r="V170" s="197">
        <f t="shared" si="23"/>
        <v>6.4000000000000001E-2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3422</v>
      </c>
      <c r="AT170" s="199" t="s">
        <v>483</v>
      </c>
      <c r="AU170" s="199" t="s">
        <v>96</v>
      </c>
      <c r="AY170" s="19" t="s">
        <v>329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821</v>
      </c>
      <c r="BM170" s="199" t="s">
        <v>4959</v>
      </c>
    </row>
    <row r="171" spans="1:65" s="2" customFormat="1" ht="24.2" customHeight="1">
      <c r="A171" s="37"/>
      <c r="B171" s="153"/>
      <c r="C171" s="187" t="s">
        <v>577</v>
      </c>
      <c r="D171" s="187" t="s">
        <v>331</v>
      </c>
      <c r="E171" s="188" t="s">
        <v>4960</v>
      </c>
      <c r="F171" s="189" t="s">
        <v>4961</v>
      </c>
      <c r="G171" s="190" t="s">
        <v>342</v>
      </c>
      <c r="H171" s="191">
        <v>80</v>
      </c>
      <c r="I171" s="192"/>
      <c r="J171" s="192"/>
      <c r="K171" s="191">
        <f t="shared" si="18"/>
        <v>0</v>
      </c>
      <c r="L171" s="193"/>
      <c r="M171" s="38"/>
      <c r="N171" s="194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821</v>
      </c>
      <c r="AT171" s="199" t="s">
        <v>331</v>
      </c>
      <c r="AU171" s="199" t="s">
        <v>96</v>
      </c>
      <c r="AY171" s="19" t="s">
        <v>329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821</v>
      </c>
      <c r="BM171" s="199" t="s">
        <v>4962</v>
      </c>
    </row>
    <row r="172" spans="1:65" s="2" customFormat="1" ht="24.2" customHeight="1">
      <c r="A172" s="37"/>
      <c r="B172" s="153"/>
      <c r="C172" s="233" t="s">
        <v>583</v>
      </c>
      <c r="D172" s="233" t="s">
        <v>483</v>
      </c>
      <c r="E172" s="234" t="s">
        <v>4963</v>
      </c>
      <c r="F172" s="235" t="s">
        <v>4964</v>
      </c>
      <c r="G172" s="236" t="s">
        <v>342</v>
      </c>
      <c r="H172" s="237">
        <v>80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0</v>
      </c>
      <c r="V172" s="197">
        <f t="shared" si="23"/>
        <v>0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3422</v>
      </c>
      <c r="AT172" s="199" t="s">
        <v>483</v>
      </c>
      <c r="AU172" s="199" t="s">
        <v>96</v>
      </c>
      <c r="AY172" s="19" t="s">
        <v>329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821</v>
      </c>
      <c r="BM172" s="199" t="s">
        <v>4965</v>
      </c>
    </row>
    <row r="173" spans="1:65" s="2" customFormat="1" ht="33" customHeight="1">
      <c r="A173" s="37"/>
      <c r="B173" s="153"/>
      <c r="C173" s="187" t="s">
        <v>588</v>
      </c>
      <c r="D173" s="187" t="s">
        <v>331</v>
      </c>
      <c r="E173" s="188" t="s">
        <v>4966</v>
      </c>
      <c r="F173" s="189" t="s">
        <v>4967</v>
      </c>
      <c r="G173" s="190" t="s">
        <v>334</v>
      </c>
      <c r="H173" s="191">
        <v>80</v>
      </c>
      <c r="I173" s="192"/>
      <c r="J173" s="192"/>
      <c r="K173" s="191">
        <f t="shared" si="18"/>
        <v>0</v>
      </c>
      <c r="L173" s="193"/>
      <c r="M173" s="38"/>
      <c r="N173" s="194" t="s">
        <v>1</v>
      </c>
      <c r="O173" s="195" t="s">
        <v>47</v>
      </c>
      <c r="P173" s="196">
        <f t="shared" si="19"/>
        <v>0</v>
      </c>
      <c r="Q173" s="196">
        <f t="shared" si="20"/>
        <v>0</v>
      </c>
      <c r="R173" s="196">
        <f t="shared" si="21"/>
        <v>0</v>
      </c>
      <c r="S173" s="66"/>
      <c r="T173" s="197">
        <f t="shared" si="22"/>
        <v>0</v>
      </c>
      <c r="U173" s="197">
        <v>0</v>
      </c>
      <c r="V173" s="197">
        <f t="shared" si="23"/>
        <v>0</v>
      </c>
      <c r="W173" s="197">
        <v>0</v>
      </c>
      <c r="X173" s="198">
        <f t="shared" si="24"/>
        <v>0</v>
      </c>
      <c r="Y173" s="37"/>
      <c r="Z173" s="37"/>
      <c r="AA173" s="37"/>
      <c r="AB173" s="37"/>
      <c r="AC173" s="37"/>
      <c r="AD173" s="37"/>
      <c r="AE173" s="37"/>
      <c r="AR173" s="199" t="s">
        <v>821</v>
      </c>
      <c r="AT173" s="199" t="s">
        <v>331</v>
      </c>
      <c r="AU173" s="199" t="s">
        <v>96</v>
      </c>
      <c r="AY173" s="19" t="s">
        <v>329</v>
      </c>
      <c r="BE173" s="115">
        <f t="shared" si="25"/>
        <v>0</v>
      </c>
      <c r="BF173" s="115">
        <f t="shared" si="26"/>
        <v>0</v>
      </c>
      <c r="BG173" s="115">
        <f t="shared" si="27"/>
        <v>0</v>
      </c>
      <c r="BH173" s="115">
        <f t="shared" si="28"/>
        <v>0</v>
      </c>
      <c r="BI173" s="115">
        <f t="shared" si="29"/>
        <v>0</v>
      </c>
      <c r="BJ173" s="19" t="s">
        <v>96</v>
      </c>
      <c r="BK173" s="200">
        <f t="shared" si="30"/>
        <v>0</v>
      </c>
      <c r="BL173" s="19" t="s">
        <v>821</v>
      </c>
      <c r="BM173" s="199" t="s">
        <v>4968</v>
      </c>
    </row>
    <row r="174" spans="1:65" s="12" customFormat="1" ht="22.9" customHeight="1">
      <c r="B174" s="173"/>
      <c r="D174" s="174" t="s">
        <v>82</v>
      </c>
      <c r="E174" s="185" t="s">
        <v>4969</v>
      </c>
      <c r="F174" s="185" t="s">
        <v>4970</v>
      </c>
      <c r="I174" s="176"/>
      <c r="J174" s="176"/>
      <c r="K174" s="186">
        <f>BK174</f>
        <v>0</v>
      </c>
      <c r="M174" s="173"/>
      <c r="N174" s="178"/>
      <c r="O174" s="179"/>
      <c r="P174" s="179"/>
      <c r="Q174" s="180">
        <f>SUM(Q175:Q177)</f>
        <v>0</v>
      </c>
      <c r="R174" s="180">
        <f>SUM(R175:R177)</f>
        <v>0</v>
      </c>
      <c r="S174" s="179"/>
      <c r="T174" s="181">
        <f>SUM(T175:T177)</f>
        <v>0</v>
      </c>
      <c r="U174" s="179"/>
      <c r="V174" s="181">
        <f>SUM(V175:V177)</f>
        <v>0</v>
      </c>
      <c r="W174" s="179"/>
      <c r="X174" s="182">
        <f>SUM(X175:X177)</f>
        <v>0</v>
      </c>
      <c r="AR174" s="174" t="s">
        <v>178</v>
      </c>
      <c r="AT174" s="183" t="s">
        <v>82</v>
      </c>
      <c r="AU174" s="183" t="s">
        <v>90</v>
      </c>
      <c r="AY174" s="174" t="s">
        <v>329</v>
      </c>
      <c r="BK174" s="184">
        <f>SUM(BK175:BK177)</f>
        <v>0</v>
      </c>
    </row>
    <row r="175" spans="1:65" s="2" customFormat="1" ht="16.5" customHeight="1">
      <c r="A175" s="37"/>
      <c r="B175" s="153"/>
      <c r="C175" s="187" t="s">
        <v>595</v>
      </c>
      <c r="D175" s="187" t="s">
        <v>331</v>
      </c>
      <c r="E175" s="188" t="s">
        <v>4971</v>
      </c>
      <c r="F175" s="189" t="s">
        <v>4972</v>
      </c>
      <c r="G175" s="190" t="s">
        <v>646</v>
      </c>
      <c r="H175" s="191">
        <v>2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821</v>
      </c>
      <c r="AT175" s="199" t="s">
        <v>331</v>
      </c>
      <c r="AU175" s="199" t="s">
        <v>96</v>
      </c>
      <c r="AY175" s="19" t="s">
        <v>329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821</v>
      </c>
      <c r="BM175" s="199" t="s">
        <v>4973</v>
      </c>
    </row>
    <row r="176" spans="1:65" s="2" customFormat="1" ht="37.9" customHeight="1">
      <c r="A176" s="37"/>
      <c r="B176" s="153"/>
      <c r="C176" s="187" t="s">
        <v>601</v>
      </c>
      <c r="D176" s="187" t="s">
        <v>331</v>
      </c>
      <c r="E176" s="188" t="s">
        <v>4974</v>
      </c>
      <c r="F176" s="189" t="s">
        <v>4975</v>
      </c>
      <c r="G176" s="190" t="s">
        <v>1460</v>
      </c>
      <c r="H176" s="191">
        <v>1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821</v>
      </c>
      <c r="AT176" s="199" t="s">
        <v>331</v>
      </c>
      <c r="AU176" s="199" t="s">
        <v>96</v>
      </c>
      <c r="AY176" s="19" t="s">
        <v>329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821</v>
      </c>
      <c r="BM176" s="199" t="s">
        <v>4976</v>
      </c>
    </row>
    <row r="177" spans="1:65" s="2" customFormat="1" ht="37.9" customHeight="1">
      <c r="A177" s="37"/>
      <c r="B177" s="153"/>
      <c r="C177" s="187" t="s">
        <v>618</v>
      </c>
      <c r="D177" s="187" t="s">
        <v>331</v>
      </c>
      <c r="E177" s="188" t="s">
        <v>4977</v>
      </c>
      <c r="F177" s="189" t="s">
        <v>4978</v>
      </c>
      <c r="G177" s="190" t="s">
        <v>1460</v>
      </c>
      <c r="H177" s="191">
        <v>1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821</v>
      </c>
      <c r="AT177" s="199" t="s">
        <v>331</v>
      </c>
      <c r="AU177" s="199" t="s">
        <v>96</v>
      </c>
      <c r="AY177" s="19" t="s">
        <v>329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821</v>
      </c>
      <c r="BM177" s="199" t="s">
        <v>4979</v>
      </c>
    </row>
    <row r="178" spans="1:65" s="12" customFormat="1" ht="25.9" customHeight="1">
      <c r="B178" s="173"/>
      <c r="D178" s="174" t="s">
        <v>82</v>
      </c>
      <c r="E178" s="175" t="s">
        <v>304</v>
      </c>
      <c r="F178" s="175" t="s">
        <v>4980</v>
      </c>
      <c r="I178" s="176"/>
      <c r="J178" s="176"/>
      <c r="K178" s="177">
        <f>BK178</f>
        <v>0</v>
      </c>
      <c r="M178" s="173"/>
      <c r="N178" s="178"/>
      <c r="O178" s="179"/>
      <c r="P178" s="179"/>
      <c r="Q178" s="180">
        <f>Q179+Q182</f>
        <v>0</v>
      </c>
      <c r="R178" s="180">
        <f>R179+R182</f>
        <v>0</v>
      </c>
      <c r="S178" s="179"/>
      <c r="T178" s="181">
        <f>T179+T182</f>
        <v>0</v>
      </c>
      <c r="U178" s="179"/>
      <c r="V178" s="181">
        <f>V179+V182</f>
        <v>0</v>
      </c>
      <c r="W178" s="179"/>
      <c r="X178" s="182">
        <f>X179+X182</f>
        <v>0</v>
      </c>
      <c r="AR178" s="174" t="s">
        <v>350</v>
      </c>
      <c r="AT178" s="183" t="s">
        <v>82</v>
      </c>
      <c r="AU178" s="183" t="s">
        <v>83</v>
      </c>
      <c r="AY178" s="174" t="s">
        <v>329</v>
      </c>
      <c r="BK178" s="184">
        <f>BK179+BK182</f>
        <v>0</v>
      </c>
    </row>
    <row r="179" spans="1:65" s="12" customFormat="1" ht="22.9" customHeight="1">
      <c r="B179" s="173"/>
      <c r="D179" s="174" t="s">
        <v>82</v>
      </c>
      <c r="E179" s="185" t="s">
        <v>2592</v>
      </c>
      <c r="F179" s="185" t="s">
        <v>4981</v>
      </c>
      <c r="I179" s="176"/>
      <c r="J179" s="176"/>
      <c r="K179" s="186">
        <f>BK179</f>
        <v>0</v>
      </c>
      <c r="M179" s="173"/>
      <c r="N179" s="178"/>
      <c r="O179" s="179"/>
      <c r="P179" s="179"/>
      <c r="Q179" s="180">
        <f>SUM(Q180:Q181)</f>
        <v>0</v>
      </c>
      <c r="R179" s="180">
        <f>SUM(R180:R181)</f>
        <v>0</v>
      </c>
      <c r="S179" s="179"/>
      <c r="T179" s="181">
        <f>SUM(T180:T181)</f>
        <v>0</v>
      </c>
      <c r="U179" s="179"/>
      <c r="V179" s="181">
        <f>SUM(V180:V181)</f>
        <v>0</v>
      </c>
      <c r="W179" s="179"/>
      <c r="X179" s="182">
        <f>SUM(X180:X181)</f>
        <v>0</v>
      </c>
      <c r="AR179" s="174" t="s">
        <v>350</v>
      </c>
      <c r="AT179" s="183" t="s">
        <v>82</v>
      </c>
      <c r="AU179" s="183" t="s">
        <v>90</v>
      </c>
      <c r="AY179" s="174" t="s">
        <v>329</v>
      </c>
      <c r="BK179" s="184">
        <f>SUM(BK180:BK181)</f>
        <v>0</v>
      </c>
    </row>
    <row r="180" spans="1:65" s="2" customFormat="1" ht="33" customHeight="1">
      <c r="A180" s="37"/>
      <c r="B180" s="153"/>
      <c r="C180" s="187" t="s">
        <v>629</v>
      </c>
      <c r="D180" s="187" t="s">
        <v>331</v>
      </c>
      <c r="E180" s="188" t="s">
        <v>2595</v>
      </c>
      <c r="F180" s="189" t="s">
        <v>2596</v>
      </c>
      <c r="G180" s="190" t="s">
        <v>2589</v>
      </c>
      <c r="H180" s="191">
        <v>1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335</v>
      </c>
      <c r="AT180" s="199" t="s">
        <v>331</v>
      </c>
      <c r="AU180" s="199" t="s">
        <v>96</v>
      </c>
      <c r="AY180" s="19" t="s">
        <v>329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335</v>
      </c>
      <c r="BM180" s="199" t="s">
        <v>4982</v>
      </c>
    </row>
    <row r="181" spans="1:65" s="2" customFormat="1" ht="24.2" customHeight="1">
      <c r="A181" s="37"/>
      <c r="B181" s="153"/>
      <c r="C181" s="187" t="s">
        <v>633</v>
      </c>
      <c r="D181" s="187" t="s">
        <v>331</v>
      </c>
      <c r="E181" s="188" t="s">
        <v>4983</v>
      </c>
      <c r="F181" s="189" t="s">
        <v>4984</v>
      </c>
      <c r="G181" s="190" t="s">
        <v>2589</v>
      </c>
      <c r="H181" s="191">
        <v>1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335</v>
      </c>
      <c r="AT181" s="199" t="s">
        <v>331</v>
      </c>
      <c r="AU181" s="199" t="s">
        <v>96</v>
      </c>
      <c r="AY181" s="19" t="s">
        <v>329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335</v>
      </c>
      <c r="BM181" s="199" t="s">
        <v>4985</v>
      </c>
    </row>
    <row r="182" spans="1:65" s="12" customFormat="1" ht="22.9" customHeight="1">
      <c r="B182" s="173"/>
      <c r="D182" s="174" t="s">
        <v>82</v>
      </c>
      <c r="E182" s="185" t="s">
        <v>2598</v>
      </c>
      <c r="F182" s="185" t="s">
        <v>4986</v>
      </c>
      <c r="I182" s="176"/>
      <c r="J182" s="176"/>
      <c r="K182" s="186">
        <f>BK182</f>
        <v>0</v>
      </c>
      <c r="M182" s="173"/>
      <c r="N182" s="178"/>
      <c r="O182" s="179"/>
      <c r="P182" s="179"/>
      <c r="Q182" s="180">
        <f>SUM(Q183:Q185)</f>
        <v>0</v>
      </c>
      <c r="R182" s="180">
        <f>SUM(R183:R185)</f>
        <v>0</v>
      </c>
      <c r="S182" s="179"/>
      <c r="T182" s="181">
        <f>SUM(T183:T185)</f>
        <v>0</v>
      </c>
      <c r="U182" s="179"/>
      <c r="V182" s="181">
        <f>SUM(V183:V185)</f>
        <v>0</v>
      </c>
      <c r="W182" s="179"/>
      <c r="X182" s="182">
        <f>SUM(X183:X185)</f>
        <v>0</v>
      </c>
      <c r="AR182" s="174" t="s">
        <v>350</v>
      </c>
      <c r="AT182" s="183" t="s">
        <v>82</v>
      </c>
      <c r="AU182" s="183" t="s">
        <v>90</v>
      </c>
      <c r="AY182" s="174" t="s">
        <v>329</v>
      </c>
      <c r="BK182" s="184">
        <f>SUM(BK183:BK185)</f>
        <v>0</v>
      </c>
    </row>
    <row r="183" spans="1:65" s="2" customFormat="1" ht="16.5" customHeight="1">
      <c r="A183" s="37"/>
      <c r="B183" s="153"/>
      <c r="C183" s="187" t="s">
        <v>639</v>
      </c>
      <c r="D183" s="187" t="s">
        <v>331</v>
      </c>
      <c r="E183" s="188" t="s">
        <v>4987</v>
      </c>
      <c r="F183" s="189" t="s">
        <v>4988</v>
      </c>
      <c r="G183" s="190" t="s">
        <v>4989</v>
      </c>
      <c r="H183" s="191">
        <v>0.2</v>
      </c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335</v>
      </c>
      <c r="AT183" s="199" t="s">
        <v>331</v>
      </c>
      <c r="AU183" s="199" t="s">
        <v>96</v>
      </c>
      <c r="AY183" s="19" t="s">
        <v>329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335</v>
      </c>
      <c r="BM183" s="199" t="s">
        <v>4990</v>
      </c>
    </row>
    <row r="184" spans="1:65" s="2" customFormat="1" ht="16.5" customHeight="1">
      <c r="A184" s="37"/>
      <c r="B184" s="153"/>
      <c r="C184" s="187" t="s">
        <v>643</v>
      </c>
      <c r="D184" s="187" t="s">
        <v>331</v>
      </c>
      <c r="E184" s="188" t="s">
        <v>4991</v>
      </c>
      <c r="F184" s="189" t="s">
        <v>4992</v>
      </c>
      <c r="G184" s="190" t="s">
        <v>1602</v>
      </c>
      <c r="H184" s="192"/>
      <c r="I184" s="192"/>
      <c r="J184" s="192"/>
      <c r="K184" s="191">
        <f>ROUND(P184*H184,3)</f>
        <v>0</v>
      </c>
      <c r="L184" s="193"/>
      <c r="M184" s="38"/>
      <c r="N184" s="194" t="s">
        <v>1</v>
      </c>
      <c r="O184" s="195" t="s">
        <v>47</v>
      </c>
      <c r="P184" s="196">
        <f>I184+J184</f>
        <v>0</v>
      </c>
      <c r="Q184" s="196">
        <f>ROUND(I184*H184,3)</f>
        <v>0</v>
      </c>
      <c r="R184" s="196">
        <f>ROUND(J184*H184,3)</f>
        <v>0</v>
      </c>
      <c r="S184" s="66"/>
      <c r="T184" s="197">
        <f>S184*H184</f>
        <v>0</v>
      </c>
      <c r="U184" s="197">
        <v>0</v>
      </c>
      <c r="V184" s="197">
        <f>U184*H184</f>
        <v>0</v>
      </c>
      <c r="W184" s="197">
        <v>0</v>
      </c>
      <c r="X184" s="198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335</v>
      </c>
      <c r="AT184" s="199" t="s">
        <v>331</v>
      </c>
      <c r="AU184" s="199" t="s">
        <v>96</v>
      </c>
      <c r="AY184" s="19" t="s">
        <v>329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335</v>
      </c>
      <c r="BM184" s="199" t="s">
        <v>4993</v>
      </c>
    </row>
    <row r="185" spans="1:65" s="2" customFormat="1" ht="16.5" customHeight="1">
      <c r="A185" s="37"/>
      <c r="B185" s="153"/>
      <c r="C185" s="187" t="s">
        <v>648</v>
      </c>
      <c r="D185" s="187" t="s">
        <v>331</v>
      </c>
      <c r="E185" s="188" t="s">
        <v>4994</v>
      </c>
      <c r="F185" s="189" t="s">
        <v>4995</v>
      </c>
      <c r="G185" s="190" t="s">
        <v>1602</v>
      </c>
      <c r="H185" s="192"/>
      <c r="I185" s="192"/>
      <c r="J185" s="192"/>
      <c r="K185" s="191">
        <f>ROUND(P185*H185,3)</f>
        <v>0</v>
      </c>
      <c r="L185" s="193"/>
      <c r="M185" s="38"/>
      <c r="N185" s="242" t="s">
        <v>1</v>
      </c>
      <c r="O185" s="243" t="s">
        <v>47</v>
      </c>
      <c r="P185" s="244">
        <f>I185+J185</f>
        <v>0</v>
      </c>
      <c r="Q185" s="244">
        <f>ROUND(I185*H185,3)</f>
        <v>0</v>
      </c>
      <c r="R185" s="244">
        <f>ROUND(J185*H185,3)</f>
        <v>0</v>
      </c>
      <c r="S185" s="245"/>
      <c r="T185" s="246">
        <f>S185*H185</f>
        <v>0</v>
      </c>
      <c r="U185" s="246">
        <v>0</v>
      </c>
      <c r="V185" s="246">
        <f>U185*H185</f>
        <v>0</v>
      </c>
      <c r="W185" s="246">
        <v>0</v>
      </c>
      <c r="X185" s="247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335</v>
      </c>
      <c r="AT185" s="199" t="s">
        <v>331</v>
      </c>
      <c r="AU185" s="199" t="s">
        <v>96</v>
      </c>
      <c r="AY185" s="19" t="s">
        <v>329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335</v>
      </c>
      <c r="BM185" s="199" t="s">
        <v>4996</v>
      </c>
    </row>
    <row r="186" spans="1:65" s="2" customFormat="1" ht="6.95" customHeight="1">
      <c r="A186" s="37"/>
      <c r="B186" s="55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38"/>
      <c r="N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</row>
  </sheetData>
  <autoFilter ref="C137:L185" xr:uid="{00000000-0009-0000-0000-00000B000000}"/>
  <mergeCells count="17">
    <mergeCell ref="E130:H130"/>
    <mergeCell ref="M2:Z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80"/>
  <sheetViews>
    <sheetView showGridLines="0" topLeftCell="A152" workbookViewId="0">
      <selection activeCell="C165" sqref="C165:H16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136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3410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4997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K106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ROUND((SUM(BE106:BE113) + SUM(BE135:BE179)),  2)</f>
        <v>0</v>
      </c>
      <c r="G39" s="130"/>
      <c r="H39" s="130"/>
      <c r="I39" s="131">
        <v>0.2</v>
      </c>
      <c r="J39" s="130"/>
      <c r="K39" s="129">
        <f>ROUND(((SUM(BE106:BE113) + SUM(BE135:BE179))*I39),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ROUND((SUM(BF106:BF113) + SUM(BF135:BF179)),  2)</f>
        <v>0</v>
      </c>
      <c r="G40" s="130"/>
      <c r="H40" s="130"/>
      <c r="I40" s="131">
        <v>0.2</v>
      </c>
      <c r="J40" s="130"/>
      <c r="K40" s="129">
        <f>ROUND(((SUM(BF106:BF113) + SUM(BF135:BF179))*I40),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ROUND((SUM(BG106:BG113) + SUM(BG135:BG179)),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ROUND((SUM(BH106:BH113) + SUM(BH135:BH179)),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ROUND((SUM(BI106:BI113) + SUM(BI135:BI179)),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3410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03.06 - VN prípojka - časť SSE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Q135</f>
        <v>0</v>
      </c>
      <c r="J98" s="79">
        <f t="shared" si="0"/>
        <v>0</v>
      </c>
      <c r="K98" s="79">
        <f>K135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4862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K136</f>
        <v>0</v>
      </c>
      <c r="M99" s="143"/>
    </row>
    <row r="100" spans="1:65" s="10" customFormat="1" ht="19.899999999999999" customHeight="1">
      <c r="B100" s="147"/>
      <c r="D100" s="148" t="s">
        <v>4863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K137</f>
        <v>0</v>
      </c>
      <c r="M100" s="147"/>
    </row>
    <row r="101" spans="1:65" s="10" customFormat="1" ht="19.899999999999999" customHeight="1">
      <c r="B101" s="147"/>
      <c r="D101" s="148" t="s">
        <v>4865</v>
      </c>
      <c r="E101" s="149"/>
      <c r="F101" s="149"/>
      <c r="G101" s="149"/>
      <c r="H101" s="149"/>
      <c r="I101" s="150">
        <f>Q173</f>
        <v>0</v>
      </c>
      <c r="J101" s="150">
        <f>R173</f>
        <v>0</v>
      </c>
      <c r="K101" s="150">
        <f>K173</f>
        <v>0</v>
      </c>
      <c r="M101" s="147"/>
    </row>
    <row r="102" spans="1:65" s="9" customFormat="1" ht="24.95" customHeight="1">
      <c r="B102" s="143"/>
      <c r="D102" s="144" t="s">
        <v>4866</v>
      </c>
      <c r="E102" s="145"/>
      <c r="F102" s="145"/>
      <c r="G102" s="145"/>
      <c r="H102" s="145"/>
      <c r="I102" s="146">
        <f>Q175</f>
        <v>0</v>
      </c>
      <c r="J102" s="146">
        <f>R175</f>
        <v>0</v>
      </c>
      <c r="K102" s="146">
        <f>K175</f>
        <v>0</v>
      </c>
      <c r="M102" s="143"/>
    </row>
    <row r="103" spans="1:65" s="10" customFormat="1" ht="19.899999999999999" customHeight="1">
      <c r="B103" s="147"/>
      <c r="D103" s="148" t="s">
        <v>4868</v>
      </c>
      <c r="E103" s="149"/>
      <c r="F103" s="149"/>
      <c r="G103" s="149"/>
      <c r="H103" s="149"/>
      <c r="I103" s="150">
        <f>Q176</f>
        <v>0</v>
      </c>
      <c r="J103" s="150">
        <f>R176</f>
        <v>0</v>
      </c>
      <c r="K103" s="150">
        <f>K176</f>
        <v>0</v>
      </c>
      <c r="M103" s="147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302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323" t="s">
        <v>303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ref="BE107:BE112" si="1">IF(O107="základná",K107,0)</f>
        <v>0</v>
      </c>
      <c r="BF107" s="160">
        <f t="shared" ref="BF107:BF112" si="2">IF(O107="znížená",K107,0)</f>
        <v>0</v>
      </c>
      <c r="BG107" s="160">
        <f t="shared" ref="BG107:BG112" si="3">IF(O107="zákl. prenesená",K107,0)</f>
        <v>0</v>
      </c>
      <c r="BH107" s="160">
        <f t="shared" ref="BH107:BH112" si="4">IF(O107="zníž. prenesená",K107,0)</f>
        <v>0</v>
      </c>
      <c r="BI107" s="160">
        <f t="shared" ref="BI107:BI112" si="5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305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304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306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307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308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309</v>
      </c>
      <c r="E112" s="154"/>
      <c r="F112" s="154"/>
      <c r="G112" s="154"/>
      <c r="H112" s="154"/>
      <c r="I112" s="154"/>
      <c r="J112" s="154"/>
      <c r="K112" s="112">
        <f>ROUND(K32*T112,2)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310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31" s="2" customFormat="1" ht="11.25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266</v>
      </c>
      <c r="D114" s="119"/>
      <c r="E114" s="119"/>
      <c r="F114" s="119"/>
      <c r="G114" s="119"/>
      <c r="H114" s="119"/>
      <c r="I114" s="119"/>
      <c r="J114" s="119"/>
      <c r="K114" s="120">
        <f>ROUND(K98+K106,2)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311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24" t="str">
        <f>E7</f>
        <v>Krytá plaváreň Lučenec</v>
      </c>
      <c r="F123" s="325"/>
      <c r="G123" s="325"/>
      <c r="H123" s="325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272</v>
      </c>
      <c r="M124" s="22"/>
    </row>
    <row r="125" spans="1:31" s="2" customFormat="1" ht="16.5" customHeight="1">
      <c r="A125" s="37"/>
      <c r="B125" s="38"/>
      <c r="C125" s="37"/>
      <c r="D125" s="37"/>
      <c r="E125" s="324" t="s">
        <v>3410</v>
      </c>
      <c r="F125" s="326"/>
      <c r="G125" s="326"/>
      <c r="H125" s="326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274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6.5" customHeight="1">
      <c r="A127" s="37"/>
      <c r="B127" s="38"/>
      <c r="C127" s="37"/>
      <c r="D127" s="37"/>
      <c r="E127" s="305" t="str">
        <f>E11</f>
        <v>03.06 - VN prípojka - časť SSE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19</v>
      </c>
      <c r="D129" s="37"/>
      <c r="E129" s="37"/>
      <c r="F129" s="27" t="str">
        <f>F14</f>
        <v>ul. Športová, Lučenec</v>
      </c>
      <c r="G129" s="37"/>
      <c r="H129" s="37"/>
      <c r="I129" s="29" t="s">
        <v>21</v>
      </c>
      <c r="J129" s="63" t="str">
        <f>IF(J14="","",J14)</f>
        <v>21. 4. 2022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23</v>
      </c>
      <c r="D131" s="37"/>
      <c r="E131" s="37"/>
      <c r="F131" s="27" t="str">
        <f>E17</f>
        <v>Mesto Lučenec</v>
      </c>
      <c r="G131" s="37"/>
      <c r="H131" s="37"/>
      <c r="I131" s="29" t="s">
        <v>29</v>
      </c>
      <c r="J131" s="32" t="str">
        <f>E23</f>
        <v>Aproving, s.r.o.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27</v>
      </c>
      <c r="D132" s="37"/>
      <c r="E132" s="37"/>
      <c r="F132" s="27" t="str">
        <f>IF(E20="","",E20)</f>
        <v>Vyplň údaj</v>
      </c>
      <c r="G132" s="37"/>
      <c r="H132" s="37"/>
      <c r="I132" s="29" t="s">
        <v>34</v>
      </c>
      <c r="J132" s="32" t="str">
        <f>E26</f>
        <v xml:space="preserve"> 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0.3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11" customFormat="1" ht="29.25" customHeight="1">
      <c r="A134" s="161"/>
      <c r="B134" s="162"/>
      <c r="C134" s="163" t="s">
        <v>312</v>
      </c>
      <c r="D134" s="164" t="s">
        <v>66</v>
      </c>
      <c r="E134" s="164" t="s">
        <v>62</v>
      </c>
      <c r="F134" s="164" t="s">
        <v>63</v>
      </c>
      <c r="G134" s="164" t="s">
        <v>313</v>
      </c>
      <c r="H134" s="164" t="s">
        <v>314</v>
      </c>
      <c r="I134" s="164" t="s">
        <v>315</v>
      </c>
      <c r="J134" s="164" t="s">
        <v>316</v>
      </c>
      <c r="K134" s="165" t="s">
        <v>281</v>
      </c>
      <c r="L134" s="166" t="s">
        <v>317</v>
      </c>
      <c r="M134" s="167"/>
      <c r="N134" s="70" t="s">
        <v>1</v>
      </c>
      <c r="O134" s="71" t="s">
        <v>45</v>
      </c>
      <c r="P134" s="71" t="s">
        <v>318</v>
      </c>
      <c r="Q134" s="71" t="s">
        <v>319</v>
      </c>
      <c r="R134" s="71" t="s">
        <v>320</v>
      </c>
      <c r="S134" s="71" t="s">
        <v>321</v>
      </c>
      <c r="T134" s="71" t="s">
        <v>322</v>
      </c>
      <c r="U134" s="71" t="s">
        <v>323</v>
      </c>
      <c r="V134" s="71" t="s">
        <v>324</v>
      </c>
      <c r="W134" s="71" t="s">
        <v>325</v>
      </c>
      <c r="X134" s="72" t="s">
        <v>326</v>
      </c>
      <c r="Y134" s="161"/>
      <c r="Z134" s="161"/>
      <c r="AA134" s="161"/>
      <c r="AB134" s="161"/>
      <c r="AC134" s="161"/>
      <c r="AD134" s="161"/>
      <c r="AE134" s="161"/>
    </row>
    <row r="135" spans="1:65" s="2" customFormat="1" ht="22.9" customHeight="1">
      <c r="A135" s="37"/>
      <c r="B135" s="38"/>
      <c r="C135" s="77" t="s">
        <v>276</v>
      </c>
      <c r="D135" s="37"/>
      <c r="E135" s="37"/>
      <c r="F135" s="37"/>
      <c r="G135" s="37"/>
      <c r="H135" s="37"/>
      <c r="I135" s="37"/>
      <c r="J135" s="37"/>
      <c r="K135" s="168">
        <f>BK135</f>
        <v>0</v>
      </c>
      <c r="L135" s="37"/>
      <c r="M135" s="38"/>
      <c r="N135" s="73"/>
      <c r="O135" s="64"/>
      <c r="P135" s="74"/>
      <c r="Q135" s="169">
        <f>Q136+Q175</f>
        <v>0</v>
      </c>
      <c r="R135" s="169">
        <f>R136+R175</f>
        <v>0</v>
      </c>
      <c r="S135" s="74"/>
      <c r="T135" s="170">
        <f>T136+T175</f>
        <v>0</v>
      </c>
      <c r="U135" s="74"/>
      <c r="V135" s="170">
        <f>V136+V175</f>
        <v>3.6199999999999995E-3</v>
      </c>
      <c r="W135" s="74"/>
      <c r="X135" s="171">
        <f>X136+X175</f>
        <v>0</v>
      </c>
      <c r="Y135" s="37"/>
      <c r="Z135" s="37"/>
      <c r="AA135" s="37"/>
      <c r="AB135" s="37"/>
      <c r="AC135" s="37"/>
      <c r="AD135" s="37"/>
      <c r="AE135" s="37"/>
      <c r="AT135" s="19" t="s">
        <v>82</v>
      </c>
      <c r="AU135" s="19" t="s">
        <v>283</v>
      </c>
      <c r="BK135" s="172">
        <f>BK136+BK175</f>
        <v>0</v>
      </c>
    </row>
    <row r="136" spans="1:65" s="12" customFormat="1" ht="25.9" customHeight="1">
      <c r="B136" s="173"/>
      <c r="D136" s="174" t="s">
        <v>82</v>
      </c>
      <c r="E136" s="175" t="s">
        <v>483</v>
      </c>
      <c r="F136" s="175" t="s">
        <v>4875</v>
      </c>
      <c r="I136" s="176"/>
      <c r="J136" s="176"/>
      <c r="K136" s="177">
        <f>BK136</f>
        <v>0</v>
      </c>
      <c r="M136" s="173"/>
      <c r="N136" s="178"/>
      <c r="O136" s="179"/>
      <c r="P136" s="179"/>
      <c r="Q136" s="180">
        <f>Q137+Q173</f>
        <v>0</v>
      </c>
      <c r="R136" s="180">
        <f>R137+R173</f>
        <v>0</v>
      </c>
      <c r="S136" s="179"/>
      <c r="T136" s="181">
        <f>T137+T173</f>
        <v>0</v>
      </c>
      <c r="U136" s="179"/>
      <c r="V136" s="181">
        <f>V137+V173</f>
        <v>3.6199999999999995E-3</v>
      </c>
      <c r="W136" s="179"/>
      <c r="X136" s="182">
        <f>X137+X173</f>
        <v>0</v>
      </c>
      <c r="AR136" s="174" t="s">
        <v>178</v>
      </c>
      <c r="AT136" s="183" t="s">
        <v>82</v>
      </c>
      <c r="AU136" s="183" t="s">
        <v>83</v>
      </c>
      <c r="AY136" s="174" t="s">
        <v>329</v>
      </c>
      <c r="BK136" s="184">
        <f>BK137+BK173</f>
        <v>0</v>
      </c>
    </row>
    <row r="137" spans="1:65" s="12" customFormat="1" ht="22.9" customHeight="1">
      <c r="B137" s="173"/>
      <c r="D137" s="174" t="s">
        <v>82</v>
      </c>
      <c r="E137" s="185" t="s">
        <v>3414</v>
      </c>
      <c r="F137" s="185" t="s">
        <v>4876</v>
      </c>
      <c r="I137" s="176"/>
      <c r="J137" s="176"/>
      <c r="K137" s="186">
        <f>BK137</f>
        <v>0</v>
      </c>
      <c r="M137" s="173"/>
      <c r="N137" s="178"/>
      <c r="O137" s="179"/>
      <c r="P137" s="179"/>
      <c r="Q137" s="180">
        <f>SUM(Q138:Q172)</f>
        <v>0</v>
      </c>
      <c r="R137" s="180">
        <f>SUM(R138:R172)</f>
        <v>0</v>
      </c>
      <c r="S137" s="179"/>
      <c r="T137" s="181">
        <f>SUM(T138:T172)</f>
        <v>0</v>
      </c>
      <c r="U137" s="179"/>
      <c r="V137" s="181">
        <f>SUM(V138:V172)</f>
        <v>3.6199999999999995E-3</v>
      </c>
      <c r="W137" s="179"/>
      <c r="X137" s="182">
        <f>SUM(X138:X172)</f>
        <v>0</v>
      </c>
      <c r="AR137" s="174" t="s">
        <v>178</v>
      </c>
      <c r="AT137" s="183" t="s">
        <v>82</v>
      </c>
      <c r="AU137" s="183" t="s">
        <v>90</v>
      </c>
      <c r="AY137" s="174" t="s">
        <v>329</v>
      </c>
      <c r="BK137" s="184">
        <f>SUM(BK138:BK172)</f>
        <v>0</v>
      </c>
    </row>
    <row r="138" spans="1:65" s="2" customFormat="1" ht="16.5" customHeight="1">
      <c r="A138" s="37"/>
      <c r="B138" s="153"/>
      <c r="C138" s="187" t="s">
        <v>90</v>
      </c>
      <c r="D138" s="187" t="s">
        <v>331</v>
      </c>
      <c r="E138" s="188" t="s">
        <v>4998</v>
      </c>
      <c r="F138" s="189" t="s">
        <v>4999</v>
      </c>
      <c r="G138" s="190" t="s">
        <v>646</v>
      </c>
      <c r="H138" s="191">
        <v>1</v>
      </c>
      <c r="I138" s="192"/>
      <c r="J138" s="192"/>
      <c r="K138" s="191">
        <f t="shared" ref="K138:K172" si="6">ROUND(P138*H138,3)</f>
        <v>0</v>
      </c>
      <c r="L138" s="193"/>
      <c r="M138" s="38"/>
      <c r="N138" s="194" t="s">
        <v>1</v>
      </c>
      <c r="O138" s="195" t="s">
        <v>47</v>
      </c>
      <c r="P138" s="196">
        <f t="shared" ref="P138:P172" si="7">I138+J138</f>
        <v>0</v>
      </c>
      <c r="Q138" s="196">
        <f t="shared" ref="Q138:Q172" si="8">ROUND(I138*H138,3)</f>
        <v>0</v>
      </c>
      <c r="R138" s="196">
        <f t="shared" ref="R138:R172" si="9">ROUND(J138*H138,3)</f>
        <v>0</v>
      </c>
      <c r="S138" s="66"/>
      <c r="T138" s="197">
        <f t="shared" ref="T138:T172" si="10">S138*H138</f>
        <v>0</v>
      </c>
      <c r="U138" s="197">
        <v>0</v>
      </c>
      <c r="V138" s="197">
        <f t="shared" ref="V138:V172" si="11">U138*H138</f>
        <v>0</v>
      </c>
      <c r="W138" s="197">
        <v>0</v>
      </c>
      <c r="X138" s="198">
        <f t="shared" ref="X138:X172" si="12"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821</v>
      </c>
      <c r="AT138" s="199" t="s">
        <v>331</v>
      </c>
      <c r="AU138" s="199" t="s">
        <v>96</v>
      </c>
      <c r="AY138" s="19" t="s">
        <v>329</v>
      </c>
      <c r="BE138" s="115">
        <f t="shared" ref="BE138:BE172" si="13">IF(O138="základná",K138,0)</f>
        <v>0</v>
      </c>
      <c r="BF138" s="115">
        <f t="shared" ref="BF138:BF172" si="14">IF(O138="znížená",K138,0)</f>
        <v>0</v>
      </c>
      <c r="BG138" s="115">
        <f t="shared" ref="BG138:BG172" si="15">IF(O138="zákl. prenesená",K138,0)</f>
        <v>0</v>
      </c>
      <c r="BH138" s="115">
        <f t="shared" ref="BH138:BH172" si="16">IF(O138="zníž. prenesená",K138,0)</f>
        <v>0</v>
      </c>
      <c r="BI138" s="115">
        <f t="shared" ref="BI138:BI172" si="17">IF(O138="nulová",K138,0)</f>
        <v>0</v>
      </c>
      <c r="BJ138" s="19" t="s">
        <v>96</v>
      </c>
      <c r="BK138" s="200">
        <f t="shared" ref="BK138:BK172" si="18">ROUND(P138*H138,3)</f>
        <v>0</v>
      </c>
      <c r="BL138" s="19" t="s">
        <v>821</v>
      </c>
      <c r="BM138" s="199" t="s">
        <v>5000</v>
      </c>
    </row>
    <row r="139" spans="1:65" s="2" customFormat="1" ht="16.5" customHeight="1">
      <c r="A139" s="37"/>
      <c r="B139" s="153"/>
      <c r="C139" s="233" t="s">
        <v>96</v>
      </c>
      <c r="D139" s="233" t="s">
        <v>483</v>
      </c>
      <c r="E139" s="234" t="s">
        <v>5001</v>
      </c>
      <c r="F139" s="235" t="s">
        <v>5002</v>
      </c>
      <c r="G139" s="236" t="s">
        <v>982</v>
      </c>
      <c r="H139" s="237">
        <v>0.6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1E-3</v>
      </c>
      <c r="V139" s="197">
        <f t="shared" si="11"/>
        <v>5.9999999999999995E-4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3422</v>
      </c>
      <c r="AT139" s="199" t="s">
        <v>483</v>
      </c>
      <c r="AU139" s="199" t="s">
        <v>96</v>
      </c>
      <c r="AY139" s="19" t="s">
        <v>329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821</v>
      </c>
      <c r="BM139" s="199" t="s">
        <v>5003</v>
      </c>
    </row>
    <row r="140" spans="1:65" s="2" customFormat="1" ht="21.75" customHeight="1">
      <c r="A140" s="37"/>
      <c r="B140" s="153"/>
      <c r="C140" s="233" t="s">
        <v>178</v>
      </c>
      <c r="D140" s="233" t="s">
        <v>483</v>
      </c>
      <c r="E140" s="234" t="s">
        <v>5004</v>
      </c>
      <c r="F140" s="235" t="s">
        <v>5005</v>
      </c>
      <c r="G140" s="236" t="s">
        <v>982</v>
      </c>
      <c r="H140" s="237">
        <v>0.6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1E-3</v>
      </c>
      <c r="V140" s="197">
        <f t="shared" si="11"/>
        <v>5.9999999999999995E-4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3422</v>
      </c>
      <c r="AT140" s="199" t="s">
        <v>483</v>
      </c>
      <c r="AU140" s="199" t="s">
        <v>96</v>
      </c>
      <c r="AY140" s="19" t="s">
        <v>329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821</v>
      </c>
      <c r="BM140" s="199" t="s">
        <v>5006</v>
      </c>
    </row>
    <row r="141" spans="1:65" s="2" customFormat="1" ht="24.2" customHeight="1">
      <c r="A141" s="37"/>
      <c r="B141" s="153"/>
      <c r="C141" s="233" t="s">
        <v>335</v>
      </c>
      <c r="D141" s="233" t="s">
        <v>483</v>
      </c>
      <c r="E141" s="234" t="s">
        <v>5007</v>
      </c>
      <c r="F141" s="235" t="s">
        <v>5008</v>
      </c>
      <c r="G141" s="236" t="s">
        <v>342</v>
      </c>
      <c r="H141" s="237">
        <v>6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2.7E-4</v>
      </c>
      <c r="V141" s="197">
        <f t="shared" si="11"/>
        <v>1.6199999999999999E-3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3422</v>
      </c>
      <c r="AT141" s="199" t="s">
        <v>483</v>
      </c>
      <c r="AU141" s="199" t="s">
        <v>96</v>
      </c>
      <c r="AY141" s="19" t="s">
        <v>329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821</v>
      </c>
      <c r="BM141" s="199" t="s">
        <v>5009</v>
      </c>
    </row>
    <row r="142" spans="1:65" s="2" customFormat="1" ht="24.2" customHeight="1">
      <c r="A142" s="37"/>
      <c r="B142" s="153"/>
      <c r="C142" s="233" t="s">
        <v>350</v>
      </c>
      <c r="D142" s="233" t="s">
        <v>483</v>
      </c>
      <c r="E142" s="234" t="s">
        <v>5010</v>
      </c>
      <c r="F142" s="235" t="s">
        <v>5011</v>
      </c>
      <c r="G142" s="236" t="s">
        <v>646</v>
      </c>
      <c r="H142" s="237">
        <v>3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2.0000000000000001E-4</v>
      </c>
      <c r="V142" s="197">
        <f t="shared" si="11"/>
        <v>6.0000000000000006E-4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3422</v>
      </c>
      <c r="AT142" s="199" t="s">
        <v>483</v>
      </c>
      <c r="AU142" s="199" t="s">
        <v>96</v>
      </c>
      <c r="AY142" s="19" t="s">
        <v>329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821</v>
      </c>
      <c r="BM142" s="199" t="s">
        <v>5012</v>
      </c>
    </row>
    <row r="143" spans="1:65" s="2" customFormat="1" ht="21.75" customHeight="1">
      <c r="A143" s="37"/>
      <c r="B143" s="153"/>
      <c r="C143" s="187" t="s">
        <v>355</v>
      </c>
      <c r="D143" s="187" t="s">
        <v>331</v>
      </c>
      <c r="E143" s="188" t="s">
        <v>5013</v>
      </c>
      <c r="F143" s="189" t="s">
        <v>5014</v>
      </c>
      <c r="G143" s="190" t="s">
        <v>646</v>
      </c>
      <c r="H143" s="191">
        <v>1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821</v>
      </c>
      <c r="AT143" s="199" t="s">
        <v>331</v>
      </c>
      <c r="AU143" s="199" t="s">
        <v>96</v>
      </c>
      <c r="AY143" s="19" t="s">
        <v>329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821</v>
      </c>
      <c r="BM143" s="199" t="s">
        <v>5015</v>
      </c>
    </row>
    <row r="144" spans="1:65" s="2" customFormat="1" ht="21.75" customHeight="1">
      <c r="A144" s="37"/>
      <c r="B144" s="153"/>
      <c r="C144" s="233" t="s">
        <v>359</v>
      </c>
      <c r="D144" s="233" t="s">
        <v>483</v>
      </c>
      <c r="E144" s="234" t="s">
        <v>5016</v>
      </c>
      <c r="F144" s="235" t="s">
        <v>5017</v>
      </c>
      <c r="G144" s="236" t="s">
        <v>646</v>
      </c>
      <c r="H144" s="237">
        <v>1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3422</v>
      </c>
      <c r="AT144" s="199" t="s">
        <v>483</v>
      </c>
      <c r="AU144" s="199" t="s">
        <v>96</v>
      </c>
      <c r="AY144" s="19" t="s">
        <v>329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821</v>
      </c>
      <c r="BM144" s="199" t="s">
        <v>5018</v>
      </c>
    </row>
    <row r="145" spans="1:65" s="2" customFormat="1" ht="16.5" customHeight="1">
      <c r="A145" s="37"/>
      <c r="B145" s="153"/>
      <c r="C145" s="233" t="s">
        <v>364</v>
      </c>
      <c r="D145" s="233" t="s">
        <v>483</v>
      </c>
      <c r="E145" s="234" t="s">
        <v>5019</v>
      </c>
      <c r="F145" s="235" t="s">
        <v>5020</v>
      </c>
      <c r="G145" s="236" t="s">
        <v>646</v>
      </c>
      <c r="H145" s="237">
        <v>1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3422</v>
      </c>
      <c r="AT145" s="199" t="s">
        <v>483</v>
      </c>
      <c r="AU145" s="199" t="s">
        <v>96</v>
      </c>
      <c r="AY145" s="19" t="s">
        <v>329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821</v>
      </c>
      <c r="BM145" s="199" t="s">
        <v>5021</v>
      </c>
    </row>
    <row r="146" spans="1:65" s="2" customFormat="1" ht="16.5" customHeight="1">
      <c r="A146" s="37"/>
      <c r="B146" s="153"/>
      <c r="C146" s="233" t="s">
        <v>369</v>
      </c>
      <c r="D146" s="233" t="s">
        <v>483</v>
      </c>
      <c r="E146" s="234" t="s">
        <v>5022</v>
      </c>
      <c r="F146" s="235" t="s">
        <v>5023</v>
      </c>
      <c r="G146" s="236" t="s">
        <v>646</v>
      </c>
      <c r="H146" s="237">
        <v>1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3422</v>
      </c>
      <c r="AT146" s="199" t="s">
        <v>483</v>
      </c>
      <c r="AU146" s="199" t="s">
        <v>96</v>
      </c>
      <c r="AY146" s="19" t="s">
        <v>329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821</v>
      </c>
      <c r="BM146" s="199" t="s">
        <v>5024</v>
      </c>
    </row>
    <row r="147" spans="1:65" s="2" customFormat="1" ht="16.5" customHeight="1">
      <c r="A147" s="37"/>
      <c r="B147" s="153"/>
      <c r="C147" s="187" t="s">
        <v>381</v>
      </c>
      <c r="D147" s="187" t="s">
        <v>331</v>
      </c>
      <c r="E147" s="188" t="s">
        <v>5025</v>
      </c>
      <c r="F147" s="189" t="s">
        <v>5026</v>
      </c>
      <c r="G147" s="190" t="s">
        <v>4938</v>
      </c>
      <c r="H147" s="191">
        <v>0.01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821</v>
      </c>
      <c r="AT147" s="199" t="s">
        <v>331</v>
      </c>
      <c r="AU147" s="199" t="s">
        <v>96</v>
      </c>
      <c r="AY147" s="19" t="s">
        <v>329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821</v>
      </c>
      <c r="BM147" s="199" t="s">
        <v>5027</v>
      </c>
    </row>
    <row r="148" spans="1:65" s="2" customFormat="1" ht="16.5" customHeight="1">
      <c r="A148" s="37"/>
      <c r="B148" s="153"/>
      <c r="C148" s="233" t="s">
        <v>386</v>
      </c>
      <c r="D148" s="233" t="s">
        <v>483</v>
      </c>
      <c r="E148" s="234" t="s">
        <v>5028</v>
      </c>
      <c r="F148" s="235" t="s">
        <v>5029</v>
      </c>
      <c r="G148" s="236" t="s">
        <v>982</v>
      </c>
      <c r="H148" s="237">
        <v>10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3422</v>
      </c>
      <c r="AT148" s="199" t="s">
        <v>483</v>
      </c>
      <c r="AU148" s="199" t="s">
        <v>96</v>
      </c>
      <c r="AY148" s="19" t="s">
        <v>329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821</v>
      </c>
      <c r="BM148" s="199" t="s">
        <v>5030</v>
      </c>
    </row>
    <row r="149" spans="1:65" s="2" customFormat="1" ht="24.2" customHeight="1">
      <c r="A149" s="37"/>
      <c r="B149" s="153"/>
      <c r="C149" s="187" t="s">
        <v>394</v>
      </c>
      <c r="D149" s="187" t="s">
        <v>331</v>
      </c>
      <c r="E149" s="188" t="s">
        <v>5031</v>
      </c>
      <c r="F149" s="189" t="s">
        <v>5032</v>
      </c>
      <c r="G149" s="190" t="s">
        <v>646</v>
      </c>
      <c r="H149" s="191">
        <v>3</v>
      </c>
      <c r="I149" s="192"/>
      <c r="J149" s="192"/>
      <c r="K149" s="191">
        <f t="shared" si="6"/>
        <v>0</v>
      </c>
      <c r="L149" s="193"/>
      <c r="M149" s="38"/>
      <c r="N149" s="194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821</v>
      </c>
      <c r="AT149" s="199" t="s">
        <v>331</v>
      </c>
      <c r="AU149" s="199" t="s">
        <v>96</v>
      </c>
      <c r="AY149" s="19" t="s">
        <v>329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821</v>
      </c>
      <c r="BM149" s="199" t="s">
        <v>5033</v>
      </c>
    </row>
    <row r="150" spans="1:65" s="2" customFormat="1" ht="16.5" customHeight="1">
      <c r="A150" s="37"/>
      <c r="B150" s="153"/>
      <c r="C150" s="233" t="s">
        <v>399</v>
      </c>
      <c r="D150" s="233" t="s">
        <v>483</v>
      </c>
      <c r="E150" s="234" t="s">
        <v>5034</v>
      </c>
      <c r="F150" s="235" t="s">
        <v>5035</v>
      </c>
      <c r="G150" s="236" t="s">
        <v>646</v>
      </c>
      <c r="H150" s="237">
        <v>3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3422</v>
      </c>
      <c r="AT150" s="199" t="s">
        <v>483</v>
      </c>
      <c r="AU150" s="199" t="s">
        <v>96</v>
      </c>
      <c r="AY150" s="19" t="s">
        <v>329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821</v>
      </c>
      <c r="BM150" s="199" t="s">
        <v>5036</v>
      </c>
    </row>
    <row r="151" spans="1:65" s="2" customFormat="1" ht="24.2" customHeight="1">
      <c r="A151" s="37"/>
      <c r="B151" s="153"/>
      <c r="C151" s="187" t="s">
        <v>454</v>
      </c>
      <c r="D151" s="187" t="s">
        <v>331</v>
      </c>
      <c r="E151" s="188" t="s">
        <v>5037</v>
      </c>
      <c r="F151" s="189" t="s">
        <v>5038</v>
      </c>
      <c r="G151" s="190" t="s">
        <v>646</v>
      </c>
      <c r="H151" s="191">
        <v>1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821</v>
      </c>
      <c r="AT151" s="199" t="s">
        <v>331</v>
      </c>
      <c r="AU151" s="199" t="s">
        <v>96</v>
      </c>
      <c r="AY151" s="19" t="s">
        <v>329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821</v>
      </c>
      <c r="BM151" s="199" t="s">
        <v>5039</v>
      </c>
    </row>
    <row r="152" spans="1:65" s="2" customFormat="1" ht="16.5" customHeight="1">
      <c r="A152" s="37"/>
      <c r="B152" s="153"/>
      <c r="C152" s="233" t="s">
        <v>459</v>
      </c>
      <c r="D152" s="233" t="s">
        <v>483</v>
      </c>
      <c r="E152" s="234" t="s">
        <v>5040</v>
      </c>
      <c r="F152" s="235" t="s">
        <v>5041</v>
      </c>
      <c r="G152" s="236" t="s">
        <v>646</v>
      </c>
      <c r="H152" s="237">
        <v>1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0</v>
      </c>
      <c r="V152" s="197">
        <f t="shared" si="11"/>
        <v>0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3422</v>
      </c>
      <c r="AT152" s="199" t="s">
        <v>483</v>
      </c>
      <c r="AU152" s="199" t="s">
        <v>96</v>
      </c>
      <c r="AY152" s="19" t="s">
        <v>329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821</v>
      </c>
      <c r="BM152" s="199" t="s">
        <v>5042</v>
      </c>
    </row>
    <row r="153" spans="1:65" s="2" customFormat="1" ht="16.5" customHeight="1">
      <c r="A153" s="37"/>
      <c r="B153" s="153"/>
      <c r="C153" s="187" t="s">
        <v>464</v>
      </c>
      <c r="D153" s="187" t="s">
        <v>331</v>
      </c>
      <c r="E153" s="188" t="s">
        <v>5043</v>
      </c>
      <c r="F153" s="189" t="s">
        <v>5044</v>
      </c>
      <c r="G153" s="190" t="s">
        <v>646</v>
      </c>
      <c r="H153" s="191">
        <v>1</v>
      </c>
      <c r="I153" s="192"/>
      <c r="J153" s="192"/>
      <c r="K153" s="191">
        <f t="shared" si="6"/>
        <v>0</v>
      </c>
      <c r="L153" s="193"/>
      <c r="M153" s="38"/>
      <c r="N153" s="194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0</v>
      </c>
      <c r="V153" s="197">
        <f t="shared" si="11"/>
        <v>0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821</v>
      </c>
      <c r="AT153" s="199" t="s">
        <v>331</v>
      </c>
      <c r="AU153" s="199" t="s">
        <v>96</v>
      </c>
      <c r="AY153" s="19" t="s">
        <v>329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821</v>
      </c>
      <c r="BM153" s="199" t="s">
        <v>5045</v>
      </c>
    </row>
    <row r="154" spans="1:65" s="2" customFormat="1" ht="24.2" customHeight="1">
      <c r="A154" s="37"/>
      <c r="B154" s="153"/>
      <c r="C154" s="233" t="s">
        <v>468</v>
      </c>
      <c r="D154" s="233" t="s">
        <v>483</v>
      </c>
      <c r="E154" s="234" t="s">
        <v>5046</v>
      </c>
      <c r="F154" s="235" t="s">
        <v>5047</v>
      </c>
      <c r="G154" s="236" t="s">
        <v>646</v>
      </c>
      <c r="H154" s="237">
        <v>1</v>
      </c>
      <c r="I154" s="238"/>
      <c r="J154" s="239"/>
      <c r="K154" s="237">
        <f t="shared" si="6"/>
        <v>0</v>
      </c>
      <c r="L154" s="239"/>
      <c r="M154" s="240"/>
      <c r="N154" s="241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2.0000000000000001E-4</v>
      </c>
      <c r="V154" s="197">
        <f t="shared" si="11"/>
        <v>2.0000000000000001E-4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3422</v>
      </c>
      <c r="AT154" s="199" t="s">
        <v>483</v>
      </c>
      <c r="AU154" s="199" t="s">
        <v>96</v>
      </c>
      <c r="AY154" s="19" t="s">
        <v>329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821</v>
      </c>
      <c r="BM154" s="199" t="s">
        <v>5048</v>
      </c>
    </row>
    <row r="155" spans="1:65" s="2" customFormat="1" ht="21.75" customHeight="1">
      <c r="A155" s="37"/>
      <c r="B155" s="153"/>
      <c r="C155" s="187" t="s">
        <v>474</v>
      </c>
      <c r="D155" s="187" t="s">
        <v>331</v>
      </c>
      <c r="E155" s="188" t="s">
        <v>5049</v>
      </c>
      <c r="F155" s="189" t="s">
        <v>5050</v>
      </c>
      <c r="G155" s="190" t="s">
        <v>342</v>
      </c>
      <c r="H155" s="191">
        <v>10</v>
      </c>
      <c r="I155" s="192"/>
      <c r="J155" s="192"/>
      <c r="K155" s="191">
        <f t="shared" si="6"/>
        <v>0</v>
      </c>
      <c r="L155" s="193"/>
      <c r="M155" s="38"/>
      <c r="N155" s="194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0</v>
      </c>
      <c r="V155" s="197">
        <f t="shared" si="11"/>
        <v>0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821</v>
      </c>
      <c r="AT155" s="199" t="s">
        <v>331</v>
      </c>
      <c r="AU155" s="199" t="s">
        <v>96</v>
      </c>
      <c r="AY155" s="19" t="s">
        <v>329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821</v>
      </c>
      <c r="BM155" s="199" t="s">
        <v>5051</v>
      </c>
    </row>
    <row r="156" spans="1:65" s="2" customFormat="1" ht="16.5" customHeight="1">
      <c r="A156" s="37"/>
      <c r="B156" s="153"/>
      <c r="C156" s="233" t="s">
        <v>478</v>
      </c>
      <c r="D156" s="233" t="s">
        <v>483</v>
      </c>
      <c r="E156" s="234" t="s">
        <v>5052</v>
      </c>
      <c r="F156" s="235" t="s">
        <v>5053</v>
      </c>
      <c r="G156" s="236" t="s">
        <v>982</v>
      </c>
      <c r="H156" s="237">
        <v>10</v>
      </c>
      <c r="I156" s="238"/>
      <c r="J156" s="239"/>
      <c r="K156" s="237">
        <f t="shared" si="6"/>
        <v>0</v>
      </c>
      <c r="L156" s="239"/>
      <c r="M156" s="240"/>
      <c r="N156" s="241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3422</v>
      </c>
      <c r="AT156" s="199" t="s">
        <v>483</v>
      </c>
      <c r="AU156" s="199" t="s">
        <v>96</v>
      </c>
      <c r="AY156" s="19" t="s">
        <v>329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821</v>
      </c>
      <c r="BM156" s="199" t="s">
        <v>5054</v>
      </c>
    </row>
    <row r="157" spans="1:65" s="2" customFormat="1" ht="24.2" customHeight="1">
      <c r="A157" s="37"/>
      <c r="B157" s="153"/>
      <c r="C157" s="187" t="s">
        <v>8</v>
      </c>
      <c r="D157" s="187" t="s">
        <v>331</v>
      </c>
      <c r="E157" s="188" t="s">
        <v>5055</v>
      </c>
      <c r="F157" s="189" t="s">
        <v>5056</v>
      </c>
      <c r="G157" s="190" t="s">
        <v>342</v>
      </c>
      <c r="H157" s="191">
        <v>1</v>
      </c>
      <c r="I157" s="192"/>
      <c r="J157" s="192"/>
      <c r="K157" s="191">
        <f t="shared" si="6"/>
        <v>0</v>
      </c>
      <c r="L157" s="193"/>
      <c r="M157" s="38"/>
      <c r="N157" s="194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0</v>
      </c>
      <c r="V157" s="197">
        <f t="shared" si="11"/>
        <v>0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821</v>
      </c>
      <c r="AT157" s="199" t="s">
        <v>331</v>
      </c>
      <c r="AU157" s="199" t="s">
        <v>96</v>
      </c>
      <c r="AY157" s="19" t="s">
        <v>329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821</v>
      </c>
      <c r="BM157" s="199" t="s">
        <v>5057</v>
      </c>
    </row>
    <row r="158" spans="1:65" s="2" customFormat="1" ht="21.75" customHeight="1">
      <c r="A158" s="37"/>
      <c r="B158" s="153"/>
      <c r="C158" s="233" t="s">
        <v>489</v>
      </c>
      <c r="D158" s="233" t="s">
        <v>483</v>
      </c>
      <c r="E158" s="234" t="s">
        <v>5058</v>
      </c>
      <c r="F158" s="235" t="s">
        <v>5059</v>
      </c>
      <c r="G158" s="236" t="s">
        <v>982</v>
      </c>
      <c r="H158" s="237">
        <v>0.1</v>
      </c>
      <c r="I158" s="238"/>
      <c r="J158" s="239"/>
      <c r="K158" s="237">
        <f t="shared" si="6"/>
        <v>0</v>
      </c>
      <c r="L158" s="239"/>
      <c r="M158" s="240"/>
      <c r="N158" s="241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3422</v>
      </c>
      <c r="AT158" s="199" t="s">
        <v>483</v>
      </c>
      <c r="AU158" s="199" t="s">
        <v>96</v>
      </c>
      <c r="AY158" s="19" t="s">
        <v>329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821</v>
      </c>
      <c r="BM158" s="199" t="s">
        <v>5060</v>
      </c>
    </row>
    <row r="159" spans="1:65" s="2" customFormat="1" ht="21.75" customHeight="1">
      <c r="A159" s="37"/>
      <c r="B159" s="153"/>
      <c r="C159" s="233" t="s">
        <v>494</v>
      </c>
      <c r="D159" s="233" t="s">
        <v>483</v>
      </c>
      <c r="E159" s="234" t="s">
        <v>5061</v>
      </c>
      <c r="F159" s="235" t="s">
        <v>5062</v>
      </c>
      <c r="G159" s="236" t="s">
        <v>982</v>
      </c>
      <c r="H159" s="237">
        <v>0.1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0</v>
      </c>
      <c r="V159" s="197">
        <f t="shared" si="11"/>
        <v>0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3422</v>
      </c>
      <c r="AT159" s="199" t="s">
        <v>483</v>
      </c>
      <c r="AU159" s="199" t="s">
        <v>96</v>
      </c>
      <c r="AY159" s="19" t="s">
        <v>329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821</v>
      </c>
      <c r="BM159" s="199" t="s">
        <v>5063</v>
      </c>
    </row>
    <row r="160" spans="1:65" s="2" customFormat="1" ht="16.5" customHeight="1">
      <c r="A160" s="37"/>
      <c r="B160" s="153"/>
      <c r="C160" s="233" t="s">
        <v>514</v>
      </c>
      <c r="D160" s="233" t="s">
        <v>483</v>
      </c>
      <c r="E160" s="234" t="s">
        <v>5064</v>
      </c>
      <c r="F160" s="235" t="s">
        <v>5065</v>
      </c>
      <c r="G160" s="236" t="s">
        <v>982</v>
      </c>
      <c r="H160" s="237">
        <v>0.1</v>
      </c>
      <c r="I160" s="238"/>
      <c r="J160" s="239"/>
      <c r="K160" s="237">
        <f t="shared" si="6"/>
        <v>0</v>
      </c>
      <c r="L160" s="239"/>
      <c r="M160" s="240"/>
      <c r="N160" s="241" t="s">
        <v>1</v>
      </c>
      <c r="O160" s="195" t="s">
        <v>47</v>
      </c>
      <c r="P160" s="196">
        <f t="shared" si="7"/>
        <v>0</v>
      </c>
      <c r="Q160" s="196">
        <f t="shared" si="8"/>
        <v>0</v>
      </c>
      <c r="R160" s="196">
        <f t="shared" si="9"/>
        <v>0</v>
      </c>
      <c r="S160" s="66"/>
      <c r="T160" s="197">
        <f t="shared" si="10"/>
        <v>0</v>
      </c>
      <c r="U160" s="197">
        <v>0</v>
      </c>
      <c r="V160" s="197">
        <f t="shared" si="11"/>
        <v>0</v>
      </c>
      <c r="W160" s="197">
        <v>0</v>
      </c>
      <c r="X160" s="198">
        <f t="shared" si="12"/>
        <v>0</v>
      </c>
      <c r="Y160" s="37"/>
      <c r="Z160" s="37"/>
      <c r="AA160" s="37"/>
      <c r="AB160" s="37"/>
      <c r="AC160" s="37"/>
      <c r="AD160" s="37"/>
      <c r="AE160" s="37"/>
      <c r="AR160" s="199" t="s">
        <v>3422</v>
      </c>
      <c r="AT160" s="199" t="s">
        <v>483</v>
      </c>
      <c r="AU160" s="199" t="s">
        <v>96</v>
      </c>
      <c r="AY160" s="19" t="s">
        <v>329</v>
      </c>
      <c r="BE160" s="115">
        <f t="shared" si="13"/>
        <v>0</v>
      </c>
      <c r="BF160" s="115">
        <f t="shared" si="14"/>
        <v>0</v>
      </c>
      <c r="BG160" s="115">
        <f t="shared" si="15"/>
        <v>0</v>
      </c>
      <c r="BH160" s="115">
        <f t="shared" si="16"/>
        <v>0</v>
      </c>
      <c r="BI160" s="115">
        <f t="shared" si="17"/>
        <v>0</v>
      </c>
      <c r="BJ160" s="19" t="s">
        <v>96</v>
      </c>
      <c r="BK160" s="200">
        <f t="shared" si="18"/>
        <v>0</v>
      </c>
      <c r="BL160" s="19" t="s">
        <v>821</v>
      </c>
      <c r="BM160" s="199" t="s">
        <v>5066</v>
      </c>
    </row>
    <row r="161" spans="1:65" s="2" customFormat="1" ht="16.5" customHeight="1">
      <c r="A161" s="37"/>
      <c r="B161" s="153"/>
      <c r="C161" s="187" t="s">
        <v>522</v>
      </c>
      <c r="D161" s="187" t="s">
        <v>331</v>
      </c>
      <c r="E161" s="188" t="s">
        <v>5067</v>
      </c>
      <c r="F161" s="189" t="s">
        <v>5068</v>
      </c>
      <c r="G161" s="190" t="s">
        <v>342</v>
      </c>
      <c r="H161" s="191">
        <v>10</v>
      </c>
      <c r="I161" s="192"/>
      <c r="J161" s="192"/>
      <c r="K161" s="191">
        <f t="shared" si="6"/>
        <v>0</v>
      </c>
      <c r="L161" s="193"/>
      <c r="M161" s="38"/>
      <c r="N161" s="194" t="s">
        <v>1</v>
      </c>
      <c r="O161" s="195" t="s">
        <v>47</v>
      </c>
      <c r="P161" s="196">
        <f t="shared" si="7"/>
        <v>0</v>
      </c>
      <c r="Q161" s="196">
        <f t="shared" si="8"/>
        <v>0</v>
      </c>
      <c r="R161" s="196">
        <f t="shared" si="9"/>
        <v>0</v>
      </c>
      <c r="S161" s="66"/>
      <c r="T161" s="197">
        <f t="shared" si="10"/>
        <v>0</v>
      </c>
      <c r="U161" s="197">
        <v>0</v>
      </c>
      <c r="V161" s="197">
        <f t="shared" si="11"/>
        <v>0</v>
      </c>
      <c r="W161" s="197">
        <v>0</v>
      </c>
      <c r="X161" s="198">
        <f t="shared" si="12"/>
        <v>0</v>
      </c>
      <c r="Y161" s="37"/>
      <c r="Z161" s="37"/>
      <c r="AA161" s="37"/>
      <c r="AB161" s="37"/>
      <c r="AC161" s="37"/>
      <c r="AD161" s="37"/>
      <c r="AE161" s="37"/>
      <c r="AR161" s="199" t="s">
        <v>821</v>
      </c>
      <c r="AT161" s="199" t="s">
        <v>331</v>
      </c>
      <c r="AU161" s="199" t="s">
        <v>96</v>
      </c>
      <c r="AY161" s="19" t="s">
        <v>329</v>
      </c>
      <c r="BE161" s="115">
        <f t="shared" si="13"/>
        <v>0</v>
      </c>
      <c r="BF161" s="115">
        <f t="shared" si="14"/>
        <v>0</v>
      </c>
      <c r="BG161" s="115">
        <f t="shared" si="15"/>
        <v>0</v>
      </c>
      <c r="BH161" s="115">
        <f t="shared" si="16"/>
        <v>0</v>
      </c>
      <c r="BI161" s="115">
        <f t="shared" si="17"/>
        <v>0</v>
      </c>
      <c r="BJ161" s="19" t="s">
        <v>96</v>
      </c>
      <c r="BK161" s="200">
        <f t="shared" si="18"/>
        <v>0</v>
      </c>
      <c r="BL161" s="19" t="s">
        <v>821</v>
      </c>
      <c r="BM161" s="199" t="s">
        <v>5069</v>
      </c>
    </row>
    <row r="162" spans="1:65" s="2" customFormat="1" ht="21.75" customHeight="1">
      <c r="A162" s="37"/>
      <c r="B162" s="153"/>
      <c r="C162" s="233" t="s">
        <v>529</v>
      </c>
      <c r="D162" s="233" t="s">
        <v>483</v>
      </c>
      <c r="E162" s="234" t="s">
        <v>5070</v>
      </c>
      <c r="F162" s="235" t="s">
        <v>5071</v>
      </c>
      <c r="G162" s="236" t="s">
        <v>646</v>
      </c>
      <c r="H162" s="237">
        <v>1</v>
      </c>
      <c r="I162" s="238"/>
      <c r="J162" s="239"/>
      <c r="K162" s="237">
        <f t="shared" si="6"/>
        <v>0</v>
      </c>
      <c r="L162" s="239"/>
      <c r="M162" s="240"/>
      <c r="N162" s="241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0</v>
      </c>
      <c r="V162" s="197">
        <f t="shared" si="11"/>
        <v>0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3422</v>
      </c>
      <c r="AT162" s="199" t="s">
        <v>483</v>
      </c>
      <c r="AU162" s="199" t="s">
        <v>96</v>
      </c>
      <c r="AY162" s="19" t="s">
        <v>329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821</v>
      </c>
      <c r="BM162" s="199" t="s">
        <v>5072</v>
      </c>
    </row>
    <row r="163" spans="1:65" s="2" customFormat="1" ht="33" customHeight="1">
      <c r="A163" s="37"/>
      <c r="B163" s="153"/>
      <c r="C163" s="330" t="s">
        <v>540</v>
      </c>
      <c r="D163" s="330" t="s">
        <v>331</v>
      </c>
      <c r="E163" s="331" t="s">
        <v>5073</v>
      </c>
      <c r="F163" s="332" t="s">
        <v>5074</v>
      </c>
      <c r="G163" s="333" t="s">
        <v>342</v>
      </c>
      <c r="H163" s="334">
        <v>50</v>
      </c>
      <c r="I163" s="192"/>
      <c r="J163" s="192"/>
      <c r="K163" s="191">
        <f t="shared" si="6"/>
        <v>0</v>
      </c>
      <c r="L163" s="193"/>
      <c r="M163" s="38"/>
      <c r="N163" s="194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0</v>
      </c>
      <c r="V163" s="197">
        <f t="shared" si="11"/>
        <v>0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821</v>
      </c>
      <c r="AT163" s="199" t="s">
        <v>331</v>
      </c>
      <c r="AU163" s="199" t="s">
        <v>96</v>
      </c>
      <c r="AY163" s="19" t="s">
        <v>329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821</v>
      </c>
      <c r="BM163" s="199" t="s">
        <v>5075</v>
      </c>
    </row>
    <row r="164" spans="1:65" s="2" customFormat="1" ht="16.5" customHeight="1">
      <c r="A164" s="37"/>
      <c r="B164" s="153"/>
      <c r="C164" s="233" t="s">
        <v>550</v>
      </c>
      <c r="D164" s="233" t="s">
        <v>483</v>
      </c>
      <c r="E164" s="234" t="s">
        <v>5076</v>
      </c>
      <c r="F164" s="235" t="s">
        <v>5077</v>
      </c>
      <c r="G164" s="236" t="s">
        <v>646</v>
      </c>
      <c r="H164" s="237">
        <v>40</v>
      </c>
      <c r="I164" s="238"/>
      <c r="J164" s="239"/>
      <c r="K164" s="237">
        <f t="shared" si="6"/>
        <v>0</v>
      </c>
      <c r="L164" s="239"/>
      <c r="M164" s="240"/>
      <c r="N164" s="241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0</v>
      </c>
      <c r="V164" s="197">
        <f t="shared" si="11"/>
        <v>0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3422</v>
      </c>
      <c r="AT164" s="199" t="s">
        <v>483</v>
      </c>
      <c r="AU164" s="199" t="s">
        <v>96</v>
      </c>
      <c r="AY164" s="19" t="s">
        <v>329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821</v>
      </c>
      <c r="BM164" s="199" t="s">
        <v>5078</v>
      </c>
    </row>
    <row r="165" spans="1:65" s="2" customFormat="1" ht="16.5" customHeight="1">
      <c r="A165" s="37"/>
      <c r="B165" s="153"/>
      <c r="C165" s="335" t="s">
        <v>564</v>
      </c>
      <c r="D165" s="335" t="s">
        <v>483</v>
      </c>
      <c r="E165" s="336" t="s">
        <v>5052</v>
      </c>
      <c r="F165" s="337" t="s">
        <v>5053</v>
      </c>
      <c r="G165" s="338" t="s">
        <v>982</v>
      </c>
      <c r="H165" s="339">
        <v>50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0</v>
      </c>
      <c r="V165" s="197">
        <f t="shared" si="11"/>
        <v>0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3422</v>
      </c>
      <c r="AT165" s="199" t="s">
        <v>483</v>
      </c>
      <c r="AU165" s="199" t="s">
        <v>96</v>
      </c>
      <c r="AY165" s="19" t="s">
        <v>329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821</v>
      </c>
      <c r="BM165" s="199" t="s">
        <v>5079</v>
      </c>
    </row>
    <row r="166" spans="1:65" s="2" customFormat="1" ht="21.75" customHeight="1">
      <c r="A166" s="37"/>
      <c r="B166" s="153"/>
      <c r="C166" s="187" t="s">
        <v>577</v>
      </c>
      <c r="D166" s="187" t="s">
        <v>331</v>
      </c>
      <c r="E166" s="188" t="s">
        <v>5080</v>
      </c>
      <c r="F166" s="189" t="s">
        <v>5081</v>
      </c>
      <c r="G166" s="190" t="s">
        <v>342</v>
      </c>
      <c r="H166" s="191">
        <v>10</v>
      </c>
      <c r="I166" s="192"/>
      <c r="J166" s="192"/>
      <c r="K166" s="191">
        <f t="shared" si="6"/>
        <v>0</v>
      </c>
      <c r="L166" s="193"/>
      <c r="M166" s="38"/>
      <c r="N166" s="194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821</v>
      </c>
      <c r="AT166" s="199" t="s">
        <v>331</v>
      </c>
      <c r="AU166" s="199" t="s">
        <v>96</v>
      </c>
      <c r="AY166" s="19" t="s">
        <v>329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821</v>
      </c>
      <c r="BM166" s="199" t="s">
        <v>5082</v>
      </c>
    </row>
    <row r="167" spans="1:65" s="2" customFormat="1" ht="24.2" customHeight="1">
      <c r="A167" s="37"/>
      <c r="B167" s="153"/>
      <c r="C167" s="233" t="s">
        <v>583</v>
      </c>
      <c r="D167" s="233" t="s">
        <v>483</v>
      </c>
      <c r="E167" s="234" t="s">
        <v>5083</v>
      </c>
      <c r="F167" s="235" t="s">
        <v>5084</v>
      </c>
      <c r="G167" s="236" t="s">
        <v>982</v>
      </c>
      <c r="H167" s="237">
        <v>10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0</v>
      </c>
      <c r="V167" s="197">
        <f t="shared" si="11"/>
        <v>0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3422</v>
      </c>
      <c r="AT167" s="199" t="s">
        <v>483</v>
      </c>
      <c r="AU167" s="199" t="s">
        <v>96</v>
      </c>
      <c r="AY167" s="19" t="s">
        <v>329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821</v>
      </c>
      <c r="BM167" s="199" t="s">
        <v>5085</v>
      </c>
    </row>
    <row r="168" spans="1:65" s="2" customFormat="1" ht="16.5" customHeight="1">
      <c r="A168" s="37"/>
      <c r="B168" s="153"/>
      <c r="C168" s="233" t="s">
        <v>588</v>
      </c>
      <c r="D168" s="233" t="s">
        <v>483</v>
      </c>
      <c r="E168" s="234" t="s">
        <v>5086</v>
      </c>
      <c r="F168" s="235" t="s">
        <v>5087</v>
      </c>
      <c r="G168" s="236" t="s">
        <v>646</v>
      </c>
      <c r="H168" s="237">
        <v>12</v>
      </c>
      <c r="I168" s="238"/>
      <c r="J168" s="239"/>
      <c r="K168" s="237">
        <f t="shared" si="6"/>
        <v>0</v>
      </c>
      <c r="L168" s="239"/>
      <c r="M168" s="240"/>
      <c r="N168" s="241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3422</v>
      </c>
      <c r="AT168" s="199" t="s">
        <v>483</v>
      </c>
      <c r="AU168" s="199" t="s">
        <v>96</v>
      </c>
      <c r="AY168" s="19" t="s">
        <v>329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821</v>
      </c>
      <c r="BM168" s="199" t="s">
        <v>5088</v>
      </c>
    </row>
    <row r="169" spans="1:65" s="2" customFormat="1" ht="24.2" customHeight="1">
      <c r="A169" s="37"/>
      <c r="B169" s="153"/>
      <c r="C169" s="187" t="s">
        <v>595</v>
      </c>
      <c r="D169" s="187" t="s">
        <v>331</v>
      </c>
      <c r="E169" s="188" t="s">
        <v>5089</v>
      </c>
      <c r="F169" s="189" t="s">
        <v>5090</v>
      </c>
      <c r="G169" s="190" t="s">
        <v>646</v>
      </c>
      <c r="H169" s="191">
        <v>1</v>
      </c>
      <c r="I169" s="192"/>
      <c r="J169" s="192"/>
      <c r="K169" s="191">
        <f t="shared" si="6"/>
        <v>0</v>
      </c>
      <c r="L169" s="193"/>
      <c r="M169" s="38"/>
      <c r="N169" s="194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821</v>
      </c>
      <c r="AT169" s="199" t="s">
        <v>331</v>
      </c>
      <c r="AU169" s="199" t="s">
        <v>96</v>
      </c>
      <c r="AY169" s="19" t="s">
        <v>329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821</v>
      </c>
      <c r="BM169" s="199" t="s">
        <v>5091</v>
      </c>
    </row>
    <row r="170" spans="1:65" s="2" customFormat="1" ht="16.5" customHeight="1">
      <c r="A170" s="37"/>
      <c r="B170" s="153"/>
      <c r="C170" s="233" t="s">
        <v>601</v>
      </c>
      <c r="D170" s="233" t="s">
        <v>483</v>
      </c>
      <c r="E170" s="234" t="s">
        <v>5092</v>
      </c>
      <c r="F170" s="235" t="s">
        <v>5093</v>
      </c>
      <c r="G170" s="236" t="s">
        <v>646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0</v>
      </c>
      <c r="V170" s="197">
        <f t="shared" si="11"/>
        <v>0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3422</v>
      </c>
      <c r="AT170" s="199" t="s">
        <v>483</v>
      </c>
      <c r="AU170" s="199" t="s">
        <v>96</v>
      </c>
      <c r="AY170" s="19" t="s">
        <v>329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821</v>
      </c>
      <c r="BM170" s="199" t="s">
        <v>5094</v>
      </c>
    </row>
    <row r="171" spans="1:65" s="2" customFormat="1" ht="24.2" customHeight="1">
      <c r="A171" s="37"/>
      <c r="B171" s="153"/>
      <c r="C171" s="187" t="s">
        <v>618</v>
      </c>
      <c r="D171" s="187" t="s">
        <v>331</v>
      </c>
      <c r="E171" s="188" t="s">
        <v>5095</v>
      </c>
      <c r="F171" s="189" t="s">
        <v>5096</v>
      </c>
      <c r="G171" s="190" t="s">
        <v>646</v>
      </c>
      <c r="H171" s="191">
        <v>1</v>
      </c>
      <c r="I171" s="192"/>
      <c r="J171" s="192"/>
      <c r="K171" s="191">
        <f t="shared" si="6"/>
        <v>0</v>
      </c>
      <c r="L171" s="193"/>
      <c r="M171" s="38"/>
      <c r="N171" s="194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0</v>
      </c>
      <c r="V171" s="197">
        <f t="shared" si="11"/>
        <v>0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821</v>
      </c>
      <c r="AT171" s="199" t="s">
        <v>331</v>
      </c>
      <c r="AU171" s="199" t="s">
        <v>96</v>
      </c>
      <c r="AY171" s="19" t="s">
        <v>329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821</v>
      </c>
      <c r="BM171" s="199" t="s">
        <v>5097</v>
      </c>
    </row>
    <row r="172" spans="1:65" s="2" customFormat="1" ht="16.5" customHeight="1">
      <c r="A172" s="37"/>
      <c r="B172" s="153"/>
      <c r="C172" s="233" t="s">
        <v>629</v>
      </c>
      <c r="D172" s="233" t="s">
        <v>483</v>
      </c>
      <c r="E172" s="234" t="s">
        <v>5098</v>
      </c>
      <c r="F172" s="235" t="s">
        <v>5099</v>
      </c>
      <c r="G172" s="236" t="s">
        <v>646</v>
      </c>
      <c r="H172" s="237">
        <v>1</v>
      </c>
      <c r="I172" s="238"/>
      <c r="J172" s="239"/>
      <c r="K172" s="237">
        <f t="shared" si="6"/>
        <v>0</v>
      </c>
      <c r="L172" s="239"/>
      <c r="M172" s="240"/>
      <c r="N172" s="241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0</v>
      </c>
      <c r="V172" s="197">
        <f t="shared" si="11"/>
        <v>0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3422</v>
      </c>
      <c r="AT172" s="199" t="s">
        <v>483</v>
      </c>
      <c r="AU172" s="199" t="s">
        <v>96</v>
      </c>
      <c r="AY172" s="19" t="s">
        <v>329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821</v>
      </c>
      <c r="BM172" s="199" t="s">
        <v>5100</v>
      </c>
    </row>
    <row r="173" spans="1:65" s="12" customFormat="1" ht="22.9" customHeight="1">
      <c r="B173" s="173"/>
      <c r="D173" s="174" t="s">
        <v>82</v>
      </c>
      <c r="E173" s="185" t="s">
        <v>4969</v>
      </c>
      <c r="F173" s="185" t="s">
        <v>4970</v>
      </c>
      <c r="I173" s="176"/>
      <c r="J173" s="176"/>
      <c r="K173" s="186">
        <f>BK173</f>
        <v>0</v>
      </c>
      <c r="M173" s="173"/>
      <c r="N173" s="178"/>
      <c r="O173" s="179"/>
      <c r="P173" s="179"/>
      <c r="Q173" s="180">
        <f>Q174</f>
        <v>0</v>
      </c>
      <c r="R173" s="180">
        <f>R174</f>
        <v>0</v>
      </c>
      <c r="S173" s="179"/>
      <c r="T173" s="181">
        <f>T174</f>
        <v>0</v>
      </c>
      <c r="U173" s="179"/>
      <c r="V173" s="181">
        <f>V174</f>
        <v>0</v>
      </c>
      <c r="W173" s="179"/>
      <c r="X173" s="182">
        <f>X174</f>
        <v>0</v>
      </c>
      <c r="AR173" s="174" t="s">
        <v>178</v>
      </c>
      <c r="AT173" s="183" t="s">
        <v>82</v>
      </c>
      <c r="AU173" s="183" t="s">
        <v>90</v>
      </c>
      <c r="AY173" s="174" t="s">
        <v>329</v>
      </c>
      <c r="BK173" s="184">
        <f>BK174</f>
        <v>0</v>
      </c>
    </row>
    <row r="174" spans="1:65" s="2" customFormat="1" ht="37.9" customHeight="1">
      <c r="A174" s="37"/>
      <c r="B174" s="153"/>
      <c r="C174" s="187" t="s">
        <v>633</v>
      </c>
      <c r="D174" s="187" t="s">
        <v>331</v>
      </c>
      <c r="E174" s="188" t="s">
        <v>4977</v>
      </c>
      <c r="F174" s="189" t="s">
        <v>4978</v>
      </c>
      <c r="G174" s="190" t="s">
        <v>1460</v>
      </c>
      <c r="H174" s="191">
        <v>1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821</v>
      </c>
      <c r="AT174" s="199" t="s">
        <v>331</v>
      </c>
      <c r="AU174" s="199" t="s">
        <v>96</v>
      </c>
      <c r="AY174" s="19" t="s">
        <v>329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821</v>
      </c>
      <c r="BM174" s="199" t="s">
        <v>5101</v>
      </c>
    </row>
    <row r="175" spans="1:65" s="12" customFormat="1" ht="25.9" customHeight="1">
      <c r="B175" s="173"/>
      <c r="D175" s="174" t="s">
        <v>82</v>
      </c>
      <c r="E175" s="175" t="s">
        <v>304</v>
      </c>
      <c r="F175" s="175" t="s">
        <v>4980</v>
      </c>
      <c r="I175" s="176"/>
      <c r="J175" s="176"/>
      <c r="K175" s="177">
        <f>BK175</f>
        <v>0</v>
      </c>
      <c r="M175" s="173"/>
      <c r="N175" s="178"/>
      <c r="O175" s="179"/>
      <c r="P175" s="179"/>
      <c r="Q175" s="180">
        <f>Q176</f>
        <v>0</v>
      </c>
      <c r="R175" s="180">
        <f>R176</f>
        <v>0</v>
      </c>
      <c r="S175" s="179"/>
      <c r="T175" s="181">
        <f>T176</f>
        <v>0</v>
      </c>
      <c r="U175" s="179"/>
      <c r="V175" s="181">
        <f>V176</f>
        <v>0</v>
      </c>
      <c r="W175" s="179"/>
      <c r="X175" s="182">
        <f>X176</f>
        <v>0</v>
      </c>
      <c r="AR175" s="174" t="s">
        <v>350</v>
      </c>
      <c r="AT175" s="183" t="s">
        <v>82</v>
      </c>
      <c r="AU175" s="183" t="s">
        <v>83</v>
      </c>
      <c r="AY175" s="174" t="s">
        <v>329</v>
      </c>
      <c r="BK175" s="184">
        <f>BK176</f>
        <v>0</v>
      </c>
    </row>
    <row r="176" spans="1:65" s="12" customFormat="1" ht="22.9" customHeight="1">
      <c r="B176" s="173"/>
      <c r="D176" s="174" t="s">
        <v>82</v>
      </c>
      <c r="E176" s="185" t="s">
        <v>2598</v>
      </c>
      <c r="F176" s="185" t="s">
        <v>4986</v>
      </c>
      <c r="I176" s="176"/>
      <c r="J176" s="176"/>
      <c r="K176" s="186">
        <f>BK176</f>
        <v>0</v>
      </c>
      <c r="M176" s="173"/>
      <c r="N176" s="178"/>
      <c r="O176" s="179"/>
      <c r="P176" s="179"/>
      <c r="Q176" s="180">
        <f>SUM(Q177:Q179)</f>
        <v>0</v>
      </c>
      <c r="R176" s="180">
        <f>SUM(R177:R179)</f>
        <v>0</v>
      </c>
      <c r="S176" s="179"/>
      <c r="T176" s="181">
        <f>SUM(T177:T179)</f>
        <v>0</v>
      </c>
      <c r="U176" s="179"/>
      <c r="V176" s="181">
        <f>SUM(V177:V179)</f>
        <v>0</v>
      </c>
      <c r="W176" s="179"/>
      <c r="X176" s="182">
        <f>SUM(X177:X179)</f>
        <v>0</v>
      </c>
      <c r="AR176" s="174" t="s">
        <v>350</v>
      </c>
      <c r="AT176" s="183" t="s">
        <v>82</v>
      </c>
      <c r="AU176" s="183" t="s">
        <v>90</v>
      </c>
      <c r="AY176" s="174" t="s">
        <v>329</v>
      </c>
      <c r="BK176" s="184">
        <f>SUM(BK177:BK179)</f>
        <v>0</v>
      </c>
    </row>
    <row r="177" spans="1:65" s="2" customFormat="1" ht="16.5" customHeight="1">
      <c r="A177" s="37"/>
      <c r="B177" s="153"/>
      <c r="C177" s="187" t="s">
        <v>639</v>
      </c>
      <c r="D177" s="187" t="s">
        <v>331</v>
      </c>
      <c r="E177" s="188" t="s">
        <v>4987</v>
      </c>
      <c r="F177" s="189" t="s">
        <v>4988</v>
      </c>
      <c r="G177" s="190" t="s">
        <v>4989</v>
      </c>
      <c r="H177" s="191">
        <v>0.2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335</v>
      </c>
      <c r="AT177" s="199" t="s">
        <v>331</v>
      </c>
      <c r="AU177" s="199" t="s">
        <v>96</v>
      </c>
      <c r="AY177" s="19" t="s">
        <v>329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335</v>
      </c>
      <c r="BM177" s="199" t="s">
        <v>5102</v>
      </c>
    </row>
    <row r="178" spans="1:65" s="2" customFormat="1" ht="16.5" customHeight="1">
      <c r="A178" s="37"/>
      <c r="B178" s="153"/>
      <c r="C178" s="187" t="s">
        <v>643</v>
      </c>
      <c r="D178" s="187" t="s">
        <v>331</v>
      </c>
      <c r="E178" s="188" t="s">
        <v>4991</v>
      </c>
      <c r="F178" s="189" t="s">
        <v>4992</v>
      </c>
      <c r="G178" s="190" t="s">
        <v>1602</v>
      </c>
      <c r="H178" s="192"/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335</v>
      </c>
      <c r="AT178" s="199" t="s">
        <v>331</v>
      </c>
      <c r="AU178" s="199" t="s">
        <v>96</v>
      </c>
      <c r="AY178" s="19" t="s">
        <v>329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335</v>
      </c>
      <c r="BM178" s="199" t="s">
        <v>5103</v>
      </c>
    </row>
    <row r="179" spans="1:65" s="2" customFormat="1" ht="16.5" customHeight="1">
      <c r="A179" s="37"/>
      <c r="B179" s="153"/>
      <c r="C179" s="187" t="s">
        <v>648</v>
      </c>
      <c r="D179" s="187" t="s">
        <v>331</v>
      </c>
      <c r="E179" s="188" t="s">
        <v>4994</v>
      </c>
      <c r="F179" s="189" t="s">
        <v>4995</v>
      </c>
      <c r="G179" s="190" t="s">
        <v>1602</v>
      </c>
      <c r="H179" s="192"/>
      <c r="I179" s="192"/>
      <c r="J179" s="192"/>
      <c r="K179" s="191">
        <f>ROUND(P179*H179,3)</f>
        <v>0</v>
      </c>
      <c r="L179" s="193"/>
      <c r="M179" s="38"/>
      <c r="N179" s="242" t="s">
        <v>1</v>
      </c>
      <c r="O179" s="243" t="s">
        <v>47</v>
      </c>
      <c r="P179" s="244">
        <f>I179+J179</f>
        <v>0</v>
      </c>
      <c r="Q179" s="244">
        <f>ROUND(I179*H179,3)</f>
        <v>0</v>
      </c>
      <c r="R179" s="244">
        <f>ROUND(J179*H179,3)</f>
        <v>0</v>
      </c>
      <c r="S179" s="245"/>
      <c r="T179" s="246">
        <f>S179*H179</f>
        <v>0</v>
      </c>
      <c r="U179" s="246">
        <v>0</v>
      </c>
      <c r="V179" s="246">
        <f>U179*H179</f>
        <v>0</v>
      </c>
      <c r="W179" s="246">
        <v>0</v>
      </c>
      <c r="X179" s="247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335</v>
      </c>
      <c r="AT179" s="199" t="s">
        <v>331</v>
      </c>
      <c r="AU179" s="199" t="s">
        <v>96</v>
      </c>
      <c r="AY179" s="19" t="s">
        <v>329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335</v>
      </c>
      <c r="BM179" s="199" t="s">
        <v>5104</v>
      </c>
    </row>
    <row r="180" spans="1:65" s="2" customFormat="1" ht="6.95" customHeight="1">
      <c r="A180" s="37"/>
      <c r="B180" s="55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38"/>
      <c r="N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</row>
  </sheetData>
  <autoFilter ref="C134:L179" xr:uid="{00000000-0009-0000-0000-00000C000000}"/>
  <mergeCells count="17">
    <mergeCell ref="E127:H127"/>
    <mergeCell ref="M2:Z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8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139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3410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5105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SUM(BE137:BE187)),  2)</f>
        <v>0</v>
      </c>
      <c r="G39" s="130"/>
      <c r="H39" s="130"/>
      <c r="I39" s="131">
        <v>0.2</v>
      </c>
      <c r="J39" s="130"/>
      <c r="K39" s="129">
        <f>ROUND(((SUM(BE108:BE115) + SUM(BE137:BE187))*I39),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SUM(BF137:BF187)),  2)</f>
        <v>0</v>
      </c>
      <c r="G40" s="130"/>
      <c r="H40" s="130"/>
      <c r="I40" s="131">
        <v>0.2</v>
      </c>
      <c r="J40" s="130"/>
      <c r="K40" s="129">
        <f>ROUND(((SUM(BF108:BF115) + SUM(BF137:BF187))*I40),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SUM(BG137:BG187)),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SUM(BH137:BH187)),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SUM(BI137:BI187)),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3410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03.07 - Verejné osvetlenie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>Q137</f>
        <v>0</v>
      </c>
      <c r="J98" s="79">
        <f>R137</f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4861</v>
      </c>
      <c r="E99" s="145"/>
      <c r="F99" s="145"/>
      <c r="G99" s="145"/>
      <c r="H99" s="145"/>
      <c r="I99" s="146">
        <f>Q138</f>
        <v>0</v>
      </c>
      <c r="J99" s="146">
        <f>R138</f>
        <v>0</v>
      </c>
      <c r="K99" s="146">
        <f>K138</f>
        <v>0</v>
      </c>
      <c r="M99" s="143"/>
    </row>
    <row r="100" spans="1:65" s="9" customFormat="1" ht="24.95" customHeight="1">
      <c r="B100" s="143"/>
      <c r="D100" s="144" t="s">
        <v>5106</v>
      </c>
      <c r="E100" s="145"/>
      <c r="F100" s="145"/>
      <c r="G100" s="145"/>
      <c r="H100" s="145"/>
      <c r="I100" s="146">
        <f>Q140</f>
        <v>0</v>
      </c>
      <c r="J100" s="146">
        <f>R140</f>
        <v>0</v>
      </c>
      <c r="K100" s="146">
        <f>K140</f>
        <v>0</v>
      </c>
      <c r="M100" s="143"/>
    </row>
    <row r="101" spans="1:65" s="10" customFormat="1" ht="19.899999999999999" customHeight="1">
      <c r="B101" s="147"/>
      <c r="D101" s="148" t="s">
        <v>4863</v>
      </c>
      <c r="E101" s="149"/>
      <c r="F101" s="149"/>
      <c r="G101" s="149"/>
      <c r="H101" s="149"/>
      <c r="I101" s="150">
        <f>Q141</f>
        <v>0</v>
      </c>
      <c r="J101" s="150">
        <f>R141</f>
        <v>0</v>
      </c>
      <c r="K101" s="150">
        <f>K141</f>
        <v>0</v>
      </c>
      <c r="M101" s="147"/>
    </row>
    <row r="102" spans="1:65" s="10" customFormat="1" ht="19.899999999999999" customHeight="1">
      <c r="B102" s="147"/>
      <c r="D102" s="148" t="s">
        <v>4864</v>
      </c>
      <c r="E102" s="149"/>
      <c r="F102" s="149"/>
      <c r="G102" s="149"/>
      <c r="H102" s="149"/>
      <c r="I102" s="150">
        <f>Q173</f>
        <v>0</v>
      </c>
      <c r="J102" s="150">
        <f>R173</f>
        <v>0</v>
      </c>
      <c r="K102" s="150">
        <f>K173</f>
        <v>0</v>
      </c>
      <c r="M102" s="147"/>
    </row>
    <row r="103" spans="1:65" s="10" customFormat="1" ht="19.899999999999999" customHeight="1">
      <c r="B103" s="147"/>
      <c r="D103" s="148" t="s">
        <v>4865</v>
      </c>
      <c r="E103" s="149"/>
      <c r="F103" s="149"/>
      <c r="G103" s="149"/>
      <c r="H103" s="149"/>
      <c r="I103" s="150">
        <f>Q181</f>
        <v>0</v>
      </c>
      <c r="J103" s="150">
        <f>R181</f>
        <v>0</v>
      </c>
      <c r="K103" s="150">
        <f>K181</f>
        <v>0</v>
      </c>
      <c r="M103" s="147"/>
    </row>
    <row r="104" spans="1:65" s="9" customFormat="1" ht="24.95" customHeight="1">
      <c r="B104" s="143"/>
      <c r="D104" s="144" t="s">
        <v>4866</v>
      </c>
      <c r="E104" s="145"/>
      <c r="F104" s="145"/>
      <c r="G104" s="145"/>
      <c r="H104" s="145"/>
      <c r="I104" s="146">
        <f>Q183</f>
        <v>0</v>
      </c>
      <c r="J104" s="146">
        <f>R183</f>
        <v>0</v>
      </c>
      <c r="K104" s="146">
        <f>K183</f>
        <v>0</v>
      </c>
      <c r="M104" s="143"/>
    </row>
    <row r="105" spans="1:65" s="10" customFormat="1" ht="19.899999999999999" customHeight="1">
      <c r="B105" s="147"/>
      <c r="D105" s="148" t="s">
        <v>4868</v>
      </c>
      <c r="E105" s="149"/>
      <c r="F105" s="149"/>
      <c r="G105" s="149"/>
      <c r="H105" s="149"/>
      <c r="I105" s="150">
        <f>Q184</f>
        <v>0</v>
      </c>
      <c r="J105" s="150">
        <f>R184</f>
        <v>0</v>
      </c>
      <c r="K105" s="150">
        <f>K184</f>
        <v>0</v>
      </c>
      <c r="M105" s="147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302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23" t="s">
        <v>303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ref="BE109:BE114" si="0">IF(O109="základná",K109,0)</f>
        <v>0</v>
      </c>
      <c r="BF109" s="160">
        <f t="shared" ref="BF109:BF114" si="1">IF(O109="znížená",K109,0)</f>
        <v>0</v>
      </c>
      <c r="BG109" s="160">
        <f t="shared" ref="BG109:BG114" si="2">IF(O109="zákl. prenesená",K109,0)</f>
        <v>0</v>
      </c>
      <c r="BH109" s="160">
        <f t="shared" ref="BH109:BH114" si="3">IF(O109="zníž. prenesená",K109,0)</f>
        <v>0</v>
      </c>
      <c r="BI109" s="160">
        <f t="shared" ref="BI109:BI114" si="4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305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306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307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308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0"/>
        <v>0</v>
      </c>
      <c r="BF113" s="160">
        <f t="shared" si="1"/>
        <v>0</v>
      </c>
      <c r="BG113" s="160">
        <f t="shared" si="2"/>
        <v>0</v>
      </c>
      <c r="BH113" s="160">
        <f t="shared" si="3"/>
        <v>0</v>
      </c>
      <c r="BI113" s="160">
        <f t="shared" si="4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309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310</v>
      </c>
      <c r="AZ114" s="157"/>
      <c r="BA114" s="157"/>
      <c r="BB114" s="157"/>
      <c r="BC114" s="157"/>
      <c r="BD114" s="157"/>
      <c r="BE114" s="160">
        <f t="shared" si="0"/>
        <v>0</v>
      </c>
      <c r="BF114" s="160">
        <f t="shared" si="1"/>
        <v>0</v>
      </c>
      <c r="BG114" s="160">
        <f t="shared" si="2"/>
        <v>0</v>
      </c>
      <c r="BH114" s="160">
        <f t="shared" si="3"/>
        <v>0</v>
      </c>
      <c r="BI114" s="160">
        <f t="shared" si="4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266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311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4" t="str">
        <f>E7</f>
        <v>Krytá plaváreň Lučenec</v>
      </c>
      <c r="F125" s="325"/>
      <c r="G125" s="325"/>
      <c r="H125" s="325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272</v>
      </c>
      <c r="M126" s="22"/>
    </row>
    <row r="127" spans="1:65" s="2" customFormat="1" ht="16.5" customHeight="1">
      <c r="A127" s="37"/>
      <c r="B127" s="38"/>
      <c r="C127" s="37"/>
      <c r="D127" s="37"/>
      <c r="E127" s="324" t="s">
        <v>3410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274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5" t="str">
        <f>E11</f>
        <v>03.07 - Verejné osvetlenie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21. 4. 2022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312</v>
      </c>
      <c r="D136" s="164" t="s">
        <v>66</v>
      </c>
      <c r="E136" s="164" t="s">
        <v>62</v>
      </c>
      <c r="F136" s="164" t="s">
        <v>63</v>
      </c>
      <c r="G136" s="164" t="s">
        <v>313</v>
      </c>
      <c r="H136" s="164" t="s">
        <v>314</v>
      </c>
      <c r="I136" s="164" t="s">
        <v>315</v>
      </c>
      <c r="J136" s="164" t="s">
        <v>316</v>
      </c>
      <c r="K136" s="165" t="s">
        <v>281</v>
      </c>
      <c r="L136" s="166" t="s">
        <v>317</v>
      </c>
      <c r="M136" s="167"/>
      <c r="N136" s="70" t="s">
        <v>1</v>
      </c>
      <c r="O136" s="71" t="s">
        <v>45</v>
      </c>
      <c r="P136" s="71" t="s">
        <v>318</v>
      </c>
      <c r="Q136" s="71" t="s">
        <v>319</v>
      </c>
      <c r="R136" s="71" t="s">
        <v>320</v>
      </c>
      <c r="S136" s="71" t="s">
        <v>321</v>
      </c>
      <c r="T136" s="71" t="s">
        <v>322</v>
      </c>
      <c r="U136" s="71" t="s">
        <v>323</v>
      </c>
      <c r="V136" s="71" t="s">
        <v>324</v>
      </c>
      <c r="W136" s="71" t="s">
        <v>325</v>
      </c>
      <c r="X136" s="72" t="s">
        <v>326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276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Q138+Q140+Q183</f>
        <v>0</v>
      </c>
      <c r="R137" s="169">
        <f>R138+R140+R183</f>
        <v>0</v>
      </c>
      <c r="S137" s="74"/>
      <c r="T137" s="170">
        <f>T138+T140+T183</f>
        <v>0</v>
      </c>
      <c r="U137" s="74"/>
      <c r="V137" s="170">
        <f>V138+V140+V183</f>
        <v>13.88579</v>
      </c>
      <c r="W137" s="74"/>
      <c r="X137" s="171">
        <f>X138+X140+X183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283</v>
      </c>
      <c r="BK137" s="172">
        <f>BK138+BK140+BK183</f>
        <v>0</v>
      </c>
    </row>
    <row r="138" spans="1:65" s="12" customFormat="1" ht="25.9" customHeight="1">
      <c r="B138" s="173"/>
      <c r="D138" s="174" t="s">
        <v>82</v>
      </c>
      <c r="E138" s="175" t="s">
        <v>4869</v>
      </c>
      <c r="F138" s="175" t="s">
        <v>4870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</f>
        <v>0</v>
      </c>
      <c r="R138" s="180">
        <f>R139</f>
        <v>0</v>
      </c>
      <c r="S138" s="179"/>
      <c r="T138" s="181">
        <f>T139</f>
        <v>0</v>
      </c>
      <c r="U138" s="179"/>
      <c r="V138" s="181">
        <f>V139</f>
        <v>0</v>
      </c>
      <c r="W138" s="179"/>
      <c r="X138" s="182">
        <f>X139</f>
        <v>0</v>
      </c>
      <c r="AR138" s="174" t="s">
        <v>90</v>
      </c>
      <c r="AT138" s="183" t="s">
        <v>82</v>
      </c>
      <c r="AU138" s="183" t="s">
        <v>83</v>
      </c>
      <c r="AY138" s="174" t="s">
        <v>329</v>
      </c>
      <c r="BK138" s="184">
        <f>BK139</f>
        <v>0</v>
      </c>
    </row>
    <row r="139" spans="1:65" s="2" customFormat="1" ht="16.5" customHeight="1">
      <c r="A139" s="37"/>
      <c r="B139" s="153"/>
      <c r="C139" s="187" t="s">
        <v>90</v>
      </c>
      <c r="D139" s="187" t="s">
        <v>331</v>
      </c>
      <c r="E139" s="188" t="s">
        <v>4871</v>
      </c>
      <c r="F139" s="189" t="s">
        <v>4872</v>
      </c>
      <c r="G139" s="190" t="s">
        <v>4873</v>
      </c>
      <c r="H139" s="191">
        <v>1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0</v>
      </c>
      <c r="V139" s="197">
        <f>U139*H139</f>
        <v>0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335</v>
      </c>
      <c r="AT139" s="199" t="s">
        <v>331</v>
      </c>
      <c r="AU139" s="199" t="s">
        <v>90</v>
      </c>
      <c r="AY139" s="19" t="s">
        <v>329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335</v>
      </c>
      <c r="BM139" s="199" t="s">
        <v>5107</v>
      </c>
    </row>
    <row r="140" spans="1:65" s="12" customFormat="1" ht="25.9" customHeight="1">
      <c r="B140" s="173"/>
      <c r="D140" s="174" t="s">
        <v>82</v>
      </c>
      <c r="E140" s="175" t="s">
        <v>483</v>
      </c>
      <c r="F140" s="175" t="s">
        <v>5108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Q141+Q173+Q181</f>
        <v>0</v>
      </c>
      <c r="R140" s="180">
        <f>R141+R173+R181</f>
        <v>0</v>
      </c>
      <c r="S140" s="179"/>
      <c r="T140" s="181">
        <f>T141+T173+T181</f>
        <v>0</v>
      </c>
      <c r="U140" s="179"/>
      <c r="V140" s="181">
        <f>V141+V173+V181</f>
        <v>13.88579</v>
      </c>
      <c r="W140" s="179"/>
      <c r="X140" s="182">
        <f>X141+X173+X181</f>
        <v>0</v>
      </c>
      <c r="AR140" s="174" t="s">
        <v>178</v>
      </c>
      <c r="AT140" s="183" t="s">
        <v>82</v>
      </c>
      <c r="AU140" s="183" t="s">
        <v>83</v>
      </c>
      <c r="AY140" s="174" t="s">
        <v>329</v>
      </c>
      <c r="BK140" s="184">
        <f>BK141+BK173+BK181</f>
        <v>0</v>
      </c>
    </row>
    <row r="141" spans="1:65" s="12" customFormat="1" ht="22.9" customHeight="1">
      <c r="B141" s="173"/>
      <c r="D141" s="174" t="s">
        <v>82</v>
      </c>
      <c r="E141" s="185" t="s">
        <v>3414</v>
      </c>
      <c r="F141" s="185" t="s">
        <v>4876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SUM(Q142:Q172)</f>
        <v>0</v>
      </c>
      <c r="R141" s="180">
        <f>SUM(R142:R172)</f>
        <v>0</v>
      </c>
      <c r="S141" s="179"/>
      <c r="T141" s="181">
        <f>SUM(T142:T172)</f>
        <v>0</v>
      </c>
      <c r="U141" s="179"/>
      <c r="V141" s="181">
        <f>SUM(V142:V172)</f>
        <v>0.8542900000000001</v>
      </c>
      <c r="W141" s="179"/>
      <c r="X141" s="182">
        <f>SUM(X142:X172)</f>
        <v>0</v>
      </c>
      <c r="AR141" s="174" t="s">
        <v>178</v>
      </c>
      <c r="AT141" s="183" t="s">
        <v>82</v>
      </c>
      <c r="AU141" s="183" t="s">
        <v>90</v>
      </c>
      <c r="AY141" s="174" t="s">
        <v>329</v>
      </c>
      <c r="BK141" s="184">
        <f>SUM(BK142:BK172)</f>
        <v>0</v>
      </c>
    </row>
    <row r="142" spans="1:65" s="2" customFormat="1" ht="24.2" customHeight="1">
      <c r="A142" s="37"/>
      <c r="B142" s="153"/>
      <c r="C142" s="187" t="s">
        <v>96</v>
      </c>
      <c r="D142" s="187" t="s">
        <v>331</v>
      </c>
      <c r="E142" s="188" t="s">
        <v>5109</v>
      </c>
      <c r="F142" s="189" t="s">
        <v>5110</v>
      </c>
      <c r="G142" s="190" t="s">
        <v>342</v>
      </c>
      <c r="H142" s="191">
        <v>160</v>
      </c>
      <c r="I142" s="192"/>
      <c r="J142" s="192"/>
      <c r="K142" s="191">
        <f t="shared" ref="K142:K159" si="5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59" si="6">I142+J142</f>
        <v>0</v>
      </c>
      <c r="Q142" s="196">
        <f t="shared" ref="Q142:Q159" si="7">ROUND(I142*H142,3)</f>
        <v>0</v>
      </c>
      <c r="R142" s="196">
        <f t="shared" ref="R142:R159" si="8">ROUND(J142*H142,3)</f>
        <v>0</v>
      </c>
      <c r="S142" s="66"/>
      <c r="T142" s="197">
        <f t="shared" ref="T142:T159" si="9">S142*H142</f>
        <v>0</v>
      </c>
      <c r="U142" s="197">
        <v>0</v>
      </c>
      <c r="V142" s="197">
        <f t="shared" ref="V142:V159" si="10">U142*H142</f>
        <v>0</v>
      </c>
      <c r="W142" s="197">
        <v>0</v>
      </c>
      <c r="X142" s="198">
        <f t="shared" ref="X142:X159" si="11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821</v>
      </c>
      <c r="AT142" s="199" t="s">
        <v>331</v>
      </c>
      <c r="AU142" s="199" t="s">
        <v>96</v>
      </c>
      <c r="AY142" s="19" t="s">
        <v>329</v>
      </c>
      <c r="BE142" s="115">
        <f t="shared" ref="BE142:BE159" si="12">IF(O142="základná",K142,0)</f>
        <v>0</v>
      </c>
      <c r="BF142" s="115">
        <f t="shared" ref="BF142:BF159" si="13">IF(O142="znížená",K142,0)</f>
        <v>0</v>
      </c>
      <c r="BG142" s="115">
        <f t="shared" ref="BG142:BG159" si="14">IF(O142="zákl. prenesená",K142,0)</f>
        <v>0</v>
      </c>
      <c r="BH142" s="115">
        <f t="shared" ref="BH142:BH159" si="15">IF(O142="zníž. prenesená",K142,0)</f>
        <v>0</v>
      </c>
      <c r="BI142" s="115">
        <f t="shared" ref="BI142:BI159" si="16">IF(O142="nulová",K142,0)</f>
        <v>0</v>
      </c>
      <c r="BJ142" s="19" t="s">
        <v>96</v>
      </c>
      <c r="BK142" s="200">
        <f t="shared" ref="BK142:BK159" si="17">ROUND(P142*H142,3)</f>
        <v>0</v>
      </c>
      <c r="BL142" s="19" t="s">
        <v>821</v>
      </c>
      <c r="BM142" s="199" t="s">
        <v>5111</v>
      </c>
    </row>
    <row r="143" spans="1:65" s="2" customFormat="1" ht="21.75" customHeight="1">
      <c r="A143" s="37"/>
      <c r="B143" s="153"/>
      <c r="C143" s="233" t="s">
        <v>178</v>
      </c>
      <c r="D143" s="233" t="s">
        <v>483</v>
      </c>
      <c r="E143" s="234" t="s">
        <v>5112</v>
      </c>
      <c r="F143" s="235" t="s">
        <v>5113</v>
      </c>
      <c r="G143" s="236" t="s">
        <v>342</v>
      </c>
      <c r="H143" s="237">
        <v>160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2.5000000000000001E-4</v>
      </c>
      <c r="V143" s="197">
        <f t="shared" si="10"/>
        <v>0.04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3422</v>
      </c>
      <c r="AT143" s="199" t="s">
        <v>483</v>
      </c>
      <c r="AU143" s="199" t="s">
        <v>96</v>
      </c>
      <c r="AY143" s="19" t="s">
        <v>329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821</v>
      </c>
      <c r="BM143" s="199" t="s">
        <v>5114</v>
      </c>
    </row>
    <row r="144" spans="1:65" s="2" customFormat="1" ht="16.5" customHeight="1">
      <c r="A144" s="37"/>
      <c r="B144" s="153"/>
      <c r="C144" s="233" t="s">
        <v>335</v>
      </c>
      <c r="D144" s="233" t="s">
        <v>483</v>
      </c>
      <c r="E144" s="234" t="s">
        <v>5115</v>
      </c>
      <c r="F144" s="235" t="s">
        <v>5116</v>
      </c>
      <c r="G144" s="236" t="s">
        <v>646</v>
      </c>
      <c r="H144" s="237">
        <v>160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1.0000000000000001E-5</v>
      </c>
      <c r="V144" s="197">
        <f t="shared" si="10"/>
        <v>1.6000000000000001E-3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3422</v>
      </c>
      <c r="AT144" s="199" t="s">
        <v>483</v>
      </c>
      <c r="AU144" s="199" t="s">
        <v>96</v>
      </c>
      <c r="AY144" s="19" t="s">
        <v>329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821</v>
      </c>
      <c r="BM144" s="199" t="s">
        <v>5117</v>
      </c>
    </row>
    <row r="145" spans="1:65" s="2" customFormat="1" ht="24.2" customHeight="1">
      <c r="A145" s="37"/>
      <c r="B145" s="153"/>
      <c r="C145" s="187" t="s">
        <v>350</v>
      </c>
      <c r="D145" s="187" t="s">
        <v>331</v>
      </c>
      <c r="E145" s="188" t="s">
        <v>5118</v>
      </c>
      <c r="F145" s="189" t="s">
        <v>5119</v>
      </c>
      <c r="G145" s="190" t="s">
        <v>646</v>
      </c>
      <c r="H145" s="191">
        <v>14</v>
      </c>
      <c r="I145" s="192"/>
      <c r="J145" s="192"/>
      <c r="K145" s="191">
        <f t="shared" si="5"/>
        <v>0</v>
      </c>
      <c r="L145" s="193"/>
      <c r="M145" s="38"/>
      <c r="N145" s="194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821</v>
      </c>
      <c r="AT145" s="199" t="s">
        <v>331</v>
      </c>
      <c r="AU145" s="199" t="s">
        <v>96</v>
      </c>
      <c r="AY145" s="19" t="s">
        <v>329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821</v>
      </c>
      <c r="BM145" s="199" t="s">
        <v>5120</v>
      </c>
    </row>
    <row r="146" spans="1:65" s="2" customFormat="1" ht="24.2" customHeight="1">
      <c r="A146" s="37"/>
      <c r="B146" s="153"/>
      <c r="C146" s="233" t="s">
        <v>355</v>
      </c>
      <c r="D146" s="233" t="s">
        <v>483</v>
      </c>
      <c r="E146" s="234" t="s">
        <v>5121</v>
      </c>
      <c r="F146" s="235" t="s">
        <v>5122</v>
      </c>
      <c r="G146" s="236" t="s">
        <v>646</v>
      </c>
      <c r="H146" s="237">
        <v>14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6.0000000000000002E-5</v>
      </c>
      <c r="V146" s="197">
        <f t="shared" si="10"/>
        <v>8.4000000000000003E-4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3422</v>
      </c>
      <c r="AT146" s="199" t="s">
        <v>483</v>
      </c>
      <c r="AU146" s="199" t="s">
        <v>96</v>
      </c>
      <c r="AY146" s="19" t="s">
        <v>329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821</v>
      </c>
      <c r="BM146" s="199" t="s">
        <v>5123</v>
      </c>
    </row>
    <row r="147" spans="1:65" s="2" customFormat="1" ht="24.2" customHeight="1">
      <c r="A147" s="37"/>
      <c r="B147" s="153"/>
      <c r="C147" s="187" t="s">
        <v>359</v>
      </c>
      <c r="D147" s="187" t="s">
        <v>331</v>
      </c>
      <c r="E147" s="188" t="s">
        <v>5124</v>
      </c>
      <c r="F147" s="189" t="s">
        <v>5125</v>
      </c>
      <c r="G147" s="190" t="s">
        <v>646</v>
      </c>
      <c r="H147" s="191">
        <v>7</v>
      </c>
      <c r="I147" s="192"/>
      <c r="J147" s="192"/>
      <c r="K147" s="191">
        <f t="shared" si="5"/>
        <v>0</v>
      </c>
      <c r="L147" s="193"/>
      <c r="M147" s="38"/>
      <c r="N147" s="194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821</v>
      </c>
      <c r="AT147" s="199" t="s">
        <v>331</v>
      </c>
      <c r="AU147" s="199" t="s">
        <v>96</v>
      </c>
      <c r="AY147" s="19" t="s">
        <v>329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821</v>
      </c>
      <c r="BM147" s="199" t="s">
        <v>5126</v>
      </c>
    </row>
    <row r="148" spans="1:65" s="2" customFormat="1" ht="21.75" customHeight="1">
      <c r="A148" s="37"/>
      <c r="B148" s="153"/>
      <c r="C148" s="233" t="s">
        <v>364</v>
      </c>
      <c r="D148" s="233" t="s">
        <v>483</v>
      </c>
      <c r="E148" s="234" t="s">
        <v>5127</v>
      </c>
      <c r="F148" s="235" t="s">
        <v>5128</v>
      </c>
      <c r="G148" s="236" t="s">
        <v>646</v>
      </c>
      <c r="H148" s="237">
        <v>7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3422</v>
      </c>
      <c r="AT148" s="199" t="s">
        <v>483</v>
      </c>
      <c r="AU148" s="199" t="s">
        <v>96</v>
      </c>
      <c r="AY148" s="19" t="s">
        <v>329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821</v>
      </c>
      <c r="BM148" s="199" t="s">
        <v>5129</v>
      </c>
    </row>
    <row r="149" spans="1:65" s="2" customFormat="1" ht="24.2" customHeight="1">
      <c r="A149" s="37"/>
      <c r="B149" s="153"/>
      <c r="C149" s="187" t="s">
        <v>369</v>
      </c>
      <c r="D149" s="187" t="s">
        <v>331</v>
      </c>
      <c r="E149" s="188" t="s">
        <v>5130</v>
      </c>
      <c r="F149" s="189" t="s">
        <v>5131</v>
      </c>
      <c r="G149" s="190" t="s">
        <v>646</v>
      </c>
      <c r="H149" s="191">
        <v>7</v>
      </c>
      <c r="I149" s="192"/>
      <c r="J149" s="192"/>
      <c r="K149" s="191">
        <f t="shared" si="5"/>
        <v>0</v>
      </c>
      <c r="L149" s="193"/>
      <c r="M149" s="38"/>
      <c r="N149" s="194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821</v>
      </c>
      <c r="AT149" s="199" t="s">
        <v>331</v>
      </c>
      <c r="AU149" s="199" t="s">
        <v>96</v>
      </c>
      <c r="AY149" s="19" t="s">
        <v>329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821</v>
      </c>
      <c r="BM149" s="199" t="s">
        <v>5132</v>
      </c>
    </row>
    <row r="150" spans="1:65" s="2" customFormat="1" ht="21.75" customHeight="1">
      <c r="A150" s="37"/>
      <c r="B150" s="153"/>
      <c r="C150" s="233" t="s">
        <v>381</v>
      </c>
      <c r="D150" s="233" t="s">
        <v>483</v>
      </c>
      <c r="E150" s="234" t="s">
        <v>5133</v>
      </c>
      <c r="F150" s="235" t="s">
        <v>5134</v>
      </c>
      <c r="G150" s="236" t="s">
        <v>646</v>
      </c>
      <c r="H150" s="237">
        <v>7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3422</v>
      </c>
      <c r="AT150" s="199" t="s">
        <v>483</v>
      </c>
      <c r="AU150" s="199" t="s">
        <v>96</v>
      </c>
      <c r="AY150" s="19" t="s">
        <v>329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821</v>
      </c>
      <c r="BM150" s="199" t="s">
        <v>5135</v>
      </c>
    </row>
    <row r="151" spans="1:65" s="2" customFormat="1" ht="24.2" customHeight="1">
      <c r="A151" s="37"/>
      <c r="B151" s="153"/>
      <c r="C151" s="187" t="s">
        <v>386</v>
      </c>
      <c r="D151" s="187" t="s">
        <v>331</v>
      </c>
      <c r="E151" s="188" t="s">
        <v>5136</v>
      </c>
      <c r="F151" s="189" t="s">
        <v>5137</v>
      </c>
      <c r="G151" s="190" t="s">
        <v>646</v>
      </c>
      <c r="H151" s="191">
        <v>7</v>
      </c>
      <c r="I151" s="192"/>
      <c r="J151" s="192"/>
      <c r="K151" s="191">
        <f t="shared" si="5"/>
        <v>0</v>
      </c>
      <c r="L151" s="193"/>
      <c r="M151" s="38"/>
      <c r="N151" s="194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821</v>
      </c>
      <c r="AT151" s="199" t="s">
        <v>331</v>
      </c>
      <c r="AU151" s="199" t="s">
        <v>96</v>
      </c>
      <c r="AY151" s="19" t="s">
        <v>329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821</v>
      </c>
      <c r="BM151" s="199" t="s">
        <v>5138</v>
      </c>
    </row>
    <row r="152" spans="1:65" s="2" customFormat="1" ht="33" customHeight="1">
      <c r="A152" s="37"/>
      <c r="B152" s="153"/>
      <c r="C152" s="233" t="s">
        <v>394</v>
      </c>
      <c r="D152" s="233" t="s">
        <v>483</v>
      </c>
      <c r="E152" s="234" t="s">
        <v>5139</v>
      </c>
      <c r="F152" s="235" t="s">
        <v>5140</v>
      </c>
      <c r="G152" s="236" t="s">
        <v>646</v>
      </c>
      <c r="H152" s="237">
        <v>7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7.0000000000000007E-2</v>
      </c>
      <c r="V152" s="197">
        <f t="shared" si="10"/>
        <v>0.49000000000000005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1223</v>
      </c>
      <c r="AT152" s="199" t="s">
        <v>483</v>
      </c>
      <c r="AU152" s="199" t="s">
        <v>96</v>
      </c>
      <c r="AY152" s="19" t="s">
        <v>329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1223</v>
      </c>
      <c r="BM152" s="199" t="s">
        <v>5141</v>
      </c>
    </row>
    <row r="153" spans="1:65" s="2" customFormat="1" ht="16.5" customHeight="1">
      <c r="A153" s="37"/>
      <c r="B153" s="153"/>
      <c r="C153" s="187" t="s">
        <v>399</v>
      </c>
      <c r="D153" s="187" t="s">
        <v>331</v>
      </c>
      <c r="E153" s="188" t="s">
        <v>5142</v>
      </c>
      <c r="F153" s="189" t="s">
        <v>5143</v>
      </c>
      <c r="G153" s="190" t="s">
        <v>646</v>
      </c>
      <c r="H153" s="191">
        <v>7</v>
      </c>
      <c r="I153" s="192"/>
      <c r="J153" s="192"/>
      <c r="K153" s="191">
        <f t="shared" si="5"/>
        <v>0</v>
      </c>
      <c r="L153" s="193"/>
      <c r="M153" s="38"/>
      <c r="N153" s="194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821</v>
      </c>
      <c r="AT153" s="199" t="s">
        <v>331</v>
      </c>
      <c r="AU153" s="199" t="s">
        <v>96</v>
      </c>
      <c r="AY153" s="19" t="s">
        <v>329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821</v>
      </c>
      <c r="BM153" s="199" t="s">
        <v>5144</v>
      </c>
    </row>
    <row r="154" spans="1:65" s="2" customFormat="1" ht="21.75" customHeight="1">
      <c r="A154" s="37"/>
      <c r="B154" s="153"/>
      <c r="C154" s="233" t="s">
        <v>454</v>
      </c>
      <c r="D154" s="233" t="s">
        <v>483</v>
      </c>
      <c r="E154" s="234" t="s">
        <v>5145</v>
      </c>
      <c r="F154" s="235" t="s">
        <v>5146</v>
      </c>
      <c r="G154" s="236" t="s">
        <v>646</v>
      </c>
      <c r="H154" s="237">
        <v>7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4.13E-3</v>
      </c>
      <c r="V154" s="197">
        <f t="shared" si="10"/>
        <v>2.8909999999999998E-2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3422</v>
      </c>
      <c r="AT154" s="199" t="s">
        <v>483</v>
      </c>
      <c r="AU154" s="199" t="s">
        <v>96</v>
      </c>
      <c r="AY154" s="19" t="s">
        <v>329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821</v>
      </c>
      <c r="BM154" s="199" t="s">
        <v>5147</v>
      </c>
    </row>
    <row r="155" spans="1:65" s="2" customFormat="1" ht="16.5" customHeight="1">
      <c r="A155" s="37"/>
      <c r="B155" s="153"/>
      <c r="C155" s="233" t="s">
        <v>459</v>
      </c>
      <c r="D155" s="233" t="s">
        <v>483</v>
      </c>
      <c r="E155" s="234" t="s">
        <v>5148</v>
      </c>
      <c r="F155" s="235" t="s">
        <v>5149</v>
      </c>
      <c r="G155" s="236" t="s">
        <v>646</v>
      </c>
      <c r="H155" s="237">
        <v>7</v>
      </c>
      <c r="I155" s="238"/>
      <c r="J155" s="239"/>
      <c r="K155" s="237">
        <f t="shared" si="5"/>
        <v>0</v>
      </c>
      <c r="L155" s="239"/>
      <c r="M155" s="240"/>
      <c r="N155" s="241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1.0000000000000001E-5</v>
      </c>
      <c r="V155" s="197">
        <f t="shared" si="10"/>
        <v>7.0000000000000007E-5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3422</v>
      </c>
      <c r="AT155" s="199" t="s">
        <v>483</v>
      </c>
      <c r="AU155" s="199" t="s">
        <v>96</v>
      </c>
      <c r="AY155" s="19" t="s">
        <v>329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821</v>
      </c>
      <c r="BM155" s="199" t="s">
        <v>5150</v>
      </c>
    </row>
    <row r="156" spans="1:65" s="2" customFormat="1" ht="24.2" customHeight="1">
      <c r="A156" s="37"/>
      <c r="B156" s="153"/>
      <c r="C156" s="187" t="s">
        <v>464</v>
      </c>
      <c r="D156" s="187" t="s">
        <v>331</v>
      </c>
      <c r="E156" s="188" t="s">
        <v>5151</v>
      </c>
      <c r="F156" s="189" t="s">
        <v>5152</v>
      </c>
      <c r="G156" s="190" t="s">
        <v>342</v>
      </c>
      <c r="H156" s="191">
        <v>170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821</v>
      </c>
      <c r="AT156" s="199" t="s">
        <v>331</v>
      </c>
      <c r="AU156" s="199" t="s">
        <v>96</v>
      </c>
      <c r="AY156" s="19" t="s">
        <v>329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821</v>
      </c>
      <c r="BM156" s="199" t="s">
        <v>5153</v>
      </c>
    </row>
    <row r="157" spans="1:65" s="2" customFormat="1" ht="16.5" customHeight="1">
      <c r="A157" s="37"/>
      <c r="B157" s="153"/>
      <c r="C157" s="233" t="s">
        <v>468</v>
      </c>
      <c r="D157" s="233" t="s">
        <v>483</v>
      </c>
      <c r="E157" s="234" t="s">
        <v>5154</v>
      </c>
      <c r="F157" s="235" t="s">
        <v>3481</v>
      </c>
      <c r="G157" s="236" t="s">
        <v>982</v>
      </c>
      <c r="H157" s="237">
        <v>170</v>
      </c>
      <c r="I157" s="238"/>
      <c r="J157" s="239"/>
      <c r="K157" s="237">
        <f t="shared" si="5"/>
        <v>0</v>
      </c>
      <c r="L157" s="239"/>
      <c r="M157" s="240"/>
      <c r="N157" s="241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1E-3</v>
      </c>
      <c r="V157" s="197">
        <f t="shared" si="10"/>
        <v>0.17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3422</v>
      </c>
      <c r="AT157" s="199" t="s">
        <v>483</v>
      </c>
      <c r="AU157" s="199" t="s">
        <v>96</v>
      </c>
      <c r="AY157" s="19" t="s">
        <v>329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821</v>
      </c>
      <c r="BM157" s="199" t="s">
        <v>5155</v>
      </c>
    </row>
    <row r="158" spans="1:65" s="2" customFormat="1" ht="24.2" customHeight="1">
      <c r="A158" s="37"/>
      <c r="B158" s="153"/>
      <c r="C158" s="187" t="s">
        <v>474</v>
      </c>
      <c r="D158" s="187" t="s">
        <v>331</v>
      </c>
      <c r="E158" s="188" t="s">
        <v>3483</v>
      </c>
      <c r="F158" s="189" t="s">
        <v>3484</v>
      </c>
      <c r="G158" s="190" t="s">
        <v>342</v>
      </c>
      <c r="H158" s="191">
        <v>14</v>
      </c>
      <c r="I158" s="192"/>
      <c r="J158" s="192"/>
      <c r="K158" s="191">
        <f t="shared" si="5"/>
        <v>0</v>
      </c>
      <c r="L158" s="193"/>
      <c r="M158" s="38"/>
      <c r="N158" s="194" t="s">
        <v>1</v>
      </c>
      <c r="O158" s="195" t="s">
        <v>47</v>
      </c>
      <c r="P158" s="196">
        <f t="shared" si="6"/>
        <v>0</v>
      </c>
      <c r="Q158" s="196">
        <f t="shared" si="7"/>
        <v>0</v>
      </c>
      <c r="R158" s="196">
        <f t="shared" si="8"/>
        <v>0</v>
      </c>
      <c r="S158" s="66"/>
      <c r="T158" s="197">
        <f t="shared" si="9"/>
        <v>0</v>
      </c>
      <c r="U158" s="197">
        <v>0</v>
      </c>
      <c r="V158" s="197">
        <f t="shared" si="10"/>
        <v>0</v>
      </c>
      <c r="W158" s="197">
        <v>0</v>
      </c>
      <c r="X158" s="198">
        <f t="shared" si="11"/>
        <v>0</v>
      </c>
      <c r="Y158" s="37"/>
      <c r="Z158" s="37"/>
      <c r="AA158" s="37"/>
      <c r="AB158" s="37"/>
      <c r="AC158" s="37"/>
      <c r="AD158" s="37"/>
      <c r="AE158" s="37"/>
      <c r="AR158" s="199" t="s">
        <v>821</v>
      </c>
      <c r="AT158" s="199" t="s">
        <v>331</v>
      </c>
      <c r="AU158" s="199" t="s">
        <v>96</v>
      </c>
      <c r="AY158" s="19" t="s">
        <v>329</v>
      </c>
      <c r="BE158" s="115">
        <f t="shared" si="12"/>
        <v>0</v>
      </c>
      <c r="BF158" s="115">
        <f t="shared" si="13"/>
        <v>0</v>
      </c>
      <c r="BG158" s="115">
        <f t="shared" si="14"/>
        <v>0</v>
      </c>
      <c r="BH158" s="115">
        <f t="shared" si="15"/>
        <v>0</v>
      </c>
      <c r="BI158" s="115">
        <f t="shared" si="16"/>
        <v>0</v>
      </c>
      <c r="BJ158" s="19" t="s">
        <v>96</v>
      </c>
      <c r="BK158" s="200">
        <f t="shared" si="17"/>
        <v>0</v>
      </c>
      <c r="BL158" s="19" t="s">
        <v>821</v>
      </c>
      <c r="BM158" s="199" t="s">
        <v>5156</v>
      </c>
    </row>
    <row r="159" spans="1:65" s="2" customFormat="1" ht="16.5" customHeight="1">
      <c r="A159" s="37"/>
      <c r="B159" s="153"/>
      <c r="C159" s="233" t="s">
        <v>478</v>
      </c>
      <c r="D159" s="233" t="s">
        <v>483</v>
      </c>
      <c r="E159" s="234" t="s">
        <v>3439</v>
      </c>
      <c r="F159" s="235" t="s">
        <v>3440</v>
      </c>
      <c r="G159" s="236" t="s">
        <v>982</v>
      </c>
      <c r="H159" s="237">
        <v>8.75</v>
      </c>
      <c r="I159" s="238"/>
      <c r="J159" s="239"/>
      <c r="K159" s="237">
        <f t="shared" si="5"/>
        <v>0</v>
      </c>
      <c r="L159" s="239"/>
      <c r="M159" s="240"/>
      <c r="N159" s="241" t="s">
        <v>1</v>
      </c>
      <c r="O159" s="195" t="s">
        <v>47</v>
      </c>
      <c r="P159" s="196">
        <f t="shared" si="6"/>
        <v>0</v>
      </c>
      <c r="Q159" s="196">
        <f t="shared" si="7"/>
        <v>0</v>
      </c>
      <c r="R159" s="196">
        <f t="shared" si="8"/>
        <v>0</v>
      </c>
      <c r="S159" s="66"/>
      <c r="T159" s="197">
        <f t="shared" si="9"/>
        <v>0</v>
      </c>
      <c r="U159" s="197">
        <v>1E-3</v>
      </c>
      <c r="V159" s="197">
        <f t="shared" si="10"/>
        <v>8.7500000000000008E-3</v>
      </c>
      <c r="W159" s="197">
        <v>0</v>
      </c>
      <c r="X159" s="198">
        <f t="shared" si="11"/>
        <v>0</v>
      </c>
      <c r="Y159" s="37"/>
      <c r="Z159" s="37"/>
      <c r="AA159" s="37"/>
      <c r="AB159" s="37"/>
      <c r="AC159" s="37"/>
      <c r="AD159" s="37"/>
      <c r="AE159" s="37"/>
      <c r="AR159" s="199" t="s">
        <v>1223</v>
      </c>
      <c r="AT159" s="199" t="s">
        <v>483</v>
      </c>
      <c r="AU159" s="199" t="s">
        <v>96</v>
      </c>
      <c r="AY159" s="19" t="s">
        <v>329</v>
      </c>
      <c r="BE159" s="115">
        <f t="shared" si="12"/>
        <v>0</v>
      </c>
      <c r="BF159" s="115">
        <f t="shared" si="13"/>
        <v>0</v>
      </c>
      <c r="BG159" s="115">
        <f t="shared" si="14"/>
        <v>0</v>
      </c>
      <c r="BH159" s="115">
        <f t="shared" si="15"/>
        <v>0</v>
      </c>
      <c r="BI159" s="115">
        <f t="shared" si="16"/>
        <v>0</v>
      </c>
      <c r="BJ159" s="19" t="s">
        <v>96</v>
      </c>
      <c r="BK159" s="200">
        <f t="shared" si="17"/>
        <v>0</v>
      </c>
      <c r="BL159" s="19" t="s">
        <v>1223</v>
      </c>
      <c r="BM159" s="199" t="s">
        <v>5157</v>
      </c>
    </row>
    <row r="160" spans="1:65" s="13" customFormat="1" ht="11.25">
      <c r="B160" s="201"/>
      <c r="D160" s="202" t="s">
        <v>348</v>
      </c>
      <c r="F160" s="204" t="s">
        <v>5158</v>
      </c>
      <c r="H160" s="205">
        <v>8.75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348</v>
      </c>
      <c r="AU160" s="203" t="s">
        <v>96</v>
      </c>
      <c r="AV160" s="13" t="s">
        <v>96</v>
      </c>
      <c r="AW160" s="13" t="s">
        <v>3</v>
      </c>
      <c r="AX160" s="13" t="s">
        <v>90</v>
      </c>
      <c r="AY160" s="203" t="s">
        <v>329</v>
      </c>
    </row>
    <row r="161" spans="1:65" s="2" customFormat="1" ht="16.5" customHeight="1">
      <c r="A161" s="37"/>
      <c r="B161" s="153"/>
      <c r="C161" s="187" t="s">
        <v>8</v>
      </c>
      <c r="D161" s="187" t="s">
        <v>331</v>
      </c>
      <c r="E161" s="188" t="s">
        <v>5159</v>
      </c>
      <c r="F161" s="189" t="s">
        <v>3425</v>
      </c>
      <c r="G161" s="190" t="s">
        <v>646</v>
      </c>
      <c r="H161" s="191">
        <v>7</v>
      </c>
      <c r="I161" s="192"/>
      <c r="J161" s="192"/>
      <c r="K161" s="191">
        <f t="shared" ref="K161:K172" si="18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72" si="19">I161+J161</f>
        <v>0</v>
      </c>
      <c r="Q161" s="196">
        <f t="shared" ref="Q161:Q172" si="20">ROUND(I161*H161,3)</f>
        <v>0</v>
      </c>
      <c r="R161" s="196">
        <f t="shared" ref="R161:R172" si="21">ROUND(J161*H161,3)</f>
        <v>0</v>
      </c>
      <c r="S161" s="66"/>
      <c r="T161" s="197">
        <f t="shared" ref="T161:T172" si="22">S161*H161</f>
        <v>0</v>
      </c>
      <c r="U161" s="197">
        <v>0</v>
      </c>
      <c r="V161" s="197">
        <f t="shared" ref="V161:V172" si="23">U161*H161</f>
        <v>0</v>
      </c>
      <c r="W161" s="197">
        <v>0</v>
      </c>
      <c r="X161" s="198">
        <f t="shared" ref="X161:X172" si="24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821</v>
      </c>
      <c r="AT161" s="199" t="s">
        <v>331</v>
      </c>
      <c r="AU161" s="199" t="s">
        <v>96</v>
      </c>
      <c r="AY161" s="19" t="s">
        <v>329</v>
      </c>
      <c r="BE161" s="115">
        <f t="shared" ref="BE161:BE172" si="25">IF(O161="základná",K161,0)</f>
        <v>0</v>
      </c>
      <c r="BF161" s="115">
        <f t="shared" ref="BF161:BF172" si="26">IF(O161="znížená",K161,0)</f>
        <v>0</v>
      </c>
      <c r="BG161" s="115">
        <f t="shared" ref="BG161:BG172" si="27">IF(O161="zákl. prenesená",K161,0)</f>
        <v>0</v>
      </c>
      <c r="BH161" s="115">
        <f t="shared" ref="BH161:BH172" si="28">IF(O161="zníž. prenesená",K161,0)</f>
        <v>0</v>
      </c>
      <c r="BI161" s="115">
        <f t="shared" ref="BI161:BI172" si="29">IF(O161="nulová",K161,0)</f>
        <v>0</v>
      </c>
      <c r="BJ161" s="19" t="s">
        <v>96</v>
      </c>
      <c r="BK161" s="200">
        <f t="shared" ref="BK161:BK172" si="30">ROUND(P161*H161,3)</f>
        <v>0</v>
      </c>
      <c r="BL161" s="19" t="s">
        <v>821</v>
      </c>
      <c r="BM161" s="199" t="s">
        <v>5160</v>
      </c>
    </row>
    <row r="162" spans="1:65" s="2" customFormat="1" ht="16.5" customHeight="1">
      <c r="A162" s="37"/>
      <c r="B162" s="153"/>
      <c r="C162" s="233" t="s">
        <v>489</v>
      </c>
      <c r="D162" s="233" t="s">
        <v>483</v>
      </c>
      <c r="E162" s="234" t="s">
        <v>5161</v>
      </c>
      <c r="F162" s="235" t="s">
        <v>3546</v>
      </c>
      <c r="G162" s="236" t="s">
        <v>646</v>
      </c>
      <c r="H162" s="237">
        <v>7</v>
      </c>
      <c r="I162" s="238"/>
      <c r="J162" s="239"/>
      <c r="K162" s="237">
        <f t="shared" si="18"/>
        <v>0</v>
      </c>
      <c r="L162" s="239"/>
      <c r="M162" s="240"/>
      <c r="N162" s="241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1.4999999999999999E-4</v>
      </c>
      <c r="V162" s="197">
        <f t="shared" si="23"/>
        <v>1.0499999999999999E-3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3422</v>
      </c>
      <c r="AT162" s="199" t="s">
        <v>483</v>
      </c>
      <c r="AU162" s="199" t="s">
        <v>96</v>
      </c>
      <c r="AY162" s="19" t="s">
        <v>329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821</v>
      </c>
      <c r="BM162" s="199" t="s">
        <v>5162</v>
      </c>
    </row>
    <row r="163" spans="1:65" s="2" customFormat="1" ht="16.5" customHeight="1">
      <c r="A163" s="37"/>
      <c r="B163" s="153"/>
      <c r="C163" s="187" t="s">
        <v>494</v>
      </c>
      <c r="D163" s="187" t="s">
        <v>331</v>
      </c>
      <c r="E163" s="188" t="s">
        <v>5163</v>
      </c>
      <c r="F163" s="189" t="s">
        <v>5164</v>
      </c>
      <c r="G163" s="190" t="s">
        <v>646</v>
      </c>
      <c r="H163" s="191">
        <v>14</v>
      </c>
      <c r="I163" s="192"/>
      <c r="J163" s="192"/>
      <c r="K163" s="191">
        <f t="shared" si="18"/>
        <v>0</v>
      </c>
      <c r="L163" s="193"/>
      <c r="M163" s="38"/>
      <c r="N163" s="194" t="s">
        <v>1</v>
      </c>
      <c r="O163" s="195" t="s">
        <v>47</v>
      </c>
      <c r="P163" s="196">
        <f t="shared" si="19"/>
        <v>0</v>
      </c>
      <c r="Q163" s="196">
        <f t="shared" si="20"/>
        <v>0</v>
      </c>
      <c r="R163" s="196">
        <f t="shared" si="21"/>
        <v>0</v>
      </c>
      <c r="S163" s="66"/>
      <c r="T163" s="197">
        <f t="shared" si="22"/>
        <v>0</v>
      </c>
      <c r="U163" s="197">
        <v>0</v>
      </c>
      <c r="V163" s="197">
        <f t="shared" si="23"/>
        <v>0</v>
      </c>
      <c r="W163" s="197">
        <v>0</v>
      </c>
      <c r="X163" s="198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821</v>
      </c>
      <c r="AT163" s="199" t="s">
        <v>331</v>
      </c>
      <c r="AU163" s="199" t="s">
        <v>96</v>
      </c>
      <c r="AY163" s="19" t="s">
        <v>329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821</v>
      </c>
      <c r="BM163" s="199" t="s">
        <v>5165</v>
      </c>
    </row>
    <row r="164" spans="1:65" s="2" customFormat="1" ht="24.2" customHeight="1">
      <c r="A164" s="37"/>
      <c r="B164" s="153"/>
      <c r="C164" s="233" t="s">
        <v>514</v>
      </c>
      <c r="D164" s="233" t="s">
        <v>483</v>
      </c>
      <c r="E164" s="234" t="s">
        <v>5166</v>
      </c>
      <c r="F164" s="235" t="s">
        <v>5167</v>
      </c>
      <c r="G164" s="236" t="s">
        <v>646</v>
      </c>
      <c r="H164" s="237">
        <v>14</v>
      </c>
      <c r="I164" s="238"/>
      <c r="J164" s="239"/>
      <c r="K164" s="237">
        <f t="shared" si="18"/>
        <v>0</v>
      </c>
      <c r="L164" s="239"/>
      <c r="M164" s="240"/>
      <c r="N164" s="241" t="s">
        <v>1</v>
      </c>
      <c r="O164" s="195" t="s">
        <v>47</v>
      </c>
      <c r="P164" s="196">
        <f t="shared" si="19"/>
        <v>0</v>
      </c>
      <c r="Q164" s="196">
        <f t="shared" si="20"/>
        <v>0</v>
      </c>
      <c r="R164" s="196">
        <f t="shared" si="21"/>
        <v>0</v>
      </c>
      <c r="S164" s="66"/>
      <c r="T164" s="197">
        <f t="shared" si="22"/>
        <v>0</v>
      </c>
      <c r="U164" s="197">
        <v>2.2000000000000001E-4</v>
      </c>
      <c r="V164" s="197">
        <f t="shared" si="23"/>
        <v>3.0800000000000003E-3</v>
      </c>
      <c r="W164" s="197">
        <v>0</v>
      </c>
      <c r="X164" s="198">
        <f t="shared" si="24"/>
        <v>0</v>
      </c>
      <c r="Y164" s="37"/>
      <c r="Z164" s="37"/>
      <c r="AA164" s="37"/>
      <c r="AB164" s="37"/>
      <c r="AC164" s="37"/>
      <c r="AD164" s="37"/>
      <c r="AE164" s="37"/>
      <c r="AR164" s="199" t="s">
        <v>3422</v>
      </c>
      <c r="AT164" s="199" t="s">
        <v>483</v>
      </c>
      <c r="AU164" s="199" t="s">
        <v>96</v>
      </c>
      <c r="AY164" s="19" t="s">
        <v>329</v>
      </c>
      <c r="BE164" s="115">
        <f t="shared" si="25"/>
        <v>0</v>
      </c>
      <c r="BF164" s="115">
        <f t="shared" si="26"/>
        <v>0</v>
      </c>
      <c r="BG164" s="115">
        <f t="shared" si="27"/>
        <v>0</v>
      </c>
      <c r="BH164" s="115">
        <f t="shared" si="28"/>
        <v>0</v>
      </c>
      <c r="BI164" s="115">
        <f t="shared" si="29"/>
        <v>0</v>
      </c>
      <c r="BJ164" s="19" t="s">
        <v>96</v>
      </c>
      <c r="BK164" s="200">
        <f t="shared" si="30"/>
        <v>0</v>
      </c>
      <c r="BL164" s="19" t="s">
        <v>821</v>
      </c>
      <c r="BM164" s="199" t="s">
        <v>5168</v>
      </c>
    </row>
    <row r="165" spans="1:65" s="2" customFormat="1" ht="16.5" customHeight="1">
      <c r="A165" s="37"/>
      <c r="B165" s="153"/>
      <c r="C165" s="187" t="s">
        <v>522</v>
      </c>
      <c r="D165" s="187" t="s">
        <v>331</v>
      </c>
      <c r="E165" s="188" t="s">
        <v>5169</v>
      </c>
      <c r="F165" s="189" t="s">
        <v>5170</v>
      </c>
      <c r="G165" s="190" t="s">
        <v>646</v>
      </c>
      <c r="H165" s="191">
        <v>14</v>
      </c>
      <c r="I165" s="192"/>
      <c r="J165" s="192"/>
      <c r="K165" s="191">
        <f t="shared" si="18"/>
        <v>0</v>
      </c>
      <c r="L165" s="193"/>
      <c r="M165" s="38"/>
      <c r="N165" s="194" t="s">
        <v>1</v>
      </c>
      <c r="O165" s="195" t="s">
        <v>47</v>
      </c>
      <c r="P165" s="196">
        <f t="shared" si="19"/>
        <v>0</v>
      </c>
      <c r="Q165" s="196">
        <f t="shared" si="20"/>
        <v>0</v>
      </c>
      <c r="R165" s="196">
        <f t="shared" si="21"/>
        <v>0</v>
      </c>
      <c r="S165" s="66"/>
      <c r="T165" s="197">
        <f t="shared" si="22"/>
        <v>0</v>
      </c>
      <c r="U165" s="197">
        <v>0</v>
      </c>
      <c r="V165" s="197">
        <f t="shared" si="23"/>
        <v>0</v>
      </c>
      <c r="W165" s="197">
        <v>0</v>
      </c>
      <c r="X165" s="198">
        <f t="shared" si="24"/>
        <v>0</v>
      </c>
      <c r="Y165" s="37"/>
      <c r="Z165" s="37"/>
      <c r="AA165" s="37"/>
      <c r="AB165" s="37"/>
      <c r="AC165" s="37"/>
      <c r="AD165" s="37"/>
      <c r="AE165" s="37"/>
      <c r="AR165" s="199" t="s">
        <v>821</v>
      </c>
      <c r="AT165" s="199" t="s">
        <v>331</v>
      </c>
      <c r="AU165" s="199" t="s">
        <v>96</v>
      </c>
      <c r="AY165" s="19" t="s">
        <v>329</v>
      </c>
      <c r="BE165" s="115">
        <f t="shared" si="25"/>
        <v>0</v>
      </c>
      <c r="BF165" s="115">
        <f t="shared" si="26"/>
        <v>0</v>
      </c>
      <c r="BG165" s="115">
        <f t="shared" si="27"/>
        <v>0</v>
      </c>
      <c r="BH165" s="115">
        <f t="shared" si="28"/>
        <v>0</v>
      </c>
      <c r="BI165" s="115">
        <f t="shared" si="29"/>
        <v>0</v>
      </c>
      <c r="BJ165" s="19" t="s">
        <v>96</v>
      </c>
      <c r="BK165" s="200">
        <f t="shared" si="30"/>
        <v>0</v>
      </c>
      <c r="BL165" s="19" t="s">
        <v>821</v>
      </c>
      <c r="BM165" s="199" t="s">
        <v>5171</v>
      </c>
    </row>
    <row r="166" spans="1:65" s="2" customFormat="1" ht="16.5" customHeight="1">
      <c r="A166" s="37"/>
      <c r="B166" s="153"/>
      <c r="C166" s="233" t="s">
        <v>529</v>
      </c>
      <c r="D166" s="233" t="s">
        <v>483</v>
      </c>
      <c r="E166" s="234" t="s">
        <v>5172</v>
      </c>
      <c r="F166" s="235" t="s">
        <v>5173</v>
      </c>
      <c r="G166" s="236" t="s">
        <v>646</v>
      </c>
      <c r="H166" s="237">
        <v>14</v>
      </c>
      <c r="I166" s="238"/>
      <c r="J166" s="239"/>
      <c r="K166" s="237">
        <f t="shared" si="18"/>
        <v>0</v>
      </c>
      <c r="L166" s="239"/>
      <c r="M166" s="240"/>
      <c r="N166" s="241" t="s">
        <v>1</v>
      </c>
      <c r="O166" s="195" t="s">
        <v>47</v>
      </c>
      <c r="P166" s="196">
        <f t="shared" si="19"/>
        <v>0</v>
      </c>
      <c r="Q166" s="196">
        <f t="shared" si="20"/>
        <v>0</v>
      </c>
      <c r="R166" s="196">
        <f t="shared" si="21"/>
        <v>0</v>
      </c>
      <c r="S166" s="66"/>
      <c r="T166" s="197">
        <f t="shared" si="22"/>
        <v>0</v>
      </c>
      <c r="U166" s="197">
        <v>2.1000000000000001E-4</v>
      </c>
      <c r="V166" s="197">
        <f t="shared" si="23"/>
        <v>2.9399999999999999E-3</v>
      </c>
      <c r="W166" s="197">
        <v>0</v>
      </c>
      <c r="X166" s="198">
        <f t="shared" si="24"/>
        <v>0</v>
      </c>
      <c r="Y166" s="37"/>
      <c r="Z166" s="37"/>
      <c r="AA166" s="37"/>
      <c r="AB166" s="37"/>
      <c r="AC166" s="37"/>
      <c r="AD166" s="37"/>
      <c r="AE166" s="37"/>
      <c r="AR166" s="199" t="s">
        <v>3422</v>
      </c>
      <c r="AT166" s="199" t="s">
        <v>483</v>
      </c>
      <c r="AU166" s="199" t="s">
        <v>96</v>
      </c>
      <c r="AY166" s="19" t="s">
        <v>329</v>
      </c>
      <c r="BE166" s="115">
        <f t="shared" si="25"/>
        <v>0</v>
      </c>
      <c r="BF166" s="115">
        <f t="shared" si="26"/>
        <v>0</v>
      </c>
      <c r="BG166" s="115">
        <f t="shared" si="27"/>
        <v>0</v>
      </c>
      <c r="BH166" s="115">
        <f t="shared" si="28"/>
        <v>0</v>
      </c>
      <c r="BI166" s="115">
        <f t="shared" si="29"/>
        <v>0</v>
      </c>
      <c r="BJ166" s="19" t="s">
        <v>96</v>
      </c>
      <c r="BK166" s="200">
        <f t="shared" si="30"/>
        <v>0</v>
      </c>
      <c r="BL166" s="19" t="s">
        <v>821</v>
      </c>
      <c r="BM166" s="199" t="s">
        <v>5174</v>
      </c>
    </row>
    <row r="167" spans="1:65" s="2" customFormat="1" ht="24.2" customHeight="1">
      <c r="A167" s="37"/>
      <c r="B167" s="153"/>
      <c r="C167" s="187" t="s">
        <v>540</v>
      </c>
      <c r="D167" s="187" t="s">
        <v>331</v>
      </c>
      <c r="E167" s="188" t="s">
        <v>5175</v>
      </c>
      <c r="F167" s="189" t="s">
        <v>5176</v>
      </c>
      <c r="G167" s="190" t="s">
        <v>342</v>
      </c>
      <c r="H167" s="191">
        <v>70</v>
      </c>
      <c r="I167" s="192"/>
      <c r="J167" s="192"/>
      <c r="K167" s="191">
        <f t="shared" si="18"/>
        <v>0</v>
      </c>
      <c r="L167" s="193"/>
      <c r="M167" s="38"/>
      <c r="N167" s="194" t="s">
        <v>1</v>
      </c>
      <c r="O167" s="195" t="s">
        <v>47</v>
      </c>
      <c r="P167" s="196">
        <f t="shared" si="19"/>
        <v>0</v>
      </c>
      <c r="Q167" s="196">
        <f t="shared" si="20"/>
        <v>0</v>
      </c>
      <c r="R167" s="196">
        <f t="shared" si="21"/>
        <v>0</v>
      </c>
      <c r="S167" s="66"/>
      <c r="T167" s="197">
        <f t="shared" si="22"/>
        <v>0</v>
      </c>
      <c r="U167" s="197">
        <v>0</v>
      </c>
      <c r="V167" s="197">
        <f t="shared" si="23"/>
        <v>0</v>
      </c>
      <c r="W167" s="197">
        <v>0</v>
      </c>
      <c r="X167" s="198">
        <f t="shared" si="24"/>
        <v>0</v>
      </c>
      <c r="Y167" s="37"/>
      <c r="Z167" s="37"/>
      <c r="AA167" s="37"/>
      <c r="AB167" s="37"/>
      <c r="AC167" s="37"/>
      <c r="AD167" s="37"/>
      <c r="AE167" s="37"/>
      <c r="AR167" s="199" t="s">
        <v>821</v>
      </c>
      <c r="AT167" s="199" t="s">
        <v>331</v>
      </c>
      <c r="AU167" s="199" t="s">
        <v>96</v>
      </c>
      <c r="AY167" s="19" t="s">
        <v>329</v>
      </c>
      <c r="BE167" s="115">
        <f t="shared" si="25"/>
        <v>0</v>
      </c>
      <c r="BF167" s="115">
        <f t="shared" si="26"/>
        <v>0</v>
      </c>
      <c r="BG167" s="115">
        <f t="shared" si="27"/>
        <v>0</v>
      </c>
      <c r="BH167" s="115">
        <f t="shared" si="28"/>
        <v>0</v>
      </c>
      <c r="BI167" s="115">
        <f t="shared" si="29"/>
        <v>0</v>
      </c>
      <c r="BJ167" s="19" t="s">
        <v>96</v>
      </c>
      <c r="BK167" s="200">
        <f t="shared" si="30"/>
        <v>0</v>
      </c>
      <c r="BL167" s="19" t="s">
        <v>821</v>
      </c>
      <c r="BM167" s="199" t="s">
        <v>5177</v>
      </c>
    </row>
    <row r="168" spans="1:65" s="2" customFormat="1" ht="16.5" customHeight="1">
      <c r="A168" s="37"/>
      <c r="B168" s="153"/>
      <c r="C168" s="233" t="s">
        <v>550</v>
      </c>
      <c r="D168" s="233" t="s">
        <v>483</v>
      </c>
      <c r="E168" s="234" t="s">
        <v>5178</v>
      </c>
      <c r="F168" s="235" t="s">
        <v>5179</v>
      </c>
      <c r="G168" s="236" t="s">
        <v>342</v>
      </c>
      <c r="H168" s="237">
        <v>70</v>
      </c>
      <c r="I168" s="238"/>
      <c r="J168" s="239"/>
      <c r="K168" s="237">
        <f t="shared" si="18"/>
        <v>0</v>
      </c>
      <c r="L168" s="239"/>
      <c r="M168" s="240"/>
      <c r="N168" s="241" t="s">
        <v>1</v>
      </c>
      <c r="O168" s="195" t="s">
        <v>47</v>
      </c>
      <c r="P168" s="196">
        <f t="shared" si="19"/>
        <v>0</v>
      </c>
      <c r="Q168" s="196">
        <f t="shared" si="20"/>
        <v>0</v>
      </c>
      <c r="R168" s="196">
        <f t="shared" si="21"/>
        <v>0</v>
      </c>
      <c r="S168" s="66"/>
      <c r="T168" s="197">
        <f t="shared" si="22"/>
        <v>0</v>
      </c>
      <c r="U168" s="197">
        <v>1.1E-4</v>
      </c>
      <c r="V168" s="197">
        <f t="shared" si="23"/>
        <v>7.7000000000000002E-3</v>
      </c>
      <c r="W168" s="197">
        <v>0</v>
      </c>
      <c r="X168" s="198">
        <f t="shared" si="24"/>
        <v>0</v>
      </c>
      <c r="Y168" s="37"/>
      <c r="Z168" s="37"/>
      <c r="AA168" s="37"/>
      <c r="AB168" s="37"/>
      <c r="AC168" s="37"/>
      <c r="AD168" s="37"/>
      <c r="AE168" s="37"/>
      <c r="AR168" s="199" t="s">
        <v>3422</v>
      </c>
      <c r="AT168" s="199" t="s">
        <v>483</v>
      </c>
      <c r="AU168" s="199" t="s">
        <v>96</v>
      </c>
      <c r="AY168" s="19" t="s">
        <v>329</v>
      </c>
      <c r="BE168" s="115">
        <f t="shared" si="25"/>
        <v>0</v>
      </c>
      <c r="BF168" s="115">
        <f t="shared" si="26"/>
        <v>0</v>
      </c>
      <c r="BG168" s="115">
        <f t="shared" si="27"/>
        <v>0</v>
      </c>
      <c r="BH168" s="115">
        <f t="shared" si="28"/>
        <v>0</v>
      </c>
      <c r="BI168" s="115">
        <f t="shared" si="29"/>
        <v>0</v>
      </c>
      <c r="BJ168" s="19" t="s">
        <v>96</v>
      </c>
      <c r="BK168" s="200">
        <f t="shared" si="30"/>
        <v>0</v>
      </c>
      <c r="BL168" s="19" t="s">
        <v>821</v>
      </c>
      <c r="BM168" s="199" t="s">
        <v>5180</v>
      </c>
    </row>
    <row r="169" spans="1:65" s="2" customFormat="1" ht="21.75" customHeight="1">
      <c r="A169" s="37"/>
      <c r="B169" s="153"/>
      <c r="C169" s="187" t="s">
        <v>564</v>
      </c>
      <c r="D169" s="187" t="s">
        <v>331</v>
      </c>
      <c r="E169" s="188" t="s">
        <v>5181</v>
      </c>
      <c r="F169" s="189" t="s">
        <v>5182</v>
      </c>
      <c r="G169" s="190" t="s">
        <v>342</v>
      </c>
      <c r="H169" s="191">
        <v>160</v>
      </c>
      <c r="I169" s="192"/>
      <c r="J169" s="192"/>
      <c r="K169" s="191">
        <f t="shared" si="18"/>
        <v>0</v>
      </c>
      <c r="L169" s="193"/>
      <c r="M169" s="38"/>
      <c r="N169" s="194" t="s">
        <v>1</v>
      </c>
      <c r="O169" s="195" t="s">
        <v>47</v>
      </c>
      <c r="P169" s="196">
        <f t="shared" si="19"/>
        <v>0</v>
      </c>
      <c r="Q169" s="196">
        <f t="shared" si="20"/>
        <v>0</v>
      </c>
      <c r="R169" s="196">
        <f t="shared" si="21"/>
        <v>0</v>
      </c>
      <c r="S169" s="66"/>
      <c r="T169" s="197">
        <f t="shared" si="22"/>
        <v>0</v>
      </c>
      <c r="U169" s="197">
        <v>0</v>
      </c>
      <c r="V169" s="197">
        <f t="shared" si="23"/>
        <v>0</v>
      </c>
      <c r="W169" s="197">
        <v>0</v>
      </c>
      <c r="X169" s="198">
        <f t="shared" si="24"/>
        <v>0</v>
      </c>
      <c r="Y169" s="37"/>
      <c r="Z169" s="37"/>
      <c r="AA169" s="37"/>
      <c r="AB169" s="37"/>
      <c r="AC169" s="37"/>
      <c r="AD169" s="37"/>
      <c r="AE169" s="37"/>
      <c r="AR169" s="199" t="s">
        <v>821</v>
      </c>
      <c r="AT169" s="199" t="s">
        <v>331</v>
      </c>
      <c r="AU169" s="199" t="s">
        <v>96</v>
      </c>
      <c r="AY169" s="19" t="s">
        <v>329</v>
      </c>
      <c r="BE169" s="115">
        <f t="shared" si="25"/>
        <v>0</v>
      </c>
      <c r="BF169" s="115">
        <f t="shared" si="26"/>
        <v>0</v>
      </c>
      <c r="BG169" s="115">
        <f t="shared" si="27"/>
        <v>0</v>
      </c>
      <c r="BH169" s="115">
        <f t="shared" si="28"/>
        <v>0</v>
      </c>
      <c r="BI169" s="115">
        <f t="shared" si="29"/>
        <v>0</v>
      </c>
      <c r="BJ169" s="19" t="s">
        <v>96</v>
      </c>
      <c r="BK169" s="200">
        <f t="shared" si="30"/>
        <v>0</v>
      </c>
      <c r="BL169" s="19" t="s">
        <v>821</v>
      </c>
      <c r="BM169" s="199" t="s">
        <v>5183</v>
      </c>
    </row>
    <row r="170" spans="1:65" s="2" customFormat="1" ht="16.5" customHeight="1">
      <c r="A170" s="37"/>
      <c r="B170" s="153"/>
      <c r="C170" s="233" t="s">
        <v>577</v>
      </c>
      <c r="D170" s="233" t="s">
        <v>483</v>
      </c>
      <c r="E170" s="234" t="s">
        <v>5184</v>
      </c>
      <c r="F170" s="235" t="s">
        <v>5185</v>
      </c>
      <c r="G170" s="236" t="s">
        <v>342</v>
      </c>
      <c r="H170" s="237">
        <v>160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6.2E-4</v>
      </c>
      <c r="V170" s="197">
        <f t="shared" si="23"/>
        <v>9.9199999999999997E-2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3422</v>
      </c>
      <c r="AT170" s="199" t="s">
        <v>483</v>
      </c>
      <c r="AU170" s="199" t="s">
        <v>96</v>
      </c>
      <c r="AY170" s="19" t="s">
        <v>329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821</v>
      </c>
      <c r="BM170" s="199" t="s">
        <v>5186</v>
      </c>
    </row>
    <row r="171" spans="1:65" s="2" customFormat="1" ht="24.2" customHeight="1">
      <c r="A171" s="37"/>
      <c r="B171" s="153"/>
      <c r="C171" s="187" t="s">
        <v>583</v>
      </c>
      <c r="D171" s="187" t="s">
        <v>331</v>
      </c>
      <c r="E171" s="188" t="s">
        <v>5187</v>
      </c>
      <c r="F171" s="189" t="s">
        <v>5188</v>
      </c>
      <c r="G171" s="190" t="s">
        <v>646</v>
      </c>
      <c r="H171" s="191">
        <v>15</v>
      </c>
      <c r="I171" s="192"/>
      <c r="J171" s="192"/>
      <c r="K171" s="191">
        <f t="shared" si="18"/>
        <v>0</v>
      </c>
      <c r="L171" s="193"/>
      <c r="M171" s="38"/>
      <c r="N171" s="194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821</v>
      </c>
      <c r="AT171" s="199" t="s">
        <v>331</v>
      </c>
      <c r="AU171" s="199" t="s">
        <v>96</v>
      </c>
      <c r="AY171" s="19" t="s">
        <v>329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821</v>
      </c>
      <c r="BM171" s="199" t="s">
        <v>5189</v>
      </c>
    </row>
    <row r="172" spans="1:65" s="2" customFormat="1" ht="16.5" customHeight="1">
      <c r="A172" s="37"/>
      <c r="B172" s="153"/>
      <c r="C172" s="233" t="s">
        <v>588</v>
      </c>
      <c r="D172" s="233" t="s">
        <v>483</v>
      </c>
      <c r="E172" s="234" t="s">
        <v>5190</v>
      </c>
      <c r="F172" s="235" t="s">
        <v>5191</v>
      </c>
      <c r="G172" s="236" t="s">
        <v>646</v>
      </c>
      <c r="H172" s="237">
        <v>15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1.0000000000000001E-5</v>
      </c>
      <c r="V172" s="197">
        <f t="shared" si="23"/>
        <v>1.5000000000000001E-4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3422</v>
      </c>
      <c r="AT172" s="199" t="s">
        <v>483</v>
      </c>
      <c r="AU172" s="199" t="s">
        <v>96</v>
      </c>
      <c r="AY172" s="19" t="s">
        <v>329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821</v>
      </c>
      <c r="BM172" s="199" t="s">
        <v>5192</v>
      </c>
    </row>
    <row r="173" spans="1:65" s="12" customFormat="1" ht="22.9" customHeight="1">
      <c r="B173" s="173"/>
      <c r="D173" s="174" t="s">
        <v>82</v>
      </c>
      <c r="E173" s="185" t="s">
        <v>3455</v>
      </c>
      <c r="F173" s="185" t="s">
        <v>4929</v>
      </c>
      <c r="I173" s="176"/>
      <c r="J173" s="176"/>
      <c r="K173" s="186">
        <f>BK173</f>
        <v>0</v>
      </c>
      <c r="M173" s="173"/>
      <c r="N173" s="178"/>
      <c r="O173" s="179"/>
      <c r="P173" s="179"/>
      <c r="Q173" s="180">
        <f>SUM(Q174:Q180)</f>
        <v>0</v>
      </c>
      <c r="R173" s="180">
        <f>SUM(R174:R180)</f>
        <v>0</v>
      </c>
      <c r="S173" s="179"/>
      <c r="T173" s="181">
        <f>SUM(T174:T180)</f>
        <v>0</v>
      </c>
      <c r="U173" s="179"/>
      <c r="V173" s="181">
        <f>SUM(V174:V180)</f>
        <v>13.031499999999999</v>
      </c>
      <c r="W173" s="179"/>
      <c r="X173" s="182">
        <f>SUM(X174:X180)</f>
        <v>0</v>
      </c>
      <c r="AR173" s="174" t="s">
        <v>178</v>
      </c>
      <c r="AT173" s="183" t="s">
        <v>82</v>
      </c>
      <c r="AU173" s="183" t="s">
        <v>90</v>
      </c>
      <c r="AY173" s="174" t="s">
        <v>329</v>
      </c>
      <c r="BK173" s="184">
        <f>SUM(BK174:BK180)</f>
        <v>0</v>
      </c>
    </row>
    <row r="174" spans="1:65" s="2" customFormat="1" ht="24.2" customHeight="1">
      <c r="A174" s="37"/>
      <c r="B174" s="153"/>
      <c r="C174" s="187" t="s">
        <v>595</v>
      </c>
      <c r="D174" s="187" t="s">
        <v>331</v>
      </c>
      <c r="E174" s="188" t="s">
        <v>5193</v>
      </c>
      <c r="F174" s="189" t="s">
        <v>5194</v>
      </c>
      <c r="G174" s="190" t="s">
        <v>342</v>
      </c>
      <c r="H174" s="191">
        <v>150</v>
      </c>
      <c r="I174" s="192"/>
      <c r="J174" s="192"/>
      <c r="K174" s="191">
        <f t="shared" ref="K174:K180" si="31">ROUND(P174*H174,3)</f>
        <v>0</v>
      </c>
      <c r="L174" s="193"/>
      <c r="M174" s="38"/>
      <c r="N174" s="194" t="s">
        <v>1</v>
      </c>
      <c r="O174" s="195" t="s">
        <v>47</v>
      </c>
      <c r="P174" s="196">
        <f t="shared" ref="P174:P180" si="32">I174+J174</f>
        <v>0</v>
      </c>
      <c r="Q174" s="196">
        <f t="shared" ref="Q174:Q180" si="33">ROUND(I174*H174,3)</f>
        <v>0</v>
      </c>
      <c r="R174" s="196">
        <f t="shared" ref="R174:R180" si="34">ROUND(J174*H174,3)</f>
        <v>0</v>
      </c>
      <c r="S174" s="66"/>
      <c r="T174" s="197">
        <f t="shared" ref="T174:T180" si="35">S174*H174</f>
        <v>0</v>
      </c>
      <c r="U174" s="197">
        <v>0</v>
      </c>
      <c r="V174" s="197">
        <f t="shared" ref="V174:V180" si="36">U174*H174</f>
        <v>0</v>
      </c>
      <c r="W174" s="197">
        <v>0</v>
      </c>
      <c r="X174" s="198">
        <f t="shared" ref="X174:X180" si="37"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821</v>
      </c>
      <c r="AT174" s="199" t="s">
        <v>331</v>
      </c>
      <c r="AU174" s="199" t="s">
        <v>96</v>
      </c>
      <c r="AY174" s="19" t="s">
        <v>329</v>
      </c>
      <c r="BE174" s="115">
        <f t="shared" ref="BE174:BE180" si="38">IF(O174="základná",K174,0)</f>
        <v>0</v>
      </c>
      <c r="BF174" s="115">
        <f t="shared" ref="BF174:BF180" si="39">IF(O174="znížená",K174,0)</f>
        <v>0</v>
      </c>
      <c r="BG174" s="115">
        <f t="shared" ref="BG174:BG180" si="40">IF(O174="zákl. prenesená",K174,0)</f>
        <v>0</v>
      </c>
      <c r="BH174" s="115">
        <f t="shared" ref="BH174:BH180" si="41">IF(O174="zníž. prenesená",K174,0)</f>
        <v>0</v>
      </c>
      <c r="BI174" s="115">
        <f t="shared" ref="BI174:BI180" si="42">IF(O174="nulová",K174,0)</f>
        <v>0</v>
      </c>
      <c r="BJ174" s="19" t="s">
        <v>96</v>
      </c>
      <c r="BK174" s="200">
        <f t="shared" ref="BK174:BK180" si="43">ROUND(P174*H174,3)</f>
        <v>0</v>
      </c>
      <c r="BL174" s="19" t="s">
        <v>821</v>
      </c>
      <c r="BM174" s="199" t="s">
        <v>5195</v>
      </c>
    </row>
    <row r="175" spans="1:65" s="2" customFormat="1" ht="33" customHeight="1">
      <c r="A175" s="37"/>
      <c r="B175" s="153"/>
      <c r="C175" s="187" t="s">
        <v>601</v>
      </c>
      <c r="D175" s="187" t="s">
        <v>331</v>
      </c>
      <c r="E175" s="188" t="s">
        <v>5196</v>
      </c>
      <c r="F175" s="189" t="s">
        <v>4801</v>
      </c>
      <c r="G175" s="190" t="s">
        <v>342</v>
      </c>
      <c r="H175" s="191">
        <v>150</v>
      </c>
      <c r="I175" s="192"/>
      <c r="J175" s="192"/>
      <c r="K175" s="191">
        <f t="shared" si="31"/>
        <v>0</v>
      </c>
      <c r="L175" s="193"/>
      <c r="M175" s="38"/>
      <c r="N175" s="194" t="s">
        <v>1</v>
      </c>
      <c r="O175" s="195" t="s">
        <v>47</v>
      </c>
      <c r="P175" s="196">
        <f t="shared" si="32"/>
        <v>0</v>
      </c>
      <c r="Q175" s="196">
        <f t="shared" si="33"/>
        <v>0</v>
      </c>
      <c r="R175" s="196">
        <f t="shared" si="34"/>
        <v>0</v>
      </c>
      <c r="S175" s="66"/>
      <c r="T175" s="197">
        <f t="shared" si="35"/>
        <v>0</v>
      </c>
      <c r="U175" s="197">
        <v>0</v>
      </c>
      <c r="V175" s="197">
        <f t="shared" si="36"/>
        <v>0</v>
      </c>
      <c r="W175" s="197">
        <v>0</v>
      </c>
      <c r="X175" s="198">
        <f t="shared" si="37"/>
        <v>0</v>
      </c>
      <c r="Y175" s="37"/>
      <c r="Z175" s="37"/>
      <c r="AA175" s="37"/>
      <c r="AB175" s="37"/>
      <c r="AC175" s="37"/>
      <c r="AD175" s="37"/>
      <c r="AE175" s="37"/>
      <c r="AR175" s="199" t="s">
        <v>821</v>
      </c>
      <c r="AT175" s="199" t="s">
        <v>331</v>
      </c>
      <c r="AU175" s="199" t="s">
        <v>96</v>
      </c>
      <c r="AY175" s="19" t="s">
        <v>329</v>
      </c>
      <c r="BE175" s="115">
        <f t="shared" si="38"/>
        <v>0</v>
      </c>
      <c r="BF175" s="115">
        <f t="shared" si="39"/>
        <v>0</v>
      </c>
      <c r="BG175" s="115">
        <f t="shared" si="40"/>
        <v>0</v>
      </c>
      <c r="BH175" s="115">
        <f t="shared" si="41"/>
        <v>0</v>
      </c>
      <c r="BI175" s="115">
        <f t="shared" si="42"/>
        <v>0</v>
      </c>
      <c r="BJ175" s="19" t="s">
        <v>96</v>
      </c>
      <c r="BK175" s="200">
        <f t="shared" si="43"/>
        <v>0</v>
      </c>
      <c r="BL175" s="19" t="s">
        <v>821</v>
      </c>
      <c r="BM175" s="199" t="s">
        <v>5197</v>
      </c>
    </row>
    <row r="176" spans="1:65" s="2" customFormat="1" ht="16.5" customHeight="1">
      <c r="A176" s="37"/>
      <c r="B176" s="153"/>
      <c r="C176" s="233" t="s">
        <v>618</v>
      </c>
      <c r="D176" s="233" t="s">
        <v>483</v>
      </c>
      <c r="E176" s="234" t="s">
        <v>5198</v>
      </c>
      <c r="F176" s="235" t="s">
        <v>4805</v>
      </c>
      <c r="G176" s="236" t="s">
        <v>486</v>
      </c>
      <c r="H176" s="237">
        <v>13</v>
      </c>
      <c r="I176" s="238"/>
      <c r="J176" s="239"/>
      <c r="K176" s="237">
        <f t="shared" si="31"/>
        <v>0</v>
      </c>
      <c r="L176" s="239"/>
      <c r="M176" s="240"/>
      <c r="N176" s="241" t="s">
        <v>1</v>
      </c>
      <c r="O176" s="195" t="s">
        <v>47</v>
      </c>
      <c r="P176" s="196">
        <f t="shared" si="32"/>
        <v>0</v>
      </c>
      <c r="Q176" s="196">
        <f t="shared" si="33"/>
        <v>0</v>
      </c>
      <c r="R176" s="196">
        <f t="shared" si="34"/>
        <v>0</v>
      </c>
      <c r="S176" s="66"/>
      <c r="T176" s="197">
        <f t="shared" si="35"/>
        <v>0</v>
      </c>
      <c r="U176" s="197">
        <v>1</v>
      </c>
      <c r="V176" s="197">
        <f t="shared" si="36"/>
        <v>13</v>
      </c>
      <c r="W176" s="197">
        <v>0</v>
      </c>
      <c r="X176" s="198">
        <f t="shared" si="37"/>
        <v>0</v>
      </c>
      <c r="Y176" s="37"/>
      <c r="Z176" s="37"/>
      <c r="AA176" s="37"/>
      <c r="AB176" s="37"/>
      <c r="AC176" s="37"/>
      <c r="AD176" s="37"/>
      <c r="AE176" s="37"/>
      <c r="AR176" s="199" t="s">
        <v>3422</v>
      </c>
      <c r="AT176" s="199" t="s">
        <v>483</v>
      </c>
      <c r="AU176" s="199" t="s">
        <v>96</v>
      </c>
      <c r="AY176" s="19" t="s">
        <v>329</v>
      </c>
      <c r="BE176" s="115">
        <f t="shared" si="38"/>
        <v>0</v>
      </c>
      <c r="BF176" s="115">
        <f t="shared" si="39"/>
        <v>0</v>
      </c>
      <c r="BG176" s="115">
        <f t="shared" si="40"/>
        <v>0</v>
      </c>
      <c r="BH176" s="115">
        <f t="shared" si="41"/>
        <v>0</v>
      </c>
      <c r="BI176" s="115">
        <f t="shared" si="42"/>
        <v>0</v>
      </c>
      <c r="BJ176" s="19" t="s">
        <v>96</v>
      </c>
      <c r="BK176" s="200">
        <f t="shared" si="43"/>
        <v>0</v>
      </c>
      <c r="BL176" s="19" t="s">
        <v>821</v>
      </c>
      <c r="BM176" s="199" t="s">
        <v>5199</v>
      </c>
    </row>
    <row r="177" spans="1:65" s="2" customFormat="1" ht="24.2" customHeight="1">
      <c r="A177" s="37"/>
      <c r="B177" s="153"/>
      <c r="C177" s="187" t="s">
        <v>629</v>
      </c>
      <c r="D177" s="187" t="s">
        <v>331</v>
      </c>
      <c r="E177" s="188" t="s">
        <v>4960</v>
      </c>
      <c r="F177" s="189" t="s">
        <v>5200</v>
      </c>
      <c r="G177" s="190" t="s">
        <v>342</v>
      </c>
      <c r="H177" s="191">
        <v>150</v>
      </c>
      <c r="I177" s="192"/>
      <c r="J177" s="192"/>
      <c r="K177" s="191">
        <f t="shared" si="31"/>
        <v>0</v>
      </c>
      <c r="L177" s="193"/>
      <c r="M177" s="38"/>
      <c r="N177" s="194" t="s">
        <v>1</v>
      </c>
      <c r="O177" s="195" t="s">
        <v>47</v>
      </c>
      <c r="P177" s="196">
        <f t="shared" si="32"/>
        <v>0</v>
      </c>
      <c r="Q177" s="196">
        <f t="shared" si="33"/>
        <v>0</v>
      </c>
      <c r="R177" s="196">
        <f t="shared" si="34"/>
        <v>0</v>
      </c>
      <c r="S177" s="66"/>
      <c r="T177" s="197">
        <f t="shared" si="35"/>
        <v>0</v>
      </c>
      <c r="U177" s="197">
        <v>0</v>
      </c>
      <c r="V177" s="197">
        <f t="shared" si="36"/>
        <v>0</v>
      </c>
      <c r="W177" s="197">
        <v>0</v>
      </c>
      <c r="X177" s="198">
        <f t="shared" si="37"/>
        <v>0</v>
      </c>
      <c r="Y177" s="37"/>
      <c r="Z177" s="37"/>
      <c r="AA177" s="37"/>
      <c r="AB177" s="37"/>
      <c r="AC177" s="37"/>
      <c r="AD177" s="37"/>
      <c r="AE177" s="37"/>
      <c r="AR177" s="199" t="s">
        <v>821</v>
      </c>
      <c r="AT177" s="199" t="s">
        <v>331</v>
      </c>
      <c r="AU177" s="199" t="s">
        <v>96</v>
      </c>
      <c r="AY177" s="19" t="s">
        <v>329</v>
      </c>
      <c r="BE177" s="115">
        <f t="shared" si="38"/>
        <v>0</v>
      </c>
      <c r="BF177" s="115">
        <f t="shared" si="39"/>
        <v>0</v>
      </c>
      <c r="BG177" s="115">
        <f t="shared" si="40"/>
        <v>0</v>
      </c>
      <c r="BH177" s="115">
        <f t="shared" si="41"/>
        <v>0</v>
      </c>
      <c r="BI177" s="115">
        <f t="shared" si="42"/>
        <v>0</v>
      </c>
      <c r="BJ177" s="19" t="s">
        <v>96</v>
      </c>
      <c r="BK177" s="200">
        <f t="shared" si="43"/>
        <v>0</v>
      </c>
      <c r="BL177" s="19" t="s">
        <v>821</v>
      </c>
      <c r="BM177" s="199" t="s">
        <v>5201</v>
      </c>
    </row>
    <row r="178" spans="1:65" s="2" customFormat="1" ht="24.2" customHeight="1">
      <c r="A178" s="37"/>
      <c r="B178" s="153"/>
      <c r="C178" s="233" t="s">
        <v>633</v>
      </c>
      <c r="D178" s="233" t="s">
        <v>483</v>
      </c>
      <c r="E178" s="234" t="s">
        <v>5202</v>
      </c>
      <c r="F178" s="235" t="s">
        <v>5203</v>
      </c>
      <c r="G178" s="236" t="s">
        <v>342</v>
      </c>
      <c r="H178" s="237">
        <v>150</v>
      </c>
      <c r="I178" s="238"/>
      <c r="J178" s="239"/>
      <c r="K178" s="237">
        <f t="shared" si="31"/>
        <v>0</v>
      </c>
      <c r="L178" s="239"/>
      <c r="M178" s="240"/>
      <c r="N178" s="241" t="s">
        <v>1</v>
      </c>
      <c r="O178" s="195" t="s">
        <v>47</v>
      </c>
      <c r="P178" s="196">
        <f t="shared" si="32"/>
        <v>0</v>
      </c>
      <c r="Q178" s="196">
        <f t="shared" si="33"/>
        <v>0</v>
      </c>
      <c r="R178" s="196">
        <f t="shared" si="34"/>
        <v>0</v>
      </c>
      <c r="S178" s="66"/>
      <c r="T178" s="197">
        <f t="shared" si="35"/>
        <v>0</v>
      </c>
      <c r="U178" s="197">
        <v>2.1000000000000001E-4</v>
      </c>
      <c r="V178" s="197">
        <f t="shared" si="36"/>
        <v>3.15E-2</v>
      </c>
      <c r="W178" s="197">
        <v>0</v>
      </c>
      <c r="X178" s="198">
        <f t="shared" si="37"/>
        <v>0</v>
      </c>
      <c r="Y178" s="37"/>
      <c r="Z178" s="37"/>
      <c r="AA178" s="37"/>
      <c r="AB178" s="37"/>
      <c r="AC178" s="37"/>
      <c r="AD178" s="37"/>
      <c r="AE178" s="37"/>
      <c r="AR178" s="199" t="s">
        <v>3422</v>
      </c>
      <c r="AT178" s="199" t="s">
        <v>483</v>
      </c>
      <c r="AU178" s="199" t="s">
        <v>96</v>
      </c>
      <c r="AY178" s="19" t="s">
        <v>329</v>
      </c>
      <c r="BE178" s="115">
        <f t="shared" si="38"/>
        <v>0</v>
      </c>
      <c r="BF178" s="115">
        <f t="shared" si="39"/>
        <v>0</v>
      </c>
      <c r="BG178" s="115">
        <f t="shared" si="40"/>
        <v>0</v>
      </c>
      <c r="BH178" s="115">
        <f t="shared" si="41"/>
        <v>0</v>
      </c>
      <c r="BI178" s="115">
        <f t="shared" si="42"/>
        <v>0</v>
      </c>
      <c r="BJ178" s="19" t="s">
        <v>96</v>
      </c>
      <c r="BK178" s="200">
        <f t="shared" si="43"/>
        <v>0</v>
      </c>
      <c r="BL178" s="19" t="s">
        <v>821</v>
      </c>
      <c r="BM178" s="199" t="s">
        <v>5204</v>
      </c>
    </row>
    <row r="179" spans="1:65" s="2" customFormat="1" ht="33" customHeight="1">
      <c r="A179" s="37"/>
      <c r="B179" s="153"/>
      <c r="C179" s="187" t="s">
        <v>639</v>
      </c>
      <c r="D179" s="187" t="s">
        <v>331</v>
      </c>
      <c r="E179" s="188" t="s">
        <v>5205</v>
      </c>
      <c r="F179" s="189" t="s">
        <v>5206</v>
      </c>
      <c r="G179" s="190" t="s">
        <v>342</v>
      </c>
      <c r="H179" s="191">
        <v>150</v>
      </c>
      <c r="I179" s="192"/>
      <c r="J179" s="192"/>
      <c r="K179" s="191">
        <f t="shared" si="31"/>
        <v>0</v>
      </c>
      <c r="L179" s="193"/>
      <c r="M179" s="38"/>
      <c r="N179" s="194" t="s">
        <v>1</v>
      </c>
      <c r="O179" s="195" t="s">
        <v>47</v>
      </c>
      <c r="P179" s="196">
        <f t="shared" si="32"/>
        <v>0</v>
      </c>
      <c r="Q179" s="196">
        <f t="shared" si="33"/>
        <v>0</v>
      </c>
      <c r="R179" s="196">
        <f t="shared" si="34"/>
        <v>0</v>
      </c>
      <c r="S179" s="66"/>
      <c r="T179" s="197">
        <f t="shared" si="35"/>
        <v>0</v>
      </c>
      <c r="U179" s="197">
        <v>0</v>
      </c>
      <c r="V179" s="197">
        <f t="shared" si="36"/>
        <v>0</v>
      </c>
      <c r="W179" s="197">
        <v>0</v>
      </c>
      <c r="X179" s="198">
        <f t="shared" si="37"/>
        <v>0</v>
      </c>
      <c r="Y179" s="37"/>
      <c r="Z179" s="37"/>
      <c r="AA179" s="37"/>
      <c r="AB179" s="37"/>
      <c r="AC179" s="37"/>
      <c r="AD179" s="37"/>
      <c r="AE179" s="37"/>
      <c r="AR179" s="199" t="s">
        <v>821</v>
      </c>
      <c r="AT179" s="199" t="s">
        <v>331</v>
      </c>
      <c r="AU179" s="199" t="s">
        <v>96</v>
      </c>
      <c r="AY179" s="19" t="s">
        <v>329</v>
      </c>
      <c r="BE179" s="115">
        <f t="shared" si="38"/>
        <v>0</v>
      </c>
      <c r="BF179" s="115">
        <f t="shared" si="39"/>
        <v>0</v>
      </c>
      <c r="BG179" s="115">
        <f t="shared" si="40"/>
        <v>0</v>
      </c>
      <c r="BH179" s="115">
        <f t="shared" si="41"/>
        <v>0</v>
      </c>
      <c r="BI179" s="115">
        <f t="shared" si="42"/>
        <v>0</v>
      </c>
      <c r="BJ179" s="19" t="s">
        <v>96</v>
      </c>
      <c r="BK179" s="200">
        <f t="shared" si="43"/>
        <v>0</v>
      </c>
      <c r="BL179" s="19" t="s">
        <v>821</v>
      </c>
      <c r="BM179" s="199" t="s">
        <v>5207</v>
      </c>
    </row>
    <row r="180" spans="1:65" s="2" customFormat="1" ht="33" customHeight="1">
      <c r="A180" s="37"/>
      <c r="B180" s="153"/>
      <c r="C180" s="187" t="s">
        <v>643</v>
      </c>
      <c r="D180" s="187" t="s">
        <v>331</v>
      </c>
      <c r="E180" s="188" t="s">
        <v>4966</v>
      </c>
      <c r="F180" s="189" t="s">
        <v>4967</v>
      </c>
      <c r="G180" s="190" t="s">
        <v>334</v>
      </c>
      <c r="H180" s="191">
        <v>150</v>
      </c>
      <c r="I180" s="192"/>
      <c r="J180" s="192"/>
      <c r="K180" s="191">
        <f t="shared" si="31"/>
        <v>0</v>
      </c>
      <c r="L180" s="193"/>
      <c r="M180" s="38"/>
      <c r="N180" s="194" t="s">
        <v>1</v>
      </c>
      <c r="O180" s="195" t="s">
        <v>47</v>
      </c>
      <c r="P180" s="196">
        <f t="shared" si="32"/>
        <v>0</v>
      </c>
      <c r="Q180" s="196">
        <f t="shared" si="33"/>
        <v>0</v>
      </c>
      <c r="R180" s="196">
        <f t="shared" si="34"/>
        <v>0</v>
      </c>
      <c r="S180" s="66"/>
      <c r="T180" s="197">
        <f t="shared" si="35"/>
        <v>0</v>
      </c>
      <c r="U180" s="197">
        <v>0</v>
      </c>
      <c r="V180" s="197">
        <f t="shared" si="36"/>
        <v>0</v>
      </c>
      <c r="W180" s="197">
        <v>0</v>
      </c>
      <c r="X180" s="198">
        <f t="shared" si="37"/>
        <v>0</v>
      </c>
      <c r="Y180" s="37"/>
      <c r="Z180" s="37"/>
      <c r="AA180" s="37"/>
      <c r="AB180" s="37"/>
      <c r="AC180" s="37"/>
      <c r="AD180" s="37"/>
      <c r="AE180" s="37"/>
      <c r="AR180" s="199" t="s">
        <v>821</v>
      </c>
      <c r="AT180" s="199" t="s">
        <v>331</v>
      </c>
      <c r="AU180" s="199" t="s">
        <v>96</v>
      </c>
      <c r="AY180" s="19" t="s">
        <v>329</v>
      </c>
      <c r="BE180" s="115">
        <f t="shared" si="38"/>
        <v>0</v>
      </c>
      <c r="BF180" s="115">
        <f t="shared" si="39"/>
        <v>0</v>
      </c>
      <c r="BG180" s="115">
        <f t="shared" si="40"/>
        <v>0</v>
      </c>
      <c r="BH180" s="115">
        <f t="shared" si="41"/>
        <v>0</v>
      </c>
      <c r="BI180" s="115">
        <f t="shared" si="42"/>
        <v>0</v>
      </c>
      <c r="BJ180" s="19" t="s">
        <v>96</v>
      </c>
      <c r="BK180" s="200">
        <f t="shared" si="43"/>
        <v>0</v>
      </c>
      <c r="BL180" s="19" t="s">
        <v>821</v>
      </c>
      <c r="BM180" s="199" t="s">
        <v>5208</v>
      </c>
    </row>
    <row r="181" spans="1:65" s="12" customFormat="1" ht="22.9" customHeight="1">
      <c r="B181" s="173"/>
      <c r="D181" s="174" t="s">
        <v>82</v>
      </c>
      <c r="E181" s="185" t="s">
        <v>4969</v>
      </c>
      <c r="F181" s="185" t="s">
        <v>4970</v>
      </c>
      <c r="I181" s="176"/>
      <c r="J181" s="176"/>
      <c r="K181" s="186">
        <f>BK181</f>
        <v>0</v>
      </c>
      <c r="M181" s="173"/>
      <c r="N181" s="178"/>
      <c r="O181" s="179"/>
      <c r="P181" s="179"/>
      <c r="Q181" s="180">
        <f>Q182</f>
        <v>0</v>
      </c>
      <c r="R181" s="180">
        <f>R182</f>
        <v>0</v>
      </c>
      <c r="S181" s="179"/>
      <c r="T181" s="181">
        <f>T182</f>
        <v>0</v>
      </c>
      <c r="U181" s="179"/>
      <c r="V181" s="181">
        <f>V182</f>
        <v>0</v>
      </c>
      <c r="W181" s="179"/>
      <c r="X181" s="182">
        <f>X182</f>
        <v>0</v>
      </c>
      <c r="AR181" s="174" t="s">
        <v>178</v>
      </c>
      <c r="AT181" s="183" t="s">
        <v>82</v>
      </c>
      <c r="AU181" s="183" t="s">
        <v>90</v>
      </c>
      <c r="AY181" s="174" t="s">
        <v>329</v>
      </c>
      <c r="BK181" s="184">
        <f>BK182</f>
        <v>0</v>
      </c>
    </row>
    <row r="182" spans="1:65" s="2" customFormat="1" ht="24.2" customHeight="1">
      <c r="A182" s="37"/>
      <c r="B182" s="153"/>
      <c r="C182" s="187" t="s">
        <v>648</v>
      </c>
      <c r="D182" s="187" t="s">
        <v>331</v>
      </c>
      <c r="E182" s="188" t="s">
        <v>4977</v>
      </c>
      <c r="F182" s="189" t="s">
        <v>5209</v>
      </c>
      <c r="G182" s="190" t="s">
        <v>1460</v>
      </c>
      <c r="H182" s="191">
        <v>1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821</v>
      </c>
      <c r="AT182" s="199" t="s">
        <v>331</v>
      </c>
      <c r="AU182" s="199" t="s">
        <v>96</v>
      </c>
      <c r="AY182" s="19" t="s">
        <v>329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821</v>
      </c>
      <c r="BM182" s="199" t="s">
        <v>5210</v>
      </c>
    </row>
    <row r="183" spans="1:65" s="12" customFormat="1" ht="25.9" customHeight="1">
      <c r="B183" s="173"/>
      <c r="D183" s="174" t="s">
        <v>82</v>
      </c>
      <c r="E183" s="175" t="s">
        <v>304</v>
      </c>
      <c r="F183" s="175" t="s">
        <v>4980</v>
      </c>
      <c r="I183" s="176"/>
      <c r="J183" s="176"/>
      <c r="K183" s="177">
        <f>BK183</f>
        <v>0</v>
      </c>
      <c r="M183" s="173"/>
      <c r="N183" s="178"/>
      <c r="O183" s="179"/>
      <c r="P183" s="179"/>
      <c r="Q183" s="180">
        <f>Q184</f>
        <v>0</v>
      </c>
      <c r="R183" s="180">
        <f>R184</f>
        <v>0</v>
      </c>
      <c r="S183" s="179"/>
      <c r="T183" s="181">
        <f>T184</f>
        <v>0</v>
      </c>
      <c r="U183" s="179"/>
      <c r="V183" s="181">
        <f>V184</f>
        <v>0</v>
      </c>
      <c r="W183" s="179"/>
      <c r="X183" s="182">
        <f>X184</f>
        <v>0</v>
      </c>
      <c r="AR183" s="174" t="s">
        <v>350</v>
      </c>
      <c r="AT183" s="183" t="s">
        <v>82</v>
      </c>
      <c r="AU183" s="183" t="s">
        <v>83</v>
      </c>
      <c r="AY183" s="174" t="s">
        <v>329</v>
      </c>
      <c r="BK183" s="184">
        <f>BK184</f>
        <v>0</v>
      </c>
    </row>
    <row r="184" spans="1:65" s="12" customFormat="1" ht="22.9" customHeight="1">
      <c r="B184" s="173"/>
      <c r="D184" s="174" t="s">
        <v>82</v>
      </c>
      <c r="E184" s="185" t="s">
        <v>2598</v>
      </c>
      <c r="F184" s="185" t="s">
        <v>4986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SUM(Q185:Q187)</f>
        <v>0</v>
      </c>
      <c r="R184" s="180">
        <f>SUM(R185:R187)</f>
        <v>0</v>
      </c>
      <c r="S184" s="179"/>
      <c r="T184" s="181">
        <f>SUM(T185:T187)</f>
        <v>0</v>
      </c>
      <c r="U184" s="179"/>
      <c r="V184" s="181">
        <f>SUM(V185:V187)</f>
        <v>0</v>
      </c>
      <c r="W184" s="179"/>
      <c r="X184" s="182">
        <f>SUM(X185:X187)</f>
        <v>0</v>
      </c>
      <c r="AR184" s="174" t="s">
        <v>350</v>
      </c>
      <c r="AT184" s="183" t="s">
        <v>82</v>
      </c>
      <c r="AU184" s="183" t="s">
        <v>90</v>
      </c>
      <c r="AY184" s="174" t="s">
        <v>329</v>
      </c>
      <c r="BK184" s="184">
        <f>SUM(BK185:BK187)</f>
        <v>0</v>
      </c>
    </row>
    <row r="185" spans="1:65" s="2" customFormat="1" ht="16.5" customHeight="1">
      <c r="A185" s="37"/>
      <c r="B185" s="153"/>
      <c r="C185" s="187" t="s">
        <v>652</v>
      </c>
      <c r="D185" s="187" t="s">
        <v>331</v>
      </c>
      <c r="E185" s="188" t="s">
        <v>4987</v>
      </c>
      <c r="F185" s="189" t="s">
        <v>4988</v>
      </c>
      <c r="G185" s="190" t="s">
        <v>4989</v>
      </c>
      <c r="H185" s="191">
        <v>0.15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335</v>
      </c>
      <c r="AT185" s="199" t="s">
        <v>331</v>
      </c>
      <c r="AU185" s="199" t="s">
        <v>96</v>
      </c>
      <c r="AY185" s="19" t="s">
        <v>329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335</v>
      </c>
      <c r="BM185" s="199" t="s">
        <v>5211</v>
      </c>
    </row>
    <row r="186" spans="1:65" s="2" customFormat="1" ht="16.5" customHeight="1">
      <c r="A186" s="37"/>
      <c r="B186" s="153"/>
      <c r="C186" s="187" t="s">
        <v>659</v>
      </c>
      <c r="D186" s="187" t="s">
        <v>331</v>
      </c>
      <c r="E186" s="188" t="s">
        <v>4991</v>
      </c>
      <c r="F186" s="189" t="s">
        <v>4992</v>
      </c>
      <c r="G186" s="190" t="s">
        <v>1602</v>
      </c>
      <c r="H186" s="192"/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335</v>
      </c>
      <c r="AT186" s="199" t="s">
        <v>331</v>
      </c>
      <c r="AU186" s="199" t="s">
        <v>96</v>
      </c>
      <c r="AY186" s="19" t="s">
        <v>329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335</v>
      </c>
      <c r="BM186" s="199" t="s">
        <v>5212</v>
      </c>
    </row>
    <row r="187" spans="1:65" s="2" customFormat="1" ht="16.5" customHeight="1">
      <c r="A187" s="37"/>
      <c r="B187" s="153"/>
      <c r="C187" s="187" t="s">
        <v>665</v>
      </c>
      <c r="D187" s="187" t="s">
        <v>331</v>
      </c>
      <c r="E187" s="188" t="s">
        <v>4994</v>
      </c>
      <c r="F187" s="189" t="s">
        <v>4995</v>
      </c>
      <c r="G187" s="190" t="s">
        <v>1602</v>
      </c>
      <c r="H187" s="192"/>
      <c r="I187" s="192"/>
      <c r="J187" s="192"/>
      <c r="K187" s="191">
        <f>ROUND(P187*H187,3)</f>
        <v>0</v>
      </c>
      <c r="L187" s="193"/>
      <c r="M187" s="38"/>
      <c r="N187" s="242" t="s">
        <v>1</v>
      </c>
      <c r="O187" s="243" t="s">
        <v>47</v>
      </c>
      <c r="P187" s="244">
        <f>I187+J187</f>
        <v>0</v>
      </c>
      <c r="Q187" s="244">
        <f>ROUND(I187*H187,3)</f>
        <v>0</v>
      </c>
      <c r="R187" s="244">
        <f>ROUND(J187*H187,3)</f>
        <v>0</v>
      </c>
      <c r="S187" s="245"/>
      <c r="T187" s="246">
        <f>S187*H187</f>
        <v>0</v>
      </c>
      <c r="U187" s="246">
        <v>0</v>
      </c>
      <c r="V187" s="246">
        <f>U187*H187</f>
        <v>0</v>
      </c>
      <c r="W187" s="246">
        <v>0</v>
      </c>
      <c r="X187" s="247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335</v>
      </c>
      <c r="AT187" s="199" t="s">
        <v>331</v>
      </c>
      <c r="AU187" s="199" t="s">
        <v>96</v>
      </c>
      <c r="AY187" s="19" t="s">
        <v>329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335</v>
      </c>
      <c r="BM187" s="199" t="s">
        <v>5213</v>
      </c>
    </row>
    <row r="188" spans="1:65" s="2" customFormat="1" ht="6.95" customHeight="1">
      <c r="A188" s="37"/>
      <c r="B188" s="55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38"/>
      <c r="N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</row>
  </sheetData>
  <autoFilter ref="C136:L187" xr:uid="{00000000-0009-0000-0000-00000D000000}"/>
  <mergeCells count="17"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21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142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3410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5214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K110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ROUND((SUM(BE110:BE117) + SUM(BE139:BE215)),  2)</f>
        <v>0</v>
      </c>
      <c r="G39" s="130"/>
      <c r="H39" s="130"/>
      <c r="I39" s="131">
        <v>0.2</v>
      </c>
      <c r="J39" s="130"/>
      <c r="K39" s="129">
        <f>ROUND(((SUM(BE110:BE117) + SUM(BE139:BE215))*I39),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ROUND((SUM(BF110:BF117) + SUM(BF139:BF215)),  2)</f>
        <v>0</v>
      </c>
      <c r="G40" s="130"/>
      <c r="H40" s="130"/>
      <c r="I40" s="131">
        <v>0.2</v>
      </c>
      <c r="J40" s="130"/>
      <c r="K40" s="129">
        <f>ROUND(((SUM(BF110:BF117) + SUM(BF139:BF215))*I40),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ROUND((SUM(BG110:BG117) + SUM(BG139:BG215)),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ROUND((SUM(BH110:BH117) + SUM(BH139:BH215)),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ROUND((SUM(BI110:BI117) + SUM(BI139:BI215)),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3410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03.08 - Dátové rozvádzače, kamerový ochranný systém a štrukturovaná kabeláž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Q139</f>
        <v>0</v>
      </c>
      <c r="J98" s="79">
        <f t="shared" si="0"/>
        <v>0</v>
      </c>
      <c r="K98" s="79">
        <f>K139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300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K140</f>
        <v>0</v>
      </c>
      <c r="M99" s="143"/>
    </row>
    <row r="100" spans="1:65" s="10" customFormat="1" ht="19.899999999999999" customHeight="1">
      <c r="B100" s="147"/>
      <c r="D100" s="148" t="s">
        <v>5215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K141</f>
        <v>0</v>
      </c>
      <c r="M100" s="147"/>
    </row>
    <row r="101" spans="1:65" s="10" customFormat="1" ht="19.899999999999999" customHeight="1">
      <c r="B101" s="147"/>
      <c r="D101" s="148" t="s">
        <v>3589</v>
      </c>
      <c r="E101" s="149"/>
      <c r="F101" s="149"/>
      <c r="G101" s="149"/>
      <c r="H101" s="149"/>
      <c r="I101" s="150">
        <f>Q160</f>
        <v>0</v>
      </c>
      <c r="J101" s="150">
        <f>R160</f>
        <v>0</v>
      </c>
      <c r="K101" s="150">
        <f>K160</f>
        <v>0</v>
      </c>
      <c r="M101" s="147"/>
    </row>
    <row r="102" spans="1:65" s="10" customFormat="1" ht="19.899999999999999" customHeight="1">
      <c r="B102" s="147"/>
      <c r="D102" s="148" t="s">
        <v>5216</v>
      </c>
      <c r="E102" s="149"/>
      <c r="F102" s="149"/>
      <c r="G102" s="149"/>
      <c r="H102" s="149"/>
      <c r="I102" s="150">
        <f>Q183</f>
        <v>0</v>
      </c>
      <c r="J102" s="150">
        <f>R183</f>
        <v>0</v>
      </c>
      <c r="K102" s="150">
        <f>K183</f>
        <v>0</v>
      </c>
      <c r="M102" s="147"/>
    </row>
    <row r="103" spans="1:65" s="9" customFormat="1" ht="24.95" customHeight="1">
      <c r="B103" s="143"/>
      <c r="D103" s="144" t="s">
        <v>284</v>
      </c>
      <c r="E103" s="145"/>
      <c r="F103" s="145"/>
      <c r="G103" s="145"/>
      <c r="H103" s="145"/>
      <c r="I103" s="146">
        <f>Q203</f>
        <v>0</v>
      </c>
      <c r="J103" s="146">
        <f>R203</f>
        <v>0</v>
      </c>
      <c r="K103" s="146">
        <f>K203</f>
        <v>0</v>
      </c>
      <c r="M103" s="143"/>
    </row>
    <row r="104" spans="1:65" s="10" customFormat="1" ht="19.899999999999999" customHeight="1">
      <c r="B104" s="147"/>
      <c r="D104" s="148" t="s">
        <v>289</v>
      </c>
      <c r="E104" s="149"/>
      <c r="F104" s="149"/>
      <c r="G104" s="149"/>
      <c r="H104" s="149"/>
      <c r="I104" s="150">
        <f>Q204</f>
        <v>0</v>
      </c>
      <c r="J104" s="150">
        <f>R204</f>
        <v>0</v>
      </c>
      <c r="K104" s="150">
        <f>K204</f>
        <v>0</v>
      </c>
      <c r="M104" s="147"/>
    </row>
    <row r="105" spans="1:65" s="10" customFormat="1" ht="19.899999999999999" customHeight="1">
      <c r="B105" s="147"/>
      <c r="D105" s="148" t="s">
        <v>1363</v>
      </c>
      <c r="E105" s="149"/>
      <c r="F105" s="149"/>
      <c r="G105" s="149"/>
      <c r="H105" s="149"/>
      <c r="I105" s="150">
        <f>Q207</f>
        <v>0</v>
      </c>
      <c r="J105" s="150">
        <f>R207</f>
        <v>0</v>
      </c>
      <c r="K105" s="150">
        <f>K207</f>
        <v>0</v>
      </c>
      <c r="M105" s="147"/>
    </row>
    <row r="106" spans="1:65" s="9" customFormat="1" ht="24.95" customHeight="1">
      <c r="B106" s="143"/>
      <c r="D106" s="144" t="s">
        <v>5217</v>
      </c>
      <c r="E106" s="145"/>
      <c r="F106" s="145"/>
      <c r="G106" s="145"/>
      <c r="H106" s="145"/>
      <c r="I106" s="146">
        <f>Q210</f>
        <v>0</v>
      </c>
      <c r="J106" s="146">
        <f>R210</f>
        <v>0</v>
      </c>
      <c r="K106" s="146">
        <f>K210</f>
        <v>0</v>
      </c>
      <c r="M106" s="143"/>
    </row>
    <row r="107" spans="1:65" s="10" customFormat="1" ht="19.899999999999999" customHeight="1">
      <c r="B107" s="147"/>
      <c r="D107" s="148" t="s">
        <v>1376</v>
      </c>
      <c r="E107" s="149"/>
      <c r="F107" s="149"/>
      <c r="G107" s="149"/>
      <c r="H107" s="149"/>
      <c r="I107" s="150">
        <f>Q211</f>
        <v>0</v>
      </c>
      <c r="J107" s="150">
        <f>R211</f>
        <v>0</v>
      </c>
      <c r="K107" s="150">
        <f>K211</f>
        <v>0</v>
      </c>
      <c r="M107" s="147"/>
    </row>
    <row r="108" spans="1:65" s="2" customFormat="1" ht="21.7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6.9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42" t="s">
        <v>302</v>
      </c>
      <c r="D110" s="37"/>
      <c r="E110" s="37"/>
      <c r="F110" s="37"/>
      <c r="G110" s="37"/>
      <c r="H110" s="37"/>
      <c r="I110" s="37"/>
      <c r="J110" s="37"/>
      <c r="K110" s="151">
        <f>ROUND(K111 + K112 + K113 + K114 + K115 + K116,2)</f>
        <v>0</v>
      </c>
      <c r="L110" s="37"/>
      <c r="M110" s="50"/>
      <c r="O110" s="152" t="s">
        <v>45</v>
      </c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18" customHeight="1">
      <c r="A111" s="37"/>
      <c r="B111" s="153"/>
      <c r="C111" s="154"/>
      <c r="D111" s="323" t="s">
        <v>303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ref="BE111:BE116" si="1">IF(O111="základná",K111,0)</f>
        <v>0</v>
      </c>
      <c r="BF111" s="160">
        <f t="shared" ref="BF111:BF116" si="2">IF(O111="znížená",K111,0)</f>
        <v>0</v>
      </c>
      <c r="BG111" s="160">
        <f t="shared" ref="BG111:BG116" si="3">IF(O111="zákl. prenesená",K111,0)</f>
        <v>0</v>
      </c>
      <c r="BH111" s="160">
        <f t="shared" ref="BH111:BH116" si="4">IF(O111="zníž. prenesená",K111,0)</f>
        <v>0</v>
      </c>
      <c r="BI111" s="160">
        <f t="shared" ref="BI111:BI116" si="5">IF(O111="nulová",K111,0)</f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3104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306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307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304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3105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304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155" t="s">
        <v>309</v>
      </c>
      <c r="E116" s="154"/>
      <c r="F116" s="154"/>
      <c r="G116" s="154"/>
      <c r="H116" s="154"/>
      <c r="I116" s="154"/>
      <c r="J116" s="154"/>
      <c r="K116" s="112">
        <f>ROUND(K32*T116,2)</f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310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1.25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29.25" customHeight="1">
      <c r="A118" s="37"/>
      <c r="B118" s="38"/>
      <c r="C118" s="118" t="s">
        <v>266</v>
      </c>
      <c r="D118" s="119"/>
      <c r="E118" s="119"/>
      <c r="F118" s="119"/>
      <c r="G118" s="119"/>
      <c r="H118" s="119"/>
      <c r="I118" s="119"/>
      <c r="J118" s="119"/>
      <c r="K118" s="120">
        <f>ROUND(K98+K110,2)</f>
        <v>0</v>
      </c>
      <c r="L118" s="119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6.95" customHeight="1">
      <c r="A119" s="37"/>
      <c r="B119" s="55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3" spans="1:65" s="2" customFormat="1" ht="6.95" customHeight="1">
      <c r="A123" s="37"/>
      <c r="B123" s="57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24.95" customHeight="1">
      <c r="A124" s="37"/>
      <c r="B124" s="38"/>
      <c r="C124" s="23" t="s">
        <v>311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2" customHeight="1">
      <c r="A126" s="37"/>
      <c r="B126" s="38"/>
      <c r="C126" s="29" t="s">
        <v>15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6.5" customHeight="1">
      <c r="A127" s="37"/>
      <c r="B127" s="38"/>
      <c r="C127" s="37"/>
      <c r="D127" s="37"/>
      <c r="E127" s="324" t="str">
        <f>E7</f>
        <v>Krytá plaváreň Lučenec</v>
      </c>
      <c r="F127" s="325"/>
      <c r="G127" s="325"/>
      <c r="H127" s="325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1" customFormat="1" ht="12" customHeight="1">
      <c r="B128" s="22"/>
      <c r="C128" s="29" t="s">
        <v>272</v>
      </c>
      <c r="M128" s="22"/>
    </row>
    <row r="129" spans="1:65" s="2" customFormat="1" ht="16.5" customHeight="1">
      <c r="A129" s="37"/>
      <c r="B129" s="38"/>
      <c r="C129" s="37"/>
      <c r="D129" s="37"/>
      <c r="E129" s="324" t="s">
        <v>3410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274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30" customHeight="1">
      <c r="A131" s="37"/>
      <c r="B131" s="38"/>
      <c r="C131" s="37"/>
      <c r="D131" s="37"/>
      <c r="E131" s="305" t="str">
        <f>E11</f>
        <v>03.08 - Dátové rozvádzače, kamerový ochranný systém a štrukturovaná kabeláž</v>
      </c>
      <c r="F131" s="326"/>
      <c r="G131" s="326"/>
      <c r="H131" s="326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2" customHeight="1">
      <c r="A133" s="37"/>
      <c r="B133" s="38"/>
      <c r="C133" s="29" t="s">
        <v>19</v>
      </c>
      <c r="D133" s="37"/>
      <c r="E133" s="37"/>
      <c r="F133" s="27" t="str">
        <f>F14</f>
        <v>ul. Športová, Lučenec</v>
      </c>
      <c r="G133" s="37"/>
      <c r="H133" s="37"/>
      <c r="I133" s="29" t="s">
        <v>21</v>
      </c>
      <c r="J133" s="63" t="str">
        <f>IF(J14="","",J14)</f>
        <v>21. 4. 2022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23</v>
      </c>
      <c r="D135" s="37"/>
      <c r="E135" s="37"/>
      <c r="F135" s="27" t="str">
        <f>E17</f>
        <v>Mesto Lučenec</v>
      </c>
      <c r="G135" s="37"/>
      <c r="H135" s="37"/>
      <c r="I135" s="29" t="s">
        <v>29</v>
      </c>
      <c r="J135" s="32" t="str">
        <f>E23</f>
        <v>Aproving, s.r.o.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27</v>
      </c>
      <c r="D136" s="37"/>
      <c r="E136" s="37"/>
      <c r="F136" s="27" t="str">
        <f>IF(E20="","",E20)</f>
        <v>Vyplň údaj</v>
      </c>
      <c r="G136" s="37"/>
      <c r="H136" s="37"/>
      <c r="I136" s="29" t="s">
        <v>34</v>
      </c>
      <c r="J136" s="32" t="str">
        <f>E26</f>
        <v xml:space="preserve"> 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0.3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11" customFormat="1" ht="29.25" customHeight="1">
      <c r="A138" s="161"/>
      <c r="B138" s="162"/>
      <c r="C138" s="163" t="s">
        <v>312</v>
      </c>
      <c r="D138" s="164" t="s">
        <v>66</v>
      </c>
      <c r="E138" s="164" t="s">
        <v>62</v>
      </c>
      <c r="F138" s="164" t="s">
        <v>63</v>
      </c>
      <c r="G138" s="164" t="s">
        <v>313</v>
      </c>
      <c r="H138" s="164" t="s">
        <v>314</v>
      </c>
      <c r="I138" s="164" t="s">
        <v>315</v>
      </c>
      <c r="J138" s="164" t="s">
        <v>316</v>
      </c>
      <c r="K138" s="165" t="s">
        <v>281</v>
      </c>
      <c r="L138" s="166" t="s">
        <v>317</v>
      </c>
      <c r="M138" s="167"/>
      <c r="N138" s="70" t="s">
        <v>1</v>
      </c>
      <c r="O138" s="71" t="s">
        <v>45</v>
      </c>
      <c r="P138" s="71" t="s">
        <v>318</v>
      </c>
      <c r="Q138" s="71" t="s">
        <v>319</v>
      </c>
      <c r="R138" s="71" t="s">
        <v>320</v>
      </c>
      <c r="S138" s="71" t="s">
        <v>321</v>
      </c>
      <c r="T138" s="71" t="s">
        <v>322</v>
      </c>
      <c r="U138" s="71" t="s">
        <v>323</v>
      </c>
      <c r="V138" s="71" t="s">
        <v>324</v>
      </c>
      <c r="W138" s="71" t="s">
        <v>325</v>
      </c>
      <c r="X138" s="72" t="s">
        <v>326</v>
      </c>
      <c r="Y138" s="161"/>
      <c r="Z138" s="161"/>
      <c r="AA138" s="161"/>
      <c r="AB138" s="161"/>
      <c r="AC138" s="161"/>
      <c r="AD138" s="161"/>
      <c r="AE138" s="161"/>
    </row>
    <row r="139" spans="1:65" s="2" customFormat="1" ht="22.9" customHeight="1">
      <c r="A139" s="37"/>
      <c r="B139" s="38"/>
      <c r="C139" s="77" t="s">
        <v>276</v>
      </c>
      <c r="D139" s="37"/>
      <c r="E139" s="37"/>
      <c r="F139" s="37"/>
      <c r="G139" s="37"/>
      <c r="H139" s="37"/>
      <c r="I139" s="37"/>
      <c r="J139" s="37"/>
      <c r="K139" s="168">
        <f>BK139</f>
        <v>0</v>
      </c>
      <c r="L139" s="37"/>
      <c r="M139" s="38"/>
      <c r="N139" s="73"/>
      <c r="O139" s="64"/>
      <c r="P139" s="74"/>
      <c r="Q139" s="169">
        <f>Q140+Q203+Q210</f>
        <v>0</v>
      </c>
      <c r="R139" s="169">
        <f>R140+R203+R210</f>
        <v>0</v>
      </c>
      <c r="S139" s="74"/>
      <c r="T139" s="170">
        <f>T140+T203+T210</f>
        <v>0</v>
      </c>
      <c r="U139" s="74"/>
      <c r="V139" s="170">
        <f>V140+V203+V210</f>
        <v>0.80528400000000011</v>
      </c>
      <c r="W139" s="74"/>
      <c r="X139" s="171">
        <f>X140+X203+X210</f>
        <v>0.5</v>
      </c>
      <c r="Y139" s="37"/>
      <c r="Z139" s="37"/>
      <c r="AA139" s="37"/>
      <c r="AB139" s="37"/>
      <c r="AC139" s="37"/>
      <c r="AD139" s="37"/>
      <c r="AE139" s="37"/>
      <c r="AT139" s="19" t="s">
        <v>82</v>
      </c>
      <c r="AU139" s="19" t="s">
        <v>283</v>
      </c>
      <c r="BK139" s="172">
        <f>BK140+BK203+BK210</f>
        <v>0</v>
      </c>
    </row>
    <row r="140" spans="1:65" s="12" customFormat="1" ht="25.9" customHeight="1">
      <c r="B140" s="173"/>
      <c r="D140" s="174" t="s">
        <v>82</v>
      </c>
      <c r="E140" s="175" t="s">
        <v>483</v>
      </c>
      <c r="F140" s="175" t="s">
        <v>1342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Q141+Q160+Q183</f>
        <v>0</v>
      </c>
      <c r="R140" s="180">
        <f>R141+R160+R183</f>
        <v>0</v>
      </c>
      <c r="S140" s="179"/>
      <c r="T140" s="181">
        <f>T141+T160+T183</f>
        <v>0</v>
      </c>
      <c r="U140" s="179"/>
      <c r="V140" s="181">
        <f>V141+V160+V183</f>
        <v>0.48366000000000003</v>
      </c>
      <c r="W140" s="179"/>
      <c r="X140" s="182">
        <f>X141+X160+X183</f>
        <v>0</v>
      </c>
      <c r="AR140" s="174" t="s">
        <v>90</v>
      </c>
      <c r="AT140" s="183" t="s">
        <v>82</v>
      </c>
      <c r="AU140" s="183" t="s">
        <v>83</v>
      </c>
      <c r="AY140" s="174" t="s">
        <v>329</v>
      </c>
      <c r="BK140" s="184">
        <f>BK141+BK160+BK183</f>
        <v>0</v>
      </c>
    </row>
    <row r="141" spans="1:65" s="12" customFormat="1" ht="22.9" customHeight="1">
      <c r="B141" s="173"/>
      <c r="D141" s="174" t="s">
        <v>82</v>
      </c>
      <c r="E141" s="185" t="s">
        <v>3414</v>
      </c>
      <c r="F141" s="185" t="s">
        <v>5218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SUM(Q142:Q159)</f>
        <v>0</v>
      </c>
      <c r="R141" s="180">
        <f>SUM(R142:R159)</f>
        <v>0</v>
      </c>
      <c r="S141" s="179"/>
      <c r="T141" s="181">
        <f>SUM(T142:T159)</f>
        <v>0</v>
      </c>
      <c r="U141" s="179"/>
      <c r="V141" s="181">
        <f>SUM(V142:V159)</f>
        <v>0.25176000000000004</v>
      </c>
      <c r="W141" s="179"/>
      <c r="X141" s="182">
        <f>SUM(X142:X159)</f>
        <v>0</v>
      </c>
      <c r="AR141" s="174" t="s">
        <v>90</v>
      </c>
      <c r="AT141" s="183" t="s">
        <v>82</v>
      </c>
      <c r="AU141" s="183" t="s">
        <v>90</v>
      </c>
      <c r="AY141" s="174" t="s">
        <v>329</v>
      </c>
      <c r="BK141" s="184">
        <f>SUM(BK142:BK159)</f>
        <v>0</v>
      </c>
    </row>
    <row r="142" spans="1:65" s="2" customFormat="1" ht="21.75" customHeight="1">
      <c r="A142" s="37"/>
      <c r="B142" s="153"/>
      <c r="C142" s="187" t="s">
        <v>90</v>
      </c>
      <c r="D142" s="187" t="s">
        <v>331</v>
      </c>
      <c r="E142" s="188" t="s">
        <v>4431</v>
      </c>
      <c r="F142" s="189" t="s">
        <v>4432</v>
      </c>
      <c r="G142" s="190" t="s">
        <v>646</v>
      </c>
      <c r="H142" s="191">
        <v>20</v>
      </c>
      <c r="I142" s="192"/>
      <c r="J142" s="192"/>
      <c r="K142" s="191">
        <f t="shared" ref="K142:K159" si="6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59" si="7">I142+J142</f>
        <v>0</v>
      </c>
      <c r="Q142" s="196">
        <f t="shared" ref="Q142:Q159" si="8">ROUND(I142*H142,3)</f>
        <v>0</v>
      </c>
      <c r="R142" s="196">
        <f t="shared" ref="R142:R159" si="9">ROUND(J142*H142,3)</f>
        <v>0</v>
      </c>
      <c r="S142" s="66"/>
      <c r="T142" s="197">
        <f t="shared" ref="T142:T159" si="10">S142*H142</f>
        <v>0</v>
      </c>
      <c r="U142" s="197">
        <v>0</v>
      </c>
      <c r="V142" s="197">
        <f t="shared" ref="V142:V159" si="11">U142*H142</f>
        <v>0</v>
      </c>
      <c r="W142" s="197">
        <v>0</v>
      </c>
      <c r="X142" s="198">
        <f t="shared" ref="X142:X159" si="12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335</v>
      </c>
      <c r="AT142" s="199" t="s">
        <v>331</v>
      </c>
      <c r="AU142" s="199" t="s">
        <v>96</v>
      </c>
      <c r="AY142" s="19" t="s">
        <v>329</v>
      </c>
      <c r="BE142" s="115">
        <f t="shared" ref="BE142:BE159" si="13">IF(O142="základná",K142,0)</f>
        <v>0</v>
      </c>
      <c r="BF142" s="115">
        <f t="shared" ref="BF142:BF159" si="14">IF(O142="znížená",K142,0)</f>
        <v>0</v>
      </c>
      <c r="BG142" s="115">
        <f t="shared" ref="BG142:BG159" si="15">IF(O142="zákl. prenesená",K142,0)</f>
        <v>0</v>
      </c>
      <c r="BH142" s="115">
        <f t="shared" ref="BH142:BH159" si="16">IF(O142="zníž. prenesená",K142,0)</f>
        <v>0</v>
      </c>
      <c r="BI142" s="115">
        <f t="shared" ref="BI142:BI159" si="17">IF(O142="nulová",K142,0)</f>
        <v>0</v>
      </c>
      <c r="BJ142" s="19" t="s">
        <v>96</v>
      </c>
      <c r="BK142" s="200">
        <f t="shared" ref="BK142:BK159" si="18">ROUND(P142*H142,3)</f>
        <v>0</v>
      </c>
      <c r="BL142" s="19" t="s">
        <v>335</v>
      </c>
      <c r="BM142" s="199" t="s">
        <v>5219</v>
      </c>
    </row>
    <row r="143" spans="1:65" s="2" customFormat="1" ht="21.75" customHeight="1">
      <c r="A143" s="37"/>
      <c r="B143" s="153"/>
      <c r="C143" s="233" t="s">
        <v>96</v>
      </c>
      <c r="D143" s="233" t="s">
        <v>483</v>
      </c>
      <c r="E143" s="234" t="s">
        <v>5220</v>
      </c>
      <c r="F143" s="235" t="s">
        <v>5221</v>
      </c>
      <c r="G143" s="236" t="s">
        <v>646</v>
      </c>
      <c r="H143" s="237">
        <v>20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2.0000000000000002E-5</v>
      </c>
      <c r="V143" s="197">
        <f t="shared" si="11"/>
        <v>4.0000000000000002E-4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364</v>
      </c>
      <c r="AT143" s="199" t="s">
        <v>483</v>
      </c>
      <c r="AU143" s="199" t="s">
        <v>96</v>
      </c>
      <c r="AY143" s="19" t="s">
        <v>329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335</v>
      </c>
      <c r="BM143" s="199" t="s">
        <v>5222</v>
      </c>
    </row>
    <row r="144" spans="1:65" s="2" customFormat="1" ht="24.2" customHeight="1">
      <c r="A144" s="37"/>
      <c r="B144" s="153"/>
      <c r="C144" s="187" t="s">
        <v>178</v>
      </c>
      <c r="D144" s="187" t="s">
        <v>331</v>
      </c>
      <c r="E144" s="188" t="s">
        <v>5223</v>
      </c>
      <c r="F144" s="189" t="s">
        <v>5224</v>
      </c>
      <c r="G144" s="190" t="s">
        <v>342</v>
      </c>
      <c r="H144" s="191">
        <v>560</v>
      </c>
      <c r="I144" s="192"/>
      <c r="J144" s="192"/>
      <c r="K144" s="191">
        <f t="shared" si="6"/>
        <v>0</v>
      </c>
      <c r="L144" s="193"/>
      <c r="M144" s="38"/>
      <c r="N144" s="194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335</v>
      </c>
      <c r="AT144" s="199" t="s">
        <v>331</v>
      </c>
      <c r="AU144" s="199" t="s">
        <v>96</v>
      </c>
      <c r="AY144" s="19" t="s">
        <v>329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335</v>
      </c>
      <c r="BM144" s="199" t="s">
        <v>5225</v>
      </c>
    </row>
    <row r="145" spans="1:65" s="2" customFormat="1" ht="33" customHeight="1">
      <c r="A145" s="37"/>
      <c r="B145" s="153"/>
      <c r="C145" s="233" t="s">
        <v>335</v>
      </c>
      <c r="D145" s="233" t="s">
        <v>483</v>
      </c>
      <c r="E145" s="234" t="s">
        <v>5226</v>
      </c>
      <c r="F145" s="235" t="s">
        <v>5227</v>
      </c>
      <c r="G145" s="236" t="s">
        <v>342</v>
      </c>
      <c r="H145" s="237">
        <v>560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1.1E-4</v>
      </c>
      <c r="V145" s="197">
        <f t="shared" si="11"/>
        <v>6.1600000000000002E-2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364</v>
      </c>
      <c r="AT145" s="199" t="s">
        <v>483</v>
      </c>
      <c r="AU145" s="199" t="s">
        <v>96</v>
      </c>
      <c r="AY145" s="19" t="s">
        <v>329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335</v>
      </c>
      <c r="BM145" s="199" t="s">
        <v>5228</v>
      </c>
    </row>
    <row r="146" spans="1:65" s="2" customFormat="1" ht="24.2" customHeight="1">
      <c r="A146" s="37"/>
      <c r="B146" s="153"/>
      <c r="C146" s="233" t="s">
        <v>350</v>
      </c>
      <c r="D146" s="233" t="s">
        <v>483</v>
      </c>
      <c r="E146" s="234" t="s">
        <v>5229</v>
      </c>
      <c r="F146" s="235" t="s">
        <v>5230</v>
      </c>
      <c r="G146" s="236" t="s">
        <v>646</v>
      </c>
      <c r="H146" s="237">
        <v>560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1.0000000000000001E-5</v>
      </c>
      <c r="V146" s="197">
        <f t="shared" si="11"/>
        <v>5.6000000000000008E-3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364</v>
      </c>
      <c r="AT146" s="199" t="s">
        <v>483</v>
      </c>
      <c r="AU146" s="199" t="s">
        <v>96</v>
      </c>
      <c r="AY146" s="19" t="s">
        <v>329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335</v>
      </c>
      <c r="BM146" s="199" t="s">
        <v>5231</v>
      </c>
    </row>
    <row r="147" spans="1:65" s="2" customFormat="1" ht="16.5" customHeight="1">
      <c r="A147" s="37"/>
      <c r="B147" s="153"/>
      <c r="C147" s="187" t="s">
        <v>355</v>
      </c>
      <c r="D147" s="187" t="s">
        <v>331</v>
      </c>
      <c r="E147" s="188" t="s">
        <v>5232</v>
      </c>
      <c r="F147" s="189" t="s">
        <v>5233</v>
      </c>
      <c r="G147" s="190" t="s">
        <v>342</v>
      </c>
      <c r="H147" s="191">
        <v>250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335</v>
      </c>
      <c r="AT147" s="199" t="s">
        <v>331</v>
      </c>
      <c r="AU147" s="199" t="s">
        <v>96</v>
      </c>
      <c r="AY147" s="19" t="s">
        <v>329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335</v>
      </c>
      <c r="BM147" s="199" t="s">
        <v>5234</v>
      </c>
    </row>
    <row r="148" spans="1:65" s="2" customFormat="1" ht="16.5" customHeight="1">
      <c r="A148" s="37"/>
      <c r="B148" s="153"/>
      <c r="C148" s="187" t="s">
        <v>359</v>
      </c>
      <c r="D148" s="187" t="s">
        <v>331</v>
      </c>
      <c r="E148" s="188" t="s">
        <v>5235</v>
      </c>
      <c r="F148" s="189" t="s">
        <v>5236</v>
      </c>
      <c r="G148" s="190" t="s">
        <v>646</v>
      </c>
      <c r="H148" s="191">
        <v>14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335</v>
      </c>
      <c r="AT148" s="199" t="s">
        <v>331</v>
      </c>
      <c r="AU148" s="199" t="s">
        <v>96</v>
      </c>
      <c r="AY148" s="19" t="s">
        <v>329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335</v>
      </c>
      <c r="BM148" s="199" t="s">
        <v>5237</v>
      </c>
    </row>
    <row r="149" spans="1:65" s="2" customFormat="1" ht="16.5" customHeight="1">
      <c r="A149" s="37"/>
      <c r="B149" s="153"/>
      <c r="C149" s="233" t="s">
        <v>364</v>
      </c>
      <c r="D149" s="233" t="s">
        <v>483</v>
      </c>
      <c r="E149" s="234" t="s">
        <v>5238</v>
      </c>
      <c r="F149" s="235" t="s">
        <v>5239</v>
      </c>
      <c r="G149" s="236" t="s">
        <v>646</v>
      </c>
      <c r="H149" s="237">
        <v>14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4.0000000000000003E-5</v>
      </c>
      <c r="V149" s="197">
        <f t="shared" si="11"/>
        <v>5.6000000000000006E-4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1223</v>
      </c>
      <c r="AT149" s="199" t="s">
        <v>483</v>
      </c>
      <c r="AU149" s="199" t="s">
        <v>96</v>
      </c>
      <c r="AY149" s="19" t="s">
        <v>329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1223</v>
      </c>
      <c r="BM149" s="199" t="s">
        <v>5240</v>
      </c>
    </row>
    <row r="150" spans="1:65" s="2" customFormat="1" ht="16.5" customHeight="1">
      <c r="A150" s="37"/>
      <c r="B150" s="153"/>
      <c r="C150" s="187" t="s">
        <v>369</v>
      </c>
      <c r="D150" s="187" t="s">
        <v>331</v>
      </c>
      <c r="E150" s="188" t="s">
        <v>5241</v>
      </c>
      <c r="F150" s="189" t="s">
        <v>5242</v>
      </c>
      <c r="G150" s="190" t="s">
        <v>646</v>
      </c>
      <c r="H150" s="191">
        <v>14</v>
      </c>
      <c r="I150" s="192"/>
      <c r="J150" s="192"/>
      <c r="K150" s="191">
        <f t="shared" si="6"/>
        <v>0</v>
      </c>
      <c r="L150" s="193"/>
      <c r="M150" s="38"/>
      <c r="N150" s="194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335</v>
      </c>
      <c r="AT150" s="199" t="s">
        <v>331</v>
      </c>
      <c r="AU150" s="199" t="s">
        <v>96</v>
      </c>
      <c r="AY150" s="19" t="s">
        <v>329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335</v>
      </c>
      <c r="BM150" s="199" t="s">
        <v>5243</v>
      </c>
    </row>
    <row r="151" spans="1:65" s="2" customFormat="1" ht="16.5" customHeight="1">
      <c r="A151" s="37"/>
      <c r="B151" s="153"/>
      <c r="C151" s="187" t="s">
        <v>381</v>
      </c>
      <c r="D151" s="187" t="s">
        <v>331</v>
      </c>
      <c r="E151" s="188" t="s">
        <v>5244</v>
      </c>
      <c r="F151" s="189" t="s">
        <v>5245</v>
      </c>
      <c r="G151" s="190" t="s">
        <v>646</v>
      </c>
      <c r="H151" s="191">
        <v>14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335</v>
      </c>
      <c r="AT151" s="199" t="s">
        <v>331</v>
      </c>
      <c r="AU151" s="199" t="s">
        <v>96</v>
      </c>
      <c r="AY151" s="19" t="s">
        <v>329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335</v>
      </c>
      <c r="BM151" s="199" t="s">
        <v>5246</v>
      </c>
    </row>
    <row r="152" spans="1:65" s="2" customFormat="1" ht="24.2" customHeight="1">
      <c r="A152" s="37"/>
      <c r="B152" s="153"/>
      <c r="C152" s="187" t="s">
        <v>386</v>
      </c>
      <c r="D152" s="187" t="s">
        <v>331</v>
      </c>
      <c r="E152" s="188" t="s">
        <v>5247</v>
      </c>
      <c r="F152" s="189" t="s">
        <v>5248</v>
      </c>
      <c r="G152" s="190" t="s">
        <v>646</v>
      </c>
      <c r="H152" s="191">
        <v>6</v>
      </c>
      <c r="I152" s="192"/>
      <c r="J152" s="192"/>
      <c r="K152" s="191">
        <f t="shared" si="6"/>
        <v>0</v>
      </c>
      <c r="L152" s="193"/>
      <c r="M152" s="38"/>
      <c r="N152" s="194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0</v>
      </c>
      <c r="V152" s="197">
        <f t="shared" si="11"/>
        <v>0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335</v>
      </c>
      <c r="AT152" s="199" t="s">
        <v>331</v>
      </c>
      <c r="AU152" s="199" t="s">
        <v>96</v>
      </c>
      <c r="AY152" s="19" t="s">
        <v>329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335</v>
      </c>
      <c r="BM152" s="199" t="s">
        <v>5249</v>
      </c>
    </row>
    <row r="153" spans="1:65" s="2" customFormat="1" ht="16.5" customHeight="1">
      <c r="A153" s="37"/>
      <c r="B153" s="153"/>
      <c r="C153" s="233" t="s">
        <v>394</v>
      </c>
      <c r="D153" s="233" t="s">
        <v>483</v>
      </c>
      <c r="E153" s="234" t="s">
        <v>5250</v>
      </c>
      <c r="F153" s="235" t="s">
        <v>5251</v>
      </c>
      <c r="G153" s="236" t="s">
        <v>646</v>
      </c>
      <c r="H153" s="237">
        <v>6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2.4E-2</v>
      </c>
      <c r="V153" s="197">
        <f t="shared" si="11"/>
        <v>0.14400000000000002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364</v>
      </c>
      <c r="AT153" s="199" t="s">
        <v>483</v>
      </c>
      <c r="AU153" s="199" t="s">
        <v>96</v>
      </c>
      <c r="AY153" s="19" t="s">
        <v>329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335</v>
      </c>
      <c r="BM153" s="199" t="s">
        <v>5252</v>
      </c>
    </row>
    <row r="154" spans="1:65" s="2" customFormat="1" ht="21.75" customHeight="1">
      <c r="A154" s="37"/>
      <c r="B154" s="153"/>
      <c r="C154" s="187" t="s">
        <v>399</v>
      </c>
      <c r="D154" s="187" t="s">
        <v>331</v>
      </c>
      <c r="E154" s="188" t="s">
        <v>5253</v>
      </c>
      <c r="F154" s="189" t="s">
        <v>5254</v>
      </c>
      <c r="G154" s="190" t="s">
        <v>342</v>
      </c>
      <c r="H154" s="191">
        <v>390</v>
      </c>
      <c r="I154" s="192"/>
      <c r="J154" s="192"/>
      <c r="K154" s="191">
        <f t="shared" si="6"/>
        <v>0</v>
      </c>
      <c r="L154" s="193"/>
      <c r="M154" s="38"/>
      <c r="N154" s="194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0</v>
      </c>
      <c r="V154" s="197">
        <f t="shared" si="11"/>
        <v>0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335</v>
      </c>
      <c r="AT154" s="199" t="s">
        <v>331</v>
      </c>
      <c r="AU154" s="199" t="s">
        <v>96</v>
      </c>
      <c r="AY154" s="19" t="s">
        <v>329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335</v>
      </c>
      <c r="BM154" s="199" t="s">
        <v>5255</v>
      </c>
    </row>
    <row r="155" spans="1:65" s="2" customFormat="1" ht="24.2" customHeight="1">
      <c r="A155" s="37"/>
      <c r="B155" s="153"/>
      <c r="C155" s="233" t="s">
        <v>454</v>
      </c>
      <c r="D155" s="233" t="s">
        <v>483</v>
      </c>
      <c r="E155" s="234" t="s">
        <v>5256</v>
      </c>
      <c r="F155" s="235" t="s">
        <v>5257</v>
      </c>
      <c r="G155" s="236" t="s">
        <v>342</v>
      </c>
      <c r="H155" s="237">
        <v>390</v>
      </c>
      <c r="I155" s="238"/>
      <c r="J155" s="239"/>
      <c r="K155" s="237">
        <f t="shared" si="6"/>
        <v>0</v>
      </c>
      <c r="L155" s="239"/>
      <c r="M155" s="240"/>
      <c r="N155" s="241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4.0000000000000003E-5</v>
      </c>
      <c r="V155" s="197">
        <f t="shared" si="11"/>
        <v>1.5600000000000001E-2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364</v>
      </c>
      <c r="AT155" s="199" t="s">
        <v>483</v>
      </c>
      <c r="AU155" s="199" t="s">
        <v>96</v>
      </c>
      <c r="AY155" s="19" t="s">
        <v>329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335</v>
      </c>
      <c r="BM155" s="199" t="s">
        <v>5258</v>
      </c>
    </row>
    <row r="156" spans="1:65" s="2" customFormat="1" ht="24.2" customHeight="1">
      <c r="A156" s="37"/>
      <c r="B156" s="153"/>
      <c r="C156" s="187" t="s">
        <v>459</v>
      </c>
      <c r="D156" s="187" t="s">
        <v>331</v>
      </c>
      <c r="E156" s="188" t="s">
        <v>5259</v>
      </c>
      <c r="F156" s="189" t="s">
        <v>5260</v>
      </c>
      <c r="G156" s="190" t="s">
        <v>646</v>
      </c>
      <c r="H156" s="191">
        <v>1</v>
      </c>
      <c r="I156" s="192"/>
      <c r="J156" s="192"/>
      <c r="K156" s="191">
        <f t="shared" si="6"/>
        <v>0</v>
      </c>
      <c r="L156" s="193"/>
      <c r="M156" s="38"/>
      <c r="N156" s="194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335</v>
      </c>
      <c r="AT156" s="199" t="s">
        <v>331</v>
      </c>
      <c r="AU156" s="199" t="s">
        <v>96</v>
      </c>
      <c r="AY156" s="19" t="s">
        <v>329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335</v>
      </c>
      <c r="BM156" s="199" t="s">
        <v>5261</v>
      </c>
    </row>
    <row r="157" spans="1:65" s="2" customFormat="1" ht="24.2" customHeight="1">
      <c r="A157" s="37"/>
      <c r="B157" s="153"/>
      <c r="C157" s="233" t="s">
        <v>464</v>
      </c>
      <c r="D157" s="233" t="s">
        <v>483</v>
      </c>
      <c r="E157" s="234" t="s">
        <v>5262</v>
      </c>
      <c r="F157" s="235" t="s">
        <v>5263</v>
      </c>
      <c r="G157" s="236" t="s">
        <v>646</v>
      </c>
      <c r="H157" s="237">
        <v>1</v>
      </c>
      <c r="I157" s="238"/>
      <c r="J157" s="239"/>
      <c r="K157" s="237">
        <f t="shared" si="6"/>
        <v>0</v>
      </c>
      <c r="L157" s="239"/>
      <c r="M157" s="240"/>
      <c r="N157" s="241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2.4E-2</v>
      </c>
      <c r="V157" s="197">
        <f t="shared" si="11"/>
        <v>2.4E-2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364</v>
      </c>
      <c r="AT157" s="199" t="s">
        <v>483</v>
      </c>
      <c r="AU157" s="199" t="s">
        <v>96</v>
      </c>
      <c r="AY157" s="19" t="s">
        <v>329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335</v>
      </c>
      <c r="BM157" s="199" t="s">
        <v>5264</v>
      </c>
    </row>
    <row r="158" spans="1:65" s="2" customFormat="1" ht="24.2" customHeight="1">
      <c r="A158" s="37"/>
      <c r="B158" s="153"/>
      <c r="C158" s="187" t="s">
        <v>468</v>
      </c>
      <c r="D158" s="187" t="s">
        <v>331</v>
      </c>
      <c r="E158" s="188" t="s">
        <v>5265</v>
      </c>
      <c r="F158" s="189" t="s">
        <v>5266</v>
      </c>
      <c r="G158" s="190" t="s">
        <v>342</v>
      </c>
      <c r="H158" s="191">
        <v>160</v>
      </c>
      <c r="I158" s="192"/>
      <c r="J158" s="192"/>
      <c r="K158" s="191">
        <f t="shared" si="6"/>
        <v>0</v>
      </c>
      <c r="L158" s="193"/>
      <c r="M158" s="38"/>
      <c r="N158" s="194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335</v>
      </c>
      <c r="AT158" s="199" t="s">
        <v>331</v>
      </c>
      <c r="AU158" s="199" t="s">
        <v>96</v>
      </c>
      <c r="AY158" s="19" t="s">
        <v>329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335</v>
      </c>
      <c r="BM158" s="199" t="s">
        <v>5267</v>
      </c>
    </row>
    <row r="159" spans="1:65" s="2" customFormat="1" ht="24.2" customHeight="1">
      <c r="A159" s="37"/>
      <c r="B159" s="153"/>
      <c r="C159" s="233" t="s">
        <v>474</v>
      </c>
      <c r="D159" s="233" t="s">
        <v>483</v>
      </c>
      <c r="E159" s="234" t="s">
        <v>5268</v>
      </c>
      <c r="F159" s="235" t="s">
        <v>5269</v>
      </c>
      <c r="G159" s="236" t="s">
        <v>1749</v>
      </c>
      <c r="H159" s="237">
        <v>2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0</v>
      </c>
      <c r="V159" s="197">
        <f t="shared" si="11"/>
        <v>0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364</v>
      </c>
      <c r="AT159" s="199" t="s">
        <v>483</v>
      </c>
      <c r="AU159" s="199" t="s">
        <v>96</v>
      </c>
      <c r="AY159" s="19" t="s">
        <v>329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335</v>
      </c>
      <c r="BM159" s="199" t="s">
        <v>5270</v>
      </c>
    </row>
    <row r="160" spans="1:65" s="12" customFormat="1" ht="22.9" customHeight="1">
      <c r="B160" s="173"/>
      <c r="D160" s="174" t="s">
        <v>82</v>
      </c>
      <c r="E160" s="185" t="s">
        <v>4753</v>
      </c>
      <c r="F160" s="185" t="s">
        <v>4754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SUM(Q161:Q182)</f>
        <v>0</v>
      </c>
      <c r="R160" s="180">
        <f>SUM(R161:R182)</f>
        <v>0</v>
      </c>
      <c r="S160" s="179"/>
      <c r="T160" s="181">
        <f>SUM(T161:T182)</f>
        <v>0</v>
      </c>
      <c r="U160" s="179"/>
      <c r="V160" s="181">
        <f>SUM(V161:V182)</f>
        <v>0.19910000000000003</v>
      </c>
      <c r="W160" s="179"/>
      <c r="X160" s="182">
        <f>SUM(X161:X182)</f>
        <v>0</v>
      </c>
      <c r="AR160" s="174" t="s">
        <v>90</v>
      </c>
      <c r="AT160" s="183" t="s">
        <v>82</v>
      </c>
      <c r="AU160" s="183" t="s">
        <v>90</v>
      </c>
      <c r="AY160" s="174" t="s">
        <v>329</v>
      </c>
      <c r="BK160" s="184">
        <f>SUM(BK161:BK182)</f>
        <v>0</v>
      </c>
    </row>
    <row r="161" spans="1:65" s="2" customFormat="1" ht="24.2" customHeight="1">
      <c r="A161" s="37"/>
      <c r="B161" s="153"/>
      <c r="C161" s="187" t="s">
        <v>478</v>
      </c>
      <c r="D161" s="187" t="s">
        <v>331</v>
      </c>
      <c r="E161" s="188" t="s">
        <v>5271</v>
      </c>
      <c r="F161" s="189" t="s">
        <v>5272</v>
      </c>
      <c r="G161" s="190" t="s">
        <v>646</v>
      </c>
      <c r="H161" s="191">
        <v>13</v>
      </c>
      <c r="I161" s="192"/>
      <c r="J161" s="192"/>
      <c r="K161" s="191">
        <f t="shared" ref="K161:K182" si="19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82" si="20">I161+J161</f>
        <v>0</v>
      </c>
      <c r="Q161" s="196">
        <f t="shared" ref="Q161:Q182" si="21">ROUND(I161*H161,3)</f>
        <v>0</v>
      </c>
      <c r="R161" s="196">
        <f t="shared" ref="R161:R182" si="22">ROUND(J161*H161,3)</f>
        <v>0</v>
      </c>
      <c r="S161" s="66"/>
      <c r="T161" s="197">
        <f t="shared" ref="T161:T182" si="23">S161*H161</f>
        <v>0</v>
      </c>
      <c r="U161" s="197">
        <v>0</v>
      </c>
      <c r="V161" s="197">
        <f t="shared" ref="V161:V182" si="24">U161*H161</f>
        <v>0</v>
      </c>
      <c r="W161" s="197">
        <v>0</v>
      </c>
      <c r="X161" s="198">
        <f t="shared" ref="X161:X182" si="25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335</v>
      </c>
      <c r="AT161" s="199" t="s">
        <v>331</v>
      </c>
      <c r="AU161" s="199" t="s">
        <v>96</v>
      </c>
      <c r="AY161" s="19" t="s">
        <v>329</v>
      </c>
      <c r="BE161" s="115">
        <f t="shared" ref="BE161:BE182" si="26">IF(O161="základná",K161,0)</f>
        <v>0</v>
      </c>
      <c r="BF161" s="115">
        <f t="shared" ref="BF161:BF182" si="27">IF(O161="znížená",K161,0)</f>
        <v>0</v>
      </c>
      <c r="BG161" s="115">
        <f t="shared" ref="BG161:BG182" si="28">IF(O161="zákl. prenesená",K161,0)</f>
        <v>0</v>
      </c>
      <c r="BH161" s="115">
        <f t="shared" ref="BH161:BH182" si="29">IF(O161="zníž. prenesená",K161,0)</f>
        <v>0</v>
      </c>
      <c r="BI161" s="115">
        <f t="shared" ref="BI161:BI182" si="30">IF(O161="nulová",K161,0)</f>
        <v>0</v>
      </c>
      <c r="BJ161" s="19" t="s">
        <v>96</v>
      </c>
      <c r="BK161" s="200">
        <f t="shared" ref="BK161:BK182" si="31">ROUND(P161*H161,3)</f>
        <v>0</v>
      </c>
      <c r="BL161" s="19" t="s">
        <v>335</v>
      </c>
      <c r="BM161" s="199" t="s">
        <v>5273</v>
      </c>
    </row>
    <row r="162" spans="1:65" s="2" customFormat="1" ht="16.5" customHeight="1">
      <c r="A162" s="37"/>
      <c r="B162" s="153"/>
      <c r="C162" s="233" t="s">
        <v>8</v>
      </c>
      <c r="D162" s="233" t="s">
        <v>483</v>
      </c>
      <c r="E162" s="234" t="s">
        <v>5274</v>
      </c>
      <c r="F162" s="235" t="s">
        <v>5275</v>
      </c>
      <c r="G162" s="236" t="s">
        <v>646</v>
      </c>
      <c r="H162" s="237">
        <v>13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0</v>
      </c>
      <c r="V162" s="197">
        <f t="shared" si="24"/>
        <v>0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364</v>
      </c>
      <c r="AT162" s="199" t="s">
        <v>483</v>
      </c>
      <c r="AU162" s="199" t="s">
        <v>96</v>
      </c>
      <c r="AY162" s="19" t="s">
        <v>329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335</v>
      </c>
      <c r="BM162" s="199" t="s">
        <v>5276</v>
      </c>
    </row>
    <row r="163" spans="1:65" s="2" customFormat="1" ht="24.2" customHeight="1">
      <c r="A163" s="37"/>
      <c r="B163" s="153"/>
      <c r="C163" s="187" t="s">
        <v>489</v>
      </c>
      <c r="D163" s="187" t="s">
        <v>331</v>
      </c>
      <c r="E163" s="188" t="s">
        <v>5277</v>
      </c>
      <c r="F163" s="189" t="s">
        <v>5278</v>
      </c>
      <c r="G163" s="190" t="s">
        <v>342</v>
      </c>
      <c r="H163" s="191">
        <v>180</v>
      </c>
      <c r="I163" s="192"/>
      <c r="J163" s="192"/>
      <c r="K163" s="191">
        <f t="shared" si="19"/>
        <v>0</v>
      </c>
      <c r="L163" s="193"/>
      <c r="M163" s="38"/>
      <c r="N163" s="194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0</v>
      </c>
      <c r="V163" s="197">
        <f t="shared" si="24"/>
        <v>0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335</v>
      </c>
      <c r="AT163" s="199" t="s">
        <v>331</v>
      </c>
      <c r="AU163" s="199" t="s">
        <v>96</v>
      </c>
      <c r="AY163" s="19" t="s">
        <v>329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335</v>
      </c>
      <c r="BM163" s="199" t="s">
        <v>5279</v>
      </c>
    </row>
    <row r="164" spans="1:65" s="2" customFormat="1" ht="37.9" customHeight="1">
      <c r="A164" s="37"/>
      <c r="B164" s="153"/>
      <c r="C164" s="233" t="s">
        <v>494</v>
      </c>
      <c r="D164" s="233" t="s">
        <v>483</v>
      </c>
      <c r="E164" s="234" t="s">
        <v>5280</v>
      </c>
      <c r="F164" s="235" t="s">
        <v>5281</v>
      </c>
      <c r="G164" s="236" t="s">
        <v>342</v>
      </c>
      <c r="H164" s="237">
        <v>180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6.3000000000000003E-4</v>
      </c>
      <c r="V164" s="197">
        <f t="shared" si="24"/>
        <v>0.1134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364</v>
      </c>
      <c r="AT164" s="199" t="s">
        <v>483</v>
      </c>
      <c r="AU164" s="199" t="s">
        <v>96</v>
      </c>
      <c r="AY164" s="19" t="s">
        <v>329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335</v>
      </c>
      <c r="BM164" s="199" t="s">
        <v>5282</v>
      </c>
    </row>
    <row r="165" spans="1:65" s="2" customFormat="1" ht="21.75" customHeight="1">
      <c r="A165" s="37"/>
      <c r="B165" s="153"/>
      <c r="C165" s="187" t="s">
        <v>514</v>
      </c>
      <c r="D165" s="187" t="s">
        <v>331</v>
      </c>
      <c r="E165" s="188" t="s">
        <v>5253</v>
      </c>
      <c r="F165" s="189" t="s">
        <v>5254</v>
      </c>
      <c r="G165" s="190" t="s">
        <v>342</v>
      </c>
      <c r="H165" s="191">
        <v>540</v>
      </c>
      <c r="I165" s="192"/>
      <c r="J165" s="192"/>
      <c r="K165" s="191">
        <f t="shared" si="19"/>
        <v>0</v>
      </c>
      <c r="L165" s="193"/>
      <c r="M165" s="38"/>
      <c r="N165" s="194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0</v>
      </c>
      <c r="V165" s="197">
        <f t="shared" si="24"/>
        <v>0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335</v>
      </c>
      <c r="AT165" s="199" t="s">
        <v>331</v>
      </c>
      <c r="AU165" s="199" t="s">
        <v>96</v>
      </c>
      <c r="AY165" s="19" t="s">
        <v>329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335</v>
      </c>
      <c r="BM165" s="199" t="s">
        <v>5283</v>
      </c>
    </row>
    <row r="166" spans="1:65" s="2" customFormat="1" ht="24.2" customHeight="1">
      <c r="A166" s="37"/>
      <c r="B166" s="153"/>
      <c r="C166" s="233" t="s">
        <v>522</v>
      </c>
      <c r="D166" s="233" t="s">
        <v>483</v>
      </c>
      <c r="E166" s="234" t="s">
        <v>5256</v>
      </c>
      <c r="F166" s="235" t="s">
        <v>5257</v>
      </c>
      <c r="G166" s="236" t="s">
        <v>342</v>
      </c>
      <c r="H166" s="237">
        <v>540</v>
      </c>
      <c r="I166" s="238"/>
      <c r="J166" s="239"/>
      <c r="K166" s="237">
        <f t="shared" si="19"/>
        <v>0</v>
      </c>
      <c r="L166" s="239"/>
      <c r="M166" s="240"/>
      <c r="N166" s="241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4.0000000000000003E-5</v>
      </c>
      <c r="V166" s="197">
        <f t="shared" si="24"/>
        <v>2.1600000000000001E-2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364</v>
      </c>
      <c r="AT166" s="199" t="s">
        <v>483</v>
      </c>
      <c r="AU166" s="199" t="s">
        <v>96</v>
      </c>
      <c r="AY166" s="19" t="s">
        <v>329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335</v>
      </c>
      <c r="BM166" s="199" t="s">
        <v>5284</v>
      </c>
    </row>
    <row r="167" spans="1:65" s="2" customFormat="1" ht="24.2" customHeight="1">
      <c r="A167" s="37"/>
      <c r="B167" s="153"/>
      <c r="C167" s="187" t="s">
        <v>529</v>
      </c>
      <c r="D167" s="187" t="s">
        <v>331</v>
      </c>
      <c r="E167" s="188" t="s">
        <v>5285</v>
      </c>
      <c r="F167" s="189" t="s">
        <v>5286</v>
      </c>
      <c r="G167" s="190" t="s">
        <v>646</v>
      </c>
      <c r="H167" s="191">
        <v>13</v>
      </c>
      <c r="I167" s="192"/>
      <c r="J167" s="192"/>
      <c r="K167" s="191">
        <f t="shared" si="19"/>
        <v>0</v>
      </c>
      <c r="L167" s="193"/>
      <c r="M167" s="38"/>
      <c r="N167" s="194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0</v>
      </c>
      <c r="V167" s="197">
        <f t="shared" si="24"/>
        <v>0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335</v>
      </c>
      <c r="AT167" s="199" t="s">
        <v>331</v>
      </c>
      <c r="AU167" s="199" t="s">
        <v>96</v>
      </c>
      <c r="AY167" s="19" t="s">
        <v>329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335</v>
      </c>
      <c r="BM167" s="199" t="s">
        <v>5287</v>
      </c>
    </row>
    <row r="168" spans="1:65" s="2" customFormat="1" ht="16.5" customHeight="1">
      <c r="A168" s="37"/>
      <c r="B168" s="153"/>
      <c r="C168" s="233" t="s">
        <v>540</v>
      </c>
      <c r="D168" s="233" t="s">
        <v>483</v>
      </c>
      <c r="E168" s="234" t="s">
        <v>5288</v>
      </c>
      <c r="F168" s="235" t="s">
        <v>5289</v>
      </c>
      <c r="G168" s="236" t="s">
        <v>646</v>
      </c>
      <c r="H168" s="237">
        <v>13</v>
      </c>
      <c r="I168" s="238"/>
      <c r="J168" s="239"/>
      <c r="K168" s="237">
        <f t="shared" si="19"/>
        <v>0</v>
      </c>
      <c r="L168" s="239"/>
      <c r="M168" s="240"/>
      <c r="N168" s="241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0</v>
      </c>
      <c r="V168" s="197">
        <f t="shared" si="24"/>
        <v>0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364</v>
      </c>
      <c r="AT168" s="199" t="s">
        <v>483</v>
      </c>
      <c r="AU168" s="199" t="s">
        <v>96</v>
      </c>
      <c r="AY168" s="19" t="s">
        <v>329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335</v>
      </c>
      <c r="BM168" s="199" t="s">
        <v>5290</v>
      </c>
    </row>
    <row r="169" spans="1:65" s="2" customFormat="1" ht="24.2" customHeight="1">
      <c r="A169" s="37"/>
      <c r="B169" s="153"/>
      <c r="C169" s="187" t="s">
        <v>550</v>
      </c>
      <c r="D169" s="187" t="s">
        <v>331</v>
      </c>
      <c r="E169" s="188" t="s">
        <v>5291</v>
      </c>
      <c r="F169" s="189" t="s">
        <v>5292</v>
      </c>
      <c r="G169" s="190" t="s">
        <v>646</v>
      </c>
      <c r="H169" s="191">
        <v>13</v>
      </c>
      <c r="I169" s="192"/>
      <c r="J169" s="192"/>
      <c r="K169" s="191">
        <f t="shared" si="19"/>
        <v>0</v>
      </c>
      <c r="L169" s="193"/>
      <c r="M169" s="38"/>
      <c r="N169" s="194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0</v>
      </c>
      <c r="V169" s="197">
        <f t="shared" si="24"/>
        <v>0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335</v>
      </c>
      <c r="AT169" s="199" t="s">
        <v>331</v>
      </c>
      <c r="AU169" s="199" t="s">
        <v>96</v>
      </c>
      <c r="AY169" s="19" t="s">
        <v>329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335</v>
      </c>
      <c r="BM169" s="199" t="s">
        <v>5293</v>
      </c>
    </row>
    <row r="170" spans="1:65" s="2" customFormat="1" ht="24.2" customHeight="1">
      <c r="A170" s="37"/>
      <c r="B170" s="153"/>
      <c r="C170" s="187" t="s">
        <v>564</v>
      </c>
      <c r="D170" s="187" t="s">
        <v>331</v>
      </c>
      <c r="E170" s="188" t="s">
        <v>5294</v>
      </c>
      <c r="F170" s="189" t="s">
        <v>5295</v>
      </c>
      <c r="G170" s="190" t="s">
        <v>646</v>
      </c>
      <c r="H170" s="191">
        <v>1</v>
      </c>
      <c r="I170" s="192"/>
      <c r="J170" s="192"/>
      <c r="K170" s="191">
        <f t="shared" si="19"/>
        <v>0</v>
      </c>
      <c r="L170" s="193"/>
      <c r="M170" s="38"/>
      <c r="N170" s="194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0</v>
      </c>
      <c r="V170" s="197">
        <f t="shared" si="24"/>
        <v>0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335</v>
      </c>
      <c r="AT170" s="199" t="s">
        <v>331</v>
      </c>
      <c r="AU170" s="199" t="s">
        <v>96</v>
      </c>
      <c r="AY170" s="19" t="s">
        <v>329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335</v>
      </c>
      <c r="BM170" s="199" t="s">
        <v>5296</v>
      </c>
    </row>
    <row r="171" spans="1:65" s="2" customFormat="1" ht="24.2" customHeight="1">
      <c r="A171" s="37"/>
      <c r="B171" s="153"/>
      <c r="C171" s="233" t="s">
        <v>577</v>
      </c>
      <c r="D171" s="233" t="s">
        <v>483</v>
      </c>
      <c r="E171" s="234" t="s">
        <v>5297</v>
      </c>
      <c r="F171" s="235" t="s">
        <v>5298</v>
      </c>
      <c r="G171" s="236" t="s">
        <v>646</v>
      </c>
      <c r="H171" s="237">
        <v>1</v>
      </c>
      <c r="I171" s="238"/>
      <c r="J171" s="239"/>
      <c r="K171" s="237">
        <f t="shared" si="19"/>
        <v>0</v>
      </c>
      <c r="L171" s="239"/>
      <c r="M171" s="240"/>
      <c r="N171" s="241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5.0000000000000001E-3</v>
      </c>
      <c r="V171" s="197">
        <f t="shared" si="24"/>
        <v>5.0000000000000001E-3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364</v>
      </c>
      <c r="AT171" s="199" t="s">
        <v>483</v>
      </c>
      <c r="AU171" s="199" t="s">
        <v>96</v>
      </c>
      <c r="AY171" s="19" t="s">
        <v>329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335</v>
      </c>
      <c r="BM171" s="199" t="s">
        <v>5299</v>
      </c>
    </row>
    <row r="172" spans="1:65" s="2" customFormat="1" ht="16.5" customHeight="1">
      <c r="A172" s="37"/>
      <c r="B172" s="153"/>
      <c r="C172" s="233" t="s">
        <v>583</v>
      </c>
      <c r="D172" s="233" t="s">
        <v>483</v>
      </c>
      <c r="E172" s="234" t="s">
        <v>5300</v>
      </c>
      <c r="F172" s="235" t="s">
        <v>5301</v>
      </c>
      <c r="G172" s="236" t="s">
        <v>646</v>
      </c>
      <c r="H172" s="237">
        <v>1</v>
      </c>
      <c r="I172" s="238"/>
      <c r="J172" s="239"/>
      <c r="K172" s="237">
        <f t="shared" si="19"/>
        <v>0</v>
      </c>
      <c r="L172" s="239"/>
      <c r="M172" s="240"/>
      <c r="N172" s="241" t="s">
        <v>1</v>
      </c>
      <c r="O172" s="195" t="s">
        <v>47</v>
      </c>
      <c r="P172" s="196">
        <f t="shared" si="20"/>
        <v>0</v>
      </c>
      <c r="Q172" s="196">
        <f t="shared" si="21"/>
        <v>0</v>
      </c>
      <c r="R172" s="196">
        <f t="shared" si="22"/>
        <v>0</v>
      </c>
      <c r="S172" s="66"/>
      <c r="T172" s="197">
        <f t="shared" si="23"/>
        <v>0</v>
      </c>
      <c r="U172" s="197">
        <v>0.03</v>
      </c>
      <c r="V172" s="197">
        <f t="shared" si="24"/>
        <v>0.03</v>
      </c>
      <c r="W172" s="197">
        <v>0</v>
      </c>
      <c r="X172" s="198">
        <f t="shared" si="25"/>
        <v>0</v>
      </c>
      <c r="Y172" s="37"/>
      <c r="Z172" s="37"/>
      <c r="AA172" s="37"/>
      <c r="AB172" s="37"/>
      <c r="AC172" s="37"/>
      <c r="AD172" s="37"/>
      <c r="AE172" s="37"/>
      <c r="AR172" s="199" t="s">
        <v>364</v>
      </c>
      <c r="AT172" s="199" t="s">
        <v>483</v>
      </c>
      <c r="AU172" s="199" t="s">
        <v>96</v>
      </c>
      <c r="AY172" s="19" t="s">
        <v>329</v>
      </c>
      <c r="BE172" s="115">
        <f t="shared" si="26"/>
        <v>0</v>
      </c>
      <c r="BF172" s="115">
        <f t="shared" si="27"/>
        <v>0</v>
      </c>
      <c r="BG172" s="115">
        <f t="shared" si="28"/>
        <v>0</v>
      </c>
      <c r="BH172" s="115">
        <f t="shared" si="29"/>
        <v>0</v>
      </c>
      <c r="BI172" s="115">
        <f t="shared" si="30"/>
        <v>0</v>
      </c>
      <c r="BJ172" s="19" t="s">
        <v>96</v>
      </c>
      <c r="BK172" s="200">
        <f t="shared" si="31"/>
        <v>0</v>
      </c>
      <c r="BL172" s="19" t="s">
        <v>335</v>
      </c>
      <c r="BM172" s="199" t="s">
        <v>5302</v>
      </c>
    </row>
    <row r="173" spans="1:65" s="2" customFormat="1" ht="24.2" customHeight="1">
      <c r="A173" s="37"/>
      <c r="B173" s="153"/>
      <c r="C173" s="187" t="s">
        <v>588</v>
      </c>
      <c r="D173" s="187" t="s">
        <v>331</v>
      </c>
      <c r="E173" s="188" t="s">
        <v>5303</v>
      </c>
      <c r="F173" s="189" t="s">
        <v>5304</v>
      </c>
      <c r="G173" s="190" t="s">
        <v>342</v>
      </c>
      <c r="H173" s="191">
        <v>72</v>
      </c>
      <c r="I173" s="192"/>
      <c r="J173" s="192"/>
      <c r="K173" s="191">
        <f t="shared" si="19"/>
        <v>0</v>
      </c>
      <c r="L173" s="193"/>
      <c r="M173" s="38"/>
      <c r="N173" s="194" t="s">
        <v>1</v>
      </c>
      <c r="O173" s="195" t="s">
        <v>47</v>
      </c>
      <c r="P173" s="196">
        <f t="shared" si="20"/>
        <v>0</v>
      </c>
      <c r="Q173" s="196">
        <f t="shared" si="21"/>
        <v>0</v>
      </c>
      <c r="R173" s="196">
        <f t="shared" si="22"/>
        <v>0</v>
      </c>
      <c r="S173" s="66"/>
      <c r="T173" s="197">
        <f t="shared" si="23"/>
        <v>0</v>
      </c>
      <c r="U173" s="197">
        <v>0</v>
      </c>
      <c r="V173" s="197">
        <f t="shared" si="24"/>
        <v>0</v>
      </c>
      <c r="W173" s="197">
        <v>0</v>
      </c>
      <c r="X173" s="198">
        <f t="shared" si="25"/>
        <v>0</v>
      </c>
      <c r="Y173" s="37"/>
      <c r="Z173" s="37"/>
      <c r="AA173" s="37"/>
      <c r="AB173" s="37"/>
      <c r="AC173" s="37"/>
      <c r="AD173" s="37"/>
      <c r="AE173" s="37"/>
      <c r="AR173" s="199" t="s">
        <v>335</v>
      </c>
      <c r="AT173" s="199" t="s">
        <v>331</v>
      </c>
      <c r="AU173" s="199" t="s">
        <v>96</v>
      </c>
      <c r="AY173" s="19" t="s">
        <v>329</v>
      </c>
      <c r="BE173" s="115">
        <f t="shared" si="26"/>
        <v>0</v>
      </c>
      <c r="BF173" s="115">
        <f t="shared" si="27"/>
        <v>0</v>
      </c>
      <c r="BG173" s="115">
        <f t="shared" si="28"/>
        <v>0</v>
      </c>
      <c r="BH173" s="115">
        <f t="shared" si="29"/>
        <v>0</v>
      </c>
      <c r="BI173" s="115">
        <f t="shared" si="30"/>
        <v>0</v>
      </c>
      <c r="BJ173" s="19" t="s">
        <v>96</v>
      </c>
      <c r="BK173" s="200">
        <f t="shared" si="31"/>
        <v>0</v>
      </c>
      <c r="BL173" s="19" t="s">
        <v>335</v>
      </c>
      <c r="BM173" s="199" t="s">
        <v>5305</v>
      </c>
    </row>
    <row r="174" spans="1:65" s="2" customFormat="1" ht="21.75" customHeight="1">
      <c r="A174" s="37"/>
      <c r="B174" s="153"/>
      <c r="C174" s="233" t="s">
        <v>595</v>
      </c>
      <c r="D174" s="233" t="s">
        <v>483</v>
      </c>
      <c r="E174" s="234" t="s">
        <v>5306</v>
      </c>
      <c r="F174" s="235" t="s">
        <v>5307</v>
      </c>
      <c r="G174" s="236" t="s">
        <v>646</v>
      </c>
      <c r="H174" s="237">
        <v>48</v>
      </c>
      <c r="I174" s="238"/>
      <c r="J174" s="239"/>
      <c r="K174" s="237">
        <f t="shared" si="19"/>
        <v>0</v>
      </c>
      <c r="L174" s="239"/>
      <c r="M174" s="240"/>
      <c r="N174" s="241" t="s">
        <v>1</v>
      </c>
      <c r="O174" s="195" t="s">
        <v>47</v>
      </c>
      <c r="P174" s="196">
        <f t="shared" si="20"/>
        <v>0</v>
      </c>
      <c r="Q174" s="196">
        <f t="shared" si="21"/>
        <v>0</v>
      </c>
      <c r="R174" s="196">
        <f t="shared" si="22"/>
        <v>0</v>
      </c>
      <c r="S174" s="66"/>
      <c r="T174" s="197">
        <f t="shared" si="23"/>
        <v>0</v>
      </c>
      <c r="U174" s="197">
        <v>2.5000000000000001E-4</v>
      </c>
      <c r="V174" s="197">
        <f t="shared" si="24"/>
        <v>1.2E-2</v>
      </c>
      <c r="W174" s="197">
        <v>0</v>
      </c>
      <c r="X174" s="198">
        <f t="shared" si="25"/>
        <v>0</v>
      </c>
      <c r="Y174" s="37"/>
      <c r="Z174" s="37"/>
      <c r="AA174" s="37"/>
      <c r="AB174" s="37"/>
      <c r="AC174" s="37"/>
      <c r="AD174" s="37"/>
      <c r="AE174" s="37"/>
      <c r="AR174" s="199" t="s">
        <v>364</v>
      </c>
      <c r="AT174" s="199" t="s">
        <v>483</v>
      </c>
      <c r="AU174" s="199" t="s">
        <v>96</v>
      </c>
      <c r="AY174" s="19" t="s">
        <v>329</v>
      </c>
      <c r="BE174" s="115">
        <f t="shared" si="26"/>
        <v>0</v>
      </c>
      <c r="BF174" s="115">
        <f t="shared" si="27"/>
        <v>0</v>
      </c>
      <c r="BG174" s="115">
        <f t="shared" si="28"/>
        <v>0</v>
      </c>
      <c r="BH174" s="115">
        <f t="shared" si="29"/>
        <v>0</v>
      </c>
      <c r="BI174" s="115">
        <f t="shared" si="30"/>
        <v>0</v>
      </c>
      <c r="BJ174" s="19" t="s">
        <v>96</v>
      </c>
      <c r="BK174" s="200">
        <f t="shared" si="31"/>
        <v>0</v>
      </c>
      <c r="BL174" s="19" t="s">
        <v>335</v>
      </c>
      <c r="BM174" s="199" t="s">
        <v>5308</v>
      </c>
    </row>
    <row r="175" spans="1:65" s="2" customFormat="1" ht="21.75" customHeight="1">
      <c r="A175" s="37"/>
      <c r="B175" s="153"/>
      <c r="C175" s="233" t="s">
        <v>601</v>
      </c>
      <c r="D175" s="233" t="s">
        <v>483</v>
      </c>
      <c r="E175" s="234" t="s">
        <v>5309</v>
      </c>
      <c r="F175" s="235" t="s">
        <v>5310</v>
      </c>
      <c r="G175" s="236" t="s">
        <v>646</v>
      </c>
      <c r="H175" s="237">
        <v>24</v>
      </c>
      <c r="I175" s="238"/>
      <c r="J175" s="239"/>
      <c r="K175" s="237">
        <f t="shared" si="19"/>
        <v>0</v>
      </c>
      <c r="L175" s="239"/>
      <c r="M175" s="240"/>
      <c r="N175" s="241" t="s">
        <v>1</v>
      </c>
      <c r="O175" s="195" t="s">
        <v>47</v>
      </c>
      <c r="P175" s="196">
        <f t="shared" si="20"/>
        <v>0</v>
      </c>
      <c r="Q175" s="196">
        <f t="shared" si="21"/>
        <v>0</v>
      </c>
      <c r="R175" s="196">
        <f t="shared" si="22"/>
        <v>0</v>
      </c>
      <c r="S175" s="66"/>
      <c r="T175" s="197">
        <f t="shared" si="23"/>
        <v>0</v>
      </c>
      <c r="U175" s="197">
        <v>5.0000000000000001E-4</v>
      </c>
      <c r="V175" s="197">
        <f t="shared" si="24"/>
        <v>1.2E-2</v>
      </c>
      <c r="W175" s="197">
        <v>0</v>
      </c>
      <c r="X175" s="198">
        <f t="shared" si="25"/>
        <v>0</v>
      </c>
      <c r="Y175" s="37"/>
      <c r="Z175" s="37"/>
      <c r="AA175" s="37"/>
      <c r="AB175" s="37"/>
      <c r="AC175" s="37"/>
      <c r="AD175" s="37"/>
      <c r="AE175" s="37"/>
      <c r="AR175" s="199" t="s">
        <v>364</v>
      </c>
      <c r="AT175" s="199" t="s">
        <v>483</v>
      </c>
      <c r="AU175" s="199" t="s">
        <v>96</v>
      </c>
      <c r="AY175" s="19" t="s">
        <v>329</v>
      </c>
      <c r="BE175" s="115">
        <f t="shared" si="26"/>
        <v>0</v>
      </c>
      <c r="BF175" s="115">
        <f t="shared" si="27"/>
        <v>0</v>
      </c>
      <c r="BG175" s="115">
        <f t="shared" si="28"/>
        <v>0</v>
      </c>
      <c r="BH175" s="115">
        <f t="shared" si="29"/>
        <v>0</v>
      </c>
      <c r="BI175" s="115">
        <f t="shared" si="30"/>
        <v>0</v>
      </c>
      <c r="BJ175" s="19" t="s">
        <v>96</v>
      </c>
      <c r="BK175" s="200">
        <f t="shared" si="31"/>
        <v>0</v>
      </c>
      <c r="BL175" s="19" t="s">
        <v>335</v>
      </c>
      <c r="BM175" s="199" t="s">
        <v>5311</v>
      </c>
    </row>
    <row r="176" spans="1:65" s="2" customFormat="1" ht="24.2" customHeight="1">
      <c r="A176" s="37"/>
      <c r="B176" s="153"/>
      <c r="C176" s="187" t="s">
        <v>618</v>
      </c>
      <c r="D176" s="187" t="s">
        <v>331</v>
      </c>
      <c r="E176" s="188" t="s">
        <v>5312</v>
      </c>
      <c r="F176" s="189" t="s">
        <v>5313</v>
      </c>
      <c r="G176" s="190" t="s">
        <v>646</v>
      </c>
      <c r="H176" s="191">
        <v>1</v>
      </c>
      <c r="I176" s="192"/>
      <c r="J176" s="192"/>
      <c r="K176" s="191">
        <f t="shared" si="19"/>
        <v>0</v>
      </c>
      <c r="L176" s="193"/>
      <c r="M176" s="38"/>
      <c r="N176" s="194" t="s">
        <v>1</v>
      </c>
      <c r="O176" s="195" t="s">
        <v>47</v>
      </c>
      <c r="P176" s="196">
        <f t="shared" si="20"/>
        <v>0</v>
      </c>
      <c r="Q176" s="196">
        <f t="shared" si="21"/>
        <v>0</v>
      </c>
      <c r="R176" s="196">
        <f t="shared" si="22"/>
        <v>0</v>
      </c>
      <c r="S176" s="66"/>
      <c r="T176" s="197">
        <f t="shared" si="23"/>
        <v>0</v>
      </c>
      <c r="U176" s="197">
        <v>0</v>
      </c>
      <c r="V176" s="197">
        <f t="shared" si="24"/>
        <v>0</v>
      </c>
      <c r="W176" s="197">
        <v>0</v>
      </c>
      <c r="X176" s="198">
        <f t="shared" si="25"/>
        <v>0</v>
      </c>
      <c r="Y176" s="37"/>
      <c r="Z176" s="37"/>
      <c r="AA176" s="37"/>
      <c r="AB176" s="37"/>
      <c r="AC176" s="37"/>
      <c r="AD176" s="37"/>
      <c r="AE176" s="37"/>
      <c r="AR176" s="199" t="s">
        <v>335</v>
      </c>
      <c r="AT176" s="199" t="s">
        <v>331</v>
      </c>
      <c r="AU176" s="199" t="s">
        <v>96</v>
      </c>
      <c r="AY176" s="19" t="s">
        <v>329</v>
      </c>
      <c r="BE176" s="115">
        <f t="shared" si="26"/>
        <v>0</v>
      </c>
      <c r="BF176" s="115">
        <f t="shared" si="27"/>
        <v>0</v>
      </c>
      <c r="BG176" s="115">
        <f t="shared" si="28"/>
        <v>0</v>
      </c>
      <c r="BH176" s="115">
        <f t="shared" si="29"/>
        <v>0</v>
      </c>
      <c r="BI176" s="115">
        <f t="shared" si="30"/>
        <v>0</v>
      </c>
      <c r="BJ176" s="19" t="s">
        <v>96</v>
      </c>
      <c r="BK176" s="200">
        <f t="shared" si="31"/>
        <v>0</v>
      </c>
      <c r="BL176" s="19" t="s">
        <v>335</v>
      </c>
      <c r="BM176" s="199" t="s">
        <v>5314</v>
      </c>
    </row>
    <row r="177" spans="1:65" s="2" customFormat="1" ht="24.2" customHeight="1">
      <c r="A177" s="37"/>
      <c r="B177" s="153"/>
      <c r="C177" s="233" t="s">
        <v>629</v>
      </c>
      <c r="D177" s="233" t="s">
        <v>483</v>
      </c>
      <c r="E177" s="234" t="s">
        <v>5315</v>
      </c>
      <c r="F177" s="235" t="s">
        <v>5316</v>
      </c>
      <c r="G177" s="236" t="s">
        <v>646</v>
      </c>
      <c r="H177" s="237">
        <v>1</v>
      </c>
      <c r="I177" s="238"/>
      <c r="J177" s="239"/>
      <c r="K177" s="237">
        <f t="shared" si="19"/>
        <v>0</v>
      </c>
      <c r="L177" s="239"/>
      <c r="M177" s="240"/>
      <c r="N177" s="241" t="s">
        <v>1</v>
      </c>
      <c r="O177" s="195" t="s">
        <v>47</v>
      </c>
      <c r="P177" s="196">
        <f t="shared" si="20"/>
        <v>0</v>
      </c>
      <c r="Q177" s="196">
        <f t="shared" si="21"/>
        <v>0</v>
      </c>
      <c r="R177" s="196">
        <f t="shared" si="22"/>
        <v>0</v>
      </c>
      <c r="S177" s="66"/>
      <c r="T177" s="197">
        <f t="shared" si="23"/>
        <v>0</v>
      </c>
      <c r="U177" s="197">
        <v>5.1000000000000004E-3</v>
      </c>
      <c r="V177" s="197">
        <f t="shared" si="24"/>
        <v>5.1000000000000004E-3</v>
      </c>
      <c r="W177" s="197">
        <v>0</v>
      </c>
      <c r="X177" s="198">
        <f t="shared" si="25"/>
        <v>0</v>
      </c>
      <c r="Y177" s="37"/>
      <c r="Z177" s="37"/>
      <c r="AA177" s="37"/>
      <c r="AB177" s="37"/>
      <c r="AC177" s="37"/>
      <c r="AD177" s="37"/>
      <c r="AE177" s="37"/>
      <c r="AR177" s="199" t="s">
        <v>1223</v>
      </c>
      <c r="AT177" s="199" t="s">
        <v>483</v>
      </c>
      <c r="AU177" s="199" t="s">
        <v>96</v>
      </c>
      <c r="AY177" s="19" t="s">
        <v>329</v>
      </c>
      <c r="BE177" s="115">
        <f t="shared" si="26"/>
        <v>0</v>
      </c>
      <c r="BF177" s="115">
        <f t="shared" si="27"/>
        <v>0</v>
      </c>
      <c r="BG177" s="115">
        <f t="shared" si="28"/>
        <v>0</v>
      </c>
      <c r="BH177" s="115">
        <f t="shared" si="29"/>
        <v>0</v>
      </c>
      <c r="BI177" s="115">
        <f t="shared" si="30"/>
        <v>0</v>
      </c>
      <c r="BJ177" s="19" t="s">
        <v>96</v>
      </c>
      <c r="BK177" s="200">
        <f t="shared" si="31"/>
        <v>0</v>
      </c>
      <c r="BL177" s="19" t="s">
        <v>1223</v>
      </c>
      <c r="BM177" s="199" t="s">
        <v>5317</v>
      </c>
    </row>
    <row r="178" spans="1:65" s="2" customFormat="1" ht="21.75" customHeight="1">
      <c r="A178" s="37"/>
      <c r="B178" s="153"/>
      <c r="C178" s="187" t="s">
        <v>633</v>
      </c>
      <c r="D178" s="187" t="s">
        <v>331</v>
      </c>
      <c r="E178" s="188" t="s">
        <v>5318</v>
      </c>
      <c r="F178" s="189" t="s">
        <v>5319</v>
      </c>
      <c r="G178" s="190" t="s">
        <v>646</v>
      </c>
      <c r="H178" s="191">
        <v>13</v>
      </c>
      <c r="I178" s="192"/>
      <c r="J178" s="192"/>
      <c r="K178" s="191">
        <f t="shared" si="19"/>
        <v>0</v>
      </c>
      <c r="L178" s="193"/>
      <c r="M178" s="38"/>
      <c r="N178" s="194" t="s">
        <v>1</v>
      </c>
      <c r="O178" s="195" t="s">
        <v>47</v>
      </c>
      <c r="P178" s="196">
        <f t="shared" si="20"/>
        <v>0</v>
      </c>
      <c r="Q178" s="196">
        <f t="shared" si="21"/>
        <v>0</v>
      </c>
      <c r="R178" s="196">
        <f t="shared" si="22"/>
        <v>0</v>
      </c>
      <c r="S178" s="66"/>
      <c r="T178" s="197">
        <f t="shared" si="23"/>
        <v>0</v>
      </c>
      <c r="U178" s="197">
        <v>0</v>
      </c>
      <c r="V178" s="197">
        <f t="shared" si="24"/>
        <v>0</v>
      </c>
      <c r="W178" s="197">
        <v>0</v>
      </c>
      <c r="X178" s="198">
        <f t="shared" si="25"/>
        <v>0</v>
      </c>
      <c r="Y178" s="37"/>
      <c r="Z178" s="37"/>
      <c r="AA178" s="37"/>
      <c r="AB178" s="37"/>
      <c r="AC178" s="37"/>
      <c r="AD178" s="37"/>
      <c r="AE178" s="37"/>
      <c r="AR178" s="199" t="s">
        <v>335</v>
      </c>
      <c r="AT178" s="199" t="s">
        <v>331</v>
      </c>
      <c r="AU178" s="199" t="s">
        <v>96</v>
      </c>
      <c r="AY178" s="19" t="s">
        <v>329</v>
      </c>
      <c r="BE178" s="115">
        <f t="shared" si="26"/>
        <v>0</v>
      </c>
      <c r="BF178" s="115">
        <f t="shared" si="27"/>
        <v>0</v>
      </c>
      <c r="BG178" s="115">
        <f t="shared" si="28"/>
        <v>0</v>
      </c>
      <c r="BH178" s="115">
        <f t="shared" si="29"/>
        <v>0</v>
      </c>
      <c r="BI178" s="115">
        <f t="shared" si="30"/>
        <v>0</v>
      </c>
      <c r="BJ178" s="19" t="s">
        <v>96</v>
      </c>
      <c r="BK178" s="200">
        <f t="shared" si="31"/>
        <v>0</v>
      </c>
      <c r="BL178" s="19" t="s">
        <v>335</v>
      </c>
      <c r="BM178" s="199" t="s">
        <v>5320</v>
      </c>
    </row>
    <row r="179" spans="1:65" s="2" customFormat="1" ht="37.9" customHeight="1">
      <c r="A179" s="37"/>
      <c r="B179" s="153"/>
      <c r="C179" s="233" t="s">
        <v>639</v>
      </c>
      <c r="D179" s="233" t="s">
        <v>483</v>
      </c>
      <c r="E179" s="234" t="s">
        <v>5321</v>
      </c>
      <c r="F179" s="235" t="s">
        <v>5322</v>
      </c>
      <c r="G179" s="236" t="s">
        <v>646</v>
      </c>
      <c r="H179" s="237">
        <v>13</v>
      </c>
      <c r="I179" s="238"/>
      <c r="J179" s="239"/>
      <c r="K179" s="237">
        <f t="shared" si="19"/>
        <v>0</v>
      </c>
      <c r="L179" s="239"/>
      <c r="M179" s="240"/>
      <c r="N179" s="241" t="s">
        <v>1</v>
      </c>
      <c r="O179" s="195" t="s">
        <v>47</v>
      </c>
      <c r="P179" s="196">
        <f t="shared" si="20"/>
        <v>0</v>
      </c>
      <c r="Q179" s="196">
        <f t="shared" si="21"/>
        <v>0</v>
      </c>
      <c r="R179" s="196">
        <f t="shared" si="22"/>
        <v>0</v>
      </c>
      <c r="S179" s="66"/>
      <c r="T179" s="197">
        <f t="shared" si="23"/>
        <v>0</v>
      </c>
      <c r="U179" s="197">
        <v>0</v>
      </c>
      <c r="V179" s="197">
        <f t="shared" si="24"/>
        <v>0</v>
      </c>
      <c r="W179" s="197">
        <v>0</v>
      </c>
      <c r="X179" s="198">
        <f t="shared" si="25"/>
        <v>0</v>
      </c>
      <c r="Y179" s="37"/>
      <c r="Z179" s="37"/>
      <c r="AA179" s="37"/>
      <c r="AB179" s="37"/>
      <c r="AC179" s="37"/>
      <c r="AD179" s="37"/>
      <c r="AE179" s="37"/>
      <c r="AR179" s="199" t="s">
        <v>364</v>
      </c>
      <c r="AT179" s="199" t="s">
        <v>483</v>
      </c>
      <c r="AU179" s="199" t="s">
        <v>96</v>
      </c>
      <c r="AY179" s="19" t="s">
        <v>329</v>
      </c>
      <c r="BE179" s="115">
        <f t="shared" si="26"/>
        <v>0</v>
      </c>
      <c r="BF179" s="115">
        <f t="shared" si="27"/>
        <v>0</v>
      </c>
      <c r="BG179" s="115">
        <f t="shared" si="28"/>
        <v>0</v>
      </c>
      <c r="BH179" s="115">
        <f t="shared" si="29"/>
        <v>0</v>
      </c>
      <c r="BI179" s="115">
        <f t="shared" si="30"/>
        <v>0</v>
      </c>
      <c r="BJ179" s="19" t="s">
        <v>96</v>
      </c>
      <c r="BK179" s="200">
        <f t="shared" si="31"/>
        <v>0</v>
      </c>
      <c r="BL179" s="19" t="s">
        <v>335</v>
      </c>
      <c r="BM179" s="199" t="s">
        <v>5323</v>
      </c>
    </row>
    <row r="180" spans="1:65" s="2" customFormat="1" ht="16.5" customHeight="1">
      <c r="A180" s="37"/>
      <c r="B180" s="153"/>
      <c r="C180" s="233" t="s">
        <v>643</v>
      </c>
      <c r="D180" s="233" t="s">
        <v>483</v>
      </c>
      <c r="E180" s="234" t="s">
        <v>5324</v>
      </c>
      <c r="F180" s="235" t="s">
        <v>5325</v>
      </c>
      <c r="G180" s="236" t="s">
        <v>646</v>
      </c>
      <c r="H180" s="237">
        <v>13</v>
      </c>
      <c r="I180" s="238"/>
      <c r="J180" s="239"/>
      <c r="K180" s="237">
        <f t="shared" si="19"/>
        <v>0</v>
      </c>
      <c r="L180" s="239"/>
      <c r="M180" s="240"/>
      <c r="N180" s="241" t="s">
        <v>1</v>
      </c>
      <c r="O180" s="195" t="s">
        <v>47</v>
      </c>
      <c r="P180" s="196">
        <f t="shared" si="20"/>
        <v>0</v>
      </c>
      <c r="Q180" s="196">
        <f t="shared" si="21"/>
        <v>0</v>
      </c>
      <c r="R180" s="196">
        <f t="shared" si="22"/>
        <v>0</v>
      </c>
      <c r="S180" s="66"/>
      <c r="T180" s="197">
        <f t="shared" si="23"/>
        <v>0</v>
      </c>
      <c r="U180" s="197">
        <v>0</v>
      </c>
      <c r="V180" s="197">
        <f t="shared" si="24"/>
        <v>0</v>
      </c>
      <c r="W180" s="197">
        <v>0</v>
      </c>
      <c r="X180" s="198">
        <f t="shared" si="25"/>
        <v>0</v>
      </c>
      <c r="Y180" s="37"/>
      <c r="Z180" s="37"/>
      <c r="AA180" s="37"/>
      <c r="AB180" s="37"/>
      <c r="AC180" s="37"/>
      <c r="AD180" s="37"/>
      <c r="AE180" s="37"/>
      <c r="AR180" s="199" t="s">
        <v>364</v>
      </c>
      <c r="AT180" s="199" t="s">
        <v>483</v>
      </c>
      <c r="AU180" s="199" t="s">
        <v>96</v>
      </c>
      <c r="AY180" s="19" t="s">
        <v>329</v>
      </c>
      <c r="BE180" s="115">
        <f t="shared" si="26"/>
        <v>0</v>
      </c>
      <c r="BF180" s="115">
        <f t="shared" si="27"/>
        <v>0</v>
      </c>
      <c r="BG180" s="115">
        <f t="shared" si="28"/>
        <v>0</v>
      </c>
      <c r="BH180" s="115">
        <f t="shared" si="29"/>
        <v>0</v>
      </c>
      <c r="BI180" s="115">
        <f t="shared" si="30"/>
        <v>0</v>
      </c>
      <c r="BJ180" s="19" t="s">
        <v>96</v>
      </c>
      <c r="BK180" s="200">
        <f t="shared" si="31"/>
        <v>0</v>
      </c>
      <c r="BL180" s="19" t="s">
        <v>335</v>
      </c>
      <c r="BM180" s="199" t="s">
        <v>5326</v>
      </c>
    </row>
    <row r="181" spans="1:65" s="2" customFormat="1" ht="16.5" customHeight="1">
      <c r="A181" s="37"/>
      <c r="B181" s="153"/>
      <c r="C181" s="187" t="s">
        <v>648</v>
      </c>
      <c r="D181" s="187" t="s">
        <v>331</v>
      </c>
      <c r="E181" s="188" t="s">
        <v>5327</v>
      </c>
      <c r="F181" s="189" t="s">
        <v>5328</v>
      </c>
      <c r="G181" s="190" t="s">
        <v>346</v>
      </c>
      <c r="H181" s="191">
        <v>8</v>
      </c>
      <c r="I181" s="192"/>
      <c r="J181" s="192"/>
      <c r="K181" s="191">
        <f t="shared" si="19"/>
        <v>0</v>
      </c>
      <c r="L181" s="193"/>
      <c r="M181" s="38"/>
      <c r="N181" s="194" t="s">
        <v>1</v>
      </c>
      <c r="O181" s="195" t="s">
        <v>47</v>
      </c>
      <c r="P181" s="196">
        <f t="shared" si="20"/>
        <v>0</v>
      </c>
      <c r="Q181" s="196">
        <f t="shared" si="21"/>
        <v>0</v>
      </c>
      <c r="R181" s="196">
        <f t="shared" si="22"/>
        <v>0</v>
      </c>
      <c r="S181" s="66"/>
      <c r="T181" s="197">
        <f t="shared" si="23"/>
        <v>0</v>
      </c>
      <c r="U181" s="197">
        <v>0</v>
      </c>
      <c r="V181" s="197">
        <f t="shared" si="24"/>
        <v>0</v>
      </c>
      <c r="W181" s="197">
        <v>0</v>
      </c>
      <c r="X181" s="198">
        <f t="shared" si="25"/>
        <v>0</v>
      </c>
      <c r="Y181" s="37"/>
      <c r="Z181" s="37"/>
      <c r="AA181" s="37"/>
      <c r="AB181" s="37"/>
      <c r="AC181" s="37"/>
      <c r="AD181" s="37"/>
      <c r="AE181" s="37"/>
      <c r="AR181" s="199" t="s">
        <v>335</v>
      </c>
      <c r="AT181" s="199" t="s">
        <v>331</v>
      </c>
      <c r="AU181" s="199" t="s">
        <v>96</v>
      </c>
      <c r="AY181" s="19" t="s">
        <v>329</v>
      </c>
      <c r="BE181" s="115">
        <f t="shared" si="26"/>
        <v>0</v>
      </c>
      <c r="BF181" s="115">
        <f t="shared" si="27"/>
        <v>0</v>
      </c>
      <c r="BG181" s="115">
        <f t="shared" si="28"/>
        <v>0</v>
      </c>
      <c r="BH181" s="115">
        <f t="shared" si="29"/>
        <v>0</v>
      </c>
      <c r="BI181" s="115">
        <f t="shared" si="30"/>
        <v>0</v>
      </c>
      <c r="BJ181" s="19" t="s">
        <v>96</v>
      </c>
      <c r="BK181" s="200">
        <f t="shared" si="31"/>
        <v>0</v>
      </c>
      <c r="BL181" s="19" t="s">
        <v>335</v>
      </c>
      <c r="BM181" s="199" t="s">
        <v>5329</v>
      </c>
    </row>
    <row r="182" spans="1:65" s="2" customFormat="1" ht="16.5" customHeight="1">
      <c r="A182" s="37"/>
      <c r="B182" s="153"/>
      <c r="C182" s="187" t="s">
        <v>652</v>
      </c>
      <c r="D182" s="187" t="s">
        <v>331</v>
      </c>
      <c r="E182" s="188" t="s">
        <v>5330</v>
      </c>
      <c r="F182" s="189" t="s">
        <v>5331</v>
      </c>
      <c r="G182" s="190" t="s">
        <v>346</v>
      </c>
      <c r="H182" s="191">
        <v>24</v>
      </c>
      <c r="I182" s="192"/>
      <c r="J182" s="192"/>
      <c r="K182" s="191">
        <f t="shared" si="19"/>
        <v>0</v>
      </c>
      <c r="L182" s="193"/>
      <c r="M182" s="38"/>
      <c r="N182" s="194" t="s">
        <v>1</v>
      </c>
      <c r="O182" s="195" t="s">
        <v>47</v>
      </c>
      <c r="P182" s="196">
        <f t="shared" si="20"/>
        <v>0</v>
      </c>
      <c r="Q182" s="196">
        <f t="shared" si="21"/>
        <v>0</v>
      </c>
      <c r="R182" s="196">
        <f t="shared" si="22"/>
        <v>0</v>
      </c>
      <c r="S182" s="66"/>
      <c r="T182" s="197">
        <f t="shared" si="23"/>
        <v>0</v>
      </c>
      <c r="U182" s="197">
        <v>0</v>
      </c>
      <c r="V182" s="197">
        <f t="shared" si="24"/>
        <v>0</v>
      </c>
      <c r="W182" s="197">
        <v>0</v>
      </c>
      <c r="X182" s="198">
        <f t="shared" si="25"/>
        <v>0</v>
      </c>
      <c r="Y182" s="37"/>
      <c r="Z182" s="37"/>
      <c r="AA182" s="37"/>
      <c r="AB182" s="37"/>
      <c r="AC182" s="37"/>
      <c r="AD182" s="37"/>
      <c r="AE182" s="37"/>
      <c r="AR182" s="199" t="s">
        <v>335</v>
      </c>
      <c r="AT182" s="199" t="s">
        <v>331</v>
      </c>
      <c r="AU182" s="199" t="s">
        <v>96</v>
      </c>
      <c r="AY182" s="19" t="s">
        <v>329</v>
      </c>
      <c r="BE182" s="115">
        <f t="shared" si="26"/>
        <v>0</v>
      </c>
      <c r="BF182" s="115">
        <f t="shared" si="27"/>
        <v>0</v>
      </c>
      <c r="BG182" s="115">
        <f t="shared" si="28"/>
        <v>0</v>
      </c>
      <c r="BH182" s="115">
        <f t="shared" si="29"/>
        <v>0</v>
      </c>
      <c r="BI182" s="115">
        <f t="shared" si="30"/>
        <v>0</v>
      </c>
      <c r="BJ182" s="19" t="s">
        <v>96</v>
      </c>
      <c r="BK182" s="200">
        <f t="shared" si="31"/>
        <v>0</v>
      </c>
      <c r="BL182" s="19" t="s">
        <v>335</v>
      </c>
      <c r="BM182" s="199" t="s">
        <v>5332</v>
      </c>
    </row>
    <row r="183" spans="1:65" s="12" customFormat="1" ht="22.9" customHeight="1">
      <c r="B183" s="173"/>
      <c r="D183" s="174" t="s">
        <v>82</v>
      </c>
      <c r="E183" s="185" t="s">
        <v>5333</v>
      </c>
      <c r="F183" s="185" t="s">
        <v>5334</v>
      </c>
      <c r="I183" s="176"/>
      <c r="J183" s="176"/>
      <c r="K183" s="186">
        <f>BK183</f>
        <v>0</v>
      </c>
      <c r="M183" s="173"/>
      <c r="N183" s="178"/>
      <c r="O183" s="179"/>
      <c r="P183" s="179"/>
      <c r="Q183" s="180">
        <f>SUM(Q184:Q202)</f>
        <v>0</v>
      </c>
      <c r="R183" s="180">
        <f>SUM(R184:R202)</f>
        <v>0</v>
      </c>
      <c r="S183" s="179"/>
      <c r="T183" s="181">
        <f>SUM(T184:T202)</f>
        <v>0</v>
      </c>
      <c r="U183" s="179"/>
      <c r="V183" s="181">
        <f>SUM(V184:V202)</f>
        <v>3.2800000000000003E-2</v>
      </c>
      <c r="W183" s="179"/>
      <c r="X183" s="182">
        <f>SUM(X184:X202)</f>
        <v>0</v>
      </c>
      <c r="AR183" s="174" t="s">
        <v>90</v>
      </c>
      <c r="AT183" s="183" t="s">
        <v>82</v>
      </c>
      <c r="AU183" s="183" t="s">
        <v>90</v>
      </c>
      <c r="AY183" s="174" t="s">
        <v>329</v>
      </c>
      <c r="BK183" s="184">
        <f>SUM(BK184:BK202)</f>
        <v>0</v>
      </c>
    </row>
    <row r="184" spans="1:65" s="2" customFormat="1" ht="24.2" customHeight="1">
      <c r="A184" s="37"/>
      <c r="B184" s="153"/>
      <c r="C184" s="187" t="s">
        <v>659</v>
      </c>
      <c r="D184" s="187" t="s">
        <v>331</v>
      </c>
      <c r="E184" s="188" t="s">
        <v>5335</v>
      </c>
      <c r="F184" s="189" t="s">
        <v>5336</v>
      </c>
      <c r="G184" s="190" t="s">
        <v>646</v>
      </c>
      <c r="H184" s="191">
        <v>2</v>
      </c>
      <c r="I184" s="192"/>
      <c r="J184" s="192"/>
      <c r="K184" s="191">
        <f t="shared" ref="K184:K202" si="32">ROUND(P184*H184,3)</f>
        <v>0</v>
      </c>
      <c r="L184" s="193"/>
      <c r="M184" s="38"/>
      <c r="N184" s="194" t="s">
        <v>1</v>
      </c>
      <c r="O184" s="195" t="s">
        <v>47</v>
      </c>
      <c r="P184" s="196">
        <f t="shared" ref="P184:P202" si="33">I184+J184</f>
        <v>0</v>
      </c>
      <c r="Q184" s="196">
        <f t="shared" ref="Q184:Q202" si="34">ROUND(I184*H184,3)</f>
        <v>0</v>
      </c>
      <c r="R184" s="196">
        <f t="shared" ref="R184:R202" si="35">ROUND(J184*H184,3)</f>
        <v>0</v>
      </c>
      <c r="S184" s="66"/>
      <c r="T184" s="197">
        <f t="shared" ref="T184:T202" si="36">S184*H184</f>
        <v>0</v>
      </c>
      <c r="U184" s="197">
        <v>0</v>
      </c>
      <c r="V184" s="197">
        <f t="shared" ref="V184:V202" si="37">U184*H184</f>
        <v>0</v>
      </c>
      <c r="W184" s="197">
        <v>0</v>
      </c>
      <c r="X184" s="198">
        <f t="shared" ref="X184:X202" si="38"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335</v>
      </c>
      <c r="AT184" s="199" t="s">
        <v>331</v>
      </c>
      <c r="AU184" s="199" t="s">
        <v>96</v>
      </c>
      <c r="AY184" s="19" t="s">
        <v>329</v>
      </c>
      <c r="BE184" s="115">
        <f t="shared" ref="BE184:BE202" si="39">IF(O184="základná",K184,0)</f>
        <v>0</v>
      </c>
      <c r="BF184" s="115">
        <f t="shared" ref="BF184:BF202" si="40">IF(O184="znížená",K184,0)</f>
        <v>0</v>
      </c>
      <c r="BG184" s="115">
        <f t="shared" ref="BG184:BG202" si="41">IF(O184="zákl. prenesená",K184,0)</f>
        <v>0</v>
      </c>
      <c r="BH184" s="115">
        <f t="shared" ref="BH184:BH202" si="42">IF(O184="zníž. prenesená",K184,0)</f>
        <v>0</v>
      </c>
      <c r="BI184" s="115">
        <f t="shared" ref="BI184:BI202" si="43">IF(O184="nulová",K184,0)</f>
        <v>0</v>
      </c>
      <c r="BJ184" s="19" t="s">
        <v>96</v>
      </c>
      <c r="BK184" s="200">
        <f t="shared" ref="BK184:BK202" si="44">ROUND(P184*H184,3)</f>
        <v>0</v>
      </c>
      <c r="BL184" s="19" t="s">
        <v>335</v>
      </c>
      <c r="BM184" s="199" t="s">
        <v>5337</v>
      </c>
    </row>
    <row r="185" spans="1:65" s="2" customFormat="1" ht="21.75" customHeight="1">
      <c r="A185" s="37"/>
      <c r="B185" s="153"/>
      <c r="C185" s="233" t="s">
        <v>665</v>
      </c>
      <c r="D185" s="233" t="s">
        <v>483</v>
      </c>
      <c r="E185" s="234" t="s">
        <v>5338</v>
      </c>
      <c r="F185" s="235" t="s">
        <v>5339</v>
      </c>
      <c r="G185" s="236" t="s">
        <v>646</v>
      </c>
      <c r="H185" s="237">
        <v>2</v>
      </c>
      <c r="I185" s="238"/>
      <c r="J185" s="239"/>
      <c r="K185" s="237">
        <f t="shared" si="32"/>
        <v>0</v>
      </c>
      <c r="L185" s="239"/>
      <c r="M185" s="240"/>
      <c r="N185" s="241" t="s">
        <v>1</v>
      </c>
      <c r="O185" s="195" t="s">
        <v>47</v>
      </c>
      <c r="P185" s="196">
        <f t="shared" si="33"/>
        <v>0</v>
      </c>
      <c r="Q185" s="196">
        <f t="shared" si="34"/>
        <v>0</v>
      </c>
      <c r="R185" s="196">
        <f t="shared" si="35"/>
        <v>0</v>
      </c>
      <c r="S185" s="66"/>
      <c r="T185" s="197">
        <f t="shared" si="36"/>
        <v>0</v>
      </c>
      <c r="U185" s="197">
        <v>0</v>
      </c>
      <c r="V185" s="197">
        <f t="shared" si="37"/>
        <v>0</v>
      </c>
      <c r="W185" s="197">
        <v>0</v>
      </c>
      <c r="X185" s="198">
        <f t="shared" si="38"/>
        <v>0</v>
      </c>
      <c r="Y185" s="37"/>
      <c r="Z185" s="37"/>
      <c r="AA185" s="37"/>
      <c r="AB185" s="37"/>
      <c r="AC185" s="37"/>
      <c r="AD185" s="37"/>
      <c r="AE185" s="37"/>
      <c r="AR185" s="199" t="s">
        <v>364</v>
      </c>
      <c r="AT185" s="199" t="s">
        <v>483</v>
      </c>
      <c r="AU185" s="199" t="s">
        <v>96</v>
      </c>
      <c r="AY185" s="19" t="s">
        <v>329</v>
      </c>
      <c r="BE185" s="115">
        <f t="shared" si="39"/>
        <v>0</v>
      </c>
      <c r="BF185" s="115">
        <f t="shared" si="40"/>
        <v>0</v>
      </c>
      <c r="BG185" s="115">
        <f t="shared" si="41"/>
        <v>0</v>
      </c>
      <c r="BH185" s="115">
        <f t="shared" si="42"/>
        <v>0</v>
      </c>
      <c r="BI185" s="115">
        <f t="shared" si="43"/>
        <v>0</v>
      </c>
      <c r="BJ185" s="19" t="s">
        <v>96</v>
      </c>
      <c r="BK185" s="200">
        <f t="shared" si="44"/>
        <v>0</v>
      </c>
      <c r="BL185" s="19" t="s">
        <v>335</v>
      </c>
      <c r="BM185" s="199" t="s">
        <v>5340</v>
      </c>
    </row>
    <row r="186" spans="1:65" s="2" customFormat="1" ht="21.75" customHeight="1">
      <c r="A186" s="37"/>
      <c r="B186" s="153"/>
      <c r="C186" s="187" t="s">
        <v>671</v>
      </c>
      <c r="D186" s="187" t="s">
        <v>331</v>
      </c>
      <c r="E186" s="188" t="s">
        <v>5341</v>
      </c>
      <c r="F186" s="189" t="s">
        <v>5342</v>
      </c>
      <c r="G186" s="190" t="s">
        <v>646</v>
      </c>
      <c r="H186" s="191">
        <v>2</v>
      </c>
      <c r="I186" s="192"/>
      <c r="J186" s="192"/>
      <c r="K186" s="191">
        <f t="shared" si="32"/>
        <v>0</v>
      </c>
      <c r="L186" s="193"/>
      <c r="M186" s="38"/>
      <c r="N186" s="194" t="s">
        <v>1</v>
      </c>
      <c r="O186" s="195" t="s">
        <v>47</v>
      </c>
      <c r="P186" s="196">
        <f t="shared" si="33"/>
        <v>0</v>
      </c>
      <c r="Q186" s="196">
        <f t="shared" si="34"/>
        <v>0</v>
      </c>
      <c r="R186" s="196">
        <f t="shared" si="35"/>
        <v>0</v>
      </c>
      <c r="S186" s="66"/>
      <c r="T186" s="197">
        <f t="shared" si="36"/>
        <v>0</v>
      </c>
      <c r="U186" s="197">
        <v>0</v>
      </c>
      <c r="V186" s="197">
        <f t="shared" si="37"/>
        <v>0</v>
      </c>
      <c r="W186" s="197">
        <v>0</v>
      </c>
      <c r="X186" s="198">
        <f t="shared" si="38"/>
        <v>0</v>
      </c>
      <c r="Y186" s="37"/>
      <c r="Z186" s="37"/>
      <c r="AA186" s="37"/>
      <c r="AB186" s="37"/>
      <c r="AC186" s="37"/>
      <c r="AD186" s="37"/>
      <c r="AE186" s="37"/>
      <c r="AR186" s="199" t="s">
        <v>335</v>
      </c>
      <c r="AT186" s="199" t="s">
        <v>331</v>
      </c>
      <c r="AU186" s="199" t="s">
        <v>96</v>
      </c>
      <c r="AY186" s="19" t="s">
        <v>329</v>
      </c>
      <c r="BE186" s="115">
        <f t="shared" si="39"/>
        <v>0</v>
      </c>
      <c r="BF186" s="115">
        <f t="shared" si="40"/>
        <v>0</v>
      </c>
      <c r="BG186" s="115">
        <f t="shared" si="41"/>
        <v>0</v>
      </c>
      <c r="BH186" s="115">
        <f t="shared" si="42"/>
        <v>0</v>
      </c>
      <c r="BI186" s="115">
        <f t="shared" si="43"/>
        <v>0</v>
      </c>
      <c r="BJ186" s="19" t="s">
        <v>96</v>
      </c>
      <c r="BK186" s="200">
        <f t="shared" si="44"/>
        <v>0</v>
      </c>
      <c r="BL186" s="19" t="s">
        <v>335</v>
      </c>
      <c r="BM186" s="199" t="s">
        <v>5343</v>
      </c>
    </row>
    <row r="187" spans="1:65" s="2" customFormat="1" ht="24.2" customHeight="1">
      <c r="A187" s="37"/>
      <c r="B187" s="153"/>
      <c r="C187" s="233" t="s">
        <v>685</v>
      </c>
      <c r="D187" s="233" t="s">
        <v>483</v>
      </c>
      <c r="E187" s="234" t="s">
        <v>5344</v>
      </c>
      <c r="F187" s="235" t="s">
        <v>5345</v>
      </c>
      <c r="G187" s="236" t="s">
        <v>646</v>
      </c>
      <c r="H187" s="237">
        <v>2</v>
      </c>
      <c r="I187" s="238"/>
      <c r="J187" s="239"/>
      <c r="K187" s="237">
        <f t="shared" si="32"/>
        <v>0</v>
      </c>
      <c r="L187" s="239"/>
      <c r="M187" s="240"/>
      <c r="N187" s="241" t="s">
        <v>1</v>
      </c>
      <c r="O187" s="195" t="s">
        <v>47</v>
      </c>
      <c r="P187" s="196">
        <f t="shared" si="33"/>
        <v>0</v>
      </c>
      <c r="Q187" s="196">
        <f t="shared" si="34"/>
        <v>0</v>
      </c>
      <c r="R187" s="196">
        <f t="shared" si="35"/>
        <v>0</v>
      </c>
      <c r="S187" s="66"/>
      <c r="T187" s="197">
        <f t="shared" si="36"/>
        <v>0</v>
      </c>
      <c r="U187" s="197">
        <v>1.5E-3</v>
      </c>
      <c r="V187" s="197">
        <f t="shared" si="37"/>
        <v>3.0000000000000001E-3</v>
      </c>
      <c r="W187" s="197">
        <v>0</v>
      </c>
      <c r="X187" s="198">
        <f t="shared" si="38"/>
        <v>0</v>
      </c>
      <c r="Y187" s="37"/>
      <c r="Z187" s="37"/>
      <c r="AA187" s="37"/>
      <c r="AB187" s="37"/>
      <c r="AC187" s="37"/>
      <c r="AD187" s="37"/>
      <c r="AE187" s="37"/>
      <c r="AR187" s="199" t="s">
        <v>1223</v>
      </c>
      <c r="AT187" s="199" t="s">
        <v>483</v>
      </c>
      <c r="AU187" s="199" t="s">
        <v>96</v>
      </c>
      <c r="AY187" s="19" t="s">
        <v>329</v>
      </c>
      <c r="BE187" s="115">
        <f t="shared" si="39"/>
        <v>0</v>
      </c>
      <c r="BF187" s="115">
        <f t="shared" si="40"/>
        <v>0</v>
      </c>
      <c r="BG187" s="115">
        <f t="shared" si="41"/>
        <v>0</v>
      </c>
      <c r="BH187" s="115">
        <f t="shared" si="42"/>
        <v>0</v>
      </c>
      <c r="BI187" s="115">
        <f t="shared" si="43"/>
        <v>0</v>
      </c>
      <c r="BJ187" s="19" t="s">
        <v>96</v>
      </c>
      <c r="BK187" s="200">
        <f t="shared" si="44"/>
        <v>0</v>
      </c>
      <c r="BL187" s="19" t="s">
        <v>1223</v>
      </c>
      <c r="BM187" s="199" t="s">
        <v>5346</v>
      </c>
    </row>
    <row r="188" spans="1:65" s="2" customFormat="1" ht="16.5" customHeight="1">
      <c r="A188" s="37"/>
      <c r="B188" s="153"/>
      <c r="C188" s="187" t="s">
        <v>689</v>
      </c>
      <c r="D188" s="187" t="s">
        <v>331</v>
      </c>
      <c r="E188" s="188" t="s">
        <v>5347</v>
      </c>
      <c r="F188" s="189" t="s">
        <v>5348</v>
      </c>
      <c r="G188" s="190" t="s">
        <v>646</v>
      </c>
      <c r="H188" s="191">
        <v>6</v>
      </c>
      <c r="I188" s="192"/>
      <c r="J188" s="192"/>
      <c r="K188" s="191">
        <f t="shared" si="32"/>
        <v>0</v>
      </c>
      <c r="L188" s="193"/>
      <c r="M188" s="38"/>
      <c r="N188" s="194" t="s">
        <v>1</v>
      </c>
      <c r="O188" s="195" t="s">
        <v>47</v>
      </c>
      <c r="P188" s="196">
        <f t="shared" si="33"/>
        <v>0</v>
      </c>
      <c r="Q188" s="196">
        <f t="shared" si="34"/>
        <v>0</v>
      </c>
      <c r="R188" s="196">
        <f t="shared" si="35"/>
        <v>0</v>
      </c>
      <c r="S188" s="66"/>
      <c r="T188" s="197">
        <f t="shared" si="36"/>
        <v>0</v>
      </c>
      <c r="U188" s="197">
        <v>0</v>
      </c>
      <c r="V188" s="197">
        <f t="shared" si="37"/>
        <v>0</v>
      </c>
      <c r="W188" s="197">
        <v>0</v>
      </c>
      <c r="X188" s="198">
        <f t="shared" si="38"/>
        <v>0</v>
      </c>
      <c r="Y188" s="37"/>
      <c r="Z188" s="37"/>
      <c r="AA188" s="37"/>
      <c r="AB188" s="37"/>
      <c r="AC188" s="37"/>
      <c r="AD188" s="37"/>
      <c r="AE188" s="37"/>
      <c r="AR188" s="199" t="s">
        <v>335</v>
      </c>
      <c r="AT188" s="199" t="s">
        <v>331</v>
      </c>
      <c r="AU188" s="199" t="s">
        <v>96</v>
      </c>
      <c r="AY188" s="19" t="s">
        <v>329</v>
      </c>
      <c r="BE188" s="115">
        <f t="shared" si="39"/>
        <v>0</v>
      </c>
      <c r="BF188" s="115">
        <f t="shared" si="40"/>
        <v>0</v>
      </c>
      <c r="BG188" s="115">
        <f t="shared" si="41"/>
        <v>0</v>
      </c>
      <c r="BH188" s="115">
        <f t="shared" si="42"/>
        <v>0</v>
      </c>
      <c r="BI188" s="115">
        <f t="shared" si="43"/>
        <v>0</v>
      </c>
      <c r="BJ188" s="19" t="s">
        <v>96</v>
      </c>
      <c r="BK188" s="200">
        <f t="shared" si="44"/>
        <v>0</v>
      </c>
      <c r="BL188" s="19" t="s">
        <v>335</v>
      </c>
      <c r="BM188" s="199" t="s">
        <v>5349</v>
      </c>
    </row>
    <row r="189" spans="1:65" s="2" customFormat="1" ht="24.2" customHeight="1">
      <c r="A189" s="37"/>
      <c r="B189" s="153"/>
      <c r="C189" s="233" t="s">
        <v>695</v>
      </c>
      <c r="D189" s="233" t="s">
        <v>483</v>
      </c>
      <c r="E189" s="234" t="s">
        <v>5350</v>
      </c>
      <c r="F189" s="235" t="s">
        <v>5351</v>
      </c>
      <c r="G189" s="236" t="s">
        <v>646</v>
      </c>
      <c r="H189" s="237">
        <v>6</v>
      </c>
      <c r="I189" s="238"/>
      <c r="J189" s="239"/>
      <c r="K189" s="237">
        <f t="shared" si="32"/>
        <v>0</v>
      </c>
      <c r="L189" s="239"/>
      <c r="M189" s="240"/>
      <c r="N189" s="241" t="s">
        <v>1</v>
      </c>
      <c r="O189" s="195" t="s">
        <v>47</v>
      </c>
      <c r="P189" s="196">
        <f t="shared" si="33"/>
        <v>0</v>
      </c>
      <c r="Q189" s="196">
        <f t="shared" si="34"/>
        <v>0</v>
      </c>
      <c r="R189" s="196">
        <f t="shared" si="35"/>
        <v>0</v>
      </c>
      <c r="S189" s="66"/>
      <c r="T189" s="197">
        <f t="shared" si="36"/>
        <v>0</v>
      </c>
      <c r="U189" s="197">
        <v>1E-3</v>
      </c>
      <c r="V189" s="197">
        <f t="shared" si="37"/>
        <v>6.0000000000000001E-3</v>
      </c>
      <c r="W189" s="197">
        <v>0</v>
      </c>
      <c r="X189" s="198">
        <f t="shared" si="38"/>
        <v>0</v>
      </c>
      <c r="Y189" s="37"/>
      <c r="Z189" s="37"/>
      <c r="AA189" s="37"/>
      <c r="AB189" s="37"/>
      <c r="AC189" s="37"/>
      <c r="AD189" s="37"/>
      <c r="AE189" s="37"/>
      <c r="AR189" s="199" t="s">
        <v>1223</v>
      </c>
      <c r="AT189" s="199" t="s">
        <v>483</v>
      </c>
      <c r="AU189" s="199" t="s">
        <v>96</v>
      </c>
      <c r="AY189" s="19" t="s">
        <v>329</v>
      </c>
      <c r="BE189" s="115">
        <f t="shared" si="39"/>
        <v>0</v>
      </c>
      <c r="BF189" s="115">
        <f t="shared" si="40"/>
        <v>0</v>
      </c>
      <c r="BG189" s="115">
        <f t="shared" si="41"/>
        <v>0</v>
      </c>
      <c r="BH189" s="115">
        <f t="shared" si="42"/>
        <v>0</v>
      </c>
      <c r="BI189" s="115">
        <f t="shared" si="43"/>
        <v>0</v>
      </c>
      <c r="BJ189" s="19" t="s">
        <v>96</v>
      </c>
      <c r="BK189" s="200">
        <f t="shared" si="44"/>
        <v>0</v>
      </c>
      <c r="BL189" s="19" t="s">
        <v>1223</v>
      </c>
      <c r="BM189" s="199" t="s">
        <v>5352</v>
      </c>
    </row>
    <row r="190" spans="1:65" s="2" customFormat="1" ht="16.5" customHeight="1">
      <c r="A190" s="37"/>
      <c r="B190" s="153"/>
      <c r="C190" s="187" t="s">
        <v>701</v>
      </c>
      <c r="D190" s="187" t="s">
        <v>331</v>
      </c>
      <c r="E190" s="188" t="s">
        <v>5353</v>
      </c>
      <c r="F190" s="189" t="s">
        <v>5354</v>
      </c>
      <c r="G190" s="190" t="s">
        <v>646</v>
      </c>
      <c r="H190" s="191">
        <v>2</v>
      </c>
      <c r="I190" s="192"/>
      <c r="J190" s="192"/>
      <c r="K190" s="191">
        <f t="shared" si="32"/>
        <v>0</v>
      </c>
      <c r="L190" s="193"/>
      <c r="M190" s="38"/>
      <c r="N190" s="194" t="s">
        <v>1</v>
      </c>
      <c r="O190" s="195" t="s">
        <v>47</v>
      </c>
      <c r="P190" s="196">
        <f t="shared" si="33"/>
        <v>0</v>
      </c>
      <c r="Q190" s="196">
        <f t="shared" si="34"/>
        <v>0</v>
      </c>
      <c r="R190" s="196">
        <f t="shared" si="35"/>
        <v>0</v>
      </c>
      <c r="S190" s="66"/>
      <c r="T190" s="197">
        <f t="shared" si="36"/>
        <v>0</v>
      </c>
      <c r="U190" s="197">
        <v>0</v>
      </c>
      <c r="V190" s="197">
        <f t="shared" si="37"/>
        <v>0</v>
      </c>
      <c r="W190" s="197">
        <v>0</v>
      </c>
      <c r="X190" s="198">
        <f t="shared" si="38"/>
        <v>0</v>
      </c>
      <c r="Y190" s="37"/>
      <c r="Z190" s="37"/>
      <c r="AA190" s="37"/>
      <c r="AB190" s="37"/>
      <c r="AC190" s="37"/>
      <c r="AD190" s="37"/>
      <c r="AE190" s="37"/>
      <c r="AR190" s="199" t="s">
        <v>335</v>
      </c>
      <c r="AT190" s="199" t="s">
        <v>331</v>
      </c>
      <c r="AU190" s="199" t="s">
        <v>96</v>
      </c>
      <c r="AY190" s="19" t="s">
        <v>329</v>
      </c>
      <c r="BE190" s="115">
        <f t="shared" si="39"/>
        <v>0</v>
      </c>
      <c r="BF190" s="115">
        <f t="shared" si="40"/>
        <v>0</v>
      </c>
      <c r="BG190" s="115">
        <f t="shared" si="41"/>
        <v>0</v>
      </c>
      <c r="BH190" s="115">
        <f t="shared" si="42"/>
        <v>0</v>
      </c>
      <c r="BI190" s="115">
        <f t="shared" si="43"/>
        <v>0</v>
      </c>
      <c r="BJ190" s="19" t="s">
        <v>96</v>
      </c>
      <c r="BK190" s="200">
        <f t="shared" si="44"/>
        <v>0</v>
      </c>
      <c r="BL190" s="19" t="s">
        <v>335</v>
      </c>
      <c r="BM190" s="199" t="s">
        <v>5355</v>
      </c>
    </row>
    <row r="191" spans="1:65" s="2" customFormat="1" ht="16.5" customHeight="1">
      <c r="A191" s="37"/>
      <c r="B191" s="153"/>
      <c r="C191" s="233" t="s">
        <v>704</v>
      </c>
      <c r="D191" s="233" t="s">
        <v>483</v>
      </c>
      <c r="E191" s="234" t="s">
        <v>5356</v>
      </c>
      <c r="F191" s="235" t="s">
        <v>5357</v>
      </c>
      <c r="G191" s="236" t="s">
        <v>646</v>
      </c>
      <c r="H191" s="237">
        <v>2</v>
      </c>
      <c r="I191" s="238"/>
      <c r="J191" s="239"/>
      <c r="K191" s="237">
        <f t="shared" si="32"/>
        <v>0</v>
      </c>
      <c r="L191" s="239"/>
      <c r="M191" s="240"/>
      <c r="N191" s="241" t="s">
        <v>1</v>
      </c>
      <c r="O191" s="195" t="s">
        <v>47</v>
      </c>
      <c r="P191" s="196">
        <f t="shared" si="33"/>
        <v>0</v>
      </c>
      <c r="Q191" s="196">
        <f t="shared" si="34"/>
        <v>0</v>
      </c>
      <c r="R191" s="196">
        <f t="shared" si="35"/>
        <v>0</v>
      </c>
      <c r="S191" s="66"/>
      <c r="T191" s="197">
        <f t="shared" si="36"/>
        <v>0</v>
      </c>
      <c r="U191" s="197">
        <v>1E-3</v>
      </c>
      <c r="V191" s="197">
        <f t="shared" si="37"/>
        <v>2E-3</v>
      </c>
      <c r="W191" s="197">
        <v>0</v>
      </c>
      <c r="X191" s="198">
        <f t="shared" si="38"/>
        <v>0</v>
      </c>
      <c r="Y191" s="37"/>
      <c r="Z191" s="37"/>
      <c r="AA191" s="37"/>
      <c r="AB191" s="37"/>
      <c r="AC191" s="37"/>
      <c r="AD191" s="37"/>
      <c r="AE191" s="37"/>
      <c r="AR191" s="199" t="s">
        <v>1223</v>
      </c>
      <c r="AT191" s="199" t="s">
        <v>483</v>
      </c>
      <c r="AU191" s="199" t="s">
        <v>96</v>
      </c>
      <c r="AY191" s="19" t="s">
        <v>329</v>
      </c>
      <c r="BE191" s="115">
        <f t="shared" si="39"/>
        <v>0</v>
      </c>
      <c r="BF191" s="115">
        <f t="shared" si="40"/>
        <v>0</v>
      </c>
      <c r="BG191" s="115">
        <f t="shared" si="41"/>
        <v>0</v>
      </c>
      <c r="BH191" s="115">
        <f t="shared" si="42"/>
        <v>0</v>
      </c>
      <c r="BI191" s="115">
        <f t="shared" si="43"/>
        <v>0</v>
      </c>
      <c r="BJ191" s="19" t="s">
        <v>96</v>
      </c>
      <c r="BK191" s="200">
        <f t="shared" si="44"/>
        <v>0</v>
      </c>
      <c r="BL191" s="19" t="s">
        <v>1223</v>
      </c>
      <c r="BM191" s="199" t="s">
        <v>5358</v>
      </c>
    </row>
    <row r="192" spans="1:65" s="2" customFormat="1" ht="21.75" customHeight="1">
      <c r="A192" s="37"/>
      <c r="B192" s="153"/>
      <c r="C192" s="187" t="s">
        <v>713</v>
      </c>
      <c r="D192" s="187" t="s">
        <v>331</v>
      </c>
      <c r="E192" s="188" t="s">
        <v>5359</v>
      </c>
      <c r="F192" s="189" t="s">
        <v>5360</v>
      </c>
      <c r="G192" s="190" t="s">
        <v>646</v>
      </c>
      <c r="H192" s="191">
        <v>4</v>
      </c>
      <c r="I192" s="192"/>
      <c r="J192" s="192"/>
      <c r="K192" s="191">
        <f t="shared" si="32"/>
        <v>0</v>
      </c>
      <c r="L192" s="193"/>
      <c r="M192" s="38"/>
      <c r="N192" s="194" t="s">
        <v>1</v>
      </c>
      <c r="O192" s="195" t="s">
        <v>47</v>
      </c>
      <c r="P192" s="196">
        <f t="shared" si="33"/>
        <v>0</v>
      </c>
      <c r="Q192" s="196">
        <f t="shared" si="34"/>
        <v>0</v>
      </c>
      <c r="R192" s="196">
        <f t="shared" si="35"/>
        <v>0</v>
      </c>
      <c r="S192" s="66"/>
      <c r="T192" s="197">
        <f t="shared" si="36"/>
        <v>0</v>
      </c>
      <c r="U192" s="197">
        <v>0</v>
      </c>
      <c r="V192" s="197">
        <f t="shared" si="37"/>
        <v>0</v>
      </c>
      <c r="W192" s="197">
        <v>0</v>
      </c>
      <c r="X192" s="198">
        <f t="shared" si="38"/>
        <v>0</v>
      </c>
      <c r="Y192" s="37"/>
      <c r="Z192" s="37"/>
      <c r="AA192" s="37"/>
      <c r="AB192" s="37"/>
      <c r="AC192" s="37"/>
      <c r="AD192" s="37"/>
      <c r="AE192" s="37"/>
      <c r="AR192" s="199" t="s">
        <v>335</v>
      </c>
      <c r="AT192" s="199" t="s">
        <v>331</v>
      </c>
      <c r="AU192" s="199" t="s">
        <v>96</v>
      </c>
      <c r="AY192" s="19" t="s">
        <v>329</v>
      </c>
      <c r="BE192" s="115">
        <f t="shared" si="39"/>
        <v>0</v>
      </c>
      <c r="BF192" s="115">
        <f t="shared" si="40"/>
        <v>0</v>
      </c>
      <c r="BG192" s="115">
        <f t="shared" si="41"/>
        <v>0</v>
      </c>
      <c r="BH192" s="115">
        <f t="shared" si="42"/>
        <v>0</v>
      </c>
      <c r="BI192" s="115">
        <f t="shared" si="43"/>
        <v>0</v>
      </c>
      <c r="BJ192" s="19" t="s">
        <v>96</v>
      </c>
      <c r="BK192" s="200">
        <f t="shared" si="44"/>
        <v>0</v>
      </c>
      <c r="BL192" s="19" t="s">
        <v>335</v>
      </c>
      <c r="BM192" s="199" t="s">
        <v>5361</v>
      </c>
    </row>
    <row r="193" spans="1:65" s="2" customFormat="1" ht="24.2" customHeight="1">
      <c r="A193" s="37"/>
      <c r="B193" s="153"/>
      <c r="C193" s="233" t="s">
        <v>722</v>
      </c>
      <c r="D193" s="233" t="s">
        <v>483</v>
      </c>
      <c r="E193" s="234" t="s">
        <v>5362</v>
      </c>
      <c r="F193" s="235" t="s">
        <v>5363</v>
      </c>
      <c r="G193" s="236" t="s">
        <v>646</v>
      </c>
      <c r="H193" s="237">
        <v>4</v>
      </c>
      <c r="I193" s="238"/>
      <c r="J193" s="239"/>
      <c r="K193" s="237">
        <f t="shared" si="32"/>
        <v>0</v>
      </c>
      <c r="L193" s="239"/>
      <c r="M193" s="240"/>
      <c r="N193" s="241" t="s">
        <v>1</v>
      </c>
      <c r="O193" s="195" t="s">
        <v>47</v>
      </c>
      <c r="P193" s="196">
        <f t="shared" si="33"/>
        <v>0</v>
      </c>
      <c r="Q193" s="196">
        <f t="shared" si="34"/>
        <v>0</v>
      </c>
      <c r="R193" s="196">
        <f t="shared" si="35"/>
        <v>0</v>
      </c>
      <c r="S193" s="66"/>
      <c r="T193" s="197">
        <f t="shared" si="36"/>
        <v>0</v>
      </c>
      <c r="U193" s="197">
        <v>1E-3</v>
      </c>
      <c r="V193" s="197">
        <f t="shared" si="37"/>
        <v>4.0000000000000001E-3</v>
      </c>
      <c r="W193" s="197">
        <v>0</v>
      </c>
      <c r="X193" s="198">
        <f t="shared" si="38"/>
        <v>0</v>
      </c>
      <c r="Y193" s="37"/>
      <c r="Z193" s="37"/>
      <c r="AA193" s="37"/>
      <c r="AB193" s="37"/>
      <c r="AC193" s="37"/>
      <c r="AD193" s="37"/>
      <c r="AE193" s="37"/>
      <c r="AR193" s="199" t="s">
        <v>1223</v>
      </c>
      <c r="AT193" s="199" t="s">
        <v>483</v>
      </c>
      <c r="AU193" s="199" t="s">
        <v>96</v>
      </c>
      <c r="AY193" s="19" t="s">
        <v>329</v>
      </c>
      <c r="BE193" s="115">
        <f t="shared" si="39"/>
        <v>0</v>
      </c>
      <c r="BF193" s="115">
        <f t="shared" si="40"/>
        <v>0</v>
      </c>
      <c r="BG193" s="115">
        <f t="shared" si="41"/>
        <v>0</v>
      </c>
      <c r="BH193" s="115">
        <f t="shared" si="42"/>
        <v>0</v>
      </c>
      <c r="BI193" s="115">
        <f t="shared" si="43"/>
        <v>0</v>
      </c>
      <c r="BJ193" s="19" t="s">
        <v>96</v>
      </c>
      <c r="BK193" s="200">
        <f t="shared" si="44"/>
        <v>0</v>
      </c>
      <c r="BL193" s="19" t="s">
        <v>1223</v>
      </c>
      <c r="BM193" s="199" t="s">
        <v>5364</v>
      </c>
    </row>
    <row r="194" spans="1:65" s="2" customFormat="1" ht="16.5" customHeight="1">
      <c r="A194" s="37"/>
      <c r="B194" s="153"/>
      <c r="C194" s="187" t="s">
        <v>726</v>
      </c>
      <c r="D194" s="187" t="s">
        <v>331</v>
      </c>
      <c r="E194" s="188" t="s">
        <v>5365</v>
      </c>
      <c r="F194" s="189" t="s">
        <v>5366</v>
      </c>
      <c r="G194" s="190" t="s">
        <v>646</v>
      </c>
      <c r="H194" s="191">
        <v>2</v>
      </c>
      <c r="I194" s="192"/>
      <c r="J194" s="192"/>
      <c r="K194" s="191">
        <f t="shared" si="32"/>
        <v>0</v>
      </c>
      <c r="L194" s="193"/>
      <c r="M194" s="38"/>
      <c r="N194" s="194" t="s">
        <v>1</v>
      </c>
      <c r="O194" s="195" t="s">
        <v>47</v>
      </c>
      <c r="P194" s="196">
        <f t="shared" si="33"/>
        <v>0</v>
      </c>
      <c r="Q194" s="196">
        <f t="shared" si="34"/>
        <v>0</v>
      </c>
      <c r="R194" s="196">
        <f t="shared" si="35"/>
        <v>0</v>
      </c>
      <c r="S194" s="66"/>
      <c r="T194" s="197">
        <f t="shared" si="36"/>
        <v>0</v>
      </c>
      <c r="U194" s="197">
        <v>0</v>
      </c>
      <c r="V194" s="197">
        <f t="shared" si="37"/>
        <v>0</v>
      </c>
      <c r="W194" s="197">
        <v>0</v>
      </c>
      <c r="X194" s="198">
        <f t="shared" si="38"/>
        <v>0</v>
      </c>
      <c r="Y194" s="37"/>
      <c r="Z194" s="37"/>
      <c r="AA194" s="37"/>
      <c r="AB194" s="37"/>
      <c r="AC194" s="37"/>
      <c r="AD194" s="37"/>
      <c r="AE194" s="37"/>
      <c r="AR194" s="199" t="s">
        <v>335</v>
      </c>
      <c r="AT194" s="199" t="s">
        <v>331</v>
      </c>
      <c r="AU194" s="199" t="s">
        <v>96</v>
      </c>
      <c r="AY194" s="19" t="s">
        <v>329</v>
      </c>
      <c r="BE194" s="115">
        <f t="shared" si="39"/>
        <v>0</v>
      </c>
      <c r="BF194" s="115">
        <f t="shared" si="40"/>
        <v>0</v>
      </c>
      <c r="BG194" s="115">
        <f t="shared" si="41"/>
        <v>0</v>
      </c>
      <c r="BH194" s="115">
        <f t="shared" si="42"/>
        <v>0</v>
      </c>
      <c r="BI194" s="115">
        <f t="shared" si="43"/>
        <v>0</v>
      </c>
      <c r="BJ194" s="19" t="s">
        <v>96</v>
      </c>
      <c r="BK194" s="200">
        <f t="shared" si="44"/>
        <v>0</v>
      </c>
      <c r="BL194" s="19" t="s">
        <v>335</v>
      </c>
      <c r="BM194" s="199" t="s">
        <v>5367</v>
      </c>
    </row>
    <row r="195" spans="1:65" s="2" customFormat="1" ht="24.2" customHeight="1">
      <c r="A195" s="37"/>
      <c r="B195" s="153"/>
      <c r="C195" s="233" t="s">
        <v>731</v>
      </c>
      <c r="D195" s="233" t="s">
        <v>483</v>
      </c>
      <c r="E195" s="234" t="s">
        <v>5368</v>
      </c>
      <c r="F195" s="235" t="s">
        <v>5369</v>
      </c>
      <c r="G195" s="236" t="s">
        <v>646</v>
      </c>
      <c r="H195" s="237">
        <v>2</v>
      </c>
      <c r="I195" s="238"/>
      <c r="J195" s="239"/>
      <c r="K195" s="237">
        <f t="shared" si="32"/>
        <v>0</v>
      </c>
      <c r="L195" s="239"/>
      <c r="M195" s="240"/>
      <c r="N195" s="241" t="s">
        <v>1</v>
      </c>
      <c r="O195" s="195" t="s">
        <v>47</v>
      </c>
      <c r="P195" s="196">
        <f t="shared" si="33"/>
        <v>0</v>
      </c>
      <c r="Q195" s="196">
        <f t="shared" si="34"/>
        <v>0</v>
      </c>
      <c r="R195" s="196">
        <f t="shared" si="35"/>
        <v>0</v>
      </c>
      <c r="S195" s="66"/>
      <c r="T195" s="197">
        <f t="shared" si="36"/>
        <v>0</v>
      </c>
      <c r="U195" s="197">
        <v>5.0000000000000001E-4</v>
      </c>
      <c r="V195" s="197">
        <f t="shared" si="37"/>
        <v>1E-3</v>
      </c>
      <c r="W195" s="197">
        <v>0</v>
      </c>
      <c r="X195" s="198">
        <f t="shared" si="38"/>
        <v>0</v>
      </c>
      <c r="Y195" s="37"/>
      <c r="Z195" s="37"/>
      <c r="AA195" s="37"/>
      <c r="AB195" s="37"/>
      <c r="AC195" s="37"/>
      <c r="AD195" s="37"/>
      <c r="AE195" s="37"/>
      <c r="AR195" s="199" t="s">
        <v>1223</v>
      </c>
      <c r="AT195" s="199" t="s">
        <v>483</v>
      </c>
      <c r="AU195" s="199" t="s">
        <v>96</v>
      </c>
      <c r="AY195" s="19" t="s">
        <v>329</v>
      </c>
      <c r="BE195" s="115">
        <f t="shared" si="39"/>
        <v>0</v>
      </c>
      <c r="BF195" s="115">
        <f t="shared" si="40"/>
        <v>0</v>
      </c>
      <c r="BG195" s="115">
        <f t="shared" si="41"/>
        <v>0</v>
      </c>
      <c r="BH195" s="115">
        <f t="shared" si="42"/>
        <v>0</v>
      </c>
      <c r="BI195" s="115">
        <f t="shared" si="43"/>
        <v>0</v>
      </c>
      <c r="BJ195" s="19" t="s">
        <v>96</v>
      </c>
      <c r="BK195" s="200">
        <f t="shared" si="44"/>
        <v>0</v>
      </c>
      <c r="BL195" s="19" t="s">
        <v>1223</v>
      </c>
      <c r="BM195" s="199" t="s">
        <v>5370</v>
      </c>
    </row>
    <row r="196" spans="1:65" s="2" customFormat="1" ht="16.5" customHeight="1">
      <c r="A196" s="37"/>
      <c r="B196" s="153"/>
      <c r="C196" s="233" t="s">
        <v>743</v>
      </c>
      <c r="D196" s="233" t="s">
        <v>483</v>
      </c>
      <c r="E196" s="234" t="s">
        <v>5371</v>
      </c>
      <c r="F196" s="235" t="s">
        <v>5372</v>
      </c>
      <c r="G196" s="236" t="s">
        <v>646</v>
      </c>
      <c r="H196" s="237">
        <v>2</v>
      </c>
      <c r="I196" s="238"/>
      <c r="J196" s="239"/>
      <c r="K196" s="237">
        <f t="shared" si="32"/>
        <v>0</v>
      </c>
      <c r="L196" s="239"/>
      <c r="M196" s="240"/>
      <c r="N196" s="241" t="s">
        <v>1</v>
      </c>
      <c r="O196" s="195" t="s">
        <v>47</v>
      </c>
      <c r="P196" s="196">
        <f t="shared" si="33"/>
        <v>0</v>
      </c>
      <c r="Q196" s="196">
        <f t="shared" si="34"/>
        <v>0</v>
      </c>
      <c r="R196" s="196">
        <f t="shared" si="35"/>
        <v>0</v>
      </c>
      <c r="S196" s="66"/>
      <c r="T196" s="197">
        <f t="shared" si="36"/>
        <v>0</v>
      </c>
      <c r="U196" s="197">
        <v>1E-3</v>
      </c>
      <c r="V196" s="197">
        <f t="shared" si="37"/>
        <v>2E-3</v>
      </c>
      <c r="W196" s="197">
        <v>0</v>
      </c>
      <c r="X196" s="198">
        <f t="shared" si="38"/>
        <v>0</v>
      </c>
      <c r="Y196" s="37"/>
      <c r="Z196" s="37"/>
      <c r="AA196" s="37"/>
      <c r="AB196" s="37"/>
      <c r="AC196" s="37"/>
      <c r="AD196" s="37"/>
      <c r="AE196" s="37"/>
      <c r="AR196" s="199" t="s">
        <v>1223</v>
      </c>
      <c r="AT196" s="199" t="s">
        <v>483</v>
      </c>
      <c r="AU196" s="199" t="s">
        <v>96</v>
      </c>
      <c r="AY196" s="19" t="s">
        <v>329</v>
      </c>
      <c r="BE196" s="115">
        <f t="shared" si="39"/>
        <v>0</v>
      </c>
      <c r="BF196" s="115">
        <f t="shared" si="40"/>
        <v>0</v>
      </c>
      <c r="BG196" s="115">
        <f t="shared" si="41"/>
        <v>0</v>
      </c>
      <c r="BH196" s="115">
        <f t="shared" si="42"/>
        <v>0</v>
      </c>
      <c r="BI196" s="115">
        <f t="shared" si="43"/>
        <v>0</v>
      </c>
      <c r="BJ196" s="19" t="s">
        <v>96</v>
      </c>
      <c r="BK196" s="200">
        <f t="shared" si="44"/>
        <v>0</v>
      </c>
      <c r="BL196" s="19" t="s">
        <v>1223</v>
      </c>
      <c r="BM196" s="199" t="s">
        <v>5373</v>
      </c>
    </row>
    <row r="197" spans="1:65" s="2" customFormat="1" ht="16.5" customHeight="1">
      <c r="A197" s="37"/>
      <c r="B197" s="153"/>
      <c r="C197" s="187" t="s">
        <v>751</v>
      </c>
      <c r="D197" s="187" t="s">
        <v>331</v>
      </c>
      <c r="E197" s="188" t="s">
        <v>5374</v>
      </c>
      <c r="F197" s="189" t="s">
        <v>5375</v>
      </c>
      <c r="G197" s="190" t="s">
        <v>646</v>
      </c>
      <c r="H197" s="191">
        <v>2</v>
      </c>
      <c r="I197" s="192"/>
      <c r="J197" s="192"/>
      <c r="K197" s="191">
        <f t="shared" si="32"/>
        <v>0</v>
      </c>
      <c r="L197" s="193"/>
      <c r="M197" s="38"/>
      <c r="N197" s="194" t="s">
        <v>1</v>
      </c>
      <c r="O197" s="195" t="s">
        <v>47</v>
      </c>
      <c r="P197" s="196">
        <f t="shared" si="33"/>
        <v>0</v>
      </c>
      <c r="Q197" s="196">
        <f t="shared" si="34"/>
        <v>0</v>
      </c>
      <c r="R197" s="196">
        <f t="shared" si="35"/>
        <v>0</v>
      </c>
      <c r="S197" s="66"/>
      <c r="T197" s="197">
        <f t="shared" si="36"/>
        <v>0</v>
      </c>
      <c r="U197" s="197">
        <v>0</v>
      </c>
      <c r="V197" s="197">
        <f t="shared" si="37"/>
        <v>0</v>
      </c>
      <c r="W197" s="197">
        <v>0</v>
      </c>
      <c r="X197" s="198">
        <f t="shared" si="38"/>
        <v>0</v>
      </c>
      <c r="Y197" s="37"/>
      <c r="Z197" s="37"/>
      <c r="AA197" s="37"/>
      <c r="AB197" s="37"/>
      <c r="AC197" s="37"/>
      <c r="AD197" s="37"/>
      <c r="AE197" s="37"/>
      <c r="AR197" s="199" t="s">
        <v>335</v>
      </c>
      <c r="AT197" s="199" t="s">
        <v>331</v>
      </c>
      <c r="AU197" s="199" t="s">
        <v>96</v>
      </c>
      <c r="AY197" s="19" t="s">
        <v>329</v>
      </c>
      <c r="BE197" s="115">
        <f t="shared" si="39"/>
        <v>0</v>
      </c>
      <c r="BF197" s="115">
        <f t="shared" si="40"/>
        <v>0</v>
      </c>
      <c r="BG197" s="115">
        <f t="shared" si="41"/>
        <v>0</v>
      </c>
      <c r="BH197" s="115">
        <f t="shared" si="42"/>
        <v>0</v>
      </c>
      <c r="BI197" s="115">
        <f t="shared" si="43"/>
        <v>0</v>
      </c>
      <c r="BJ197" s="19" t="s">
        <v>96</v>
      </c>
      <c r="BK197" s="200">
        <f t="shared" si="44"/>
        <v>0</v>
      </c>
      <c r="BL197" s="19" t="s">
        <v>335</v>
      </c>
      <c r="BM197" s="199" t="s">
        <v>5376</v>
      </c>
    </row>
    <row r="198" spans="1:65" s="2" customFormat="1" ht="21.75" customHeight="1">
      <c r="A198" s="37"/>
      <c r="B198" s="153"/>
      <c r="C198" s="233" t="s">
        <v>755</v>
      </c>
      <c r="D198" s="233" t="s">
        <v>483</v>
      </c>
      <c r="E198" s="234" t="s">
        <v>5377</v>
      </c>
      <c r="F198" s="235" t="s">
        <v>5378</v>
      </c>
      <c r="G198" s="236" t="s">
        <v>646</v>
      </c>
      <c r="H198" s="237">
        <v>2</v>
      </c>
      <c r="I198" s="238"/>
      <c r="J198" s="239"/>
      <c r="K198" s="237">
        <f t="shared" si="32"/>
        <v>0</v>
      </c>
      <c r="L198" s="239"/>
      <c r="M198" s="240"/>
      <c r="N198" s="241" t="s">
        <v>1</v>
      </c>
      <c r="O198" s="195" t="s">
        <v>47</v>
      </c>
      <c r="P198" s="196">
        <f t="shared" si="33"/>
        <v>0</v>
      </c>
      <c r="Q198" s="196">
        <f t="shared" si="34"/>
        <v>0</v>
      </c>
      <c r="R198" s="196">
        <f t="shared" si="35"/>
        <v>0</v>
      </c>
      <c r="S198" s="66"/>
      <c r="T198" s="197">
        <f t="shared" si="36"/>
        <v>0</v>
      </c>
      <c r="U198" s="197">
        <v>4.0000000000000002E-4</v>
      </c>
      <c r="V198" s="197">
        <f t="shared" si="37"/>
        <v>8.0000000000000004E-4</v>
      </c>
      <c r="W198" s="197">
        <v>0</v>
      </c>
      <c r="X198" s="198">
        <f t="shared" si="38"/>
        <v>0</v>
      </c>
      <c r="Y198" s="37"/>
      <c r="Z198" s="37"/>
      <c r="AA198" s="37"/>
      <c r="AB198" s="37"/>
      <c r="AC198" s="37"/>
      <c r="AD198" s="37"/>
      <c r="AE198" s="37"/>
      <c r="AR198" s="199" t="s">
        <v>364</v>
      </c>
      <c r="AT198" s="199" t="s">
        <v>483</v>
      </c>
      <c r="AU198" s="199" t="s">
        <v>96</v>
      </c>
      <c r="AY198" s="19" t="s">
        <v>329</v>
      </c>
      <c r="BE198" s="115">
        <f t="shared" si="39"/>
        <v>0</v>
      </c>
      <c r="BF198" s="115">
        <f t="shared" si="40"/>
        <v>0</v>
      </c>
      <c r="BG198" s="115">
        <f t="shared" si="41"/>
        <v>0</v>
      </c>
      <c r="BH198" s="115">
        <f t="shared" si="42"/>
        <v>0</v>
      </c>
      <c r="BI198" s="115">
        <f t="shared" si="43"/>
        <v>0</v>
      </c>
      <c r="BJ198" s="19" t="s">
        <v>96</v>
      </c>
      <c r="BK198" s="200">
        <f t="shared" si="44"/>
        <v>0</v>
      </c>
      <c r="BL198" s="19" t="s">
        <v>335</v>
      </c>
      <c r="BM198" s="199" t="s">
        <v>5379</v>
      </c>
    </row>
    <row r="199" spans="1:65" s="2" customFormat="1" ht="16.5" customHeight="1">
      <c r="A199" s="37"/>
      <c r="B199" s="153"/>
      <c r="C199" s="187" t="s">
        <v>761</v>
      </c>
      <c r="D199" s="187" t="s">
        <v>331</v>
      </c>
      <c r="E199" s="188" t="s">
        <v>5380</v>
      </c>
      <c r="F199" s="189" t="s">
        <v>5381</v>
      </c>
      <c r="G199" s="190" t="s">
        <v>646</v>
      </c>
      <c r="H199" s="191">
        <v>2</v>
      </c>
      <c r="I199" s="192"/>
      <c r="J199" s="192"/>
      <c r="K199" s="191">
        <f t="shared" si="32"/>
        <v>0</v>
      </c>
      <c r="L199" s="193"/>
      <c r="M199" s="38"/>
      <c r="N199" s="194" t="s">
        <v>1</v>
      </c>
      <c r="O199" s="195" t="s">
        <v>47</v>
      </c>
      <c r="P199" s="196">
        <f t="shared" si="33"/>
        <v>0</v>
      </c>
      <c r="Q199" s="196">
        <f t="shared" si="34"/>
        <v>0</v>
      </c>
      <c r="R199" s="196">
        <f t="shared" si="35"/>
        <v>0</v>
      </c>
      <c r="S199" s="66"/>
      <c r="T199" s="197">
        <f t="shared" si="36"/>
        <v>0</v>
      </c>
      <c r="U199" s="197">
        <v>0</v>
      </c>
      <c r="V199" s="197">
        <f t="shared" si="37"/>
        <v>0</v>
      </c>
      <c r="W199" s="197">
        <v>0</v>
      </c>
      <c r="X199" s="198">
        <f t="shared" si="38"/>
        <v>0</v>
      </c>
      <c r="Y199" s="37"/>
      <c r="Z199" s="37"/>
      <c r="AA199" s="37"/>
      <c r="AB199" s="37"/>
      <c r="AC199" s="37"/>
      <c r="AD199" s="37"/>
      <c r="AE199" s="37"/>
      <c r="AR199" s="199" t="s">
        <v>335</v>
      </c>
      <c r="AT199" s="199" t="s">
        <v>331</v>
      </c>
      <c r="AU199" s="199" t="s">
        <v>96</v>
      </c>
      <c r="AY199" s="19" t="s">
        <v>329</v>
      </c>
      <c r="BE199" s="115">
        <f t="shared" si="39"/>
        <v>0</v>
      </c>
      <c r="BF199" s="115">
        <f t="shared" si="40"/>
        <v>0</v>
      </c>
      <c r="BG199" s="115">
        <f t="shared" si="41"/>
        <v>0</v>
      </c>
      <c r="BH199" s="115">
        <f t="shared" si="42"/>
        <v>0</v>
      </c>
      <c r="BI199" s="115">
        <f t="shared" si="43"/>
        <v>0</v>
      </c>
      <c r="BJ199" s="19" t="s">
        <v>96</v>
      </c>
      <c r="BK199" s="200">
        <f t="shared" si="44"/>
        <v>0</v>
      </c>
      <c r="BL199" s="19" t="s">
        <v>335</v>
      </c>
      <c r="BM199" s="199" t="s">
        <v>5382</v>
      </c>
    </row>
    <row r="200" spans="1:65" s="2" customFormat="1" ht="21.75" customHeight="1">
      <c r="A200" s="37"/>
      <c r="B200" s="153"/>
      <c r="C200" s="233" t="s">
        <v>769</v>
      </c>
      <c r="D200" s="233" t="s">
        <v>483</v>
      </c>
      <c r="E200" s="234" t="s">
        <v>5383</v>
      </c>
      <c r="F200" s="235" t="s">
        <v>5384</v>
      </c>
      <c r="G200" s="236" t="s">
        <v>646</v>
      </c>
      <c r="H200" s="237">
        <v>2</v>
      </c>
      <c r="I200" s="238"/>
      <c r="J200" s="239"/>
      <c r="K200" s="237">
        <f t="shared" si="32"/>
        <v>0</v>
      </c>
      <c r="L200" s="239"/>
      <c r="M200" s="240"/>
      <c r="N200" s="241" t="s">
        <v>1</v>
      </c>
      <c r="O200" s="195" t="s">
        <v>47</v>
      </c>
      <c r="P200" s="196">
        <f t="shared" si="33"/>
        <v>0</v>
      </c>
      <c r="Q200" s="196">
        <f t="shared" si="34"/>
        <v>0</v>
      </c>
      <c r="R200" s="196">
        <f t="shared" si="35"/>
        <v>0</v>
      </c>
      <c r="S200" s="66"/>
      <c r="T200" s="197">
        <f t="shared" si="36"/>
        <v>0</v>
      </c>
      <c r="U200" s="197">
        <v>7.0000000000000001E-3</v>
      </c>
      <c r="V200" s="197">
        <f t="shared" si="37"/>
        <v>1.4E-2</v>
      </c>
      <c r="W200" s="197">
        <v>0</v>
      </c>
      <c r="X200" s="198">
        <f t="shared" si="38"/>
        <v>0</v>
      </c>
      <c r="Y200" s="37"/>
      <c r="Z200" s="37"/>
      <c r="AA200" s="37"/>
      <c r="AB200" s="37"/>
      <c r="AC200" s="37"/>
      <c r="AD200" s="37"/>
      <c r="AE200" s="37"/>
      <c r="AR200" s="199" t="s">
        <v>1223</v>
      </c>
      <c r="AT200" s="199" t="s">
        <v>483</v>
      </c>
      <c r="AU200" s="199" t="s">
        <v>96</v>
      </c>
      <c r="AY200" s="19" t="s">
        <v>329</v>
      </c>
      <c r="BE200" s="115">
        <f t="shared" si="39"/>
        <v>0</v>
      </c>
      <c r="BF200" s="115">
        <f t="shared" si="40"/>
        <v>0</v>
      </c>
      <c r="BG200" s="115">
        <f t="shared" si="41"/>
        <v>0</v>
      </c>
      <c r="BH200" s="115">
        <f t="shared" si="42"/>
        <v>0</v>
      </c>
      <c r="BI200" s="115">
        <f t="shared" si="43"/>
        <v>0</v>
      </c>
      <c r="BJ200" s="19" t="s">
        <v>96</v>
      </c>
      <c r="BK200" s="200">
        <f t="shared" si="44"/>
        <v>0</v>
      </c>
      <c r="BL200" s="19" t="s">
        <v>1223</v>
      </c>
      <c r="BM200" s="199" t="s">
        <v>5385</v>
      </c>
    </row>
    <row r="201" spans="1:65" s="2" customFormat="1" ht="33" customHeight="1">
      <c r="A201" s="37"/>
      <c r="B201" s="153"/>
      <c r="C201" s="233" t="s">
        <v>775</v>
      </c>
      <c r="D201" s="233" t="s">
        <v>483</v>
      </c>
      <c r="E201" s="234" t="s">
        <v>5386</v>
      </c>
      <c r="F201" s="235" t="s">
        <v>5387</v>
      </c>
      <c r="G201" s="236" t="s">
        <v>646</v>
      </c>
      <c r="H201" s="237">
        <v>1</v>
      </c>
      <c r="I201" s="238"/>
      <c r="J201" s="239"/>
      <c r="K201" s="237">
        <f t="shared" si="32"/>
        <v>0</v>
      </c>
      <c r="L201" s="239"/>
      <c r="M201" s="240"/>
      <c r="N201" s="241" t="s">
        <v>1</v>
      </c>
      <c r="O201" s="195" t="s">
        <v>47</v>
      </c>
      <c r="P201" s="196">
        <f t="shared" si="33"/>
        <v>0</v>
      </c>
      <c r="Q201" s="196">
        <f t="shared" si="34"/>
        <v>0</v>
      </c>
      <c r="R201" s="196">
        <f t="shared" si="35"/>
        <v>0</v>
      </c>
      <c r="S201" s="66"/>
      <c r="T201" s="197">
        <f t="shared" si="36"/>
        <v>0</v>
      </c>
      <c r="U201" s="197">
        <v>0</v>
      </c>
      <c r="V201" s="197">
        <f t="shared" si="37"/>
        <v>0</v>
      </c>
      <c r="W201" s="197">
        <v>0</v>
      </c>
      <c r="X201" s="198">
        <f t="shared" si="38"/>
        <v>0</v>
      </c>
      <c r="Y201" s="37"/>
      <c r="Z201" s="37"/>
      <c r="AA201" s="37"/>
      <c r="AB201" s="37"/>
      <c r="AC201" s="37"/>
      <c r="AD201" s="37"/>
      <c r="AE201" s="37"/>
      <c r="AR201" s="199" t="s">
        <v>364</v>
      </c>
      <c r="AT201" s="199" t="s">
        <v>483</v>
      </c>
      <c r="AU201" s="199" t="s">
        <v>96</v>
      </c>
      <c r="AY201" s="19" t="s">
        <v>329</v>
      </c>
      <c r="BE201" s="115">
        <f t="shared" si="39"/>
        <v>0</v>
      </c>
      <c r="BF201" s="115">
        <f t="shared" si="40"/>
        <v>0</v>
      </c>
      <c r="BG201" s="115">
        <f t="shared" si="41"/>
        <v>0</v>
      </c>
      <c r="BH201" s="115">
        <f t="shared" si="42"/>
        <v>0</v>
      </c>
      <c r="BI201" s="115">
        <f t="shared" si="43"/>
        <v>0</v>
      </c>
      <c r="BJ201" s="19" t="s">
        <v>96</v>
      </c>
      <c r="BK201" s="200">
        <f t="shared" si="44"/>
        <v>0</v>
      </c>
      <c r="BL201" s="19" t="s">
        <v>335</v>
      </c>
      <c r="BM201" s="199" t="s">
        <v>5388</v>
      </c>
    </row>
    <row r="202" spans="1:65" s="2" customFormat="1" ht="21.75" customHeight="1">
      <c r="A202" s="37"/>
      <c r="B202" s="153"/>
      <c r="C202" s="187" t="s">
        <v>790</v>
      </c>
      <c r="D202" s="187" t="s">
        <v>331</v>
      </c>
      <c r="E202" s="188" t="s">
        <v>5389</v>
      </c>
      <c r="F202" s="189" t="s">
        <v>5390</v>
      </c>
      <c r="G202" s="190" t="s">
        <v>646</v>
      </c>
      <c r="H202" s="191">
        <v>72</v>
      </c>
      <c r="I202" s="192"/>
      <c r="J202" s="192"/>
      <c r="K202" s="191">
        <f t="shared" si="32"/>
        <v>0</v>
      </c>
      <c r="L202" s="193"/>
      <c r="M202" s="38"/>
      <c r="N202" s="194" t="s">
        <v>1</v>
      </c>
      <c r="O202" s="195" t="s">
        <v>47</v>
      </c>
      <c r="P202" s="196">
        <f t="shared" si="33"/>
        <v>0</v>
      </c>
      <c r="Q202" s="196">
        <f t="shared" si="34"/>
        <v>0</v>
      </c>
      <c r="R202" s="196">
        <f t="shared" si="35"/>
        <v>0</v>
      </c>
      <c r="S202" s="66"/>
      <c r="T202" s="197">
        <f t="shared" si="36"/>
        <v>0</v>
      </c>
      <c r="U202" s="197">
        <v>0</v>
      </c>
      <c r="V202" s="197">
        <f t="shared" si="37"/>
        <v>0</v>
      </c>
      <c r="W202" s="197">
        <v>0</v>
      </c>
      <c r="X202" s="198">
        <f t="shared" si="38"/>
        <v>0</v>
      </c>
      <c r="Y202" s="37"/>
      <c r="Z202" s="37"/>
      <c r="AA202" s="37"/>
      <c r="AB202" s="37"/>
      <c r="AC202" s="37"/>
      <c r="AD202" s="37"/>
      <c r="AE202" s="37"/>
      <c r="AR202" s="199" t="s">
        <v>335</v>
      </c>
      <c r="AT202" s="199" t="s">
        <v>331</v>
      </c>
      <c r="AU202" s="199" t="s">
        <v>96</v>
      </c>
      <c r="AY202" s="19" t="s">
        <v>329</v>
      </c>
      <c r="BE202" s="115">
        <f t="shared" si="39"/>
        <v>0</v>
      </c>
      <c r="BF202" s="115">
        <f t="shared" si="40"/>
        <v>0</v>
      </c>
      <c r="BG202" s="115">
        <f t="shared" si="41"/>
        <v>0</v>
      </c>
      <c r="BH202" s="115">
        <f t="shared" si="42"/>
        <v>0</v>
      </c>
      <c r="BI202" s="115">
        <f t="shared" si="43"/>
        <v>0</v>
      </c>
      <c r="BJ202" s="19" t="s">
        <v>96</v>
      </c>
      <c r="BK202" s="200">
        <f t="shared" si="44"/>
        <v>0</v>
      </c>
      <c r="BL202" s="19" t="s">
        <v>335</v>
      </c>
      <c r="BM202" s="199" t="s">
        <v>5391</v>
      </c>
    </row>
    <row r="203" spans="1:65" s="12" customFormat="1" ht="25.9" customHeight="1">
      <c r="B203" s="173"/>
      <c r="D203" s="174" t="s">
        <v>82</v>
      </c>
      <c r="E203" s="175" t="s">
        <v>327</v>
      </c>
      <c r="F203" s="175" t="s">
        <v>328</v>
      </c>
      <c r="I203" s="176"/>
      <c r="J203" s="176"/>
      <c r="K203" s="177">
        <f>BK203</f>
        <v>0</v>
      </c>
      <c r="M203" s="173"/>
      <c r="N203" s="178"/>
      <c r="O203" s="179"/>
      <c r="P203" s="179"/>
      <c r="Q203" s="180">
        <f>Q204+Q207</f>
        <v>0</v>
      </c>
      <c r="R203" s="180">
        <f>R204+R207</f>
        <v>0</v>
      </c>
      <c r="S203" s="179"/>
      <c r="T203" s="181">
        <f>T204+T207</f>
        <v>0</v>
      </c>
      <c r="U203" s="179"/>
      <c r="V203" s="181">
        <f>V204+V207</f>
        <v>0.32162400000000002</v>
      </c>
      <c r="W203" s="179"/>
      <c r="X203" s="182">
        <f>X204+X207</f>
        <v>0.5</v>
      </c>
      <c r="AR203" s="174" t="s">
        <v>335</v>
      </c>
      <c r="AT203" s="183" t="s">
        <v>82</v>
      </c>
      <c r="AU203" s="183" t="s">
        <v>83</v>
      </c>
      <c r="AY203" s="174" t="s">
        <v>329</v>
      </c>
      <c r="BK203" s="184">
        <f>BK204+BK207</f>
        <v>0</v>
      </c>
    </row>
    <row r="204" spans="1:65" s="12" customFormat="1" ht="22.9" customHeight="1">
      <c r="B204" s="173"/>
      <c r="D204" s="174" t="s">
        <v>82</v>
      </c>
      <c r="E204" s="185" t="s">
        <v>355</v>
      </c>
      <c r="F204" s="185" t="s">
        <v>935</v>
      </c>
      <c r="I204" s="176"/>
      <c r="J204" s="176"/>
      <c r="K204" s="186">
        <f>BK204</f>
        <v>0</v>
      </c>
      <c r="M204" s="173"/>
      <c r="N204" s="178"/>
      <c r="O204" s="179"/>
      <c r="P204" s="179"/>
      <c r="Q204" s="180">
        <f>SUM(Q205:Q206)</f>
        <v>0</v>
      </c>
      <c r="R204" s="180">
        <f>SUM(R205:R206)</f>
        <v>0</v>
      </c>
      <c r="S204" s="179"/>
      <c r="T204" s="181">
        <f>SUM(T205:T206)</f>
        <v>0</v>
      </c>
      <c r="U204" s="179"/>
      <c r="V204" s="181">
        <f>SUM(V205:V206)</f>
        <v>0.32162400000000002</v>
      </c>
      <c r="W204" s="179"/>
      <c r="X204" s="182">
        <f>SUM(X205:X206)</f>
        <v>0</v>
      </c>
      <c r="AR204" s="174" t="s">
        <v>335</v>
      </c>
      <c r="AT204" s="183" t="s">
        <v>82</v>
      </c>
      <c r="AU204" s="183" t="s">
        <v>90</v>
      </c>
      <c r="AY204" s="174" t="s">
        <v>329</v>
      </c>
      <c r="BK204" s="184">
        <f>SUM(BK205:BK206)</f>
        <v>0</v>
      </c>
    </row>
    <row r="205" spans="1:65" s="2" customFormat="1" ht="24.2" customHeight="1">
      <c r="A205" s="37"/>
      <c r="B205" s="153"/>
      <c r="C205" s="187" t="s">
        <v>795</v>
      </c>
      <c r="D205" s="187" t="s">
        <v>331</v>
      </c>
      <c r="E205" s="188" t="s">
        <v>5392</v>
      </c>
      <c r="F205" s="189" t="s">
        <v>5393</v>
      </c>
      <c r="G205" s="190" t="s">
        <v>334</v>
      </c>
      <c r="H205" s="191">
        <v>7.2</v>
      </c>
      <c r="I205" s="192"/>
      <c r="J205" s="192"/>
      <c r="K205" s="191">
        <f>ROUND(P205*H205,3)</f>
        <v>0</v>
      </c>
      <c r="L205" s="193"/>
      <c r="M205" s="38"/>
      <c r="N205" s="194" t="s">
        <v>1</v>
      </c>
      <c r="O205" s="195" t="s">
        <v>47</v>
      </c>
      <c r="P205" s="196">
        <f>I205+J205</f>
        <v>0</v>
      </c>
      <c r="Q205" s="196">
        <f>ROUND(I205*H205,3)</f>
        <v>0</v>
      </c>
      <c r="R205" s="196">
        <f>ROUND(J205*H205,3)</f>
        <v>0</v>
      </c>
      <c r="S205" s="66"/>
      <c r="T205" s="197">
        <f>S205*H205</f>
        <v>0</v>
      </c>
      <c r="U205" s="197">
        <v>4.4670000000000001E-2</v>
      </c>
      <c r="V205" s="197">
        <f>U205*H205</f>
        <v>0.32162400000000002</v>
      </c>
      <c r="W205" s="197">
        <v>0</v>
      </c>
      <c r="X205" s="198">
        <f>W205*H205</f>
        <v>0</v>
      </c>
      <c r="Y205" s="37"/>
      <c r="Z205" s="37"/>
      <c r="AA205" s="37"/>
      <c r="AB205" s="37"/>
      <c r="AC205" s="37"/>
      <c r="AD205" s="37"/>
      <c r="AE205" s="37"/>
      <c r="AR205" s="199" t="s">
        <v>3465</v>
      </c>
      <c r="AT205" s="199" t="s">
        <v>331</v>
      </c>
      <c r="AU205" s="199" t="s">
        <v>96</v>
      </c>
      <c r="AY205" s="19" t="s">
        <v>329</v>
      </c>
      <c r="BE205" s="115">
        <f>IF(O205="základná",K205,0)</f>
        <v>0</v>
      </c>
      <c r="BF205" s="115">
        <f>IF(O205="znížená",K205,0)</f>
        <v>0</v>
      </c>
      <c r="BG205" s="115">
        <f>IF(O205="zákl. prenesená",K205,0)</f>
        <v>0</v>
      </c>
      <c r="BH205" s="115">
        <f>IF(O205="zníž. prenesená",K205,0)</f>
        <v>0</v>
      </c>
      <c r="BI205" s="115">
        <f>IF(O205="nulová",K205,0)</f>
        <v>0</v>
      </c>
      <c r="BJ205" s="19" t="s">
        <v>96</v>
      </c>
      <c r="BK205" s="200">
        <f>ROUND(P205*H205,3)</f>
        <v>0</v>
      </c>
      <c r="BL205" s="19" t="s">
        <v>3465</v>
      </c>
      <c r="BM205" s="199" t="s">
        <v>5394</v>
      </c>
    </row>
    <row r="206" spans="1:65" s="2" customFormat="1" ht="16.5" customHeight="1">
      <c r="A206" s="37"/>
      <c r="B206" s="153"/>
      <c r="C206" s="233" t="s">
        <v>799</v>
      </c>
      <c r="D206" s="233" t="s">
        <v>483</v>
      </c>
      <c r="E206" s="234" t="s">
        <v>5395</v>
      </c>
      <c r="F206" s="235" t="s">
        <v>5396</v>
      </c>
      <c r="G206" s="236" t="s">
        <v>5397</v>
      </c>
      <c r="H206" s="237">
        <v>30</v>
      </c>
      <c r="I206" s="238"/>
      <c r="J206" s="239"/>
      <c r="K206" s="237">
        <f>ROUND(P206*H206,3)</f>
        <v>0</v>
      </c>
      <c r="L206" s="239"/>
      <c r="M206" s="240"/>
      <c r="N206" s="241" t="s">
        <v>1</v>
      </c>
      <c r="O206" s="195" t="s">
        <v>47</v>
      </c>
      <c r="P206" s="196">
        <f>I206+J206</f>
        <v>0</v>
      </c>
      <c r="Q206" s="196">
        <f>ROUND(I206*H206,3)</f>
        <v>0</v>
      </c>
      <c r="R206" s="196">
        <f>ROUND(J206*H206,3)</f>
        <v>0</v>
      </c>
      <c r="S206" s="66"/>
      <c r="T206" s="197">
        <f>S206*H206</f>
        <v>0</v>
      </c>
      <c r="U206" s="197">
        <v>0</v>
      </c>
      <c r="V206" s="197">
        <f>U206*H206</f>
        <v>0</v>
      </c>
      <c r="W206" s="197">
        <v>0</v>
      </c>
      <c r="X206" s="198">
        <f>W206*H206</f>
        <v>0</v>
      </c>
      <c r="Y206" s="37"/>
      <c r="Z206" s="37"/>
      <c r="AA206" s="37"/>
      <c r="AB206" s="37"/>
      <c r="AC206" s="37"/>
      <c r="AD206" s="37"/>
      <c r="AE206" s="37"/>
      <c r="AR206" s="199" t="s">
        <v>3465</v>
      </c>
      <c r="AT206" s="199" t="s">
        <v>483</v>
      </c>
      <c r="AU206" s="199" t="s">
        <v>96</v>
      </c>
      <c r="AY206" s="19" t="s">
        <v>329</v>
      </c>
      <c r="BE206" s="115">
        <f>IF(O206="základná",K206,0)</f>
        <v>0</v>
      </c>
      <c r="BF206" s="115">
        <f>IF(O206="znížená",K206,0)</f>
        <v>0</v>
      </c>
      <c r="BG206" s="115">
        <f>IF(O206="zákl. prenesená",K206,0)</f>
        <v>0</v>
      </c>
      <c r="BH206" s="115">
        <f>IF(O206="zníž. prenesená",K206,0)</f>
        <v>0</v>
      </c>
      <c r="BI206" s="115">
        <f>IF(O206="nulová",K206,0)</f>
        <v>0</v>
      </c>
      <c r="BJ206" s="19" t="s">
        <v>96</v>
      </c>
      <c r="BK206" s="200">
        <f>ROUND(P206*H206,3)</f>
        <v>0</v>
      </c>
      <c r="BL206" s="19" t="s">
        <v>3465</v>
      </c>
      <c r="BM206" s="199" t="s">
        <v>5398</v>
      </c>
    </row>
    <row r="207" spans="1:65" s="12" customFormat="1" ht="22.9" customHeight="1">
      <c r="B207" s="173"/>
      <c r="D207" s="174" t="s">
        <v>82</v>
      </c>
      <c r="E207" s="185" t="s">
        <v>369</v>
      </c>
      <c r="F207" s="185" t="s">
        <v>1450</v>
      </c>
      <c r="I207" s="176"/>
      <c r="J207" s="176"/>
      <c r="K207" s="186">
        <f>BK207</f>
        <v>0</v>
      </c>
      <c r="M207" s="173"/>
      <c r="N207" s="178"/>
      <c r="O207" s="179"/>
      <c r="P207" s="179"/>
      <c r="Q207" s="180">
        <f>SUM(Q208:Q209)</f>
        <v>0</v>
      </c>
      <c r="R207" s="180">
        <f>SUM(R208:R209)</f>
        <v>0</v>
      </c>
      <c r="S207" s="179"/>
      <c r="T207" s="181">
        <f>SUM(T208:T209)</f>
        <v>0</v>
      </c>
      <c r="U207" s="179"/>
      <c r="V207" s="181">
        <f>SUM(V208:V209)</f>
        <v>0</v>
      </c>
      <c r="W207" s="179"/>
      <c r="X207" s="182">
        <f>SUM(X208:X209)</f>
        <v>0.5</v>
      </c>
      <c r="AR207" s="174" t="s">
        <v>335</v>
      </c>
      <c r="AT207" s="183" t="s">
        <v>82</v>
      </c>
      <c r="AU207" s="183" t="s">
        <v>90</v>
      </c>
      <c r="AY207" s="174" t="s">
        <v>329</v>
      </c>
      <c r="BK207" s="184">
        <f>SUM(BK208:BK209)</f>
        <v>0</v>
      </c>
    </row>
    <row r="208" spans="1:65" s="2" customFormat="1" ht="24.2" customHeight="1">
      <c r="A208" s="37"/>
      <c r="B208" s="153"/>
      <c r="C208" s="187" t="s">
        <v>803</v>
      </c>
      <c r="D208" s="187" t="s">
        <v>331</v>
      </c>
      <c r="E208" s="188" t="s">
        <v>5399</v>
      </c>
      <c r="F208" s="189" t="s">
        <v>5400</v>
      </c>
      <c r="G208" s="190" t="s">
        <v>646</v>
      </c>
      <c r="H208" s="191">
        <v>20</v>
      </c>
      <c r="I208" s="192"/>
      <c r="J208" s="192"/>
      <c r="K208" s="191">
        <f>ROUND(P208*H208,3)</f>
        <v>0</v>
      </c>
      <c r="L208" s="193"/>
      <c r="M208" s="38"/>
      <c r="N208" s="194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1E-3</v>
      </c>
      <c r="X208" s="198">
        <f>W208*H208</f>
        <v>0.02</v>
      </c>
      <c r="Y208" s="37"/>
      <c r="Z208" s="37"/>
      <c r="AA208" s="37"/>
      <c r="AB208" s="37"/>
      <c r="AC208" s="37"/>
      <c r="AD208" s="37"/>
      <c r="AE208" s="37"/>
      <c r="AR208" s="199" t="s">
        <v>3465</v>
      </c>
      <c r="AT208" s="199" t="s">
        <v>331</v>
      </c>
      <c r="AU208" s="199" t="s">
        <v>96</v>
      </c>
      <c r="AY208" s="19" t="s">
        <v>329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3465</v>
      </c>
      <c r="BM208" s="199" t="s">
        <v>5401</v>
      </c>
    </row>
    <row r="209" spans="1:65" s="2" customFormat="1" ht="37.9" customHeight="1">
      <c r="A209" s="37"/>
      <c r="B209" s="153"/>
      <c r="C209" s="187" t="s">
        <v>807</v>
      </c>
      <c r="D209" s="187" t="s">
        <v>331</v>
      </c>
      <c r="E209" s="188" t="s">
        <v>5402</v>
      </c>
      <c r="F209" s="189" t="s">
        <v>5403</v>
      </c>
      <c r="G209" s="190" t="s">
        <v>342</v>
      </c>
      <c r="H209" s="191">
        <v>240</v>
      </c>
      <c r="I209" s="192"/>
      <c r="J209" s="192"/>
      <c r="K209" s="191">
        <f>ROUND(P209*H209,3)</f>
        <v>0</v>
      </c>
      <c r="L209" s="193"/>
      <c r="M209" s="38"/>
      <c r="N209" s="194" t="s">
        <v>1</v>
      </c>
      <c r="O209" s="195" t="s">
        <v>47</v>
      </c>
      <c r="P209" s="196">
        <f>I209+J209</f>
        <v>0</v>
      </c>
      <c r="Q209" s="196">
        <f>ROUND(I209*H209,3)</f>
        <v>0</v>
      </c>
      <c r="R209" s="196">
        <f>ROUND(J209*H209,3)</f>
        <v>0</v>
      </c>
      <c r="S209" s="66"/>
      <c r="T209" s="197">
        <f>S209*H209</f>
        <v>0</v>
      </c>
      <c r="U209" s="197">
        <v>0</v>
      </c>
      <c r="V209" s="197">
        <f>U209*H209</f>
        <v>0</v>
      </c>
      <c r="W209" s="197">
        <v>2E-3</v>
      </c>
      <c r="X209" s="198">
        <f>W209*H209</f>
        <v>0.48</v>
      </c>
      <c r="Y209" s="37"/>
      <c r="Z209" s="37"/>
      <c r="AA209" s="37"/>
      <c r="AB209" s="37"/>
      <c r="AC209" s="37"/>
      <c r="AD209" s="37"/>
      <c r="AE209" s="37"/>
      <c r="AR209" s="199" t="s">
        <v>3465</v>
      </c>
      <c r="AT209" s="199" t="s">
        <v>331</v>
      </c>
      <c r="AU209" s="199" t="s">
        <v>96</v>
      </c>
      <c r="AY209" s="19" t="s">
        <v>329</v>
      </c>
      <c r="BE209" s="115">
        <f>IF(O209="základná",K209,0)</f>
        <v>0</v>
      </c>
      <c r="BF209" s="115">
        <f>IF(O209="znížená",K209,0)</f>
        <v>0</v>
      </c>
      <c r="BG209" s="115">
        <f>IF(O209="zákl. prenesená",K209,0)</f>
        <v>0</v>
      </c>
      <c r="BH209" s="115">
        <f>IF(O209="zníž. prenesená",K209,0)</f>
        <v>0</v>
      </c>
      <c r="BI209" s="115">
        <f>IF(O209="nulová",K209,0)</f>
        <v>0</v>
      </c>
      <c r="BJ209" s="19" t="s">
        <v>96</v>
      </c>
      <c r="BK209" s="200">
        <f>ROUND(P209*H209,3)</f>
        <v>0</v>
      </c>
      <c r="BL209" s="19" t="s">
        <v>3465</v>
      </c>
      <c r="BM209" s="199" t="s">
        <v>5404</v>
      </c>
    </row>
    <row r="210" spans="1:65" s="12" customFormat="1" ht="25.9" customHeight="1">
      <c r="B210" s="173"/>
      <c r="D210" s="174" t="s">
        <v>82</v>
      </c>
      <c r="E210" s="175" t="s">
        <v>304</v>
      </c>
      <c r="F210" s="175" t="s">
        <v>5405</v>
      </c>
      <c r="I210" s="176"/>
      <c r="J210" s="176"/>
      <c r="K210" s="177">
        <f>BK210</f>
        <v>0</v>
      </c>
      <c r="M210" s="173"/>
      <c r="N210" s="178"/>
      <c r="O210" s="179"/>
      <c r="P210" s="179"/>
      <c r="Q210" s="180">
        <f>Q211</f>
        <v>0</v>
      </c>
      <c r="R210" s="180">
        <f>R211</f>
        <v>0</v>
      </c>
      <c r="S210" s="179"/>
      <c r="T210" s="181">
        <f>T211</f>
        <v>0</v>
      </c>
      <c r="U210" s="179"/>
      <c r="V210" s="181">
        <f>V211</f>
        <v>0</v>
      </c>
      <c r="W210" s="179"/>
      <c r="X210" s="182">
        <f>X211</f>
        <v>0</v>
      </c>
      <c r="AR210" s="174" t="s">
        <v>350</v>
      </c>
      <c r="AT210" s="183" t="s">
        <v>82</v>
      </c>
      <c r="AU210" s="183" t="s">
        <v>83</v>
      </c>
      <c r="AY210" s="174" t="s">
        <v>329</v>
      </c>
      <c r="BK210" s="184">
        <f>BK211</f>
        <v>0</v>
      </c>
    </row>
    <row r="211" spans="1:65" s="12" customFormat="1" ht="22.9" customHeight="1">
      <c r="B211" s="173"/>
      <c r="D211" s="174" t="s">
        <v>82</v>
      </c>
      <c r="E211" s="185" t="s">
        <v>2598</v>
      </c>
      <c r="F211" s="185" t="s">
        <v>2599</v>
      </c>
      <c r="I211" s="176"/>
      <c r="J211" s="176"/>
      <c r="K211" s="186">
        <f>BK211</f>
        <v>0</v>
      </c>
      <c r="M211" s="173"/>
      <c r="N211" s="178"/>
      <c r="O211" s="179"/>
      <c r="P211" s="179"/>
      <c r="Q211" s="180">
        <f>SUM(Q212:Q215)</f>
        <v>0</v>
      </c>
      <c r="R211" s="180">
        <f>SUM(R212:R215)</f>
        <v>0</v>
      </c>
      <c r="S211" s="179"/>
      <c r="T211" s="181">
        <f>SUM(T212:T215)</f>
        <v>0</v>
      </c>
      <c r="U211" s="179"/>
      <c r="V211" s="181">
        <f>SUM(V212:V215)</f>
        <v>0</v>
      </c>
      <c r="W211" s="179"/>
      <c r="X211" s="182">
        <f>SUM(X212:X215)</f>
        <v>0</v>
      </c>
      <c r="AR211" s="174" t="s">
        <v>350</v>
      </c>
      <c r="AT211" s="183" t="s">
        <v>82</v>
      </c>
      <c r="AU211" s="183" t="s">
        <v>90</v>
      </c>
      <c r="AY211" s="174" t="s">
        <v>329</v>
      </c>
      <c r="BK211" s="184">
        <f>SUM(BK212:BK215)</f>
        <v>0</v>
      </c>
    </row>
    <row r="212" spans="1:65" s="2" customFormat="1" ht="16.5" customHeight="1">
      <c r="A212" s="37"/>
      <c r="B212" s="153"/>
      <c r="C212" s="187" t="s">
        <v>821</v>
      </c>
      <c r="D212" s="187" t="s">
        <v>331</v>
      </c>
      <c r="E212" s="188" t="s">
        <v>5406</v>
      </c>
      <c r="F212" s="189" t="s">
        <v>5407</v>
      </c>
      <c r="G212" s="190" t="s">
        <v>4938</v>
      </c>
      <c r="H212" s="191">
        <v>200</v>
      </c>
      <c r="I212" s="192"/>
      <c r="J212" s="192"/>
      <c r="K212" s="191">
        <f>ROUND(P212*H212,3)</f>
        <v>0</v>
      </c>
      <c r="L212" s="193"/>
      <c r="M212" s="38"/>
      <c r="N212" s="194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821</v>
      </c>
      <c r="AT212" s="199" t="s">
        <v>331</v>
      </c>
      <c r="AU212" s="199" t="s">
        <v>96</v>
      </c>
      <c r="AY212" s="19" t="s">
        <v>329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821</v>
      </c>
      <c r="BM212" s="199" t="s">
        <v>5408</v>
      </c>
    </row>
    <row r="213" spans="1:65" s="2" customFormat="1" ht="16.5" customHeight="1">
      <c r="A213" s="37"/>
      <c r="B213" s="153"/>
      <c r="C213" s="187" t="s">
        <v>825</v>
      </c>
      <c r="D213" s="187" t="s">
        <v>331</v>
      </c>
      <c r="E213" s="188" t="s">
        <v>4987</v>
      </c>
      <c r="F213" s="189" t="s">
        <v>4988</v>
      </c>
      <c r="G213" s="190" t="s">
        <v>4989</v>
      </c>
      <c r="H213" s="191">
        <v>0.02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821</v>
      </c>
      <c r="AT213" s="199" t="s">
        <v>331</v>
      </c>
      <c r="AU213" s="199" t="s">
        <v>96</v>
      </c>
      <c r="AY213" s="19" t="s">
        <v>329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821</v>
      </c>
      <c r="BM213" s="199" t="s">
        <v>5409</v>
      </c>
    </row>
    <row r="214" spans="1:65" s="2" customFormat="1" ht="16.5" customHeight="1">
      <c r="A214" s="37"/>
      <c r="B214" s="153"/>
      <c r="C214" s="187" t="s">
        <v>830</v>
      </c>
      <c r="D214" s="187" t="s">
        <v>331</v>
      </c>
      <c r="E214" s="188" t="s">
        <v>5410</v>
      </c>
      <c r="F214" s="189" t="s">
        <v>5411</v>
      </c>
      <c r="G214" s="190" t="s">
        <v>1602</v>
      </c>
      <c r="H214" s="192"/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464</v>
      </c>
      <c r="AT214" s="199" t="s">
        <v>331</v>
      </c>
      <c r="AU214" s="199" t="s">
        <v>96</v>
      </c>
      <c r="AY214" s="19" t="s">
        <v>329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464</v>
      </c>
      <c r="BM214" s="199" t="s">
        <v>5412</v>
      </c>
    </row>
    <row r="215" spans="1:65" s="2" customFormat="1" ht="16.5" customHeight="1">
      <c r="A215" s="37"/>
      <c r="B215" s="153"/>
      <c r="C215" s="187" t="s">
        <v>835</v>
      </c>
      <c r="D215" s="187" t="s">
        <v>331</v>
      </c>
      <c r="E215" s="188" t="s">
        <v>5413</v>
      </c>
      <c r="F215" s="189" t="s">
        <v>4995</v>
      </c>
      <c r="G215" s="190" t="s">
        <v>1602</v>
      </c>
      <c r="H215" s="192"/>
      <c r="I215" s="192"/>
      <c r="J215" s="192"/>
      <c r="K215" s="191">
        <f>ROUND(P215*H215,3)</f>
        <v>0</v>
      </c>
      <c r="L215" s="193"/>
      <c r="M215" s="38"/>
      <c r="N215" s="242" t="s">
        <v>1</v>
      </c>
      <c r="O215" s="243" t="s">
        <v>47</v>
      </c>
      <c r="P215" s="244">
        <f>I215+J215</f>
        <v>0</v>
      </c>
      <c r="Q215" s="244">
        <f>ROUND(I215*H215,3)</f>
        <v>0</v>
      </c>
      <c r="R215" s="244">
        <f>ROUND(J215*H215,3)</f>
        <v>0</v>
      </c>
      <c r="S215" s="245"/>
      <c r="T215" s="246">
        <f>S215*H215</f>
        <v>0</v>
      </c>
      <c r="U215" s="246">
        <v>0</v>
      </c>
      <c r="V215" s="246">
        <f>U215*H215</f>
        <v>0</v>
      </c>
      <c r="W215" s="246">
        <v>0</v>
      </c>
      <c r="X215" s="247">
        <f>W215*H215</f>
        <v>0</v>
      </c>
      <c r="Y215" s="37"/>
      <c r="Z215" s="37"/>
      <c r="AA215" s="37"/>
      <c r="AB215" s="37"/>
      <c r="AC215" s="37"/>
      <c r="AD215" s="37"/>
      <c r="AE215" s="37"/>
      <c r="AR215" s="199" t="s">
        <v>821</v>
      </c>
      <c r="AT215" s="199" t="s">
        <v>331</v>
      </c>
      <c r="AU215" s="199" t="s">
        <v>96</v>
      </c>
      <c r="AY215" s="19" t="s">
        <v>329</v>
      </c>
      <c r="BE215" s="115">
        <f>IF(O215="základná",K215,0)</f>
        <v>0</v>
      </c>
      <c r="BF215" s="115">
        <f>IF(O215="znížená",K215,0)</f>
        <v>0</v>
      </c>
      <c r="BG215" s="115">
        <f>IF(O215="zákl. prenesená",K215,0)</f>
        <v>0</v>
      </c>
      <c r="BH215" s="115">
        <f>IF(O215="zníž. prenesená",K215,0)</f>
        <v>0</v>
      </c>
      <c r="BI215" s="115">
        <f>IF(O215="nulová",K215,0)</f>
        <v>0</v>
      </c>
      <c r="BJ215" s="19" t="s">
        <v>96</v>
      </c>
      <c r="BK215" s="200">
        <f>ROUND(P215*H215,3)</f>
        <v>0</v>
      </c>
      <c r="BL215" s="19" t="s">
        <v>821</v>
      </c>
      <c r="BM215" s="199" t="s">
        <v>5414</v>
      </c>
    </row>
    <row r="216" spans="1:65" s="2" customFormat="1" ht="6.95" customHeight="1">
      <c r="A216" s="37"/>
      <c r="B216" s="55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38"/>
      <c r="N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</row>
  </sheetData>
  <autoFilter ref="C138:L215" xr:uid="{00000000-0009-0000-0000-00000E000000}"/>
  <mergeCells count="17">
    <mergeCell ref="E131:H131"/>
    <mergeCell ref="M2:Z2"/>
    <mergeCell ref="D113:F113"/>
    <mergeCell ref="D114:F114"/>
    <mergeCell ref="D115:F115"/>
    <mergeCell ref="E127:H127"/>
    <mergeCell ref="E129:H129"/>
    <mergeCell ref="E85:H85"/>
    <mergeCell ref="E87:H87"/>
    <mergeCell ref="E89:H89"/>
    <mergeCell ref="D111:F111"/>
    <mergeCell ref="D112:F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9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145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3410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5415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SUM(BE140:BE195)),  2)</f>
        <v>0</v>
      </c>
      <c r="G39" s="130"/>
      <c r="H39" s="130"/>
      <c r="I39" s="131">
        <v>0.2</v>
      </c>
      <c r="J39" s="130"/>
      <c r="K39" s="129">
        <f>ROUND(((SUM(BE111:BE118) + SUM(BE140:BE195))*I39),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SUM(BF140:BF195)),  2)</f>
        <v>0</v>
      </c>
      <c r="G40" s="130"/>
      <c r="H40" s="130"/>
      <c r="I40" s="131">
        <v>0.2</v>
      </c>
      <c r="J40" s="130"/>
      <c r="K40" s="129">
        <f>ROUND(((SUM(BF111:BF118) + SUM(BF140:BF195))*I40),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SUM(BG140:BG195)),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SUM(BH140:BH195)),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SUM(BI140:BI195)),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3410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03.09 - Hlasová signalizácia požiaru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300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3412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9.899999999999999" customHeight="1">
      <c r="B101" s="147"/>
      <c r="D101" s="148" t="s">
        <v>3589</v>
      </c>
      <c r="E101" s="149"/>
      <c r="F101" s="149"/>
      <c r="G101" s="149"/>
      <c r="H101" s="149"/>
      <c r="I101" s="150">
        <f>Q160</f>
        <v>0</v>
      </c>
      <c r="J101" s="150">
        <f>R160</f>
        <v>0</v>
      </c>
      <c r="K101" s="150">
        <f>K160</f>
        <v>0</v>
      </c>
      <c r="M101" s="147"/>
    </row>
    <row r="102" spans="1:65" s="10" customFormat="1" ht="19.899999999999999" customHeight="1">
      <c r="B102" s="147"/>
      <c r="D102" s="148" t="s">
        <v>5416</v>
      </c>
      <c r="E102" s="149"/>
      <c r="F102" s="149"/>
      <c r="G102" s="149"/>
      <c r="H102" s="149"/>
      <c r="I102" s="150">
        <f>Q177</f>
        <v>0</v>
      </c>
      <c r="J102" s="150">
        <f>R177</f>
        <v>0</v>
      </c>
      <c r="K102" s="150">
        <f>K177</f>
        <v>0</v>
      </c>
      <c r="M102" s="147"/>
    </row>
    <row r="103" spans="1:65" s="9" customFormat="1" ht="24.95" customHeight="1">
      <c r="B103" s="143"/>
      <c r="D103" s="144" t="s">
        <v>291</v>
      </c>
      <c r="E103" s="145"/>
      <c r="F103" s="145"/>
      <c r="G103" s="145"/>
      <c r="H103" s="145"/>
      <c r="I103" s="146">
        <f>Q179</f>
        <v>0</v>
      </c>
      <c r="J103" s="146">
        <f>R179</f>
        <v>0</v>
      </c>
      <c r="K103" s="146">
        <f>K179</f>
        <v>0</v>
      </c>
      <c r="M103" s="143"/>
    </row>
    <row r="104" spans="1:65" s="10" customFormat="1" ht="19.899999999999999" customHeight="1">
      <c r="B104" s="147"/>
      <c r="D104" s="148" t="s">
        <v>2608</v>
      </c>
      <c r="E104" s="149"/>
      <c r="F104" s="149"/>
      <c r="G104" s="149"/>
      <c r="H104" s="149"/>
      <c r="I104" s="150">
        <f>Q180</f>
        <v>0</v>
      </c>
      <c r="J104" s="150">
        <f>R180</f>
        <v>0</v>
      </c>
      <c r="K104" s="150">
        <f>K180</f>
        <v>0</v>
      </c>
      <c r="M104" s="147"/>
    </row>
    <row r="105" spans="1:65" s="9" customFormat="1" ht="24.95" customHeight="1">
      <c r="B105" s="143"/>
      <c r="D105" s="144" t="s">
        <v>284</v>
      </c>
      <c r="E105" s="145"/>
      <c r="F105" s="145"/>
      <c r="G105" s="145"/>
      <c r="H105" s="145"/>
      <c r="I105" s="146">
        <f>Q183</f>
        <v>0</v>
      </c>
      <c r="J105" s="146">
        <f>R183</f>
        <v>0</v>
      </c>
      <c r="K105" s="146">
        <f>K183</f>
        <v>0</v>
      </c>
      <c r="M105" s="143"/>
    </row>
    <row r="106" spans="1:65" s="10" customFormat="1" ht="19.899999999999999" customHeight="1">
      <c r="B106" s="147"/>
      <c r="D106" s="148" t="s">
        <v>1363</v>
      </c>
      <c r="E106" s="149"/>
      <c r="F106" s="149"/>
      <c r="G106" s="149"/>
      <c r="H106" s="149"/>
      <c r="I106" s="150">
        <f>Q184</f>
        <v>0</v>
      </c>
      <c r="J106" s="150">
        <f>R184</f>
        <v>0</v>
      </c>
      <c r="K106" s="150">
        <f>K184</f>
        <v>0</v>
      </c>
      <c r="M106" s="147"/>
    </row>
    <row r="107" spans="1:65" s="9" customFormat="1" ht="24.95" customHeight="1">
      <c r="B107" s="143"/>
      <c r="D107" s="144" t="s">
        <v>5217</v>
      </c>
      <c r="E107" s="145"/>
      <c r="F107" s="145"/>
      <c r="G107" s="145"/>
      <c r="H107" s="145"/>
      <c r="I107" s="146">
        <f>Q187</f>
        <v>0</v>
      </c>
      <c r="J107" s="146">
        <f>R187</f>
        <v>0</v>
      </c>
      <c r="K107" s="146">
        <f>K187</f>
        <v>0</v>
      </c>
      <c r="M107" s="143"/>
    </row>
    <row r="108" spans="1:65" s="10" customFormat="1" ht="19.899999999999999" customHeight="1">
      <c r="B108" s="147"/>
      <c r="D108" s="148" t="s">
        <v>1376</v>
      </c>
      <c r="E108" s="149"/>
      <c r="F108" s="149"/>
      <c r="G108" s="149"/>
      <c r="H108" s="149"/>
      <c r="I108" s="150">
        <f>Q191</f>
        <v>0</v>
      </c>
      <c r="J108" s="150">
        <f>R191</f>
        <v>0</v>
      </c>
      <c r="K108" s="150">
        <f>K191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302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23" t="s">
        <v>303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3104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306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304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307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304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3105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304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309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310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266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311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4" t="str">
        <f>E7</f>
        <v>Krytá plaváreň Lučenec</v>
      </c>
      <c r="F128" s="325"/>
      <c r="G128" s="325"/>
      <c r="H128" s="325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272</v>
      </c>
      <c r="M129" s="22"/>
    </row>
    <row r="130" spans="1:65" s="2" customFormat="1" ht="16.5" customHeight="1">
      <c r="A130" s="37"/>
      <c r="B130" s="38"/>
      <c r="C130" s="37"/>
      <c r="D130" s="37"/>
      <c r="E130" s="324" t="s">
        <v>3410</v>
      </c>
      <c r="F130" s="326"/>
      <c r="G130" s="326"/>
      <c r="H130" s="326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274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305" t="str">
        <f>E11</f>
        <v>03.09 - Hlasová signalizácia požiaru</v>
      </c>
      <c r="F132" s="326"/>
      <c r="G132" s="326"/>
      <c r="H132" s="326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21. 4. 2022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312</v>
      </c>
      <c r="D139" s="164" t="s">
        <v>66</v>
      </c>
      <c r="E139" s="164" t="s">
        <v>62</v>
      </c>
      <c r="F139" s="164" t="s">
        <v>63</v>
      </c>
      <c r="G139" s="164" t="s">
        <v>313</v>
      </c>
      <c r="H139" s="164" t="s">
        <v>314</v>
      </c>
      <c r="I139" s="164" t="s">
        <v>315</v>
      </c>
      <c r="J139" s="164" t="s">
        <v>316</v>
      </c>
      <c r="K139" s="165" t="s">
        <v>281</v>
      </c>
      <c r="L139" s="166" t="s">
        <v>317</v>
      </c>
      <c r="M139" s="167"/>
      <c r="N139" s="70" t="s">
        <v>1</v>
      </c>
      <c r="O139" s="71" t="s">
        <v>45</v>
      </c>
      <c r="P139" s="71" t="s">
        <v>318</v>
      </c>
      <c r="Q139" s="71" t="s">
        <v>319</v>
      </c>
      <c r="R139" s="71" t="s">
        <v>320</v>
      </c>
      <c r="S139" s="71" t="s">
        <v>321</v>
      </c>
      <c r="T139" s="71" t="s">
        <v>322</v>
      </c>
      <c r="U139" s="71" t="s">
        <v>323</v>
      </c>
      <c r="V139" s="71" t="s">
        <v>324</v>
      </c>
      <c r="W139" s="71" t="s">
        <v>325</v>
      </c>
      <c r="X139" s="72" t="s">
        <v>326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276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Q141+Q179+Q183+Q187</f>
        <v>0</v>
      </c>
      <c r="R140" s="169">
        <f>R141+R179+R183+R187</f>
        <v>0</v>
      </c>
      <c r="S140" s="74"/>
      <c r="T140" s="170">
        <f>T141+T179+T183+T187</f>
        <v>0</v>
      </c>
      <c r="U140" s="74"/>
      <c r="V140" s="170">
        <f>V141+V179+V183+V187</f>
        <v>1.1305879999999999</v>
      </c>
      <c r="W140" s="74"/>
      <c r="X140" s="171">
        <f>X141+X179+X183+X187</f>
        <v>1.135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283</v>
      </c>
      <c r="BK140" s="172">
        <f>BK141+BK179+BK183+BK187</f>
        <v>0</v>
      </c>
    </row>
    <row r="141" spans="1:65" s="12" customFormat="1" ht="25.9" customHeight="1">
      <c r="B141" s="173"/>
      <c r="D141" s="174" t="s">
        <v>82</v>
      </c>
      <c r="E141" s="175" t="s">
        <v>483</v>
      </c>
      <c r="F141" s="175" t="s">
        <v>1342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Q142+Q160+Q177</f>
        <v>0</v>
      </c>
      <c r="R141" s="180">
        <f>R142+R160+R177</f>
        <v>0</v>
      </c>
      <c r="S141" s="179"/>
      <c r="T141" s="181">
        <f>T142+T160+T177</f>
        <v>0</v>
      </c>
      <c r="U141" s="179"/>
      <c r="V141" s="181">
        <f>V142+V160+V177</f>
        <v>1.1288799999999999</v>
      </c>
      <c r="W141" s="179"/>
      <c r="X141" s="182">
        <f>X142+X160+X177</f>
        <v>0</v>
      </c>
      <c r="AR141" s="174" t="s">
        <v>90</v>
      </c>
      <c r="AT141" s="183" t="s">
        <v>82</v>
      </c>
      <c r="AU141" s="183" t="s">
        <v>83</v>
      </c>
      <c r="AY141" s="174" t="s">
        <v>329</v>
      </c>
      <c r="BK141" s="184">
        <f>BK142+BK160+BK177</f>
        <v>0</v>
      </c>
    </row>
    <row r="142" spans="1:65" s="12" customFormat="1" ht="22.9" customHeight="1">
      <c r="B142" s="173"/>
      <c r="D142" s="174" t="s">
        <v>82</v>
      </c>
      <c r="E142" s="185" t="s">
        <v>3414</v>
      </c>
      <c r="F142" s="185" t="s">
        <v>3415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SUM(Q143:Q159)</f>
        <v>0</v>
      </c>
      <c r="R142" s="180">
        <f>SUM(R143:R159)</f>
        <v>0</v>
      </c>
      <c r="S142" s="179"/>
      <c r="T142" s="181">
        <f>SUM(T143:T159)</f>
        <v>0</v>
      </c>
      <c r="U142" s="179"/>
      <c r="V142" s="181">
        <f>SUM(V143:V159)</f>
        <v>0.98203999999999991</v>
      </c>
      <c r="W142" s="179"/>
      <c r="X142" s="182">
        <f>SUM(X143:X159)</f>
        <v>0</v>
      </c>
      <c r="AR142" s="174" t="s">
        <v>90</v>
      </c>
      <c r="AT142" s="183" t="s">
        <v>82</v>
      </c>
      <c r="AU142" s="183" t="s">
        <v>90</v>
      </c>
      <c r="AY142" s="174" t="s">
        <v>329</v>
      </c>
      <c r="BK142" s="184">
        <f>SUM(BK143:BK159)</f>
        <v>0</v>
      </c>
    </row>
    <row r="143" spans="1:65" s="2" customFormat="1" ht="21.75" customHeight="1">
      <c r="A143" s="37"/>
      <c r="B143" s="153"/>
      <c r="C143" s="187" t="s">
        <v>90</v>
      </c>
      <c r="D143" s="187" t="s">
        <v>331</v>
      </c>
      <c r="E143" s="188" t="s">
        <v>4431</v>
      </c>
      <c r="F143" s="189" t="s">
        <v>4432</v>
      </c>
      <c r="G143" s="190" t="s">
        <v>646</v>
      </c>
      <c r="H143" s="191">
        <v>75</v>
      </c>
      <c r="I143" s="192"/>
      <c r="J143" s="192"/>
      <c r="K143" s="191">
        <f t="shared" ref="K143:K159" si="6">ROUND(P143*H143,3)</f>
        <v>0</v>
      </c>
      <c r="L143" s="193"/>
      <c r="M143" s="38"/>
      <c r="N143" s="194" t="s">
        <v>1</v>
      </c>
      <c r="O143" s="195" t="s">
        <v>47</v>
      </c>
      <c r="P143" s="196">
        <f t="shared" ref="P143:P159" si="7">I143+J143</f>
        <v>0</v>
      </c>
      <c r="Q143" s="196">
        <f t="shared" ref="Q143:Q159" si="8">ROUND(I143*H143,3)</f>
        <v>0</v>
      </c>
      <c r="R143" s="196">
        <f t="shared" ref="R143:R159" si="9">ROUND(J143*H143,3)</f>
        <v>0</v>
      </c>
      <c r="S143" s="66"/>
      <c r="T143" s="197">
        <f t="shared" ref="T143:T159" si="10">S143*H143</f>
        <v>0</v>
      </c>
      <c r="U143" s="197">
        <v>0</v>
      </c>
      <c r="V143" s="197">
        <f t="shared" ref="V143:V159" si="11">U143*H143</f>
        <v>0</v>
      </c>
      <c r="W143" s="197">
        <v>0</v>
      </c>
      <c r="X143" s="198">
        <f t="shared" ref="X143:X159" si="12"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335</v>
      </c>
      <c r="AT143" s="199" t="s">
        <v>331</v>
      </c>
      <c r="AU143" s="199" t="s">
        <v>96</v>
      </c>
      <c r="AY143" s="19" t="s">
        <v>329</v>
      </c>
      <c r="BE143" s="115">
        <f t="shared" ref="BE143:BE159" si="13">IF(O143="základná",K143,0)</f>
        <v>0</v>
      </c>
      <c r="BF143" s="115">
        <f t="shared" ref="BF143:BF159" si="14">IF(O143="znížená",K143,0)</f>
        <v>0</v>
      </c>
      <c r="BG143" s="115">
        <f t="shared" ref="BG143:BG159" si="15">IF(O143="zákl. prenesená",K143,0)</f>
        <v>0</v>
      </c>
      <c r="BH143" s="115">
        <f t="shared" ref="BH143:BH159" si="16">IF(O143="zníž. prenesená",K143,0)</f>
        <v>0</v>
      </c>
      <c r="BI143" s="115">
        <f t="shared" ref="BI143:BI159" si="17">IF(O143="nulová",K143,0)</f>
        <v>0</v>
      </c>
      <c r="BJ143" s="19" t="s">
        <v>96</v>
      </c>
      <c r="BK143" s="200">
        <f t="shared" ref="BK143:BK159" si="18">ROUND(P143*H143,3)</f>
        <v>0</v>
      </c>
      <c r="BL143" s="19" t="s">
        <v>335</v>
      </c>
      <c r="BM143" s="199" t="s">
        <v>5417</v>
      </c>
    </row>
    <row r="144" spans="1:65" s="2" customFormat="1" ht="21.75" customHeight="1">
      <c r="A144" s="37"/>
      <c r="B144" s="153"/>
      <c r="C144" s="233" t="s">
        <v>96</v>
      </c>
      <c r="D144" s="233" t="s">
        <v>483</v>
      </c>
      <c r="E144" s="234" t="s">
        <v>5220</v>
      </c>
      <c r="F144" s="235" t="s">
        <v>5221</v>
      </c>
      <c r="G144" s="236" t="s">
        <v>646</v>
      </c>
      <c r="H144" s="237">
        <v>75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2.0000000000000002E-5</v>
      </c>
      <c r="V144" s="197">
        <f t="shared" si="11"/>
        <v>1.5E-3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364</v>
      </c>
      <c r="AT144" s="199" t="s">
        <v>483</v>
      </c>
      <c r="AU144" s="199" t="s">
        <v>96</v>
      </c>
      <c r="AY144" s="19" t="s">
        <v>329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335</v>
      </c>
      <c r="BM144" s="199" t="s">
        <v>5418</v>
      </c>
    </row>
    <row r="145" spans="1:65" s="2" customFormat="1" ht="24.2" customHeight="1">
      <c r="A145" s="37"/>
      <c r="B145" s="153"/>
      <c r="C145" s="187" t="s">
        <v>178</v>
      </c>
      <c r="D145" s="187" t="s">
        <v>331</v>
      </c>
      <c r="E145" s="188" t="s">
        <v>4718</v>
      </c>
      <c r="F145" s="189" t="s">
        <v>4719</v>
      </c>
      <c r="G145" s="190" t="s">
        <v>342</v>
      </c>
      <c r="H145" s="191">
        <v>50</v>
      </c>
      <c r="I145" s="192"/>
      <c r="J145" s="192"/>
      <c r="K145" s="191">
        <f t="shared" si="6"/>
        <v>0</v>
      </c>
      <c r="L145" s="193"/>
      <c r="M145" s="38"/>
      <c r="N145" s="194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335</v>
      </c>
      <c r="AT145" s="199" t="s">
        <v>331</v>
      </c>
      <c r="AU145" s="199" t="s">
        <v>96</v>
      </c>
      <c r="AY145" s="19" t="s">
        <v>329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335</v>
      </c>
      <c r="BM145" s="199" t="s">
        <v>5419</v>
      </c>
    </row>
    <row r="146" spans="1:65" s="2" customFormat="1" ht="24.2" customHeight="1">
      <c r="A146" s="37"/>
      <c r="B146" s="153"/>
      <c r="C146" s="233" t="s">
        <v>335</v>
      </c>
      <c r="D146" s="233" t="s">
        <v>483</v>
      </c>
      <c r="E146" s="234" t="s">
        <v>4722</v>
      </c>
      <c r="F146" s="235" t="s">
        <v>4723</v>
      </c>
      <c r="G146" s="236" t="s">
        <v>342</v>
      </c>
      <c r="H146" s="237">
        <v>50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1.7000000000000001E-4</v>
      </c>
      <c r="V146" s="197">
        <f t="shared" si="11"/>
        <v>8.5000000000000006E-3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364</v>
      </c>
      <c r="AT146" s="199" t="s">
        <v>483</v>
      </c>
      <c r="AU146" s="199" t="s">
        <v>96</v>
      </c>
      <c r="AY146" s="19" t="s">
        <v>329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335</v>
      </c>
      <c r="BM146" s="199" t="s">
        <v>5420</v>
      </c>
    </row>
    <row r="147" spans="1:65" s="2" customFormat="1" ht="24.2" customHeight="1">
      <c r="A147" s="37"/>
      <c r="B147" s="153"/>
      <c r="C147" s="233" t="s">
        <v>350</v>
      </c>
      <c r="D147" s="233" t="s">
        <v>483</v>
      </c>
      <c r="E147" s="234" t="s">
        <v>5229</v>
      </c>
      <c r="F147" s="235" t="s">
        <v>5230</v>
      </c>
      <c r="G147" s="236" t="s">
        <v>646</v>
      </c>
      <c r="H147" s="237">
        <v>50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1.0000000000000001E-5</v>
      </c>
      <c r="V147" s="197">
        <f t="shared" si="11"/>
        <v>5.0000000000000001E-4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1223</v>
      </c>
      <c r="AT147" s="199" t="s">
        <v>483</v>
      </c>
      <c r="AU147" s="199" t="s">
        <v>96</v>
      </c>
      <c r="AY147" s="19" t="s">
        <v>329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1223</v>
      </c>
      <c r="BM147" s="199" t="s">
        <v>5421</v>
      </c>
    </row>
    <row r="148" spans="1:65" s="2" customFormat="1" ht="24.2" customHeight="1">
      <c r="A148" s="37"/>
      <c r="B148" s="153"/>
      <c r="C148" s="187" t="s">
        <v>355</v>
      </c>
      <c r="D148" s="187" t="s">
        <v>331</v>
      </c>
      <c r="E148" s="188" t="s">
        <v>5422</v>
      </c>
      <c r="F148" s="189" t="s">
        <v>5423</v>
      </c>
      <c r="G148" s="190" t="s">
        <v>342</v>
      </c>
      <c r="H148" s="191">
        <v>480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335</v>
      </c>
      <c r="AT148" s="199" t="s">
        <v>331</v>
      </c>
      <c r="AU148" s="199" t="s">
        <v>96</v>
      </c>
      <c r="AY148" s="19" t="s">
        <v>329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335</v>
      </c>
      <c r="BM148" s="199" t="s">
        <v>5424</v>
      </c>
    </row>
    <row r="149" spans="1:65" s="2" customFormat="1" ht="33" customHeight="1">
      <c r="A149" s="37"/>
      <c r="B149" s="153"/>
      <c r="C149" s="233" t="s">
        <v>359</v>
      </c>
      <c r="D149" s="233" t="s">
        <v>483</v>
      </c>
      <c r="E149" s="234" t="s">
        <v>5425</v>
      </c>
      <c r="F149" s="235" t="s">
        <v>5426</v>
      </c>
      <c r="G149" s="236" t="s">
        <v>342</v>
      </c>
      <c r="H149" s="237">
        <v>480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8.8999999999999995E-4</v>
      </c>
      <c r="V149" s="197">
        <f t="shared" si="11"/>
        <v>0.42719999999999997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364</v>
      </c>
      <c r="AT149" s="199" t="s">
        <v>483</v>
      </c>
      <c r="AU149" s="199" t="s">
        <v>96</v>
      </c>
      <c r="AY149" s="19" t="s">
        <v>329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335</v>
      </c>
      <c r="BM149" s="199" t="s">
        <v>5427</v>
      </c>
    </row>
    <row r="150" spans="1:65" s="2" customFormat="1" ht="24.2" customHeight="1">
      <c r="A150" s="37"/>
      <c r="B150" s="153"/>
      <c r="C150" s="233" t="s">
        <v>364</v>
      </c>
      <c r="D150" s="233" t="s">
        <v>483</v>
      </c>
      <c r="E150" s="234" t="s">
        <v>5428</v>
      </c>
      <c r="F150" s="235" t="s">
        <v>5429</v>
      </c>
      <c r="G150" s="236" t="s">
        <v>646</v>
      </c>
      <c r="H150" s="237">
        <v>480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8.0000000000000007E-5</v>
      </c>
      <c r="V150" s="197">
        <f t="shared" si="11"/>
        <v>3.8400000000000004E-2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1223</v>
      </c>
      <c r="AT150" s="199" t="s">
        <v>483</v>
      </c>
      <c r="AU150" s="199" t="s">
        <v>96</v>
      </c>
      <c r="AY150" s="19" t="s">
        <v>329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1223</v>
      </c>
      <c r="BM150" s="199" t="s">
        <v>5430</v>
      </c>
    </row>
    <row r="151" spans="1:65" s="2" customFormat="1" ht="24.2" customHeight="1">
      <c r="A151" s="37"/>
      <c r="B151" s="153"/>
      <c r="C151" s="187" t="s">
        <v>369</v>
      </c>
      <c r="D151" s="187" t="s">
        <v>331</v>
      </c>
      <c r="E151" s="188" t="s">
        <v>5431</v>
      </c>
      <c r="F151" s="189" t="s">
        <v>5432</v>
      </c>
      <c r="G151" s="190" t="s">
        <v>646</v>
      </c>
      <c r="H151" s="191">
        <v>520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335</v>
      </c>
      <c r="AT151" s="199" t="s">
        <v>331</v>
      </c>
      <c r="AU151" s="199" t="s">
        <v>96</v>
      </c>
      <c r="AY151" s="19" t="s">
        <v>329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335</v>
      </c>
      <c r="BM151" s="199" t="s">
        <v>5433</v>
      </c>
    </row>
    <row r="152" spans="1:65" s="2" customFormat="1" ht="16.5" customHeight="1">
      <c r="A152" s="37"/>
      <c r="B152" s="153"/>
      <c r="C152" s="233" t="s">
        <v>381</v>
      </c>
      <c r="D152" s="233" t="s">
        <v>483</v>
      </c>
      <c r="E152" s="234" t="s">
        <v>5434</v>
      </c>
      <c r="F152" s="235" t="s">
        <v>5435</v>
      </c>
      <c r="G152" s="236" t="s">
        <v>646</v>
      </c>
      <c r="H152" s="237">
        <v>312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4.8999999999999998E-4</v>
      </c>
      <c r="V152" s="197">
        <f t="shared" si="11"/>
        <v>0.15287999999999999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364</v>
      </c>
      <c r="AT152" s="199" t="s">
        <v>483</v>
      </c>
      <c r="AU152" s="199" t="s">
        <v>96</v>
      </c>
      <c r="AY152" s="19" t="s">
        <v>329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335</v>
      </c>
      <c r="BM152" s="199" t="s">
        <v>5436</v>
      </c>
    </row>
    <row r="153" spans="1:65" s="2" customFormat="1" ht="16.5" customHeight="1">
      <c r="A153" s="37"/>
      <c r="B153" s="153"/>
      <c r="C153" s="233" t="s">
        <v>386</v>
      </c>
      <c r="D153" s="233" t="s">
        <v>483</v>
      </c>
      <c r="E153" s="234" t="s">
        <v>5437</v>
      </c>
      <c r="F153" s="235" t="s">
        <v>5438</v>
      </c>
      <c r="G153" s="236" t="s">
        <v>646</v>
      </c>
      <c r="H153" s="237">
        <v>208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6.2E-4</v>
      </c>
      <c r="V153" s="197">
        <f t="shared" si="11"/>
        <v>0.12895999999999999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364</v>
      </c>
      <c r="AT153" s="199" t="s">
        <v>483</v>
      </c>
      <c r="AU153" s="199" t="s">
        <v>96</v>
      </c>
      <c r="AY153" s="19" t="s">
        <v>329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335</v>
      </c>
      <c r="BM153" s="199" t="s">
        <v>5439</v>
      </c>
    </row>
    <row r="154" spans="1:65" s="2" customFormat="1" ht="24.2" customHeight="1">
      <c r="A154" s="37"/>
      <c r="B154" s="153"/>
      <c r="C154" s="187" t="s">
        <v>394</v>
      </c>
      <c r="D154" s="187" t="s">
        <v>331</v>
      </c>
      <c r="E154" s="188" t="s">
        <v>5440</v>
      </c>
      <c r="F154" s="189" t="s">
        <v>5441</v>
      </c>
      <c r="G154" s="190" t="s">
        <v>342</v>
      </c>
      <c r="H154" s="191">
        <v>10</v>
      </c>
      <c r="I154" s="192"/>
      <c r="J154" s="192"/>
      <c r="K154" s="191">
        <f t="shared" si="6"/>
        <v>0</v>
      </c>
      <c r="L154" s="193"/>
      <c r="M154" s="38"/>
      <c r="N154" s="194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0</v>
      </c>
      <c r="V154" s="197">
        <f t="shared" si="11"/>
        <v>0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335</v>
      </c>
      <c r="AT154" s="199" t="s">
        <v>331</v>
      </c>
      <c r="AU154" s="199" t="s">
        <v>96</v>
      </c>
      <c r="AY154" s="19" t="s">
        <v>329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335</v>
      </c>
      <c r="BM154" s="199" t="s">
        <v>5442</v>
      </c>
    </row>
    <row r="155" spans="1:65" s="2" customFormat="1" ht="21.75" customHeight="1">
      <c r="A155" s="37"/>
      <c r="B155" s="153"/>
      <c r="C155" s="233" t="s">
        <v>399</v>
      </c>
      <c r="D155" s="233" t="s">
        <v>483</v>
      </c>
      <c r="E155" s="234" t="s">
        <v>5443</v>
      </c>
      <c r="F155" s="235" t="s">
        <v>5444</v>
      </c>
      <c r="G155" s="236" t="s">
        <v>342</v>
      </c>
      <c r="H155" s="237">
        <v>10</v>
      </c>
      <c r="I155" s="238"/>
      <c r="J155" s="239"/>
      <c r="K155" s="237">
        <f t="shared" si="6"/>
        <v>0</v>
      </c>
      <c r="L155" s="239"/>
      <c r="M155" s="240"/>
      <c r="N155" s="241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0</v>
      </c>
      <c r="V155" s="197">
        <f t="shared" si="11"/>
        <v>0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364</v>
      </c>
      <c r="AT155" s="199" t="s">
        <v>483</v>
      </c>
      <c r="AU155" s="199" t="s">
        <v>96</v>
      </c>
      <c r="AY155" s="19" t="s">
        <v>329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335</v>
      </c>
      <c r="BM155" s="199" t="s">
        <v>5445</v>
      </c>
    </row>
    <row r="156" spans="1:65" s="2" customFormat="1" ht="24.2" customHeight="1">
      <c r="A156" s="37"/>
      <c r="B156" s="153"/>
      <c r="C156" s="187" t="s">
        <v>454</v>
      </c>
      <c r="D156" s="187" t="s">
        <v>331</v>
      </c>
      <c r="E156" s="188" t="s">
        <v>5446</v>
      </c>
      <c r="F156" s="189" t="s">
        <v>5447</v>
      </c>
      <c r="G156" s="190" t="s">
        <v>342</v>
      </c>
      <c r="H156" s="191">
        <v>210</v>
      </c>
      <c r="I156" s="192"/>
      <c r="J156" s="192"/>
      <c r="K156" s="191">
        <f t="shared" si="6"/>
        <v>0</v>
      </c>
      <c r="L156" s="193"/>
      <c r="M156" s="38"/>
      <c r="N156" s="194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335</v>
      </c>
      <c r="AT156" s="199" t="s">
        <v>331</v>
      </c>
      <c r="AU156" s="199" t="s">
        <v>96</v>
      </c>
      <c r="AY156" s="19" t="s">
        <v>329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335</v>
      </c>
      <c r="BM156" s="199" t="s">
        <v>5448</v>
      </c>
    </row>
    <row r="157" spans="1:65" s="2" customFormat="1" ht="16.5" customHeight="1">
      <c r="A157" s="37"/>
      <c r="B157" s="153"/>
      <c r="C157" s="233" t="s">
        <v>459</v>
      </c>
      <c r="D157" s="233" t="s">
        <v>483</v>
      </c>
      <c r="E157" s="234" t="s">
        <v>5449</v>
      </c>
      <c r="F157" s="235" t="s">
        <v>5450</v>
      </c>
      <c r="G157" s="236" t="s">
        <v>342</v>
      </c>
      <c r="H157" s="237">
        <v>210</v>
      </c>
      <c r="I157" s="238"/>
      <c r="J157" s="239"/>
      <c r="K157" s="237">
        <f t="shared" si="6"/>
        <v>0</v>
      </c>
      <c r="L157" s="239"/>
      <c r="M157" s="240"/>
      <c r="N157" s="241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1.8000000000000001E-4</v>
      </c>
      <c r="V157" s="197">
        <f t="shared" si="11"/>
        <v>3.78E-2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1223</v>
      </c>
      <c r="AT157" s="199" t="s">
        <v>483</v>
      </c>
      <c r="AU157" s="199" t="s">
        <v>96</v>
      </c>
      <c r="AY157" s="19" t="s">
        <v>329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1223</v>
      </c>
      <c r="BM157" s="199" t="s">
        <v>5451</v>
      </c>
    </row>
    <row r="158" spans="1:65" s="2" customFormat="1" ht="24.2" customHeight="1">
      <c r="A158" s="37"/>
      <c r="B158" s="153"/>
      <c r="C158" s="187" t="s">
        <v>464</v>
      </c>
      <c r="D158" s="187" t="s">
        <v>331</v>
      </c>
      <c r="E158" s="188" t="s">
        <v>5452</v>
      </c>
      <c r="F158" s="189" t="s">
        <v>5453</v>
      </c>
      <c r="G158" s="190" t="s">
        <v>342</v>
      </c>
      <c r="H158" s="191">
        <v>690</v>
      </c>
      <c r="I158" s="192"/>
      <c r="J158" s="192"/>
      <c r="K158" s="191">
        <f t="shared" si="6"/>
        <v>0</v>
      </c>
      <c r="L158" s="193"/>
      <c r="M158" s="38"/>
      <c r="N158" s="194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335</v>
      </c>
      <c r="AT158" s="199" t="s">
        <v>331</v>
      </c>
      <c r="AU158" s="199" t="s">
        <v>96</v>
      </c>
      <c r="AY158" s="19" t="s">
        <v>329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335</v>
      </c>
      <c r="BM158" s="199" t="s">
        <v>5454</v>
      </c>
    </row>
    <row r="159" spans="1:65" s="2" customFormat="1" ht="21.75" customHeight="1">
      <c r="A159" s="37"/>
      <c r="B159" s="153"/>
      <c r="C159" s="233" t="s">
        <v>468</v>
      </c>
      <c r="D159" s="233" t="s">
        <v>483</v>
      </c>
      <c r="E159" s="234" t="s">
        <v>5455</v>
      </c>
      <c r="F159" s="235" t="s">
        <v>5456</v>
      </c>
      <c r="G159" s="236" t="s">
        <v>342</v>
      </c>
      <c r="H159" s="237">
        <v>690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2.7E-4</v>
      </c>
      <c r="V159" s="197">
        <f t="shared" si="11"/>
        <v>0.18629999999999999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1223</v>
      </c>
      <c r="AT159" s="199" t="s">
        <v>483</v>
      </c>
      <c r="AU159" s="199" t="s">
        <v>96</v>
      </c>
      <c r="AY159" s="19" t="s">
        <v>329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1223</v>
      </c>
      <c r="BM159" s="199" t="s">
        <v>5457</v>
      </c>
    </row>
    <row r="160" spans="1:65" s="12" customFormat="1" ht="22.9" customHeight="1">
      <c r="B160" s="173"/>
      <c r="D160" s="174" t="s">
        <v>82</v>
      </c>
      <c r="E160" s="185" t="s">
        <v>4753</v>
      </c>
      <c r="F160" s="185" t="s">
        <v>4754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SUM(Q161:Q176)</f>
        <v>0</v>
      </c>
      <c r="R160" s="180">
        <f>SUM(R161:R176)</f>
        <v>0</v>
      </c>
      <c r="S160" s="179"/>
      <c r="T160" s="181">
        <f>SUM(T161:T176)</f>
        <v>0</v>
      </c>
      <c r="U160" s="179"/>
      <c r="V160" s="181">
        <f>SUM(V161:V176)</f>
        <v>0.14684000000000003</v>
      </c>
      <c r="W160" s="179"/>
      <c r="X160" s="182">
        <f>SUM(X161:X176)</f>
        <v>0</v>
      </c>
      <c r="AR160" s="174" t="s">
        <v>90</v>
      </c>
      <c r="AT160" s="183" t="s">
        <v>82</v>
      </c>
      <c r="AU160" s="183" t="s">
        <v>90</v>
      </c>
      <c r="AY160" s="174" t="s">
        <v>329</v>
      </c>
      <c r="BK160" s="184">
        <f>SUM(BK161:BK176)</f>
        <v>0</v>
      </c>
    </row>
    <row r="161" spans="1:65" s="2" customFormat="1" ht="16.5" customHeight="1">
      <c r="A161" s="37"/>
      <c r="B161" s="153"/>
      <c r="C161" s="187" t="s">
        <v>474</v>
      </c>
      <c r="D161" s="187" t="s">
        <v>331</v>
      </c>
      <c r="E161" s="188" t="s">
        <v>5458</v>
      </c>
      <c r="F161" s="189" t="s">
        <v>5459</v>
      </c>
      <c r="G161" s="190" t="s">
        <v>646</v>
      </c>
      <c r="H161" s="191">
        <v>3</v>
      </c>
      <c r="I161" s="192"/>
      <c r="J161" s="192"/>
      <c r="K161" s="191">
        <f t="shared" ref="K161:K176" si="19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76" si="20">I161+J161</f>
        <v>0</v>
      </c>
      <c r="Q161" s="196">
        <f t="shared" ref="Q161:Q176" si="21">ROUND(I161*H161,3)</f>
        <v>0</v>
      </c>
      <c r="R161" s="196">
        <f t="shared" ref="R161:R176" si="22">ROUND(J161*H161,3)</f>
        <v>0</v>
      </c>
      <c r="S161" s="66"/>
      <c r="T161" s="197">
        <f t="shared" ref="T161:T176" si="23">S161*H161</f>
        <v>0</v>
      </c>
      <c r="U161" s="197">
        <v>0</v>
      </c>
      <c r="V161" s="197">
        <f t="shared" ref="V161:V176" si="24">U161*H161</f>
        <v>0</v>
      </c>
      <c r="W161" s="197">
        <v>0</v>
      </c>
      <c r="X161" s="198">
        <f t="shared" ref="X161:X176" si="25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335</v>
      </c>
      <c r="AT161" s="199" t="s">
        <v>331</v>
      </c>
      <c r="AU161" s="199" t="s">
        <v>96</v>
      </c>
      <c r="AY161" s="19" t="s">
        <v>329</v>
      </c>
      <c r="BE161" s="115">
        <f t="shared" ref="BE161:BE176" si="26">IF(O161="základná",K161,0)</f>
        <v>0</v>
      </c>
      <c r="BF161" s="115">
        <f t="shared" ref="BF161:BF176" si="27">IF(O161="znížená",K161,0)</f>
        <v>0</v>
      </c>
      <c r="BG161" s="115">
        <f t="shared" ref="BG161:BG176" si="28">IF(O161="zákl. prenesená",K161,0)</f>
        <v>0</v>
      </c>
      <c r="BH161" s="115">
        <f t="shared" ref="BH161:BH176" si="29">IF(O161="zníž. prenesená",K161,0)</f>
        <v>0</v>
      </c>
      <c r="BI161" s="115">
        <f t="shared" ref="BI161:BI176" si="30">IF(O161="nulová",K161,0)</f>
        <v>0</v>
      </c>
      <c r="BJ161" s="19" t="s">
        <v>96</v>
      </c>
      <c r="BK161" s="200">
        <f t="shared" ref="BK161:BK176" si="31">ROUND(P161*H161,3)</f>
        <v>0</v>
      </c>
      <c r="BL161" s="19" t="s">
        <v>335</v>
      </c>
      <c r="BM161" s="199" t="s">
        <v>5460</v>
      </c>
    </row>
    <row r="162" spans="1:65" s="2" customFormat="1" ht="16.5" customHeight="1">
      <c r="A162" s="37"/>
      <c r="B162" s="153"/>
      <c r="C162" s="233" t="s">
        <v>478</v>
      </c>
      <c r="D162" s="233" t="s">
        <v>483</v>
      </c>
      <c r="E162" s="234" t="s">
        <v>5461</v>
      </c>
      <c r="F162" s="235" t="s">
        <v>5462</v>
      </c>
      <c r="G162" s="236" t="s">
        <v>646</v>
      </c>
      <c r="H162" s="237">
        <v>1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5.0000000000000002E-5</v>
      </c>
      <c r="V162" s="197">
        <f t="shared" si="24"/>
        <v>5.0000000000000002E-5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1223</v>
      </c>
      <c r="AT162" s="199" t="s">
        <v>483</v>
      </c>
      <c r="AU162" s="199" t="s">
        <v>96</v>
      </c>
      <c r="AY162" s="19" t="s">
        <v>329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1223</v>
      </c>
      <c r="BM162" s="199" t="s">
        <v>5463</v>
      </c>
    </row>
    <row r="163" spans="1:65" s="2" customFormat="1" ht="16.5" customHeight="1">
      <c r="A163" s="37"/>
      <c r="B163" s="153"/>
      <c r="C163" s="233" t="s">
        <v>8</v>
      </c>
      <c r="D163" s="233" t="s">
        <v>483</v>
      </c>
      <c r="E163" s="234" t="s">
        <v>5464</v>
      </c>
      <c r="F163" s="235" t="s">
        <v>5465</v>
      </c>
      <c r="G163" s="236" t="s">
        <v>646</v>
      </c>
      <c r="H163" s="237">
        <v>2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0</v>
      </c>
      <c r="V163" s="197">
        <f t="shared" si="24"/>
        <v>0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1223</v>
      </c>
      <c r="AT163" s="199" t="s">
        <v>483</v>
      </c>
      <c r="AU163" s="199" t="s">
        <v>96</v>
      </c>
      <c r="AY163" s="19" t="s">
        <v>329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1223</v>
      </c>
      <c r="BM163" s="199" t="s">
        <v>5466</v>
      </c>
    </row>
    <row r="164" spans="1:65" s="2" customFormat="1" ht="16.5" customHeight="1">
      <c r="A164" s="37"/>
      <c r="B164" s="153"/>
      <c r="C164" s="187" t="s">
        <v>489</v>
      </c>
      <c r="D164" s="187" t="s">
        <v>331</v>
      </c>
      <c r="E164" s="188" t="s">
        <v>5467</v>
      </c>
      <c r="F164" s="189" t="s">
        <v>5468</v>
      </c>
      <c r="G164" s="190" t="s">
        <v>646</v>
      </c>
      <c r="H164" s="191">
        <v>2</v>
      </c>
      <c r="I164" s="192"/>
      <c r="J164" s="192"/>
      <c r="K164" s="191">
        <f t="shared" si="19"/>
        <v>0</v>
      </c>
      <c r="L164" s="193"/>
      <c r="M164" s="38"/>
      <c r="N164" s="194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0</v>
      </c>
      <c r="V164" s="197">
        <f t="shared" si="24"/>
        <v>0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335</v>
      </c>
      <c r="AT164" s="199" t="s">
        <v>331</v>
      </c>
      <c r="AU164" s="199" t="s">
        <v>96</v>
      </c>
      <c r="AY164" s="19" t="s">
        <v>329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335</v>
      </c>
      <c r="BM164" s="199" t="s">
        <v>5469</v>
      </c>
    </row>
    <row r="165" spans="1:65" s="2" customFormat="1" ht="16.5" customHeight="1">
      <c r="A165" s="37"/>
      <c r="B165" s="153"/>
      <c r="C165" s="233" t="s">
        <v>494</v>
      </c>
      <c r="D165" s="233" t="s">
        <v>483</v>
      </c>
      <c r="E165" s="234" t="s">
        <v>5470</v>
      </c>
      <c r="F165" s="235" t="s">
        <v>5471</v>
      </c>
      <c r="G165" s="236" t="s">
        <v>646</v>
      </c>
      <c r="H165" s="237">
        <v>2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1.8200000000000001E-2</v>
      </c>
      <c r="V165" s="197">
        <f t="shared" si="24"/>
        <v>3.6400000000000002E-2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1223</v>
      </c>
      <c r="AT165" s="199" t="s">
        <v>483</v>
      </c>
      <c r="AU165" s="199" t="s">
        <v>96</v>
      </c>
      <c r="AY165" s="19" t="s">
        <v>329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1223</v>
      </c>
      <c r="BM165" s="199" t="s">
        <v>5472</v>
      </c>
    </row>
    <row r="166" spans="1:65" s="2" customFormat="1" ht="16.5" customHeight="1">
      <c r="A166" s="37"/>
      <c r="B166" s="153"/>
      <c r="C166" s="187" t="s">
        <v>514</v>
      </c>
      <c r="D166" s="187" t="s">
        <v>331</v>
      </c>
      <c r="E166" s="188" t="s">
        <v>5473</v>
      </c>
      <c r="F166" s="189" t="s">
        <v>5474</v>
      </c>
      <c r="G166" s="190" t="s">
        <v>646</v>
      </c>
      <c r="H166" s="191">
        <v>1</v>
      </c>
      <c r="I166" s="192"/>
      <c r="J166" s="192"/>
      <c r="K166" s="191">
        <f t="shared" si="19"/>
        <v>0</v>
      </c>
      <c r="L166" s="193"/>
      <c r="M166" s="38"/>
      <c r="N166" s="194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0</v>
      </c>
      <c r="V166" s="197">
        <f t="shared" si="24"/>
        <v>0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335</v>
      </c>
      <c r="AT166" s="199" t="s">
        <v>331</v>
      </c>
      <c r="AU166" s="199" t="s">
        <v>96</v>
      </c>
      <c r="AY166" s="19" t="s">
        <v>329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335</v>
      </c>
      <c r="BM166" s="199" t="s">
        <v>5475</v>
      </c>
    </row>
    <row r="167" spans="1:65" s="2" customFormat="1" ht="21.75" customHeight="1">
      <c r="A167" s="37"/>
      <c r="B167" s="153"/>
      <c r="C167" s="233" t="s">
        <v>522</v>
      </c>
      <c r="D167" s="233" t="s">
        <v>483</v>
      </c>
      <c r="E167" s="234" t="s">
        <v>5476</v>
      </c>
      <c r="F167" s="235" t="s">
        <v>5477</v>
      </c>
      <c r="G167" s="236" t="s">
        <v>646</v>
      </c>
      <c r="H167" s="237">
        <v>1</v>
      </c>
      <c r="I167" s="238"/>
      <c r="J167" s="239"/>
      <c r="K167" s="237">
        <f t="shared" si="19"/>
        <v>0</v>
      </c>
      <c r="L167" s="239"/>
      <c r="M167" s="240"/>
      <c r="N167" s="241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1.8200000000000001E-2</v>
      </c>
      <c r="V167" s="197">
        <f t="shared" si="24"/>
        <v>1.8200000000000001E-2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1223</v>
      </c>
      <c r="AT167" s="199" t="s">
        <v>483</v>
      </c>
      <c r="AU167" s="199" t="s">
        <v>96</v>
      </c>
      <c r="AY167" s="19" t="s">
        <v>329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1223</v>
      </c>
      <c r="BM167" s="199" t="s">
        <v>5478</v>
      </c>
    </row>
    <row r="168" spans="1:65" s="2" customFormat="1" ht="37.9" customHeight="1">
      <c r="A168" s="37"/>
      <c r="B168" s="153"/>
      <c r="C168" s="187" t="s">
        <v>529</v>
      </c>
      <c r="D168" s="187" t="s">
        <v>331</v>
      </c>
      <c r="E168" s="188" t="s">
        <v>5479</v>
      </c>
      <c r="F168" s="189" t="s">
        <v>5480</v>
      </c>
      <c r="G168" s="190" t="s">
        <v>646</v>
      </c>
      <c r="H168" s="191">
        <v>4</v>
      </c>
      <c r="I168" s="192"/>
      <c r="J168" s="192"/>
      <c r="K168" s="191">
        <f t="shared" si="19"/>
        <v>0</v>
      </c>
      <c r="L168" s="193"/>
      <c r="M168" s="38"/>
      <c r="N168" s="194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0</v>
      </c>
      <c r="V168" s="197">
        <f t="shared" si="24"/>
        <v>0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335</v>
      </c>
      <c r="AT168" s="199" t="s">
        <v>331</v>
      </c>
      <c r="AU168" s="199" t="s">
        <v>96</v>
      </c>
      <c r="AY168" s="19" t="s">
        <v>329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335</v>
      </c>
      <c r="BM168" s="199" t="s">
        <v>5481</v>
      </c>
    </row>
    <row r="169" spans="1:65" s="2" customFormat="1" ht="16.5" customHeight="1">
      <c r="A169" s="37"/>
      <c r="B169" s="153"/>
      <c r="C169" s="233" t="s">
        <v>540</v>
      </c>
      <c r="D169" s="233" t="s">
        <v>483</v>
      </c>
      <c r="E169" s="234" t="s">
        <v>5482</v>
      </c>
      <c r="F169" s="235" t="s">
        <v>5483</v>
      </c>
      <c r="G169" s="236" t="s">
        <v>646</v>
      </c>
      <c r="H169" s="237">
        <v>3</v>
      </c>
      <c r="I169" s="238"/>
      <c r="J169" s="239"/>
      <c r="K169" s="237">
        <f t="shared" si="19"/>
        <v>0</v>
      </c>
      <c r="L169" s="239"/>
      <c r="M169" s="240"/>
      <c r="N169" s="241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1.8200000000000001E-2</v>
      </c>
      <c r="V169" s="197">
        <f t="shared" si="24"/>
        <v>5.4600000000000003E-2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1223</v>
      </c>
      <c r="AT169" s="199" t="s">
        <v>483</v>
      </c>
      <c r="AU169" s="199" t="s">
        <v>96</v>
      </c>
      <c r="AY169" s="19" t="s">
        <v>329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1223</v>
      </c>
      <c r="BM169" s="199" t="s">
        <v>5484</v>
      </c>
    </row>
    <row r="170" spans="1:65" s="2" customFormat="1" ht="16.5" customHeight="1">
      <c r="A170" s="37"/>
      <c r="B170" s="153"/>
      <c r="C170" s="233" t="s">
        <v>550</v>
      </c>
      <c r="D170" s="233" t="s">
        <v>483</v>
      </c>
      <c r="E170" s="234" t="s">
        <v>5485</v>
      </c>
      <c r="F170" s="235" t="s">
        <v>5486</v>
      </c>
      <c r="G170" s="236" t="s">
        <v>646</v>
      </c>
      <c r="H170" s="237">
        <v>1</v>
      </c>
      <c r="I170" s="238"/>
      <c r="J170" s="239"/>
      <c r="K170" s="237">
        <f t="shared" si="19"/>
        <v>0</v>
      </c>
      <c r="L170" s="239"/>
      <c r="M170" s="240"/>
      <c r="N170" s="241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1.8200000000000001E-2</v>
      </c>
      <c r="V170" s="197">
        <f t="shared" si="24"/>
        <v>1.8200000000000001E-2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1223</v>
      </c>
      <c r="AT170" s="199" t="s">
        <v>483</v>
      </c>
      <c r="AU170" s="199" t="s">
        <v>96</v>
      </c>
      <c r="AY170" s="19" t="s">
        <v>329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1223</v>
      </c>
      <c r="BM170" s="199" t="s">
        <v>5487</v>
      </c>
    </row>
    <row r="171" spans="1:65" s="2" customFormat="1" ht="24.2" customHeight="1">
      <c r="A171" s="37"/>
      <c r="B171" s="153"/>
      <c r="C171" s="187" t="s">
        <v>564</v>
      </c>
      <c r="D171" s="187" t="s">
        <v>331</v>
      </c>
      <c r="E171" s="188" t="s">
        <v>5488</v>
      </c>
      <c r="F171" s="189" t="s">
        <v>5489</v>
      </c>
      <c r="G171" s="190" t="s">
        <v>646</v>
      </c>
      <c r="H171" s="191">
        <v>56</v>
      </c>
      <c r="I171" s="192"/>
      <c r="J171" s="192"/>
      <c r="K171" s="191">
        <f t="shared" si="19"/>
        <v>0</v>
      </c>
      <c r="L171" s="193"/>
      <c r="M171" s="38"/>
      <c r="N171" s="194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0</v>
      </c>
      <c r="V171" s="197">
        <f t="shared" si="24"/>
        <v>0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335</v>
      </c>
      <c r="AT171" s="199" t="s">
        <v>331</v>
      </c>
      <c r="AU171" s="199" t="s">
        <v>96</v>
      </c>
      <c r="AY171" s="19" t="s">
        <v>329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335</v>
      </c>
      <c r="BM171" s="199" t="s">
        <v>5490</v>
      </c>
    </row>
    <row r="172" spans="1:65" s="2" customFormat="1" ht="24.2" customHeight="1">
      <c r="A172" s="37"/>
      <c r="B172" s="153"/>
      <c r="C172" s="233" t="s">
        <v>577</v>
      </c>
      <c r="D172" s="233" t="s">
        <v>483</v>
      </c>
      <c r="E172" s="234" t="s">
        <v>5491</v>
      </c>
      <c r="F172" s="235" t="s">
        <v>5492</v>
      </c>
      <c r="G172" s="236" t="s">
        <v>646</v>
      </c>
      <c r="H172" s="237">
        <v>56</v>
      </c>
      <c r="I172" s="238"/>
      <c r="J172" s="239"/>
      <c r="K172" s="237">
        <f t="shared" si="19"/>
        <v>0</v>
      </c>
      <c r="L172" s="239"/>
      <c r="M172" s="240"/>
      <c r="N172" s="241" t="s">
        <v>1</v>
      </c>
      <c r="O172" s="195" t="s">
        <v>47</v>
      </c>
      <c r="P172" s="196">
        <f t="shared" si="20"/>
        <v>0</v>
      </c>
      <c r="Q172" s="196">
        <f t="shared" si="21"/>
        <v>0</v>
      </c>
      <c r="R172" s="196">
        <f t="shared" si="22"/>
        <v>0</v>
      </c>
      <c r="S172" s="66"/>
      <c r="T172" s="197">
        <f t="shared" si="23"/>
        <v>0</v>
      </c>
      <c r="U172" s="197">
        <v>2.2000000000000001E-4</v>
      </c>
      <c r="V172" s="197">
        <f t="shared" si="24"/>
        <v>1.2320000000000001E-2</v>
      </c>
      <c r="W172" s="197">
        <v>0</v>
      </c>
      <c r="X172" s="198">
        <f t="shared" si="25"/>
        <v>0</v>
      </c>
      <c r="Y172" s="37"/>
      <c r="Z172" s="37"/>
      <c r="AA172" s="37"/>
      <c r="AB172" s="37"/>
      <c r="AC172" s="37"/>
      <c r="AD172" s="37"/>
      <c r="AE172" s="37"/>
      <c r="AR172" s="199" t="s">
        <v>1223</v>
      </c>
      <c r="AT172" s="199" t="s">
        <v>483</v>
      </c>
      <c r="AU172" s="199" t="s">
        <v>96</v>
      </c>
      <c r="AY172" s="19" t="s">
        <v>329</v>
      </c>
      <c r="BE172" s="115">
        <f t="shared" si="26"/>
        <v>0</v>
      </c>
      <c r="BF172" s="115">
        <f t="shared" si="27"/>
        <v>0</v>
      </c>
      <c r="BG172" s="115">
        <f t="shared" si="28"/>
        <v>0</v>
      </c>
      <c r="BH172" s="115">
        <f t="shared" si="29"/>
        <v>0</v>
      </c>
      <c r="BI172" s="115">
        <f t="shared" si="30"/>
        <v>0</v>
      </c>
      <c r="BJ172" s="19" t="s">
        <v>96</v>
      </c>
      <c r="BK172" s="200">
        <f t="shared" si="31"/>
        <v>0</v>
      </c>
      <c r="BL172" s="19" t="s">
        <v>1223</v>
      </c>
      <c r="BM172" s="199" t="s">
        <v>5493</v>
      </c>
    </row>
    <row r="173" spans="1:65" s="2" customFormat="1" ht="24.2" customHeight="1">
      <c r="A173" s="37"/>
      <c r="B173" s="153"/>
      <c r="C173" s="187" t="s">
        <v>583</v>
      </c>
      <c r="D173" s="187" t="s">
        <v>331</v>
      </c>
      <c r="E173" s="188" t="s">
        <v>5494</v>
      </c>
      <c r="F173" s="189" t="s">
        <v>5495</v>
      </c>
      <c r="G173" s="190" t="s">
        <v>646</v>
      </c>
      <c r="H173" s="191">
        <v>19</v>
      </c>
      <c r="I173" s="192"/>
      <c r="J173" s="192"/>
      <c r="K173" s="191">
        <f t="shared" si="19"/>
        <v>0</v>
      </c>
      <c r="L173" s="193"/>
      <c r="M173" s="38"/>
      <c r="N173" s="194" t="s">
        <v>1</v>
      </c>
      <c r="O173" s="195" t="s">
        <v>47</v>
      </c>
      <c r="P173" s="196">
        <f t="shared" si="20"/>
        <v>0</v>
      </c>
      <c r="Q173" s="196">
        <f t="shared" si="21"/>
        <v>0</v>
      </c>
      <c r="R173" s="196">
        <f t="shared" si="22"/>
        <v>0</v>
      </c>
      <c r="S173" s="66"/>
      <c r="T173" s="197">
        <f t="shared" si="23"/>
        <v>0</v>
      </c>
      <c r="U173" s="197">
        <v>0</v>
      </c>
      <c r="V173" s="197">
        <f t="shared" si="24"/>
        <v>0</v>
      </c>
      <c r="W173" s="197">
        <v>0</v>
      </c>
      <c r="X173" s="198">
        <f t="shared" si="25"/>
        <v>0</v>
      </c>
      <c r="Y173" s="37"/>
      <c r="Z173" s="37"/>
      <c r="AA173" s="37"/>
      <c r="AB173" s="37"/>
      <c r="AC173" s="37"/>
      <c r="AD173" s="37"/>
      <c r="AE173" s="37"/>
      <c r="AR173" s="199" t="s">
        <v>335</v>
      </c>
      <c r="AT173" s="199" t="s">
        <v>331</v>
      </c>
      <c r="AU173" s="199" t="s">
        <v>96</v>
      </c>
      <c r="AY173" s="19" t="s">
        <v>329</v>
      </c>
      <c r="BE173" s="115">
        <f t="shared" si="26"/>
        <v>0</v>
      </c>
      <c r="BF173" s="115">
        <f t="shared" si="27"/>
        <v>0</v>
      </c>
      <c r="BG173" s="115">
        <f t="shared" si="28"/>
        <v>0</v>
      </c>
      <c r="BH173" s="115">
        <f t="shared" si="29"/>
        <v>0</v>
      </c>
      <c r="BI173" s="115">
        <f t="shared" si="30"/>
        <v>0</v>
      </c>
      <c r="BJ173" s="19" t="s">
        <v>96</v>
      </c>
      <c r="BK173" s="200">
        <f t="shared" si="31"/>
        <v>0</v>
      </c>
      <c r="BL173" s="19" t="s">
        <v>335</v>
      </c>
      <c r="BM173" s="199" t="s">
        <v>5496</v>
      </c>
    </row>
    <row r="174" spans="1:65" s="2" customFormat="1" ht="24.2" customHeight="1">
      <c r="A174" s="37"/>
      <c r="B174" s="153"/>
      <c r="C174" s="233" t="s">
        <v>588</v>
      </c>
      <c r="D174" s="233" t="s">
        <v>483</v>
      </c>
      <c r="E174" s="234" t="s">
        <v>5497</v>
      </c>
      <c r="F174" s="235" t="s">
        <v>5498</v>
      </c>
      <c r="G174" s="236" t="s">
        <v>646</v>
      </c>
      <c r="H174" s="237">
        <v>19</v>
      </c>
      <c r="I174" s="238"/>
      <c r="J174" s="239"/>
      <c r="K174" s="237">
        <f t="shared" si="19"/>
        <v>0</v>
      </c>
      <c r="L174" s="239"/>
      <c r="M174" s="240"/>
      <c r="N174" s="241" t="s">
        <v>1</v>
      </c>
      <c r="O174" s="195" t="s">
        <v>47</v>
      </c>
      <c r="P174" s="196">
        <f t="shared" si="20"/>
        <v>0</v>
      </c>
      <c r="Q174" s="196">
        <f t="shared" si="21"/>
        <v>0</v>
      </c>
      <c r="R174" s="196">
        <f t="shared" si="22"/>
        <v>0</v>
      </c>
      <c r="S174" s="66"/>
      <c r="T174" s="197">
        <f t="shared" si="23"/>
        <v>0</v>
      </c>
      <c r="U174" s="197">
        <v>1.7000000000000001E-4</v>
      </c>
      <c r="V174" s="197">
        <f t="shared" si="24"/>
        <v>3.2300000000000002E-3</v>
      </c>
      <c r="W174" s="197">
        <v>0</v>
      </c>
      <c r="X174" s="198">
        <f t="shared" si="25"/>
        <v>0</v>
      </c>
      <c r="Y174" s="37"/>
      <c r="Z174" s="37"/>
      <c r="AA174" s="37"/>
      <c r="AB174" s="37"/>
      <c r="AC174" s="37"/>
      <c r="AD174" s="37"/>
      <c r="AE174" s="37"/>
      <c r="AR174" s="199" t="s">
        <v>1223</v>
      </c>
      <c r="AT174" s="199" t="s">
        <v>483</v>
      </c>
      <c r="AU174" s="199" t="s">
        <v>96</v>
      </c>
      <c r="AY174" s="19" t="s">
        <v>329</v>
      </c>
      <c r="BE174" s="115">
        <f t="shared" si="26"/>
        <v>0</v>
      </c>
      <c r="BF174" s="115">
        <f t="shared" si="27"/>
        <v>0</v>
      </c>
      <c r="BG174" s="115">
        <f t="shared" si="28"/>
        <v>0</v>
      </c>
      <c r="BH174" s="115">
        <f t="shared" si="29"/>
        <v>0</v>
      </c>
      <c r="BI174" s="115">
        <f t="shared" si="30"/>
        <v>0</v>
      </c>
      <c r="BJ174" s="19" t="s">
        <v>96</v>
      </c>
      <c r="BK174" s="200">
        <f t="shared" si="31"/>
        <v>0</v>
      </c>
      <c r="BL174" s="19" t="s">
        <v>1223</v>
      </c>
      <c r="BM174" s="199" t="s">
        <v>5499</v>
      </c>
    </row>
    <row r="175" spans="1:65" s="2" customFormat="1" ht="16.5" customHeight="1">
      <c r="A175" s="37"/>
      <c r="B175" s="153"/>
      <c r="C175" s="187" t="s">
        <v>595</v>
      </c>
      <c r="D175" s="187" t="s">
        <v>331</v>
      </c>
      <c r="E175" s="188" t="s">
        <v>5253</v>
      </c>
      <c r="F175" s="189" t="s">
        <v>5500</v>
      </c>
      <c r="G175" s="190" t="s">
        <v>342</v>
      </c>
      <c r="H175" s="191">
        <v>96</v>
      </c>
      <c r="I175" s="192"/>
      <c r="J175" s="192"/>
      <c r="K175" s="191">
        <f t="shared" si="19"/>
        <v>0</v>
      </c>
      <c r="L175" s="193"/>
      <c r="M175" s="38"/>
      <c r="N175" s="194" t="s">
        <v>1</v>
      </c>
      <c r="O175" s="195" t="s">
        <v>47</v>
      </c>
      <c r="P175" s="196">
        <f t="shared" si="20"/>
        <v>0</v>
      </c>
      <c r="Q175" s="196">
        <f t="shared" si="21"/>
        <v>0</v>
      </c>
      <c r="R175" s="196">
        <f t="shared" si="22"/>
        <v>0</v>
      </c>
      <c r="S175" s="66"/>
      <c r="T175" s="197">
        <f t="shared" si="23"/>
        <v>0</v>
      </c>
      <c r="U175" s="197">
        <v>0</v>
      </c>
      <c r="V175" s="197">
        <f t="shared" si="24"/>
        <v>0</v>
      </c>
      <c r="W175" s="197">
        <v>0</v>
      </c>
      <c r="X175" s="198">
        <f t="shared" si="25"/>
        <v>0</v>
      </c>
      <c r="Y175" s="37"/>
      <c r="Z175" s="37"/>
      <c r="AA175" s="37"/>
      <c r="AB175" s="37"/>
      <c r="AC175" s="37"/>
      <c r="AD175" s="37"/>
      <c r="AE175" s="37"/>
      <c r="AR175" s="199" t="s">
        <v>335</v>
      </c>
      <c r="AT175" s="199" t="s">
        <v>331</v>
      </c>
      <c r="AU175" s="199" t="s">
        <v>96</v>
      </c>
      <c r="AY175" s="19" t="s">
        <v>329</v>
      </c>
      <c r="BE175" s="115">
        <f t="shared" si="26"/>
        <v>0</v>
      </c>
      <c r="BF175" s="115">
        <f t="shared" si="27"/>
        <v>0</v>
      </c>
      <c r="BG175" s="115">
        <f t="shared" si="28"/>
        <v>0</v>
      </c>
      <c r="BH175" s="115">
        <f t="shared" si="29"/>
        <v>0</v>
      </c>
      <c r="BI175" s="115">
        <f t="shared" si="30"/>
        <v>0</v>
      </c>
      <c r="BJ175" s="19" t="s">
        <v>96</v>
      </c>
      <c r="BK175" s="200">
        <f t="shared" si="31"/>
        <v>0</v>
      </c>
      <c r="BL175" s="19" t="s">
        <v>335</v>
      </c>
      <c r="BM175" s="199" t="s">
        <v>5501</v>
      </c>
    </row>
    <row r="176" spans="1:65" s="2" customFormat="1" ht="24.2" customHeight="1">
      <c r="A176" s="37"/>
      <c r="B176" s="153"/>
      <c r="C176" s="233" t="s">
        <v>601</v>
      </c>
      <c r="D176" s="233" t="s">
        <v>483</v>
      </c>
      <c r="E176" s="234" t="s">
        <v>5256</v>
      </c>
      <c r="F176" s="235" t="s">
        <v>5257</v>
      </c>
      <c r="G176" s="236" t="s">
        <v>342</v>
      </c>
      <c r="H176" s="237">
        <v>96</v>
      </c>
      <c r="I176" s="238"/>
      <c r="J176" s="239"/>
      <c r="K176" s="237">
        <f t="shared" si="19"/>
        <v>0</v>
      </c>
      <c r="L176" s="239"/>
      <c r="M176" s="240"/>
      <c r="N176" s="241" t="s">
        <v>1</v>
      </c>
      <c r="O176" s="195" t="s">
        <v>47</v>
      </c>
      <c r="P176" s="196">
        <f t="shared" si="20"/>
        <v>0</v>
      </c>
      <c r="Q176" s="196">
        <f t="shared" si="21"/>
        <v>0</v>
      </c>
      <c r="R176" s="196">
        <f t="shared" si="22"/>
        <v>0</v>
      </c>
      <c r="S176" s="66"/>
      <c r="T176" s="197">
        <f t="shared" si="23"/>
        <v>0</v>
      </c>
      <c r="U176" s="197">
        <v>4.0000000000000003E-5</v>
      </c>
      <c r="V176" s="197">
        <f t="shared" si="24"/>
        <v>3.8400000000000005E-3</v>
      </c>
      <c r="W176" s="197">
        <v>0</v>
      </c>
      <c r="X176" s="198">
        <f t="shared" si="25"/>
        <v>0</v>
      </c>
      <c r="Y176" s="37"/>
      <c r="Z176" s="37"/>
      <c r="AA176" s="37"/>
      <c r="AB176" s="37"/>
      <c r="AC176" s="37"/>
      <c r="AD176" s="37"/>
      <c r="AE176" s="37"/>
      <c r="AR176" s="199" t="s">
        <v>364</v>
      </c>
      <c r="AT176" s="199" t="s">
        <v>483</v>
      </c>
      <c r="AU176" s="199" t="s">
        <v>96</v>
      </c>
      <c r="AY176" s="19" t="s">
        <v>329</v>
      </c>
      <c r="BE176" s="115">
        <f t="shared" si="26"/>
        <v>0</v>
      </c>
      <c r="BF176" s="115">
        <f t="shared" si="27"/>
        <v>0</v>
      </c>
      <c r="BG176" s="115">
        <f t="shared" si="28"/>
        <v>0</v>
      </c>
      <c r="BH176" s="115">
        <f t="shared" si="29"/>
        <v>0</v>
      </c>
      <c r="BI176" s="115">
        <f t="shared" si="30"/>
        <v>0</v>
      </c>
      <c r="BJ176" s="19" t="s">
        <v>96</v>
      </c>
      <c r="BK176" s="200">
        <f t="shared" si="31"/>
        <v>0</v>
      </c>
      <c r="BL176" s="19" t="s">
        <v>335</v>
      </c>
      <c r="BM176" s="199" t="s">
        <v>5502</v>
      </c>
    </row>
    <row r="177" spans="1:65" s="12" customFormat="1" ht="22.9" customHeight="1">
      <c r="B177" s="173"/>
      <c r="D177" s="174" t="s">
        <v>82</v>
      </c>
      <c r="E177" s="185" t="s">
        <v>4969</v>
      </c>
      <c r="F177" s="185" t="s">
        <v>5503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Q178</f>
        <v>0</v>
      </c>
      <c r="R177" s="180">
        <f>R178</f>
        <v>0</v>
      </c>
      <c r="S177" s="179"/>
      <c r="T177" s="181">
        <f>T178</f>
        <v>0</v>
      </c>
      <c r="U177" s="179"/>
      <c r="V177" s="181">
        <f>V178</f>
        <v>0</v>
      </c>
      <c r="W177" s="179"/>
      <c r="X177" s="182">
        <f>X178</f>
        <v>0</v>
      </c>
      <c r="AR177" s="174" t="s">
        <v>90</v>
      </c>
      <c r="AT177" s="183" t="s">
        <v>82</v>
      </c>
      <c r="AU177" s="183" t="s">
        <v>90</v>
      </c>
      <c r="AY177" s="174" t="s">
        <v>329</v>
      </c>
      <c r="BK177" s="184">
        <f>BK178</f>
        <v>0</v>
      </c>
    </row>
    <row r="178" spans="1:65" s="2" customFormat="1" ht="21.75" customHeight="1">
      <c r="A178" s="37"/>
      <c r="B178" s="153"/>
      <c r="C178" s="187" t="s">
        <v>618</v>
      </c>
      <c r="D178" s="187" t="s">
        <v>331</v>
      </c>
      <c r="E178" s="188" t="s">
        <v>5504</v>
      </c>
      <c r="F178" s="189" t="s">
        <v>5505</v>
      </c>
      <c r="G178" s="190" t="s">
        <v>646</v>
      </c>
      <c r="H178" s="191">
        <v>1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335</v>
      </c>
      <c r="AT178" s="199" t="s">
        <v>331</v>
      </c>
      <c r="AU178" s="199" t="s">
        <v>96</v>
      </c>
      <c r="AY178" s="19" t="s">
        <v>329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335</v>
      </c>
      <c r="BM178" s="199" t="s">
        <v>5506</v>
      </c>
    </row>
    <row r="179" spans="1:65" s="12" customFormat="1" ht="25.9" customHeight="1">
      <c r="B179" s="173"/>
      <c r="D179" s="174" t="s">
        <v>82</v>
      </c>
      <c r="E179" s="175" t="s">
        <v>1022</v>
      </c>
      <c r="F179" s="175" t="s">
        <v>1023</v>
      </c>
      <c r="I179" s="176"/>
      <c r="J179" s="176"/>
      <c r="K179" s="177">
        <f>BK179</f>
        <v>0</v>
      </c>
      <c r="M179" s="173"/>
      <c r="N179" s="178"/>
      <c r="O179" s="179"/>
      <c r="P179" s="179"/>
      <c r="Q179" s="180">
        <f>Q180</f>
        <v>0</v>
      </c>
      <c r="R179" s="180">
        <f>R180</f>
        <v>0</v>
      </c>
      <c r="S179" s="179"/>
      <c r="T179" s="181">
        <f>T180</f>
        <v>0</v>
      </c>
      <c r="U179" s="179"/>
      <c r="V179" s="181">
        <f>V180</f>
        <v>1.7080000000000001E-3</v>
      </c>
      <c r="W179" s="179"/>
      <c r="X179" s="182">
        <f>X180</f>
        <v>0</v>
      </c>
      <c r="AR179" s="174" t="s">
        <v>96</v>
      </c>
      <c r="AT179" s="183" t="s">
        <v>82</v>
      </c>
      <c r="AU179" s="183" t="s">
        <v>83</v>
      </c>
      <c r="AY179" s="174" t="s">
        <v>329</v>
      </c>
      <c r="BK179" s="184">
        <f>BK180</f>
        <v>0</v>
      </c>
    </row>
    <row r="180" spans="1:65" s="12" customFormat="1" ht="22.9" customHeight="1">
      <c r="B180" s="173"/>
      <c r="D180" s="174" t="s">
        <v>82</v>
      </c>
      <c r="E180" s="185" t="s">
        <v>1301</v>
      </c>
      <c r="F180" s="185" t="s">
        <v>2937</v>
      </c>
      <c r="I180" s="176"/>
      <c r="J180" s="176"/>
      <c r="K180" s="186">
        <f>BK180</f>
        <v>0</v>
      </c>
      <c r="M180" s="173"/>
      <c r="N180" s="178"/>
      <c r="O180" s="179"/>
      <c r="P180" s="179"/>
      <c r="Q180" s="180">
        <f>SUM(Q181:Q182)</f>
        <v>0</v>
      </c>
      <c r="R180" s="180">
        <f>SUM(R181:R182)</f>
        <v>0</v>
      </c>
      <c r="S180" s="179"/>
      <c r="T180" s="181">
        <f>SUM(T181:T182)</f>
        <v>0</v>
      </c>
      <c r="U180" s="179"/>
      <c r="V180" s="181">
        <f>SUM(V181:V182)</f>
        <v>1.7080000000000001E-3</v>
      </c>
      <c r="W180" s="179"/>
      <c r="X180" s="182">
        <f>SUM(X181:X182)</f>
        <v>0</v>
      </c>
      <c r="AR180" s="174" t="s">
        <v>96</v>
      </c>
      <c r="AT180" s="183" t="s">
        <v>82</v>
      </c>
      <c r="AU180" s="183" t="s">
        <v>90</v>
      </c>
      <c r="AY180" s="174" t="s">
        <v>329</v>
      </c>
      <c r="BK180" s="184">
        <f>SUM(BK181:BK182)</f>
        <v>0</v>
      </c>
    </row>
    <row r="181" spans="1:65" s="2" customFormat="1" ht="24.2" customHeight="1">
      <c r="A181" s="37"/>
      <c r="B181" s="153"/>
      <c r="C181" s="187" t="s">
        <v>629</v>
      </c>
      <c r="D181" s="187" t="s">
        <v>331</v>
      </c>
      <c r="E181" s="188" t="s">
        <v>5507</v>
      </c>
      <c r="F181" s="189" t="s">
        <v>5508</v>
      </c>
      <c r="G181" s="190" t="s">
        <v>334</v>
      </c>
      <c r="H181" s="191">
        <v>0.2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8.0400000000000003E-3</v>
      </c>
      <c r="V181" s="197">
        <f>U181*H181</f>
        <v>1.6080000000000001E-3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464</v>
      </c>
      <c r="AT181" s="199" t="s">
        <v>331</v>
      </c>
      <c r="AU181" s="199" t="s">
        <v>96</v>
      </c>
      <c r="AY181" s="19" t="s">
        <v>329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464</v>
      </c>
      <c r="BM181" s="199" t="s">
        <v>5509</v>
      </c>
    </row>
    <row r="182" spans="1:65" s="2" customFormat="1" ht="16.5" customHeight="1">
      <c r="A182" s="37"/>
      <c r="B182" s="153"/>
      <c r="C182" s="233" t="s">
        <v>633</v>
      </c>
      <c r="D182" s="233" t="s">
        <v>483</v>
      </c>
      <c r="E182" s="234" t="s">
        <v>5510</v>
      </c>
      <c r="F182" s="235" t="s">
        <v>5511</v>
      </c>
      <c r="G182" s="236" t="s">
        <v>646</v>
      </c>
      <c r="H182" s="237">
        <v>0.2</v>
      </c>
      <c r="I182" s="238"/>
      <c r="J182" s="239"/>
      <c r="K182" s="237">
        <f>ROUND(P182*H182,3)</f>
        <v>0</v>
      </c>
      <c r="L182" s="239"/>
      <c r="M182" s="240"/>
      <c r="N182" s="241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5.0000000000000001E-4</v>
      </c>
      <c r="V182" s="197">
        <f>U182*H182</f>
        <v>1E-4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595</v>
      </c>
      <c r="AT182" s="199" t="s">
        <v>483</v>
      </c>
      <c r="AU182" s="199" t="s">
        <v>96</v>
      </c>
      <c r="AY182" s="19" t="s">
        <v>329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464</v>
      </c>
      <c r="BM182" s="199" t="s">
        <v>5512</v>
      </c>
    </row>
    <row r="183" spans="1:65" s="12" customFormat="1" ht="25.9" customHeight="1">
      <c r="B183" s="173"/>
      <c r="D183" s="174" t="s">
        <v>82</v>
      </c>
      <c r="E183" s="175" t="s">
        <v>327</v>
      </c>
      <c r="F183" s="175" t="s">
        <v>328</v>
      </c>
      <c r="I183" s="176"/>
      <c r="J183" s="176"/>
      <c r="K183" s="177">
        <f>BK183</f>
        <v>0</v>
      </c>
      <c r="M183" s="173"/>
      <c r="N183" s="178"/>
      <c r="O183" s="179"/>
      <c r="P183" s="179"/>
      <c r="Q183" s="180">
        <f>Q184</f>
        <v>0</v>
      </c>
      <c r="R183" s="180">
        <f>R184</f>
        <v>0</v>
      </c>
      <c r="S183" s="179"/>
      <c r="T183" s="181">
        <f>T184</f>
        <v>0</v>
      </c>
      <c r="U183" s="179"/>
      <c r="V183" s="181">
        <f>V184</f>
        <v>0</v>
      </c>
      <c r="W183" s="179"/>
      <c r="X183" s="182">
        <f>X184</f>
        <v>1.135</v>
      </c>
      <c r="AR183" s="174" t="s">
        <v>335</v>
      </c>
      <c r="AT183" s="183" t="s">
        <v>82</v>
      </c>
      <c r="AU183" s="183" t="s">
        <v>83</v>
      </c>
      <c r="AY183" s="174" t="s">
        <v>329</v>
      </c>
      <c r="BK183" s="184">
        <f>BK184</f>
        <v>0</v>
      </c>
    </row>
    <row r="184" spans="1:65" s="12" customFormat="1" ht="22.9" customHeight="1">
      <c r="B184" s="173"/>
      <c r="D184" s="174" t="s">
        <v>82</v>
      </c>
      <c r="E184" s="185" t="s">
        <v>369</v>
      </c>
      <c r="F184" s="185" t="s">
        <v>1450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SUM(Q185:Q186)</f>
        <v>0</v>
      </c>
      <c r="R184" s="180">
        <f>SUM(R185:R186)</f>
        <v>0</v>
      </c>
      <c r="S184" s="179"/>
      <c r="T184" s="181">
        <f>SUM(T185:T186)</f>
        <v>0</v>
      </c>
      <c r="U184" s="179"/>
      <c r="V184" s="181">
        <f>SUM(V185:V186)</f>
        <v>0</v>
      </c>
      <c r="W184" s="179"/>
      <c r="X184" s="182">
        <f>SUM(X185:X186)</f>
        <v>1.135</v>
      </c>
      <c r="AR184" s="174" t="s">
        <v>335</v>
      </c>
      <c r="AT184" s="183" t="s">
        <v>82</v>
      </c>
      <c r="AU184" s="183" t="s">
        <v>90</v>
      </c>
      <c r="AY184" s="174" t="s">
        <v>329</v>
      </c>
      <c r="BK184" s="184">
        <f>SUM(BK185:BK186)</f>
        <v>0</v>
      </c>
    </row>
    <row r="185" spans="1:65" s="2" customFormat="1" ht="24.2" customHeight="1">
      <c r="A185" s="37"/>
      <c r="B185" s="153"/>
      <c r="C185" s="187" t="s">
        <v>639</v>
      </c>
      <c r="D185" s="187" t="s">
        <v>331</v>
      </c>
      <c r="E185" s="188" t="s">
        <v>5399</v>
      </c>
      <c r="F185" s="189" t="s">
        <v>5400</v>
      </c>
      <c r="G185" s="190" t="s">
        <v>646</v>
      </c>
      <c r="H185" s="191">
        <v>75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1E-3</v>
      </c>
      <c r="X185" s="198">
        <f>W185*H185</f>
        <v>7.4999999999999997E-2</v>
      </c>
      <c r="Y185" s="37"/>
      <c r="Z185" s="37"/>
      <c r="AA185" s="37"/>
      <c r="AB185" s="37"/>
      <c r="AC185" s="37"/>
      <c r="AD185" s="37"/>
      <c r="AE185" s="37"/>
      <c r="AR185" s="199" t="s">
        <v>3465</v>
      </c>
      <c r="AT185" s="199" t="s">
        <v>331</v>
      </c>
      <c r="AU185" s="199" t="s">
        <v>96</v>
      </c>
      <c r="AY185" s="19" t="s">
        <v>329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3465</v>
      </c>
      <c r="BM185" s="199" t="s">
        <v>5513</v>
      </c>
    </row>
    <row r="186" spans="1:65" s="2" customFormat="1" ht="37.9" customHeight="1">
      <c r="A186" s="37"/>
      <c r="B186" s="153"/>
      <c r="C186" s="187" t="s">
        <v>643</v>
      </c>
      <c r="D186" s="187" t="s">
        <v>331</v>
      </c>
      <c r="E186" s="188" t="s">
        <v>5402</v>
      </c>
      <c r="F186" s="189" t="s">
        <v>5403</v>
      </c>
      <c r="G186" s="190" t="s">
        <v>342</v>
      </c>
      <c r="H186" s="191">
        <v>530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2E-3</v>
      </c>
      <c r="X186" s="198">
        <f>W186*H186</f>
        <v>1.06</v>
      </c>
      <c r="Y186" s="37"/>
      <c r="Z186" s="37"/>
      <c r="AA186" s="37"/>
      <c r="AB186" s="37"/>
      <c r="AC186" s="37"/>
      <c r="AD186" s="37"/>
      <c r="AE186" s="37"/>
      <c r="AR186" s="199" t="s">
        <v>3465</v>
      </c>
      <c r="AT186" s="199" t="s">
        <v>331</v>
      </c>
      <c r="AU186" s="199" t="s">
        <v>96</v>
      </c>
      <c r="AY186" s="19" t="s">
        <v>329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3465</v>
      </c>
      <c r="BM186" s="199" t="s">
        <v>5514</v>
      </c>
    </row>
    <row r="187" spans="1:65" s="12" customFormat="1" ht="25.9" customHeight="1">
      <c r="B187" s="173"/>
      <c r="D187" s="174" t="s">
        <v>82</v>
      </c>
      <c r="E187" s="175" t="s">
        <v>304</v>
      </c>
      <c r="F187" s="175" t="s">
        <v>5405</v>
      </c>
      <c r="I187" s="176"/>
      <c r="J187" s="176"/>
      <c r="K187" s="177">
        <f>BK187</f>
        <v>0</v>
      </c>
      <c r="M187" s="173"/>
      <c r="N187" s="178"/>
      <c r="O187" s="179"/>
      <c r="P187" s="179"/>
      <c r="Q187" s="180">
        <f>Q188+SUM(Q189:Q191)</f>
        <v>0</v>
      </c>
      <c r="R187" s="180">
        <f>R188+SUM(R189:R191)</f>
        <v>0</v>
      </c>
      <c r="S187" s="179"/>
      <c r="T187" s="181">
        <f>T188+SUM(T189:T191)</f>
        <v>0</v>
      </c>
      <c r="U187" s="179"/>
      <c r="V187" s="181">
        <f>V188+SUM(V189:V191)</f>
        <v>0</v>
      </c>
      <c r="W187" s="179"/>
      <c r="X187" s="182">
        <f>X188+SUM(X189:X191)</f>
        <v>0</v>
      </c>
      <c r="AR187" s="174" t="s">
        <v>350</v>
      </c>
      <c r="AT187" s="183" t="s">
        <v>82</v>
      </c>
      <c r="AU187" s="183" t="s">
        <v>83</v>
      </c>
      <c r="AY187" s="174" t="s">
        <v>329</v>
      </c>
      <c r="BK187" s="184">
        <f>BK188+SUM(BK189:BK191)</f>
        <v>0</v>
      </c>
    </row>
    <row r="188" spans="1:65" s="2" customFormat="1" ht="24.2" customHeight="1">
      <c r="A188" s="37"/>
      <c r="B188" s="153"/>
      <c r="C188" s="187" t="s">
        <v>648</v>
      </c>
      <c r="D188" s="187" t="s">
        <v>331</v>
      </c>
      <c r="E188" s="188" t="s">
        <v>5515</v>
      </c>
      <c r="F188" s="189" t="s">
        <v>5516</v>
      </c>
      <c r="G188" s="190" t="s">
        <v>2589</v>
      </c>
      <c r="H188" s="191">
        <v>1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2590</v>
      </c>
      <c r="AT188" s="199" t="s">
        <v>331</v>
      </c>
      <c r="AU188" s="199" t="s">
        <v>90</v>
      </c>
      <c r="AY188" s="19" t="s">
        <v>329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2590</v>
      </c>
      <c r="BM188" s="199" t="s">
        <v>5517</v>
      </c>
    </row>
    <row r="189" spans="1:65" s="2" customFormat="1" ht="16.5" customHeight="1">
      <c r="A189" s="37"/>
      <c r="B189" s="153"/>
      <c r="C189" s="187" t="s">
        <v>652</v>
      </c>
      <c r="D189" s="187" t="s">
        <v>331</v>
      </c>
      <c r="E189" s="188" t="s">
        <v>5518</v>
      </c>
      <c r="F189" s="189" t="s">
        <v>5519</v>
      </c>
      <c r="G189" s="190" t="s">
        <v>5520</v>
      </c>
      <c r="H189" s="191">
        <v>1</v>
      </c>
      <c r="I189" s="192"/>
      <c r="J189" s="192"/>
      <c r="K189" s="191">
        <f>ROUND(P189*H189,3)</f>
        <v>0</v>
      </c>
      <c r="L189" s="193"/>
      <c r="M189" s="38"/>
      <c r="N189" s="194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0</v>
      </c>
      <c r="V189" s="197">
        <f>U189*H189</f>
        <v>0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2590</v>
      </c>
      <c r="AT189" s="199" t="s">
        <v>331</v>
      </c>
      <c r="AU189" s="199" t="s">
        <v>90</v>
      </c>
      <c r="AY189" s="19" t="s">
        <v>329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2590</v>
      </c>
      <c r="BM189" s="199" t="s">
        <v>5521</v>
      </c>
    </row>
    <row r="190" spans="1:65" s="2" customFormat="1" ht="33" customHeight="1">
      <c r="A190" s="37"/>
      <c r="B190" s="153"/>
      <c r="C190" s="187" t="s">
        <v>659</v>
      </c>
      <c r="D190" s="187" t="s">
        <v>331</v>
      </c>
      <c r="E190" s="188" t="s">
        <v>5522</v>
      </c>
      <c r="F190" s="189" t="s">
        <v>5523</v>
      </c>
      <c r="G190" s="190" t="s">
        <v>646</v>
      </c>
      <c r="H190" s="191">
        <v>1</v>
      </c>
      <c r="I190" s="192"/>
      <c r="J190" s="192"/>
      <c r="K190" s="191">
        <f>ROUND(P190*H190,3)</f>
        <v>0</v>
      </c>
      <c r="L190" s="193"/>
      <c r="M190" s="38"/>
      <c r="N190" s="194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2590</v>
      </c>
      <c r="AT190" s="199" t="s">
        <v>331</v>
      </c>
      <c r="AU190" s="199" t="s">
        <v>90</v>
      </c>
      <c r="AY190" s="19" t="s">
        <v>329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2590</v>
      </c>
      <c r="BM190" s="199" t="s">
        <v>5524</v>
      </c>
    </row>
    <row r="191" spans="1:65" s="12" customFormat="1" ht="22.9" customHeight="1">
      <c r="B191" s="173"/>
      <c r="D191" s="174" t="s">
        <v>82</v>
      </c>
      <c r="E191" s="185" t="s">
        <v>2598</v>
      </c>
      <c r="F191" s="185" t="s">
        <v>2599</v>
      </c>
      <c r="I191" s="176"/>
      <c r="J191" s="176"/>
      <c r="K191" s="186">
        <f>BK191</f>
        <v>0</v>
      </c>
      <c r="M191" s="173"/>
      <c r="N191" s="178"/>
      <c r="O191" s="179"/>
      <c r="P191" s="179"/>
      <c r="Q191" s="180">
        <f>SUM(Q192:Q195)</f>
        <v>0</v>
      </c>
      <c r="R191" s="180">
        <f>SUM(R192:R195)</f>
        <v>0</v>
      </c>
      <c r="S191" s="179"/>
      <c r="T191" s="181">
        <f>SUM(T192:T195)</f>
        <v>0</v>
      </c>
      <c r="U191" s="179"/>
      <c r="V191" s="181">
        <f>SUM(V192:V195)</f>
        <v>0</v>
      </c>
      <c r="W191" s="179"/>
      <c r="X191" s="182">
        <f>SUM(X192:X195)</f>
        <v>0</v>
      </c>
      <c r="AR191" s="174" t="s">
        <v>350</v>
      </c>
      <c r="AT191" s="183" t="s">
        <v>82</v>
      </c>
      <c r="AU191" s="183" t="s">
        <v>90</v>
      </c>
      <c r="AY191" s="174" t="s">
        <v>329</v>
      </c>
      <c r="BK191" s="184">
        <f>SUM(BK192:BK195)</f>
        <v>0</v>
      </c>
    </row>
    <row r="192" spans="1:65" s="2" customFormat="1" ht="16.5" customHeight="1">
      <c r="A192" s="37"/>
      <c r="B192" s="153"/>
      <c r="C192" s="187" t="s">
        <v>665</v>
      </c>
      <c r="D192" s="187" t="s">
        <v>331</v>
      </c>
      <c r="E192" s="188" t="s">
        <v>5406</v>
      </c>
      <c r="F192" s="189" t="s">
        <v>5407</v>
      </c>
      <c r="G192" s="190" t="s">
        <v>4938</v>
      </c>
      <c r="H192" s="191">
        <v>100</v>
      </c>
      <c r="I192" s="192"/>
      <c r="J192" s="192"/>
      <c r="K192" s="191">
        <f>ROUND(P192*H192,3)</f>
        <v>0</v>
      </c>
      <c r="L192" s="193"/>
      <c r="M192" s="38"/>
      <c r="N192" s="194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0</v>
      </c>
      <c r="V192" s="197">
        <f>U192*H192</f>
        <v>0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821</v>
      </c>
      <c r="AT192" s="199" t="s">
        <v>331</v>
      </c>
      <c r="AU192" s="199" t="s">
        <v>96</v>
      </c>
      <c r="AY192" s="19" t="s">
        <v>329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821</v>
      </c>
      <c r="BM192" s="199" t="s">
        <v>5525</v>
      </c>
    </row>
    <row r="193" spans="1:65" s="2" customFormat="1" ht="16.5" customHeight="1">
      <c r="A193" s="37"/>
      <c r="B193" s="153"/>
      <c r="C193" s="187" t="s">
        <v>671</v>
      </c>
      <c r="D193" s="187" t="s">
        <v>331</v>
      </c>
      <c r="E193" s="188" t="s">
        <v>4987</v>
      </c>
      <c r="F193" s="189" t="s">
        <v>4988</v>
      </c>
      <c r="G193" s="190" t="s">
        <v>4989</v>
      </c>
      <c r="H193" s="191">
        <v>0.01</v>
      </c>
      <c r="I193" s="192"/>
      <c r="J193" s="192"/>
      <c r="K193" s="191">
        <f>ROUND(P193*H193,3)</f>
        <v>0</v>
      </c>
      <c r="L193" s="193"/>
      <c r="M193" s="38"/>
      <c r="N193" s="194" t="s">
        <v>1</v>
      </c>
      <c r="O193" s="195" t="s">
        <v>47</v>
      </c>
      <c r="P193" s="196">
        <f>I193+J193</f>
        <v>0</v>
      </c>
      <c r="Q193" s="196">
        <f>ROUND(I193*H193,3)</f>
        <v>0</v>
      </c>
      <c r="R193" s="196">
        <f>ROUND(J193*H193,3)</f>
        <v>0</v>
      </c>
      <c r="S193" s="66"/>
      <c r="T193" s="197">
        <f>S193*H193</f>
        <v>0</v>
      </c>
      <c r="U193" s="197">
        <v>0</v>
      </c>
      <c r="V193" s="197">
        <f>U193*H193</f>
        <v>0</v>
      </c>
      <c r="W193" s="197">
        <v>0</v>
      </c>
      <c r="X193" s="198">
        <f>W193*H193</f>
        <v>0</v>
      </c>
      <c r="Y193" s="37"/>
      <c r="Z193" s="37"/>
      <c r="AA193" s="37"/>
      <c r="AB193" s="37"/>
      <c r="AC193" s="37"/>
      <c r="AD193" s="37"/>
      <c r="AE193" s="37"/>
      <c r="AR193" s="199" t="s">
        <v>821</v>
      </c>
      <c r="AT193" s="199" t="s">
        <v>331</v>
      </c>
      <c r="AU193" s="199" t="s">
        <v>96</v>
      </c>
      <c r="AY193" s="19" t="s">
        <v>329</v>
      </c>
      <c r="BE193" s="115">
        <f>IF(O193="základná",K193,0)</f>
        <v>0</v>
      </c>
      <c r="BF193" s="115">
        <f>IF(O193="znížená",K193,0)</f>
        <v>0</v>
      </c>
      <c r="BG193" s="115">
        <f>IF(O193="zákl. prenesená",K193,0)</f>
        <v>0</v>
      </c>
      <c r="BH193" s="115">
        <f>IF(O193="zníž. prenesená",K193,0)</f>
        <v>0</v>
      </c>
      <c r="BI193" s="115">
        <f>IF(O193="nulová",K193,0)</f>
        <v>0</v>
      </c>
      <c r="BJ193" s="19" t="s">
        <v>96</v>
      </c>
      <c r="BK193" s="200">
        <f>ROUND(P193*H193,3)</f>
        <v>0</v>
      </c>
      <c r="BL193" s="19" t="s">
        <v>821</v>
      </c>
      <c r="BM193" s="199" t="s">
        <v>5526</v>
      </c>
    </row>
    <row r="194" spans="1:65" s="2" customFormat="1" ht="16.5" customHeight="1">
      <c r="A194" s="37"/>
      <c r="B194" s="153"/>
      <c r="C194" s="187" t="s">
        <v>685</v>
      </c>
      <c r="D194" s="187" t="s">
        <v>331</v>
      </c>
      <c r="E194" s="188" t="s">
        <v>5410</v>
      </c>
      <c r="F194" s="189" t="s">
        <v>5411</v>
      </c>
      <c r="G194" s="190" t="s">
        <v>1602</v>
      </c>
      <c r="H194" s="192"/>
      <c r="I194" s="192"/>
      <c r="J194" s="192"/>
      <c r="K194" s="191">
        <f>ROUND(P194*H194,3)</f>
        <v>0</v>
      </c>
      <c r="L194" s="193"/>
      <c r="M194" s="38"/>
      <c r="N194" s="194" t="s">
        <v>1</v>
      </c>
      <c r="O194" s="195" t="s">
        <v>47</v>
      </c>
      <c r="P194" s="196">
        <f>I194+J194</f>
        <v>0</v>
      </c>
      <c r="Q194" s="196">
        <f>ROUND(I194*H194,3)</f>
        <v>0</v>
      </c>
      <c r="R194" s="196">
        <f>ROUND(J194*H194,3)</f>
        <v>0</v>
      </c>
      <c r="S194" s="66"/>
      <c r="T194" s="197">
        <f>S194*H194</f>
        <v>0</v>
      </c>
      <c r="U194" s="197">
        <v>0</v>
      </c>
      <c r="V194" s="197">
        <f>U194*H194</f>
        <v>0</v>
      </c>
      <c r="W194" s="197">
        <v>0</v>
      </c>
      <c r="X194" s="198">
        <f>W194*H194</f>
        <v>0</v>
      </c>
      <c r="Y194" s="37"/>
      <c r="Z194" s="37"/>
      <c r="AA194" s="37"/>
      <c r="AB194" s="37"/>
      <c r="AC194" s="37"/>
      <c r="AD194" s="37"/>
      <c r="AE194" s="37"/>
      <c r="AR194" s="199" t="s">
        <v>464</v>
      </c>
      <c r="AT194" s="199" t="s">
        <v>331</v>
      </c>
      <c r="AU194" s="199" t="s">
        <v>96</v>
      </c>
      <c r="AY194" s="19" t="s">
        <v>329</v>
      </c>
      <c r="BE194" s="115">
        <f>IF(O194="základná",K194,0)</f>
        <v>0</v>
      </c>
      <c r="BF194" s="115">
        <f>IF(O194="znížená",K194,0)</f>
        <v>0</v>
      </c>
      <c r="BG194" s="115">
        <f>IF(O194="zákl. prenesená",K194,0)</f>
        <v>0</v>
      </c>
      <c r="BH194" s="115">
        <f>IF(O194="zníž. prenesená",K194,0)</f>
        <v>0</v>
      </c>
      <c r="BI194" s="115">
        <f>IF(O194="nulová",K194,0)</f>
        <v>0</v>
      </c>
      <c r="BJ194" s="19" t="s">
        <v>96</v>
      </c>
      <c r="BK194" s="200">
        <f>ROUND(P194*H194,3)</f>
        <v>0</v>
      </c>
      <c r="BL194" s="19" t="s">
        <v>464</v>
      </c>
      <c r="BM194" s="199" t="s">
        <v>5527</v>
      </c>
    </row>
    <row r="195" spans="1:65" s="2" customFormat="1" ht="16.5" customHeight="1">
      <c r="A195" s="37"/>
      <c r="B195" s="153"/>
      <c r="C195" s="187" t="s">
        <v>689</v>
      </c>
      <c r="D195" s="187" t="s">
        <v>331</v>
      </c>
      <c r="E195" s="188" t="s">
        <v>5413</v>
      </c>
      <c r="F195" s="189" t="s">
        <v>4995</v>
      </c>
      <c r="G195" s="190" t="s">
        <v>1602</v>
      </c>
      <c r="H195" s="192"/>
      <c r="I195" s="192"/>
      <c r="J195" s="192"/>
      <c r="K195" s="191">
        <f>ROUND(P195*H195,3)</f>
        <v>0</v>
      </c>
      <c r="L195" s="193"/>
      <c r="M195" s="38"/>
      <c r="N195" s="242" t="s">
        <v>1</v>
      </c>
      <c r="O195" s="243" t="s">
        <v>47</v>
      </c>
      <c r="P195" s="244">
        <f>I195+J195</f>
        <v>0</v>
      </c>
      <c r="Q195" s="244">
        <f>ROUND(I195*H195,3)</f>
        <v>0</v>
      </c>
      <c r="R195" s="244">
        <f>ROUND(J195*H195,3)</f>
        <v>0</v>
      </c>
      <c r="S195" s="245"/>
      <c r="T195" s="246">
        <f>S195*H195</f>
        <v>0</v>
      </c>
      <c r="U195" s="246">
        <v>0</v>
      </c>
      <c r="V195" s="246">
        <f>U195*H195</f>
        <v>0</v>
      </c>
      <c r="W195" s="246">
        <v>0</v>
      </c>
      <c r="X195" s="247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821</v>
      </c>
      <c r="AT195" s="199" t="s">
        <v>331</v>
      </c>
      <c r="AU195" s="199" t="s">
        <v>96</v>
      </c>
      <c r="AY195" s="19" t="s">
        <v>329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821</v>
      </c>
      <c r="BM195" s="199" t="s">
        <v>5528</v>
      </c>
    </row>
    <row r="196" spans="1:65" s="2" customFormat="1" ht="6.95" customHeight="1">
      <c r="A196" s="37"/>
      <c r="B196" s="55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38"/>
      <c r="N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</row>
  </sheetData>
  <autoFilter ref="C139:L195" xr:uid="{00000000-0009-0000-0000-00000F000000}"/>
  <mergeCells count="17"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18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148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3410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5529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ROUND((SUM(BE109:BE116) + SUM(BE138:BE184)),  2)</f>
        <v>0</v>
      </c>
      <c r="G39" s="130"/>
      <c r="H39" s="130"/>
      <c r="I39" s="131">
        <v>0.2</v>
      </c>
      <c r="J39" s="130"/>
      <c r="K39" s="129">
        <f>ROUND(((SUM(BE109:BE116) + SUM(BE138:BE184))*I39),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ROUND((SUM(BF109:BF116) + SUM(BF138:BF184)),  2)</f>
        <v>0</v>
      </c>
      <c r="G40" s="130"/>
      <c r="H40" s="130"/>
      <c r="I40" s="131">
        <v>0.2</v>
      </c>
      <c r="J40" s="130"/>
      <c r="K40" s="129">
        <f>ROUND(((SUM(BF109:BF116) + SUM(BF138:BF184))*I40),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ROUND((SUM(BG109:BG116) + SUM(BG138:BG184)),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ROUND((SUM(BH109:BH116) + SUM(BH138:BH184)),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ROUND((SUM(BI109:BI116) + SUM(BI138:BI184)),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3410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03.10 - Elektrická požiarna signalizácia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Q138</f>
        <v>0</v>
      </c>
      <c r="J98" s="79">
        <f t="shared" si="0"/>
        <v>0</v>
      </c>
      <c r="K98" s="79">
        <f>K138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300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K139</f>
        <v>0</v>
      </c>
      <c r="M99" s="143"/>
    </row>
    <row r="100" spans="1:65" s="10" customFormat="1" ht="19.899999999999999" customHeight="1">
      <c r="B100" s="147"/>
      <c r="D100" s="148" t="s">
        <v>3412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K140</f>
        <v>0</v>
      </c>
      <c r="M100" s="147"/>
    </row>
    <row r="101" spans="1:65" s="10" customFormat="1" ht="19.899999999999999" customHeight="1">
      <c r="B101" s="147"/>
      <c r="D101" s="148" t="s">
        <v>3589</v>
      </c>
      <c r="E101" s="149"/>
      <c r="F101" s="149"/>
      <c r="G101" s="149"/>
      <c r="H101" s="149"/>
      <c r="I101" s="150">
        <f>Q153</f>
        <v>0</v>
      </c>
      <c r="J101" s="150">
        <f>R153</f>
        <v>0</v>
      </c>
      <c r="K101" s="150">
        <f>K153</f>
        <v>0</v>
      </c>
      <c r="M101" s="147"/>
    </row>
    <row r="102" spans="1:65" s="10" customFormat="1" ht="19.899999999999999" customHeight="1">
      <c r="B102" s="147"/>
      <c r="D102" s="148" t="s">
        <v>5416</v>
      </c>
      <c r="E102" s="149"/>
      <c r="F102" s="149"/>
      <c r="G102" s="149"/>
      <c r="H102" s="149"/>
      <c r="I102" s="150">
        <f>Q172</f>
        <v>0</v>
      </c>
      <c r="J102" s="150">
        <f>R172</f>
        <v>0</v>
      </c>
      <c r="K102" s="150">
        <f>K172</f>
        <v>0</v>
      </c>
      <c r="M102" s="147"/>
    </row>
    <row r="103" spans="1:65" s="9" customFormat="1" ht="24.95" customHeight="1">
      <c r="B103" s="143"/>
      <c r="D103" s="144" t="s">
        <v>291</v>
      </c>
      <c r="E103" s="145"/>
      <c r="F103" s="145"/>
      <c r="G103" s="145"/>
      <c r="H103" s="145"/>
      <c r="I103" s="146">
        <f>Q174</f>
        <v>0</v>
      </c>
      <c r="J103" s="146">
        <f>R174</f>
        <v>0</v>
      </c>
      <c r="K103" s="146">
        <f>K174</f>
        <v>0</v>
      </c>
      <c r="M103" s="143"/>
    </row>
    <row r="104" spans="1:65" s="10" customFormat="1" ht="19.899999999999999" customHeight="1">
      <c r="B104" s="147"/>
      <c r="D104" s="148" t="s">
        <v>2608</v>
      </c>
      <c r="E104" s="149"/>
      <c r="F104" s="149"/>
      <c r="G104" s="149"/>
      <c r="H104" s="149"/>
      <c r="I104" s="150">
        <f>Q175</f>
        <v>0</v>
      </c>
      <c r="J104" s="150">
        <f>R175</f>
        <v>0</v>
      </c>
      <c r="K104" s="150">
        <f>K175</f>
        <v>0</v>
      </c>
      <c r="M104" s="147"/>
    </row>
    <row r="105" spans="1:65" s="9" customFormat="1" ht="24.95" customHeight="1">
      <c r="B105" s="143"/>
      <c r="D105" s="144" t="s">
        <v>1374</v>
      </c>
      <c r="E105" s="145"/>
      <c r="F105" s="145"/>
      <c r="G105" s="145"/>
      <c r="H105" s="145"/>
      <c r="I105" s="146">
        <f>Q178</f>
        <v>0</v>
      </c>
      <c r="J105" s="146">
        <f>R178</f>
        <v>0</v>
      </c>
      <c r="K105" s="146">
        <f>K178</f>
        <v>0</v>
      </c>
      <c r="M105" s="143"/>
    </row>
    <row r="106" spans="1:65" s="10" customFormat="1" ht="19.899999999999999" customHeight="1">
      <c r="B106" s="147"/>
      <c r="D106" s="148" t="s">
        <v>1376</v>
      </c>
      <c r="E106" s="149"/>
      <c r="F106" s="149"/>
      <c r="G106" s="149"/>
      <c r="H106" s="149"/>
      <c r="I106" s="150">
        <f>Q179</f>
        <v>0</v>
      </c>
      <c r="J106" s="150">
        <f>R179</f>
        <v>0</v>
      </c>
      <c r="K106" s="150">
        <f>K179</f>
        <v>0</v>
      </c>
      <c r="M106" s="147"/>
    </row>
    <row r="107" spans="1:65" s="2" customFormat="1" ht="21.7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6.9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29.25" customHeight="1">
      <c r="A109" s="37"/>
      <c r="B109" s="38"/>
      <c r="C109" s="142" t="s">
        <v>302</v>
      </c>
      <c r="D109" s="37"/>
      <c r="E109" s="37"/>
      <c r="F109" s="37"/>
      <c r="G109" s="37"/>
      <c r="H109" s="37"/>
      <c r="I109" s="37"/>
      <c r="J109" s="37"/>
      <c r="K109" s="151">
        <f>ROUND(K110 + K111 + K112 + K113 + K114 + K115,2)</f>
        <v>0</v>
      </c>
      <c r="L109" s="37"/>
      <c r="M109" s="50"/>
      <c r="O109" s="152" t="s">
        <v>45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18" customHeight="1">
      <c r="A110" s="37"/>
      <c r="B110" s="153"/>
      <c r="C110" s="154"/>
      <c r="D110" s="323" t="s">
        <v>303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ref="BE110:BE115" si="1">IF(O110="základná",K110,0)</f>
        <v>0</v>
      </c>
      <c r="BF110" s="160">
        <f t="shared" ref="BF110:BF115" si="2">IF(O110="znížená",K110,0)</f>
        <v>0</v>
      </c>
      <c r="BG110" s="160">
        <f t="shared" ref="BG110:BG115" si="3">IF(O110="zákl. prenesená",K110,0)</f>
        <v>0</v>
      </c>
      <c r="BH110" s="160">
        <f t="shared" ref="BH110:BH115" si="4">IF(O110="zníž. prenesená",K110,0)</f>
        <v>0</v>
      </c>
      <c r="BI110" s="160">
        <f t="shared" ref="BI110:BI115" si="5">IF(O110="nulová",K110,0)</f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3104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306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307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3105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304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155" t="s">
        <v>309</v>
      </c>
      <c r="E115" s="154"/>
      <c r="F115" s="154"/>
      <c r="G115" s="154"/>
      <c r="H115" s="154"/>
      <c r="I115" s="154"/>
      <c r="J115" s="154"/>
      <c r="K115" s="112">
        <f>ROUND(K32*T115,2)</f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310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1.25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29.25" customHeight="1">
      <c r="A117" s="37"/>
      <c r="B117" s="38"/>
      <c r="C117" s="118" t="s">
        <v>266</v>
      </c>
      <c r="D117" s="119"/>
      <c r="E117" s="119"/>
      <c r="F117" s="119"/>
      <c r="G117" s="119"/>
      <c r="H117" s="119"/>
      <c r="I117" s="119"/>
      <c r="J117" s="119"/>
      <c r="K117" s="120">
        <f>ROUND(K98+K109,2)</f>
        <v>0</v>
      </c>
      <c r="L117" s="119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22" spans="1:65" s="2" customFormat="1" ht="6.95" customHeight="1">
      <c r="A122" s="37"/>
      <c r="B122" s="57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4.95" customHeight="1">
      <c r="A123" s="37"/>
      <c r="B123" s="38"/>
      <c r="C123" s="23" t="s">
        <v>311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2" customHeight="1">
      <c r="A125" s="37"/>
      <c r="B125" s="38"/>
      <c r="C125" s="29" t="s">
        <v>15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6.5" customHeight="1">
      <c r="A126" s="37"/>
      <c r="B126" s="38"/>
      <c r="C126" s="37"/>
      <c r="D126" s="37"/>
      <c r="E126" s="324" t="str">
        <f>E7</f>
        <v>Krytá plaváreň Lučenec</v>
      </c>
      <c r="F126" s="325"/>
      <c r="G126" s="325"/>
      <c r="H126" s="325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1" customFormat="1" ht="12" customHeight="1">
      <c r="B127" s="22"/>
      <c r="C127" s="29" t="s">
        <v>272</v>
      </c>
      <c r="M127" s="22"/>
    </row>
    <row r="128" spans="1:65" s="2" customFormat="1" ht="16.5" customHeight="1">
      <c r="A128" s="37"/>
      <c r="B128" s="38"/>
      <c r="C128" s="37"/>
      <c r="D128" s="37"/>
      <c r="E128" s="324" t="s">
        <v>3410</v>
      </c>
      <c r="F128" s="326"/>
      <c r="G128" s="326"/>
      <c r="H128" s="326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274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6.5" customHeight="1">
      <c r="A130" s="37"/>
      <c r="B130" s="38"/>
      <c r="C130" s="37"/>
      <c r="D130" s="37"/>
      <c r="E130" s="305" t="str">
        <f>E11</f>
        <v>03.10 - Elektrická požiarna signalizácia</v>
      </c>
      <c r="F130" s="326"/>
      <c r="G130" s="326"/>
      <c r="H130" s="326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19</v>
      </c>
      <c r="D132" s="37"/>
      <c r="E132" s="37"/>
      <c r="F132" s="27" t="str">
        <f>F14</f>
        <v>ul. Športová, Lučenec</v>
      </c>
      <c r="G132" s="37"/>
      <c r="H132" s="37"/>
      <c r="I132" s="29" t="s">
        <v>21</v>
      </c>
      <c r="J132" s="63" t="str">
        <f>IF(J14="","",J14)</f>
        <v>21. 4. 2022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23</v>
      </c>
      <c r="D134" s="37"/>
      <c r="E134" s="37"/>
      <c r="F134" s="27" t="str">
        <f>E17</f>
        <v>Mesto Lučenec</v>
      </c>
      <c r="G134" s="37"/>
      <c r="H134" s="37"/>
      <c r="I134" s="29" t="s">
        <v>29</v>
      </c>
      <c r="J134" s="32" t="str">
        <f>E23</f>
        <v>Aproving, s.r.o.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27</v>
      </c>
      <c r="D135" s="37"/>
      <c r="E135" s="37"/>
      <c r="F135" s="27" t="str">
        <f>IF(E20="","",E20)</f>
        <v>Vyplň údaj</v>
      </c>
      <c r="G135" s="37"/>
      <c r="H135" s="37"/>
      <c r="I135" s="29" t="s">
        <v>34</v>
      </c>
      <c r="J135" s="32" t="str">
        <f>E26</f>
        <v xml:space="preserve"> 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0.3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11" customFormat="1" ht="29.25" customHeight="1">
      <c r="A137" s="161"/>
      <c r="B137" s="162"/>
      <c r="C137" s="163" t="s">
        <v>312</v>
      </c>
      <c r="D137" s="164" t="s">
        <v>66</v>
      </c>
      <c r="E137" s="164" t="s">
        <v>62</v>
      </c>
      <c r="F137" s="164" t="s">
        <v>63</v>
      </c>
      <c r="G137" s="164" t="s">
        <v>313</v>
      </c>
      <c r="H137" s="164" t="s">
        <v>314</v>
      </c>
      <c r="I137" s="164" t="s">
        <v>315</v>
      </c>
      <c r="J137" s="164" t="s">
        <v>316</v>
      </c>
      <c r="K137" s="165" t="s">
        <v>281</v>
      </c>
      <c r="L137" s="166" t="s">
        <v>317</v>
      </c>
      <c r="M137" s="167"/>
      <c r="N137" s="70" t="s">
        <v>1</v>
      </c>
      <c r="O137" s="71" t="s">
        <v>45</v>
      </c>
      <c r="P137" s="71" t="s">
        <v>318</v>
      </c>
      <c r="Q137" s="71" t="s">
        <v>319</v>
      </c>
      <c r="R137" s="71" t="s">
        <v>320</v>
      </c>
      <c r="S137" s="71" t="s">
        <v>321</v>
      </c>
      <c r="T137" s="71" t="s">
        <v>322</v>
      </c>
      <c r="U137" s="71" t="s">
        <v>323</v>
      </c>
      <c r="V137" s="71" t="s">
        <v>324</v>
      </c>
      <c r="W137" s="71" t="s">
        <v>325</v>
      </c>
      <c r="X137" s="72" t="s">
        <v>326</v>
      </c>
      <c r="Y137" s="161"/>
      <c r="Z137" s="161"/>
      <c r="AA137" s="161"/>
      <c r="AB137" s="161"/>
      <c r="AC137" s="161"/>
      <c r="AD137" s="161"/>
      <c r="AE137" s="161"/>
    </row>
    <row r="138" spans="1:65" s="2" customFormat="1" ht="22.9" customHeight="1">
      <c r="A138" s="37"/>
      <c r="B138" s="38"/>
      <c r="C138" s="77" t="s">
        <v>276</v>
      </c>
      <c r="D138" s="37"/>
      <c r="E138" s="37"/>
      <c r="F138" s="37"/>
      <c r="G138" s="37"/>
      <c r="H138" s="37"/>
      <c r="I138" s="37"/>
      <c r="J138" s="37"/>
      <c r="K138" s="168">
        <f>BK138</f>
        <v>0</v>
      </c>
      <c r="L138" s="37"/>
      <c r="M138" s="38"/>
      <c r="N138" s="73"/>
      <c r="O138" s="64"/>
      <c r="P138" s="74"/>
      <c r="Q138" s="169">
        <f>Q139+Q174+Q178</f>
        <v>0</v>
      </c>
      <c r="R138" s="169">
        <f>R139+R174+R178</f>
        <v>0</v>
      </c>
      <c r="S138" s="74"/>
      <c r="T138" s="170">
        <f>T139+T174+T178</f>
        <v>0</v>
      </c>
      <c r="U138" s="74"/>
      <c r="V138" s="170">
        <f>V139+V174+V178</f>
        <v>6.7818000000000003E-2</v>
      </c>
      <c r="W138" s="74"/>
      <c r="X138" s="171">
        <f>X139+X174+X178</f>
        <v>0</v>
      </c>
      <c r="Y138" s="37"/>
      <c r="Z138" s="37"/>
      <c r="AA138" s="37"/>
      <c r="AB138" s="37"/>
      <c r="AC138" s="37"/>
      <c r="AD138" s="37"/>
      <c r="AE138" s="37"/>
      <c r="AT138" s="19" t="s">
        <v>82</v>
      </c>
      <c r="AU138" s="19" t="s">
        <v>283</v>
      </c>
      <c r="BK138" s="172">
        <f>BK139+BK174+BK178</f>
        <v>0</v>
      </c>
    </row>
    <row r="139" spans="1:65" s="12" customFormat="1" ht="25.9" customHeight="1">
      <c r="B139" s="173"/>
      <c r="D139" s="174" t="s">
        <v>82</v>
      </c>
      <c r="E139" s="175" t="s">
        <v>483</v>
      </c>
      <c r="F139" s="175" t="s">
        <v>1342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Q140+Q153+Q172</f>
        <v>0</v>
      </c>
      <c r="R139" s="180">
        <f>R140+R153+R172</f>
        <v>0</v>
      </c>
      <c r="S139" s="179"/>
      <c r="T139" s="181">
        <f>T140+T153+T172</f>
        <v>0</v>
      </c>
      <c r="U139" s="179"/>
      <c r="V139" s="181">
        <f>V140+V153+V172</f>
        <v>6.6110000000000002E-2</v>
      </c>
      <c r="W139" s="179"/>
      <c r="X139" s="182">
        <f>X140+X153+X172</f>
        <v>0</v>
      </c>
      <c r="AR139" s="174" t="s">
        <v>90</v>
      </c>
      <c r="AT139" s="183" t="s">
        <v>82</v>
      </c>
      <c r="AU139" s="183" t="s">
        <v>83</v>
      </c>
      <c r="AY139" s="174" t="s">
        <v>329</v>
      </c>
      <c r="BK139" s="184">
        <f>BK140+BK153+BK172</f>
        <v>0</v>
      </c>
    </row>
    <row r="140" spans="1:65" s="12" customFormat="1" ht="22.9" customHeight="1">
      <c r="B140" s="173"/>
      <c r="D140" s="174" t="s">
        <v>82</v>
      </c>
      <c r="E140" s="185" t="s">
        <v>3414</v>
      </c>
      <c r="F140" s="185" t="s">
        <v>3415</v>
      </c>
      <c r="I140" s="176"/>
      <c r="J140" s="176"/>
      <c r="K140" s="186">
        <f>BK140</f>
        <v>0</v>
      </c>
      <c r="M140" s="173"/>
      <c r="N140" s="178"/>
      <c r="O140" s="179"/>
      <c r="P140" s="179"/>
      <c r="Q140" s="180">
        <f>SUM(Q141:Q152)</f>
        <v>0</v>
      </c>
      <c r="R140" s="180">
        <f>SUM(R141:R152)</f>
        <v>0</v>
      </c>
      <c r="S140" s="179"/>
      <c r="T140" s="181">
        <f>SUM(T141:T152)</f>
        <v>0</v>
      </c>
      <c r="U140" s="179"/>
      <c r="V140" s="181">
        <f>SUM(V141:V152)</f>
        <v>1.4780000000000001E-2</v>
      </c>
      <c r="W140" s="179"/>
      <c r="X140" s="182">
        <f>SUM(X141:X152)</f>
        <v>0</v>
      </c>
      <c r="AR140" s="174" t="s">
        <v>90</v>
      </c>
      <c r="AT140" s="183" t="s">
        <v>82</v>
      </c>
      <c r="AU140" s="183" t="s">
        <v>90</v>
      </c>
      <c r="AY140" s="174" t="s">
        <v>329</v>
      </c>
      <c r="BK140" s="184">
        <f>SUM(BK141:BK152)</f>
        <v>0</v>
      </c>
    </row>
    <row r="141" spans="1:65" s="2" customFormat="1" ht="16.5" customHeight="1">
      <c r="A141" s="37"/>
      <c r="B141" s="153"/>
      <c r="C141" s="187" t="s">
        <v>90</v>
      </c>
      <c r="D141" s="187" t="s">
        <v>331</v>
      </c>
      <c r="E141" s="188" t="s">
        <v>5530</v>
      </c>
      <c r="F141" s="189" t="s">
        <v>5531</v>
      </c>
      <c r="G141" s="190" t="s">
        <v>646</v>
      </c>
      <c r="H141" s="191">
        <v>1420</v>
      </c>
      <c r="I141" s="192"/>
      <c r="J141" s="192"/>
      <c r="K141" s="191">
        <f t="shared" ref="K141:K152" si="6">ROUND(P141*H141,3)</f>
        <v>0</v>
      </c>
      <c r="L141" s="193"/>
      <c r="M141" s="38"/>
      <c r="N141" s="194" t="s">
        <v>1</v>
      </c>
      <c r="O141" s="195" t="s">
        <v>47</v>
      </c>
      <c r="P141" s="196">
        <f t="shared" ref="P141:P152" si="7">I141+J141</f>
        <v>0</v>
      </c>
      <c r="Q141" s="196">
        <f t="shared" ref="Q141:Q152" si="8">ROUND(I141*H141,3)</f>
        <v>0</v>
      </c>
      <c r="R141" s="196">
        <f t="shared" ref="R141:R152" si="9">ROUND(J141*H141,3)</f>
        <v>0</v>
      </c>
      <c r="S141" s="66"/>
      <c r="T141" s="197">
        <f t="shared" ref="T141:T152" si="10">S141*H141</f>
        <v>0</v>
      </c>
      <c r="U141" s="197">
        <v>0</v>
      </c>
      <c r="V141" s="197">
        <f t="shared" ref="V141:V152" si="11">U141*H141</f>
        <v>0</v>
      </c>
      <c r="W141" s="197">
        <v>0</v>
      </c>
      <c r="X141" s="198">
        <f t="shared" ref="X141:X152" si="12"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335</v>
      </c>
      <c r="AT141" s="199" t="s">
        <v>331</v>
      </c>
      <c r="AU141" s="199" t="s">
        <v>96</v>
      </c>
      <c r="AY141" s="19" t="s">
        <v>329</v>
      </c>
      <c r="BE141" s="115">
        <f t="shared" ref="BE141:BE152" si="13">IF(O141="základná",K141,0)</f>
        <v>0</v>
      </c>
      <c r="BF141" s="115">
        <f t="shared" ref="BF141:BF152" si="14">IF(O141="znížená",K141,0)</f>
        <v>0</v>
      </c>
      <c r="BG141" s="115">
        <f t="shared" ref="BG141:BG152" si="15">IF(O141="zákl. prenesená",K141,0)</f>
        <v>0</v>
      </c>
      <c r="BH141" s="115">
        <f t="shared" ref="BH141:BH152" si="16">IF(O141="zníž. prenesená",K141,0)</f>
        <v>0</v>
      </c>
      <c r="BI141" s="115">
        <f t="shared" ref="BI141:BI152" si="17">IF(O141="nulová",K141,0)</f>
        <v>0</v>
      </c>
      <c r="BJ141" s="19" t="s">
        <v>96</v>
      </c>
      <c r="BK141" s="200">
        <f t="shared" ref="BK141:BK152" si="18">ROUND(P141*H141,3)</f>
        <v>0</v>
      </c>
      <c r="BL141" s="19" t="s">
        <v>335</v>
      </c>
      <c r="BM141" s="199" t="s">
        <v>5532</v>
      </c>
    </row>
    <row r="142" spans="1:65" s="2" customFormat="1" ht="16.5" customHeight="1">
      <c r="A142" s="37"/>
      <c r="B142" s="153"/>
      <c r="C142" s="233" t="s">
        <v>96</v>
      </c>
      <c r="D142" s="233" t="s">
        <v>483</v>
      </c>
      <c r="E142" s="234" t="s">
        <v>5533</v>
      </c>
      <c r="F142" s="235" t="s">
        <v>5534</v>
      </c>
      <c r="G142" s="236" t="s">
        <v>646</v>
      </c>
      <c r="H142" s="237">
        <v>1420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1.0000000000000001E-5</v>
      </c>
      <c r="V142" s="197">
        <f t="shared" si="11"/>
        <v>1.4200000000000001E-2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364</v>
      </c>
      <c r="AT142" s="199" t="s">
        <v>483</v>
      </c>
      <c r="AU142" s="199" t="s">
        <v>96</v>
      </c>
      <c r="AY142" s="19" t="s">
        <v>329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335</v>
      </c>
      <c r="BM142" s="199" t="s">
        <v>5535</v>
      </c>
    </row>
    <row r="143" spans="1:65" s="2" customFormat="1" ht="24.2" customHeight="1">
      <c r="A143" s="37"/>
      <c r="B143" s="153"/>
      <c r="C143" s="187" t="s">
        <v>178</v>
      </c>
      <c r="D143" s="187" t="s">
        <v>331</v>
      </c>
      <c r="E143" s="188" t="s">
        <v>5536</v>
      </c>
      <c r="F143" s="189" t="s">
        <v>5537</v>
      </c>
      <c r="G143" s="190" t="s">
        <v>646</v>
      </c>
      <c r="H143" s="191">
        <v>1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335</v>
      </c>
      <c r="AT143" s="199" t="s">
        <v>331</v>
      </c>
      <c r="AU143" s="199" t="s">
        <v>96</v>
      </c>
      <c r="AY143" s="19" t="s">
        <v>329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335</v>
      </c>
      <c r="BM143" s="199" t="s">
        <v>5538</v>
      </c>
    </row>
    <row r="144" spans="1:65" s="2" customFormat="1" ht="16.5" customHeight="1">
      <c r="A144" s="37"/>
      <c r="B144" s="153"/>
      <c r="C144" s="233" t="s">
        <v>335</v>
      </c>
      <c r="D144" s="233" t="s">
        <v>483</v>
      </c>
      <c r="E144" s="234" t="s">
        <v>5539</v>
      </c>
      <c r="F144" s="235" t="s">
        <v>5540</v>
      </c>
      <c r="G144" s="236" t="s">
        <v>646</v>
      </c>
      <c r="H144" s="237">
        <v>1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1.6000000000000001E-4</v>
      </c>
      <c r="V144" s="197">
        <f t="shared" si="11"/>
        <v>1.6000000000000001E-4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1223</v>
      </c>
      <c r="AT144" s="199" t="s">
        <v>483</v>
      </c>
      <c r="AU144" s="199" t="s">
        <v>96</v>
      </c>
      <c r="AY144" s="19" t="s">
        <v>329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1223</v>
      </c>
      <c r="BM144" s="199" t="s">
        <v>5541</v>
      </c>
    </row>
    <row r="145" spans="1:65" s="2" customFormat="1" ht="24.2" customHeight="1">
      <c r="A145" s="37"/>
      <c r="B145" s="153"/>
      <c r="C145" s="187" t="s">
        <v>350</v>
      </c>
      <c r="D145" s="187" t="s">
        <v>331</v>
      </c>
      <c r="E145" s="188" t="s">
        <v>5542</v>
      </c>
      <c r="F145" s="189" t="s">
        <v>5543</v>
      </c>
      <c r="G145" s="190" t="s">
        <v>342</v>
      </c>
      <c r="H145" s="191">
        <v>20</v>
      </c>
      <c r="I145" s="192"/>
      <c r="J145" s="192"/>
      <c r="K145" s="191">
        <f t="shared" si="6"/>
        <v>0</v>
      </c>
      <c r="L145" s="193"/>
      <c r="M145" s="38"/>
      <c r="N145" s="194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335</v>
      </c>
      <c r="AT145" s="199" t="s">
        <v>331</v>
      </c>
      <c r="AU145" s="199" t="s">
        <v>96</v>
      </c>
      <c r="AY145" s="19" t="s">
        <v>329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335</v>
      </c>
      <c r="BM145" s="199" t="s">
        <v>5544</v>
      </c>
    </row>
    <row r="146" spans="1:65" s="2" customFormat="1" ht="24.2" customHeight="1">
      <c r="A146" s="37"/>
      <c r="B146" s="153"/>
      <c r="C146" s="233" t="s">
        <v>355</v>
      </c>
      <c r="D146" s="233" t="s">
        <v>483</v>
      </c>
      <c r="E146" s="234" t="s">
        <v>5545</v>
      </c>
      <c r="F146" s="235" t="s">
        <v>5546</v>
      </c>
      <c r="G146" s="236" t="s">
        <v>342</v>
      </c>
      <c r="H146" s="237">
        <v>20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364</v>
      </c>
      <c r="AT146" s="199" t="s">
        <v>483</v>
      </c>
      <c r="AU146" s="199" t="s">
        <v>96</v>
      </c>
      <c r="AY146" s="19" t="s">
        <v>329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335</v>
      </c>
      <c r="BM146" s="199" t="s">
        <v>5547</v>
      </c>
    </row>
    <row r="147" spans="1:65" s="2" customFormat="1" ht="33" customHeight="1">
      <c r="A147" s="37"/>
      <c r="B147" s="153"/>
      <c r="C147" s="187" t="s">
        <v>359</v>
      </c>
      <c r="D147" s="187" t="s">
        <v>331</v>
      </c>
      <c r="E147" s="188" t="s">
        <v>5548</v>
      </c>
      <c r="F147" s="189" t="s">
        <v>5549</v>
      </c>
      <c r="G147" s="190" t="s">
        <v>342</v>
      </c>
      <c r="H147" s="191">
        <v>385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335</v>
      </c>
      <c r="AT147" s="199" t="s">
        <v>331</v>
      </c>
      <c r="AU147" s="199" t="s">
        <v>96</v>
      </c>
      <c r="AY147" s="19" t="s">
        <v>329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335</v>
      </c>
      <c r="BM147" s="199" t="s">
        <v>5550</v>
      </c>
    </row>
    <row r="148" spans="1:65" s="2" customFormat="1" ht="24.2" customHeight="1">
      <c r="A148" s="37"/>
      <c r="B148" s="153"/>
      <c r="C148" s="233" t="s">
        <v>364</v>
      </c>
      <c r="D148" s="233" t="s">
        <v>483</v>
      </c>
      <c r="E148" s="234" t="s">
        <v>5551</v>
      </c>
      <c r="F148" s="235" t="s">
        <v>5552</v>
      </c>
      <c r="G148" s="236" t="s">
        <v>342</v>
      </c>
      <c r="H148" s="237">
        <v>385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364</v>
      </c>
      <c r="AT148" s="199" t="s">
        <v>483</v>
      </c>
      <c r="AU148" s="199" t="s">
        <v>96</v>
      </c>
      <c r="AY148" s="19" t="s">
        <v>329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335</v>
      </c>
      <c r="BM148" s="199" t="s">
        <v>5553</v>
      </c>
    </row>
    <row r="149" spans="1:65" s="2" customFormat="1" ht="24.2" customHeight="1">
      <c r="A149" s="37"/>
      <c r="B149" s="153"/>
      <c r="C149" s="187" t="s">
        <v>369</v>
      </c>
      <c r="D149" s="187" t="s">
        <v>331</v>
      </c>
      <c r="E149" s="188" t="s">
        <v>5554</v>
      </c>
      <c r="F149" s="189" t="s">
        <v>5555</v>
      </c>
      <c r="G149" s="190" t="s">
        <v>342</v>
      </c>
      <c r="H149" s="191">
        <v>30</v>
      </c>
      <c r="I149" s="192"/>
      <c r="J149" s="192"/>
      <c r="K149" s="191">
        <f t="shared" si="6"/>
        <v>0</v>
      </c>
      <c r="L149" s="193"/>
      <c r="M149" s="38"/>
      <c r="N149" s="194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335</v>
      </c>
      <c r="AT149" s="199" t="s">
        <v>331</v>
      </c>
      <c r="AU149" s="199" t="s">
        <v>96</v>
      </c>
      <c r="AY149" s="19" t="s">
        <v>329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335</v>
      </c>
      <c r="BM149" s="199" t="s">
        <v>5556</v>
      </c>
    </row>
    <row r="150" spans="1:65" s="2" customFormat="1" ht="24.2" customHeight="1">
      <c r="A150" s="37"/>
      <c r="B150" s="153"/>
      <c r="C150" s="233" t="s">
        <v>381</v>
      </c>
      <c r="D150" s="233" t="s">
        <v>483</v>
      </c>
      <c r="E150" s="234" t="s">
        <v>5557</v>
      </c>
      <c r="F150" s="235" t="s">
        <v>5558</v>
      </c>
      <c r="G150" s="236" t="s">
        <v>342</v>
      </c>
      <c r="H150" s="237">
        <v>30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364</v>
      </c>
      <c r="AT150" s="199" t="s">
        <v>483</v>
      </c>
      <c r="AU150" s="199" t="s">
        <v>96</v>
      </c>
      <c r="AY150" s="19" t="s">
        <v>329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335</v>
      </c>
      <c r="BM150" s="199" t="s">
        <v>5559</v>
      </c>
    </row>
    <row r="151" spans="1:65" s="2" customFormat="1" ht="24.2" customHeight="1">
      <c r="A151" s="37"/>
      <c r="B151" s="153"/>
      <c r="C151" s="187" t="s">
        <v>386</v>
      </c>
      <c r="D151" s="187" t="s">
        <v>331</v>
      </c>
      <c r="E151" s="188" t="s">
        <v>5560</v>
      </c>
      <c r="F151" s="189" t="s">
        <v>5561</v>
      </c>
      <c r="G151" s="190" t="s">
        <v>646</v>
      </c>
      <c r="H151" s="191">
        <v>42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335</v>
      </c>
      <c r="AT151" s="199" t="s">
        <v>331</v>
      </c>
      <c r="AU151" s="199" t="s">
        <v>96</v>
      </c>
      <c r="AY151" s="19" t="s">
        <v>329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335</v>
      </c>
      <c r="BM151" s="199" t="s">
        <v>5562</v>
      </c>
    </row>
    <row r="152" spans="1:65" s="2" customFormat="1" ht="16.5" customHeight="1">
      <c r="A152" s="37"/>
      <c r="B152" s="153"/>
      <c r="C152" s="233" t="s">
        <v>394</v>
      </c>
      <c r="D152" s="233" t="s">
        <v>483</v>
      </c>
      <c r="E152" s="234" t="s">
        <v>5563</v>
      </c>
      <c r="F152" s="235" t="s">
        <v>5564</v>
      </c>
      <c r="G152" s="236" t="s">
        <v>646</v>
      </c>
      <c r="H152" s="237">
        <v>42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1.0000000000000001E-5</v>
      </c>
      <c r="V152" s="197">
        <f t="shared" si="11"/>
        <v>4.2000000000000002E-4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364</v>
      </c>
      <c r="AT152" s="199" t="s">
        <v>483</v>
      </c>
      <c r="AU152" s="199" t="s">
        <v>96</v>
      </c>
      <c r="AY152" s="19" t="s">
        <v>329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335</v>
      </c>
      <c r="BM152" s="199" t="s">
        <v>5565</v>
      </c>
    </row>
    <row r="153" spans="1:65" s="12" customFormat="1" ht="22.9" customHeight="1">
      <c r="B153" s="173"/>
      <c r="D153" s="174" t="s">
        <v>82</v>
      </c>
      <c r="E153" s="185" t="s">
        <v>4753</v>
      </c>
      <c r="F153" s="185" t="s">
        <v>4754</v>
      </c>
      <c r="I153" s="176"/>
      <c r="J153" s="176"/>
      <c r="K153" s="186">
        <f>BK153</f>
        <v>0</v>
      </c>
      <c r="M153" s="173"/>
      <c r="N153" s="178"/>
      <c r="O153" s="179"/>
      <c r="P153" s="179"/>
      <c r="Q153" s="180">
        <f>SUM(Q154:Q171)</f>
        <v>0</v>
      </c>
      <c r="R153" s="180">
        <f>SUM(R154:R171)</f>
        <v>0</v>
      </c>
      <c r="S153" s="179"/>
      <c r="T153" s="181">
        <f>SUM(T154:T171)</f>
        <v>0</v>
      </c>
      <c r="U153" s="179"/>
      <c r="V153" s="181">
        <f>SUM(V154:V171)</f>
        <v>5.1330000000000001E-2</v>
      </c>
      <c r="W153" s="179"/>
      <c r="X153" s="182">
        <f>SUM(X154:X171)</f>
        <v>0</v>
      </c>
      <c r="AR153" s="174" t="s">
        <v>90</v>
      </c>
      <c r="AT153" s="183" t="s">
        <v>82</v>
      </c>
      <c r="AU153" s="183" t="s">
        <v>90</v>
      </c>
      <c r="AY153" s="174" t="s">
        <v>329</v>
      </c>
      <c r="BK153" s="184">
        <f>SUM(BK154:BK171)</f>
        <v>0</v>
      </c>
    </row>
    <row r="154" spans="1:65" s="2" customFormat="1" ht="16.5" customHeight="1">
      <c r="A154" s="37"/>
      <c r="B154" s="153"/>
      <c r="C154" s="187" t="s">
        <v>399</v>
      </c>
      <c r="D154" s="187" t="s">
        <v>331</v>
      </c>
      <c r="E154" s="188" t="s">
        <v>5566</v>
      </c>
      <c r="F154" s="189" t="s">
        <v>5567</v>
      </c>
      <c r="G154" s="190" t="s">
        <v>646</v>
      </c>
      <c r="H154" s="191">
        <v>8</v>
      </c>
      <c r="I154" s="192"/>
      <c r="J154" s="192"/>
      <c r="K154" s="191">
        <f t="shared" ref="K154:K171" si="19">ROUND(P154*H154,3)</f>
        <v>0</v>
      </c>
      <c r="L154" s="193"/>
      <c r="M154" s="38"/>
      <c r="N154" s="194" t="s">
        <v>1</v>
      </c>
      <c r="O154" s="195" t="s">
        <v>47</v>
      </c>
      <c r="P154" s="196">
        <f t="shared" ref="P154:P171" si="20">I154+J154</f>
        <v>0</v>
      </c>
      <c r="Q154" s="196">
        <f t="shared" ref="Q154:Q171" si="21">ROUND(I154*H154,3)</f>
        <v>0</v>
      </c>
      <c r="R154" s="196">
        <f t="shared" ref="R154:R171" si="22">ROUND(J154*H154,3)</f>
        <v>0</v>
      </c>
      <c r="S154" s="66"/>
      <c r="T154" s="197">
        <f t="shared" ref="T154:T171" si="23">S154*H154</f>
        <v>0</v>
      </c>
      <c r="U154" s="197">
        <v>0</v>
      </c>
      <c r="V154" s="197">
        <f t="shared" ref="V154:V171" si="24">U154*H154</f>
        <v>0</v>
      </c>
      <c r="W154" s="197">
        <v>0</v>
      </c>
      <c r="X154" s="198">
        <f t="shared" ref="X154:X171" si="25"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335</v>
      </c>
      <c r="AT154" s="199" t="s">
        <v>331</v>
      </c>
      <c r="AU154" s="199" t="s">
        <v>96</v>
      </c>
      <c r="AY154" s="19" t="s">
        <v>329</v>
      </c>
      <c r="BE154" s="115">
        <f t="shared" ref="BE154:BE171" si="26">IF(O154="základná",K154,0)</f>
        <v>0</v>
      </c>
      <c r="BF154" s="115">
        <f t="shared" ref="BF154:BF171" si="27">IF(O154="znížená",K154,0)</f>
        <v>0</v>
      </c>
      <c r="BG154" s="115">
        <f t="shared" ref="BG154:BG171" si="28">IF(O154="zákl. prenesená",K154,0)</f>
        <v>0</v>
      </c>
      <c r="BH154" s="115">
        <f t="shared" ref="BH154:BH171" si="29">IF(O154="zníž. prenesená",K154,0)</f>
        <v>0</v>
      </c>
      <c r="BI154" s="115">
        <f t="shared" ref="BI154:BI171" si="30">IF(O154="nulová",K154,0)</f>
        <v>0</v>
      </c>
      <c r="BJ154" s="19" t="s">
        <v>96</v>
      </c>
      <c r="BK154" s="200">
        <f t="shared" ref="BK154:BK171" si="31">ROUND(P154*H154,3)</f>
        <v>0</v>
      </c>
      <c r="BL154" s="19" t="s">
        <v>335</v>
      </c>
      <c r="BM154" s="199" t="s">
        <v>5568</v>
      </c>
    </row>
    <row r="155" spans="1:65" s="2" customFormat="1" ht="24.2" customHeight="1">
      <c r="A155" s="37"/>
      <c r="B155" s="153"/>
      <c r="C155" s="233" t="s">
        <v>454</v>
      </c>
      <c r="D155" s="233" t="s">
        <v>483</v>
      </c>
      <c r="E155" s="234" t="s">
        <v>5569</v>
      </c>
      <c r="F155" s="235" t="s">
        <v>5570</v>
      </c>
      <c r="G155" s="236" t="s">
        <v>646</v>
      </c>
      <c r="H155" s="237">
        <v>8</v>
      </c>
      <c r="I155" s="238"/>
      <c r="J155" s="239"/>
      <c r="K155" s="237">
        <f t="shared" si="19"/>
        <v>0</v>
      </c>
      <c r="L155" s="239"/>
      <c r="M155" s="240"/>
      <c r="N155" s="241" t="s">
        <v>1</v>
      </c>
      <c r="O155" s="195" t="s">
        <v>47</v>
      </c>
      <c r="P155" s="196">
        <f t="shared" si="20"/>
        <v>0</v>
      </c>
      <c r="Q155" s="196">
        <f t="shared" si="21"/>
        <v>0</v>
      </c>
      <c r="R155" s="196">
        <f t="shared" si="22"/>
        <v>0</v>
      </c>
      <c r="S155" s="66"/>
      <c r="T155" s="197">
        <f t="shared" si="23"/>
        <v>0</v>
      </c>
      <c r="U155" s="197">
        <v>8.8000000000000003E-4</v>
      </c>
      <c r="V155" s="197">
        <f t="shared" si="24"/>
        <v>7.0400000000000003E-3</v>
      </c>
      <c r="W155" s="197">
        <v>0</v>
      </c>
      <c r="X155" s="198">
        <f t="shared" si="25"/>
        <v>0</v>
      </c>
      <c r="Y155" s="37"/>
      <c r="Z155" s="37"/>
      <c r="AA155" s="37"/>
      <c r="AB155" s="37"/>
      <c r="AC155" s="37"/>
      <c r="AD155" s="37"/>
      <c r="AE155" s="37"/>
      <c r="AR155" s="199" t="s">
        <v>1223</v>
      </c>
      <c r="AT155" s="199" t="s">
        <v>483</v>
      </c>
      <c r="AU155" s="199" t="s">
        <v>96</v>
      </c>
      <c r="AY155" s="19" t="s">
        <v>329</v>
      </c>
      <c r="BE155" s="115">
        <f t="shared" si="26"/>
        <v>0</v>
      </c>
      <c r="BF155" s="115">
        <f t="shared" si="27"/>
        <v>0</v>
      </c>
      <c r="BG155" s="115">
        <f t="shared" si="28"/>
        <v>0</v>
      </c>
      <c r="BH155" s="115">
        <f t="shared" si="29"/>
        <v>0</v>
      </c>
      <c r="BI155" s="115">
        <f t="shared" si="30"/>
        <v>0</v>
      </c>
      <c r="BJ155" s="19" t="s">
        <v>96</v>
      </c>
      <c r="BK155" s="200">
        <f t="shared" si="31"/>
        <v>0</v>
      </c>
      <c r="BL155" s="19" t="s">
        <v>1223</v>
      </c>
      <c r="BM155" s="199" t="s">
        <v>5571</v>
      </c>
    </row>
    <row r="156" spans="1:65" s="2" customFormat="1" ht="24.2" customHeight="1">
      <c r="A156" s="37"/>
      <c r="B156" s="153"/>
      <c r="C156" s="187" t="s">
        <v>459</v>
      </c>
      <c r="D156" s="187" t="s">
        <v>331</v>
      </c>
      <c r="E156" s="188" t="s">
        <v>5572</v>
      </c>
      <c r="F156" s="189" t="s">
        <v>5573</v>
      </c>
      <c r="G156" s="190" t="s">
        <v>646</v>
      </c>
      <c r="H156" s="191">
        <v>6</v>
      </c>
      <c r="I156" s="192"/>
      <c r="J156" s="192"/>
      <c r="K156" s="191">
        <f t="shared" si="19"/>
        <v>0</v>
      </c>
      <c r="L156" s="193"/>
      <c r="M156" s="38"/>
      <c r="N156" s="194" t="s">
        <v>1</v>
      </c>
      <c r="O156" s="195" t="s">
        <v>47</v>
      </c>
      <c r="P156" s="196">
        <f t="shared" si="20"/>
        <v>0</v>
      </c>
      <c r="Q156" s="196">
        <f t="shared" si="21"/>
        <v>0</v>
      </c>
      <c r="R156" s="196">
        <f t="shared" si="22"/>
        <v>0</v>
      </c>
      <c r="S156" s="66"/>
      <c r="T156" s="197">
        <f t="shared" si="23"/>
        <v>0</v>
      </c>
      <c r="U156" s="197">
        <v>0</v>
      </c>
      <c r="V156" s="197">
        <f t="shared" si="24"/>
        <v>0</v>
      </c>
      <c r="W156" s="197">
        <v>0</v>
      </c>
      <c r="X156" s="198">
        <f t="shared" si="25"/>
        <v>0</v>
      </c>
      <c r="Y156" s="37"/>
      <c r="Z156" s="37"/>
      <c r="AA156" s="37"/>
      <c r="AB156" s="37"/>
      <c r="AC156" s="37"/>
      <c r="AD156" s="37"/>
      <c r="AE156" s="37"/>
      <c r="AR156" s="199" t="s">
        <v>335</v>
      </c>
      <c r="AT156" s="199" t="s">
        <v>331</v>
      </c>
      <c r="AU156" s="199" t="s">
        <v>96</v>
      </c>
      <c r="AY156" s="19" t="s">
        <v>329</v>
      </c>
      <c r="BE156" s="115">
        <f t="shared" si="26"/>
        <v>0</v>
      </c>
      <c r="BF156" s="115">
        <f t="shared" si="27"/>
        <v>0</v>
      </c>
      <c r="BG156" s="115">
        <f t="shared" si="28"/>
        <v>0</v>
      </c>
      <c r="BH156" s="115">
        <f t="shared" si="29"/>
        <v>0</v>
      </c>
      <c r="BI156" s="115">
        <f t="shared" si="30"/>
        <v>0</v>
      </c>
      <c r="BJ156" s="19" t="s">
        <v>96</v>
      </c>
      <c r="BK156" s="200">
        <f t="shared" si="31"/>
        <v>0</v>
      </c>
      <c r="BL156" s="19" t="s">
        <v>335</v>
      </c>
      <c r="BM156" s="199" t="s">
        <v>5574</v>
      </c>
    </row>
    <row r="157" spans="1:65" s="2" customFormat="1" ht="21.75" customHeight="1">
      <c r="A157" s="37"/>
      <c r="B157" s="153"/>
      <c r="C157" s="233" t="s">
        <v>464</v>
      </c>
      <c r="D157" s="233" t="s">
        <v>483</v>
      </c>
      <c r="E157" s="234" t="s">
        <v>5575</v>
      </c>
      <c r="F157" s="235" t="s">
        <v>5576</v>
      </c>
      <c r="G157" s="236" t="s">
        <v>646</v>
      </c>
      <c r="H157" s="237">
        <v>6</v>
      </c>
      <c r="I157" s="238"/>
      <c r="J157" s="239"/>
      <c r="K157" s="237">
        <f t="shared" si="19"/>
        <v>0</v>
      </c>
      <c r="L157" s="239"/>
      <c r="M157" s="240"/>
      <c r="N157" s="241" t="s">
        <v>1</v>
      </c>
      <c r="O157" s="195" t="s">
        <v>47</v>
      </c>
      <c r="P157" s="196">
        <f t="shared" si="20"/>
        <v>0</v>
      </c>
      <c r="Q157" s="196">
        <f t="shared" si="21"/>
        <v>0</v>
      </c>
      <c r="R157" s="196">
        <f t="shared" si="22"/>
        <v>0</v>
      </c>
      <c r="S157" s="66"/>
      <c r="T157" s="197">
        <f t="shared" si="23"/>
        <v>0</v>
      </c>
      <c r="U157" s="197">
        <v>3.8800000000000002E-3</v>
      </c>
      <c r="V157" s="197">
        <f t="shared" si="24"/>
        <v>2.3280000000000002E-2</v>
      </c>
      <c r="W157" s="197">
        <v>0</v>
      </c>
      <c r="X157" s="198">
        <f t="shared" si="25"/>
        <v>0</v>
      </c>
      <c r="Y157" s="37"/>
      <c r="Z157" s="37"/>
      <c r="AA157" s="37"/>
      <c r="AB157" s="37"/>
      <c r="AC157" s="37"/>
      <c r="AD157" s="37"/>
      <c r="AE157" s="37"/>
      <c r="AR157" s="199" t="s">
        <v>1223</v>
      </c>
      <c r="AT157" s="199" t="s">
        <v>483</v>
      </c>
      <c r="AU157" s="199" t="s">
        <v>96</v>
      </c>
      <c r="AY157" s="19" t="s">
        <v>329</v>
      </c>
      <c r="BE157" s="115">
        <f t="shared" si="26"/>
        <v>0</v>
      </c>
      <c r="BF157" s="115">
        <f t="shared" si="27"/>
        <v>0</v>
      </c>
      <c r="BG157" s="115">
        <f t="shared" si="28"/>
        <v>0</v>
      </c>
      <c r="BH157" s="115">
        <f t="shared" si="29"/>
        <v>0</v>
      </c>
      <c r="BI157" s="115">
        <f t="shared" si="30"/>
        <v>0</v>
      </c>
      <c r="BJ157" s="19" t="s">
        <v>96</v>
      </c>
      <c r="BK157" s="200">
        <f t="shared" si="31"/>
        <v>0</v>
      </c>
      <c r="BL157" s="19" t="s">
        <v>1223</v>
      </c>
      <c r="BM157" s="199" t="s">
        <v>5577</v>
      </c>
    </row>
    <row r="158" spans="1:65" s="2" customFormat="1" ht="24.2" customHeight="1">
      <c r="A158" s="37"/>
      <c r="B158" s="153"/>
      <c r="C158" s="187" t="s">
        <v>468</v>
      </c>
      <c r="D158" s="187" t="s">
        <v>331</v>
      </c>
      <c r="E158" s="188" t="s">
        <v>5578</v>
      </c>
      <c r="F158" s="189" t="s">
        <v>5579</v>
      </c>
      <c r="G158" s="190" t="s">
        <v>646</v>
      </c>
      <c r="H158" s="191">
        <v>1</v>
      </c>
      <c r="I158" s="192"/>
      <c r="J158" s="192"/>
      <c r="K158" s="191">
        <f t="shared" si="19"/>
        <v>0</v>
      </c>
      <c r="L158" s="193"/>
      <c r="M158" s="38"/>
      <c r="N158" s="194" t="s">
        <v>1</v>
      </c>
      <c r="O158" s="195" t="s">
        <v>47</v>
      </c>
      <c r="P158" s="196">
        <f t="shared" si="20"/>
        <v>0</v>
      </c>
      <c r="Q158" s="196">
        <f t="shared" si="21"/>
        <v>0</v>
      </c>
      <c r="R158" s="196">
        <f t="shared" si="22"/>
        <v>0</v>
      </c>
      <c r="S158" s="66"/>
      <c r="T158" s="197">
        <f t="shared" si="23"/>
        <v>0</v>
      </c>
      <c r="U158" s="197">
        <v>0</v>
      </c>
      <c r="V158" s="197">
        <f t="shared" si="24"/>
        <v>0</v>
      </c>
      <c r="W158" s="197">
        <v>0</v>
      </c>
      <c r="X158" s="198">
        <f t="shared" si="25"/>
        <v>0</v>
      </c>
      <c r="Y158" s="37"/>
      <c r="Z158" s="37"/>
      <c r="AA158" s="37"/>
      <c r="AB158" s="37"/>
      <c r="AC158" s="37"/>
      <c r="AD158" s="37"/>
      <c r="AE158" s="37"/>
      <c r="AR158" s="199" t="s">
        <v>335</v>
      </c>
      <c r="AT158" s="199" t="s">
        <v>331</v>
      </c>
      <c r="AU158" s="199" t="s">
        <v>96</v>
      </c>
      <c r="AY158" s="19" t="s">
        <v>329</v>
      </c>
      <c r="BE158" s="115">
        <f t="shared" si="26"/>
        <v>0</v>
      </c>
      <c r="BF158" s="115">
        <f t="shared" si="27"/>
        <v>0</v>
      </c>
      <c r="BG158" s="115">
        <f t="shared" si="28"/>
        <v>0</v>
      </c>
      <c r="BH158" s="115">
        <f t="shared" si="29"/>
        <v>0</v>
      </c>
      <c r="BI158" s="115">
        <f t="shared" si="30"/>
        <v>0</v>
      </c>
      <c r="BJ158" s="19" t="s">
        <v>96</v>
      </c>
      <c r="BK158" s="200">
        <f t="shared" si="31"/>
        <v>0</v>
      </c>
      <c r="BL158" s="19" t="s">
        <v>335</v>
      </c>
      <c r="BM158" s="199" t="s">
        <v>5580</v>
      </c>
    </row>
    <row r="159" spans="1:65" s="2" customFormat="1" ht="16.5" customHeight="1">
      <c r="A159" s="37"/>
      <c r="B159" s="153"/>
      <c r="C159" s="233" t="s">
        <v>474</v>
      </c>
      <c r="D159" s="233" t="s">
        <v>483</v>
      </c>
      <c r="E159" s="234" t="s">
        <v>5581</v>
      </c>
      <c r="F159" s="235" t="s">
        <v>5582</v>
      </c>
      <c r="G159" s="236" t="s">
        <v>646</v>
      </c>
      <c r="H159" s="237">
        <v>1</v>
      </c>
      <c r="I159" s="238"/>
      <c r="J159" s="239"/>
      <c r="K159" s="237">
        <f t="shared" si="19"/>
        <v>0</v>
      </c>
      <c r="L159" s="239"/>
      <c r="M159" s="240"/>
      <c r="N159" s="241" t="s">
        <v>1</v>
      </c>
      <c r="O159" s="195" t="s">
        <v>47</v>
      </c>
      <c r="P159" s="196">
        <f t="shared" si="20"/>
        <v>0</v>
      </c>
      <c r="Q159" s="196">
        <f t="shared" si="21"/>
        <v>0</v>
      </c>
      <c r="R159" s="196">
        <f t="shared" si="22"/>
        <v>0</v>
      </c>
      <c r="S159" s="66"/>
      <c r="T159" s="197">
        <f t="shared" si="23"/>
        <v>0</v>
      </c>
      <c r="U159" s="197">
        <v>0</v>
      </c>
      <c r="V159" s="197">
        <f t="shared" si="24"/>
        <v>0</v>
      </c>
      <c r="W159" s="197">
        <v>0</v>
      </c>
      <c r="X159" s="198">
        <f t="shared" si="25"/>
        <v>0</v>
      </c>
      <c r="Y159" s="37"/>
      <c r="Z159" s="37"/>
      <c r="AA159" s="37"/>
      <c r="AB159" s="37"/>
      <c r="AC159" s="37"/>
      <c r="AD159" s="37"/>
      <c r="AE159" s="37"/>
      <c r="AR159" s="199" t="s">
        <v>364</v>
      </c>
      <c r="AT159" s="199" t="s">
        <v>483</v>
      </c>
      <c r="AU159" s="199" t="s">
        <v>96</v>
      </c>
      <c r="AY159" s="19" t="s">
        <v>329</v>
      </c>
      <c r="BE159" s="115">
        <f t="shared" si="26"/>
        <v>0</v>
      </c>
      <c r="BF159" s="115">
        <f t="shared" si="27"/>
        <v>0</v>
      </c>
      <c r="BG159" s="115">
        <f t="shared" si="28"/>
        <v>0</v>
      </c>
      <c r="BH159" s="115">
        <f t="shared" si="29"/>
        <v>0</v>
      </c>
      <c r="BI159" s="115">
        <f t="shared" si="30"/>
        <v>0</v>
      </c>
      <c r="BJ159" s="19" t="s">
        <v>96</v>
      </c>
      <c r="BK159" s="200">
        <f t="shared" si="31"/>
        <v>0</v>
      </c>
      <c r="BL159" s="19" t="s">
        <v>335</v>
      </c>
      <c r="BM159" s="199" t="s">
        <v>5583</v>
      </c>
    </row>
    <row r="160" spans="1:65" s="2" customFormat="1" ht="16.5" customHeight="1">
      <c r="A160" s="37"/>
      <c r="B160" s="153"/>
      <c r="C160" s="187" t="s">
        <v>478</v>
      </c>
      <c r="D160" s="187" t="s">
        <v>331</v>
      </c>
      <c r="E160" s="188" t="s">
        <v>5584</v>
      </c>
      <c r="F160" s="189" t="s">
        <v>5585</v>
      </c>
      <c r="G160" s="190" t="s">
        <v>646</v>
      </c>
      <c r="H160" s="191">
        <v>1</v>
      </c>
      <c r="I160" s="192"/>
      <c r="J160" s="192"/>
      <c r="K160" s="191">
        <f t="shared" si="19"/>
        <v>0</v>
      </c>
      <c r="L160" s="193"/>
      <c r="M160" s="38"/>
      <c r="N160" s="194" t="s">
        <v>1</v>
      </c>
      <c r="O160" s="195" t="s">
        <v>47</v>
      </c>
      <c r="P160" s="196">
        <f t="shared" si="20"/>
        <v>0</v>
      </c>
      <c r="Q160" s="196">
        <f t="shared" si="21"/>
        <v>0</v>
      </c>
      <c r="R160" s="196">
        <f t="shared" si="22"/>
        <v>0</v>
      </c>
      <c r="S160" s="66"/>
      <c r="T160" s="197">
        <f t="shared" si="23"/>
        <v>0</v>
      </c>
      <c r="U160" s="197">
        <v>0</v>
      </c>
      <c r="V160" s="197">
        <f t="shared" si="24"/>
        <v>0</v>
      </c>
      <c r="W160" s="197">
        <v>0</v>
      </c>
      <c r="X160" s="198">
        <f t="shared" si="25"/>
        <v>0</v>
      </c>
      <c r="Y160" s="37"/>
      <c r="Z160" s="37"/>
      <c r="AA160" s="37"/>
      <c r="AB160" s="37"/>
      <c r="AC160" s="37"/>
      <c r="AD160" s="37"/>
      <c r="AE160" s="37"/>
      <c r="AR160" s="199" t="s">
        <v>335</v>
      </c>
      <c r="AT160" s="199" t="s">
        <v>331</v>
      </c>
      <c r="AU160" s="199" t="s">
        <v>96</v>
      </c>
      <c r="AY160" s="19" t="s">
        <v>329</v>
      </c>
      <c r="BE160" s="115">
        <f t="shared" si="26"/>
        <v>0</v>
      </c>
      <c r="BF160" s="115">
        <f t="shared" si="27"/>
        <v>0</v>
      </c>
      <c r="BG160" s="115">
        <f t="shared" si="28"/>
        <v>0</v>
      </c>
      <c r="BH160" s="115">
        <f t="shared" si="29"/>
        <v>0</v>
      </c>
      <c r="BI160" s="115">
        <f t="shared" si="30"/>
        <v>0</v>
      </c>
      <c r="BJ160" s="19" t="s">
        <v>96</v>
      </c>
      <c r="BK160" s="200">
        <f t="shared" si="31"/>
        <v>0</v>
      </c>
      <c r="BL160" s="19" t="s">
        <v>335</v>
      </c>
      <c r="BM160" s="199" t="s">
        <v>5586</v>
      </c>
    </row>
    <row r="161" spans="1:65" s="2" customFormat="1" ht="16.5" customHeight="1">
      <c r="A161" s="37"/>
      <c r="B161" s="153"/>
      <c r="C161" s="233" t="s">
        <v>8</v>
      </c>
      <c r="D161" s="233" t="s">
        <v>483</v>
      </c>
      <c r="E161" s="234" t="s">
        <v>5587</v>
      </c>
      <c r="F161" s="235" t="s">
        <v>5588</v>
      </c>
      <c r="G161" s="236" t="s">
        <v>646</v>
      </c>
      <c r="H161" s="237">
        <v>1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0</v>
      </c>
      <c r="V161" s="197">
        <f t="shared" si="24"/>
        <v>0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364</v>
      </c>
      <c r="AT161" s="199" t="s">
        <v>483</v>
      </c>
      <c r="AU161" s="199" t="s">
        <v>96</v>
      </c>
      <c r="AY161" s="19" t="s">
        <v>329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335</v>
      </c>
      <c r="BM161" s="199" t="s">
        <v>5589</v>
      </c>
    </row>
    <row r="162" spans="1:65" s="2" customFormat="1" ht="16.5" customHeight="1">
      <c r="A162" s="37"/>
      <c r="B162" s="153"/>
      <c r="C162" s="187" t="s">
        <v>489</v>
      </c>
      <c r="D162" s="187" t="s">
        <v>331</v>
      </c>
      <c r="E162" s="188" t="s">
        <v>5590</v>
      </c>
      <c r="F162" s="189" t="s">
        <v>5591</v>
      </c>
      <c r="G162" s="190" t="s">
        <v>646</v>
      </c>
      <c r="H162" s="191">
        <v>25</v>
      </c>
      <c r="I162" s="192"/>
      <c r="J162" s="192"/>
      <c r="K162" s="191">
        <f t="shared" si="19"/>
        <v>0</v>
      </c>
      <c r="L162" s="193"/>
      <c r="M162" s="38"/>
      <c r="N162" s="194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0</v>
      </c>
      <c r="V162" s="197">
        <f t="shared" si="24"/>
        <v>0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335</v>
      </c>
      <c r="AT162" s="199" t="s">
        <v>331</v>
      </c>
      <c r="AU162" s="199" t="s">
        <v>96</v>
      </c>
      <c r="AY162" s="19" t="s">
        <v>329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335</v>
      </c>
      <c r="BM162" s="199" t="s">
        <v>5592</v>
      </c>
    </row>
    <row r="163" spans="1:65" s="2" customFormat="1" ht="16.5" customHeight="1">
      <c r="A163" s="37"/>
      <c r="B163" s="153"/>
      <c r="C163" s="233" t="s">
        <v>494</v>
      </c>
      <c r="D163" s="233" t="s">
        <v>483</v>
      </c>
      <c r="E163" s="234" t="s">
        <v>5593</v>
      </c>
      <c r="F163" s="235" t="s">
        <v>5594</v>
      </c>
      <c r="G163" s="236" t="s">
        <v>3421</v>
      </c>
      <c r="H163" s="237">
        <v>25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0</v>
      </c>
      <c r="V163" s="197">
        <f t="shared" si="24"/>
        <v>0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364</v>
      </c>
      <c r="AT163" s="199" t="s">
        <v>483</v>
      </c>
      <c r="AU163" s="199" t="s">
        <v>96</v>
      </c>
      <c r="AY163" s="19" t="s">
        <v>329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335</v>
      </c>
      <c r="BM163" s="199" t="s">
        <v>5595</v>
      </c>
    </row>
    <row r="164" spans="1:65" s="2" customFormat="1" ht="16.5" customHeight="1">
      <c r="A164" s="37"/>
      <c r="B164" s="153"/>
      <c r="C164" s="187" t="s">
        <v>514</v>
      </c>
      <c r="D164" s="187" t="s">
        <v>331</v>
      </c>
      <c r="E164" s="188" t="s">
        <v>5596</v>
      </c>
      <c r="F164" s="189" t="s">
        <v>5597</v>
      </c>
      <c r="G164" s="190" t="s">
        <v>646</v>
      </c>
      <c r="H164" s="191">
        <v>25</v>
      </c>
      <c r="I164" s="192"/>
      <c r="J164" s="192"/>
      <c r="K164" s="191">
        <f t="shared" si="19"/>
        <v>0</v>
      </c>
      <c r="L164" s="193"/>
      <c r="M164" s="38"/>
      <c r="N164" s="194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0</v>
      </c>
      <c r="V164" s="197">
        <f t="shared" si="24"/>
        <v>0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335</v>
      </c>
      <c r="AT164" s="199" t="s">
        <v>331</v>
      </c>
      <c r="AU164" s="199" t="s">
        <v>96</v>
      </c>
      <c r="AY164" s="19" t="s">
        <v>329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335</v>
      </c>
      <c r="BM164" s="199" t="s">
        <v>5598</v>
      </c>
    </row>
    <row r="165" spans="1:65" s="2" customFormat="1" ht="21.75" customHeight="1">
      <c r="A165" s="37"/>
      <c r="B165" s="153"/>
      <c r="C165" s="233" t="s">
        <v>522</v>
      </c>
      <c r="D165" s="233" t="s">
        <v>483</v>
      </c>
      <c r="E165" s="234" t="s">
        <v>5599</v>
      </c>
      <c r="F165" s="235" t="s">
        <v>5600</v>
      </c>
      <c r="G165" s="236" t="s">
        <v>646</v>
      </c>
      <c r="H165" s="237">
        <v>25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4.4999999999999999E-4</v>
      </c>
      <c r="V165" s="197">
        <f t="shared" si="24"/>
        <v>1.125E-2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364</v>
      </c>
      <c r="AT165" s="199" t="s">
        <v>483</v>
      </c>
      <c r="AU165" s="199" t="s">
        <v>96</v>
      </c>
      <c r="AY165" s="19" t="s">
        <v>329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335</v>
      </c>
      <c r="BM165" s="199" t="s">
        <v>5601</v>
      </c>
    </row>
    <row r="166" spans="1:65" s="2" customFormat="1" ht="21.75" customHeight="1">
      <c r="A166" s="37"/>
      <c r="B166" s="153"/>
      <c r="C166" s="187" t="s">
        <v>529</v>
      </c>
      <c r="D166" s="187" t="s">
        <v>331</v>
      </c>
      <c r="E166" s="188" t="s">
        <v>5602</v>
      </c>
      <c r="F166" s="189" t="s">
        <v>5603</v>
      </c>
      <c r="G166" s="190" t="s">
        <v>646</v>
      </c>
      <c r="H166" s="191">
        <v>2</v>
      </c>
      <c r="I166" s="192"/>
      <c r="J166" s="192"/>
      <c r="K166" s="191">
        <f t="shared" si="19"/>
        <v>0</v>
      </c>
      <c r="L166" s="193"/>
      <c r="M166" s="38"/>
      <c r="N166" s="194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0</v>
      </c>
      <c r="V166" s="197">
        <f t="shared" si="24"/>
        <v>0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335</v>
      </c>
      <c r="AT166" s="199" t="s">
        <v>331</v>
      </c>
      <c r="AU166" s="199" t="s">
        <v>96</v>
      </c>
      <c r="AY166" s="19" t="s">
        <v>329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335</v>
      </c>
      <c r="BM166" s="199" t="s">
        <v>5604</v>
      </c>
    </row>
    <row r="167" spans="1:65" s="2" customFormat="1" ht="21.75" customHeight="1">
      <c r="A167" s="37"/>
      <c r="B167" s="153"/>
      <c r="C167" s="233" t="s">
        <v>540</v>
      </c>
      <c r="D167" s="233" t="s">
        <v>483</v>
      </c>
      <c r="E167" s="234" t="s">
        <v>5605</v>
      </c>
      <c r="F167" s="235" t="s">
        <v>5606</v>
      </c>
      <c r="G167" s="236" t="s">
        <v>646</v>
      </c>
      <c r="H167" s="237">
        <v>2</v>
      </c>
      <c r="I167" s="238"/>
      <c r="J167" s="239"/>
      <c r="K167" s="237">
        <f t="shared" si="19"/>
        <v>0</v>
      </c>
      <c r="L167" s="239"/>
      <c r="M167" s="240"/>
      <c r="N167" s="241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0</v>
      </c>
      <c r="V167" s="197">
        <f t="shared" si="24"/>
        <v>0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364</v>
      </c>
      <c r="AT167" s="199" t="s">
        <v>483</v>
      </c>
      <c r="AU167" s="199" t="s">
        <v>96</v>
      </c>
      <c r="AY167" s="19" t="s">
        <v>329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335</v>
      </c>
      <c r="BM167" s="199" t="s">
        <v>5607</v>
      </c>
    </row>
    <row r="168" spans="1:65" s="2" customFormat="1" ht="49.15" customHeight="1">
      <c r="A168" s="37"/>
      <c r="B168" s="153"/>
      <c r="C168" s="187" t="s">
        <v>550</v>
      </c>
      <c r="D168" s="187" t="s">
        <v>331</v>
      </c>
      <c r="E168" s="188" t="s">
        <v>5608</v>
      </c>
      <c r="F168" s="189" t="s">
        <v>5609</v>
      </c>
      <c r="G168" s="190" t="s">
        <v>646</v>
      </c>
      <c r="H168" s="191">
        <v>1</v>
      </c>
      <c r="I168" s="192"/>
      <c r="J168" s="192"/>
      <c r="K168" s="191">
        <f t="shared" si="19"/>
        <v>0</v>
      </c>
      <c r="L168" s="193"/>
      <c r="M168" s="38"/>
      <c r="N168" s="194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0</v>
      </c>
      <c r="V168" s="197">
        <f t="shared" si="24"/>
        <v>0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335</v>
      </c>
      <c r="AT168" s="199" t="s">
        <v>331</v>
      </c>
      <c r="AU168" s="199" t="s">
        <v>96</v>
      </c>
      <c r="AY168" s="19" t="s">
        <v>329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335</v>
      </c>
      <c r="BM168" s="199" t="s">
        <v>5610</v>
      </c>
    </row>
    <row r="169" spans="1:65" s="2" customFormat="1" ht="21.75" customHeight="1">
      <c r="A169" s="37"/>
      <c r="B169" s="153"/>
      <c r="C169" s="233" t="s">
        <v>564</v>
      </c>
      <c r="D169" s="233" t="s">
        <v>483</v>
      </c>
      <c r="E169" s="234" t="s">
        <v>5611</v>
      </c>
      <c r="F169" s="235" t="s">
        <v>5612</v>
      </c>
      <c r="G169" s="236" t="s">
        <v>646</v>
      </c>
      <c r="H169" s="237">
        <v>1</v>
      </c>
      <c r="I169" s="238"/>
      <c r="J169" s="239"/>
      <c r="K169" s="237">
        <f t="shared" si="19"/>
        <v>0</v>
      </c>
      <c r="L169" s="239"/>
      <c r="M169" s="240"/>
      <c r="N169" s="241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9.5399999999999999E-3</v>
      </c>
      <c r="V169" s="197">
        <f t="shared" si="24"/>
        <v>9.5399999999999999E-3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1223</v>
      </c>
      <c r="AT169" s="199" t="s">
        <v>483</v>
      </c>
      <c r="AU169" s="199" t="s">
        <v>96</v>
      </c>
      <c r="AY169" s="19" t="s">
        <v>329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1223</v>
      </c>
      <c r="BM169" s="199" t="s">
        <v>5613</v>
      </c>
    </row>
    <row r="170" spans="1:65" s="2" customFormat="1" ht="16.5" customHeight="1">
      <c r="A170" s="37"/>
      <c r="B170" s="153"/>
      <c r="C170" s="233" t="s">
        <v>577</v>
      </c>
      <c r="D170" s="233" t="s">
        <v>483</v>
      </c>
      <c r="E170" s="234" t="s">
        <v>5614</v>
      </c>
      <c r="F170" s="235" t="s">
        <v>5615</v>
      </c>
      <c r="G170" s="236" t="s">
        <v>646</v>
      </c>
      <c r="H170" s="237">
        <v>1</v>
      </c>
      <c r="I170" s="238"/>
      <c r="J170" s="239"/>
      <c r="K170" s="237">
        <f t="shared" si="19"/>
        <v>0</v>
      </c>
      <c r="L170" s="239"/>
      <c r="M170" s="240"/>
      <c r="N170" s="241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0</v>
      </c>
      <c r="V170" s="197">
        <f t="shared" si="24"/>
        <v>0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1223</v>
      </c>
      <c r="AT170" s="199" t="s">
        <v>483</v>
      </c>
      <c r="AU170" s="199" t="s">
        <v>96</v>
      </c>
      <c r="AY170" s="19" t="s">
        <v>329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1223</v>
      </c>
      <c r="BM170" s="199" t="s">
        <v>5616</v>
      </c>
    </row>
    <row r="171" spans="1:65" s="2" customFormat="1" ht="16.5" customHeight="1">
      <c r="A171" s="37"/>
      <c r="B171" s="153"/>
      <c r="C171" s="233" t="s">
        <v>583</v>
      </c>
      <c r="D171" s="233" t="s">
        <v>483</v>
      </c>
      <c r="E171" s="234" t="s">
        <v>5617</v>
      </c>
      <c r="F171" s="235" t="s">
        <v>5618</v>
      </c>
      <c r="G171" s="236" t="s">
        <v>5520</v>
      </c>
      <c r="H171" s="237">
        <v>1</v>
      </c>
      <c r="I171" s="238"/>
      <c r="J171" s="239"/>
      <c r="K171" s="237">
        <f t="shared" si="19"/>
        <v>0</v>
      </c>
      <c r="L171" s="239"/>
      <c r="M171" s="240"/>
      <c r="N171" s="241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2.2000000000000001E-4</v>
      </c>
      <c r="V171" s="197">
        <f t="shared" si="24"/>
        <v>2.2000000000000001E-4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1223</v>
      </c>
      <c r="AT171" s="199" t="s">
        <v>483</v>
      </c>
      <c r="AU171" s="199" t="s">
        <v>96</v>
      </c>
      <c r="AY171" s="19" t="s">
        <v>329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1223</v>
      </c>
      <c r="BM171" s="199" t="s">
        <v>5619</v>
      </c>
    </row>
    <row r="172" spans="1:65" s="12" customFormat="1" ht="22.9" customHeight="1">
      <c r="B172" s="173"/>
      <c r="D172" s="174" t="s">
        <v>82</v>
      </c>
      <c r="E172" s="185" t="s">
        <v>4969</v>
      </c>
      <c r="F172" s="185" t="s">
        <v>5503</v>
      </c>
      <c r="I172" s="176"/>
      <c r="J172" s="176"/>
      <c r="K172" s="186">
        <f>BK172</f>
        <v>0</v>
      </c>
      <c r="M172" s="173"/>
      <c r="N172" s="178"/>
      <c r="O172" s="179"/>
      <c r="P172" s="179"/>
      <c r="Q172" s="180">
        <f>Q173</f>
        <v>0</v>
      </c>
      <c r="R172" s="180">
        <f>R173</f>
        <v>0</v>
      </c>
      <c r="S172" s="179"/>
      <c r="T172" s="181">
        <f>T173</f>
        <v>0</v>
      </c>
      <c r="U172" s="179"/>
      <c r="V172" s="181">
        <f>V173</f>
        <v>0</v>
      </c>
      <c r="W172" s="179"/>
      <c r="X172" s="182">
        <f>X173</f>
        <v>0</v>
      </c>
      <c r="AR172" s="174" t="s">
        <v>178</v>
      </c>
      <c r="AT172" s="183" t="s">
        <v>82</v>
      </c>
      <c r="AU172" s="183" t="s">
        <v>90</v>
      </c>
      <c r="AY172" s="174" t="s">
        <v>329</v>
      </c>
      <c r="BK172" s="184">
        <f>BK173</f>
        <v>0</v>
      </c>
    </row>
    <row r="173" spans="1:65" s="2" customFormat="1" ht="37.9" customHeight="1">
      <c r="A173" s="37"/>
      <c r="B173" s="153"/>
      <c r="C173" s="187" t="s">
        <v>588</v>
      </c>
      <c r="D173" s="187" t="s">
        <v>331</v>
      </c>
      <c r="E173" s="188" t="s">
        <v>5620</v>
      </c>
      <c r="F173" s="189" t="s">
        <v>5621</v>
      </c>
      <c r="G173" s="190" t="s">
        <v>646</v>
      </c>
      <c r="H173" s="191">
        <v>42</v>
      </c>
      <c r="I173" s="192"/>
      <c r="J173" s="192"/>
      <c r="K173" s="191">
        <f>ROUND(P173*H173,3)</f>
        <v>0</v>
      </c>
      <c r="L173" s="193"/>
      <c r="M173" s="38"/>
      <c r="N173" s="194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0</v>
      </c>
      <c r="V173" s="197">
        <f>U173*H173</f>
        <v>0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821</v>
      </c>
      <c r="AT173" s="199" t="s">
        <v>331</v>
      </c>
      <c r="AU173" s="199" t="s">
        <v>96</v>
      </c>
      <c r="AY173" s="19" t="s">
        <v>329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821</v>
      </c>
      <c r="BM173" s="199" t="s">
        <v>5622</v>
      </c>
    </row>
    <row r="174" spans="1:65" s="12" customFormat="1" ht="25.9" customHeight="1">
      <c r="B174" s="173"/>
      <c r="D174" s="174" t="s">
        <v>82</v>
      </c>
      <c r="E174" s="175" t="s">
        <v>1022</v>
      </c>
      <c r="F174" s="175" t="s">
        <v>1023</v>
      </c>
      <c r="I174" s="176"/>
      <c r="J174" s="176"/>
      <c r="K174" s="177">
        <f>BK174</f>
        <v>0</v>
      </c>
      <c r="M174" s="173"/>
      <c r="N174" s="178"/>
      <c r="O174" s="179"/>
      <c r="P174" s="179"/>
      <c r="Q174" s="180">
        <f>Q175</f>
        <v>0</v>
      </c>
      <c r="R174" s="180">
        <f>R175</f>
        <v>0</v>
      </c>
      <c r="S174" s="179"/>
      <c r="T174" s="181">
        <f>T175</f>
        <v>0</v>
      </c>
      <c r="U174" s="179"/>
      <c r="V174" s="181">
        <f>V175</f>
        <v>1.7080000000000001E-3</v>
      </c>
      <c r="W174" s="179"/>
      <c r="X174" s="182">
        <f>X175</f>
        <v>0</v>
      </c>
      <c r="AR174" s="174" t="s">
        <v>96</v>
      </c>
      <c r="AT174" s="183" t="s">
        <v>82</v>
      </c>
      <c r="AU174" s="183" t="s">
        <v>83</v>
      </c>
      <c r="AY174" s="174" t="s">
        <v>329</v>
      </c>
      <c r="BK174" s="184">
        <f>BK175</f>
        <v>0</v>
      </c>
    </row>
    <row r="175" spans="1:65" s="12" customFormat="1" ht="22.9" customHeight="1">
      <c r="B175" s="173"/>
      <c r="D175" s="174" t="s">
        <v>82</v>
      </c>
      <c r="E175" s="185" t="s">
        <v>1301</v>
      </c>
      <c r="F175" s="185" t="s">
        <v>2937</v>
      </c>
      <c r="I175" s="176"/>
      <c r="J175" s="176"/>
      <c r="K175" s="186">
        <f>BK175</f>
        <v>0</v>
      </c>
      <c r="M175" s="173"/>
      <c r="N175" s="178"/>
      <c r="O175" s="179"/>
      <c r="P175" s="179"/>
      <c r="Q175" s="180">
        <f>SUM(Q176:Q177)</f>
        <v>0</v>
      </c>
      <c r="R175" s="180">
        <f>SUM(R176:R177)</f>
        <v>0</v>
      </c>
      <c r="S175" s="179"/>
      <c r="T175" s="181">
        <f>SUM(T176:T177)</f>
        <v>0</v>
      </c>
      <c r="U175" s="179"/>
      <c r="V175" s="181">
        <f>SUM(V176:V177)</f>
        <v>1.7080000000000001E-3</v>
      </c>
      <c r="W175" s="179"/>
      <c r="X175" s="182">
        <f>SUM(X176:X177)</f>
        <v>0</v>
      </c>
      <c r="AR175" s="174" t="s">
        <v>96</v>
      </c>
      <c r="AT175" s="183" t="s">
        <v>82</v>
      </c>
      <c r="AU175" s="183" t="s">
        <v>90</v>
      </c>
      <c r="AY175" s="174" t="s">
        <v>329</v>
      </c>
      <c r="BK175" s="184">
        <f>SUM(BK176:BK177)</f>
        <v>0</v>
      </c>
    </row>
    <row r="176" spans="1:65" s="2" customFormat="1" ht="24.2" customHeight="1">
      <c r="A176" s="37"/>
      <c r="B176" s="153"/>
      <c r="C176" s="187" t="s">
        <v>595</v>
      </c>
      <c r="D176" s="187" t="s">
        <v>331</v>
      </c>
      <c r="E176" s="188" t="s">
        <v>5507</v>
      </c>
      <c r="F176" s="189" t="s">
        <v>5508</v>
      </c>
      <c r="G176" s="190" t="s">
        <v>334</v>
      </c>
      <c r="H176" s="191">
        <v>0.2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8.0400000000000003E-3</v>
      </c>
      <c r="V176" s="197">
        <f>U176*H176</f>
        <v>1.6080000000000001E-3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464</v>
      </c>
      <c r="AT176" s="199" t="s">
        <v>331</v>
      </c>
      <c r="AU176" s="199" t="s">
        <v>96</v>
      </c>
      <c r="AY176" s="19" t="s">
        <v>329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464</v>
      </c>
      <c r="BM176" s="199" t="s">
        <v>5623</v>
      </c>
    </row>
    <row r="177" spans="1:65" s="2" customFormat="1" ht="16.5" customHeight="1">
      <c r="A177" s="37"/>
      <c r="B177" s="153"/>
      <c r="C177" s="233" t="s">
        <v>601</v>
      </c>
      <c r="D177" s="233" t="s">
        <v>483</v>
      </c>
      <c r="E177" s="234" t="s">
        <v>5510</v>
      </c>
      <c r="F177" s="235" t="s">
        <v>5511</v>
      </c>
      <c r="G177" s="236" t="s">
        <v>646</v>
      </c>
      <c r="H177" s="237">
        <v>0.2</v>
      </c>
      <c r="I177" s="238"/>
      <c r="J177" s="239"/>
      <c r="K177" s="237">
        <f>ROUND(P177*H177,3)</f>
        <v>0</v>
      </c>
      <c r="L177" s="239"/>
      <c r="M177" s="240"/>
      <c r="N177" s="241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5.0000000000000001E-4</v>
      </c>
      <c r="V177" s="197">
        <f>U177*H177</f>
        <v>1E-4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595</v>
      </c>
      <c r="AT177" s="199" t="s">
        <v>483</v>
      </c>
      <c r="AU177" s="199" t="s">
        <v>96</v>
      </c>
      <c r="AY177" s="19" t="s">
        <v>329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464</v>
      </c>
      <c r="BM177" s="199" t="s">
        <v>5624</v>
      </c>
    </row>
    <row r="178" spans="1:65" s="12" customFormat="1" ht="25.9" customHeight="1">
      <c r="B178" s="173"/>
      <c r="D178" s="174" t="s">
        <v>82</v>
      </c>
      <c r="E178" s="175" t="s">
        <v>304</v>
      </c>
      <c r="F178" s="175" t="s">
        <v>2585</v>
      </c>
      <c r="I178" s="176"/>
      <c r="J178" s="176"/>
      <c r="K178" s="177">
        <f>BK178</f>
        <v>0</v>
      </c>
      <c r="M178" s="173"/>
      <c r="N178" s="178"/>
      <c r="O178" s="179"/>
      <c r="P178" s="179"/>
      <c r="Q178" s="180">
        <f>Q179</f>
        <v>0</v>
      </c>
      <c r="R178" s="180">
        <f>R179</f>
        <v>0</v>
      </c>
      <c r="S178" s="179"/>
      <c r="T178" s="181">
        <f>T179</f>
        <v>0</v>
      </c>
      <c r="U178" s="179"/>
      <c r="V178" s="181">
        <f>V179</f>
        <v>0</v>
      </c>
      <c r="W178" s="179"/>
      <c r="X178" s="182">
        <f>X179</f>
        <v>0</v>
      </c>
      <c r="AR178" s="174" t="s">
        <v>350</v>
      </c>
      <c r="AT178" s="183" t="s">
        <v>82</v>
      </c>
      <c r="AU178" s="183" t="s">
        <v>83</v>
      </c>
      <c r="AY178" s="174" t="s">
        <v>329</v>
      </c>
      <c r="BK178" s="184">
        <f>BK179</f>
        <v>0</v>
      </c>
    </row>
    <row r="179" spans="1:65" s="12" customFormat="1" ht="22.9" customHeight="1">
      <c r="B179" s="173"/>
      <c r="D179" s="174" t="s">
        <v>82</v>
      </c>
      <c r="E179" s="185" t="s">
        <v>2598</v>
      </c>
      <c r="F179" s="185" t="s">
        <v>2599</v>
      </c>
      <c r="I179" s="176"/>
      <c r="J179" s="176"/>
      <c r="K179" s="186">
        <f>BK179</f>
        <v>0</v>
      </c>
      <c r="M179" s="173"/>
      <c r="N179" s="178"/>
      <c r="O179" s="179"/>
      <c r="P179" s="179"/>
      <c r="Q179" s="180">
        <f>SUM(Q180:Q184)</f>
        <v>0</v>
      </c>
      <c r="R179" s="180">
        <f>SUM(R180:R184)</f>
        <v>0</v>
      </c>
      <c r="S179" s="179"/>
      <c r="T179" s="181">
        <f>SUM(T180:T184)</f>
        <v>0</v>
      </c>
      <c r="U179" s="179"/>
      <c r="V179" s="181">
        <f>SUM(V180:V184)</f>
        <v>0</v>
      </c>
      <c r="W179" s="179"/>
      <c r="X179" s="182">
        <f>SUM(X180:X184)</f>
        <v>0</v>
      </c>
      <c r="AR179" s="174" t="s">
        <v>350</v>
      </c>
      <c r="AT179" s="183" t="s">
        <v>82</v>
      </c>
      <c r="AU179" s="183" t="s">
        <v>90</v>
      </c>
      <c r="AY179" s="174" t="s">
        <v>329</v>
      </c>
      <c r="BK179" s="184">
        <f>SUM(BK180:BK184)</f>
        <v>0</v>
      </c>
    </row>
    <row r="180" spans="1:65" s="2" customFormat="1" ht="16.5" customHeight="1">
      <c r="A180" s="37"/>
      <c r="B180" s="153"/>
      <c r="C180" s="187" t="s">
        <v>618</v>
      </c>
      <c r="D180" s="187" t="s">
        <v>331</v>
      </c>
      <c r="E180" s="188" t="s">
        <v>5625</v>
      </c>
      <c r="F180" s="189" t="s">
        <v>5626</v>
      </c>
      <c r="G180" s="190" t="s">
        <v>646</v>
      </c>
      <c r="H180" s="191">
        <v>1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3465</v>
      </c>
      <c r="AT180" s="199" t="s">
        <v>331</v>
      </c>
      <c r="AU180" s="199" t="s">
        <v>96</v>
      </c>
      <c r="AY180" s="19" t="s">
        <v>329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3465</v>
      </c>
      <c r="BM180" s="199" t="s">
        <v>5627</v>
      </c>
    </row>
    <row r="181" spans="1:65" s="2" customFormat="1" ht="16.5" customHeight="1">
      <c r="A181" s="37"/>
      <c r="B181" s="153"/>
      <c r="C181" s="187" t="s">
        <v>629</v>
      </c>
      <c r="D181" s="187" t="s">
        <v>331</v>
      </c>
      <c r="E181" s="188" t="s">
        <v>5406</v>
      </c>
      <c r="F181" s="189" t="s">
        <v>5407</v>
      </c>
      <c r="G181" s="190" t="s">
        <v>4938</v>
      </c>
      <c r="H181" s="191">
        <v>100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821</v>
      </c>
      <c r="AT181" s="199" t="s">
        <v>331</v>
      </c>
      <c r="AU181" s="199" t="s">
        <v>96</v>
      </c>
      <c r="AY181" s="19" t="s">
        <v>329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821</v>
      </c>
      <c r="BM181" s="199" t="s">
        <v>5628</v>
      </c>
    </row>
    <row r="182" spans="1:65" s="2" customFormat="1" ht="16.5" customHeight="1">
      <c r="A182" s="37"/>
      <c r="B182" s="153"/>
      <c r="C182" s="187" t="s">
        <v>633</v>
      </c>
      <c r="D182" s="187" t="s">
        <v>331</v>
      </c>
      <c r="E182" s="188" t="s">
        <v>4987</v>
      </c>
      <c r="F182" s="189" t="s">
        <v>4988</v>
      </c>
      <c r="G182" s="190" t="s">
        <v>4989</v>
      </c>
      <c r="H182" s="191">
        <v>0.01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821</v>
      </c>
      <c r="AT182" s="199" t="s">
        <v>331</v>
      </c>
      <c r="AU182" s="199" t="s">
        <v>96</v>
      </c>
      <c r="AY182" s="19" t="s">
        <v>329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821</v>
      </c>
      <c r="BM182" s="199" t="s">
        <v>5629</v>
      </c>
    </row>
    <row r="183" spans="1:65" s="2" customFormat="1" ht="16.5" customHeight="1">
      <c r="A183" s="37"/>
      <c r="B183" s="153"/>
      <c r="C183" s="187" t="s">
        <v>639</v>
      </c>
      <c r="D183" s="187" t="s">
        <v>331</v>
      </c>
      <c r="E183" s="188" t="s">
        <v>5410</v>
      </c>
      <c r="F183" s="189" t="s">
        <v>5411</v>
      </c>
      <c r="G183" s="190" t="s">
        <v>1602</v>
      </c>
      <c r="H183" s="192"/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464</v>
      </c>
      <c r="AT183" s="199" t="s">
        <v>331</v>
      </c>
      <c r="AU183" s="199" t="s">
        <v>96</v>
      </c>
      <c r="AY183" s="19" t="s">
        <v>329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464</v>
      </c>
      <c r="BM183" s="199" t="s">
        <v>5630</v>
      </c>
    </row>
    <row r="184" spans="1:65" s="2" customFormat="1" ht="16.5" customHeight="1">
      <c r="A184" s="37"/>
      <c r="B184" s="153"/>
      <c r="C184" s="187" t="s">
        <v>643</v>
      </c>
      <c r="D184" s="187" t="s">
        <v>331</v>
      </c>
      <c r="E184" s="188" t="s">
        <v>5413</v>
      </c>
      <c r="F184" s="189" t="s">
        <v>4995</v>
      </c>
      <c r="G184" s="190" t="s">
        <v>1602</v>
      </c>
      <c r="H184" s="192"/>
      <c r="I184" s="192"/>
      <c r="J184" s="192"/>
      <c r="K184" s="191">
        <f>ROUND(P184*H184,3)</f>
        <v>0</v>
      </c>
      <c r="L184" s="193"/>
      <c r="M184" s="38"/>
      <c r="N184" s="242" t="s">
        <v>1</v>
      </c>
      <c r="O184" s="243" t="s">
        <v>47</v>
      </c>
      <c r="P184" s="244">
        <f>I184+J184</f>
        <v>0</v>
      </c>
      <c r="Q184" s="244">
        <f>ROUND(I184*H184,3)</f>
        <v>0</v>
      </c>
      <c r="R184" s="244">
        <f>ROUND(J184*H184,3)</f>
        <v>0</v>
      </c>
      <c r="S184" s="245"/>
      <c r="T184" s="246">
        <f>S184*H184</f>
        <v>0</v>
      </c>
      <c r="U184" s="246">
        <v>0</v>
      </c>
      <c r="V184" s="246">
        <f>U184*H184</f>
        <v>0</v>
      </c>
      <c r="W184" s="246">
        <v>0</v>
      </c>
      <c r="X184" s="247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821</v>
      </c>
      <c r="AT184" s="199" t="s">
        <v>331</v>
      </c>
      <c r="AU184" s="199" t="s">
        <v>96</v>
      </c>
      <c r="AY184" s="19" t="s">
        <v>329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821</v>
      </c>
      <c r="BM184" s="199" t="s">
        <v>5631</v>
      </c>
    </row>
    <row r="185" spans="1:65" s="2" customFormat="1" ht="6.95" customHeight="1">
      <c r="A185" s="37"/>
      <c r="B185" s="55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38"/>
      <c r="N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</row>
  </sheetData>
  <autoFilter ref="C137:L184" xr:uid="{00000000-0009-0000-0000-000010000000}"/>
  <mergeCells count="17">
    <mergeCell ref="E130:H130"/>
    <mergeCell ref="M2:Z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8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151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3410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5632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ROUND((SUM(BE109:BE116) + SUM(BE138:BE188)),  2)</f>
        <v>0</v>
      </c>
      <c r="G39" s="130"/>
      <c r="H39" s="130"/>
      <c r="I39" s="131">
        <v>0.2</v>
      </c>
      <c r="J39" s="130"/>
      <c r="K39" s="129">
        <f>ROUND(((SUM(BE109:BE116) + SUM(BE138:BE188))*I39),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ROUND((SUM(BF109:BF116) + SUM(BF138:BF188)),  2)</f>
        <v>0</v>
      </c>
      <c r="G40" s="130"/>
      <c r="H40" s="130"/>
      <c r="I40" s="131">
        <v>0.2</v>
      </c>
      <c r="J40" s="130"/>
      <c r="K40" s="129">
        <f>ROUND(((SUM(BF109:BF116) + SUM(BF138:BF188))*I40),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ROUND((SUM(BG109:BG116) + SUM(BG138:BG188)),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ROUND((SUM(BH109:BH116) + SUM(BH138:BH188)),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ROUND((SUM(BI109:BI116) + SUM(BI138:BI188)),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3410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03.11 - Elektronický zabezpečovací systém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Q138</f>
        <v>0</v>
      </c>
      <c r="J98" s="79">
        <f t="shared" si="0"/>
        <v>0</v>
      </c>
      <c r="K98" s="79">
        <f>K138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300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K139</f>
        <v>0</v>
      </c>
      <c r="M99" s="143"/>
    </row>
    <row r="100" spans="1:65" s="10" customFormat="1" ht="19.899999999999999" customHeight="1">
      <c r="B100" s="147"/>
      <c r="D100" s="148" t="s">
        <v>3412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K140</f>
        <v>0</v>
      </c>
      <c r="M100" s="147"/>
    </row>
    <row r="101" spans="1:65" s="10" customFormat="1" ht="19.899999999999999" customHeight="1">
      <c r="B101" s="147"/>
      <c r="D101" s="148" t="s">
        <v>3589</v>
      </c>
      <c r="E101" s="149"/>
      <c r="F101" s="149"/>
      <c r="G101" s="149"/>
      <c r="H101" s="149"/>
      <c r="I101" s="150">
        <f>Q150</f>
        <v>0</v>
      </c>
      <c r="J101" s="150">
        <f>R150</f>
        <v>0</v>
      </c>
      <c r="K101" s="150">
        <f>K150</f>
        <v>0</v>
      </c>
      <c r="M101" s="147"/>
    </row>
    <row r="102" spans="1:65" s="9" customFormat="1" ht="24.95" customHeight="1">
      <c r="B102" s="143"/>
      <c r="D102" s="144" t="s">
        <v>284</v>
      </c>
      <c r="E102" s="145"/>
      <c r="F102" s="145"/>
      <c r="G102" s="145"/>
      <c r="H102" s="145"/>
      <c r="I102" s="146">
        <f>Q176</f>
        <v>0</v>
      </c>
      <c r="J102" s="146">
        <f>R176</f>
        <v>0</v>
      </c>
      <c r="K102" s="146">
        <f>K176</f>
        <v>0</v>
      </c>
      <c r="M102" s="143"/>
    </row>
    <row r="103" spans="1:65" s="10" customFormat="1" ht="19.899999999999999" customHeight="1">
      <c r="B103" s="147"/>
      <c r="D103" s="148" t="s">
        <v>289</v>
      </c>
      <c r="E103" s="149"/>
      <c r="F103" s="149"/>
      <c r="G103" s="149"/>
      <c r="H103" s="149"/>
      <c r="I103" s="150">
        <f>Q177</f>
        <v>0</v>
      </c>
      <c r="J103" s="150">
        <f>R177</f>
        <v>0</v>
      </c>
      <c r="K103" s="150">
        <f>K177</f>
        <v>0</v>
      </c>
      <c r="M103" s="147"/>
    </row>
    <row r="104" spans="1:65" s="10" customFormat="1" ht="19.899999999999999" customHeight="1">
      <c r="B104" s="147"/>
      <c r="D104" s="148" t="s">
        <v>1363</v>
      </c>
      <c r="E104" s="149"/>
      <c r="F104" s="149"/>
      <c r="G104" s="149"/>
      <c r="H104" s="149"/>
      <c r="I104" s="150">
        <f>Q180</f>
        <v>0</v>
      </c>
      <c r="J104" s="150">
        <f>R180</f>
        <v>0</v>
      </c>
      <c r="K104" s="150">
        <f>K180</f>
        <v>0</v>
      </c>
      <c r="M104" s="147"/>
    </row>
    <row r="105" spans="1:65" s="9" customFormat="1" ht="24.95" customHeight="1">
      <c r="B105" s="143"/>
      <c r="D105" s="144" t="s">
        <v>5217</v>
      </c>
      <c r="E105" s="145"/>
      <c r="F105" s="145"/>
      <c r="G105" s="145"/>
      <c r="H105" s="145"/>
      <c r="I105" s="146">
        <f>Q183</f>
        <v>0</v>
      </c>
      <c r="J105" s="146">
        <f>R183</f>
        <v>0</v>
      </c>
      <c r="K105" s="146">
        <f>K183</f>
        <v>0</v>
      </c>
      <c r="M105" s="143"/>
    </row>
    <row r="106" spans="1:65" s="10" customFormat="1" ht="19.899999999999999" customHeight="1">
      <c r="B106" s="147"/>
      <c r="D106" s="148" t="s">
        <v>1376</v>
      </c>
      <c r="E106" s="149"/>
      <c r="F106" s="149"/>
      <c r="G106" s="149"/>
      <c r="H106" s="149"/>
      <c r="I106" s="150">
        <f>Q184</f>
        <v>0</v>
      </c>
      <c r="J106" s="150">
        <f>R184</f>
        <v>0</v>
      </c>
      <c r="K106" s="150">
        <f>K184</f>
        <v>0</v>
      </c>
      <c r="M106" s="147"/>
    </row>
    <row r="107" spans="1:65" s="2" customFormat="1" ht="21.7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6.9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29.25" customHeight="1">
      <c r="A109" s="37"/>
      <c r="B109" s="38"/>
      <c r="C109" s="142" t="s">
        <v>302</v>
      </c>
      <c r="D109" s="37"/>
      <c r="E109" s="37"/>
      <c r="F109" s="37"/>
      <c r="G109" s="37"/>
      <c r="H109" s="37"/>
      <c r="I109" s="37"/>
      <c r="J109" s="37"/>
      <c r="K109" s="151">
        <f>ROUND(K110 + K111 + K112 + K113 + K114 + K115,2)</f>
        <v>0</v>
      </c>
      <c r="L109" s="37"/>
      <c r="M109" s="50"/>
      <c r="O109" s="152" t="s">
        <v>45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18" customHeight="1">
      <c r="A110" s="37"/>
      <c r="B110" s="153"/>
      <c r="C110" s="154"/>
      <c r="D110" s="323" t="s">
        <v>303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ref="BE110:BE115" si="1">IF(O110="základná",K110,0)</f>
        <v>0</v>
      </c>
      <c r="BF110" s="160">
        <f t="shared" ref="BF110:BF115" si="2">IF(O110="znížená",K110,0)</f>
        <v>0</v>
      </c>
      <c r="BG110" s="160">
        <f t="shared" ref="BG110:BG115" si="3">IF(O110="zákl. prenesená",K110,0)</f>
        <v>0</v>
      </c>
      <c r="BH110" s="160">
        <f t="shared" ref="BH110:BH115" si="4">IF(O110="zníž. prenesená",K110,0)</f>
        <v>0</v>
      </c>
      <c r="BI110" s="160">
        <f t="shared" ref="BI110:BI115" si="5">IF(O110="nulová",K110,0)</f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3104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306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307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3105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304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155" t="s">
        <v>309</v>
      </c>
      <c r="E115" s="154"/>
      <c r="F115" s="154"/>
      <c r="G115" s="154"/>
      <c r="H115" s="154"/>
      <c r="I115" s="154"/>
      <c r="J115" s="154"/>
      <c r="K115" s="112">
        <f>ROUND(K32*T115,2)</f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310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1.25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29.25" customHeight="1">
      <c r="A117" s="37"/>
      <c r="B117" s="38"/>
      <c r="C117" s="118" t="s">
        <v>266</v>
      </c>
      <c r="D117" s="119"/>
      <c r="E117" s="119"/>
      <c r="F117" s="119"/>
      <c r="G117" s="119"/>
      <c r="H117" s="119"/>
      <c r="I117" s="119"/>
      <c r="J117" s="119"/>
      <c r="K117" s="120">
        <f>ROUND(K98+K109,2)</f>
        <v>0</v>
      </c>
      <c r="L117" s="119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22" spans="1:65" s="2" customFormat="1" ht="6.95" customHeight="1">
      <c r="A122" s="37"/>
      <c r="B122" s="57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4.95" customHeight="1">
      <c r="A123" s="37"/>
      <c r="B123" s="38"/>
      <c r="C123" s="23" t="s">
        <v>311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2" customHeight="1">
      <c r="A125" s="37"/>
      <c r="B125" s="38"/>
      <c r="C125" s="29" t="s">
        <v>15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6.5" customHeight="1">
      <c r="A126" s="37"/>
      <c r="B126" s="38"/>
      <c r="C126" s="37"/>
      <c r="D126" s="37"/>
      <c r="E126" s="324" t="str">
        <f>E7</f>
        <v>Krytá plaváreň Lučenec</v>
      </c>
      <c r="F126" s="325"/>
      <c r="G126" s="325"/>
      <c r="H126" s="325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1" customFormat="1" ht="12" customHeight="1">
      <c r="B127" s="22"/>
      <c r="C127" s="29" t="s">
        <v>272</v>
      </c>
      <c r="M127" s="22"/>
    </row>
    <row r="128" spans="1:65" s="2" customFormat="1" ht="16.5" customHeight="1">
      <c r="A128" s="37"/>
      <c r="B128" s="38"/>
      <c r="C128" s="37"/>
      <c r="D128" s="37"/>
      <c r="E128" s="324" t="s">
        <v>3410</v>
      </c>
      <c r="F128" s="326"/>
      <c r="G128" s="326"/>
      <c r="H128" s="326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274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6.5" customHeight="1">
      <c r="A130" s="37"/>
      <c r="B130" s="38"/>
      <c r="C130" s="37"/>
      <c r="D130" s="37"/>
      <c r="E130" s="305" t="str">
        <f>E11</f>
        <v>03.11 - Elektronický zabezpečovací systém</v>
      </c>
      <c r="F130" s="326"/>
      <c r="G130" s="326"/>
      <c r="H130" s="326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19</v>
      </c>
      <c r="D132" s="37"/>
      <c r="E132" s="37"/>
      <c r="F132" s="27" t="str">
        <f>F14</f>
        <v>ul. Športová, Lučenec</v>
      </c>
      <c r="G132" s="37"/>
      <c r="H132" s="37"/>
      <c r="I132" s="29" t="s">
        <v>21</v>
      </c>
      <c r="J132" s="63" t="str">
        <f>IF(J14="","",J14)</f>
        <v>21. 4. 2022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23</v>
      </c>
      <c r="D134" s="37"/>
      <c r="E134" s="37"/>
      <c r="F134" s="27" t="str">
        <f>E17</f>
        <v>Mesto Lučenec</v>
      </c>
      <c r="G134" s="37"/>
      <c r="H134" s="37"/>
      <c r="I134" s="29" t="s">
        <v>29</v>
      </c>
      <c r="J134" s="32" t="str">
        <f>E23</f>
        <v>Aproving, s.r.o.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27</v>
      </c>
      <c r="D135" s="37"/>
      <c r="E135" s="37"/>
      <c r="F135" s="27" t="str">
        <f>IF(E20="","",E20)</f>
        <v>Vyplň údaj</v>
      </c>
      <c r="G135" s="37"/>
      <c r="H135" s="37"/>
      <c r="I135" s="29" t="s">
        <v>34</v>
      </c>
      <c r="J135" s="32" t="str">
        <f>E26</f>
        <v xml:space="preserve"> 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0.3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11" customFormat="1" ht="29.25" customHeight="1">
      <c r="A137" s="161"/>
      <c r="B137" s="162"/>
      <c r="C137" s="163" t="s">
        <v>312</v>
      </c>
      <c r="D137" s="164" t="s">
        <v>66</v>
      </c>
      <c r="E137" s="164" t="s">
        <v>62</v>
      </c>
      <c r="F137" s="164" t="s">
        <v>63</v>
      </c>
      <c r="G137" s="164" t="s">
        <v>313</v>
      </c>
      <c r="H137" s="164" t="s">
        <v>314</v>
      </c>
      <c r="I137" s="164" t="s">
        <v>315</v>
      </c>
      <c r="J137" s="164" t="s">
        <v>316</v>
      </c>
      <c r="K137" s="165" t="s">
        <v>281</v>
      </c>
      <c r="L137" s="166" t="s">
        <v>317</v>
      </c>
      <c r="M137" s="167"/>
      <c r="N137" s="70" t="s">
        <v>1</v>
      </c>
      <c r="O137" s="71" t="s">
        <v>45</v>
      </c>
      <c r="P137" s="71" t="s">
        <v>318</v>
      </c>
      <c r="Q137" s="71" t="s">
        <v>319</v>
      </c>
      <c r="R137" s="71" t="s">
        <v>320</v>
      </c>
      <c r="S137" s="71" t="s">
        <v>321</v>
      </c>
      <c r="T137" s="71" t="s">
        <v>322</v>
      </c>
      <c r="U137" s="71" t="s">
        <v>323</v>
      </c>
      <c r="V137" s="71" t="s">
        <v>324</v>
      </c>
      <c r="W137" s="71" t="s">
        <v>325</v>
      </c>
      <c r="X137" s="72" t="s">
        <v>326</v>
      </c>
      <c r="Y137" s="161"/>
      <c r="Z137" s="161"/>
      <c r="AA137" s="161"/>
      <c r="AB137" s="161"/>
      <c r="AC137" s="161"/>
      <c r="AD137" s="161"/>
      <c r="AE137" s="161"/>
    </row>
    <row r="138" spans="1:65" s="2" customFormat="1" ht="22.9" customHeight="1">
      <c r="A138" s="37"/>
      <c r="B138" s="38"/>
      <c r="C138" s="77" t="s">
        <v>276</v>
      </c>
      <c r="D138" s="37"/>
      <c r="E138" s="37"/>
      <c r="F138" s="37"/>
      <c r="G138" s="37"/>
      <c r="H138" s="37"/>
      <c r="I138" s="37"/>
      <c r="J138" s="37"/>
      <c r="K138" s="168">
        <f>BK138</f>
        <v>0</v>
      </c>
      <c r="L138" s="37"/>
      <c r="M138" s="38"/>
      <c r="N138" s="73"/>
      <c r="O138" s="64"/>
      <c r="P138" s="74"/>
      <c r="Q138" s="169">
        <f>Q139+Q176+Q183</f>
        <v>0</v>
      </c>
      <c r="R138" s="169">
        <f>R139+R176+R183</f>
        <v>0</v>
      </c>
      <c r="S138" s="74"/>
      <c r="T138" s="170">
        <f>T139+T176+T183</f>
        <v>0</v>
      </c>
      <c r="U138" s="74"/>
      <c r="V138" s="170">
        <f>V139+V176+V183</f>
        <v>0.51502400000000004</v>
      </c>
      <c r="W138" s="74"/>
      <c r="X138" s="171">
        <f>X139+X176+X183</f>
        <v>0.46200000000000002</v>
      </c>
      <c r="Y138" s="37"/>
      <c r="Z138" s="37"/>
      <c r="AA138" s="37"/>
      <c r="AB138" s="37"/>
      <c r="AC138" s="37"/>
      <c r="AD138" s="37"/>
      <c r="AE138" s="37"/>
      <c r="AT138" s="19" t="s">
        <v>82</v>
      </c>
      <c r="AU138" s="19" t="s">
        <v>283</v>
      </c>
      <c r="BK138" s="172">
        <f>BK139+BK176+BK183</f>
        <v>0</v>
      </c>
    </row>
    <row r="139" spans="1:65" s="12" customFormat="1" ht="25.9" customHeight="1">
      <c r="B139" s="173"/>
      <c r="D139" s="174" t="s">
        <v>82</v>
      </c>
      <c r="E139" s="175" t="s">
        <v>483</v>
      </c>
      <c r="F139" s="175" t="s">
        <v>1342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Q140+Q150</f>
        <v>0</v>
      </c>
      <c r="R139" s="180">
        <f>R140+R150</f>
        <v>0</v>
      </c>
      <c r="S139" s="179"/>
      <c r="T139" s="181">
        <f>T140+T150</f>
        <v>0</v>
      </c>
      <c r="U139" s="179"/>
      <c r="V139" s="181">
        <f>V140+V150</f>
        <v>0.19340000000000004</v>
      </c>
      <c r="W139" s="179"/>
      <c r="X139" s="182">
        <f>X140+X150</f>
        <v>0</v>
      </c>
      <c r="AR139" s="174" t="s">
        <v>90</v>
      </c>
      <c r="AT139" s="183" t="s">
        <v>82</v>
      </c>
      <c r="AU139" s="183" t="s">
        <v>83</v>
      </c>
      <c r="AY139" s="174" t="s">
        <v>329</v>
      </c>
      <c r="BK139" s="184">
        <f>BK140+BK150</f>
        <v>0</v>
      </c>
    </row>
    <row r="140" spans="1:65" s="12" customFormat="1" ht="22.9" customHeight="1">
      <c r="B140" s="173"/>
      <c r="D140" s="174" t="s">
        <v>82</v>
      </c>
      <c r="E140" s="185" t="s">
        <v>3414</v>
      </c>
      <c r="F140" s="185" t="s">
        <v>3415</v>
      </c>
      <c r="I140" s="176"/>
      <c r="J140" s="176"/>
      <c r="K140" s="186">
        <f>BK140</f>
        <v>0</v>
      </c>
      <c r="M140" s="173"/>
      <c r="N140" s="178"/>
      <c r="O140" s="179"/>
      <c r="P140" s="179"/>
      <c r="Q140" s="180">
        <f>SUM(Q141:Q149)</f>
        <v>0</v>
      </c>
      <c r="R140" s="180">
        <f>SUM(R141:R149)</f>
        <v>0</v>
      </c>
      <c r="S140" s="179"/>
      <c r="T140" s="181">
        <f>SUM(T141:T149)</f>
        <v>0</v>
      </c>
      <c r="U140" s="179"/>
      <c r="V140" s="181">
        <f>SUM(V141:V149)</f>
        <v>0.16300000000000003</v>
      </c>
      <c r="W140" s="179"/>
      <c r="X140" s="182">
        <f>SUM(X141:X149)</f>
        <v>0</v>
      </c>
      <c r="AR140" s="174" t="s">
        <v>90</v>
      </c>
      <c r="AT140" s="183" t="s">
        <v>82</v>
      </c>
      <c r="AU140" s="183" t="s">
        <v>90</v>
      </c>
      <c r="AY140" s="174" t="s">
        <v>329</v>
      </c>
      <c r="BK140" s="184">
        <f>SUM(BK141:BK149)</f>
        <v>0</v>
      </c>
    </row>
    <row r="141" spans="1:65" s="2" customFormat="1" ht="21.75" customHeight="1">
      <c r="A141" s="37"/>
      <c r="B141" s="153"/>
      <c r="C141" s="187" t="s">
        <v>90</v>
      </c>
      <c r="D141" s="187" t="s">
        <v>331</v>
      </c>
      <c r="E141" s="188" t="s">
        <v>4431</v>
      </c>
      <c r="F141" s="189" t="s">
        <v>5633</v>
      </c>
      <c r="G141" s="190" t="s">
        <v>646</v>
      </c>
      <c r="H141" s="191">
        <v>2</v>
      </c>
      <c r="I141" s="192"/>
      <c r="J141" s="192"/>
      <c r="K141" s="191">
        <f t="shared" ref="K141:K149" si="6">ROUND(P141*H141,3)</f>
        <v>0</v>
      </c>
      <c r="L141" s="193"/>
      <c r="M141" s="38"/>
      <c r="N141" s="194" t="s">
        <v>1</v>
      </c>
      <c r="O141" s="195" t="s">
        <v>47</v>
      </c>
      <c r="P141" s="196">
        <f t="shared" ref="P141:P149" si="7">I141+J141</f>
        <v>0</v>
      </c>
      <c r="Q141" s="196">
        <f t="shared" ref="Q141:Q149" si="8">ROUND(I141*H141,3)</f>
        <v>0</v>
      </c>
      <c r="R141" s="196">
        <f t="shared" ref="R141:R149" si="9">ROUND(J141*H141,3)</f>
        <v>0</v>
      </c>
      <c r="S141" s="66"/>
      <c r="T141" s="197">
        <f t="shared" ref="T141:T149" si="10">S141*H141</f>
        <v>0</v>
      </c>
      <c r="U141" s="197">
        <v>0</v>
      </c>
      <c r="V141" s="197">
        <f t="shared" ref="V141:V149" si="11">U141*H141</f>
        <v>0</v>
      </c>
      <c r="W141" s="197">
        <v>0</v>
      </c>
      <c r="X141" s="198">
        <f t="shared" ref="X141:X149" si="12"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335</v>
      </c>
      <c r="AT141" s="199" t="s">
        <v>331</v>
      </c>
      <c r="AU141" s="199" t="s">
        <v>96</v>
      </c>
      <c r="AY141" s="19" t="s">
        <v>329</v>
      </c>
      <c r="BE141" s="115">
        <f t="shared" ref="BE141:BE149" si="13">IF(O141="základná",K141,0)</f>
        <v>0</v>
      </c>
      <c r="BF141" s="115">
        <f t="shared" ref="BF141:BF149" si="14">IF(O141="znížená",K141,0)</f>
        <v>0</v>
      </c>
      <c r="BG141" s="115">
        <f t="shared" ref="BG141:BG149" si="15">IF(O141="zákl. prenesená",K141,0)</f>
        <v>0</v>
      </c>
      <c r="BH141" s="115">
        <f t="shared" ref="BH141:BH149" si="16">IF(O141="zníž. prenesená",K141,0)</f>
        <v>0</v>
      </c>
      <c r="BI141" s="115">
        <f t="shared" ref="BI141:BI149" si="17">IF(O141="nulová",K141,0)</f>
        <v>0</v>
      </c>
      <c r="BJ141" s="19" t="s">
        <v>96</v>
      </c>
      <c r="BK141" s="200">
        <f t="shared" ref="BK141:BK149" si="18">ROUND(P141*H141,3)</f>
        <v>0</v>
      </c>
      <c r="BL141" s="19" t="s">
        <v>335</v>
      </c>
      <c r="BM141" s="199" t="s">
        <v>5634</v>
      </c>
    </row>
    <row r="142" spans="1:65" s="2" customFormat="1" ht="21.75" customHeight="1">
      <c r="A142" s="37"/>
      <c r="B142" s="153"/>
      <c r="C142" s="233" t="s">
        <v>96</v>
      </c>
      <c r="D142" s="233" t="s">
        <v>483</v>
      </c>
      <c r="E142" s="234" t="s">
        <v>5635</v>
      </c>
      <c r="F142" s="235" t="s">
        <v>5636</v>
      </c>
      <c r="G142" s="236" t="s">
        <v>646</v>
      </c>
      <c r="H142" s="237">
        <v>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2.0000000000000002E-5</v>
      </c>
      <c r="V142" s="197">
        <f t="shared" si="11"/>
        <v>4.0000000000000003E-5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364</v>
      </c>
      <c r="AT142" s="199" t="s">
        <v>483</v>
      </c>
      <c r="AU142" s="199" t="s">
        <v>96</v>
      </c>
      <c r="AY142" s="19" t="s">
        <v>329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335</v>
      </c>
      <c r="BM142" s="199" t="s">
        <v>5637</v>
      </c>
    </row>
    <row r="143" spans="1:65" s="2" customFormat="1" ht="24.2" customHeight="1">
      <c r="A143" s="37"/>
      <c r="B143" s="153"/>
      <c r="C143" s="187" t="s">
        <v>178</v>
      </c>
      <c r="D143" s="187" t="s">
        <v>331</v>
      </c>
      <c r="E143" s="188" t="s">
        <v>5638</v>
      </c>
      <c r="F143" s="189" t="s">
        <v>5639</v>
      </c>
      <c r="G143" s="190" t="s">
        <v>342</v>
      </c>
      <c r="H143" s="191">
        <v>230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335</v>
      </c>
      <c r="AT143" s="199" t="s">
        <v>331</v>
      </c>
      <c r="AU143" s="199" t="s">
        <v>96</v>
      </c>
      <c r="AY143" s="19" t="s">
        <v>329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335</v>
      </c>
      <c r="BM143" s="199" t="s">
        <v>5640</v>
      </c>
    </row>
    <row r="144" spans="1:65" s="2" customFormat="1" ht="33" customHeight="1">
      <c r="A144" s="37"/>
      <c r="B144" s="153"/>
      <c r="C144" s="233" t="s">
        <v>335</v>
      </c>
      <c r="D144" s="233" t="s">
        <v>483</v>
      </c>
      <c r="E144" s="234" t="s">
        <v>5641</v>
      </c>
      <c r="F144" s="235" t="s">
        <v>5642</v>
      </c>
      <c r="G144" s="236" t="s">
        <v>342</v>
      </c>
      <c r="H144" s="237">
        <v>230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6.4000000000000005E-4</v>
      </c>
      <c r="V144" s="197">
        <f t="shared" si="11"/>
        <v>0.14720000000000003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364</v>
      </c>
      <c r="AT144" s="199" t="s">
        <v>483</v>
      </c>
      <c r="AU144" s="199" t="s">
        <v>96</v>
      </c>
      <c r="AY144" s="19" t="s">
        <v>329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335</v>
      </c>
      <c r="BM144" s="199" t="s">
        <v>5643</v>
      </c>
    </row>
    <row r="145" spans="1:65" s="2" customFormat="1" ht="24.2" customHeight="1">
      <c r="A145" s="37"/>
      <c r="B145" s="153"/>
      <c r="C145" s="233" t="s">
        <v>350</v>
      </c>
      <c r="D145" s="233" t="s">
        <v>483</v>
      </c>
      <c r="E145" s="234" t="s">
        <v>5644</v>
      </c>
      <c r="F145" s="235" t="s">
        <v>5645</v>
      </c>
      <c r="G145" s="236" t="s">
        <v>646</v>
      </c>
      <c r="H145" s="237">
        <v>230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6.0000000000000002E-5</v>
      </c>
      <c r="V145" s="197">
        <f t="shared" si="11"/>
        <v>1.38E-2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1223</v>
      </c>
      <c r="AT145" s="199" t="s">
        <v>483</v>
      </c>
      <c r="AU145" s="199" t="s">
        <v>96</v>
      </c>
      <c r="AY145" s="19" t="s">
        <v>329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1223</v>
      </c>
      <c r="BM145" s="199" t="s">
        <v>5646</v>
      </c>
    </row>
    <row r="146" spans="1:65" s="2" customFormat="1" ht="24.2" customHeight="1">
      <c r="A146" s="37"/>
      <c r="B146" s="153"/>
      <c r="C146" s="187" t="s">
        <v>355</v>
      </c>
      <c r="D146" s="187" t="s">
        <v>331</v>
      </c>
      <c r="E146" s="188" t="s">
        <v>5536</v>
      </c>
      <c r="F146" s="189" t="s">
        <v>5537</v>
      </c>
      <c r="G146" s="190" t="s">
        <v>646</v>
      </c>
      <c r="H146" s="191">
        <v>1</v>
      </c>
      <c r="I146" s="192"/>
      <c r="J146" s="192"/>
      <c r="K146" s="191">
        <f t="shared" si="6"/>
        <v>0</v>
      </c>
      <c r="L146" s="193"/>
      <c r="M146" s="38"/>
      <c r="N146" s="194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335</v>
      </c>
      <c r="AT146" s="199" t="s">
        <v>331</v>
      </c>
      <c r="AU146" s="199" t="s">
        <v>96</v>
      </c>
      <c r="AY146" s="19" t="s">
        <v>329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335</v>
      </c>
      <c r="BM146" s="199" t="s">
        <v>5647</v>
      </c>
    </row>
    <row r="147" spans="1:65" s="2" customFormat="1" ht="16.5" customHeight="1">
      <c r="A147" s="37"/>
      <c r="B147" s="153"/>
      <c r="C147" s="233" t="s">
        <v>359</v>
      </c>
      <c r="D147" s="233" t="s">
        <v>483</v>
      </c>
      <c r="E147" s="234" t="s">
        <v>5539</v>
      </c>
      <c r="F147" s="235" t="s">
        <v>5540</v>
      </c>
      <c r="G147" s="236" t="s">
        <v>646</v>
      </c>
      <c r="H147" s="237">
        <v>1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1.6000000000000001E-4</v>
      </c>
      <c r="V147" s="197">
        <f t="shared" si="11"/>
        <v>1.6000000000000001E-4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1223</v>
      </c>
      <c r="AT147" s="199" t="s">
        <v>483</v>
      </c>
      <c r="AU147" s="199" t="s">
        <v>96</v>
      </c>
      <c r="AY147" s="19" t="s">
        <v>329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1223</v>
      </c>
      <c r="BM147" s="199" t="s">
        <v>5648</v>
      </c>
    </row>
    <row r="148" spans="1:65" s="2" customFormat="1" ht="24.2" customHeight="1">
      <c r="A148" s="37"/>
      <c r="B148" s="153"/>
      <c r="C148" s="187" t="s">
        <v>364</v>
      </c>
      <c r="D148" s="187" t="s">
        <v>331</v>
      </c>
      <c r="E148" s="188" t="s">
        <v>5446</v>
      </c>
      <c r="F148" s="189" t="s">
        <v>5447</v>
      </c>
      <c r="G148" s="190" t="s">
        <v>342</v>
      </c>
      <c r="H148" s="191">
        <v>10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335</v>
      </c>
      <c r="AT148" s="199" t="s">
        <v>331</v>
      </c>
      <c r="AU148" s="199" t="s">
        <v>96</v>
      </c>
      <c r="AY148" s="19" t="s">
        <v>329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335</v>
      </c>
      <c r="BM148" s="199" t="s">
        <v>5649</v>
      </c>
    </row>
    <row r="149" spans="1:65" s="2" customFormat="1" ht="16.5" customHeight="1">
      <c r="A149" s="37"/>
      <c r="B149" s="153"/>
      <c r="C149" s="233" t="s">
        <v>369</v>
      </c>
      <c r="D149" s="233" t="s">
        <v>483</v>
      </c>
      <c r="E149" s="234" t="s">
        <v>5449</v>
      </c>
      <c r="F149" s="235" t="s">
        <v>5450</v>
      </c>
      <c r="G149" s="236" t="s">
        <v>342</v>
      </c>
      <c r="H149" s="237">
        <v>10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1.8000000000000001E-4</v>
      </c>
      <c r="V149" s="197">
        <f t="shared" si="11"/>
        <v>1.8000000000000002E-3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1223</v>
      </c>
      <c r="AT149" s="199" t="s">
        <v>483</v>
      </c>
      <c r="AU149" s="199" t="s">
        <v>96</v>
      </c>
      <c r="AY149" s="19" t="s">
        <v>329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1223</v>
      </c>
      <c r="BM149" s="199" t="s">
        <v>5650</v>
      </c>
    </row>
    <row r="150" spans="1:65" s="12" customFormat="1" ht="22.9" customHeight="1">
      <c r="B150" s="173"/>
      <c r="D150" s="174" t="s">
        <v>82</v>
      </c>
      <c r="E150" s="185" t="s">
        <v>4753</v>
      </c>
      <c r="F150" s="185" t="s">
        <v>4754</v>
      </c>
      <c r="I150" s="176"/>
      <c r="J150" s="176"/>
      <c r="K150" s="186">
        <f>BK150</f>
        <v>0</v>
      </c>
      <c r="M150" s="173"/>
      <c r="N150" s="178"/>
      <c r="O150" s="179"/>
      <c r="P150" s="179"/>
      <c r="Q150" s="180">
        <f>SUM(Q151:Q175)</f>
        <v>0</v>
      </c>
      <c r="R150" s="180">
        <f>SUM(R151:R175)</f>
        <v>0</v>
      </c>
      <c r="S150" s="179"/>
      <c r="T150" s="181">
        <f>SUM(T151:T175)</f>
        <v>0</v>
      </c>
      <c r="U150" s="179"/>
      <c r="V150" s="181">
        <f>SUM(V151:V175)</f>
        <v>3.0400000000000014E-2</v>
      </c>
      <c r="W150" s="179"/>
      <c r="X150" s="182">
        <f>SUM(X151:X175)</f>
        <v>0</v>
      </c>
      <c r="AR150" s="174" t="s">
        <v>90</v>
      </c>
      <c r="AT150" s="183" t="s">
        <v>82</v>
      </c>
      <c r="AU150" s="183" t="s">
        <v>90</v>
      </c>
      <c r="AY150" s="174" t="s">
        <v>329</v>
      </c>
      <c r="BK150" s="184">
        <f>SUM(BK151:BK175)</f>
        <v>0</v>
      </c>
    </row>
    <row r="151" spans="1:65" s="2" customFormat="1" ht="16.5" customHeight="1">
      <c r="A151" s="37"/>
      <c r="B151" s="153"/>
      <c r="C151" s="187" t="s">
        <v>381</v>
      </c>
      <c r="D151" s="187" t="s">
        <v>331</v>
      </c>
      <c r="E151" s="188" t="s">
        <v>5651</v>
      </c>
      <c r="F151" s="189" t="s">
        <v>5652</v>
      </c>
      <c r="G151" s="190" t="s">
        <v>646</v>
      </c>
      <c r="H151" s="191">
        <v>1</v>
      </c>
      <c r="I151" s="192"/>
      <c r="J151" s="192"/>
      <c r="K151" s="191">
        <f t="shared" ref="K151:K175" si="19">ROUND(P151*H151,3)</f>
        <v>0</v>
      </c>
      <c r="L151" s="193"/>
      <c r="M151" s="38"/>
      <c r="N151" s="194" t="s">
        <v>1</v>
      </c>
      <c r="O151" s="195" t="s">
        <v>47</v>
      </c>
      <c r="P151" s="196">
        <f t="shared" ref="P151:P175" si="20">I151+J151</f>
        <v>0</v>
      </c>
      <c r="Q151" s="196">
        <f t="shared" ref="Q151:Q175" si="21">ROUND(I151*H151,3)</f>
        <v>0</v>
      </c>
      <c r="R151" s="196">
        <f t="shared" ref="R151:R175" si="22">ROUND(J151*H151,3)</f>
        <v>0</v>
      </c>
      <c r="S151" s="66"/>
      <c r="T151" s="197">
        <f t="shared" ref="T151:T175" si="23">S151*H151</f>
        <v>0</v>
      </c>
      <c r="U151" s="197">
        <v>0</v>
      </c>
      <c r="V151" s="197">
        <f t="shared" ref="V151:V175" si="24">U151*H151</f>
        <v>0</v>
      </c>
      <c r="W151" s="197">
        <v>0</v>
      </c>
      <c r="X151" s="198">
        <f t="shared" ref="X151:X175" si="25"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335</v>
      </c>
      <c r="AT151" s="199" t="s">
        <v>331</v>
      </c>
      <c r="AU151" s="199" t="s">
        <v>96</v>
      </c>
      <c r="AY151" s="19" t="s">
        <v>329</v>
      </c>
      <c r="BE151" s="115">
        <f t="shared" ref="BE151:BE175" si="26">IF(O151="základná",K151,0)</f>
        <v>0</v>
      </c>
      <c r="BF151" s="115">
        <f t="shared" ref="BF151:BF175" si="27">IF(O151="znížená",K151,0)</f>
        <v>0</v>
      </c>
      <c r="BG151" s="115">
        <f t="shared" ref="BG151:BG175" si="28">IF(O151="zákl. prenesená",K151,0)</f>
        <v>0</v>
      </c>
      <c r="BH151" s="115">
        <f t="shared" ref="BH151:BH175" si="29">IF(O151="zníž. prenesená",K151,0)</f>
        <v>0</v>
      </c>
      <c r="BI151" s="115">
        <f t="shared" ref="BI151:BI175" si="30">IF(O151="nulová",K151,0)</f>
        <v>0</v>
      </c>
      <c r="BJ151" s="19" t="s">
        <v>96</v>
      </c>
      <c r="BK151" s="200">
        <f t="shared" ref="BK151:BK175" si="31">ROUND(P151*H151,3)</f>
        <v>0</v>
      </c>
      <c r="BL151" s="19" t="s">
        <v>335</v>
      </c>
      <c r="BM151" s="199" t="s">
        <v>5653</v>
      </c>
    </row>
    <row r="152" spans="1:65" s="2" customFormat="1" ht="16.5" customHeight="1">
      <c r="A152" s="37"/>
      <c r="B152" s="153"/>
      <c r="C152" s="233" t="s">
        <v>386</v>
      </c>
      <c r="D152" s="233" t="s">
        <v>483</v>
      </c>
      <c r="E152" s="234" t="s">
        <v>5654</v>
      </c>
      <c r="F152" s="235" t="s">
        <v>5655</v>
      </c>
      <c r="G152" s="236" t="s">
        <v>646</v>
      </c>
      <c r="H152" s="237">
        <v>1</v>
      </c>
      <c r="I152" s="238"/>
      <c r="J152" s="239"/>
      <c r="K152" s="237">
        <f t="shared" si="19"/>
        <v>0</v>
      </c>
      <c r="L152" s="239"/>
      <c r="M152" s="240"/>
      <c r="N152" s="241" t="s">
        <v>1</v>
      </c>
      <c r="O152" s="195" t="s">
        <v>47</v>
      </c>
      <c r="P152" s="196">
        <f t="shared" si="20"/>
        <v>0</v>
      </c>
      <c r="Q152" s="196">
        <f t="shared" si="21"/>
        <v>0</v>
      </c>
      <c r="R152" s="196">
        <f t="shared" si="22"/>
        <v>0</v>
      </c>
      <c r="S152" s="66"/>
      <c r="T152" s="197">
        <f t="shared" si="23"/>
        <v>0</v>
      </c>
      <c r="U152" s="197">
        <v>0</v>
      </c>
      <c r="V152" s="197">
        <f t="shared" si="24"/>
        <v>0</v>
      </c>
      <c r="W152" s="197">
        <v>0</v>
      </c>
      <c r="X152" s="198">
        <f t="shared" si="25"/>
        <v>0</v>
      </c>
      <c r="Y152" s="37"/>
      <c r="Z152" s="37"/>
      <c r="AA152" s="37"/>
      <c r="AB152" s="37"/>
      <c r="AC152" s="37"/>
      <c r="AD152" s="37"/>
      <c r="AE152" s="37"/>
      <c r="AR152" s="199" t="s">
        <v>364</v>
      </c>
      <c r="AT152" s="199" t="s">
        <v>483</v>
      </c>
      <c r="AU152" s="199" t="s">
        <v>96</v>
      </c>
      <c r="AY152" s="19" t="s">
        <v>329</v>
      </c>
      <c r="BE152" s="115">
        <f t="shared" si="26"/>
        <v>0</v>
      </c>
      <c r="BF152" s="115">
        <f t="shared" si="27"/>
        <v>0</v>
      </c>
      <c r="BG152" s="115">
        <f t="shared" si="28"/>
        <v>0</v>
      </c>
      <c r="BH152" s="115">
        <f t="shared" si="29"/>
        <v>0</v>
      </c>
      <c r="BI152" s="115">
        <f t="shared" si="30"/>
        <v>0</v>
      </c>
      <c r="BJ152" s="19" t="s">
        <v>96</v>
      </c>
      <c r="BK152" s="200">
        <f t="shared" si="31"/>
        <v>0</v>
      </c>
      <c r="BL152" s="19" t="s">
        <v>335</v>
      </c>
      <c r="BM152" s="199" t="s">
        <v>5656</v>
      </c>
    </row>
    <row r="153" spans="1:65" s="2" customFormat="1" ht="24.2" customHeight="1">
      <c r="A153" s="37"/>
      <c r="B153" s="153"/>
      <c r="C153" s="187" t="s">
        <v>394</v>
      </c>
      <c r="D153" s="187" t="s">
        <v>331</v>
      </c>
      <c r="E153" s="188" t="s">
        <v>5657</v>
      </c>
      <c r="F153" s="189" t="s">
        <v>5658</v>
      </c>
      <c r="G153" s="190" t="s">
        <v>646</v>
      </c>
      <c r="H153" s="191">
        <v>12</v>
      </c>
      <c r="I153" s="192"/>
      <c r="J153" s="192"/>
      <c r="K153" s="191">
        <f t="shared" si="19"/>
        <v>0</v>
      </c>
      <c r="L153" s="193"/>
      <c r="M153" s="38"/>
      <c r="N153" s="194" t="s">
        <v>1</v>
      </c>
      <c r="O153" s="195" t="s">
        <v>47</v>
      </c>
      <c r="P153" s="196">
        <f t="shared" si="20"/>
        <v>0</v>
      </c>
      <c r="Q153" s="196">
        <f t="shared" si="21"/>
        <v>0</v>
      </c>
      <c r="R153" s="196">
        <f t="shared" si="22"/>
        <v>0</v>
      </c>
      <c r="S153" s="66"/>
      <c r="T153" s="197">
        <f t="shared" si="23"/>
        <v>0</v>
      </c>
      <c r="U153" s="197">
        <v>0</v>
      </c>
      <c r="V153" s="197">
        <f t="shared" si="24"/>
        <v>0</v>
      </c>
      <c r="W153" s="197">
        <v>0</v>
      </c>
      <c r="X153" s="198">
        <f t="shared" si="25"/>
        <v>0</v>
      </c>
      <c r="Y153" s="37"/>
      <c r="Z153" s="37"/>
      <c r="AA153" s="37"/>
      <c r="AB153" s="37"/>
      <c r="AC153" s="37"/>
      <c r="AD153" s="37"/>
      <c r="AE153" s="37"/>
      <c r="AR153" s="199" t="s">
        <v>335</v>
      </c>
      <c r="AT153" s="199" t="s">
        <v>331</v>
      </c>
      <c r="AU153" s="199" t="s">
        <v>96</v>
      </c>
      <c r="AY153" s="19" t="s">
        <v>329</v>
      </c>
      <c r="BE153" s="115">
        <f t="shared" si="26"/>
        <v>0</v>
      </c>
      <c r="BF153" s="115">
        <f t="shared" si="27"/>
        <v>0</v>
      </c>
      <c r="BG153" s="115">
        <f t="shared" si="28"/>
        <v>0</v>
      </c>
      <c r="BH153" s="115">
        <f t="shared" si="29"/>
        <v>0</v>
      </c>
      <c r="BI153" s="115">
        <f t="shared" si="30"/>
        <v>0</v>
      </c>
      <c r="BJ153" s="19" t="s">
        <v>96</v>
      </c>
      <c r="BK153" s="200">
        <f t="shared" si="31"/>
        <v>0</v>
      </c>
      <c r="BL153" s="19" t="s">
        <v>335</v>
      </c>
      <c r="BM153" s="199" t="s">
        <v>5659</v>
      </c>
    </row>
    <row r="154" spans="1:65" s="2" customFormat="1" ht="24.2" customHeight="1">
      <c r="A154" s="37"/>
      <c r="B154" s="153"/>
      <c r="C154" s="233" t="s">
        <v>399</v>
      </c>
      <c r="D154" s="233" t="s">
        <v>483</v>
      </c>
      <c r="E154" s="234" t="s">
        <v>5660</v>
      </c>
      <c r="F154" s="235" t="s">
        <v>5661</v>
      </c>
      <c r="G154" s="236" t="s">
        <v>646</v>
      </c>
      <c r="H154" s="237">
        <v>12</v>
      </c>
      <c r="I154" s="238"/>
      <c r="J154" s="239"/>
      <c r="K154" s="237">
        <f t="shared" si="19"/>
        <v>0</v>
      </c>
      <c r="L154" s="239"/>
      <c r="M154" s="240"/>
      <c r="N154" s="241" t="s">
        <v>1</v>
      </c>
      <c r="O154" s="195" t="s">
        <v>47</v>
      </c>
      <c r="P154" s="196">
        <f t="shared" si="20"/>
        <v>0</v>
      </c>
      <c r="Q154" s="196">
        <f t="shared" si="21"/>
        <v>0</v>
      </c>
      <c r="R154" s="196">
        <f t="shared" si="22"/>
        <v>0</v>
      </c>
      <c r="S154" s="66"/>
      <c r="T154" s="197">
        <f t="shared" si="23"/>
        <v>0</v>
      </c>
      <c r="U154" s="197">
        <v>0</v>
      </c>
      <c r="V154" s="197">
        <f t="shared" si="24"/>
        <v>0</v>
      </c>
      <c r="W154" s="197">
        <v>0</v>
      </c>
      <c r="X154" s="198">
        <f t="shared" si="25"/>
        <v>0</v>
      </c>
      <c r="Y154" s="37"/>
      <c r="Z154" s="37"/>
      <c r="AA154" s="37"/>
      <c r="AB154" s="37"/>
      <c r="AC154" s="37"/>
      <c r="AD154" s="37"/>
      <c r="AE154" s="37"/>
      <c r="AR154" s="199" t="s">
        <v>364</v>
      </c>
      <c r="AT154" s="199" t="s">
        <v>483</v>
      </c>
      <c r="AU154" s="199" t="s">
        <v>96</v>
      </c>
      <c r="AY154" s="19" t="s">
        <v>329</v>
      </c>
      <c r="BE154" s="115">
        <f t="shared" si="26"/>
        <v>0</v>
      </c>
      <c r="BF154" s="115">
        <f t="shared" si="27"/>
        <v>0</v>
      </c>
      <c r="BG154" s="115">
        <f t="shared" si="28"/>
        <v>0</v>
      </c>
      <c r="BH154" s="115">
        <f t="shared" si="29"/>
        <v>0</v>
      </c>
      <c r="BI154" s="115">
        <f t="shared" si="30"/>
        <v>0</v>
      </c>
      <c r="BJ154" s="19" t="s">
        <v>96</v>
      </c>
      <c r="BK154" s="200">
        <f t="shared" si="31"/>
        <v>0</v>
      </c>
      <c r="BL154" s="19" t="s">
        <v>335</v>
      </c>
      <c r="BM154" s="199" t="s">
        <v>5662</v>
      </c>
    </row>
    <row r="155" spans="1:65" s="2" customFormat="1" ht="21.75" customHeight="1">
      <c r="A155" s="37"/>
      <c r="B155" s="153"/>
      <c r="C155" s="187" t="s">
        <v>454</v>
      </c>
      <c r="D155" s="187" t="s">
        <v>331</v>
      </c>
      <c r="E155" s="188" t="s">
        <v>5253</v>
      </c>
      <c r="F155" s="189" t="s">
        <v>5254</v>
      </c>
      <c r="G155" s="190" t="s">
        <v>342</v>
      </c>
      <c r="H155" s="191">
        <v>550</v>
      </c>
      <c r="I155" s="192"/>
      <c r="J155" s="192"/>
      <c r="K155" s="191">
        <f t="shared" si="19"/>
        <v>0</v>
      </c>
      <c r="L155" s="193"/>
      <c r="M155" s="38"/>
      <c r="N155" s="194" t="s">
        <v>1</v>
      </c>
      <c r="O155" s="195" t="s">
        <v>47</v>
      </c>
      <c r="P155" s="196">
        <f t="shared" si="20"/>
        <v>0</v>
      </c>
      <c r="Q155" s="196">
        <f t="shared" si="21"/>
        <v>0</v>
      </c>
      <c r="R155" s="196">
        <f t="shared" si="22"/>
        <v>0</v>
      </c>
      <c r="S155" s="66"/>
      <c r="T155" s="197">
        <f t="shared" si="23"/>
        <v>0</v>
      </c>
      <c r="U155" s="197">
        <v>0</v>
      </c>
      <c r="V155" s="197">
        <f t="shared" si="24"/>
        <v>0</v>
      </c>
      <c r="W155" s="197">
        <v>0</v>
      </c>
      <c r="X155" s="198">
        <f t="shared" si="25"/>
        <v>0</v>
      </c>
      <c r="Y155" s="37"/>
      <c r="Z155" s="37"/>
      <c r="AA155" s="37"/>
      <c r="AB155" s="37"/>
      <c r="AC155" s="37"/>
      <c r="AD155" s="37"/>
      <c r="AE155" s="37"/>
      <c r="AR155" s="199" t="s">
        <v>335</v>
      </c>
      <c r="AT155" s="199" t="s">
        <v>331</v>
      </c>
      <c r="AU155" s="199" t="s">
        <v>96</v>
      </c>
      <c r="AY155" s="19" t="s">
        <v>329</v>
      </c>
      <c r="BE155" s="115">
        <f t="shared" si="26"/>
        <v>0</v>
      </c>
      <c r="BF155" s="115">
        <f t="shared" si="27"/>
        <v>0</v>
      </c>
      <c r="BG155" s="115">
        <f t="shared" si="28"/>
        <v>0</v>
      </c>
      <c r="BH155" s="115">
        <f t="shared" si="29"/>
        <v>0</v>
      </c>
      <c r="BI155" s="115">
        <f t="shared" si="30"/>
        <v>0</v>
      </c>
      <c r="BJ155" s="19" t="s">
        <v>96</v>
      </c>
      <c r="BK155" s="200">
        <f t="shared" si="31"/>
        <v>0</v>
      </c>
      <c r="BL155" s="19" t="s">
        <v>335</v>
      </c>
      <c r="BM155" s="199" t="s">
        <v>5663</v>
      </c>
    </row>
    <row r="156" spans="1:65" s="2" customFormat="1" ht="24.2" customHeight="1">
      <c r="A156" s="37"/>
      <c r="B156" s="153"/>
      <c r="C156" s="233" t="s">
        <v>459</v>
      </c>
      <c r="D156" s="233" t="s">
        <v>483</v>
      </c>
      <c r="E156" s="234" t="s">
        <v>5256</v>
      </c>
      <c r="F156" s="235" t="s">
        <v>5257</v>
      </c>
      <c r="G156" s="236" t="s">
        <v>342</v>
      </c>
      <c r="H156" s="237">
        <v>550</v>
      </c>
      <c r="I156" s="238"/>
      <c r="J156" s="239"/>
      <c r="K156" s="237">
        <f t="shared" si="19"/>
        <v>0</v>
      </c>
      <c r="L156" s="239"/>
      <c r="M156" s="240"/>
      <c r="N156" s="241" t="s">
        <v>1</v>
      </c>
      <c r="O156" s="195" t="s">
        <v>47</v>
      </c>
      <c r="P156" s="196">
        <f t="shared" si="20"/>
        <v>0</v>
      </c>
      <c r="Q156" s="196">
        <f t="shared" si="21"/>
        <v>0</v>
      </c>
      <c r="R156" s="196">
        <f t="shared" si="22"/>
        <v>0</v>
      </c>
      <c r="S156" s="66"/>
      <c r="T156" s="197">
        <f t="shared" si="23"/>
        <v>0</v>
      </c>
      <c r="U156" s="197">
        <v>4.0000000000000003E-5</v>
      </c>
      <c r="V156" s="197">
        <f t="shared" si="24"/>
        <v>2.2000000000000002E-2</v>
      </c>
      <c r="W156" s="197">
        <v>0</v>
      </c>
      <c r="X156" s="198">
        <f t="shared" si="25"/>
        <v>0</v>
      </c>
      <c r="Y156" s="37"/>
      <c r="Z156" s="37"/>
      <c r="AA156" s="37"/>
      <c r="AB156" s="37"/>
      <c r="AC156" s="37"/>
      <c r="AD156" s="37"/>
      <c r="AE156" s="37"/>
      <c r="AR156" s="199" t="s">
        <v>364</v>
      </c>
      <c r="AT156" s="199" t="s">
        <v>483</v>
      </c>
      <c r="AU156" s="199" t="s">
        <v>96</v>
      </c>
      <c r="AY156" s="19" t="s">
        <v>329</v>
      </c>
      <c r="BE156" s="115">
        <f t="shared" si="26"/>
        <v>0</v>
      </c>
      <c r="BF156" s="115">
        <f t="shared" si="27"/>
        <v>0</v>
      </c>
      <c r="BG156" s="115">
        <f t="shared" si="28"/>
        <v>0</v>
      </c>
      <c r="BH156" s="115">
        <f t="shared" si="29"/>
        <v>0</v>
      </c>
      <c r="BI156" s="115">
        <f t="shared" si="30"/>
        <v>0</v>
      </c>
      <c r="BJ156" s="19" t="s">
        <v>96</v>
      </c>
      <c r="BK156" s="200">
        <f t="shared" si="31"/>
        <v>0</v>
      </c>
      <c r="BL156" s="19" t="s">
        <v>335</v>
      </c>
      <c r="BM156" s="199" t="s">
        <v>5664</v>
      </c>
    </row>
    <row r="157" spans="1:65" s="2" customFormat="1" ht="24.2" customHeight="1">
      <c r="A157" s="37"/>
      <c r="B157" s="153"/>
      <c r="C157" s="187" t="s">
        <v>464</v>
      </c>
      <c r="D157" s="187" t="s">
        <v>331</v>
      </c>
      <c r="E157" s="188" t="s">
        <v>5665</v>
      </c>
      <c r="F157" s="189" t="s">
        <v>5666</v>
      </c>
      <c r="G157" s="190" t="s">
        <v>646</v>
      </c>
      <c r="H157" s="191">
        <v>1</v>
      </c>
      <c r="I157" s="192"/>
      <c r="J157" s="192"/>
      <c r="K157" s="191">
        <f t="shared" si="19"/>
        <v>0</v>
      </c>
      <c r="L157" s="193"/>
      <c r="M157" s="38"/>
      <c r="N157" s="194" t="s">
        <v>1</v>
      </c>
      <c r="O157" s="195" t="s">
        <v>47</v>
      </c>
      <c r="P157" s="196">
        <f t="shared" si="20"/>
        <v>0</v>
      </c>
      <c r="Q157" s="196">
        <f t="shared" si="21"/>
        <v>0</v>
      </c>
      <c r="R157" s="196">
        <f t="shared" si="22"/>
        <v>0</v>
      </c>
      <c r="S157" s="66"/>
      <c r="T157" s="197">
        <f t="shared" si="23"/>
        <v>0</v>
      </c>
      <c r="U157" s="197">
        <v>0</v>
      </c>
      <c r="V157" s="197">
        <f t="shared" si="24"/>
        <v>0</v>
      </c>
      <c r="W157" s="197">
        <v>0</v>
      </c>
      <c r="X157" s="198">
        <f t="shared" si="25"/>
        <v>0</v>
      </c>
      <c r="Y157" s="37"/>
      <c r="Z157" s="37"/>
      <c r="AA157" s="37"/>
      <c r="AB157" s="37"/>
      <c r="AC157" s="37"/>
      <c r="AD157" s="37"/>
      <c r="AE157" s="37"/>
      <c r="AR157" s="199" t="s">
        <v>335</v>
      </c>
      <c r="AT157" s="199" t="s">
        <v>331</v>
      </c>
      <c r="AU157" s="199" t="s">
        <v>96</v>
      </c>
      <c r="AY157" s="19" t="s">
        <v>329</v>
      </c>
      <c r="BE157" s="115">
        <f t="shared" si="26"/>
        <v>0</v>
      </c>
      <c r="BF157" s="115">
        <f t="shared" si="27"/>
        <v>0</v>
      </c>
      <c r="BG157" s="115">
        <f t="shared" si="28"/>
        <v>0</v>
      </c>
      <c r="BH157" s="115">
        <f t="shared" si="29"/>
        <v>0</v>
      </c>
      <c r="BI157" s="115">
        <f t="shared" si="30"/>
        <v>0</v>
      </c>
      <c r="BJ157" s="19" t="s">
        <v>96</v>
      </c>
      <c r="BK157" s="200">
        <f t="shared" si="31"/>
        <v>0</v>
      </c>
      <c r="BL157" s="19" t="s">
        <v>335</v>
      </c>
      <c r="BM157" s="199" t="s">
        <v>5667</v>
      </c>
    </row>
    <row r="158" spans="1:65" s="2" customFormat="1" ht="21.75" customHeight="1">
      <c r="A158" s="37"/>
      <c r="B158" s="153"/>
      <c r="C158" s="233" t="s">
        <v>468</v>
      </c>
      <c r="D158" s="233" t="s">
        <v>483</v>
      </c>
      <c r="E158" s="234" t="s">
        <v>5668</v>
      </c>
      <c r="F158" s="235" t="s">
        <v>5669</v>
      </c>
      <c r="G158" s="236" t="s">
        <v>646</v>
      </c>
      <c r="H158" s="237">
        <v>1</v>
      </c>
      <c r="I158" s="238"/>
      <c r="J158" s="239"/>
      <c r="K158" s="237">
        <f t="shared" si="19"/>
        <v>0</v>
      </c>
      <c r="L158" s="239"/>
      <c r="M158" s="240"/>
      <c r="N158" s="241" t="s">
        <v>1</v>
      </c>
      <c r="O158" s="195" t="s">
        <v>47</v>
      </c>
      <c r="P158" s="196">
        <f t="shared" si="20"/>
        <v>0</v>
      </c>
      <c r="Q158" s="196">
        <f t="shared" si="21"/>
        <v>0</v>
      </c>
      <c r="R158" s="196">
        <f t="shared" si="22"/>
        <v>0</v>
      </c>
      <c r="S158" s="66"/>
      <c r="T158" s="197">
        <f t="shared" si="23"/>
        <v>0</v>
      </c>
      <c r="U158" s="197">
        <v>8.1999999999999998E-4</v>
      </c>
      <c r="V158" s="197">
        <f t="shared" si="24"/>
        <v>8.1999999999999998E-4</v>
      </c>
      <c r="W158" s="197">
        <v>0</v>
      </c>
      <c r="X158" s="198">
        <f t="shared" si="25"/>
        <v>0</v>
      </c>
      <c r="Y158" s="37"/>
      <c r="Z158" s="37"/>
      <c r="AA158" s="37"/>
      <c r="AB158" s="37"/>
      <c r="AC158" s="37"/>
      <c r="AD158" s="37"/>
      <c r="AE158" s="37"/>
      <c r="AR158" s="199" t="s">
        <v>1223</v>
      </c>
      <c r="AT158" s="199" t="s">
        <v>483</v>
      </c>
      <c r="AU158" s="199" t="s">
        <v>96</v>
      </c>
      <c r="AY158" s="19" t="s">
        <v>329</v>
      </c>
      <c r="BE158" s="115">
        <f t="shared" si="26"/>
        <v>0</v>
      </c>
      <c r="BF158" s="115">
        <f t="shared" si="27"/>
        <v>0</v>
      </c>
      <c r="BG158" s="115">
        <f t="shared" si="28"/>
        <v>0</v>
      </c>
      <c r="BH158" s="115">
        <f t="shared" si="29"/>
        <v>0</v>
      </c>
      <c r="BI158" s="115">
        <f t="shared" si="30"/>
        <v>0</v>
      </c>
      <c r="BJ158" s="19" t="s">
        <v>96</v>
      </c>
      <c r="BK158" s="200">
        <f t="shared" si="31"/>
        <v>0</v>
      </c>
      <c r="BL158" s="19" t="s">
        <v>1223</v>
      </c>
      <c r="BM158" s="199" t="s">
        <v>5670</v>
      </c>
    </row>
    <row r="159" spans="1:65" s="2" customFormat="1" ht="16.5" customHeight="1">
      <c r="A159" s="37"/>
      <c r="B159" s="153"/>
      <c r="C159" s="187" t="s">
        <v>474</v>
      </c>
      <c r="D159" s="187" t="s">
        <v>331</v>
      </c>
      <c r="E159" s="188" t="s">
        <v>5671</v>
      </c>
      <c r="F159" s="189" t="s">
        <v>5672</v>
      </c>
      <c r="G159" s="190" t="s">
        <v>646</v>
      </c>
      <c r="H159" s="191">
        <v>7</v>
      </c>
      <c r="I159" s="192"/>
      <c r="J159" s="192"/>
      <c r="K159" s="191">
        <f t="shared" si="19"/>
        <v>0</v>
      </c>
      <c r="L159" s="193"/>
      <c r="M159" s="38"/>
      <c r="N159" s="194" t="s">
        <v>1</v>
      </c>
      <c r="O159" s="195" t="s">
        <v>47</v>
      </c>
      <c r="P159" s="196">
        <f t="shared" si="20"/>
        <v>0</v>
      </c>
      <c r="Q159" s="196">
        <f t="shared" si="21"/>
        <v>0</v>
      </c>
      <c r="R159" s="196">
        <f t="shared" si="22"/>
        <v>0</v>
      </c>
      <c r="S159" s="66"/>
      <c r="T159" s="197">
        <f t="shared" si="23"/>
        <v>0</v>
      </c>
      <c r="U159" s="197">
        <v>0</v>
      </c>
      <c r="V159" s="197">
        <f t="shared" si="24"/>
        <v>0</v>
      </c>
      <c r="W159" s="197">
        <v>0</v>
      </c>
      <c r="X159" s="198">
        <f t="shared" si="25"/>
        <v>0</v>
      </c>
      <c r="Y159" s="37"/>
      <c r="Z159" s="37"/>
      <c r="AA159" s="37"/>
      <c r="AB159" s="37"/>
      <c r="AC159" s="37"/>
      <c r="AD159" s="37"/>
      <c r="AE159" s="37"/>
      <c r="AR159" s="199" t="s">
        <v>335</v>
      </c>
      <c r="AT159" s="199" t="s">
        <v>331</v>
      </c>
      <c r="AU159" s="199" t="s">
        <v>96</v>
      </c>
      <c r="AY159" s="19" t="s">
        <v>329</v>
      </c>
      <c r="BE159" s="115">
        <f t="shared" si="26"/>
        <v>0</v>
      </c>
      <c r="BF159" s="115">
        <f t="shared" si="27"/>
        <v>0</v>
      </c>
      <c r="BG159" s="115">
        <f t="shared" si="28"/>
        <v>0</v>
      </c>
      <c r="BH159" s="115">
        <f t="shared" si="29"/>
        <v>0</v>
      </c>
      <c r="BI159" s="115">
        <f t="shared" si="30"/>
        <v>0</v>
      </c>
      <c r="BJ159" s="19" t="s">
        <v>96</v>
      </c>
      <c r="BK159" s="200">
        <f t="shared" si="31"/>
        <v>0</v>
      </c>
      <c r="BL159" s="19" t="s">
        <v>335</v>
      </c>
      <c r="BM159" s="199" t="s">
        <v>5673</v>
      </c>
    </row>
    <row r="160" spans="1:65" s="2" customFormat="1" ht="16.5" customHeight="1">
      <c r="A160" s="37"/>
      <c r="B160" s="153"/>
      <c r="C160" s="233" t="s">
        <v>478</v>
      </c>
      <c r="D160" s="233" t="s">
        <v>483</v>
      </c>
      <c r="E160" s="234" t="s">
        <v>5674</v>
      </c>
      <c r="F160" s="235" t="s">
        <v>5675</v>
      </c>
      <c r="G160" s="236" t="s">
        <v>646</v>
      </c>
      <c r="H160" s="237">
        <v>1</v>
      </c>
      <c r="I160" s="238"/>
      <c r="J160" s="239"/>
      <c r="K160" s="237">
        <f t="shared" si="19"/>
        <v>0</v>
      </c>
      <c r="L160" s="239"/>
      <c r="M160" s="240"/>
      <c r="N160" s="241" t="s">
        <v>1</v>
      </c>
      <c r="O160" s="195" t="s">
        <v>47</v>
      </c>
      <c r="P160" s="196">
        <f t="shared" si="20"/>
        <v>0</v>
      </c>
      <c r="Q160" s="196">
        <f t="shared" si="21"/>
        <v>0</v>
      </c>
      <c r="R160" s="196">
        <f t="shared" si="22"/>
        <v>0</v>
      </c>
      <c r="S160" s="66"/>
      <c r="T160" s="197">
        <f t="shared" si="23"/>
        <v>0</v>
      </c>
      <c r="U160" s="197">
        <v>8.1999999999999998E-4</v>
      </c>
      <c r="V160" s="197">
        <f t="shared" si="24"/>
        <v>8.1999999999999998E-4</v>
      </c>
      <c r="W160" s="197">
        <v>0</v>
      </c>
      <c r="X160" s="198">
        <f t="shared" si="25"/>
        <v>0</v>
      </c>
      <c r="Y160" s="37"/>
      <c r="Z160" s="37"/>
      <c r="AA160" s="37"/>
      <c r="AB160" s="37"/>
      <c r="AC160" s="37"/>
      <c r="AD160" s="37"/>
      <c r="AE160" s="37"/>
      <c r="AR160" s="199" t="s">
        <v>1223</v>
      </c>
      <c r="AT160" s="199" t="s">
        <v>483</v>
      </c>
      <c r="AU160" s="199" t="s">
        <v>96</v>
      </c>
      <c r="AY160" s="19" t="s">
        <v>329</v>
      </c>
      <c r="BE160" s="115">
        <f t="shared" si="26"/>
        <v>0</v>
      </c>
      <c r="BF160" s="115">
        <f t="shared" si="27"/>
        <v>0</v>
      </c>
      <c r="BG160" s="115">
        <f t="shared" si="28"/>
        <v>0</v>
      </c>
      <c r="BH160" s="115">
        <f t="shared" si="29"/>
        <v>0</v>
      </c>
      <c r="BI160" s="115">
        <f t="shared" si="30"/>
        <v>0</v>
      </c>
      <c r="BJ160" s="19" t="s">
        <v>96</v>
      </c>
      <c r="BK160" s="200">
        <f t="shared" si="31"/>
        <v>0</v>
      </c>
      <c r="BL160" s="19" t="s">
        <v>1223</v>
      </c>
      <c r="BM160" s="199" t="s">
        <v>5676</v>
      </c>
    </row>
    <row r="161" spans="1:65" s="2" customFormat="1" ht="24.2" customHeight="1">
      <c r="A161" s="37"/>
      <c r="B161" s="153"/>
      <c r="C161" s="233" t="s">
        <v>8</v>
      </c>
      <c r="D161" s="233" t="s">
        <v>483</v>
      </c>
      <c r="E161" s="234" t="s">
        <v>5677</v>
      </c>
      <c r="F161" s="235" t="s">
        <v>5678</v>
      </c>
      <c r="G161" s="236" t="s">
        <v>646</v>
      </c>
      <c r="H161" s="237">
        <v>1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8.1999999999999998E-4</v>
      </c>
      <c r="V161" s="197">
        <f t="shared" si="24"/>
        <v>8.1999999999999998E-4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1223</v>
      </c>
      <c r="AT161" s="199" t="s">
        <v>483</v>
      </c>
      <c r="AU161" s="199" t="s">
        <v>96</v>
      </c>
      <c r="AY161" s="19" t="s">
        <v>329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1223</v>
      </c>
      <c r="BM161" s="199" t="s">
        <v>5679</v>
      </c>
    </row>
    <row r="162" spans="1:65" s="2" customFormat="1" ht="16.5" customHeight="1">
      <c r="A162" s="37"/>
      <c r="B162" s="153"/>
      <c r="C162" s="233" t="s">
        <v>489</v>
      </c>
      <c r="D162" s="233" t="s">
        <v>483</v>
      </c>
      <c r="E162" s="234" t="s">
        <v>5680</v>
      </c>
      <c r="F162" s="235" t="s">
        <v>5681</v>
      </c>
      <c r="G162" s="236" t="s">
        <v>646</v>
      </c>
      <c r="H162" s="237">
        <v>1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8.1999999999999998E-4</v>
      </c>
      <c r="V162" s="197">
        <f t="shared" si="24"/>
        <v>8.1999999999999998E-4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1223</v>
      </c>
      <c r="AT162" s="199" t="s">
        <v>483</v>
      </c>
      <c r="AU162" s="199" t="s">
        <v>96</v>
      </c>
      <c r="AY162" s="19" t="s">
        <v>329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1223</v>
      </c>
      <c r="BM162" s="199" t="s">
        <v>5682</v>
      </c>
    </row>
    <row r="163" spans="1:65" s="2" customFormat="1" ht="16.5" customHeight="1">
      <c r="A163" s="37"/>
      <c r="B163" s="153"/>
      <c r="C163" s="233" t="s">
        <v>494</v>
      </c>
      <c r="D163" s="233" t="s">
        <v>483</v>
      </c>
      <c r="E163" s="234" t="s">
        <v>5683</v>
      </c>
      <c r="F163" s="235" t="s">
        <v>5684</v>
      </c>
      <c r="G163" s="236" t="s">
        <v>646</v>
      </c>
      <c r="H163" s="237">
        <v>1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8.1999999999999998E-4</v>
      </c>
      <c r="V163" s="197">
        <f t="shared" si="24"/>
        <v>8.1999999999999998E-4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1223</v>
      </c>
      <c r="AT163" s="199" t="s">
        <v>483</v>
      </c>
      <c r="AU163" s="199" t="s">
        <v>96</v>
      </c>
      <c r="AY163" s="19" t="s">
        <v>329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1223</v>
      </c>
      <c r="BM163" s="199" t="s">
        <v>5685</v>
      </c>
    </row>
    <row r="164" spans="1:65" s="2" customFormat="1" ht="16.5" customHeight="1">
      <c r="A164" s="37"/>
      <c r="B164" s="153"/>
      <c r="C164" s="233" t="s">
        <v>514</v>
      </c>
      <c r="D164" s="233" t="s">
        <v>483</v>
      </c>
      <c r="E164" s="234" t="s">
        <v>5686</v>
      </c>
      <c r="F164" s="235" t="s">
        <v>5687</v>
      </c>
      <c r="G164" s="236" t="s">
        <v>646</v>
      </c>
      <c r="H164" s="237">
        <v>1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8.1999999999999998E-4</v>
      </c>
      <c r="V164" s="197">
        <f t="shared" si="24"/>
        <v>8.1999999999999998E-4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1223</v>
      </c>
      <c r="AT164" s="199" t="s">
        <v>483</v>
      </c>
      <c r="AU164" s="199" t="s">
        <v>96</v>
      </c>
      <c r="AY164" s="19" t="s">
        <v>329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1223</v>
      </c>
      <c r="BM164" s="199" t="s">
        <v>5688</v>
      </c>
    </row>
    <row r="165" spans="1:65" s="2" customFormat="1" ht="16.5" customHeight="1">
      <c r="A165" s="37"/>
      <c r="B165" s="153"/>
      <c r="C165" s="233" t="s">
        <v>522</v>
      </c>
      <c r="D165" s="233" t="s">
        <v>483</v>
      </c>
      <c r="E165" s="234" t="s">
        <v>5689</v>
      </c>
      <c r="F165" s="235" t="s">
        <v>5690</v>
      </c>
      <c r="G165" s="236" t="s">
        <v>646</v>
      </c>
      <c r="H165" s="237">
        <v>1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8.1999999999999998E-4</v>
      </c>
      <c r="V165" s="197">
        <f t="shared" si="24"/>
        <v>8.1999999999999998E-4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1223</v>
      </c>
      <c r="AT165" s="199" t="s">
        <v>483</v>
      </c>
      <c r="AU165" s="199" t="s">
        <v>96</v>
      </c>
      <c r="AY165" s="19" t="s">
        <v>329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1223</v>
      </c>
      <c r="BM165" s="199" t="s">
        <v>5691</v>
      </c>
    </row>
    <row r="166" spans="1:65" s="2" customFormat="1" ht="16.5" customHeight="1">
      <c r="A166" s="37"/>
      <c r="B166" s="153"/>
      <c r="C166" s="233" t="s">
        <v>529</v>
      </c>
      <c r="D166" s="233" t="s">
        <v>483</v>
      </c>
      <c r="E166" s="234" t="s">
        <v>5692</v>
      </c>
      <c r="F166" s="235" t="s">
        <v>5693</v>
      </c>
      <c r="G166" s="236" t="s">
        <v>646</v>
      </c>
      <c r="H166" s="237">
        <v>1</v>
      </c>
      <c r="I166" s="238"/>
      <c r="J166" s="239"/>
      <c r="K166" s="237">
        <f t="shared" si="19"/>
        <v>0</v>
      </c>
      <c r="L166" s="239"/>
      <c r="M166" s="240"/>
      <c r="N166" s="241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8.1999999999999998E-4</v>
      </c>
      <c r="V166" s="197">
        <f t="shared" si="24"/>
        <v>8.1999999999999998E-4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1223</v>
      </c>
      <c r="AT166" s="199" t="s">
        <v>483</v>
      </c>
      <c r="AU166" s="199" t="s">
        <v>96</v>
      </c>
      <c r="AY166" s="19" t="s">
        <v>329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1223</v>
      </c>
      <c r="BM166" s="199" t="s">
        <v>5694</v>
      </c>
    </row>
    <row r="167" spans="1:65" s="2" customFormat="1" ht="16.5" customHeight="1">
      <c r="A167" s="37"/>
      <c r="B167" s="153"/>
      <c r="C167" s="187" t="s">
        <v>540</v>
      </c>
      <c r="D167" s="187" t="s">
        <v>331</v>
      </c>
      <c r="E167" s="188" t="s">
        <v>5695</v>
      </c>
      <c r="F167" s="189" t="s">
        <v>5696</v>
      </c>
      <c r="G167" s="190" t="s">
        <v>646</v>
      </c>
      <c r="H167" s="191">
        <v>2</v>
      </c>
      <c r="I167" s="192"/>
      <c r="J167" s="192"/>
      <c r="K167" s="191">
        <f t="shared" si="19"/>
        <v>0</v>
      </c>
      <c r="L167" s="193"/>
      <c r="M167" s="38"/>
      <c r="N167" s="194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0</v>
      </c>
      <c r="V167" s="197">
        <f t="shared" si="24"/>
        <v>0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335</v>
      </c>
      <c r="AT167" s="199" t="s">
        <v>331</v>
      </c>
      <c r="AU167" s="199" t="s">
        <v>96</v>
      </c>
      <c r="AY167" s="19" t="s">
        <v>329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335</v>
      </c>
      <c r="BM167" s="199" t="s">
        <v>5697</v>
      </c>
    </row>
    <row r="168" spans="1:65" s="2" customFormat="1" ht="24.2" customHeight="1">
      <c r="A168" s="37"/>
      <c r="B168" s="153"/>
      <c r="C168" s="233" t="s">
        <v>550</v>
      </c>
      <c r="D168" s="233" t="s">
        <v>483</v>
      </c>
      <c r="E168" s="234" t="s">
        <v>5698</v>
      </c>
      <c r="F168" s="235" t="s">
        <v>5699</v>
      </c>
      <c r="G168" s="236" t="s">
        <v>646</v>
      </c>
      <c r="H168" s="237">
        <v>2</v>
      </c>
      <c r="I168" s="238"/>
      <c r="J168" s="239"/>
      <c r="K168" s="237">
        <f t="shared" si="19"/>
        <v>0</v>
      </c>
      <c r="L168" s="239"/>
      <c r="M168" s="240"/>
      <c r="N168" s="241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9.2000000000000003E-4</v>
      </c>
      <c r="V168" s="197">
        <f t="shared" si="24"/>
        <v>1.8400000000000001E-3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364</v>
      </c>
      <c r="AT168" s="199" t="s">
        <v>483</v>
      </c>
      <c r="AU168" s="199" t="s">
        <v>96</v>
      </c>
      <c r="AY168" s="19" t="s">
        <v>329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335</v>
      </c>
      <c r="BM168" s="199" t="s">
        <v>5700</v>
      </c>
    </row>
    <row r="169" spans="1:65" s="2" customFormat="1" ht="24.2" customHeight="1">
      <c r="A169" s="37"/>
      <c r="B169" s="153"/>
      <c r="C169" s="187" t="s">
        <v>564</v>
      </c>
      <c r="D169" s="187" t="s">
        <v>331</v>
      </c>
      <c r="E169" s="188" t="s">
        <v>5701</v>
      </c>
      <c r="F169" s="189" t="s">
        <v>5702</v>
      </c>
      <c r="G169" s="190" t="s">
        <v>646</v>
      </c>
      <c r="H169" s="191">
        <v>16</v>
      </c>
      <c r="I169" s="192"/>
      <c r="J169" s="192"/>
      <c r="K169" s="191">
        <f t="shared" si="19"/>
        <v>0</v>
      </c>
      <c r="L169" s="193"/>
      <c r="M169" s="38"/>
      <c r="N169" s="194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0</v>
      </c>
      <c r="V169" s="197">
        <f t="shared" si="24"/>
        <v>0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335</v>
      </c>
      <c r="AT169" s="199" t="s">
        <v>331</v>
      </c>
      <c r="AU169" s="199" t="s">
        <v>96</v>
      </c>
      <c r="AY169" s="19" t="s">
        <v>329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335</v>
      </c>
      <c r="BM169" s="199" t="s">
        <v>5703</v>
      </c>
    </row>
    <row r="170" spans="1:65" s="2" customFormat="1" ht="16.5" customHeight="1">
      <c r="A170" s="37"/>
      <c r="B170" s="153"/>
      <c r="C170" s="233" t="s">
        <v>577</v>
      </c>
      <c r="D170" s="233" t="s">
        <v>483</v>
      </c>
      <c r="E170" s="234" t="s">
        <v>5704</v>
      </c>
      <c r="F170" s="235" t="s">
        <v>5705</v>
      </c>
      <c r="G170" s="236" t="s">
        <v>646</v>
      </c>
      <c r="H170" s="237">
        <v>10</v>
      </c>
      <c r="I170" s="238"/>
      <c r="J170" s="239"/>
      <c r="K170" s="237">
        <f t="shared" si="19"/>
        <v>0</v>
      </c>
      <c r="L170" s="239"/>
      <c r="M170" s="240"/>
      <c r="N170" s="241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0</v>
      </c>
      <c r="V170" s="197">
        <f t="shared" si="24"/>
        <v>0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364</v>
      </c>
      <c r="AT170" s="199" t="s">
        <v>483</v>
      </c>
      <c r="AU170" s="199" t="s">
        <v>96</v>
      </c>
      <c r="AY170" s="19" t="s">
        <v>329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335</v>
      </c>
      <c r="BM170" s="199" t="s">
        <v>5706</v>
      </c>
    </row>
    <row r="171" spans="1:65" s="2" customFormat="1" ht="16.5" customHeight="1">
      <c r="A171" s="37"/>
      <c r="B171" s="153"/>
      <c r="C171" s="233" t="s">
        <v>583</v>
      </c>
      <c r="D171" s="233" t="s">
        <v>483</v>
      </c>
      <c r="E171" s="234" t="s">
        <v>5707</v>
      </c>
      <c r="F171" s="235" t="s">
        <v>5708</v>
      </c>
      <c r="G171" s="236" t="s">
        <v>646</v>
      </c>
      <c r="H171" s="237">
        <v>6</v>
      </c>
      <c r="I171" s="238"/>
      <c r="J171" s="239"/>
      <c r="K171" s="237">
        <f t="shared" si="19"/>
        <v>0</v>
      </c>
      <c r="L171" s="239"/>
      <c r="M171" s="240"/>
      <c r="N171" s="241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0</v>
      </c>
      <c r="V171" s="197">
        <f t="shared" si="24"/>
        <v>0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364</v>
      </c>
      <c r="AT171" s="199" t="s">
        <v>483</v>
      </c>
      <c r="AU171" s="199" t="s">
        <v>96</v>
      </c>
      <c r="AY171" s="19" t="s">
        <v>329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335</v>
      </c>
      <c r="BM171" s="199" t="s">
        <v>5709</v>
      </c>
    </row>
    <row r="172" spans="1:65" s="2" customFormat="1" ht="33" customHeight="1">
      <c r="A172" s="37"/>
      <c r="B172" s="153"/>
      <c r="C172" s="187" t="s">
        <v>588</v>
      </c>
      <c r="D172" s="187" t="s">
        <v>331</v>
      </c>
      <c r="E172" s="188" t="s">
        <v>5710</v>
      </c>
      <c r="F172" s="189" t="s">
        <v>5711</v>
      </c>
      <c r="G172" s="190" t="s">
        <v>646</v>
      </c>
      <c r="H172" s="191">
        <v>1</v>
      </c>
      <c r="I172" s="192"/>
      <c r="J172" s="192"/>
      <c r="K172" s="191">
        <f t="shared" si="19"/>
        <v>0</v>
      </c>
      <c r="L172" s="193"/>
      <c r="M172" s="38"/>
      <c r="N172" s="194" t="s">
        <v>1</v>
      </c>
      <c r="O172" s="195" t="s">
        <v>47</v>
      </c>
      <c r="P172" s="196">
        <f t="shared" si="20"/>
        <v>0</v>
      </c>
      <c r="Q172" s="196">
        <f t="shared" si="21"/>
        <v>0</v>
      </c>
      <c r="R172" s="196">
        <f t="shared" si="22"/>
        <v>0</v>
      </c>
      <c r="S172" s="66"/>
      <c r="T172" s="197">
        <f t="shared" si="23"/>
        <v>0</v>
      </c>
      <c r="U172" s="197">
        <v>0</v>
      </c>
      <c r="V172" s="197">
        <f t="shared" si="24"/>
        <v>0</v>
      </c>
      <c r="W172" s="197">
        <v>0</v>
      </c>
      <c r="X172" s="198">
        <f t="shared" si="25"/>
        <v>0</v>
      </c>
      <c r="Y172" s="37"/>
      <c r="Z172" s="37"/>
      <c r="AA172" s="37"/>
      <c r="AB172" s="37"/>
      <c r="AC172" s="37"/>
      <c r="AD172" s="37"/>
      <c r="AE172" s="37"/>
      <c r="AR172" s="199" t="s">
        <v>335</v>
      </c>
      <c r="AT172" s="199" t="s">
        <v>331</v>
      </c>
      <c r="AU172" s="199" t="s">
        <v>96</v>
      </c>
      <c r="AY172" s="19" t="s">
        <v>329</v>
      </c>
      <c r="BE172" s="115">
        <f t="shared" si="26"/>
        <v>0</v>
      </c>
      <c r="BF172" s="115">
        <f t="shared" si="27"/>
        <v>0</v>
      </c>
      <c r="BG172" s="115">
        <f t="shared" si="28"/>
        <v>0</v>
      </c>
      <c r="BH172" s="115">
        <f t="shared" si="29"/>
        <v>0</v>
      </c>
      <c r="BI172" s="115">
        <f t="shared" si="30"/>
        <v>0</v>
      </c>
      <c r="BJ172" s="19" t="s">
        <v>96</v>
      </c>
      <c r="BK172" s="200">
        <f t="shared" si="31"/>
        <v>0</v>
      </c>
      <c r="BL172" s="19" t="s">
        <v>335</v>
      </c>
      <c r="BM172" s="199" t="s">
        <v>5712</v>
      </c>
    </row>
    <row r="173" spans="1:65" s="2" customFormat="1" ht="16.5" customHeight="1">
      <c r="A173" s="37"/>
      <c r="B173" s="153"/>
      <c r="C173" s="187" t="s">
        <v>595</v>
      </c>
      <c r="D173" s="187" t="s">
        <v>331</v>
      </c>
      <c r="E173" s="188" t="s">
        <v>5713</v>
      </c>
      <c r="F173" s="189" t="s">
        <v>5714</v>
      </c>
      <c r="G173" s="190" t="s">
        <v>646</v>
      </c>
      <c r="H173" s="191">
        <v>1</v>
      </c>
      <c r="I173" s="192"/>
      <c r="J173" s="192"/>
      <c r="K173" s="191">
        <f t="shared" si="19"/>
        <v>0</v>
      </c>
      <c r="L173" s="193"/>
      <c r="M173" s="38"/>
      <c r="N173" s="194" t="s">
        <v>1</v>
      </c>
      <c r="O173" s="195" t="s">
        <v>47</v>
      </c>
      <c r="P173" s="196">
        <f t="shared" si="20"/>
        <v>0</v>
      </c>
      <c r="Q173" s="196">
        <f t="shared" si="21"/>
        <v>0</v>
      </c>
      <c r="R173" s="196">
        <f t="shared" si="22"/>
        <v>0</v>
      </c>
      <c r="S173" s="66"/>
      <c r="T173" s="197">
        <f t="shared" si="23"/>
        <v>0</v>
      </c>
      <c r="U173" s="197">
        <v>0</v>
      </c>
      <c r="V173" s="197">
        <f t="shared" si="24"/>
        <v>0</v>
      </c>
      <c r="W173" s="197">
        <v>0</v>
      </c>
      <c r="X173" s="198">
        <f t="shared" si="25"/>
        <v>0</v>
      </c>
      <c r="Y173" s="37"/>
      <c r="Z173" s="37"/>
      <c r="AA173" s="37"/>
      <c r="AB173" s="37"/>
      <c r="AC173" s="37"/>
      <c r="AD173" s="37"/>
      <c r="AE173" s="37"/>
      <c r="AR173" s="199" t="s">
        <v>335</v>
      </c>
      <c r="AT173" s="199" t="s">
        <v>331</v>
      </c>
      <c r="AU173" s="199" t="s">
        <v>96</v>
      </c>
      <c r="AY173" s="19" t="s">
        <v>329</v>
      </c>
      <c r="BE173" s="115">
        <f t="shared" si="26"/>
        <v>0</v>
      </c>
      <c r="BF173" s="115">
        <f t="shared" si="27"/>
        <v>0</v>
      </c>
      <c r="BG173" s="115">
        <f t="shared" si="28"/>
        <v>0</v>
      </c>
      <c r="BH173" s="115">
        <f t="shared" si="29"/>
        <v>0</v>
      </c>
      <c r="BI173" s="115">
        <f t="shared" si="30"/>
        <v>0</v>
      </c>
      <c r="BJ173" s="19" t="s">
        <v>96</v>
      </c>
      <c r="BK173" s="200">
        <f t="shared" si="31"/>
        <v>0</v>
      </c>
      <c r="BL173" s="19" t="s">
        <v>335</v>
      </c>
      <c r="BM173" s="199" t="s">
        <v>5715</v>
      </c>
    </row>
    <row r="174" spans="1:65" s="2" customFormat="1" ht="16.5" customHeight="1">
      <c r="A174" s="37"/>
      <c r="B174" s="153"/>
      <c r="C174" s="187" t="s">
        <v>601</v>
      </c>
      <c r="D174" s="187" t="s">
        <v>331</v>
      </c>
      <c r="E174" s="188" t="s">
        <v>5327</v>
      </c>
      <c r="F174" s="189" t="s">
        <v>5328</v>
      </c>
      <c r="G174" s="190" t="s">
        <v>346</v>
      </c>
      <c r="H174" s="191">
        <v>8</v>
      </c>
      <c r="I174" s="192"/>
      <c r="J174" s="192"/>
      <c r="K174" s="191">
        <f t="shared" si="19"/>
        <v>0</v>
      </c>
      <c r="L174" s="193"/>
      <c r="M174" s="38"/>
      <c r="N174" s="194" t="s">
        <v>1</v>
      </c>
      <c r="O174" s="195" t="s">
        <v>47</v>
      </c>
      <c r="P174" s="196">
        <f t="shared" si="20"/>
        <v>0</v>
      </c>
      <c r="Q174" s="196">
        <f t="shared" si="21"/>
        <v>0</v>
      </c>
      <c r="R174" s="196">
        <f t="shared" si="22"/>
        <v>0</v>
      </c>
      <c r="S174" s="66"/>
      <c r="T174" s="197">
        <f t="shared" si="23"/>
        <v>0</v>
      </c>
      <c r="U174" s="197">
        <v>0</v>
      </c>
      <c r="V174" s="197">
        <f t="shared" si="24"/>
        <v>0</v>
      </c>
      <c r="W174" s="197">
        <v>0</v>
      </c>
      <c r="X174" s="198">
        <f t="shared" si="25"/>
        <v>0</v>
      </c>
      <c r="Y174" s="37"/>
      <c r="Z174" s="37"/>
      <c r="AA174" s="37"/>
      <c r="AB174" s="37"/>
      <c r="AC174" s="37"/>
      <c r="AD174" s="37"/>
      <c r="AE174" s="37"/>
      <c r="AR174" s="199" t="s">
        <v>335</v>
      </c>
      <c r="AT174" s="199" t="s">
        <v>331</v>
      </c>
      <c r="AU174" s="199" t="s">
        <v>96</v>
      </c>
      <c r="AY174" s="19" t="s">
        <v>329</v>
      </c>
      <c r="BE174" s="115">
        <f t="shared" si="26"/>
        <v>0</v>
      </c>
      <c r="BF174" s="115">
        <f t="shared" si="27"/>
        <v>0</v>
      </c>
      <c r="BG174" s="115">
        <f t="shared" si="28"/>
        <v>0</v>
      </c>
      <c r="BH174" s="115">
        <f t="shared" si="29"/>
        <v>0</v>
      </c>
      <c r="BI174" s="115">
        <f t="shared" si="30"/>
        <v>0</v>
      </c>
      <c r="BJ174" s="19" t="s">
        <v>96</v>
      </c>
      <c r="BK174" s="200">
        <f t="shared" si="31"/>
        <v>0</v>
      </c>
      <c r="BL174" s="19" t="s">
        <v>335</v>
      </c>
      <c r="BM174" s="199" t="s">
        <v>5716</v>
      </c>
    </row>
    <row r="175" spans="1:65" s="2" customFormat="1" ht="16.5" customHeight="1">
      <c r="A175" s="37"/>
      <c r="B175" s="153"/>
      <c r="C175" s="187" t="s">
        <v>618</v>
      </c>
      <c r="D175" s="187" t="s">
        <v>331</v>
      </c>
      <c r="E175" s="188" t="s">
        <v>5330</v>
      </c>
      <c r="F175" s="189" t="s">
        <v>5331</v>
      </c>
      <c r="G175" s="190" t="s">
        <v>346</v>
      </c>
      <c r="H175" s="191">
        <v>24</v>
      </c>
      <c r="I175" s="192"/>
      <c r="J175" s="192"/>
      <c r="K175" s="191">
        <f t="shared" si="19"/>
        <v>0</v>
      </c>
      <c r="L175" s="193"/>
      <c r="M175" s="38"/>
      <c r="N175" s="194" t="s">
        <v>1</v>
      </c>
      <c r="O175" s="195" t="s">
        <v>47</v>
      </c>
      <c r="P175" s="196">
        <f t="shared" si="20"/>
        <v>0</v>
      </c>
      <c r="Q175" s="196">
        <f t="shared" si="21"/>
        <v>0</v>
      </c>
      <c r="R175" s="196">
        <f t="shared" si="22"/>
        <v>0</v>
      </c>
      <c r="S175" s="66"/>
      <c r="T175" s="197">
        <f t="shared" si="23"/>
        <v>0</v>
      </c>
      <c r="U175" s="197">
        <v>0</v>
      </c>
      <c r="V175" s="197">
        <f t="shared" si="24"/>
        <v>0</v>
      </c>
      <c r="W175" s="197">
        <v>0</v>
      </c>
      <c r="X175" s="198">
        <f t="shared" si="25"/>
        <v>0</v>
      </c>
      <c r="Y175" s="37"/>
      <c r="Z175" s="37"/>
      <c r="AA175" s="37"/>
      <c r="AB175" s="37"/>
      <c r="AC175" s="37"/>
      <c r="AD175" s="37"/>
      <c r="AE175" s="37"/>
      <c r="AR175" s="199" t="s">
        <v>335</v>
      </c>
      <c r="AT175" s="199" t="s">
        <v>331</v>
      </c>
      <c r="AU175" s="199" t="s">
        <v>96</v>
      </c>
      <c r="AY175" s="19" t="s">
        <v>329</v>
      </c>
      <c r="BE175" s="115">
        <f t="shared" si="26"/>
        <v>0</v>
      </c>
      <c r="BF175" s="115">
        <f t="shared" si="27"/>
        <v>0</v>
      </c>
      <c r="BG175" s="115">
        <f t="shared" si="28"/>
        <v>0</v>
      </c>
      <c r="BH175" s="115">
        <f t="shared" si="29"/>
        <v>0</v>
      </c>
      <c r="BI175" s="115">
        <f t="shared" si="30"/>
        <v>0</v>
      </c>
      <c r="BJ175" s="19" t="s">
        <v>96</v>
      </c>
      <c r="BK175" s="200">
        <f t="shared" si="31"/>
        <v>0</v>
      </c>
      <c r="BL175" s="19" t="s">
        <v>335</v>
      </c>
      <c r="BM175" s="199" t="s">
        <v>5717</v>
      </c>
    </row>
    <row r="176" spans="1:65" s="12" customFormat="1" ht="25.9" customHeight="1">
      <c r="B176" s="173"/>
      <c r="D176" s="174" t="s">
        <v>82</v>
      </c>
      <c r="E176" s="175" t="s">
        <v>327</v>
      </c>
      <c r="F176" s="175" t="s">
        <v>328</v>
      </c>
      <c r="I176" s="176"/>
      <c r="J176" s="176"/>
      <c r="K176" s="177">
        <f>BK176</f>
        <v>0</v>
      </c>
      <c r="M176" s="173"/>
      <c r="N176" s="178"/>
      <c r="O176" s="179"/>
      <c r="P176" s="179"/>
      <c r="Q176" s="180">
        <f>Q177+Q180</f>
        <v>0</v>
      </c>
      <c r="R176" s="180">
        <f>R177+R180</f>
        <v>0</v>
      </c>
      <c r="S176" s="179"/>
      <c r="T176" s="181">
        <f>T177+T180</f>
        <v>0</v>
      </c>
      <c r="U176" s="179"/>
      <c r="V176" s="181">
        <f>V177+V180</f>
        <v>0.32162400000000002</v>
      </c>
      <c r="W176" s="179"/>
      <c r="X176" s="182">
        <f>X177+X180</f>
        <v>0.46200000000000002</v>
      </c>
      <c r="AR176" s="174" t="s">
        <v>335</v>
      </c>
      <c r="AT176" s="183" t="s">
        <v>82</v>
      </c>
      <c r="AU176" s="183" t="s">
        <v>83</v>
      </c>
      <c r="AY176" s="174" t="s">
        <v>329</v>
      </c>
      <c r="BK176" s="184">
        <f>BK177+BK180</f>
        <v>0</v>
      </c>
    </row>
    <row r="177" spans="1:65" s="12" customFormat="1" ht="22.9" customHeight="1">
      <c r="B177" s="173"/>
      <c r="D177" s="174" t="s">
        <v>82</v>
      </c>
      <c r="E177" s="185" t="s">
        <v>355</v>
      </c>
      <c r="F177" s="185" t="s">
        <v>935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SUM(Q178:Q179)</f>
        <v>0</v>
      </c>
      <c r="R177" s="180">
        <f>SUM(R178:R179)</f>
        <v>0</v>
      </c>
      <c r="S177" s="179"/>
      <c r="T177" s="181">
        <f>SUM(T178:T179)</f>
        <v>0</v>
      </c>
      <c r="U177" s="179"/>
      <c r="V177" s="181">
        <f>SUM(V178:V179)</f>
        <v>0.32162400000000002</v>
      </c>
      <c r="W177" s="179"/>
      <c r="X177" s="182">
        <f>SUM(X178:X179)</f>
        <v>0</v>
      </c>
      <c r="AR177" s="174" t="s">
        <v>335</v>
      </c>
      <c r="AT177" s="183" t="s">
        <v>82</v>
      </c>
      <c r="AU177" s="183" t="s">
        <v>90</v>
      </c>
      <c r="AY177" s="174" t="s">
        <v>329</v>
      </c>
      <c r="BK177" s="184">
        <f>SUM(BK178:BK179)</f>
        <v>0</v>
      </c>
    </row>
    <row r="178" spans="1:65" s="2" customFormat="1" ht="24.2" customHeight="1">
      <c r="A178" s="37"/>
      <c r="B178" s="153"/>
      <c r="C178" s="187" t="s">
        <v>629</v>
      </c>
      <c r="D178" s="187" t="s">
        <v>331</v>
      </c>
      <c r="E178" s="188" t="s">
        <v>5392</v>
      </c>
      <c r="F178" s="189" t="s">
        <v>5393</v>
      </c>
      <c r="G178" s="190" t="s">
        <v>334</v>
      </c>
      <c r="H178" s="191">
        <v>7.2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4.4670000000000001E-2</v>
      </c>
      <c r="V178" s="197">
        <f>U178*H178</f>
        <v>0.32162400000000002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3465</v>
      </c>
      <c r="AT178" s="199" t="s">
        <v>331</v>
      </c>
      <c r="AU178" s="199" t="s">
        <v>96</v>
      </c>
      <c r="AY178" s="19" t="s">
        <v>329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3465</v>
      </c>
      <c r="BM178" s="199" t="s">
        <v>5718</v>
      </c>
    </row>
    <row r="179" spans="1:65" s="2" customFormat="1" ht="16.5" customHeight="1">
      <c r="A179" s="37"/>
      <c r="B179" s="153"/>
      <c r="C179" s="233" t="s">
        <v>633</v>
      </c>
      <c r="D179" s="233" t="s">
        <v>483</v>
      </c>
      <c r="E179" s="234" t="s">
        <v>5395</v>
      </c>
      <c r="F179" s="235" t="s">
        <v>5396</v>
      </c>
      <c r="G179" s="236" t="s">
        <v>5397</v>
      </c>
      <c r="H179" s="237">
        <v>30</v>
      </c>
      <c r="I179" s="238"/>
      <c r="J179" s="239"/>
      <c r="K179" s="237">
        <f>ROUND(P179*H179,3)</f>
        <v>0</v>
      </c>
      <c r="L179" s="239"/>
      <c r="M179" s="240"/>
      <c r="N179" s="241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</v>
      </c>
      <c r="V179" s="197">
        <f>U179*H179</f>
        <v>0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3465</v>
      </c>
      <c r="AT179" s="199" t="s">
        <v>483</v>
      </c>
      <c r="AU179" s="199" t="s">
        <v>96</v>
      </c>
      <c r="AY179" s="19" t="s">
        <v>329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3465</v>
      </c>
      <c r="BM179" s="199" t="s">
        <v>5719</v>
      </c>
    </row>
    <row r="180" spans="1:65" s="12" customFormat="1" ht="22.9" customHeight="1">
      <c r="B180" s="173"/>
      <c r="D180" s="174" t="s">
        <v>82</v>
      </c>
      <c r="E180" s="185" t="s">
        <v>369</v>
      </c>
      <c r="F180" s="185" t="s">
        <v>1450</v>
      </c>
      <c r="I180" s="176"/>
      <c r="J180" s="176"/>
      <c r="K180" s="186">
        <f>BK180</f>
        <v>0</v>
      </c>
      <c r="M180" s="173"/>
      <c r="N180" s="178"/>
      <c r="O180" s="179"/>
      <c r="P180" s="179"/>
      <c r="Q180" s="180">
        <f>SUM(Q181:Q182)</f>
        <v>0</v>
      </c>
      <c r="R180" s="180">
        <f>SUM(R181:R182)</f>
        <v>0</v>
      </c>
      <c r="S180" s="179"/>
      <c r="T180" s="181">
        <f>SUM(T181:T182)</f>
        <v>0</v>
      </c>
      <c r="U180" s="179"/>
      <c r="V180" s="181">
        <f>SUM(V181:V182)</f>
        <v>0</v>
      </c>
      <c r="W180" s="179"/>
      <c r="X180" s="182">
        <f>SUM(X181:X182)</f>
        <v>0.46200000000000002</v>
      </c>
      <c r="AR180" s="174" t="s">
        <v>335</v>
      </c>
      <c r="AT180" s="183" t="s">
        <v>82</v>
      </c>
      <c r="AU180" s="183" t="s">
        <v>90</v>
      </c>
      <c r="AY180" s="174" t="s">
        <v>329</v>
      </c>
      <c r="BK180" s="184">
        <f>SUM(BK181:BK182)</f>
        <v>0</v>
      </c>
    </row>
    <row r="181" spans="1:65" s="2" customFormat="1" ht="24.2" customHeight="1">
      <c r="A181" s="37"/>
      <c r="B181" s="153"/>
      <c r="C181" s="187" t="s">
        <v>639</v>
      </c>
      <c r="D181" s="187" t="s">
        <v>331</v>
      </c>
      <c r="E181" s="188" t="s">
        <v>5399</v>
      </c>
      <c r="F181" s="189" t="s">
        <v>5400</v>
      </c>
      <c r="G181" s="190" t="s">
        <v>646</v>
      </c>
      <c r="H181" s="191">
        <v>2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1E-3</v>
      </c>
      <c r="X181" s="198">
        <f>W181*H181</f>
        <v>2E-3</v>
      </c>
      <c r="Y181" s="37"/>
      <c r="Z181" s="37"/>
      <c r="AA181" s="37"/>
      <c r="AB181" s="37"/>
      <c r="AC181" s="37"/>
      <c r="AD181" s="37"/>
      <c r="AE181" s="37"/>
      <c r="AR181" s="199" t="s">
        <v>3465</v>
      </c>
      <c r="AT181" s="199" t="s">
        <v>331</v>
      </c>
      <c r="AU181" s="199" t="s">
        <v>96</v>
      </c>
      <c r="AY181" s="19" t="s">
        <v>329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3465</v>
      </c>
      <c r="BM181" s="199" t="s">
        <v>5720</v>
      </c>
    </row>
    <row r="182" spans="1:65" s="2" customFormat="1" ht="37.9" customHeight="1">
      <c r="A182" s="37"/>
      <c r="B182" s="153"/>
      <c r="C182" s="187" t="s">
        <v>643</v>
      </c>
      <c r="D182" s="187" t="s">
        <v>331</v>
      </c>
      <c r="E182" s="188" t="s">
        <v>5402</v>
      </c>
      <c r="F182" s="189" t="s">
        <v>5403</v>
      </c>
      <c r="G182" s="190" t="s">
        <v>342</v>
      </c>
      <c r="H182" s="191">
        <v>230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2E-3</v>
      </c>
      <c r="X182" s="198">
        <f>W182*H182</f>
        <v>0.46</v>
      </c>
      <c r="Y182" s="37"/>
      <c r="Z182" s="37"/>
      <c r="AA182" s="37"/>
      <c r="AB182" s="37"/>
      <c r="AC182" s="37"/>
      <c r="AD182" s="37"/>
      <c r="AE182" s="37"/>
      <c r="AR182" s="199" t="s">
        <v>3465</v>
      </c>
      <c r="AT182" s="199" t="s">
        <v>331</v>
      </c>
      <c r="AU182" s="199" t="s">
        <v>96</v>
      </c>
      <c r="AY182" s="19" t="s">
        <v>329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3465</v>
      </c>
      <c r="BM182" s="199" t="s">
        <v>5721</v>
      </c>
    </row>
    <row r="183" spans="1:65" s="12" customFormat="1" ht="25.9" customHeight="1">
      <c r="B183" s="173"/>
      <c r="D183" s="174" t="s">
        <v>82</v>
      </c>
      <c r="E183" s="175" t="s">
        <v>304</v>
      </c>
      <c r="F183" s="175" t="s">
        <v>5405</v>
      </c>
      <c r="I183" s="176"/>
      <c r="J183" s="176"/>
      <c r="K183" s="177">
        <f>BK183</f>
        <v>0</v>
      </c>
      <c r="M183" s="173"/>
      <c r="N183" s="178"/>
      <c r="O183" s="179"/>
      <c r="P183" s="179"/>
      <c r="Q183" s="180">
        <f>Q184</f>
        <v>0</v>
      </c>
      <c r="R183" s="180">
        <f>R184</f>
        <v>0</v>
      </c>
      <c r="S183" s="179"/>
      <c r="T183" s="181">
        <f>T184</f>
        <v>0</v>
      </c>
      <c r="U183" s="179"/>
      <c r="V183" s="181">
        <f>V184</f>
        <v>0</v>
      </c>
      <c r="W183" s="179"/>
      <c r="X183" s="182">
        <f>X184</f>
        <v>0</v>
      </c>
      <c r="AR183" s="174" t="s">
        <v>350</v>
      </c>
      <c r="AT183" s="183" t="s">
        <v>82</v>
      </c>
      <c r="AU183" s="183" t="s">
        <v>83</v>
      </c>
      <c r="AY183" s="174" t="s">
        <v>329</v>
      </c>
      <c r="BK183" s="184">
        <f>BK184</f>
        <v>0</v>
      </c>
    </row>
    <row r="184" spans="1:65" s="12" customFormat="1" ht="22.9" customHeight="1">
      <c r="B184" s="173"/>
      <c r="D184" s="174" t="s">
        <v>82</v>
      </c>
      <c r="E184" s="185" t="s">
        <v>2598</v>
      </c>
      <c r="F184" s="185" t="s">
        <v>2599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SUM(Q185:Q188)</f>
        <v>0</v>
      </c>
      <c r="R184" s="180">
        <f>SUM(R185:R188)</f>
        <v>0</v>
      </c>
      <c r="S184" s="179"/>
      <c r="T184" s="181">
        <f>SUM(T185:T188)</f>
        <v>0</v>
      </c>
      <c r="U184" s="179"/>
      <c r="V184" s="181">
        <f>SUM(V185:V188)</f>
        <v>0</v>
      </c>
      <c r="W184" s="179"/>
      <c r="X184" s="182">
        <f>SUM(X185:X188)</f>
        <v>0</v>
      </c>
      <c r="AR184" s="174" t="s">
        <v>350</v>
      </c>
      <c r="AT184" s="183" t="s">
        <v>82</v>
      </c>
      <c r="AU184" s="183" t="s">
        <v>90</v>
      </c>
      <c r="AY184" s="174" t="s">
        <v>329</v>
      </c>
      <c r="BK184" s="184">
        <f>SUM(BK185:BK188)</f>
        <v>0</v>
      </c>
    </row>
    <row r="185" spans="1:65" s="2" customFormat="1" ht="16.5" customHeight="1">
      <c r="A185" s="37"/>
      <c r="B185" s="153"/>
      <c r="C185" s="187" t="s">
        <v>648</v>
      </c>
      <c r="D185" s="187" t="s">
        <v>331</v>
      </c>
      <c r="E185" s="188" t="s">
        <v>5406</v>
      </c>
      <c r="F185" s="189" t="s">
        <v>5407</v>
      </c>
      <c r="G185" s="190" t="s">
        <v>4938</v>
      </c>
      <c r="H185" s="191">
        <v>100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821</v>
      </c>
      <c r="AT185" s="199" t="s">
        <v>331</v>
      </c>
      <c r="AU185" s="199" t="s">
        <v>96</v>
      </c>
      <c r="AY185" s="19" t="s">
        <v>329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821</v>
      </c>
      <c r="BM185" s="199" t="s">
        <v>5722</v>
      </c>
    </row>
    <row r="186" spans="1:65" s="2" customFormat="1" ht="16.5" customHeight="1">
      <c r="A186" s="37"/>
      <c r="B186" s="153"/>
      <c r="C186" s="187" t="s">
        <v>652</v>
      </c>
      <c r="D186" s="187" t="s">
        <v>331</v>
      </c>
      <c r="E186" s="188" t="s">
        <v>4987</v>
      </c>
      <c r="F186" s="189" t="s">
        <v>4988</v>
      </c>
      <c r="G186" s="190" t="s">
        <v>4989</v>
      </c>
      <c r="H186" s="191">
        <v>1.0999999999999999E-2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821</v>
      </c>
      <c r="AT186" s="199" t="s">
        <v>331</v>
      </c>
      <c r="AU186" s="199" t="s">
        <v>96</v>
      </c>
      <c r="AY186" s="19" t="s">
        <v>329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821</v>
      </c>
      <c r="BM186" s="199" t="s">
        <v>5723</v>
      </c>
    </row>
    <row r="187" spans="1:65" s="2" customFormat="1" ht="16.5" customHeight="1">
      <c r="A187" s="37"/>
      <c r="B187" s="153"/>
      <c r="C187" s="187" t="s">
        <v>659</v>
      </c>
      <c r="D187" s="187" t="s">
        <v>331</v>
      </c>
      <c r="E187" s="188" t="s">
        <v>5410</v>
      </c>
      <c r="F187" s="189" t="s">
        <v>5411</v>
      </c>
      <c r="G187" s="190" t="s">
        <v>1602</v>
      </c>
      <c r="H187" s="192"/>
      <c r="I187" s="192"/>
      <c r="J187" s="192"/>
      <c r="K187" s="191">
        <f>ROUND(P187*H187,3)</f>
        <v>0</v>
      </c>
      <c r="L187" s="193"/>
      <c r="M187" s="38"/>
      <c r="N187" s="194" t="s">
        <v>1</v>
      </c>
      <c r="O187" s="195" t="s">
        <v>47</v>
      </c>
      <c r="P187" s="196">
        <f>I187+J187</f>
        <v>0</v>
      </c>
      <c r="Q187" s="196">
        <f>ROUND(I187*H187,3)</f>
        <v>0</v>
      </c>
      <c r="R187" s="196">
        <f>ROUND(J187*H187,3)</f>
        <v>0</v>
      </c>
      <c r="S187" s="66"/>
      <c r="T187" s="197">
        <f>S187*H187</f>
        <v>0</v>
      </c>
      <c r="U187" s="197">
        <v>0</v>
      </c>
      <c r="V187" s="197">
        <f>U187*H187</f>
        <v>0</v>
      </c>
      <c r="W187" s="197">
        <v>0</v>
      </c>
      <c r="X187" s="198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464</v>
      </c>
      <c r="AT187" s="199" t="s">
        <v>331</v>
      </c>
      <c r="AU187" s="199" t="s">
        <v>96</v>
      </c>
      <c r="AY187" s="19" t="s">
        <v>329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464</v>
      </c>
      <c r="BM187" s="199" t="s">
        <v>5724</v>
      </c>
    </row>
    <row r="188" spans="1:65" s="2" customFormat="1" ht="16.5" customHeight="1">
      <c r="A188" s="37"/>
      <c r="B188" s="153"/>
      <c r="C188" s="187" t="s">
        <v>665</v>
      </c>
      <c r="D188" s="187" t="s">
        <v>331</v>
      </c>
      <c r="E188" s="188" t="s">
        <v>5413</v>
      </c>
      <c r="F188" s="189" t="s">
        <v>4995</v>
      </c>
      <c r="G188" s="190" t="s">
        <v>1602</v>
      </c>
      <c r="H188" s="192"/>
      <c r="I188" s="192"/>
      <c r="J188" s="192"/>
      <c r="K188" s="191">
        <f>ROUND(P188*H188,3)</f>
        <v>0</v>
      </c>
      <c r="L188" s="193"/>
      <c r="M188" s="38"/>
      <c r="N188" s="242" t="s">
        <v>1</v>
      </c>
      <c r="O188" s="243" t="s">
        <v>47</v>
      </c>
      <c r="P188" s="244">
        <f>I188+J188</f>
        <v>0</v>
      </c>
      <c r="Q188" s="244">
        <f>ROUND(I188*H188,3)</f>
        <v>0</v>
      </c>
      <c r="R188" s="244">
        <f>ROUND(J188*H188,3)</f>
        <v>0</v>
      </c>
      <c r="S188" s="245"/>
      <c r="T188" s="246">
        <f>S188*H188</f>
        <v>0</v>
      </c>
      <c r="U188" s="246">
        <v>0</v>
      </c>
      <c r="V188" s="246">
        <f>U188*H188</f>
        <v>0</v>
      </c>
      <c r="W188" s="246">
        <v>0</v>
      </c>
      <c r="X188" s="247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821</v>
      </c>
      <c r="AT188" s="199" t="s">
        <v>331</v>
      </c>
      <c r="AU188" s="199" t="s">
        <v>96</v>
      </c>
      <c r="AY188" s="19" t="s">
        <v>329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821</v>
      </c>
      <c r="BM188" s="199" t="s">
        <v>5725</v>
      </c>
    </row>
    <row r="189" spans="1:65" s="2" customFormat="1" ht="6.95" customHeight="1">
      <c r="A189" s="37"/>
      <c r="B189" s="55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38"/>
      <c r="N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</row>
  </sheetData>
  <autoFilter ref="C137:L188" xr:uid="{00000000-0009-0000-0000-000011000000}"/>
  <mergeCells count="17">
    <mergeCell ref="E130:H130"/>
    <mergeCell ref="M2:Z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22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154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3410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5726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K112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ROUND((SUM(BE112:BE119) + SUM(BE141:BE220)),  2)</f>
        <v>0</v>
      </c>
      <c r="G39" s="130"/>
      <c r="H39" s="130"/>
      <c r="I39" s="131">
        <v>0.2</v>
      </c>
      <c r="J39" s="130"/>
      <c r="K39" s="129">
        <f>ROUND(((SUM(BE112:BE119) + SUM(BE141:BE220))*I39),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ROUND((SUM(BF112:BF119) + SUM(BF141:BF220)),  2)</f>
        <v>0</v>
      </c>
      <c r="G40" s="130"/>
      <c r="H40" s="130"/>
      <c r="I40" s="131">
        <v>0.2</v>
      </c>
      <c r="J40" s="130"/>
      <c r="K40" s="129">
        <f>ROUND(((SUM(BF112:BF119) + SUM(BF141:BF220))*I40),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ROUND((SUM(BG112:BG119) + SUM(BG141:BG220)),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ROUND((SUM(BH112:BH119) + SUM(BH141:BH220)),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ROUND((SUM(BI112:BI119) + SUM(BI141:BI220)),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3410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03.12 - Elektronický systém obsluhy klienta a  kontroly vstupov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Q141</f>
        <v>0</v>
      </c>
      <c r="J98" s="79">
        <f t="shared" si="0"/>
        <v>0</v>
      </c>
      <c r="K98" s="79">
        <f>K141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47" s="9" customFormat="1" ht="24.95" customHeight="1">
      <c r="B99" s="143"/>
      <c r="D99" s="144" t="s">
        <v>300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K142</f>
        <v>0</v>
      </c>
      <c r="M99" s="143"/>
    </row>
    <row r="100" spans="1:47" s="10" customFormat="1" ht="19.899999999999999" customHeight="1">
      <c r="B100" s="147"/>
      <c r="D100" s="148" t="s">
        <v>3412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K143</f>
        <v>0</v>
      </c>
      <c r="M100" s="147"/>
    </row>
    <row r="101" spans="1:47" s="10" customFormat="1" ht="19.899999999999999" customHeight="1">
      <c r="B101" s="147"/>
      <c r="D101" s="148" t="s">
        <v>5727</v>
      </c>
      <c r="E101" s="149"/>
      <c r="F101" s="149"/>
      <c r="G101" s="149"/>
      <c r="H101" s="149"/>
      <c r="I101" s="150">
        <f>Q159</f>
        <v>0</v>
      </c>
      <c r="J101" s="150">
        <f>R159</f>
        <v>0</v>
      </c>
      <c r="K101" s="150">
        <f>K159</f>
        <v>0</v>
      </c>
      <c r="M101" s="147"/>
    </row>
    <row r="102" spans="1:47" s="10" customFormat="1" ht="19.899999999999999" customHeight="1">
      <c r="B102" s="147"/>
      <c r="D102" s="148" t="s">
        <v>5728</v>
      </c>
      <c r="E102" s="149"/>
      <c r="F102" s="149"/>
      <c r="G102" s="149"/>
      <c r="H102" s="149"/>
      <c r="I102" s="150">
        <f>Q168</f>
        <v>0</v>
      </c>
      <c r="J102" s="150">
        <f>R168</f>
        <v>0</v>
      </c>
      <c r="K102" s="150">
        <f>K168</f>
        <v>0</v>
      </c>
      <c r="M102" s="147"/>
    </row>
    <row r="103" spans="1:47" s="10" customFormat="1" ht="19.899999999999999" customHeight="1">
      <c r="B103" s="147"/>
      <c r="D103" s="148" t="s">
        <v>5729</v>
      </c>
      <c r="E103" s="149"/>
      <c r="F103" s="149"/>
      <c r="G103" s="149"/>
      <c r="H103" s="149"/>
      <c r="I103" s="150">
        <f>Q176</f>
        <v>0</v>
      </c>
      <c r="J103" s="150">
        <f>R176</f>
        <v>0</v>
      </c>
      <c r="K103" s="150">
        <f>K176</f>
        <v>0</v>
      </c>
      <c r="M103" s="147"/>
    </row>
    <row r="104" spans="1:47" s="10" customFormat="1" ht="19.899999999999999" customHeight="1">
      <c r="B104" s="147"/>
      <c r="D104" s="148" t="s">
        <v>5730</v>
      </c>
      <c r="E104" s="149"/>
      <c r="F104" s="149"/>
      <c r="G104" s="149"/>
      <c r="H104" s="149"/>
      <c r="I104" s="150">
        <f>Q188</f>
        <v>0</v>
      </c>
      <c r="J104" s="150">
        <f>R188</f>
        <v>0</v>
      </c>
      <c r="K104" s="150">
        <f>K188</f>
        <v>0</v>
      </c>
      <c r="M104" s="147"/>
    </row>
    <row r="105" spans="1:47" s="9" customFormat="1" ht="24.95" customHeight="1">
      <c r="B105" s="143"/>
      <c r="D105" s="144" t="s">
        <v>284</v>
      </c>
      <c r="E105" s="145"/>
      <c r="F105" s="145"/>
      <c r="G105" s="145"/>
      <c r="H105" s="145"/>
      <c r="I105" s="146">
        <f>Q205</f>
        <v>0</v>
      </c>
      <c r="J105" s="146">
        <f>R205</f>
        <v>0</v>
      </c>
      <c r="K105" s="146">
        <f>K205</f>
        <v>0</v>
      </c>
      <c r="M105" s="143"/>
    </row>
    <row r="106" spans="1:47" s="10" customFormat="1" ht="19.899999999999999" customHeight="1">
      <c r="B106" s="147"/>
      <c r="D106" s="148" t="s">
        <v>289</v>
      </c>
      <c r="E106" s="149"/>
      <c r="F106" s="149"/>
      <c r="G106" s="149"/>
      <c r="H106" s="149"/>
      <c r="I106" s="150">
        <f>Q206</f>
        <v>0</v>
      </c>
      <c r="J106" s="150">
        <f>R206</f>
        <v>0</v>
      </c>
      <c r="K106" s="150">
        <f>K206</f>
        <v>0</v>
      </c>
      <c r="M106" s="147"/>
    </row>
    <row r="107" spans="1:47" s="10" customFormat="1" ht="19.899999999999999" customHeight="1">
      <c r="B107" s="147"/>
      <c r="D107" s="148" t="s">
        <v>1363</v>
      </c>
      <c r="E107" s="149"/>
      <c r="F107" s="149"/>
      <c r="G107" s="149"/>
      <c r="H107" s="149"/>
      <c r="I107" s="150">
        <f>Q209</f>
        <v>0</v>
      </c>
      <c r="J107" s="150">
        <f>R209</f>
        <v>0</v>
      </c>
      <c r="K107" s="150">
        <f>K209</f>
        <v>0</v>
      </c>
      <c r="M107" s="147"/>
    </row>
    <row r="108" spans="1:47" s="9" customFormat="1" ht="24.95" customHeight="1">
      <c r="B108" s="143"/>
      <c r="D108" s="144" t="s">
        <v>5217</v>
      </c>
      <c r="E108" s="145"/>
      <c r="F108" s="145"/>
      <c r="G108" s="145"/>
      <c r="H108" s="145"/>
      <c r="I108" s="146">
        <f>Q211</f>
        <v>0</v>
      </c>
      <c r="J108" s="146">
        <f>R211</f>
        <v>0</v>
      </c>
      <c r="K108" s="146">
        <f>K211</f>
        <v>0</v>
      </c>
      <c r="M108" s="143"/>
    </row>
    <row r="109" spans="1:47" s="10" customFormat="1" ht="19.899999999999999" customHeight="1">
      <c r="B109" s="147"/>
      <c r="D109" s="148" t="s">
        <v>1376</v>
      </c>
      <c r="E109" s="149"/>
      <c r="F109" s="149"/>
      <c r="G109" s="149"/>
      <c r="H109" s="149"/>
      <c r="I109" s="150">
        <f>Q216</f>
        <v>0</v>
      </c>
      <c r="J109" s="150">
        <f>R216</f>
        <v>0</v>
      </c>
      <c r="K109" s="150">
        <f>K216</f>
        <v>0</v>
      </c>
      <c r="M109" s="147"/>
    </row>
    <row r="110" spans="1:47" s="2" customFormat="1" ht="21.7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47" s="2" customFormat="1" ht="6.95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47" s="2" customFormat="1" ht="29.25" customHeight="1">
      <c r="A112" s="37"/>
      <c r="B112" s="38"/>
      <c r="C112" s="142" t="s">
        <v>302</v>
      </c>
      <c r="D112" s="37"/>
      <c r="E112" s="37"/>
      <c r="F112" s="37"/>
      <c r="G112" s="37"/>
      <c r="H112" s="37"/>
      <c r="I112" s="37"/>
      <c r="J112" s="37"/>
      <c r="K112" s="151">
        <f>ROUND(K113 + K114 + K115 + K116 + K117 + K118,2)</f>
        <v>0</v>
      </c>
      <c r="L112" s="37"/>
      <c r="M112" s="50"/>
      <c r="O112" s="152" t="s">
        <v>45</v>
      </c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18" customHeight="1">
      <c r="A113" s="37"/>
      <c r="B113" s="153"/>
      <c r="C113" s="154"/>
      <c r="D113" s="323" t="s">
        <v>303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ref="BE113:BE118" si="1">IF(O113="základná",K113,0)</f>
        <v>0</v>
      </c>
      <c r="BF113" s="160">
        <f t="shared" ref="BF113:BF118" si="2">IF(O113="znížená",K113,0)</f>
        <v>0</v>
      </c>
      <c r="BG113" s="160">
        <f t="shared" ref="BG113:BG118" si="3">IF(O113="zákl. prenesená",K113,0)</f>
        <v>0</v>
      </c>
      <c r="BH113" s="160">
        <f t="shared" ref="BH113:BH118" si="4">IF(O113="zníž. prenesená",K113,0)</f>
        <v>0</v>
      </c>
      <c r="BI113" s="160">
        <f t="shared" ref="BI113:BI118" si="5">IF(O113="nulová",K113,0)</f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3104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304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306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304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307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304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323" t="s">
        <v>3105</v>
      </c>
      <c r="E117" s="328"/>
      <c r="F117" s="328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304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155" t="s">
        <v>309</v>
      </c>
      <c r="E118" s="154"/>
      <c r="F118" s="154"/>
      <c r="G118" s="154"/>
      <c r="H118" s="154"/>
      <c r="I118" s="154"/>
      <c r="J118" s="154"/>
      <c r="K118" s="112">
        <f>ROUND(K32*T118,2)</f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310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1.25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29.25" customHeight="1">
      <c r="A120" s="37"/>
      <c r="B120" s="38"/>
      <c r="C120" s="118" t="s">
        <v>266</v>
      </c>
      <c r="D120" s="119"/>
      <c r="E120" s="119"/>
      <c r="F120" s="119"/>
      <c r="G120" s="119"/>
      <c r="H120" s="119"/>
      <c r="I120" s="119"/>
      <c r="J120" s="119"/>
      <c r="K120" s="120">
        <f>ROUND(K98+K112,2)</f>
        <v>0</v>
      </c>
      <c r="L120" s="119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6.95" customHeight="1">
      <c r="A121" s="37"/>
      <c r="B121" s="55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5" spans="1:65" s="2" customFormat="1" ht="6.95" customHeight="1">
      <c r="A125" s="37"/>
      <c r="B125" s="57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24.95" customHeight="1">
      <c r="A126" s="37"/>
      <c r="B126" s="38"/>
      <c r="C126" s="23" t="s">
        <v>311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15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24" t="str">
        <f>E7</f>
        <v>Krytá plaváreň Lučenec</v>
      </c>
      <c r="F129" s="325"/>
      <c r="G129" s="325"/>
      <c r="H129" s="325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" customFormat="1" ht="12" customHeight="1">
      <c r="B130" s="22"/>
      <c r="C130" s="29" t="s">
        <v>272</v>
      </c>
      <c r="M130" s="22"/>
    </row>
    <row r="131" spans="1:65" s="2" customFormat="1" ht="16.5" customHeight="1">
      <c r="A131" s="37"/>
      <c r="B131" s="38"/>
      <c r="C131" s="37"/>
      <c r="D131" s="37"/>
      <c r="E131" s="324" t="s">
        <v>3410</v>
      </c>
      <c r="F131" s="326"/>
      <c r="G131" s="326"/>
      <c r="H131" s="326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274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30" customHeight="1">
      <c r="A133" s="37"/>
      <c r="B133" s="38"/>
      <c r="C133" s="37"/>
      <c r="D133" s="37"/>
      <c r="E133" s="305" t="str">
        <f>E11</f>
        <v>03.12 - Elektronický systém obsluhy klienta a  kontroly vstupov</v>
      </c>
      <c r="F133" s="326"/>
      <c r="G133" s="326"/>
      <c r="H133" s="326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2" customHeight="1">
      <c r="A135" s="37"/>
      <c r="B135" s="38"/>
      <c r="C135" s="29" t="s">
        <v>19</v>
      </c>
      <c r="D135" s="37"/>
      <c r="E135" s="37"/>
      <c r="F135" s="27" t="str">
        <f>F14</f>
        <v>ul. Športová, Lučenec</v>
      </c>
      <c r="G135" s="37"/>
      <c r="H135" s="37"/>
      <c r="I135" s="29" t="s">
        <v>21</v>
      </c>
      <c r="J135" s="63" t="str">
        <f>IF(J14="","",J14)</f>
        <v>21. 4. 2022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6.9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23</v>
      </c>
      <c r="D137" s="37"/>
      <c r="E137" s="37"/>
      <c r="F137" s="27" t="str">
        <f>E17</f>
        <v>Mesto Lučenec</v>
      </c>
      <c r="G137" s="37"/>
      <c r="H137" s="37"/>
      <c r="I137" s="29" t="s">
        <v>29</v>
      </c>
      <c r="J137" s="32" t="str">
        <f>E23</f>
        <v>Aproving, s.r.o.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5.2" customHeight="1">
      <c r="A138" s="37"/>
      <c r="B138" s="38"/>
      <c r="C138" s="29" t="s">
        <v>27</v>
      </c>
      <c r="D138" s="37"/>
      <c r="E138" s="37"/>
      <c r="F138" s="27" t="str">
        <f>IF(E20="","",E20)</f>
        <v>Vyplň údaj</v>
      </c>
      <c r="G138" s="37"/>
      <c r="H138" s="37"/>
      <c r="I138" s="29" t="s">
        <v>34</v>
      </c>
      <c r="J138" s="32" t="str">
        <f>E26</f>
        <v xml:space="preserve"> 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2" customFormat="1" ht="10.35" customHeight="1">
      <c r="A139" s="37"/>
      <c r="B139" s="38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5" s="11" customFormat="1" ht="29.25" customHeight="1">
      <c r="A140" s="161"/>
      <c r="B140" s="162"/>
      <c r="C140" s="163" t="s">
        <v>312</v>
      </c>
      <c r="D140" s="164" t="s">
        <v>66</v>
      </c>
      <c r="E140" s="164" t="s">
        <v>62</v>
      </c>
      <c r="F140" s="164" t="s">
        <v>63</v>
      </c>
      <c r="G140" s="164" t="s">
        <v>313</v>
      </c>
      <c r="H140" s="164" t="s">
        <v>314</v>
      </c>
      <c r="I140" s="164" t="s">
        <v>315</v>
      </c>
      <c r="J140" s="164" t="s">
        <v>316</v>
      </c>
      <c r="K140" s="165" t="s">
        <v>281</v>
      </c>
      <c r="L140" s="166" t="s">
        <v>317</v>
      </c>
      <c r="M140" s="167"/>
      <c r="N140" s="70" t="s">
        <v>1</v>
      </c>
      <c r="O140" s="71" t="s">
        <v>45</v>
      </c>
      <c r="P140" s="71" t="s">
        <v>318</v>
      </c>
      <c r="Q140" s="71" t="s">
        <v>319</v>
      </c>
      <c r="R140" s="71" t="s">
        <v>320</v>
      </c>
      <c r="S140" s="71" t="s">
        <v>321</v>
      </c>
      <c r="T140" s="71" t="s">
        <v>322</v>
      </c>
      <c r="U140" s="71" t="s">
        <v>323</v>
      </c>
      <c r="V140" s="71" t="s">
        <v>324</v>
      </c>
      <c r="W140" s="71" t="s">
        <v>325</v>
      </c>
      <c r="X140" s="72" t="s">
        <v>326</v>
      </c>
      <c r="Y140" s="161"/>
      <c r="Z140" s="161"/>
      <c r="AA140" s="161"/>
      <c r="AB140" s="161"/>
      <c r="AC140" s="161"/>
      <c r="AD140" s="161"/>
      <c r="AE140" s="161"/>
    </row>
    <row r="141" spans="1:65" s="2" customFormat="1" ht="22.9" customHeight="1">
      <c r="A141" s="37"/>
      <c r="B141" s="38"/>
      <c r="C141" s="77" t="s">
        <v>276</v>
      </c>
      <c r="D141" s="37"/>
      <c r="E141" s="37"/>
      <c r="F141" s="37"/>
      <c r="G141" s="37"/>
      <c r="H141" s="37"/>
      <c r="I141" s="37"/>
      <c r="J141" s="37"/>
      <c r="K141" s="168">
        <f>BK141</f>
        <v>0</v>
      </c>
      <c r="L141" s="37"/>
      <c r="M141" s="38"/>
      <c r="N141" s="73"/>
      <c r="O141" s="64"/>
      <c r="P141" s="74"/>
      <c r="Q141" s="169">
        <f>Q142+Q205+Q211</f>
        <v>0</v>
      </c>
      <c r="R141" s="169">
        <f>R142+R205+R211</f>
        <v>0</v>
      </c>
      <c r="S141" s="74"/>
      <c r="T141" s="170">
        <f>T142+T205+T211</f>
        <v>0</v>
      </c>
      <c r="U141" s="74"/>
      <c r="V141" s="170">
        <f>V142+V205+V211</f>
        <v>0.41347400000000001</v>
      </c>
      <c r="W141" s="74"/>
      <c r="X141" s="171">
        <f>X142+X205+X211</f>
        <v>0.08</v>
      </c>
      <c r="Y141" s="37"/>
      <c r="Z141" s="37"/>
      <c r="AA141" s="37"/>
      <c r="AB141" s="37"/>
      <c r="AC141" s="37"/>
      <c r="AD141" s="37"/>
      <c r="AE141" s="37"/>
      <c r="AT141" s="19" t="s">
        <v>82</v>
      </c>
      <c r="AU141" s="19" t="s">
        <v>283</v>
      </c>
      <c r="BK141" s="172">
        <f>BK142+BK205+BK211</f>
        <v>0</v>
      </c>
    </row>
    <row r="142" spans="1:65" s="12" customFormat="1" ht="25.9" customHeight="1">
      <c r="B142" s="173"/>
      <c r="D142" s="174" t="s">
        <v>82</v>
      </c>
      <c r="E142" s="175" t="s">
        <v>483</v>
      </c>
      <c r="F142" s="175" t="s">
        <v>1342</v>
      </c>
      <c r="I142" s="176"/>
      <c r="J142" s="176"/>
      <c r="K142" s="177">
        <f>BK142</f>
        <v>0</v>
      </c>
      <c r="M142" s="173"/>
      <c r="N142" s="178"/>
      <c r="O142" s="179"/>
      <c r="P142" s="179"/>
      <c r="Q142" s="180">
        <f>Q143+Q159+Q168+Q176+Q188</f>
        <v>0</v>
      </c>
      <c r="R142" s="180">
        <f>R143+R159+R168+R176+R188</f>
        <v>0</v>
      </c>
      <c r="S142" s="179"/>
      <c r="T142" s="181">
        <f>T143+T159+T168+T176+T188</f>
        <v>0</v>
      </c>
      <c r="U142" s="179"/>
      <c r="V142" s="181">
        <f>V143+V159+V168+V176+V188</f>
        <v>0.35987000000000002</v>
      </c>
      <c r="W142" s="179"/>
      <c r="X142" s="182">
        <f>X143+X159+X168+X176+X188</f>
        <v>0</v>
      </c>
      <c r="AR142" s="174" t="s">
        <v>90</v>
      </c>
      <c r="AT142" s="183" t="s">
        <v>82</v>
      </c>
      <c r="AU142" s="183" t="s">
        <v>83</v>
      </c>
      <c r="AY142" s="174" t="s">
        <v>329</v>
      </c>
      <c r="BK142" s="184">
        <f>BK143+BK159+BK168+BK176+BK188</f>
        <v>0</v>
      </c>
    </row>
    <row r="143" spans="1:65" s="12" customFormat="1" ht="22.9" customHeight="1">
      <c r="B143" s="173"/>
      <c r="D143" s="174" t="s">
        <v>82</v>
      </c>
      <c r="E143" s="185" t="s">
        <v>3414</v>
      </c>
      <c r="F143" s="185" t="s">
        <v>3415</v>
      </c>
      <c r="I143" s="176"/>
      <c r="J143" s="176"/>
      <c r="K143" s="186">
        <f>BK143</f>
        <v>0</v>
      </c>
      <c r="M143" s="173"/>
      <c r="N143" s="178"/>
      <c r="O143" s="179"/>
      <c r="P143" s="179"/>
      <c r="Q143" s="180">
        <f>SUM(Q144:Q158)</f>
        <v>0</v>
      </c>
      <c r="R143" s="180">
        <f>SUM(R144:R158)</f>
        <v>0</v>
      </c>
      <c r="S143" s="179"/>
      <c r="T143" s="181">
        <f>SUM(T144:T158)</f>
        <v>0</v>
      </c>
      <c r="U143" s="179"/>
      <c r="V143" s="181">
        <f>SUM(V144:V158)</f>
        <v>7.0120000000000002E-2</v>
      </c>
      <c r="W143" s="179"/>
      <c r="X143" s="182">
        <f>SUM(X144:X158)</f>
        <v>0</v>
      </c>
      <c r="AR143" s="174" t="s">
        <v>90</v>
      </c>
      <c r="AT143" s="183" t="s">
        <v>82</v>
      </c>
      <c r="AU143" s="183" t="s">
        <v>90</v>
      </c>
      <c r="AY143" s="174" t="s">
        <v>329</v>
      </c>
      <c r="BK143" s="184">
        <f>SUM(BK144:BK158)</f>
        <v>0</v>
      </c>
    </row>
    <row r="144" spans="1:65" s="2" customFormat="1" ht="24.2" customHeight="1">
      <c r="A144" s="37"/>
      <c r="B144" s="153"/>
      <c r="C144" s="187" t="s">
        <v>90</v>
      </c>
      <c r="D144" s="187" t="s">
        <v>331</v>
      </c>
      <c r="E144" s="188" t="s">
        <v>5223</v>
      </c>
      <c r="F144" s="189" t="s">
        <v>5224</v>
      </c>
      <c r="G144" s="190" t="s">
        <v>342</v>
      </c>
      <c r="H144" s="191">
        <v>140</v>
      </c>
      <c r="I144" s="192"/>
      <c r="J144" s="192"/>
      <c r="K144" s="191">
        <f t="shared" ref="K144:K158" si="6">ROUND(P144*H144,3)</f>
        <v>0</v>
      </c>
      <c r="L144" s="193"/>
      <c r="M144" s="38"/>
      <c r="N144" s="194" t="s">
        <v>1</v>
      </c>
      <c r="O144" s="195" t="s">
        <v>47</v>
      </c>
      <c r="P144" s="196">
        <f t="shared" ref="P144:P158" si="7">I144+J144</f>
        <v>0</v>
      </c>
      <c r="Q144" s="196">
        <f t="shared" ref="Q144:Q158" si="8">ROUND(I144*H144,3)</f>
        <v>0</v>
      </c>
      <c r="R144" s="196">
        <f t="shared" ref="R144:R158" si="9">ROUND(J144*H144,3)</f>
        <v>0</v>
      </c>
      <c r="S144" s="66"/>
      <c r="T144" s="197">
        <f t="shared" ref="T144:T158" si="10">S144*H144</f>
        <v>0</v>
      </c>
      <c r="U144" s="197">
        <v>0</v>
      </c>
      <c r="V144" s="197">
        <f t="shared" ref="V144:V158" si="11">U144*H144</f>
        <v>0</v>
      </c>
      <c r="W144" s="197">
        <v>0</v>
      </c>
      <c r="X144" s="198">
        <f t="shared" ref="X144:X158" si="12">W144*H144</f>
        <v>0</v>
      </c>
      <c r="Y144" s="37"/>
      <c r="Z144" s="37"/>
      <c r="AA144" s="37"/>
      <c r="AB144" s="37"/>
      <c r="AC144" s="37"/>
      <c r="AD144" s="37"/>
      <c r="AE144" s="37"/>
      <c r="AR144" s="199" t="s">
        <v>335</v>
      </c>
      <c r="AT144" s="199" t="s">
        <v>331</v>
      </c>
      <c r="AU144" s="199" t="s">
        <v>96</v>
      </c>
      <c r="AY144" s="19" t="s">
        <v>329</v>
      </c>
      <c r="BE144" s="115">
        <f t="shared" ref="BE144:BE158" si="13">IF(O144="základná",K144,0)</f>
        <v>0</v>
      </c>
      <c r="BF144" s="115">
        <f t="shared" ref="BF144:BF158" si="14">IF(O144="znížená",K144,0)</f>
        <v>0</v>
      </c>
      <c r="BG144" s="115">
        <f t="shared" ref="BG144:BG158" si="15">IF(O144="zákl. prenesená",K144,0)</f>
        <v>0</v>
      </c>
      <c r="BH144" s="115">
        <f t="shared" ref="BH144:BH158" si="16">IF(O144="zníž. prenesená",K144,0)</f>
        <v>0</v>
      </c>
      <c r="BI144" s="115">
        <f t="shared" ref="BI144:BI158" si="17">IF(O144="nulová",K144,0)</f>
        <v>0</v>
      </c>
      <c r="BJ144" s="19" t="s">
        <v>96</v>
      </c>
      <c r="BK144" s="200">
        <f t="shared" ref="BK144:BK158" si="18">ROUND(P144*H144,3)</f>
        <v>0</v>
      </c>
      <c r="BL144" s="19" t="s">
        <v>335</v>
      </c>
      <c r="BM144" s="199" t="s">
        <v>5731</v>
      </c>
    </row>
    <row r="145" spans="1:65" s="2" customFormat="1" ht="33" customHeight="1">
      <c r="A145" s="37"/>
      <c r="B145" s="153"/>
      <c r="C145" s="233" t="s">
        <v>96</v>
      </c>
      <c r="D145" s="233" t="s">
        <v>483</v>
      </c>
      <c r="E145" s="234" t="s">
        <v>5226</v>
      </c>
      <c r="F145" s="235" t="s">
        <v>5227</v>
      </c>
      <c r="G145" s="236" t="s">
        <v>342</v>
      </c>
      <c r="H145" s="237">
        <v>140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1.1E-4</v>
      </c>
      <c r="V145" s="197">
        <f t="shared" si="11"/>
        <v>1.54E-2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364</v>
      </c>
      <c r="AT145" s="199" t="s">
        <v>483</v>
      </c>
      <c r="AU145" s="199" t="s">
        <v>96</v>
      </c>
      <c r="AY145" s="19" t="s">
        <v>329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335</v>
      </c>
      <c r="BM145" s="199" t="s">
        <v>5732</v>
      </c>
    </row>
    <row r="146" spans="1:65" s="2" customFormat="1" ht="24.2" customHeight="1">
      <c r="A146" s="37"/>
      <c r="B146" s="153"/>
      <c r="C146" s="233" t="s">
        <v>178</v>
      </c>
      <c r="D146" s="233" t="s">
        <v>483</v>
      </c>
      <c r="E146" s="234" t="s">
        <v>5229</v>
      </c>
      <c r="F146" s="235" t="s">
        <v>5230</v>
      </c>
      <c r="G146" s="236" t="s">
        <v>646</v>
      </c>
      <c r="H146" s="237">
        <v>140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1.0000000000000001E-5</v>
      </c>
      <c r="V146" s="197">
        <f t="shared" si="11"/>
        <v>1.4000000000000002E-3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1223</v>
      </c>
      <c r="AT146" s="199" t="s">
        <v>483</v>
      </c>
      <c r="AU146" s="199" t="s">
        <v>96</v>
      </c>
      <c r="AY146" s="19" t="s">
        <v>329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1223</v>
      </c>
      <c r="BM146" s="199" t="s">
        <v>5733</v>
      </c>
    </row>
    <row r="147" spans="1:65" s="2" customFormat="1" ht="24.2" customHeight="1">
      <c r="A147" s="37"/>
      <c r="B147" s="153"/>
      <c r="C147" s="187" t="s">
        <v>335</v>
      </c>
      <c r="D147" s="187" t="s">
        <v>331</v>
      </c>
      <c r="E147" s="188" t="s">
        <v>5536</v>
      </c>
      <c r="F147" s="189" t="s">
        <v>5537</v>
      </c>
      <c r="G147" s="190" t="s">
        <v>646</v>
      </c>
      <c r="H147" s="191">
        <v>2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335</v>
      </c>
      <c r="AT147" s="199" t="s">
        <v>331</v>
      </c>
      <c r="AU147" s="199" t="s">
        <v>96</v>
      </c>
      <c r="AY147" s="19" t="s">
        <v>329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335</v>
      </c>
      <c r="BM147" s="199" t="s">
        <v>5734</v>
      </c>
    </row>
    <row r="148" spans="1:65" s="2" customFormat="1" ht="16.5" customHeight="1">
      <c r="A148" s="37"/>
      <c r="B148" s="153"/>
      <c r="C148" s="233" t="s">
        <v>350</v>
      </c>
      <c r="D148" s="233" t="s">
        <v>483</v>
      </c>
      <c r="E148" s="234" t="s">
        <v>5539</v>
      </c>
      <c r="F148" s="235" t="s">
        <v>5540</v>
      </c>
      <c r="G148" s="236" t="s">
        <v>646</v>
      </c>
      <c r="H148" s="237">
        <v>2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1.6000000000000001E-4</v>
      </c>
      <c r="V148" s="197">
        <f t="shared" si="11"/>
        <v>3.2000000000000003E-4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1223</v>
      </c>
      <c r="AT148" s="199" t="s">
        <v>483</v>
      </c>
      <c r="AU148" s="199" t="s">
        <v>96</v>
      </c>
      <c r="AY148" s="19" t="s">
        <v>329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1223</v>
      </c>
      <c r="BM148" s="199" t="s">
        <v>5735</v>
      </c>
    </row>
    <row r="149" spans="1:65" s="2" customFormat="1" ht="16.5" customHeight="1">
      <c r="A149" s="37"/>
      <c r="B149" s="153"/>
      <c r="C149" s="187" t="s">
        <v>355</v>
      </c>
      <c r="D149" s="187" t="s">
        <v>331</v>
      </c>
      <c r="E149" s="188" t="s">
        <v>5736</v>
      </c>
      <c r="F149" s="189" t="s">
        <v>5737</v>
      </c>
      <c r="G149" s="190" t="s">
        <v>342</v>
      </c>
      <c r="H149" s="191">
        <v>350</v>
      </c>
      <c r="I149" s="192"/>
      <c r="J149" s="192"/>
      <c r="K149" s="191">
        <f t="shared" si="6"/>
        <v>0</v>
      </c>
      <c r="L149" s="193"/>
      <c r="M149" s="38"/>
      <c r="N149" s="194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335</v>
      </c>
      <c r="AT149" s="199" t="s">
        <v>331</v>
      </c>
      <c r="AU149" s="199" t="s">
        <v>96</v>
      </c>
      <c r="AY149" s="19" t="s">
        <v>329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335</v>
      </c>
      <c r="BM149" s="199" t="s">
        <v>5738</v>
      </c>
    </row>
    <row r="150" spans="1:65" s="2" customFormat="1" ht="21.75" customHeight="1">
      <c r="A150" s="37"/>
      <c r="B150" s="153"/>
      <c r="C150" s="233" t="s">
        <v>359</v>
      </c>
      <c r="D150" s="233" t="s">
        <v>483</v>
      </c>
      <c r="E150" s="234" t="s">
        <v>5739</v>
      </c>
      <c r="F150" s="235" t="s">
        <v>5740</v>
      </c>
      <c r="G150" s="236" t="s">
        <v>342</v>
      </c>
      <c r="H150" s="237">
        <v>350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4.0000000000000003E-5</v>
      </c>
      <c r="V150" s="197">
        <f t="shared" si="11"/>
        <v>1.4E-2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364</v>
      </c>
      <c r="AT150" s="199" t="s">
        <v>483</v>
      </c>
      <c r="AU150" s="199" t="s">
        <v>96</v>
      </c>
      <c r="AY150" s="19" t="s">
        <v>329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335</v>
      </c>
      <c r="BM150" s="199" t="s">
        <v>5741</v>
      </c>
    </row>
    <row r="151" spans="1:65" s="2" customFormat="1" ht="16.5" customHeight="1">
      <c r="A151" s="37"/>
      <c r="B151" s="153"/>
      <c r="C151" s="187" t="s">
        <v>364</v>
      </c>
      <c r="D151" s="187" t="s">
        <v>331</v>
      </c>
      <c r="E151" s="188" t="s">
        <v>5742</v>
      </c>
      <c r="F151" s="189" t="s">
        <v>5743</v>
      </c>
      <c r="G151" s="190" t="s">
        <v>342</v>
      </c>
      <c r="H151" s="191">
        <v>30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335</v>
      </c>
      <c r="AT151" s="199" t="s">
        <v>331</v>
      </c>
      <c r="AU151" s="199" t="s">
        <v>96</v>
      </c>
      <c r="AY151" s="19" t="s">
        <v>329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335</v>
      </c>
      <c r="BM151" s="199" t="s">
        <v>5744</v>
      </c>
    </row>
    <row r="152" spans="1:65" s="2" customFormat="1" ht="21.75" customHeight="1">
      <c r="A152" s="37"/>
      <c r="B152" s="153"/>
      <c r="C152" s="233" t="s">
        <v>369</v>
      </c>
      <c r="D152" s="233" t="s">
        <v>483</v>
      </c>
      <c r="E152" s="234" t="s">
        <v>5745</v>
      </c>
      <c r="F152" s="235" t="s">
        <v>5746</v>
      </c>
      <c r="G152" s="236" t="s">
        <v>342</v>
      </c>
      <c r="H152" s="237">
        <v>30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4.0000000000000003E-5</v>
      </c>
      <c r="V152" s="197">
        <f t="shared" si="11"/>
        <v>1.2000000000000001E-3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364</v>
      </c>
      <c r="AT152" s="199" t="s">
        <v>483</v>
      </c>
      <c r="AU152" s="199" t="s">
        <v>96</v>
      </c>
      <c r="AY152" s="19" t="s">
        <v>329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335</v>
      </c>
      <c r="BM152" s="199" t="s">
        <v>5747</v>
      </c>
    </row>
    <row r="153" spans="1:65" s="2" customFormat="1" ht="24.2" customHeight="1">
      <c r="A153" s="37"/>
      <c r="B153" s="153"/>
      <c r="C153" s="187" t="s">
        <v>381</v>
      </c>
      <c r="D153" s="187" t="s">
        <v>331</v>
      </c>
      <c r="E153" s="188" t="s">
        <v>83</v>
      </c>
      <c r="F153" s="189" t="s">
        <v>5748</v>
      </c>
      <c r="G153" s="190" t="s">
        <v>342</v>
      </c>
      <c r="H153" s="191">
        <v>240</v>
      </c>
      <c r="I153" s="192"/>
      <c r="J153" s="192"/>
      <c r="K153" s="191">
        <f t="shared" si="6"/>
        <v>0</v>
      </c>
      <c r="L153" s="193"/>
      <c r="M153" s="38"/>
      <c r="N153" s="194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0</v>
      </c>
      <c r="V153" s="197">
        <f t="shared" si="11"/>
        <v>0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335</v>
      </c>
      <c r="AT153" s="199" t="s">
        <v>331</v>
      </c>
      <c r="AU153" s="199" t="s">
        <v>96</v>
      </c>
      <c r="AY153" s="19" t="s">
        <v>329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335</v>
      </c>
      <c r="BM153" s="199" t="s">
        <v>5749</v>
      </c>
    </row>
    <row r="154" spans="1:65" s="2" customFormat="1" ht="16.5" customHeight="1">
      <c r="A154" s="37"/>
      <c r="B154" s="153"/>
      <c r="C154" s="233" t="s">
        <v>386</v>
      </c>
      <c r="D154" s="233" t="s">
        <v>483</v>
      </c>
      <c r="E154" s="234" t="s">
        <v>5750</v>
      </c>
      <c r="F154" s="235" t="s">
        <v>5751</v>
      </c>
      <c r="G154" s="236" t="s">
        <v>342</v>
      </c>
      <c r="H154" s="237">
        <v>240</v>
      </c>
      <c r="I154" s="238"/>
      <c r="J154" s="239"/>
      <c r="K154" s="237">
        <f t="shared" si="6"/>
        <v>0</v>
      </c>
      <c r="L154" s="239"/>
      <c r="M154" s="240"/>
      <c r="N154" s="241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9.0000000000000006E-5</v>
      </c>
      <c r="V154" s="197">
        <f t="shared" si="11"/>
        <v>2.1600000000000001E-2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1223</v>
      </c>
      <c r="AT154" s="199" t="s">
        <v>483</v>
      </c>
      <c r="AU154" s="199" t="s">
        <v>96</v>
      </c>
      <c r="AY154" s="19" t="s">
        <v>329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1223</v>
      </c>
      <c r="BM154" s="199" t="s">
        <v>5752</v>
      </c>
    </row>
    <row r="155" spans="1:65" s="2" customFormat="1" ht="24.2" customHeight="1">
      <c r="A155" s="37"/>
      <c r="B155" s="153"/>
      <c r="C155" s="187" t="s">
        <v>394</v>
      </c>
      <c r="D155" s="187" t="s">
        <v>331</v>
      </c>
      <c r="E155" s="188" t="s">
        <v>5753</v>
      </c>
      <c r="F155" s="189" t="s">
        <v>5754</v>
      </c>
      <c r="G155" s="190" t="s">
        <v>342</v>
      </c>
      <c r="H155" s="191">
        <v>180</v>
      </c>
      <c r="I155" s="192"/>
      <c r="J155" s="192"/>
      <c r="K155" s="191">
        <f t="shared" si="6"/>
        <v>0</v>
      </c>
      <c r="L155" s="193"/>
      <c r="M155" s="38"/>
      <c r="N155" s="194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0</v>
      </c>
      <c r="V155" s="197">
        <f t="shared" si="11"/>
        <v>0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335</v>
      </c>
      <c r="AT155" s="199" t="s">
        <v>331</v>
      </c>
      <c r="AU155" s="199" t="s">
        <v>96</v>
      </c>
      <c r="AY155" s="19" t="s">
        <v>329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335</v>
      </c>
      <c r="BM155" s="199" t="s">
        <v>5755</v>
      </c>
    </row>
    <row r="156" spans="1:65" s="2" customFormat="1" ht="16.5" customHeight="1">
      <c r="A156" s="37"/>
      <c r="B156" s="153"/>
      <c r="C156" s="233" t="s">
        <v>399</v>
      </c>
      <c r="D156" s="233" t="s">
        <v>483</v>
      </c>
      <c r="E156" s="234" t="s">
        <v>5756</v>
      </c>
      <c r="F156" s="235" t="s">
        <v>5757</v>
      </c>
      <c r="G156" s="236" t="s">
        <v>342</v>
      </c>
      <c r="H156" s="237">
        <v>180</v>
      </c>
      <c r="I156" s="238"/>
      <c r="J156" s="239"/>
      <c r="K156" s="237">
        <f t="shared" si="6"/>
        <v>0</v>
      </c>
      <c r="L156" s="239"/>
      <c r="M156" s="240"/>
      <c r="N156" s="241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364</v>
      </c>
      <c r="AT156" s="199" t="s">
        <v>483</v>
      </c>
      <c r="AU156" s="199" t="s">
        <v>96</v>
      </c>
      <c r="AY156" s="19" t="s">
        <v>329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335</v>
      </c>
      <c r="BM156" s="199" t="s">
        <v>5758</v>
      </c>
    </row>
    <row r="157" spans="1:65" s="2" customFormat="1" ht="24.2" customHeight="1">
      <c r="A157" s="37"/>
      <c r="B157" s="153"/>
      <c r="C157" s="187" t="s">
        <v>454</v>
      </c>
      <c r="D157" s="187" t="s">
        <v>331</v>
      </c>
      <c r="E157" s="188" t="s">
        <v>5759</v>
      </c>
      <c r="F157" s="189" t="s">
        <v>5760</v>
      </c>
      <c r="G157" s="190" t="s">
        <v>342</v>
      </c>
      <c r="H157" s="191">
        <v>90</v>
      </c>
      <c r="I157" s="192"/>
      <c r="J157" s="192"/>
      <c r="K157" s="191">
        <f t="shared" si="6"/>
        <v>0</v>
      </c>
      <c r="L157" s="193"/>
      <c r="M157" s="38"/>
      <c r="N157" s="194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0</v>
      </c>
      <c r="V157" s="197">
        <f t="shared" si="11"/>
        <v>0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335</v>
      </c>
      <c r="AT157" s="199" t="s">
        <v>331</v>
      </c>
      <c r="AU157" s="199" t="s">
        <v>96</v>
      </c>
      <c r="AY157" s="19" t="s">
        <v>329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335</v>
      </c>
      <c r="BM157" s="199" t="s">
        <v>5761</v>
      </c>
    </row>
    <row r="158" spans="1:65" s="2" customFormat="1" ht="16.5" customHeight="1">
      <c r="A158" s="37"/>
      <c r="B158" s="153"/>
      <c r="C158" s="233" t="s">
        <v>459</v>
      </c>
      <c r="D158" s="233" t="s">
        <v>483</v>
      </c>
      <c r="E158" s="234" t="s">
        <v>5449</v>
      </c>
      <c r="F158" s="235" t="s">
        <v>5450</v>
      </c>
      <c r="G158" s="236" t="s">
        <v>342</v>
      </c>
      <c r="H158" s="237">
        <v>90</v>
      </c>
      <c r="I158" s="238"/>
      <c r="J158" s="239"/>
      <c r="K158" s="237">
        <f t="shared" si="6"/>
        <v>0</v>
      </c>
      <c r="L158" s="239"/>
      <c r="M158" s="240"/>
      <c r="N158" s="241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1.8000000000000001E-4</v>
      </c>
      <c r="V158" s="197">
        <f t="shared" si="11"/>
        <v>1.6200000000000003E-2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1223</v>
      </c>
      <c r="AT158" s="199" t="s">
        <v>483</v>
      </c>
      <c r="AU158" s="199" t="s">
        <v>96</v>
      </c>
      <c r="AY158" s="19" t="s">
        <v>329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1223</v>
      </c>
      <c r="BM158" s="199" t="s">
        <v>5762</v>
      </c>
    </row>
    <row r="159" spans="1:65" s="12" customFormat="1" ht="22.9" customHeight="1">
      <c r="B159" s="173"/>
      <c r="D159" s="174" t="s">
        <v>82</v>
      </c>
      <c r="E159" s="185" t="s">
        <v>4753</v>
      </c>
      <c r="F159" s="185" t="s">
        <v>5763</v>
      </c>
      <c r="I159" s="176"/>
      <c r="J159" s="176"/>
      <c r="K159" s="186">
        <f>BK159</f>
        <v>0</v>
      </c>
      <c r="M159" s="173"/>
      <c r="N159" s="178"/>
      <c r="O159" s="179"/>
      <c r="P159" s="179"/>
      <c r="Q159" s="180">
        <f>SUM(Q160:Q167)</f>
        <v>0</v>
      </c>
      <c r="R159" s="180">
        <f>SUM(R160:R167)</f>
        <v>0</v>
      </c>
      <c r="S159" s="179"/>
      <c r="T159" s="181">
        <f>SUM(T160:T167)</f>
        <v>0</v>
      </c>
      <c r="U159" s="179"/>
      <c r="V159" s="181">
        <f>SUM(V160:V167)</f>
        <v>5.5000000000000003E-4</v>
      </c>
      <c r="W159" s="179"/>
      <c r="X159" s="182">
        <f>SUM(X160:X167)</f>
        <v>0</v>
      </c>
      <c r="AR159" s="174" t="s">
        <v>90</v>
      </c>
      <c r="AT159" s="183" t="s">
        <v>82</v>
      </c>
      <c r="AU159" s="183" t="s">
        <v>90</v>
      </c>
      <c r="AY159" s="174" t="s">
        <v>329</v>
      </c>
      <c r="BK159" s="184">
        <f>SUM(BK160:BK167)</f>
        <v>0</v>
      </c>
    </row>
    <row r="160" spans="1:65" s="2" customFormat="1" ht="24.2" customHeight="1">
      <c r="A160" s="37"/>
      <c r="B160" s="153"/>
      <c r="C160" s="187" t="s">
        <v>464</v>
      </c>
      <c r="D160" s="187" t="s">
        <v>331</v>
      </c>
      <c r="E160" s="188" t="s">
        <v>5764</v>
      </c>
      <c r="F160" s="189" t="s">
        <v>5765</v>
      </c>
      <c r="G160" s="190" t="s">
        <v>646</v>
      </c>
      <c r="H160" s="191">
        <v>1</v>
      </c>
      <c r="I160" s="192"/>
      <c r="J160" s="192"/>
      <c r="K160" s="191">
        <f t="shared" ref="K160:K167" si="19">ROUND(P160*H160,3)</f>
        <v>0</v>
      </c>
      <c r="L160" s="193"/>
      <c r="M160" s="38"/>
      <c r="N160" s="194" t="s">
        <v>1</v>
      </c>
      <c r="O160" s="195" t="s">
        <v>47</v>
      </c>
      <c r="P160" s="196">
        <f t="shared" ref="P160:P167" si="20">I160+J160</f>
        <v>0</v>
      </c>
      <c r="Q160" s="196">
        <f t="shared" ref="Q160:Q167" si="21">ROUND(I160*H160,3)</f>
        <v>0</v>
      </c>
      <c r="R160" s="196">
        <f t="shared" ref="R160:R167" si="22">ROUND(J160*H160,3)</f>
        <v>0</v>
      </c>
      <c r="S160" s="66"/>
      <c r="T160" s="197">
        <f t="shared" ref="T160:T167" si="23">S160*H160</f>
        <v>0</v>
      </c>
      <c r="U160" s="197">
        <v>0</v>
      </c>
      <c r="V160" s="197">
        <f t="shared" ref="V160:V167" si="24">U160*H160</f>
        <v>0</v>
      </c>
      <c r="W160" s="197">
        <v>0</v>
      </c>
      <c r="X160" s="198">
        <f t="shared" ref="X160:X167" si="25"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335</v>
      </c>
      <c r="AT160" s="199" t="s">
        <v>331</v>
      </c>
      <c r="AU160" s="199" t="s">
        <v>96</v>
      </c>
      <c r="AY160" s="19" t="s">
        <v>329</v>
      </c>
      <c r="BE160" s="115">
        <f t="shared" ref="BE160:BE167" si="26">IF(O160="základná",K160,0)</f>
        <v>0</v>
      </c>
      <c r="BF160" s="115">
        <f t="shared" ref="BF160:BF167" si="27">IF(O160="znížená",K160,0)</f>
        <v>0</v>
      </c>
      <c r="BG160" s="115">
        <f t="shared" ref="BG160:BG167" si="28">IF(O160="zákl. prenesená",K160,0)</f>
        <v>0</v>
      </c>
      <c r="BH160" s="115">
        <f t="shared" ref="BH160:BH167" si="29">IF(O160="zníž. prenesená",K160,0)</f>
        <v>0</v>
      </c>
      <c r="BI160" s="115">
        <f t="shared" ref="BI160:BI167" si="30">IF(O160="nulová",K160,0)</f>
        <v>0</v>
      </c>
      <c r="BJ160" s="19" t="s">
        <v>96</v>
      </c>
      <c r="BK160" s="200">
        <f t="shared" ref="BK160:BK167" si="31">ROUND(P160*H160,3)</f>
        <v>0</v>
      </c>
      <c r="BL160" s="19" t="s">
        <v>335</v>
      </c>
      <c r="BM160" s="199" t="s">
        <v>5766</v>
      </c>
    </row>
    <row r="161" spans="1:65" s="2" customFormat="1" ht="24.2" customHeight="1">
      <c r="A161" s="37"/>
      <c r="B161" s="153"/>
      <c r="C161" s="233" t="s">
        <v>468</v>
      </c>
      <c r="D161" s="233" t="s">
        <v>483</v>
      </c>
      <c r="E161" s="234" t="s">
        <v>5767</v>
      </c>
      <c r="F161" s="235" t="s">
        <v>5768</v>
      </c>
      <c r="G161" s="236" t="s">
        <v>646</v>
      </c>
      <c r="H161" s="237">
        <v>1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3.0000000000000001E-5</v>
      </c>
      <c r="V161" s="197">
        <f t="shared" si="24"/>
        <v>3.0000000000000001E-5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1223</v>
      </c>
      <c r="AT161" s="199" t="s">
        <v>483</v>
      </c>
      <c r="AU161" s="199" t="s">
        <v>96</v>
      </c>
      <c r="AY161" s="19" t="s">
        <v>329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1223</v>
      </c>
      <c r="BM161" s="199" t="s">
        <v>5769</v>
      </c>
    </row>
    <row r="162" spans="1:65" s="2" customFormat="1" ht="21.75" customHeight="1">
      <c r="A162" s="37"/>
      <c r="B162" s="153"/>
      <c r="C162" s="233" t="s">
        <v>474</v>
      </c>
      <c r="D162" s="233" t="s">
        <v>483</v>
      </c>
      <c r="E162" s="234" t="s">
        <v>5770</v>
      </c>
      <c r="F162" s="235" t="s">
        <v>5771</v>
      </c>
      <c r="G162" s="236" t="s">
        <v>646</v>
      </c>
      <c r="H162" s="237">
        <v>1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3.0000000000000001E-5</v>
      </c>
      <c r="V162" s="197">
        <f t="shared" si="24"/>
        <v>3.0000000000000001E-5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1223</v>
      </c>
      <c r="AT162" s="199" t="s">
        <v>483</v>
      </c>
      <c r="AU162" s="199" t="s">
        <v>96</v>
      </c>
      <c r="AY162" s="19" t="s">
        <v>329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1223</v>
      </c>
      <c r="BM162" s="199" t="s">
        <v>5772</v>
      </c>
    </row>
    <row r="163" spans="1:65" s="2" customFormat="1" ht="16.5" customHeight="1">
      <c r="A163" s="37"/>
      <c r="B163" s="153"/>
      <c r="C163" s="233" t="s">
        <v>478</v>
      </c>
      <c r="D163" s="233" t="s">
        <v>483</v>
      </c>
      <c r="E163" s="234" t="s">
        <v>5773</v>
      </c>
      <c r="F163" s="235" t="s">
        <v>5774</v>
      </c>
      <c r="G163" s="236" t="s">
        <v>646</v>
      </c>
      <c r="H163" s="237">
        <v>1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3.0000000000000001E-5</v>
      </c>
      <c r="V163" s="197">
        <f t="shared" si="24"/>
        <v>3.0000000000000001E-5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1223</v>
      </c>
      <c r="AT163" s="199" t="s">
        <v>483</v>
      </c>
      <c r="AU163" s="199" t="s">
        <v>96</v>
      </c>
      <c r="AY163" s="19" t="s">
        <v>329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1223</v>
      </c>
      <c r="BM163" s="199" t="s">
        <v>5775</v>
      </c>
    </row>
    <row r="164" spans="1:65" s="2" customFormat="1" ht="16.5" customHeight="1">
      <c r="A164" s="37"/>
      <c r="B164" s="153"/>
      <c r="C164" s="233" t="s">
        <v>8</v>
      </c>
      <c r="D164" s="233" t="s">
        <v>483</v>
      </c>
      <c r="E164" s="234" t="s">
        <v>5776</v>
      </c>
      <c r="F164" s="235" t="s">
        <v>5777</v>
      </c>
      <c r="G164" s="236" t="s">
        <v>646</v>
      </c>
      <c r="H164" s="237">
        <v>1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3.0000000000000001E-5</v>
      </c>
      <c r="V164" s="197">
        <f t="shared" si="24"/>
        <v>3.0000000000000001E-5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1223</v>
      </c>
      <c r="AT164" s="199" t="s">
        <v>483</v>
      </c>
      <c r="AU164" s="199" t="s">
        <v>96</v>
      </c>
      <c r="AY164" s="19" t="s">
        <v>329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1223</v>
      </c>
      <c r="BM164" s="199" t="s">
        <v>5778</v>
      </c>
    </row>
    <row r="165" spans="1:65" s="2" customFormat="1" ht="16.5" customHeight="1">
      <c r="A165" s="37"/>
      <c r="B165" s="153"/>
      <c r="C165" s="233" t="s">
        <v>489</v>
      </c>
      <c r="D165" s="233" t="s">
        <v>483</v>
      </c>
      <c r="E165" s="234" t="s">
        <v>3805</v>
      </c>
      <c r="F165" s="235" t="s">
        <v>5779</v>
      </c>
      <c r="G165" s="236" t="s">
        <v>646</v>
      </c>
      <c r="H165" s="237">
        <v>1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3.0000000000000001E-5</v>
      </c>
      <c r="V165" s="197">
        <f t="shared" si="24"/>
        <v>3.0000000000000001E-5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1223</v>
      </c>
      <c r="AT165" s="199" t="s">
        <v>483</v>
      </c>
      <c r="AU165" s="199" t="s">
        <v>96</v>
      </c>
      <c r="AY165" s="19" t="s">
        <v>329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1223</v>
      </c>
      <c r="BM165" s="199" t="s">
        <v>5780</v>
      </c>
    </row>
    <row r="166" spans="1:65" s="2" customFormat="1" ht="16.5" customHeight="1">
      <c r="A166" s="37"/>
      <c r="B166" s="153"/>
      <c r="C166" s="187" t="s">
        <v>494</v>
      </c>
      <c r="D166" s="187" t="s">
        <v>331</v>
      </c>
      <c r="E166" s="188" t="s">
        <v>5781</v>
      </c>
      <c r="F166" s="189" t="s">
        <v>5782</v>
      </c>
      <c r="G166" s="190" t="s">
        <v>646</v>
      </c>
      <c r="H166" s="191">
        <v>1</v>
      </c>
      <c r="I166" s="192"/>
      <c r="J166" s="192"/>
      <c r="K166" s="191">
        <f t="shared" si="19"/>
        <v>0</v>
      </c>
      <c r="L166" s="193"/>
      <c r="M166" s="38"/>
      <c r="N166" s="194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0</v>
      </c>
      <c r="V166" s="197">
        <f t="shared" si="24"/>
        <v>0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335</v>
      </c>
      <c r="AT166" s="199" t="s">
        <v>331</v>
      </c>
      <c r="AU166" s="199" t="s">
        <v>96</v>
      </c>
      <c r="AY166" s="19" t="s">
        <v>329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335</v>
      </c>
      <c r="BM166" s="199" t="s">
        <v>5783</v>
      </c>
    </row>
    <row r="167" spans="1:65" s="2" customFormat="1" ht="16.5" customHeight="1">
      <c r="A167" s="37"/>
      <c r="B167" s="153"/>
      <c r="C167" s="233" t="s">
        <v>514</v>
      </c>
      <c r="D167" s="233" t="s">
        <v>483</v>
      </c>
      <c r="E167" s="234" t="s">
        <v>5784</v>
      </c>
      <c r="F167" s="235" t="s">
        <v>5785</v>
      </c>
      <c r="G167" s="236" t="s">
        <v>646</v>
      </c>
      <c r="H167" s="237">
        <v>1</v>
      </c>
      <c r="I167" s="238"/>
      <c r="J167" s="239"/>
      <c r="K167" s="237">
        <f t="shared" si="19"/>
        <v>0</v>
      </c>
      <c r="L167" s="239"/>
      <c r="M167" s="240"/>
      <c r="N167" s="241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4.0000000000000002E-4</v>
      </c>
      <c r="V167" s="197">
        <f t="shared" si="24"/>
        <v>4.0000000000000002E-4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364</v>
      </c>
      <c r="AT167" s="199" t="s">
        <v>483</v>
      </c>
      <c r="AU167" s="199" t="s">
        <v>96</v>
      </c>
      <c r="AY167" s="19" t="s">
        <v>329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335</v>
      </c>
      <c r="BM167" s="199" t="s">
        <v>5786</v>
      </c>
    </row>
    <row r="168" spans="1:65" s="12" customFormat="1" ht="22.9" customHeight="1">
      <c r="B168" s="173"/>
      <c r="D168" s="174" t="s">
        <v>82</v>
      </c>
      <c r="E168" s="185" t="s">
        <v>5787</v>
      </c>
      <c r="F168" s="185" t="s">
        <v>5788</v>
      </c>
      <c r="I168" s="176"/>
      <c r="J168" s="176"/>
      <c r="K168" s="186">
        <f>BK168</f>
        <v>0</v>
      </c>
      <c r="M168" s="173"/>
      <c r="N168" s="178"/>
      <c r="O168" s="179"/>
      <c r="P168" s="179"/>
      <c r="Q168" s="180">
        <f>SUM(Q169:Q175)</f>
        <v>0</v>
      </c>
      <c r="R168" s="180">
        <f>SUM(R169:R175)</f>
        <v>0</v>
      </c>
      <c r="S168" s="179"/>
      <c r="T168" s="181">
        <f>SUM(T169:T175)</f>
        <v>0</v>
      </c>
      <c r="U168" s="179"/>
      <c r="V168" s="181">
        <f>SUM(V169:V175)</f>
        <v>2.2800000000000001E-2</v>
      </c>
      <c r="W168" s="179"/>
      <c r="X168" s="182">
        <f>SUM(X169:X175)</f>
        <v>0</v>
      </c>
      <c r="AR168" s="174" t="s">
        <v>90</v>
      </c>
      <c r="AT168" s="183" t="s">
        <v>82</v>
      </c>
      <c r="AU168" s="183" t="s">
        <v>90</v>
      </c>
      <c r="AY168" s="174" t="s">
        <v>329</v>
      </c>
      <c r="BK168" s="184">
        <f>SUM(BK169:BK175)</f>
        <v>0</v>
      </c>
    </row>
    <row r="169" spans="1:65" s="2" customFormat="1" ht="21.75" customHeight="1">
      <c r="A169" s="37"/>
      <c r="B169" s="153"/>
      <c r="C169" s="187" t="s">
        <v>522</v>
      </c>
      <c r="D169" s="187" t="s">
        <v>331</v>
      </c>
      <c r="E169" s="188" t="s">
        <v>5789</v>
      </c>
      <c r="F169" s="189" t="s">
        <v>5790</v>
      </c>
      <c r="G169" s="190" t="s">
        <v>646</v>
      </c>
      <c r="H169" s="191">
        <v>1</v>
      </c>
      <c r="I169" s="192"/>
      <c r="J169" s="192"/>
      <c r="K169" s="191">
        <f t="shared" ref="K169:K175" si="32">ROUND(P169*H169,3)</f>
        <v>0</v>
      </c>
      <c r="L169" s="193"/>
      <c r="M169" s="38"/>
      <c r="N169" s="194" t="s">
        <v>1</v>
      </c>
      <c r="O169" s="195" t="s">
        <v>47</v>
      </c>
      <c r="P169" s="196">
        <f t="shared" ref="P169:P175" si="33">I169+J169</f>
        <v>0</v>
      </c>
      <c r="Q169" s="196">
        <f t="shared" ref="Q169:Q175" si="34">ROUND(I169*H169,3)</f>
        <v>0</v>
      </c>
      <c r="R169" s="196">
        <f t="shared" ref="R169:R175" si="35">ROUND(J169*H169,3)</f>
        <v>0</v>
      </c>
      <c r="S169" s="66"/>
      <c r="T169" s="197">
        <f t="shared" ref="T169:T175" si="36">S169*H169</f>
        <v>0</v>
      </c>
      <c r="U169" s="197">
        <v>0</v>
      </c>
      <c r="V169" s="197">
        <f t="shared" ref="V169:V175" si="37">U169*H169</f>
        <v>0</v>
      </c>
      <c r="W169" s="197">
        <v>0</v>
      </c>
      <c r="X169" s="198">
        <f t="shared" ref="X169:X175" si="38"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335</v>
      </c>
      <c r="AT169" s="199" t="s">
        <v>331</v>
      </c>
      <c r="AU169" s="199" t="s">
        <v>96</v>
      </c>
      <c r="AY169" s="19" t="s">
        <v>329</v>
      </c>
      <c r="BE169" s="115">
        <f t="shared" ref="BE169:BE175" si="39">IF(O169="základná",K169,0)</f>
        <v>0</v>
      </c>
      <c r="BF169" s="115">
        <f t="shared" ref="BF169:BF175" si="40">IF(O169="znížená",K169,0)</f>
        <v>0</v>
      </c>
      <c r="BG169" s="115">
        <f t="shared" ref="BG169:BG175" si="41">IF(O169="zákl. prenesená",K169,0)</f>
        <v>0</v>
      </c>
      <c r="BH169" s="115">
        <f t="shared" ref="BH169:BH175" si="42">IF(O169="zníž. prenesená",K169,0)</f>
        <v>0</v>
      </c>
      <c r="BI169" s="115">
        <f t="shared" ref="BI169:BI175" si="43">IF(O169="nulová",K169,0)</f>
        <v>0</v>
      </c>
      <c r="BJ169" s="19" t="s">
        <v>96</v>
      </c>
      <c r="BK169" s="200">
        <f t="shared" ref="BK169:BK175" si="44">ROUND(P169*H169,3)</f>
        <v>0</v>
      </c>
      <c r="BL169" s="19" t="s">
        <v>335</v>
      </c>
      <c r="BM169" s="199" t="s">
        <v>5791</v>
      </c>
    </row>
    <row r="170" spans="1:65" s="2" customFormat="1" ht="24.2" customHeight="1">
      <c r="A170" s="37"/>
      <c r="B170" s="153"/>
      <c r="C170" s="233" t="s">
        <v>529</v>
      </c>
      <c r="D170" s="233" t="s">
        <v>483</v>
      </c>
      <c r="E170" s="234" t="s">
        <v>5792</v>
      </c>
      <c r="F170" s="235" t="s">
        <v>5793</v>
      </c>
      <c r="G170" s="236" t="s">
        <v>646</v>
      </c>
      <c r="H170" s="237">
        <v>1</v>
      </c>
      <c r="I170" s="238"/>
      <c r="J170" s="239"/>
      <c r="K170" s="237">
        <f t="shared" si="32"/>
        <v>0</v>
      </c>
      <c r="L170" s="239"/>
      <c r="M170" s="240"/>
      <c r="N170" s="241" t="s">
        <v>1</v>
      </c>
      <c r="O170" s="195" t="s">
        <v>47</v>
      </c>
      <c r="P170" s="196">
        <f t="shared" si="33"/>
        <v>0</v>
      </c>
      <c r="Q170" s="196">
        <f t="shared" si="34"/>
        <v>0</v>
      </c>
      <c r="R170" s="196">
        <f t="shared" si="35"/>
        <v>0</v>
      </c>
      <c r="S170" s="66"/>
      <c r="T170" s="197">
        <f t="shared" si="36"/>
        <v>0</v>
      </c>
      <c r="U170" s="197">
        <v>1.0999999999999999E-2</v>
      </c>
      <c r="V170" s="197">
        <f t="shared" si="37"/>
        <v>1.0999999999999999E-2</v>
      </c>
      <c r="W170" s="197">
        <v>0</v>
      </c>
      <c r="X170" s="198">
        <f t="shared" si="38"/>
        <v>0</v>
      </c>
      <c r="Y170" s="37"/>
      <c r="Z170" s="37"/>
      <c r="AA170" s="37"/>
      <c r="AB170" s="37"/>
      <c r="AC170" s="37"/>
      <c r="AD170" s="37"/>
      <c r="AE170" s="37"/>
      <c r="AR170" s="199" t="s">
        <v>364</v>
      </c>
      <c r="AT170" s="199" t="s">
        <v>483</v>
      </c>
      <c r="AU170" s="199" t="s">
        <v>96</v>
      </c>
      <c r="AY170" s="19" t="s">
        <v>329</v>
      </c>
      <c r="BE170" s="115">
        <f t="shared" si="39"/>
        <v>0</v>
      </c>
      <c r="BF170" s="115">
        <f t="shared" si="40"/>
        <v>0</v>
      </c>
      <c r="BG170" s="115">
        <f t="shared" si="41"/>
        <v>0</v>
      </c>
      <c r="BH170" s="115">
        <f t="shared" si="42"/>
        <v>0</v>
      </c>
      <c r="BI170" s="115">
        <f t="shared" si="43"/>
        <v>0</v>
      </c>
      <c r="BJ170" s="19" t="s">
        <v>96</v>
      </c>
      <c r="BK170" s="200">
        <f t="shared" si="44"/>
        <v>0</v>
      </c>
      <c r="BL170" s="19" t="s">
        <v>335</v>
      </c>
      <c r="BM170" s="199" t="s">
        <v>5794</v>
      </c>
    </row>
    <row r="171" spans="1:65" s="2" customFormat="1" ht="24.2" customHeight="1">
      <c r="A171" s="37"/>
      <c r="B171" s="153"/>
      <c r="C171" s="187" t="s">
        <v>540</v>
      </c>
      <c r="D171" s="187" t="s">
        <v>331</v>
      </c>
      <c r="E171" s="188" t="s">
        <v>5795</v>
      </c>
      <c r="F171" s="189" t="s">
        <v>5796</v>
      </c>
      <c r="G171" s="190" t="s">
        <v>646</v>
      </c>
      <c r="H171" s="191">
        <v>1</v>
      </c>
      <c r="I171" s="192"/>
      <c r="J171" s="192"/>
      <c r="K171" s="191">
        <f t="shared" si="32"/>
        <v>0</v>
      </c>
      <c r="L171" s="193"/>
      <c r="M171" s="38"/>
      <c r="N171" s="194" t="s">
        <v>1</v>
      </c>
      <c r="O171" s="195" t="s">
        <v>47</v>
      </c>
      <c r="P171" s="196">
        <f t="shared" si="33"/>
        <v>0</v>
      </c>
      <c r="Q171" s="196">
        <f t="shared" si="34"/>
        <v>0</v>
      </c>
      <c r="R171" s="196">
        <f t="shared" si="35"/>
        <v>0</v>
      </c>
      <c r="S171" s="66"/>
      <c r="T171" s="197">
        <f t="shared" si="36"/>
        <v>0</v>
      </c>
      <c r="U171" s="197">
        <v>0</v>
      </c>
      <c r="V171" s="197">
        <f t="shared" si="37"/>
        <v>0</v>
      </c>
      <c r="W171" s="197">
        <v>0</v>
      </c>
      <c r="X171" s="198">
        <f t="shared" si="38"/>
        <v>0</v>
      </c>
      <c r="Y171" s="37"/>
      <c r="Z171" s="37"/>
      <c r="AA171" s="37"/>
      <c r="AB171" s="37"/>
      <c r="AC171" s="37"/>
      <c r="AD171" s="37"/>
      <c r="AE171" s="37"/>
      <c r="AR171" s="199" t="s">
        <v>335</v>
      </c>
      <c r="AT171" s="199" t="s">
        <v>331</v>
      </c>
      <c r="AU171" s="199" t="s">
        <v>96</v>
      </c>
      <c r="AY171" s="19" t="s">
        <v>329</v>
      </c>
      <c r="BE171" s="115">
        <f t="shared" si="39"/>
        <v>0</v>
      </c>
      <c r="BF171" s="115">
        <f t="shared" si="40"/>
        <v>0</v>
      </c>
      <c r="BG171" s="115">
        <f t="shared" si="41"/>
        <v>0</v>
      </c>
      <c r="BH171" s="115">
        <f t="shared" si="42"/>
        <v>0</v>
      </c>
      <c r="BI171" s="115">
        <f t="shared" si="43"/>
        <v>0</v>
      </c>
      <c r="BJ171" s="19" t="s">
        <v>96</v>
      </c>
      <c r="BK171" s="200">
        <f t="shared" si="44"/>
        <v>0</v>
      </c>
      <c r="BL171" s="19" t="s">
        <v>335</v>
      </c>
      <c r="BM171" s="199" t="s">
        <v>5797</v>
      </c>
    </row>
    <row r="172" spans="1:65" s="2" customFormat="1" ht="21.75" customHeight="1">
      <c r="A172" s="37"/>
      <c r="B172" s="153"/>
      <c r="C172" s="233" t="s">
        <v>550</v>
      </c>
      <c r="D172" s="233" t="s">
        <v>483</v>
      </c>
      <c r="E172" s="234" t="s">
        <v>5798</v>
      </c>
      <c r="F172" s="235" t="s">
        <v>5799</v>
      </c>
      <c r="G172" s="236" t="s">
        <v>646</v>
      </c>
      <c r="H172" s="237">
        <v>1</v>
      </c>
      <c r="I172" s="238"/>
      <c r="J172" s="239"/>
      <c r="K172" s="237">
        <f t="shared" si="32"/>
        <v>0</v>
      </c>
      <c r="L172" s="239"/>
      <c r="M172" s="240"/>
      <c r="N172" s="241" t="s">
        <v>1</v>
      </c>
      <c r="O172" s="195" t="s">
        <v>47</v>
      </c>
      <c r="P172" s="196">
        <f t="shared" si="33"/>
        <v>0</v>
      </c>
      <c r="Q172" s="196">
        <f t="shared" si="34"/>
        <v>0</v>
      </c>
      <c r="R172" s="196">
        <f t="shared" si="35"/>
        <v>0</v>
      </c>
      <c r="S172" s="66"/>
      <c r="T172" s="197">
        <f t="shared" si="36"/>
        <v>0</v>
      </c>
      <c r="U172" s="197">
        <v>1.0999999999999999E-2</v>
      </c>
      <c r="V172" s="197">
        <f t="shared" si="37"/>
        <v>1.0999999999999999E-2</v>
      </c>
      <c r="W172" s="197">
        <v>0</v>
      </c>
      <c r="X172" s="198">
        <f t="shared" si="38"/>
        <v>0</v>
      </c>
      <c r="Y172" s="37"/>
      <c r="Z172" s="37"/>
      <c r="AA172" s="37"/>
      <c r="AB172" s="37"/>
      <c r="AC172" s="37"/>
      <c r="AD172" s="37"/>
      <c r="AE172" s="37"/>
      <c r="AR172" s="199" t="s">
        <v>364</v>
      </c>
      <c r="AT172" s="199" t="s">
        <v>483</v>
      </c>
      <c r="AU172" s="199" t="s">
        <v>96</v>
      </c>
      <c r="AY172" s="19" t="s">
        <v>329</v>
      </c>
      <c r="BE172" s="115">
        <f t="shared" si="39"/>
        <v>0</v>
      </c>
      <c r="BF172" s="115">
        <f t="shared" si="40"/>
        <v>0</v>
      </c>
      <c r="BG172" s="115">
        <f t="shared" si="41"/>
        <v>0</v>
      </c>
      <c r="BH172" s="115">
        <f t="shared" si="42"/>
        <v>0</v>
      </c>
      <c r="BI172" s="115">
        <f t="shared" si="43"/>
        <v>0</v>
      </c>
      <c r="BJ172" s="19" t="s">
        <v>96</v>
      </c>
      <c r="BK172" s="200">
        <f t="shared" si="44"/>
        <v>0</v>
      </c>
      <c r="BL172" s="19" t="s">
        <v>335</v>
      </c>
      <c r="BM172" s="199" t="s">
        <v>5800</v>
      </c>
    </row>
    <row r="173" spans="1:65" s="2" customFormat="1" ht="16.5" customHeight="1">
      <c r="A173" s="37"/>
      <c r="B173" s="153"/>
      <c r="C173" s="187" t="s">
        <v>564</v>
      </c>
      <c r="D173" s="187" t="s">
        <v>331</v>
      </c>
      <c r="E173" s="188" t="s">
        <v>5801</v>
      </c>
      <c r="F173" s="189" t="s">
        <v>5802</v>
      </c>
      <c r="G173" s="190" t="s">
        <v>646</v>
      </c>
      <c r="H173" s="191">
        <v>2</v>
      </c>
      <c r="I173" s="192"/>
      <c r="J173" s="192"/>
      <c r="K173" s="191">
        <f t="shared" si="32"/>
        <v>0</v>
      </c>
      <c r="L173" s="193"/>
      <c r="M173" s="38"/>
      <c r="N173" s="194" t="s">
        <v>1</v>
      </c>
      <c r="O173" s="195" t="s">
        <v>47</v>
      </c>
      <c r="P173" s="196">
        <f t="shared" si="33"/>
        <v>0</v>
      </c>
      <c r="Q173" s="196">
        <f t="shared" si="34"/>
        <v>0</v>
      </c>
      <c r="R173" s="196">
        <f t="shared" si="35"/>
        <v>0</v>
      </c>
      <c r="S173" s="66"/>
      <c r="T173" s="197">
        <f t="shared" si="36"/>
        <v>0</v>
      </c>
      <c r="U173" s="197">
        <v>0</v>
      </c>
      <c r="V173" s="197">
        <f t="shared" si="37"/>
        <v>0</v>
      </c>
      <c r="W173" s="197">
        <v>0</v>
      </c>
      <c r="X173" s="198">
        <f t="shared" si="38"/>
        <v>0</v>
      </c>
      <c r="Y173" s="37"/>
      <c r="Z173" s="37"/>
      <c r="AA173" s="37"/>
      <c r="AB173" s="37"/>
      <c r="AC173" s="37"/>
      <c r="AD173" s="37"/>
      <c r="AE173" s="37"/>
      <c r="AR173" s="199" t="s">
        <v>335</v>
      </c>
      <c r="AT173" s="199" t="s">
        <v>331</v>
      </c>
      <c r="AU173" s="199" t="s">
        <v>96</v>
      </c>
      <c r="AY173" s="19" t="s">
        <v>329</v>
      </c>
      <c r="BE173" s="115">
        <f t="shared" si="39"/>
        <v>0</v>
      </c>
      <c r="BF173" s="115">
        <f t="shared" si="40"/>
        <v>0</v>
      </c>
      <c r="BG173" s="115">
        <f t="shared" si="41"/>
        <v>0</v>
      </c>
      <c r="BH173" s="115">
        <f t="shared" si="42"/>
        <v>0</v>
      </c>
      <c r="BI173" s="115">
        <f t="shared" si="43"/>
        <v>0</v>
      </c>
      <c r="BJ173" s="19" t="s">
        <v>96</v>
      </c>
      <c r="BK173" s="200">
        <f t="shared" si="44"/>
        <v>0</v>
      </c>
      <c r="BL173" s="19" t="s">
        <v>335</v>
      </c>
      <c r="BM173" s="199" t="s">
        <v>5803</v>
      </c>
    </row>
    <row r="174" spans="1:65" s="2" customFormat="1" ht="16.5" customHeight="1">
      <c r="A174" s="37"/>
      <c r="B174" s="153"/>
      <c r="C174" s="233" t="s">
        <v>577</v>
      </c>
      <c r="D174" s="233" t="s">
        <v>483</v>
      </c>
      <c r="E174" s="234" t="s">
        <v>5804</v>
      </c>
      <c r="F174" s="235" t="s">
        <v>5805</v>
      </c>
      <c r="G174" s="236" t="s">
        <v>646</v>
      </c>
      <c r="H174" s="237">
        <v>1</v>
      </c>
      <c r="I174" s="238"/>
      <c r="J174" s="239"/>
      <c r="K174" s="237">
        <f t="shared" si="32"/>
        <v>0</v>
      </c>
      <c r="L174" s="239"/>
      <c r="M174" s="240"/>
      <c r="N174" s="241" t="s">
        <v>1</v>
      </c>
      <c r="O174" s="195" t="s">
        <v>47</v>
      </c>
      <c r="P174" s="196">
        <f t="shared" si="33"/>
        <v>0</v>
      </c>
      <c r="Q174" s="196">
        <f t="shared" si="34"/>
        <v>0</v>
      </c>
      <c r="R174" s="196">
        <f t="shared" si="35"/>
        <v>0</v>
      </c>
      <c r="S174" s="66"/>
      <c r="T174" s="197">
        <f t="shared" si="36"/>
        <v>0</v>
      </c>
      <c r="U174" s="197">
        <v>4.0000000000000002E-4</v>
      </c>
      <c r="V174" s="197">
        <f t="shared" si="37"/>
        <v>4.0000000000000002E-4</v>
      </c>
      <c r="W174" s="197">
        <v>0</v>
      </c>
      <c r="X174" s="198">
        <f t="shared" si="38"/>
        <v>0</v>
      </c>
      <c r="Y174" s="37"/>
      <c r="Z174" s="37"/>
      <c r="AA174" s="37"/>
      <c r="AB174" s="37"/>
      <c r="AC174" s="37"/>
      <c r="AD174" s="37"/>
      <c r="AE174" s="37"/>
      <c r="AR174" s="199" t="s">
        <v>364</v>
      </c>
      <c r="AT174" s="199" t="s">
        <v>483</v>
      </c>
      <c r="AU174" s="199" t="s">
        <v>96</v>
      </c>
      <c r="AY174" s="19" t="s">
        <v>329</v>
      </c>
      <c r="BE174" s="115">
        <f t="shared" si="39"/>
        <v>0</v>
      </c>
      <c r="BF174" s="115">
        <f t="shared" si="40"/>
        <v>0</v>
      </c>
      <c r="BG174" s="115">
        <f t="shared" si="41"/>
        <v>0</v>
      </c>
      <c r="BH174" s="115">
        <f t="shared" si="42"/>
        <v>0</v>
      </c>
      <c r="BI174" s="115">
        <f t="shared" si="43"/>
        <v>0</v>
      </c>
      <c r="BJ174" s="19" t="s">
        <v>96</v>
      </c>
      <c r="BK174" s="200">
        <f t="shared" si="44"/>
        <v>0</v>
      </c>
      <c r="BL174" s="19" t="s">
        <v>335</v>
      </c>
      <c r="BM174" s="199" t="s">
        <v>5806</v>
      </c>
    </row>
    <row r="175" spans="1:65" s="2" customFormat="1" ht="16.5" customHeight="1">
      <c r="A175" s="37"/>
      <c r="B175" s="153"/>
      <c r="C175" s="233" t="s">
        <v>583</v>
      </c>
      <c r="D175" s="233" t="s">
        <v>483</v>
      </c>
      <c r="E175" s="234" t="s">
        <v>5807</v>
      </c>
      <c r="F175" s="235" t="s">
        <v>5808</v>
      </c>
      <c r="G175" s="236" t="s">
        <v>646</v>
      </c>
      <c r="H175" s="237">
        <v>1</v>
      </c>
      <c r="I175" s="238"/>
      <c r="J175" s="239"/>
      <c r="K175" s="237">
        <f t="shared" si="32"/>
        <v>0</v>
      </c>
      <c r="L175" s="239"/>
      <c r="M175" s="240"/>
      <c r="N175" s="241" t="s">
        <v>1</v>
      </c>
      <c r="O175" s="195" t="s">
        <v>47</v>
      </c>
      <c r="P175" s="196">
        <f t="shared" si="33"/>
        <v>0</v>
      </c>
      <c r="Q175" s="196">
        <f t="shared" si="34"/>
        <v>0</v>
      </c>
      <c r="R175" s="196">
        <f t="shared" si="35"/>
        <v>0</v>
      </c>
      <c r="S175" s="66"/>
      <c r="T175" s="197">
        <f t="shared" si="36"/>
        <v>0</v>
      </c>
      <c r="U175" s="197">
        <v>4.0000000000000002E-4</v>
      </c>
      <c r="V175" s="197">
        <f t="shared" si="37"/>
        <v>4.0000000000000002E-4</v>
      </c>
      <c r="W175" s="197">
        <v>0</v>
      </c>
      <c r="X175" s="198">
        <f t="shared" si="38"/>
        <v>0</v>
      </c>
      <c r="Y175" s="37"/>
      <c r="Z175" s="37"/>
      <c r="AA175" s="37"/>
      <c r="AB175" s="37"/>
      <c r="AC175" s="37"/>
      <c r="AD175" s="37"/>
      <c r="AE175" s="37"/>
      <c r="AR175" s="199" t="s">
        <v>364</v>
      </c>
      <c r="AT175" s="199" t="s">
        <v>483</v>
      </c>
      <c r="AU175" s="199" t="s">
        <v>96</v>
      </c>
      <c r="AY175" s="19" t="s">
        <v>329</v>
      </c>
      <c r="BE175" s="115">
        <f t="shared" si="39"/>
        <v>0</v>
      </c>
      <c r="BF175" s="115">
        <f t="shared" si="40"/>
        <v>0</v>
      </c>
      <c r="BG175" s="115">
        <f t="shared" si="41"/>
        <v>0</v>
      </c>
      <c r="BH175" s="115">
        <f t="shared" si="42"/>
        <v>0</v>
      </c>
      <c r="BI175" s="115">
        <f t="shared" si="43"/>
        <v>0</v>
      </c>
      <c r="BJ175" s="19" t="s">
        <v>96</v>
      </c>
      <c r="BK175" s="200">
        <f t="shared" si="44"/>
        <v>0</v>
      </c>
      <c r="BL175" s="19" t="s">
        <v>335</v>
      </c>
      <c r="BM175" s="199" t="s">
        <v>5809</v>
      </c>
    </row>
    <row r="176" spans="1:65" s="12" customFormat="1" ht="22.9" customHeight="1">
      <c r="B176" s="173"/>
      <c r="D176" s="174" t="s">
        <v>82</v>
      </c>
      <c r="E176" s="185" t="s">
        <v>5810</v>
      </c>
      <c r="F176" s="185" t="s">
        <v>5811</v>
      </c>
      <c r="I176" s="176"/>
      <c r="J176" s="176"/>
      <c r="K176" s="186">
        <f>BK176</f>
        <v>0</v>
      </c>
      <c r="M176" s="173"/>
      <c r="N176" s="178"/>
      <c r="O176" s="179"/>
      <c r="P176" s="179"/>
      <c r="Q176" s="180">
        <f>SUM(Q177:Q187)</f>
        <v>0</v>
      </c>
      <c r="R176" s="180">
        <f>SUM(R177:R187)</f>
        <v>0</v>
      </c>
      <c r="S176" s="179"/>
      <c r="T176" s="181">
        <f>SUM(T177:T187)</f>
        <v>0</v>
      </c>
      <c r="U176" s="179"/>
      <c r="V176" s="181">
        <f>SUM(V177:V187)</f>
        <v>3.6000000000000008E-3</v>
      </c>
      <c r="W176" s="179"/>
      <c r="X176" s="182">
        <f>SUM(X177:X187)</f>
        <v>0</v>
      </c>
      <c r="AR176" s="174" t="s">
        <v>90</v>
      </c>
      <c r="AT176" s="183" t="s">
        <v>82</v>
      </c>
      <c r="AU176" s="183" t="s">
        <v>90</v>
      </c>
      <c r="AY176" s="174" t="s">
        <v>329</v>
      </c>
      <c r="BK176" s="184">
        <f>SUM(BK177:BK187)</f>
        <v>0</v>
      </c>
    </row>
    <row r="177" spans="1:65" s="2" customFormat="1" ht="37.9" customHeight="1">
      <c r="A177" s="37"/>
      <c r="B177" s="153"/>
      <c r="C177" s="187" t="s">
        <v>588</v>
      </c>
      <c r="D177" s="187" t="s">
        <v>331</v>
      </c>
      <c r="E177" s="188" t="s">
        <v>5812</v>
      </c>
      <c r="F177" s="189" t="s">
        <v>5813</v>
      </c>
      <c r="G177" s="190" t="s">
        <v>646</v>
      </c>
      <c r="H177" s="191">
        <v>1</v>
      </c>
      <c r="I177" s="192"/>
      <c r="J177" s="192"/>
      <c r="K177" s="191">
        <f t="shared" ref="K177:K187" si="45">ROUND(P177*H177,3)</f>
        <v>0</v>
      </c>
      <c r="L177" s="193"/>
      <c r="M177" s="38"/>
      <c r="N177" s="194" t="s">
        <v>1</v>
      </c>
      <c r="O177" s="195" t="s">
        <v>47</v>
      </c>
      <c r="P177" s="196">
        <f t="shared" ref="P177:P187" si="46">I177+J177</f>
        <v>0</v>
      </c>
      <c r="Q177" s="196">
        <f t="shared" ref="Q177:Q187" si="47">ROUND(I177*H177,3)</f>
        <v>0</v>
      </c>
      <c r="R177" s="196">
        <f t="shared" ref="R177:R187" si="48">ROUND(J177*H177,3)</f>
        <v>0</v>
      </c>
      <c r="S177" s="66"/>
      <c r="T177" s="197">
        <f t="shared" ref="T177:T187" si="49">S177*H177</f>
        <v>0</v>
      </c>
      <c r="U177" s="197">
        <v>0</v>
      </c>
      <c r="V177" s="197">
        <f t="shared" ref="V177:V187" si="50">U177*H177</f>
        <v>0</v>
      </c>
      <c r="W177" s="197">
        <v>0</v>
      </c>
      <c r="X177" s="198">
        <f t="shared" ref="X177:X187" si="51"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335</v>
      </c>
      <c r="AT177" s="199" t="s">
        <v>331</v>
      </c>
      <c r="AU177" s="199" t="s">
        <v>96</v>
      </c>
      <c r="AY177" s="19" t="s">
        <v>329</v>
      </c>
      <c r="BE177" s="115">
        <f t="shared" ref="BE177:BE187" si="52">IF(O177="základná",K177,0)</f>
        <v>0</v>
      </c>
      <c r="BF177" s="115">
        <f t="shared" ref="BF177:BF187" si="53">IF(O177="znížená",K177,0)</f>
        <v>0</v>
      </c>
      <c r="BG177" s="115">
        <f t="shared" ref="BG177:BG187" si="54">IF(O177="zákl. prenesená",K177,0)</f>
        <v>0</v>
      </c>
      <c r="BH177" s="115">
        <f t="shared" ref="BH177:BH187" si="55">IF(O177="zníž. prenesená",K177,0)</f>
        <v>0</v>
      </c>
      <c r="BI177" s="115">
        <f t="shared" ref="BI177:BI187" si="56">IF(O177="nulová",K177,0)</f>
        <v>0</v>
      </c>
      <c r="BJ177" s="19" t="s">
        <v>96</v>
      </c>
      <c r="BK177" s="200">
        <f t="shared" ref="BK177:BK187" si="57">ROUND(P177*H177,3)</f>
        <v>0</v>
      </c>
      <c r="BL177" s="19" t="s">
        <v>335</v>
      </c>
      <c r="BM177" s="199" t="s">
        <v>5814</v>
      </c>
    </row>
    <row r="178" spans="1:65" s="2" customFormat="1" ht="21.75" customHeight="1">
      <c r="A178" s="37"/>
      <c r="B178" s="153"/>
      <c r="C178" s="233" t="s">
        <v>595</v>
      </c>
      <c r="D178" s="233" t="s">
        <v>483</v>
      </c>
      <c r="E178" s="234" t="s">
        <v>5815</v>
      </c>
      <c r="F178" s="235" t="s">
        <v>5816</v>
      </c>
      <c r="G178" s="236" t="s">
        <v>646</v>
      </c>
      <c r="H178" s="237">
        <v>1</v>
      </c>
      <c r="I178" s="238"/>
      <c r="J178" s="239"/>
      <c r="K178" s="237">
        <f t="shared" si="45"/>
        <v>0</v>
      </c>
      <c r="L178" s="239"/>
      <c r="M178" s="240"/>
      <c r="N178" s="241" t="s">
        <v>1</v>
      </c>
      <c r="O178" s="195" t="s">
        <v>47</v>
      </c>
      <c r="P178" s="196">
        <f t="shared" si="46"/>
        <v>0</v>
      </c>
      <c r="Q178" s="196">
        <f t="shared" si="47"/>
        <v>0</v>
      </c>
      <c r="R178" s="196">
        <f t="shared" si="48"/>
        <v>0</v>
      </c>
      <c r="S178" s="66"/>
      <c r="T178" s="197">
        <f t="shared" si="49"/>
        <v>0</v>
      </c>
      <c r="U178" s="197">
        <v>4.0000000000000002E-4</v>
      </c>
      <c r="V178" s="197">
        <f t="shared" si="50"/>
        <v>4.0000000000000002E-4</v>
      </c>
      <c r="W178" s="197">
        <v>0</v>
      </c>
      <c r="X178" s="198">
        <f t="shared" si="51"/>
        <v>0</v>
      </c>
      <c r="Y178" s="37"/>
      <c r="Z178" s="37"/>
      <c r="AA178" s="37"/>
      <c r="AB178" s="37"/>
      <c r="AC178" s="37"/>
      <c r="AD178" s="37"/>
      <c r="AE178" s="37"/>
      <c r="AR178" s="199" t="s">
        <v>364</v>
      </c>
      <c r="AT178" s="199" t="s">
        <v>483</v>
      </c>
      <c r="AU178" s="199" t="s">
        <v>96</v>
      </c>
      <c r="AY178" s="19" t="s">
        <v>329</v>
      </c>
      <c r="BE178" s="115">
        <f t="shared" si="52"/>
        <v>0</v>
      </c>
      <c r="BF178" s="115">
        <f t="shared" si="53"/>
        <v>0</v>
      </c>
      <c r="BG178" s="115">
        <f t="shared" si="54"/>
        <v>0</v>
      </c>
      <c r="BH178" s="115">
        <f t="shared" si="55"/>
        <v>0</v>
      </c>
      <c r="BI178" s="115">
        <f t="shared" si="56"/>
        <v>0</v>
      </c>
      <c r="BJ178" s="19" t="s">
        <v>96</v>
      </c>
      <c r="BK178" s="200">
        <f t="shared" si="57"/>
        <v>0</v>
      </c>
      <c r="BL178" s="19" t="s">
        <v>335</v>
      </c>
      <c r="BM178" s="199" t="s">
        <v>5817</v>
      </c>
    </row>
    <row r="179" spans="1:65" s="2" customFormat="1" ht="16.5" customHeight="1">
      <c r="A179" s="37"/>
      <c r="B179" s="153"/>
      <c r="C179" s="233" t="s">
        <v>601</v>
      </c>
      <c r="D179" s="233" t="s">
        <v>483</v>
      </c>
      <c r="E179" s="234" t="s">
        <v>5818</v>
      </c>
      <c r="F179" s="235" t="s">
        <v>5819</v>
      </c>
      <c r="G179" s="236" t="s">
        <v>646</v>
      </c>
      <c r="H179" s="237">
        <v>1</v>
      </c>
      <c r="I179" s="238"/>
      <c r="J179" s="239"/>
      <c r="K179" s="237">
        <f t="shared" si="45"/>
        <v>0</v>
      </c>
      <c r="L179" s="239"/>
      <c r="M179" s="240"/>
      <c r="N179" s="241" t="s">
        <v>1</v>
      </c>
      <c r="O179" s="195" t="s">
        <v>47</v>
      </c>
      <c r="P179" s="196">
        <f t="shared" si="46"/>
        <v>0</v>
      </c>
      <c r="Q179" s="196">
        <f t="shared" si="47"/>
        <v>0</v>
      </c>
      <c r="R179" s="196">
        <f t="shared" si="48"/>
        <v>0</v>
      </c>
      <c r="S179" s="66"/>
      <c r="T179" s="197">
        <f t="shared" si="49"/>
        <v>0</v>
      </c>
      <c r="U179" s="197">
        <v>4.0000000000000002E-4</v>
      </c>
      <c r="V179" s="197">
        <f t="shared" si="50"/>
        <v>4.0000000000000002E-4</v>
      </c>
      <c r="W179" s="197">
        <v>0</v>
      </c>
      <c r="X179" s="198">
        <f t="shared" si="51"/>
        <v>0</v>
      </c>
      <c r="Y179" s="37"/>
      <c r="Z179" s="37"/>
      <c r="AA179" s="37"/>
      <c r="AB179" s="37"/>
      <c r="AC179" s="37"/>
      <c r="AD179" s="37"/>
      <c r="AE179" s="37"/>
      <c r="AR179" s="199" t="s">
        <v>364</v>
      </c>
      <c r="AT179" s="199" t="s">
        <v>483</v>
      </c>
      <c r="AU179" s="199" t="s">
        <v>96</v>
      </c>
      <c r="AY179" s="19" t="s">
        <v>329</v>
      </c>
      <c r="BE179" s="115">
        <f t="shared" si="52"/>
        <v>0</v>
      </c>
      <c r="BF179" s="115">
        <f t="shared" si="53"/>
        <v>0</v>
      </c>
      <c r="BG179" s="115">
        <f t="shared" si="54"/>
        <v>0</v>
      </c>
      <c r="BH179" s="115">
        <f t="shared" si="55"/>
        <v>0</v>
      </c>
      <c r="BI179" s="115">
        <f t="shared" si="56"/>
        <v>0</v>
      </c>
      <c r="BJ179" s="19" t="s">
        <v>96</v>
      </c>
      <c r="BK179" s="200">
        <f t="shared" si="57"/>
        <v>0</v>
      </c>
      <c r="BL179" s="19" t="s">
        <v>335</v>
      </c>
      <c r="BM179" s="199" t="s">
        <v>5820</v>
      </c>
    </row>
    <row r="180" spans="1:65" s="2" customFormat="1" ht="16.5" customHeight="1">
      <c r="A180" s="37"/>
      <c r="B180" s="153"/>
      <c r="C180" s="233" t="s">
        <v>618</v>
      </c>
      <c r="D180" s="233" t="s">
        <v>483</v>
      </c>
      <c r="E180" s="234" t="s">
        <v>5821</v>
      </c>
      <c r="F180" s="235" t="s">
        <v>5822</v>
      </c>
      <c r="G180" s="236" t="s">
        <v>646</v>
      </c>
      <c r="H180" s="237">
        <v>1</v>
      </c>
      <c r="I180" s="238"/>
      <c r="J180" s="239"/>
      <c r="K180" s="237">
        <f t="shared" si="45"/>
        <v>0</v>
      </c>
      <c r="L180" s="239"/>
      <c r="M180" s="240"/>
      <c r="N180" s="241" t="s">
        <v>1</v>
      </c>
      <c r="O180" s="195" t="s">
        <v>47</v>
      </c>
      <c r="P180" s="196">
        <f t="shared" si="46"/>
        <v>0</v>
      </c>
      <c r="Q180" s="196">
        <f t="shared" si="47"/>
        <v>0</v>
      </c>
      <c r="R180" s="196">
        <f t="shared" si="48"/>
        <v>0</v>
      </c>
      <c r="S180" s="66"/>
      <c r="T180" s="197">
        <f t="shared" si="49"/>
        <v>0</v>
      </c>
      <c r="U180" s="197">
        <v>4.0000000000000002E-4</v>
      </c>
      <c r="V180" s="197">
        <f t="shared" si="50"/>
        <v>4.0000000000000002E-4</v>
      </c>
      <c r="W180" s="197">
        <v>0</v>
      </c>
      <c r="X180" s="198">
        <f t="shared" si="51"/>
        <v>0</v>
      </c>
      <c r="Y180" s="37"/>
      <c r="Z180" s="37"/>
      <c r="AA180" s="37"/>
      <c r="AB180" s="37"/>
      <c r="AC180" s="37"/>
      <c r="AD180" s="37"/>
      <c r="AE180" s="37"/>
      <c r="AR180" s="199" t="s">
        <v>364</v>
      </c>
      <c r="AT180" s="199" t="s">
        <v>483</v>
      </c>
      <c r="AU180" s="199" t="s">
        <v>96</v>
      </c>
      <c r="AY180" s="19" t="s">
        <v>329</v>
      </c>
      <c r="BE180" s="115">
        <f t="shared" si="52"/>
        <v>0</v>
      </c>
      <c r="BF180" s="115">
        <f t="shared" si="53"/>
        <v>0</v>
      </c>
      <c r="BG180" s="115">
        <f t="shared" si="54"/>
        <v>0</v>
      </c>
      <c r="BH180" s="115">
        <f t="shared" si="55"/>
        <v>0</v>
      </c>
      <c r="BI180" s="115">
        <f t="shared" si="56"/>
        <v>0</v>
      </c>
      <c r="BJ180" s="19" t="s">
        <v>96</v>
      </c>
      <c r="BK180" s="200">
        <f t="shared" si="57"/>
        <v>0</v>
      </c>
      <c r="BL180" s="19" t="s">
        <v>335</v>
      </c>
      <c r="BM180" s="199" t="s">
        <v>5823</v>
      </c>
    </row>
    <row r="181" spans="1:65" s="2" customFormat="1" ht="16.5" customHeight="1">
      <c r="A181" s="37"/>
      <c r="B181" s="153"/>
      <c r="C181" s="233" t="s">
        <v>629</v>
      </c>
      <c r="D181" s="233" t="s">
        <v>483</v>
      </c>
      <c r="E181" s="234" t="s">
        <v>5824</v>
      </c>
      <c r="F181" s="235" t="s">
        <v>5825</v>
      </c>
      <c r="G181" s="236" t="s">
        <v>646</v>
      </c>
      <c r="H181" s="237">
        <v>1</v>
      </c>
      <c r="I181" s="238"/>
      <c r="J181" s="239"/>
      <c r="K181" s="237">
        <f t="shared" si="45"/>
        <v>0</v>
      </c>
      <c r="L181" s="239"/>
      <c r="M181" s="240"/>
      <c r="N181" s="241" t="s">
        <v>1</v>
      </c>
      <c r="O181" s="195" t="s">
        <v>47</v>
      </c>
      <c r="P181" s="196">
        <f t="shared" si="46"/>
        <v>0</v>
      </c>
      <c r="Q181" s="196">
        <f t="shared" si="47"/>
        <v>0</v>
      </c>
      <c r="R181" s="196">
        <f t="shared" si="48"/>
        <v>0</v>
      </c>
      <c r="S181" s="66"/>
      <c r="T181" s="197">
        <f t="shared" si="49"/>
        <v>0</v>
      </c>
      <c r="U181" s="197">
        <v>4.0000000000000002E-4</v>
      </c>
      <c r="V181" s="197">
        <f t="shared" si="50"/>
        <v>4.0000000000000002E-4</v>
      </c>
      <c r="W181" s="197">
        <v>0</v>
      </c>
      <c r="X181" s="198">
        <f t="shared" si="51"/>
        <v>0</v>
      </c>
      <c r="Y181" s="37"/>
      <c r="Z181" s="37"/>
      <c r="AA181" s="37"/>
      <c r="AB181" s="37"/>
      <c r="AC181" s="37"/>
      <c r="AD181" s="37"/>
      <c r="AE181" s="37"/>
      <c r="AR181" s="199" t="s">
        <v>364</v>
      </c>
      <c r="AT181" s="199" t="s">
        <v>483</v>
      </c>
      <c r="AU181" s="199" t="s">
        <v>96</v>
      </c>
      <c r="AY181" s="19" t="s">
        <v>329</v>
      </c>
      <c r="BE181" s="115">
        <f t="shared" si="52"/>
        <v>0</v>
      </c>
      <c r="BF181" s="115">
        <f t="shared" si="53"/>
        <v>0</v>
      </c>
      <c r="BG181" s="115">
        <f t="shared" si="54"/>
        <v>0</v>
      </c>
      <c r="BH181" s="115">
        <f t="shared" si="55"/>
        <v>0</v>
      </c>
      <c r="BI181" s="115">
        <f t="shared" si="56"/>
        <v>0</v>
      </c>
      <c r="BJ181" s="19" t="s">
        <v>96</v>
      </c>
      <c r="BK181" s="200">
        <f t="shared" si="57"/>
        <v>0</v>
      </c>
      <c r="BL181" s="19" t="s">
        <v>335</v>
      </c>
      <c r="BM181" s="199" t="s">
        <v>5826</v>
      </c>
    </row>
    <row r="182" spans="1:65" s="2" customFormat="1" ht="16.5" customHeight="1">
      <c r="A182" s="37"/>
      <c r="B182" s="153"/>
      <c r="C182" s="233" t="s">
        <v>633</v>
      </c>
      <c r="D182" s="233" t="s">
        <v>483</v>
      </c>
      <c r="E182" s="234" t="s">
        <v>5827</v>
      </c>
      <c r="F182" s="235" t="s">
        <v>5828</v>
      </c>
      <c r="G182" s="236" t="s">
        <v>646</v>
      </c>
      <c r="H182" s="237">
        <v>1</v>
      </c>
      <c r="I182" s="238"/>
      <c r="J182" s="239"/>
      <c r="K182" s="237">
        <f t="shared" si="45"/>
        <v>0</v>
      </c>
      <c r="L182" s="239"/>
      <c r="M182" s="240"/>
      <c r="N182" s="241" t="s">
        <v>1</v>
      </c>
      <c r="O182" s="195" t="s">
        <v>47</v>
      </c>
      <c r="P182" s="196">
        <f t="shared" si="46"/>
        <v>0</v>
      </c>
      <c r="Q182" s="196">
        <f t="shared" si="47"/>
        <v>0</v>
      </c>
      <c r="R182" s="196">
        <f t="shared" si="48"/>
        <v>0</v>
      </c>
      <c r="S182" s="66"/>
      <c r="T182" s="197">
        <f t="shared" si="49"/>
        <v>0</v>
      </c>
      <c r="U182" s="197">
        <v>4.0000000000000002E-4</v>
      </c>
      <c r="V182" s="197">
        <f t="shared" si="50"/>
        <v>4.0000000000000002E-4</v>
      </c>
      <c r="W182" s="197">
        <v>0</v>
      </c>
      <c r="X182" s="198">
        <f t="shared" si="51"/>
        <v>0</v>
      </c>
      <c r="Y182" s="37"/>
      <c r="Z182" s="37"/>
      <c r="AA182" s="37"/>
      <c r="AB182" s="37"/>
      <c r="AC182" s="37"/>
      <c r="AD182" s="37"/>
      <c r="AE182" s="37"/>
      <c r="AR182" s="199" t="s">
        <v>364</v>
      </c>
      <c r="AT182" s="199" t="s">
        <v>483</v>
      </c>
      <c r="AU182" s="199" t="s">
        <v>96</v>
      </c>
      <c r="AY182" s="19" t="s">
        <v>329</v>
      </c>
      <c r="BE182" s="115">
        <f t="shared" si="52"/>
        <v>0</v>
      </c>
      <c r="BF182" s="115">
        <f t="shared" si="53"/>
        <v>0</v>
      </c>
      <c r="BG182" s="115">
        <f t="shared" si="54"/>
        <v>0</v>
      </c>
      <c r="BH182" s="115">
        <f t="shared" si="55"/>
        <v>0</v>
      </c>
      <c r="BI182" s="115">
        <f t="shared" si="56"/>
        <v>0</v>
      </c>
      <c r="BJ182" s="19" t="s">
        <v>96</v>
      </c>
      <c r="BK182" s="200">
        <f t="shared" si="57"/>
        <v>0</v>
      </c>
      <c r="BL182" s="19" t="s">
        <v>335</v>
      </c>
      <c r="BM182" s="199" t="s">
        <v>5829</v>
      </c>
    </row>
    <row r="183" spans="1:65" s="2" customFormat="1" ht="16.5" customHeight="1">
      <c r="A183" s="37"/>
      <c r="B183" s="153"/>
      <c r="C183" s="187" t="s">
        <v>639</v>
      </c>
      <c r="D183" s="187" t="s">
        <v>331</v>
      </c>
      <c r="E183" s="188" t="s">
        <v>5380</v>
      </c>
      <c r="F183" s="189" t="s">
        <v>5381</v>
      </c>
      <c r="G183" s="190" t="s">
        <v>646</v>
      </c>
      <c r="H183" s="191">
        <v>1</v>
      </c>
      <c r="I183" s="192"/>
      <c r="J183" s="192"/>
      <c r="K183" s="191">
        <f t="shared" si="45"/>
        <v>0</v>
      </c>
      <c r="L183" s="193"/>
      <c r="M183" s="38"/>
      <c r="N183" s="194" t="s">
        <v>1</v>
      </c>
      <c r="O183" s="195" t="s">
        <v>47</v>
      </c>
      <c r="P183" s="196">
        <f t="shared" si="46"/>
        <v>0</v>
      </c>
      <c r="Q183" s="196">
        <f t="shared" si="47"/>
        <v>0</v>
      </c>
      <c r="R183" s="196">
        <f t="shared" si="48"/>
        <v>0</v>
      </c>
      <c r="S183" s="66"/>
      <c r="T183" s="197">
        <f t="shared" si="49"/>
        <v>0</v>
      </c>
      <c r="U183" s="197">
        <v>0</v>
      </c>
      <c r="V183" s="197">
        <f t="shared" si="50"/>
        <v>0</v>
      </c>
      <c r="W183" s="197">
        <v>0</v>
      </c>
      <c r="X183" s="198">
        <f t="shared" si="51"/>
        <v>0</v>
      </c>
      <c r="Y183" s="37"/>
      <c r="Z183" s="37"/>
      <c r="AA183" s="37"/>
      <c r="AB183" s="37"/>
      <c r="AC183" s="37"/>
      <c r="AD183" s="37"/>
      <c r="AE183" s="37"/>
      <c r="AR183" s="199" t="s">
        <v>335</v>
      </c>
      <c r="AT183" s="199" t="s">
        <v>331</v>
      </c>
      <c r="AU183" s="199" t="s">
        <v>96</v>
      </c>
      <c r="AY183" s="19" t="s">
        <v>329</v>
      </c>
      <c r="BE183" s="115">
        <f t="shared" si="52"/>
        <v>0</v>
      </c>
      <c r="BF183" s="115">
        <f t="shared" si="53"/>
        <v>0</v>
      </c>
      <c r="BG183" s="115">
        <f t="shared" si="54"/>
        <v>0</v>
      </c>
      <c r="BH183" s="115">
        <f t="shared" si="55"/>
        <v>0</v>
      </c>
      <c r="BI183" s="115">
        <f t="shared" si="56"/>
        <v>0</v>
      </c>
      <c r="BJ183" s="19" t="s">
        <v>96</v>
      </c>
      <c r="BK183" s="200">
        <f t="shared" si="57"/>
        <v>0</v>
      </c>
      <c r="BL183" s="19" t="s">
        <v>335</v>
      </c>
      <c r="BM183" s="199" t="s">
        <v>5830</v>
      </c>
    </row>
    <row r="184" spans="1:65" s="2" customFormat="1" ht="16.5" customHeight="1">
      <c r="A184" s="37"/>
      <c r="B184" s="153"/>
      <c r="C184" s="233" t="s">
        <v>643</v>
      </c>
      <c r="D184" s="233" t="s">
        <v>483</v>
      </c>
      <c r="E184" s="234" t="s">
        <v>5831</v>
      </c>
      <c r="F184" s="235" t="s">
        <v>5832</v>
      </c>
      <c r="G184" s="236" t="s">
        <v>646</v>
      </c>
      <c r="H184" s="237">
        <v>1</v>
      </c>
      <c r="I184" s="238"/>
      <c r="J184" s="239"/>
      <c r="K184" s="237">
        <f t="shared" si="45"/>
        <v>0</v>
      </c>
      <c r="L184" s="239"/>
      <c r="M184" s="240"/>
      <c r="N184" s="241" t="s">
        <v>1</v>
      </c>
      <c r="O184" s="195" t="s">
        <v>47</v>
      </c>
      <c r="P184" s="196">
        <f t="shared" si="46"/>
        <v>0</v>
      </c>
      <c r="Q184" s="196">
        <f t="shared" si="47"/>
        <v>0</v>
      </c>
      <c r="R184" s="196">
        <f t="shared" si="48"/>
        <v>0</v>
      </c>
      <c r="S184" s="66"/>
      <c r="T184" s="197">
        <f t="shared" si="49"/>
        <v>0</v>
      </c>
      <c r="U184" s="197">
        <v>4.0000000000000002E-4</v>
      </c>
      <c r="V184" s="197">
        <f t="shared" si="50"/>
        <v>4.0000000000000002E-4</v>
      </c>
      <c r="W184" s="197">
        <v>0</v>
      </c>
      <c r="X184" s="198">
        <f t="shared" si="51"/>
        <v>0</v>
      </c>
      <c r="Y184" s="37"/>
      <c r="Z184" s="37"/>
      <c r="AA184" s="37"/>
      <c r="AB184" s="37"/>
      <c r="AC184" s="37"/>
      <c r="AD184" s="37"/>
      <c r="AE184" s="37"/>
      <c r="AR184" s="199" t="s">
        <v>364</v>
      </c>
      <c r="AT184" s="199" t="s">
        <v>483</v>
      </c>
      <c r="AU184" s="199" t="s">
        <v>96</v>
      </c>
      <c r="AY184" s="19" t="s">
        <v>329</v>
      </c>
      <c r="BE184" s="115">
        <f t="shared" si="52"/>
        <v>0</v>
      </c>
      <c r="BF184" s="115">
        <f t="shared" si="53"/>
        <v>0</v>
      </c>
      <c r="BG184" s="115">
        <f t="shared" si="54"/>
        <v>0</v>
      </c>
      <c r="BH184" s="115">
        <f t="shared" si="55"/>
        <v>0</v>
      </c>
      <c r="BI184" s="115">
        <f t="shared" si="56"/>
        <v>0</v>
      </c>
      <c r="BJ184" s="19" t="s">
        <v>96</v>
      </c>
      <c r="BK184" s="200">
        <f t="shared" si="57"/>
        <v>0</v>
      </c>
      <c r="BL184" s="19" t="s">
        <v>335</v>
      </c>
      <c r="BM184" s="199" t="s">
        <v>5833</v>
      </c>
    </row>
    <row r="185" spans="1:65" s="2" customFormat="1" ht="16.5" customHeight="1">
      <c r="A185" s="37"/>
      <c r="B185" s="153"/>
      <c r="C185" s="233" t="s">
        <v>648</v>
      </c>
      <c r="D185" s="233" t="s">
        <v>483</v>
      </c>
      <c r="E185" s="234" t="s">
        <v>5834</v>
      </c>
      <c r="F185" s="235" t="s">
        <v>5835</v>
      </c>
      <c r="G185" s="236" t="s">
        <v>646</v>
      </c>
      <c r="H185" s="237">
        <v>1</v>
      </c>
      <c r="I185" s="238"/>
      <c r="J185" s="239"/>
      <c r="K185" s="237">
        <f t="shared" si="45"/>
        <v>0</v>
      </c>
      <c r="L185" s="239"/>
      <c r="M185" s="240"/>
      <c r="N185" s="241" t="s">
        <v>1</v>
      </c>
      <c r="O185" s="195" t="s">
        <v>47</v>
      </c>
      <c r="P185" s="196">
        <f t="shared" si="46"/>
        <v>0</v>
      </c>
      <c r="Q185" s="196">
        <f t="shared" si="47"/>
        <v>0</v>
      </c>
      <c r="R185" s="196">
        <f t="shared" si="48"/>
        <v>0</v>
      </c>
      <c r="S185" s="66"/>
      <c r="T185" s="197">
        <f t="shared" si="49"/>
        <v>0</v>
      </c>
      <c r="U185" s="197">
        <v>4.0000000000000002E-4</v>
      </c>
      <c r="V185" s="197">
        <f t="shared" si="50"/>
        <v>4.0000000000000002E-4</v>
      </c>
      <c r="W185" s="197">
        <v>0</v>
      </c>
      <c r="X185" s="198">
        <f t="shared" si="51"/>
        <v>0</v>
      </c>
      <c r="Y185" s="37"/>
      <c r="Z185" s="37"/>
      <c r="AA185" s="37"/>
      <c r="AB185" s="37"/>
      <c r="AC185" s="37"/>
      <c r="AD185" s="37"/>
      <c r="AE185" s="37"/>
      <c r="AR185" s="199" t="s">
        <v>364</v>
      </c>
      <c r="AT185" s="199" t="s">
        <v>483</v>
      </c>
      <c r="AU185" s="199" t="s">
        <v>96</v>
      </c>
      <c r="AY185" s="19" t="s">
        <v>329</v>
      </c>
      <c r="BE185" s="115">
        <f t="shared" si="52"/>
        <v>0</v>
      </c>
      <c r="BF185" s="115">
        <f t="shared" si="53"/>
        <v>0</v>
      </c>
      <c r="BG185" s="115">
        <f t="shared" si="54"/>
        <v>0</v>
      </c>
      <c r="BH185" s="115">
        <f t="shared" si="55"/>
        <v>0</v>
      </c>
      <c r="BI185" s="115">
        <f t="shared" si="56"/>
        <v>0</v>
      </c>
      <c r="BJ185" s="19" t="s">
        <v>96</v>
      </c>
      <c r="BK185" s="200">
        <f t="shared" si="57"/>
        <v>0</v>
      </c>
      <c r="BL185" s="19" t="s">
        <v>335</v>
      </c>
      <c r="BM185" s="199" t="s">
        <v>5836</v>
      </c>
    </row>
    <row r="186" spans="1:65" s="2" customFormat="1" ht="16.5" customHeight="1">
      <c r="A186" s="37"/>
      <c r="B186" s="153"/>
      <c r="C186" s="233" t="s">
        <v>652</v>
      </c>
      <c r="D186" s="233" t="s">
        <v>483</v>
      </c>
      <c r="E186" s="234" t="s">
        <v>5837</v>
      </c>
      <c r="F186" s="235" t="s">
        <v>5838</v>
      </c>
      <c r="G186" s="236" t="s">
        <v>646</v>
      </c>
      <c r="H186" s="237">
        <v>1</v>
      </c>
      <c r="I186" s="238"/>
      <c r="J186" s="239"/>
      <c r="K186" s="237">
        <f t="shared" si="45"/>
        <v>0</v>
      </c>
      <c r="L186" s="239"/>
      <c r="M186" s="240"/>
      <c r="N186" s="241" t="s">
        <v>1</v>
      </c>
      <c r="O186" s="195" t="s">
        <v>47</v>
      </c>
      <c r="P186" s="196">
        <f t="shared" si="46"/>
        <v>0</v>
      </c>
      <c r="Q186" s="196">
        <f t="shared" si="47"/>
        <v>0</v>
      </c>
      <c r="R186" s="196">
        <f t="shared" si="48"/>
        <v>0</v>
      </c>
      <c r="S186" s="66"/>
      <c r="T186" s="197">
        <f t="shared" si="49"/>
        <v>0</v>
      </c>
      <c r="U186" s="197">
        <v>4.0000000000000002E-4</v>
      </c>
      <c r="V186" s="197">
        <f t="shared" si="50"/>
        <v>4.0000000000000002E-4</v>
      </c>
      <c r="W186" s="197">
        <v>0</v>
      </c>
      <c r="X186" s="198">
        <f t="shared" si="51"/>
        <v>0</v>
      </c>
      <c r="Y186" s="37"/>
      <c r="Z186" s="37"/>
      <c r="AA186" s="37"/>
      <c r="AB186" s="37"/>
      <c r="AC186" s="37"/>
      <c r="AD186" s="37"/>
      <c r="AE186" s="37"/>
      <c r="AR186" s="199" t="s">
        <v>364</v>
      </c>
      <c r="AT186" s="199" t="s">
        <v>483</v>
      </c>
      <c r="AU186" s="199" t="s">
        <v>96</v>
      </c>
      <c r="AY186" s="19" t="s">
        <v>329</v>
      </c>
      <c r="BE186" s="115">
        <f t="shared" si="52"/>
        <v>0</v>
      </c>
      <c r="BF186" s="115">
        <f t="shared" si="53"/>
        <v>0</v>
      </c>
      <c r="BG186" s="115">
        <f t="shared" si="54"/>
        <v>0</v>
      </c>
      <c r="BH186" s="115">
        <f t="shared" si="55"/>
        <v>0</v>
      </c>
      <c r="BI186" s="115">
        <f t="shared" si="56"/>
        <v>0</v>
      </c>
      <c r="BJ186" s="19" t="s">
        <v>96</v>
      </c>
      <c r="BK186" s="200">
        <f t="shared" si="57"/>
        <v>0</v>
      </c>
      <c r="BL186" s="19" t="s">
        <v>335</v>
      </c>
      <c r="BM186" s="199" t="s">
        <v>5839</v>
      </c>
    </row>
    <row r="187" spans="1:65" s="2" customFormat="1" ht="16.5" customHeight="1">
      <c r="A187" s="37"/>
      <c r="B187" s="153"/>
      <c r="C187" s="233" t="s">
        <v>659</v>
      </c>
      <c r="D187" s="233" t="s">
        <v>483</v>
      </c>
      <c r="E187" s="234" t="s">
        <v>5840</v>
      </c>
      <c r="F187" s="235" t="s">
        <v>5841</v>
      </c>
      <c r="G187" s="236" t="s">
        <v>646</v>
      </c>
      <c r="H187" s="237">
        <v>1</v>
      </c>
      <c r="I187" s="238"/>
      <c r="J187" s="239"/>
      <c r="K187" s="237">
        <f t="shared" si="45"/>
        <v>0</v>
      </c>
      <c r="L187" s="239"/>
      <c r="M187" s="240"/>
      <c r="N187" s="241" t="s">
        <v>1</v>
      </c>
      <c r="O187" s="195" t="s">
        <v>47</v>
      </c>
      <c r="P187" s="196">
        <f t="shared" si="46"/>
        <v>0</v>
      </c>
      <c r="Q187" s="196">
        <f t="shared" si="47"/>
        <v>0</v>
      </c>
      <c r="R187" s="196">
        <f t="shared" si="48"/>
        <v>0</v>
      </c>
      <c r="S187" s="66"/>
      <c r="T187" s="197">
        <f t="shared" si="49"/>
        <v>0</v>
      </c>
      <c r="U187" s="197">
        <v>4.0000000000000002E-4</v>
      </c>
      <c r="V187" s="197">
        <f t="shared" si="50"/>
        <v>4.0000000000000002E-4</v>
      </c>
      <c r="W187" s="197">
        <v>0</v>
      </c>
      <c r="X187" s="198">
        <f t="shared" si="51"/>
        <v>0</v>
      </c>
      <c r="Y187" s="37"/>
      <c r="Z187" s="37"/>
      <c r="AA187" s="37"/>
      <c r="AB187" s="37"/>
      <c r="AC187" s="37"/>
      <c r="AD187" s="37"/>
      <c r="AE187" s="37"/>
      <c r="AR187" s="199" t="s">
        <v>364</v>
      </c>
      <c r="AT187" s="199" t="s">
        <v>483</v>
      </c>
      <c r="AU187" s="199" t="s">
        <v>96</v>
      </c>
      <c r="AY187" s="19" t="s">
        <v>329</v>
      </c>
      <c r="BE187" s="115">
        <f t="shared" si="52"/>
        <v>0</v>
      </c>
      <c r="BF187" s="115">
        <f t="shared" si="53"/>
        <v>0</v>
      </c>
      <c r="BG187" s="115">
        <f t="shared" si="54"/>
        <v>0</v>
      </c>
      <c r="BH187" s="115">
        <f t="shared" si="55"/>
        <v>0</v>
      </c>
      <c r="BI187" s="115">
        <f t="shared" si="56"/>
        <v>0</v>
      </c>
      <c r="BJ187" s="19" t="s">
        <v>96</v>
      </c>
      <c r="BK187" s="200">
        <f t="shared" si="57"/>
        <v>0</v>
      </c>
      <c r="BL187" s="19" t="s">
        <v>335</v>
      </c>
      <c r="BM187" s="199" t="s">
        <v>5842</v>
      </c>
    </row>
    <row r="188" spans="1:65" s="12" customFormat="1" ht="22.9" customHeight="1">
      <c r="B188" s="173"/>
      <c r="D188" s="174" t="s">
        <v>82</v>
      </c>
      <c r="E188" s="185" t="s">
        <v>5843</v>
      </c>
      <c r="F188" s="185" t="s">
        <v>5844</v>
      </c>
      <c r="I188" s="176"/>
      <c r="J188" s="176"/>
      <c r="K188" s="186">
        <f>BK188</f>
        <v>0</v>
      </c>
      <c r="M188" s="173"/>
      <c r="N188" s="178"/>
      <c r="O188" s="179"/>
      <c r="P188" s="179"/>
      <c r="Q188" s="180">
        <f>SUM(Q189:Q204)</f>
        <v>0</v>
      </c>
      <c r="R188" s="180">
        <f>SUM(R189:R204)</f>
        <v>0</v>
      </c>
      <c r="S188" s="179"/>
      <c r="T188" s="181">
        <f>SUM(T189:T204)</f>
        <v>0</v>
      </c>
      <c r="U188" s="179"/>
      <c r="V188" s="181">
        <f>SUM(V189:V204)</f>
        <v>0.26280000000000003</v>
      </c>
      <c r="W188" s="179"/>
      <c r="X188" s="182">
        <f>SUM(X189:X204)</f>
        <v>0</v>
      </c>
      <c r="AR188" s="174" t="s">
        <v>90</v>
      </c>
      <c r="AT188" s="183" t="s">
        <v>82</v>
      </c>
      <c r="AU188" s="183" t="s">
        <v>90</v>
      </c>
      <c r="AY188" s="174" t="s">
        <v>329</v>
      </c>
      <c r="BK188" s="184">
        <f>SUM(BK189:BK204)</f>
        <v>0</v>
      </c>
    </row>
    <row r="189" spans="1:65" s="2" customFormat="1" ht="24.2" customHeight="1">
      <c r="A189" s="37"/>
      <c r="B189" s="153"/>
      <c r="C189" s="187" t="s">
        <v>665</v>
      </c>
      <c r="D189" s="187" t="s">
        <v>331</v>
      </c>
      <c r="E189" s="188" t="s">
        <v>5845</v>
      </c>
      <c r="F189" s="189" t="s">
        <v>5846</v>
      </c>
      <c r="G189" s="190" t="s">
        <v>646</v>
      </c>
      <c r="H189" s="191">
        <v>2</v>
      </c>
      <c r="I189" s="192"/>
      <c r="J189" s="192"/>
      <c r="K189" s="191">
        <f t="shared" ref="K189:K204" si="58">ROUND(P189*H189,3)</f>
        <v>0</v>
      </c>
      <c r="L189" s="193"/>
      <c r="M189" s="38"/>
      <c r="N189" s="194" t="s">
        <v>1</v>
      </c>
      <c r="O189" s="195" t="s">
        <v>47</v>
      </c>
      <c r="P189" s="196">
        <f t="shared" ref="P189:P204" si="59">I189+J189</f>
        <v>0</v>
      </c>
      <c r="Q189" s="196">
        <f t="shared" ref="Q189:Q204" si="60">ROUND(I189*H189,3)</f>
        <v>0</v>
      </c>
      <c r="R189" s="196">
        <f t="shared" ref="R189:R204" si="61">ROUND(J189*H189,3)</f>
        <v>0</v>
      </c>
      <c r="S189" s="66"/>
      <c r="T189" s="197">
        <f t="shared" ref="T189:T204" si="62">S189*H189</f>
        <v>0</v>
      </c>
      <c r="U189" s="197">
        <v>0</v>
      </c>
      <c r="V189" s="197">
        <f t="shared" ref="V189:V204" si="63">U189*H189</f>
        <v>0</v>
      </c>
      <c r="W189" s="197">
        <v>0</v>
      </c>
      <c r="X189" s="198">
        <f t="shared" ref="X189:X204" si="64"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335</v>
      </c>
      <c r="AT189" s="199" t="s">
        <v>331</v>
      </c>
      <c r="AU189" s="199" t="s">
        <v>96</v>
      </c>
      <c r="AY189" s="19" t="s">
        <v>329</v>
      </c>
      <c r="BE189" s="115">
        <f t="shared" ref="BE189:BE204" si="65">IF(O189="základná",K189,0)</f>
        <v>0</v>
      </c>
      <c r="BF189" s="115">
        <f t="shared" ref="BF189:BF204" si="66">IF(O189="znížená",K189,0)</f>
        <v>0</v>
      </c>
      <c r="BG189" s="115">
        <f t="shared" ref="BG189:BG204" si="67">IF(O189="zákl. prenesená",K189,0)</f>
        <v>0</v>
      </c>
      <c r="BH189" s="115">
        <f t="shared" ref="BH189:BH204" si="68">IF(O189="zníž. prenesená",K189,0)</f>
        <v>0</v>
      </c>
      <c r="BI189" s="115">
        <f t="shared" ref="BI189:BI204" si="69">IF(O189="nulová",K189,0)</f>
        <v>0</v>
      </c>
      <c r="BJ189" s="19" t="s">
        <v>96</v>
      </c>
      <c r="BK189" s="200">
        <f t="shared" ref="BK189:BK204" si="70">ROUND(P189*H189,3)</f>
        <v>0</v>
      </c>
      <c r="BL189" s="19" t="s">
        <v>335</v>
      </c>
      <c r="BM189" s="199" t="s">
        <v>5847</v>
      </c>
    </row>
    <row r="190" spans="1:65" s="2" customFormat="1" ht="16.5" customHeight="1">
      <c r="A190" s="37"/>
      <c r="B190" s="153"/>
      <c r="C190" s="233" t="s">
        <v>671</v>
      </c>
      <c r="D190" s="233" t="s">
        <v>483</v>
      </c>
      <c r="E190" s="234" t="s">
        <v>5848</v>
      </c>
      <c r="F190" s="235" t="s">
        <v>5849</v>
      </c>
      <c r="G190" s="236" t="s">
        <v>646</v>
      </c>
      <c r="H190" s="237">
        <v>2</v>
      </c>
      <c r="I190" s="238"/>
      <c r="J190" s="239"/>
      <c r="K190" s="237">
        <f t="shared" si="58"/>
        <v>0</v>
      </c>
      <c r="L190" s="239"/>
      <c r="M190" s="240"/>
      <c r="N190" s="241" t="s">
        <v>1</v>
      </c>
      <c r="O190" s="195" t="s">
        <v>47</v>
      </c>
      <c r="P190" s="196">
        <f t="shared" si="59"/>
        <v>0</v>
      </c>
      <c r="Q190" s="196">
        <f t="shared" si="60"/>
        <v>0</v>
      </c>
      <c r="R190" s="196">
        <f t="shared" si="61"/>
        <v>0</v>
      </c>
      <c r="S190" s="66"/>
      <c r="T190" s="197">
        <f t="shared" si="62"/>
        <v>0</v>
      </c>
      <c r="U190" s="197">
        <v>4.0000000000000002E-4</v>
      </c>
      <c r="V190" s="197">
        <f t="shared" si="63"/>
        <v>8.0000000000000004E-4</v>
      </c>
      <c r="W190" s="197">
        <v>0</v>
      </c>
      <c r="X190" s="198">
        <f t="shared" si="64"/>
        <v>0</v>
      </c>
      <c r="Y190" s="37"/>
      <c r="Z190" s="37"/>
      <c r="AA190" s="37"/>
      <c r="AB190" s="37"/>
      <c r="AC190" s="37"/>
      <c r="AD190" s="37"/>
      <c r="AE190" s="37"/>
      <c r="AR190" s="199" t="s">
        <v>364</v>
      </c>
      <c r="AT190" s="199" t="s">
        <v>483</v>
      </c>
      <c r="AU190" s="199" t="s">
        <v>96</v>
      </c>
      <c r="AY190" s="19" t="s">
        <v>329</v>
      </c>
      <c r="BE190" s="115">
        <f t="shared" si="65"/>
        <v>0</v>
      </c>
      <c r="BF190" s="115">
        <f t="shared" si="66"/>
        <v>0</v>
      </c>
      <c r="BG190" s="115">
        <f t="shared" si="67"/>
        <v>0</v>
      </c>
      <c r="BH190" s="115">
        <f t="shared" si="68"/>
        <v>0</v>
      </c>
      <c r="BI190" s="115">
        <f t="shared" si="69"/>
        <v>0</v>
      </c>
      <c r="BJ190" s="19" t="s">
        <v>96</v>
      </c>
      <c r="BK190" s="200">
        <f t="shared" si="70"/>
        <v>0</v>
      </c>
      <c r="BL190" s="19" t="s">
        <v>335</v>
      </c>
      <c r="BM190" s="199" t="s">
        <v>5850</v>
      </c>
    </row>
    <row r="191" spans="1:65" s="2" customFormat="1" ht="16.5" customHeight="1">
      <c r="A191" s="37"/>
      <c r="B191" s="153"/>
      <c r="C191" s="233" t="s">
        <v>685</v>
      </c>
      <c r="D191" s="233" t="s">
        <v>483</v>
      </c>
      <c r="E191" s="234" t="s">
        <v>5851</v>
      </c>
      <c r="F191" s="235" t="s">
        <v>5852</v>
      </c>
      <c r="G191" s="236" t="s">
        <v>646</v>
      </c>
      <c r="H191" s="237">
        <v>2</v>
      </c>
      <c r="I191" s="238"/>
      <c r="J191" s="239"/>
      <c r="K191" s="237">
        <f t="shared" si="58"/>
        <v>0</v>
      </c>
      <c r="L191" s="239"/>
      <c r="M191" s="240"/>
      <c r="N191" s="241" t="s">
        <v>1</v>
      </c>
      <c r="O191" s="195" t="s">
        <v>47</v>
      </c>
      <c r="P191" s="196">
        <f t="shared" si="59"/>
        <v>0</v>
      </c>
      <c r="Q191" s="196">
        <f t="shared" si="60"/>
        <v>0</v>
      </c>
      <c r="R191" s="196">
        <f t="shared" si="61"/>
        <v>0</v>
      </c>
      <c r="S191" s="66"/>
      <c r="T191" s="197">
        <f t="shared" si="62"/>
        <v>0</v>
      </c>
      <c r="U191" s="197">
        <v>4.0000000000000002E-4</v>
      </c>
      <c r="V191" s="197">
        <f t="shared" si="63"/>
        <v>8.0000000000000004E-4</v>
      </c>
      <c r="W191" s="197">
        <v>0</v>
      </c>
      <c r="X191" s="198">
        <f t="shared" si="64"/>
        <v>0</v>
      </c>
      <c r="Y191" s="37"/>
      <c r="Z191" s="37"/>
      <c r="AA191" s="37"/>
      <c r="AB191" s="37"/>
      <c r="AC191" s="37"/>
      <c r="AD191" s="37"/>
      <c r="AE191" s="37"/>
      <c r="AR191" s="199" t="s">
        <v>364</v>
      </c>
      <c r="AT191" s="199" t="s">
        <v>483</v>
      </c>
      <c r="AU191" s="199" t="s">
        <v>96</v>
      </c>
      <c r="AY191" s="19" t="s">
        <v>329</v>
      </c>
      <c r="BE191" s="115">
        <f t="shared" si="65"/>
        <v>0</v>
      </c>
      <c r="BF191" s="115">
        <f t="shared" si="66"/>
        <v>0</v>
      </c>
      <c r="BG191" s="115">
        <f t="shared" si="67"/>
        <v>0</v>
      </c>
      <c r="BH191" s="115">
        <f t="shared" si="68"/>
        <v>0</v>
      </c>
      <c r="BI191" s="115">
        <f t="shared" si="69"/>
        <v>0</v>
      </c>
      <c r="BJ191" s="19" t="s">
        <v>96</v>
      </c>
      <c r="BK191" s="200">
        <f t="shared" si="70"/>
        <v>0</v>
      </c>
      <c r="BL191" s="19" t="s">
        <v>335</v>
      </c>
      <c r="BM191" s="199" t="s">
        <v>5853</v>
      </c>
    </row>
    <row r="192" spans="1:65" s="2" customFormat="1" ht="16.5" customHeight="1">
      <c r="A192" s="37"/>
      <c r="B192" s="153"/>
      <c r="C192" s="233" t="s">
        <v>689</v>
      </c>
      <c r="D192" s="233" t="s">
        <v>483</v>
      </c>
      <c r="E192" s="234" t="s">
        <v>5854</v>
      </c>
      <c r="F192" s="235" t="s">
        <v>5855</v>
      </c>
      <c r="G192" s="236" t="s">
        <v>646</v>
      </c>
      <c r="H192" s="237">
        <v>4</v>
      </c>
      <c r="I192" s="238"/>
      <c r="J192" s="239"/>
      <c r="K192" s="237">
        <f t="shared" si="58"/>
        <v>0</v>
      </c>
      <c r="L192" s="239"/>
      <c r="M192" s="240"/>
      <c r="N192" s="241" t="s">
        <v>1</v>
      </c>
      <c r="O192" s="195" t="s">
        <v>47</v>
      </c>
      <c r="P192" s="196">
        <f t="shared" si="59"/>
        <v>0</v>
      </c>
      <c r="Q192" s="196">
        <f t="shared" si="60"/>
        <v>0</v>
      </c>
      <c r="R192" s="196">
        <f t="shared" si="61"/>
        <v>0</v>
      </c>
      <c r="S192" s="66"/>
      <c r="T192" s="197">
        <f t="shared" si="62"/>
        <v>0</v>
      </c>
      <c r="U192" s="197">
        <v>4.0000000000000002E-4</v>
      </c>
      <c r="V192" s="197">
        <f t="shared" si="63"/>
        <v>1.6000000000000001E-3</v>
      </c>
      <c r="W192" s="197">
        <v>0</v>
      </c>
      <c r="X192" s="198">
        <f t="shared" si="64"/>
        <v>0</v>
      </c>
      <c r="Y192" s="37"/>
      <c r="Z192" s="37"/>
      <c r="AA192" s="37"/>
      <c r="AB192" s="37"/>
      <c r="AC192" s="37"/>
      <c r="AD192" s="37"/>
      <c r="AE192" s="37"/>
      <c r="AR192" s="199" t="s">
        <v>364</v>
      </c>
      <c r="AT192" s="199" t="s">
        <v>483</v>
      </c>
      <c r="AU192" s="199" t="s">
        <v>96</v>
      </c>
      <c r="AY192" s="19" t="s">
        <v>329</v>
      </c>
      <c r="BE192" s="115">
        <f t="shared" si="65"/>
        <v>0</v>
      </c>
      <c r="BF192" s="115">
        <f t="shared" si="66"/>
        <v>0</v>
      </c>
      <c r="BG192" s="115">
        <f t="shared" si="67"/>
        <v>0</v>
      </c>
      <c r="BH192" s="115">
        <f t="shared" si="68"/>
        <v>0</v>
      </c>
      <c r="BI192" s="115">
        <f t="shared" si="69"/>
        <v>0</v>
      </c>
      <c r="BJ192" s="19" t="s">
        <v>96</v>
      </c>
      <c r="BK192" s="200">
        <f t="shared" si="70"/>
        <v>0</v>
      </c>
      <c r="BL192" s="19" t="s">
        <v>335</v>
      </c>
      <c r="BM192" s="199" t="s">
        <v>5856</v>
      </c>
    </row>
    <row r="193" spans="1:65" s="2" customFormat="1" ht="21.75" customHeight="1">
      <c r="A193" s="37"/>
      <c r="B193" s="153"/>
      <c r="C193" s="233" t="s">
        <v>695</v>
      </c>
      <c r="D193" s="233" t="s">
        <v>483</v>
      </c>
      <c r="E193" s="234" t="s">
        <v>5857</v>
      </c>
      <c r="F193" s="235" t="s">
        <v>5858</v>
      </c>
      <c r="G193" s="236" t="s">
        <v>646</v>
      </c>
      <c r="H193" s="237">
        <v>4</v>
      </c>
      <c r="I193" s="238"/>
      <c r="J193" s="239"/>
      <c r="K193" s="237">
        <f t="shared" si="58"/>
        <v>0</v>
      </c>
      <c r="L193" s="239"/>
      <c r="M193" s="240"/>
      <c r="N193" s="241" t="s">
        <v>1</v>
      </c>
      <c r="O193" s="195" t="s">
        <v>47</v>
      </c>
      <c r="P193" s="196">
        <f t="shared" si="59"/>
        <v>0</v>
      </c>
      <c r="Q193" s="196">
        <f t="shared" si="60"/>
        <v>0</v>
      </c>
      <c r="R193" s="196">
        <f t="shared" si="61"/>
        <v>0</v>
      </c>
      <c r="S193" s="66"/>
      <c r="T193" s="197">
        <f t="shared" si="62"/>
        <v>0</v>
      </c>
      <c r="U193" s="197">
        <v>4.0000000000000002E-4</v>
      </c>
      <c r="V193" s="197">
        <f t="shared" si="63"/>
        <v>1.6000000000000001E-3</v>
      </c>
      <c r="W193" s="197">
        <v>0</v>
      </c>
      <c r="X193" s="198">
        <f t="shared" si="64"/>
        <v>0</v>
      </c>
      <c r="Y193" s="37"/>
      <c r="Z193" s="37"/>
      <c r="AA193" s="37"/>
      <c r="AB193" s="37"/>
      <c r="AC193" s="37"/>
      <c r="AD193" s="37"/>
      <c r="AE193" s="37"/>
      <c r="AR193" s="199" t="s">
        <v>364</v>
      </c>
      <c r="AT193" s="199" t="s">
        <v>483</v>
      </c>
      <c r="AU193" s="199" t="s">
        <v>96</v>
      </c>
      <c r="AY193" s="19" t="s">
        <v>329</v>
      </c>
      <c r="BE193" s="115">
        <f t="shared" si="65"/>
        <v>0</v>
      </c>
      <c r="BF193" s="115">
        <f t="shared" si="66"/>
        <v>0</v>
      </c>
      <c r="BG193" s="115">
        <f t="shared" si="67"/>
        <v>0</v>
      </c>
      <c r="BH193" s="115">
        <f t="shared" si="68"/>
        <v>0</v>
      </c>
      <c r="BI193" s="115">
        <f t="shared" si="69"/>
        <v>0</v>
      </c>
      <c r="BJ193" s="19" t="s">
        <v>96</v>
      </c>
      <c r="BK193" s="200">
        <f t="shared" si="70"/>
        <v>0</v>
      </c>
      <c r="BL193" s="19" t="s">
        <v>335</v>
      </c>
      <c r="BM193" s="199" t="s">
        <v>5859</v>
      </c>
    </row>
    <row r="194" spans="1:65" s="2" customFormat="1" ht="16.5" customHeight="1">
      <c r="A194" s="37"/>
      <c r="B194" s="153"/>
      <c r="C194" s="187" t="s">
        <v>701</v>
      </c>
      <c r="D194" s="187" t="s">
        <v>331</v>
      </c>
      <c r="E194" s="188" t="s">
        <v>5860</v>
      </c>
      <c r="F194" s="189" t="s">
        <v>5861</v>
      </c>
      <c r="G194" s="190" t="s">
        <v>646</v>
      </c>
      <c r="H194" s="191">
        <v>29</v>
      </c>
      <c r="I194" s="192"/>
      <c r="J194" s="192"/>
      <c r="K194" s="191">
        <f t="shared" si="58"/>
        <v>0</v>
      </c>
      <c r="L194" s="193"/>
      <c r="M194" s="38"/>
      <c r="N194" s="194" t="s">
        <v>1</v>
      </c>
      <c r="O194" s="195" t="s">
        <v>47</v>
      </c>
      <c r="P194" s="196">
        <f t="shared" si="59"/>
        <v>0</v>
      </c>
      <c r="Q194" s="196">
        <f t="shared" si="60"/>
        <v>0</v>
      </c>
      <c r="R194" s="196">
        <f t="shared" si="61"/>
        <v>0</v>
      </c>
      <c r="S194" s="66"/>
      <c r="T194" s="197">
        <f t="shared" si="62"/>
        <v>0</v>
      </c>
      <c r="U194" s="197">
        <v>0</v>
      </c>
      <c r="V194" s="197">
        <f t="shared" si="63"/>
        <v>0</v>
      </c>
      <c r="W194" s="197">
        <v>0</v>
      </c>
      <c r="X194" s="198">
        <f t="shared" si="64"/>
        <v>0</v>
      </c>
      <c r="Y194" s="37"/>
      <c r="Z194" s="37"/>
      <c r="AA194" s="37"/>
      <c r="AB194" s="37"/>
      <c r="AC194" s="37"/>
      <c r="AD194" s="37"/>
      <c r="AE194" s="37"/>
      <c r="AR194" s="199" t="s">
        <v>335</v>
      </c>
      <c r="AT194" s="199" t="s">
        <v>331</v>
      </c>
      <c r="AU194" s="199" t="s">
        <v>96</v>
      </c>
      <c r="AY194" s="19" t="s">
        <v>329</v>
      </c>
      <c r="BE194" s="115">
        <f t="shared" si="65"/>
        <v>0</v>
      </c>
      <c r="BF194" s="115">
        <f t="shared" si="66"/>
        <v>0</v>
      </c>
      <c r="BG194" s="115">
        <f t="shared" si="67"/>
        <v>0</v>
      </c>
      <c r="BH194" s="115">
        <f t="shared" si="68"/>
        <v>0</v>
      </c>
      <c r="BI194" s="115">
        <f t="shared" si="69"/>
        <v>0</v>
      </c>
      <c r="BJ194" s="19" t="s">
        <v>96</v>
      </c>
      <c r="BK194" s="200">
        <f t="shared" si="70"/>
        <v>0</v>
      </c>
      <c r="BL194" s="19" t="s">
        <v>335</v>
      </c>
      <c r="BM194" s="199" t="s">
        <v>5862</v>
      </c>
    </row>
    <row r="195" spans="1:65" s="2" customFormat="1" ht="24.2" customHeight="1">
      <c r="A195" s="37"/>
      <c r="B195" s="153"/>
      <c r="C195" s="233" t="s">
        <v>704</v>
      </c>
      <c r="D195" s="233" t="s">
        <v>483</v>
      </c>
      <c r="E195" s="234" t="s">
        <v>5863</v>
      </c>
      <c r="F195" s="235" t="s">
        <v>5864</v>
      </c>
      <c r="G195" s="236" t="s">
        <v>646</v>
      </c>
      <c r="H195" s="237">
        <v>5</v>
      </c>
      <c r="I195" s="238"/>
      <c r="J195" s="239"/>
      <c r="K195" s="237">
        <f t="shared" si="58"/>
        <v>0</v>
      </c>
      <c r="L195" s="239"/>
      <c r="M195" s="240"/>
      <c r="N195" s="241" t="s">
        <v>1</v>
      </c>
      <c r="O195" s="195" t="s">
        <v>47</v>
      </c>
      <c r="P195" s="196">
        <f t="shared" si="59"/>
        <v>0</v>
      </c>
      <c r="Q195" s="196">
        <f t="shared" si="60"/>
        <v>0</v>
      </c>
      <c r="R195" s="196">
        <f t="shared" si="61"/>
        <v>0</v>
      </c>
      <c r="S195" s="66"/>
      <c r="T195" s="197">
        <f t="shared" si="62"/>
        <v>0</v>
      </c>
      <c r="U195" s="197">
        <v>4.0000000000000002E-4</v>
      </c>
      <c r="V195" s="197">
        <f t="shared" si="63"/>
        <v>2E-3</v>
      </c>
      <c r="W195" s="197">
        <v>0</v>
      </c>
      <c r="X195" s="198">
        <f t="shared" si="64"/>
        <v>0</v>
      </c>
      <c r="Y195" s="37"/>
      <c r="Z195" s="37"/>
      <c r="AA195" s="37"/>
      <c r="AB195" s="37"/>
      <c r="AC195" s="37"/>
      <c r="AD195" s="37"/>
      <c r="AE195" s="37"/>
      <c r="AR195" s="199" t="s">
        <v>364</v>
      </c>
      <c r="AT195" s="199" t="s">
        <v>483</v>
      </c>
      <c r="AU195" s="199" t="s">
        <v>96</v>
      </c>
      <c r="AY195" s="19" t="s">
        <v>329</v>
      </c>
      <c r="BE195" s="115">
        <f t="shared" si="65"/>
        <v>0</v>
      </c>
      <c r="BF195" s="115">
        <f t="shared" si="66"/>
        <v>0</v>
      </c>
      <c r="BG195" s="115">
        <f t="shared" si="67"/>
        <v>0</v>
      </c>
      <c r="BH195" s="115">
        <f t="shared" si="68"/>
        <v>0</v>
      </c>
      <c r="BI195" s="115">
        <f t="shared" si="69"/>
        <v>0</v>
      </c>
      <c r="BJ195" s="19" t="s">
        <v>96</v>
      </c>
      <c r="BK195" s="200">
        <f t="shared" si="70"/>
        <v>0</v>
      </c>
      <c r="BL195" s="19" t="s">
        <v>335</v>
      </c>
      <c r="BM195" s="199" t="s">
        <v>5865</v>
      </c>
    </row>
    <row r="196" spans="1:65" s="2" customFormat="1" ht="16.5" customHeight="1">
      <c r="A196" s="37"/>
      <c r="B196" s="153"/>
      <c r="C196" s="233" t="s">
        <v>713</v>
      </c>
      <c r="D196" s="233" t="s">
        <v>483</v>
      </c>
      <c r="E196" s="234" t="s">
        <v>5866</v>
      </c>
      <c r="F196" s="235" t="s">
        <v>5867</v>
      </c>
      <c r="G196" s="236" t="s">
        <v>646</v>
      </c>
      <c r="H196" s="237">
        <v>24</v>
      </c>
      <c r="I196" s="238"/>
      <c r="J196" s="239"/>
      <c r="K196" s="237">
        <f t="shared" si="58"/>
        <v>0</v>
      </c>
      <c r="L196" s="239"/>
      <c r="M196" s="240"/>
      <c r="N196" s="241" t="s">
        <v>1</v>
      </c>
      <c r="O196" s="195" t="s">
        <v>47</v>
      </c>
      <c r="P196" s="196">
        <f t="shared" si="59"/>
        <v>0</v>
      </c>
      <c r="Q196" s="196">
        <f t="shared" si="60"/>
        <v>0</v>
      </c>
      <c r="R196" s="196">
        <f t="shared" si="61"/>
        <v>0</v>
      </c>
      <c r="S196" s="66"/>
      <c r="T196" s="197">
        <f t="shared" si="62"/>
        <v>0</v>
      </c>
      <c r="U196" s="197">
        <v>4.0000000000000002E-4</v>
      </c>
      <c r="V196" s="197">
        <f t="shared" si="63"/>
        <v>9.6000000000000009E-3</v>
      </c>
      <c r="W196" s="197">
        <v>0</v>
      </c>
      <c r="X196" s="198">
        <f t="shared" si="64"/>
        <v>0</v>
      </c>
      <c r="Y196" s="37"/>
      <c r="Z196" s="37"/>
      <c r="AA196" s="37"/>
      <c r="AB196" s="37"/>
      <c r="AC196" s="37"/>
      <c r="AD196" s="37"/>
      <c r="AE196" s="37"/>
      <c r="AR196" s="199" t="s">
        <v>364</v>
      </c>
      <c r="AT196" s="199" t="s">
        <v>483</v>
      </c>
      <c r="AU196" s="199" t="s">
        <v>96</v>
      </c>
      <c r="AY196" s="19" t="s">
        <v>329</v>
      </c>
      <c r="BE196" s="115">
        <f t="shared" si="65"/>
        <v>0</v>
      </c>
      <c r="BF196" s="115">
        <f t="shared" si="66"/>
        <v>0</v>
      </c>
      <c r="BG196" s="115">
        <f t="shared" si="67"/>
        <v>0</v>
      </c>
      <c r="BH196" s="115">
        <f t="shared" si="68"/>
        <v>0</v>
      </c>
      <c r="BI196" s="115">
        <f t="shared" si="69"/>
        <v>0</v>
      </c>
      <c r="BJ196" s="19" t="s">
        <v>96</v>
      </c>
      <c r="BK196" s="200">
        <f t="shared" si="70"/>
        <v>0</v>
      </c>
      <c r="BL196" s="19" t="s">
        <v>335</v>
      </c>
      <c r="BM196" s="199" t="s">
        <v>5868</v>
      </c>
    </row>
    <row r="197" spans="1:65" s="2" customFormat="1" ht="16.5" customHeight="1">
      <c r="A197" s="37"/>
      <c r="B197" s="153"/>
      <c r="C197" s="187" t="s">
        <v>722</v>
      </c>
      <c r="D197" s="187" t="s">
        <v>331</v>
      </c>
      <c r="E197" s="188" t="s">
        <v>5869</v>
      </c>
      <c r="F197" s="189" t="s">
        <v>5870</v>
      </c>
      <c r="G197" s="190" t="s">
        <v>646</v>
      </c>
      <c r="H197" s="191">
        <v>24</v>
      </c>
      <c r="I197" s="192"/>
      <c r="J197" s="192"/>
      <c r="K197" s="191">
        <f t="shared" si="58"/>
        <v>0</v>
      </c>
      <c r="L197" s="193"/>
      <c r="M197" s="38"/>
      <c r="N197" s="194" t="s">
        <v>1</v>
      </c>
      <c r="O197" s="195" t="s">
        <v>47</v>
      </c>
      <c r="P197" s="196">
        <f t="shared" si="59"/>
        <v>0</v>
      </c>
      <c r="Q197" s="196">
        <f t="shared" si="60"/>
        <v>0</v>
      </c>
      <c r="R197" s="196">
        <f t="shared" si="61"/>
        <v>0</v>
      </c>
      <c r="S197" s="66"/>
      <c r="T197" s="197">
        <f t="shared" si="62"/>
        <v>0</v>
      </c>
      <c r="U197" s="197">
        <v>0</v>
      </c>
      <c r="V197" s="197">
        <f t="shared" si="63"/>
        <v>0</v>
      </c>
      <c r="W197" s="197">
        <v>0</v>
      </c>
      <c r="X197" s="198">
        <f t="shared" si="64"/>
        <v>0</v>
      </c>
      <c r="Y197" s="37"/>
      <c r="Z197" s="37"/>
      <c r="AA197" s="37"/>
      <c r="AB197" s="37"/>
      <c r="AC197" s="37"/>
      <c r="AD197" s="37"/>
      <c r="AE197" s="37"/>
      <c r="AR197" s="199" t="s">
        <v>335</v>
      </c>
      <c r="AT197" s="199" t="s">
        <v>331</v>
      </c>
      <c r="AU197" s="199" t="s">
        <v>96</v>
      </c>
      <c r="AY197" s="19" t="s">
        <v>329</v>
      </c>
      <c r="BE197" s="115">
        <f t="shared" si="65"/>
        <v>0</v>
      </c>
      <c r="BF197" s="115">
        <f t="shared" si="66"/>
        <v>0</v>
      </c>
      <c r="BG197" s="115">
        <f t="shared" si="67"/>
        <v>0</v>
      </c>
      <c r="BH197" s="115">
        <f t="shared" si="68"/>
        <v>0</v>
      </c>
      <c r="BI197" s="115">
        <f t="shared" si="69"/>
        <v>0</v>
      </c>
      <c r="BJ197" s="19" t="s">
        <v>96</v>
      </c>
      <c r="BK197" s="200">
        <f t="shared" si="70"/>
        <v>0</v>
      </c>
      <c r="BL197" s="19" t="s">
        <v>335</v>
      </c>
      <c r="BM197" s="199" t="s">
        <v>5871</v>
      </c>
    </row>
    <row r="198" spans="1:65" s="2" customFormat="1" ht="16.5" customHeight="1">
      <c r="A198" s="37"/>
      <c r="B198" s="153"/>
      <c r="C198" s="233" t="s">
        <v>726</v>
      </c>
      <c r="D198" s="233" t="s">
        <v>483</v>
      </c>
      <c r="E198" s="234" t="s">
        <v>5872</v>
      </c>
      <c r="F198" s="235" t="s">
        <v>5873</v>
      </c>
      <c r="G198" s="236" t="s">
        <v>646</v>
      </c>
      <c r="H198" s="237">
        <v>24</v>
      </c>
      <c r="I198" s="238"/>
      <c r="J198" s="239"/>
      <c r="K198" s="237">
        <f t="shared" si="58"/>
        <v>0</v>
      </c>
      <c r="L198" s="239"/>
      <c r="M198" s="240"/>
      <c r="N198" s="241" t="s">
        <v>1</v>
      </c>
      <c r="O198" s="195" t="s">
        <v>47</v>
      </c>
      <c r="P198" s="196">
        <f t="shared" si="59"/>
        <v>0</v>
      </c>
      <c r="Q198" s="196">
        <f t="shared" si="60"/>
        <v>0</v>
      </c>
      <c r="R198" s="196">
        <f t="shared" si="61"/>
        <v>0</v>
      </c>
      <c r="S198" s="66"/>
      <c r="T198" s="197">
        <f t="shared" si="62"/>
        <v>0</v>
      </c>
      <c r="U198" s="197">
        <v>4.0000000000000002E-4</v>
      </c>
      <c r="V198" s="197">
        <f t="shared" si="63"/>
        <v>9.6000000000000009E-3</v>
      </c>
      <c r="W198" s="197">
        <v>0</v>
      </c>
      <c r="X198" s="198">
        <f t="shared" si="64"/>
        <v>0</v>
      </c>
      <c r="Y198" s="37"/>
      <c r="Z198" s="37"/>
      <c r="AA198" s="37"/>
      <c r="AB198" s="37"/>
      <c r="AC198" s="37"/>
      <c r="AD198" s="37"/>
      <c r="AE198" s="37"/>
      <c r="AR198" s="199" t="s">
        <v>364</v>
      </c>
      <c r="AT198" s="199" t="s">
        <v>483</v>
      </c>
      <c r="AU198" s="199" t="s">
        <v>96</v>
      </c>
      <c r="AY198" s="19" t="s">
        <v>329</v>
      </c>
      <c r="BE198" s="115">
        <f t="shared" si="65"/>
        <v>0</v>
      </c>
      <c r="BF198" s="115">
        <f t="shared" si="66"/>
        <v>0</v>
      </c>
      <c r="BG198" s="115">
        <f t="shared" si="67"/>
        <v>0</v>
      </c>
      <c r="BH198" s="115">
        <f t="shared" si="68"/>
        <v>0</v>
      </c>
      <c r="BI198" s="115">
        <f t="shared" si="69"/>
        <v>0</v>
      </c>
      <c r="BJ198" s="19" t="s">
        <v>96</v>
      </c>
      <c r="BK198" s="200">
        <f t="shared" si="70"/>
        <v>0</v>
      </c>
      <c r="BL198" s="19" t="s">
        <v>335</v>
      </c>
      <c r="BM198" s="199" t="s">
        <v>5874</v>
      </c>
    </row>
    <row r="199" spans="1:65" s="2" customFormat="1" ht="16.5" customHeight="1">
      <c r="A199" s="37"/>
      <c r="B199" s="153"/>
      <c r="C199" s="233" t="s">
        <v>731</v>
      </c>
      <c r="D199" s="233" t="s">
        <v>483</v>
      </c>
      <c r="E199" s="234" t="s">
        <v>5875</v>
      </c>
      <c r="F199" s="235" t="s">
        <v>5876</v>
      </c>
      <c r="G199" s="236" t="s">
        <v>646</v>
      </c>
      <c r="H199" s="237">
        <v>144</v>
      </c>
      <c r="I199" s="238"/>
      <c r="J199" s="239"/>
      <c r="K199" s="237">
        <f t="shared" si="58"/>
        <v>0</v>
      </c>
      <c r="L199" s="239"/>
      <c r="M199" s="240"/>
      <c r="N199" s="241" t="s">
        <v>1</v>
      </c>
      <c r="O199" s="195" t="s">
        <v>47</v>
      </c>
      <c r="P199" s="196">
        <f t="shared" si="59"/>
        <v>0</v>
      </c>
      <c r="Q199" s="196">
        <f t="shared" si="60"/>
        <v>0</v>
      </c>
      <c r="R199" s="196">
        <f t="shared" si="61"/>
        <v>0</v>
      </c>
      <c r="S199" s="66"/>
      <c r="T199" s="197">
        <f t="shared" si="62"/>
        <v>0</v>
      </c>
      <c r="U199" s="197">
        <v>4.0000000000000002E-4</v>
      </c>
      <c r="V199" s="197">
        <f t="shared" si="63"/>
        <v>5.7600000000000005E-2</v>
      </c>
      <c r="W199" s="197">
        <v>0</v>
      </c>
      <c r="X199" s="198">
        <f t="shared" si="64"/>
        <v>0</v>
      </c>
      <c r="Y199" s="37"/>
      <c r="Z199" s="37"/>
      <c r="AA199" s="37"/>
      <c r="AB199" s="37"/>
      <c r="AC199" s="37"/>
      <c r="AD199" s="37"/>
      <c r="AE199" s="37"/>
      <c r="AR199" s="199" t="s">
        <v>364</v>
      </c>
      <c r="AT199" s="199" t="s">
        <v>483</v>
      </c>
      <c r="AU199" s="199" t="s">
        <v>96</v>
      </c>
      <c r="AY199" s="19" t="s">
        <v>329</v>
      </c>
      <c r="BE199" s="115">
        <f t="shared" si="65"/>
        <v>0</v>
      </c>
      <c r="BF199" s="115">
        <f t="shared" si="66"/>
        <v>0</v>
      </c>
      <c r="BG199" s="115">
        <f t="shared" si="67"/>
        <v>0</v>
      </c>
      <c r="BH199" s="115">
        <f t="shared" si="68"/>
        <v>0</v>
      </c>
      <c r="BI199" s="115">
        <f t="shared" si="69"/>
        <v>0</v>
      </c>
      <c r="BJ199" s="19" t="s">
        <v>96</v>
      </c>
      <c r="BK199" s="200">
        <f t="shared" si="70"/>
        <v>0</v>
      </c>
      <c r="BL199" s="19" t="s">
        <v>335</v>
      </c>
      <c r="BM199" s="199" t="s">
        <v>5877</v>
      </c>
    </row>
    <row r="200" spans="1:65" s="2" customFormat="1" ht="16.5" customHeight="1">
      <c r="A200" s="37"/>
      <c r="B200" s="153"/>
      <c r="C200" s="233" t="s">
        <v>743</v>
      </c>
      <c r="D200" s="233" t="s">
        <v>483</v>
      </c>
      <c r="E200" s="234" t="s">
        <v>5878</v>
      </c>
      <c r="F200" s="235" t="s">
        <v>5879</v>
      </c>
      <c r="G200" s="236" t="s">
        <v>646</v>
      </c>
      <c r="H200" s="237">
        <v>144</v>
      </c>
      <c r="I200" s="238"/>
      <c r="J200" s="239"/>
      <c r="K200" s="237">
        <f t="shared" si="58"/>
        <v>0</v>
      </c>
      <c r="L200" s="239"/>
      <c r="M200" s="240"/>
      <c r="N200" s="241" t="s">
        <v>1</v>
      </c>
      <c r="O200" s="195" t="s">
        <v>47</v>
      </c>
      <c r="P200" s="196">
        <f t="shared" si="59"/>
        <v>0</v>
      </c>
      <c r="Q200" s="196">
        <f t="shared" si="60"/>
        <v>0</v>
      </c>
      <c r="R200" s="196">
        <f t="shared" si="61"/>
        <v>0</v>
      </c>
      <c r="S200" s="66"/>
      <c r="T200" s="197">
        <f t="shared" si="62"/>
        <v>0</v>
      </c>
      <c r="U200" s="197">
        <v>4.0000000000000002E-4</v>
      </c>
      <c r="V200" s="197">
        <f t="shared" si="63"/>
        <v>5.7600000000000005E-2</v>
      </c>
      <c r="W200" s="197">
        <v>0</v>
      </c>
      <c r="X200" s="198">
        <f t="shared" si="64"/>
        <v>0</v>
      </c>
      <c r="Y200" s="37"/>
      <c r="Z200" s="37"/>
      <c r="AA200" s="37"/>
      <c r="AB200" s="37"/>
      <c r="AC200" s="37"/>
      <c r="AD200" s="37"/>
      <c r="AE200" s="37"/>
      <c r="AR200" s="199" t="s">
        <v>364</v>
      </c>
      <c r="AT200" s="199" t="s">
        <v>483</v>
      </c>
      <c r="AU200" s="199" t="s">
        <v>96</v>
      </c>
      <c r="AY200" s="19" t="s">
        <v>329</v>
      </c>
      <c r="BE200" s="115">
        <f t="shared" si="65"/>
        <v>0</v>
      </c>
      <c r="BF200" s="115">
        <f t="shared" si="66"/>
        <v>0</v>
      </c>
      <c r="BG200" s="115">
        <f t="shared" si="67"/>
        <v>0</v>
      </c>
      <c r="BH200" s="115">
        <f t="shared" si="68"/>
        <v>0</v>
      </c>
      <c r="BI200" s="115">
        <f t="shared" si="69"/>
        <v>0</v>
      </c>
      <c r="BJ200" s="19" t="s">
        <v>96</v>
      </c>
      <c r="BK200" s="200">
        <f t="shared" si="70"/>
        <v>0</v>
      </c>
      <c r="BL200" s="19" t="s">
        <v>335</v>
      </c>
      <c r="BM200" s="199" t="s">
        <v>5880</v>
      </c>
    </row>
    <row r="201" spans="1:65" s="2" customFormat="1" ht="16.5" customHeight="1">
      <c r="A201" s="37"/>
      <c r="B201" s="153"/>
      <c r="C201" s="233" t="s">
        <v>751</v>
      </c>
      <c r="D201" s="233" t="s">
        <v>483</v>
      </c>
      <c r="E201" s="234" t="s">
        <v>5881</v>
      </c>
      <c r="F201" s="235" t="s">
        <v>5882</v>
      </c>
      <c r="G201" s="236" t="s">
        <v>646</v>
      </c>
      <c r="H201" s="237">
        <v>300</v>
      </c>
      <c r="I201" s="238"/>
      <c r="J201" s="239"/>
      <c r="K201" s="237">
        <f t="shared" si="58"/>
        <v>0</v>
      </c>
      <c r="L201" s="239"/>
      <c r="M201" s="240"/>
      <c r="N201" s="241" t="s">
        <v>1</v>
      </c>
      <c r="O201" s="195" t="s">
        <v>47</v>
      </c>
      <c r="P201" s="196">
        <f t="shared" si="59"/>
        <v>0</v>
      </c>
      <c r="Q201" s="196">
        <f t="shared" si="60"/>
        <v>0</v>
      </c>
      <c r="R201" s="196">
        <f t="shared" si="61"/>
        <v>0</v>
      </c>
      <c r="S201" s="66"/>
      <c r="T201" s="197">
        <f t="shared" si="62"/>
        <v>0</v>
      </c>
      <c r="U201" s="197">
        <v>4.0000000000000002E-4</v>
      </c>
      <c r="V201" s="197">
        <f t="shared" si="63"/>
        <v>0.12000000000000001</v>
      </c>
      <c r="W201" s="197">
        <v>0</v>
      </c>
      <c r="X201" s="198">
        <f t="shared" si="64"/>
        <v>0</v>
      </c>
      <c r="Y201" s="37"/>
      <c r="Z201" s="37"/>
      <c r="AA201" s="37"/>
      <c r="AB201" s="37"/>
      <c r="AC201" s="37"/>
      <c r="AD201" s="37"/>
      <c r="AE201" s="37"/>
      <c r="AR201" s="199" t="s">
        <v>364</v>
      </c>
      <c r="AT201" s="199" t="s">
        <v>483</v>
      </c>
      <c r="AU201" s="199" t="s">
        <v>96</v>
      </c>
      <c r="AY201" s="19" t="s">
        <v>329</v>
      </c>
      <c r="BE201" s="115">
        <f t="shared" si="65"/>
        <v>0</v>
      </c>
      <c r="BF201" s="115">
        <f t="shared" si="66"/>
        <v>0</v>
      </c>
      <c r="BG201" s="115">
        <f t="shared" si="67"/>
        <v>0</v>
      </c>
      <c r="BH201" s="115">
        <f t="shared" si="68"/>
        <v>0</v>
      </c>
      <c r="BI201" s="115">
        <f t="shared" si="69"/>
        <v>0</v>
      </c>
      <c r="BJ201" s="19" t="s">
        <v>96</v>
      </c>
      <c r="BK201" s="200">
        <f t="shared" si="70"/>
        <v>0</v>
      </c>
      <c r="BL201" s="19" t="s">
        <v>335</v>
      </c>
      <c r="BM201" s="199" t="s">
        <v>5883</v>
      </c>
    </row>
    <row r="202" spans="1:65" s="2" customFormat="1" ht="16.5" customHeight="1">
      <c r="A202" s="37"/>
      <c r="B202" s="153"/>
      <c r="C202" s="187" t="s">
        <v>755</v>
      </c>
      <c r="D202" s="187" t="s">
        <v>331</v>
      </c>
      <c r="E202" s="188" t="s">
        <v>5884</v>
      </c>
      <c r="F202" s="189" t="s">
        <v>5885</v>
      </c>
      <c r="G202" s="190" t="s">
        <v>646</v>
      </c>
      <c r="H202" s="191">
        <v>4</v>
      </c>
      <c r="I202" s="192"/>
      <c r="J202" s="192"/>
      <c r="K202" s="191">
        <f t="shared" si="58"/>
        <v>0</v>
      </c>
      <c r="L202" s="193"/>
      <c r="M202" s="38"/>
      <c r="N202" s="194" t="s">
        <v>1</v>
      </c>
      <c r="O202" s="195" t="s">
        <v>47</v>
      </c>
      <c r="P202" s="196">
        <f t="shared" si="59"/>
        <v>0</v>
      </c>
      <c r="Q202" s="196">
        <f t="shared" si="60"/>
        <v>0</v>
      </c>
      <c r="R202" s="196">
        <f t="shared" si="61"/>
        <v>0</v>
      </c>
      <c r="S202" s="66"/>
      <c r="T202" s="197">
        <f t="shared" si="62"/>
        <v>0</v>
      </c>
      <c r="U202" s="197">
        <v>0</v>
      </c>
      <c r="V202" s="197">
        <f t="shared" si="63"/>
        <v>0</v>
      </c>
      <c r="W202" s="197">
        <v>0</v>
      </c>
      <c r="X202" s="198">
        <f t="shared" si="64"/>
        <v>0</v>
      </c>
      <c r="Y202" s="37"/>
      <c r="Z202" s="37"/>
      <c r="AA202" s="37"/>
      <c r="AB202" s="37"/>
      <c r="AC202" s="37"/>
      <c r="AD202" s="37"/>
      <c r="AE202" s="37"/>
      <c r="AR202" s="199" t="s">
        <v>335</v>
      </c>
      <c r="AT202" s="199" t="s">
        <v>331</v>
      </c>
      <c r="AU202" s="199" t="s">
        <v>96</v>
      </c>
      <c r="AY202" s="19" t="s">
        <v>329</v>
      </c>
      <c r="BE202" s="115">
        <f t="shared" si="65"/>
        <v>0</v>
      </c>
      <c r="BF202" s="115">
        <f t="shared" si="66"/>
        <v>0</v>
      </c>
      <c r="BG202" s="115">
        <f t="shared" si="67"/>
        <v>0</v>
      </c>
      <c r="BH202" s="115">
        <f t="shared" si="68"/>
        <v>0</v>
      </c>
      <c r="BI202" s="115">
        <f t="shared" si="69"/>
        <v>0</v>
      </c>
      <c r="BJ202" s="19" t="s">
        <v>96</v>
      </c>
      <c r="BK202" s="200">
        <f t="shared" si="70"/>
        <v>0</v>
      </c>
      <c r="BL202" s="19" t="s">
        <v>335</v>
      </c>
      <c r="BM202" s="199" t="s">
        <v>5886</v>
      </c>
    </row>
    <row r="203" spans="1:65" s="2" customFormat="1" ht="16.5" customHeight="1">
      <c r="A203" s="37"/>
      <c r="B203" s="153"/>
      <c r="C203" s="233" t="s">
        <v>761</v>
      </c>
      <c r="D203" s="233" t="s">
        <v>483</v>
      </c>
      <c r="E203" s="234" t="s">
        <v>5887</v>
      </c>
      <c r="F203" s="235" t="s">
        <v>5888</v>
      </c>
      <c r="G203" s="236" t="s">
        <v>646</v>
      </c>
      <c r="H203" s="237">
        <v>3</v>
      </c>
      <c r="I203" s="238"/>
      <c r="J203" s="239"/>
      <c r="K203" s="237">
        <f t="shared" si="58"/>
        <v>0</v>
      </c>
      <c r="L203" s="239"/>
      <c r="M203" s="240"/>
      <c r="N203" s="241" t="s">
        <v>1</v>
      </c>
      <c r="O203" s="195" t="s">
        <v>47</v>
      </c>
      <c r="P203" s="196">
        <f t="shared" si="59"/>
        <v>0</v>
      </c>
      <c r="Q203" s="196">
        <f t="shared" si="60"/>
        <v>0</v>
      </c>
      <c r="R203" s="196">
        <f t="shared" si="61"/>
        <v>0</v>
      </c>
      <c r="S203" s="66"/>
      <c r="T203" s="197">
        <f t="shared" si="62"/>
        <v>0</v>
      </c>
      <c r="U203" s="197">
        <v>4.0000000000000002E-4</v>
      </c>
      <c r="V203" s="197">
        <f t="shared" si="63"/>
        <v>1.2000000000000001E-3</v>
      </c>
      <c r="W203" s="197">
        <v>0</v>
      </c>
      <c r="X203" s="198">
        <f t="shared" si="64"/>
        <v>0</v>
      </c>
      <c r="Y203" s="37"/>
      <c r="Z203" s="37"/>
      <c r="AA203" s="37"/>
      <c r="AB203" s="37"/>
      <c r="AC203" s="37"/>
      <c r="AD203" s="37"/>
      <c r="AE203" s="37"/>
      <c r="AR203" s="199" t="s">
        <v>364</v>
      </c>
      <c r="AT203" s="199" t="s">
        <v>483</v>
      </c>
      <c r="AU203" s="199" t="s">
        <v>96</v>
      </c>
      <c r="AY203" s="19" t="s">
        <v>329</v>
      </c>
      <c r="BE203" s="115">
        <f t="shared" si="65"/>
        <v>0</v>
      </c>
      <c r="BF203" s="115">
        <f t="shared" si="66"/>
        <v>0</v>
      </c>
      <c r="BG203" s="115">
        <f t="shared" si="67"/>
        <v>0</v>
      </c>
      <c r="BH203" s="115">
        <f t="shared" si="68"/>
        <v>0</v>
      </c>
      <c r="BI203" s="115">
        <f t="shared" si="69"/>
        <v>0</v>
      </c>
      <c r="BJ203" s="19" t="s">
        <v>96</v>
      </c>
      <c r="BK203" s="200">
        <f t="shared" si="70"/>
        <v>0</v>
      </c>
      <c r="BL203" s="19" t="s">
        <v>335</v>
      </c>
      <c r="BM203" s="199" t="s">
        <v>5889</v>
      </c>
    </row>
    <row r="204" spans="1:65" s="2" customFormat="1" ht="16.5" customHeight="1">
      <c r="A204" s="37"/>
      <c r="B204" s="153"/>
      <c r="C204" s="233" t="s">
        <v>769</v>
      </c>
      <c r="D204" s="233" t="s">
        <v>483</v>
      </c>
      <c r="E204" s="234" t="s">
        <v>5890</v>
      </c>
      <c r="F204" s="235" t="s">
        <v>5891</v>
      </c>
      <c r="G204" s="236" t="s">
        <v>646</v>
      </c>
      <c r="H204" s="237">
        <v>1</v>
      </c>
      <c r="I204" s="238"/>
      <c r="J204" s="239"/>
      <c r="K204" s="237">
        <f t="shared" si="58"/>
        <v>0</v>
      </c>
      <c r="L204" s="239"/>
      <c r="M204" s="240"/>
      <c r="N204" s="241" t="s">
        <v>1</v>
      </c>
      <c r="O204" s="195" t="s">
        <v>47</v>
      </c>
      <c r="P204" s="196">
        <f t="shared" si="59"/>
        <v>0</v>
      </c>
      <c r="Q204" s="196">
        <f t="shared" si="60"/>
        <v>0</v>
      </c>
      <c r="R204" s="196">
        <f t="shared" si="61"/>
        <v>0</v>
      </c>
      <c r="S204" s="66"/>
      <c r="T204" s="197">
        <f t="shared" si="62"/>
        <v>0</v>
      </c>
      <c r="U204" s="197">
        <v>4.0000000000000002E-4</v>
      </c>
      <c r="V204" s="197">
        <f t="shared" si="63"/>
        <v>4.0000000000000002E-4</v>
      </c>
      <c r="W204" s="197">
        <v>0</v>
      </c>
      <c r="X204" s="198">
        <f t="shared" si="64"/>
        <v>0</v>
      </c>
      <c r="Y204" s="37"/>
      <c r="Z204" s="37"/>
      <c r="AA204" s="37"/>
      <c r="AB204" s="37"/>
      <c r="AC204" s="37"/>
      <c r="AD204" s="37"/>
      <c r="AE204" s="37"/>
      <c r="AR204" s="199" t="s">
        <v>364</v>
      </c>
      <c r="AT204" s="199" t="s">
        <v>483</v>
      </c>
      <c r="AU204" s="199" t="s">
        <v>96</v>
      </c>
      <c r="AY204" s="19" t="s">
        <v>329</v>
      </c>
      <c r="BE204" s="115">
        <f t="shared" si="65"/>
        <v>0</v>
      </c>
      <c r="BF204" s="115">
        <f t="shared" si="66"/>
        <v>0</v>
      </c>
      <c r="BG204" s="115">
        <f t="shared" si="67"/>
        <v>0</v>
      </c>
      <c r="BH204" s="115">
        <f t="shared" si="68"/>
        <v>0</v>
      </c>
      <c r="BI204" s="115">
        <f t="shared" si="69"/>
        <v>0</v>
      </c>
      <c r="BJ204" s="19" t="s">
        <v>96</v>
      </c>
      <c r="BK204" s="200">
        <f t="shared" si="70"/>
        <v>0</v>
      </c>
      <c r="BL204" s="19" t="s">
        <v>335</v>
      </c>
      <c r="BM204" s="199" t="s">
        <v>5892</v>
      </c>
    </row>
    <row r="205" spans="1:65" s="12" customFormat="1" ht="25.9" customHeight="1">
      <c r="B205" s="173"/>
      <c r="D205" s="174" t="s">
        <v>82</v>
      </c>
      <c r="E205" s="175" t="s">
        <v>327</v>
      </c>
      <c r="F205" s="175" t="s">
        <v>328</v>
      </c>
      <c r="I205" s="176"/>
      <c r="J205" s="176"/>
      <c r="K205" s="177">
        <f>BK205</f>
        <v>0</v>
      </c>
      <c r="M205" s="173"/>
      <c r="N205" s="178"/>
      <c r="O205" s="179"/>
      <c r="P205" s="179"/>
      <c r="Q205" s="180">
        <f>Q206+Q209</f>
        <v>0</v>
      </c>
      <c r="R205" s="180">
        <f>R206+R209</f>
        <v>0</v>
      </c>
      <c r="S205" s="179"/>
      <c r="T205" s="181">
        <f>T206+T209</f>
        <v>0</v>
      </c>
      <c r="U205" s="179"/>
      <c r="V205" s="181">
        <f>V206+V209</f>
        <v>5.3603999999999999E-2</v>
      </c>
      <c r="W205" s="179"/>
      <c r="X205" s="182">
        <f>X206+X209</f>
        <v>0.08</v>
      </c>
      <c r="AR205" s="174" t="s">
        <v>335</v>
      </c>
      <c r="AT205" s="183" t="s">
        <v>82</v>
      </c>
      <c r="AU205" s="183" t="s">
        <v>83</v>
      </c>
      <c r="AY205" s="174" t="s">
        <v>329</v>
      </c>
      <c r="BK205" s="184">
        <f>BK206+BK209</f>
        <v>0</v>
      </c>
    </row>
    <row r="206" spans="1:65" s="12" customFormat="1" ht="22.9" customHeight="1">
      <c r="B206" s="173"/>
      <c r="D206" s="174" t="s">
        <v>82</v>
      </c>
      <c r="E206" s="185" t="s">
        <v>355</v>
      </c>
      <c r="F206" s="185" t="s">
        <v>935</v>
      </c>
      <c r="I206" s="176"/>
      <c r="J206" s="176"/>
      <c r="K206" s="186">
        <f>BK206</f>
        <v>0</v>
      </c>
      <c r="M206" s="173"/>
      <c r="N206" s="178"/>
      <c r="O206" s="179"/>
      <c r="P206" s="179"/>
      <c r="Q206" s="180">
        <f>SUM(Q207:Q208)</f>
        <v>0</v>
      </c>
      <c r="R206" s="180">
        <f>SUM(R207:R208)</f>
        <v>0</v>
      </c>
      <c r="S206" s="179"/>
      <c r="T206" s="181">
        <f>SUM(T207:T208)</f>
        <v>0</v>
      </c>
      <c r="U206" s="179"/>
      <c r="V206" s="181">
        <f>SUM(V207:V208)</f>
        <v>5.3603999999999999E-2</v>
      </c>
      <c r="W206" s="179"/>
      <c r="X206" s="182">
        <f>SUM(X207:X208)</f>
        <v>0</v>
      </c>
      <c r="AR206" s="174" t="s">
        <v>335</v>
      </c>
      <c r="AT206" s="183" t="s">
        <v>82</v>
      </c>
      <c r="AU206" s="183" t="s">
        <v>90</v>
      </c>
      <c r="AY206" s="174" t="s">
        <v>329</v>
      </c>
      <c r="BK206" s="184">
        <f>SUM(BK207:BK208)</f>
        <v>0</v>
      </c>
    </row>
    <row r="207" spans="1:65" s="2" customFormat="1" ht="24.2" customHeight="1">
      <c r="A207" s="37"/>
      <c r="B207" s="153"/>
      <c r="C207" s="187" t="s">
        <v>775</v>
      </c>
      <c r="D207" s="187" t="s">
        <v>331</v>
      </c>
      <c r="E207" s="188" t="s">
        <v>5392</v>
      </c>
      <c r="F207" s="189" t="s">
        <v>5393</v>
      </c>
      <c r="G207" s="190" t="s">
        <v>334</v>
      </c>
      <c r="H207" s="191">
        <v>1.2</v>
      </c>
      <c r="I207" s="192"/>
      <c r="J207" s="192"/>
      <c r="K207" s="191">
        <f>ROUND(P207*H207,3)</f>
        <v>0</v>
      </c>
      <c r="L207" s="193"/>
      <c r="M207" s="38"/>
      <c r="N207" s="194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4.4670000000000001E-2</v>
      </c>
      <c r="V207" s="197">
        <f>U207*H207</f>
        <v>5.3603999999999999E-2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3465</v>
      </c>
      <c r="AT207" s="199" t="s">
        <v>331</v>
      </c>
      <c r="AU207" s="199" t="s">
        <v>96</v>
      </c>
      <c r="AY207" s="19" t="s">
        <v>329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3465</v>
      </c>
      <c r="BM207" s="199" t="s">
        <v>5893</v>
      </c>
    </row>
    <row r="208" spans="1:65" s="2" customFormat="1" ht="16.5" customHeight="1">
      <c r="A208" s="37"/>
      <c r="B208" s="153"/>
      <c r="C208" s="233" t="s">
        <v>790</v>
      </c>
      <c r="D208" s="233" t="s">
        <v>483</v>
      </c>
      <c r="E208" s="234" t="s">
        <v>5395</v>
      </c>
      <c r="F208" s="235" t="s">
        <v>5396</v>
      </c>
      <c r="G208" s="236" t="s">
        <v>5397</v>
      </c>
      <c r="H208" s="237">
        <v>5</v>
      </c>
      <c r="I208" s="238"/>
      <c r="J208" s="239"/>
      <c r="K208" s="237">
        <f>ROUND(P208*H208,3)</f>
        <v>0</v>
      </c>
      <c r="L208" s="239"/>
      <c r="M208" s="240"/>
      <c r="N208" s="241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3465</v>
      </c>
      <c r="AT208" s="199" t="s">
        <v>483</v>
      </c>
      <c r="AU208" s="199" t="s">
        <v>96</v>
      </c>
      <c r="AY208" s="19" t="s">
        <v>329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3465</v>
      </c>
      <c r="BM208" s="199" t="s">
        <v>5894</v>
      </c>
    </row>
    <row r="209" spans="1:65" s="12" customFormat="1" ht="22.9" customHeight="1">
      <c r="B209" s="173"/>
      <c r="D209" s="174" t="s">
        <v>82</v>
      </c>
      <c r="E209" s="185" t="s">
        <v>369</v>
      </c>
      <c r="F209" s="185" t="s">
        <v>1450</v>
      </c>
      <c r="I209" s="176"/>
      <c r="J209" s="176"/>
      <c r="K209" s="186">
        <f>BK209</f>
        <v>0</v>
      </c>
      <c r="M209" s="173"/>
      <c r="N209" s="178"/>
      <c r="O209" s="179"/>
      <c r="P209" s="179"/>
      <c r="Q209" s="180">
        <f>Q210</f>
        <v>0</v>
      </c>
      <c r="R209" s="180">
        <f>R210</f>
        <v>0</v>
      </c>
      <c r="S209" s="179"/>
      <c r="T209" s="181">
        <f>T210</f>
        <v>0</v>
      </c>
      <c r="U209" s="179"/>
      <c r="V209" s="181">
        <f>V210</f>
        <v>0</v>
      </c>
      <c r="W209" s="179"/>
      <c r="X209" s="182">
        <f>X210</f>
        <v>0.08</v>
      </c>
      <c r="AR209" s="174" t="s">
        <v>335</v>
      </c>
      <c r="AT209" s="183" t="s">
        <v>82</v>
      </c>
      <c r="AU209" s="183" t="s">
        <v>90</v>
      </c>
      <c r="AY209" s="174" t="s">
        <v>329</v>
      </c>
      <c r="BK209" s="184">
        <f>BK210</f>
        <v>0</v>
      </c>
    </row>
    <row r="210" spans="1:65" s="2" customFormat="1" ht="37.9" customHeight="1">
      <c r="A210" s="37"/>
      <c r="B210" s="153"/>
      <c r="C210" s="187" t="s">
        <v>795</v>
      </c>
      <c r="D210" s="187" t="s">
        <v>331</v>
      </c>
      <c r="E210" s="188" t="s">
        <v>5402</v>
      </c>
      <c r="F210" s="189" t="s">
        <v>5403</v>
      </c>
      <c r="G210" s="190" t="s">
        <v>342</v>
      </c>
      <c r="H210" s="191">
        <v>40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</v>
      </c>
      <c r="V210" s="197">
        <f>U210*H210</f>
        <v>0</v>
      </c>
      <c r="W210" s="197">
        <v>2E-3</v>
      </c>
      <c r="X210" s="198">
        <f>W210*H210</f>
        <v>0.08</v>
      </c>
      <c r="Y210" s="37"/>
      <c r="Z210" s="37"/>
      <c r="AA210" s="37"/>
      <c r="AB210" s="37"/>
      <c r="AC210" s="37"/>
      <c r="AD210" s="37"/>
      <c r="AE210" s="37"/>
      <c r="AR210" s="199" t="s">
        <v>3465</v>
      </c>
      <c r="AT210" s="199" t="s">
        <v>331</v>
      </c>
      <c r="AU210" s="199" t="s">
        <v>96</v>
      </c>
      <c r="AY210" s="19" t="s">
        <v>329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3465</v>
      </c>
      <c r="BM210" s="199" t="s">
        <v>5895</v>
      </c>
    </row>
    <row r="211" spans="1:65" s="12" customFormat="1" ht="25.9" customHeight="1">
      <c r="B211" s="173"/>
      <c r="D211" s="174" t="s">
        <v>82</v>
      </c>
      <c r="E211" s="175" t="s">
        <v>304</v>
      </c>
      <c r="F211" s="175" t="s">
        <v>5405</v>
      </c>
      <c r="I211" s="176"/>
      <c r="J211" s="176"/>
      <c r="K211" s="177">
        <f>BK211</f>
        <v>0</v>
      </c>
      <c r="M211" s="173"/>
      <c r="N211" s="178"/>
      <c r="O211" s="179"/>
      <c r="P211" s="179"/>
      <c r="Q211" s="180">
        <f>Q212+SUM(Q213:Q216)</f>
        <v>0</v>
      </c>
      <c r="R211" s="180">
        <f>R212+SUM(R213:R216)</f>
        <v>0</v>
      </c>
      <c r="S211" s="179"/>
      <c r="T211" s="181">
        <f>T212+SUM(T213:T216)</f>
        <v>0</v>
      </c>
      <c r="U211" s="179"/>
      <c r="V211" s="181">
        <f>V212+SUM(V213:V216)</f>
        <v>0</v>
      </c>
      <c r="W211" s="179"/>
      <c r="X211" s="182">
        <f>X212+SUM(X213:X216)</f>
        <v>0</v>
      </c>
      <c r="AR211" s="174" t="s">
        <v>350</v>
      </c>
      <c r="AT211" s="183" t="s">
        <v>82</v>
      </c>
      <c r="AU211" s="183" t="s">
        <v>83</v>
      </c>
      <c r="AY211" s="174" t="s">
        <v>329</v>
      </c>
      <c r="BK211" s="184">
        <f>BK212+SUM(BK213:BK216)</f>
        <v>0</v>
      </c>
    </row>
    <row r="212" spans="1:65" s="2" customFormat="1" ht="21.75" customHeight="1">
      <c r="A212" s="37"/>
      <c r="B212" s="153"/>
      <c r="C212" s="187" t="s">
        <v>799</v>
      </c>
      <c r="D212" s="187" t="s">
        <v>331</v>
      </c>
      <c r="E212" s="188" t="s">
        <v>5504</v>
      </c>
      <c r="F212" s="189" t="s">
        <v>5505</v>
      </c>
      <c r="G212" s="190" t="s">
        <v>646</v>
      </c>
      <c r="H212" s="191">
        <v>1</v>
      </c>
      <c r="I212" s="192"/>
      <c r="J212" s="192"/>
      <c r="K212" s="191">
        <f>ROUND(P212*H212,3)</f>
        <v>0</v>
      </c>
      <c r="L212" s="193"/>
      <c r="M212" s="38"/>
      <c r="N212" s="194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335</v>
      </c>
      <c r="AT212" s="199" t="s">
        <v>331</v>
      </c>
      <c r="AU212" s="199" t="s">
        <v>90</v>
      </c>
      <c r="AY212" s="19" t="s">
        <v>329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335</v>
      </c>
      <c r="BM212" s="199" t="s">
        <v>5896</v>
      </c>
    </row>
    <row r="213" spans="1:65" s="2" customFormat="1" ht="24.2" customHeight="1">
      <c r="A213" s="37"/>
      <c r="B213" s="153"/>
      <c r="C213" s="187" t="s">
        <v>803</v>
      </c>
      <c r="D213" s="187" t="s">
        <v>331</v>
      </c>
      <c r="E213" s="188" t="s">
        <v>5897</v>
      </c>
      <c r="F213" s="189" t="s">
        <v>5516</v>
      </c>
      <c r="G213" s="190" t="s">
        <v>2589</v>
      </c>
      <c r="H213" s="191">
        <v>1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2590</v>
      </c>
      <c r="AT213" s="199" t="s">
        <v>331</v>
      </c>
      <c r="AU213" s="199" t="s">
        <v>90</v>
      </c>
      <c r="AY213" s="19" t="s">
        <v>329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2590</v>
      </c>
      <c r="BM213" s="199" t="s">
        <v>5898</v>
      </c>
    </row>
    <row r="214" spans="1:65" s="2" customFormat="1" ht="16.5" customHeight="1">
      <c r="A214" s="37"/>
      <c r="B214" s="153"/>
      <c r="C214" s="187" t="s">
        <v>807</v>
      </c>
      <c r="D214" s="187" t="s">
        <v>331</v>
      </c>
      <c r="E214" s="188" t="s">
        <v>5899</v>
      </c>
      <c r="F214" s="189" t="s">
        <v>5900</v>
      </c>
      <c r="G214" s="190" t="s">
        <v>346</v>
      </c>
      <c r="H214" s="191">
        <v>8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2590</v>
      </c>
      <c r="AT214" s="199" t="s">
        <v>331</v>
      </c>
      <c r="AU214" s="199" t="s">
        <v>90</v>
      </c>
      <c r="AY214" s="19" t="s">
        <v>329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2590</v>
      </c>
      <c r="BM214" s="199" t="s">
        <v>5901</v>
      </c>
    </row>
    <row r="215" spans="1:65" s="2" customFormat="1" ht="21.75" customHeight="1">
      <c r="A215" s="37"/>
      <c r="B215" s="153"/>
      <c r="C215" s="187" t="s">
        <v>821</v>
      </c>
      <c r="D215" s="187" t="s">
        <v>331</v>
      </c>
      <c r="E215" s="188" t="s">
        <v>5902</v>
      </c>
      <c r="F215" s="189" t="s">
        <v>5903</v>
      </c>
      <c r="G215" s="190" t="s">
        <v>646</v>
      </c>
      <c r="H215" s="191">
        <v>1</v>
      </c>
      <c r="I215" s="192"/>
      <c r="J215" s="192"/>
      <c r="K215" s="191">
        <f>ROUND(P215*H215,3)</f>
        <v>0</v>
      </c>
      <c r="L215" s="193"/>
      <c r="M215" s="38"/>
      <c r="N215" s="194" t="s">
        <v>1</v>
      </c>
      <c r="O215" s="195" t="s">
        <v>47</v>
      </c>
      <c r="P215" s="196">
        <f>I215+J215</f>
        <v>0</v>
      </c>
      <c r="Q215" s="196">
        <f>ROUND(I215*H215,3)</f>
        <v>0</v>
      </c>
      <c r="R215" s="196">
        <f>ROUND(J215*H215,3)</f>
        <v>0</v>
      </c>
      <c r="S215" s="66"/>
      <c r="T215" s="197">
        <f>S215*H215</f>
        <v>0</v>
      </c>
      <c r="U215" s="197">
        <v>0</v>
      </c>
      <c r="V215" s="197">
        <f>U215*H215</f>
        <v>0</v>
      </c>
      <c r="W215" s="197">
        <v>0</v>
      </c>
      <c r="X215" s="198">
        <f>W215*H215</f>
        <v>0</v>
      </c>
      <c r="Y215" s="37"/>
      <c r="Z215" s="37"/>
      <c r="AA215" s="37"/>
      <c r="AB215" s="37"/>
      <c r="AC215" s="37"/>
      <c r="AD215" s="37"/>
      <c r="AE215" s="37"/>
      <c r="AR215" s="199" t="s">
        <v>2590</v>
      </c>
      <c r="AT215" s="199" t="s">
        <v>331</v>
      </c>
      <c r="AU215" s="199" t="s">
        <v>90</v>
      </c>
      <c r="AY215" s="19" t="s">
        <v>329</v>
      </c>
      <c r="BE215" s="115">
        <f>IF(O215="základná",K215,0)</f>
        <v>0</v>
      </c>
      <c r="BF215" s="115">
        <f>IF(O215="znížená",K215,0)</f>
        <v>0</v>
      </c>
      <c r="BG215" s="115">
        <f>IF(O215="zákl. prenesená",K215,0)</f>
        <v>0</v>
      </c>
      <c r="BH215" s="115">
        <f>IF(O215="zníž. prenesená",K215,0)</f>
        <v>0</v>
      </c>
      <c r="BI215" s="115">
        <f>IF(O215="nulová",K215,0)</f>
        <v>0</v>
      </c>
      <c r="BJ215" s="19" t="s">
        <v>96</v>
      </c>
      <c r="BK215" s="200">
        <f>ROUND(P215*H215,3)</f>
        <v>0</v>
      </c>
      <c r="BL215" s="19" t="s">
        <v>2590</v>
      </c>
      <c r="BM215" s="199" t="s">
        <v>5904</v>
      </c>
    </row>
    <row r="216" spans="1:65" s="12" customFormat="1" ht="22.9" customHeight="1">
      <c r="B216" s="173"/>
      <c r="D216" s="174" t="s">
        <v>82</v>
      </c>
      <c r="E216" s="185" t="s">
        <v>2598</v>
      </c>
      <c r="F216" s="185" t="s">
        <v>2599</v>
      </c>
      <c r="I216" s="176"/>
      <c r="J216" s="176"/>
      <c r="K216" s="186">
        <f>BK216</f>
        <v>0</v>
      </c>
      <c r="M216" s="173"/>
      <c r="N216" s="178"/>
      <c r="O216" s="179"/>
      <c r="P216" s="179"/>
      <c r="Q216" s="180">
        <f>SUM(Q217:Q220)</f>
        <v>0</v>
      </c>
      <c r="R216" s="180">
        <f>SUM(R217:R220)</f>
        <v>0</v>
      </c>
      <c r="S216" s="179"/>
      <c r="T216" s="181">
        <f>SUM(T217:T220)</f>
        <v>0</v>
      </c>
      <c r="U216" s="179"/>
      <c r="V216" s="181">
        <f>SUM(V217:V220)</f>
        <v>0</v>
      </c>
      <c r="W216" s="179"/>
      <c r="X216" s="182">
        <f>SUM(X217:X220)</f>
        <v>0</v>
      </c>
      <c r="AR216" s="174" t="s">
        <v>350</v>
      </c>
      <c r="AT216" s="183" t="s">
        <v>82</v>
      </c>
      <c r="AU216" s="183" t="s">
        <v>90</v>
      </c>
      <c r="AY216" s="174" t="s">
        <v>329</v>
      </c>
      <c r="BK216" s="184">
        <f>SUM(BK217:BK220)</f>
        <v>0</v>
      </c>
    </row>
    <row r="217" spans="1:65" s="2" customFormat="1" ht="16.5" customHeight="1">
      <c r="A217" s="37"/>
      <c r="B217" s="153"/>
      <c r="C217" s="187" t="s">
        <v>825</v>
      </c>
      <c r="D217" s="187" t="s">
        <v>331</v>
      </c>
      <c r="E217" s="188" t="s">
        <v>5406</v>
      </c>
      <c r="F217" s="189" t="s">
        <v>5407</v>
      </c>
      <c r="G217" s="190" t="s">
        <v>4938</v>
      </c>
      <c r="H217" s="191">
        <v>300</v>
      </c>
      <c r="I217" s="192"/>
      <c r="J217" s="192"/>
      <c r="K217" s="191">
        <f>ROUND(P217*H217,3)</f>
        <v>0</v>
      </c>
      <c r="L217" s="193"/>
      <c r="M217" s="38"/>
      <c r="N217" s="194" t="s">
        <v>1</v>
      </c>
      <c r="O217" s="195" t="s">
        <v>47</v>
      </c>
      <c r="P217" s="196">
        <f>I217+J217</f>
        <v>0</v>
      </c>
      <c r="Q217" s="196">
        <f>ROUND(I217*H217,3)</f>
        <v>0</v>
      </c>
      <c r="R217" s="196">
        <f>ROUND(J217*H217,3)</f>
        <v>0</v>
      </c>
      <c r="S217" s="66"/>
      <c r="T217" s="197">
        <f>S217*H217</f>
        <v>0</v>
      </c>
      <c r="U217" s="197">
        <v>0</v>
      </c>
      <c r="V217" s="197">
        <f>U217*H217</f>
        <v>0</v>
      </c>
      <c r="W217" s="197">
        <v>0</v>
      </c>
      <c r="X217" s="198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821</v>
      </c>
      <c r="AT217" s="199" t="s">
        <v>331</v>
      </c>
      <c r="AU217" s="199" t="s">
        <v>96</v>
      </c>
      <c r="AY217" s="19" t="s">
        <v>329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821</v>
      </c>
      <c r="BM217" s="199" t="s">
        <v>5905</v>
      </c>
    </row>
    <row r="218" spans="1:65" s="2" customFormat="1" ht="16.5" customHeight="1">
      <c r="A218" s="37"/>
      <c r="B218" s="153"/>
      <c r="C218" s="187" t="s">
        <v>830</v>
      </c>
      <c r="D218" s="187" t="s">
        <v>331</v>
      </c>
      <c r="E218" s="188" t="s">
        <v>4987</v>
      </c>
      <c r="F218" s="189" t="s">
        <v>4988</v>
      </c>
      <c r="G218" s="190" t="s">
        <v>4989</v>
      </c>
      <c r="H218" s="191">
        <v>0.02</v>
      </c>
      <c r="I218" s="192"/>
      <c r="J218" s="192"/>
      <c r="K218" s="191">
        <f>ROUND(P218*H218,3)</f>
        <v>0</v>
      </c>
      <c r="L218" s="193"/>
      <c r="M218" s="38"/>
      <c r="N218" s="194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0</v>
      </c>
      <c r="V218" s="197">
        <f>U218*H218</f>
        <v>0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821</v>
      </c>
      <c r="AT218" s="199" t="s">
        <v>331</v>
      </c>
      <c r="AU218" s="199" t="s">
        <v>96</v>
      </c>
      <c r="AY218" s="19" t="s">
        <v>329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821</v>
      </c>
      <c r="BM218" s="199" t="s">
        <v>5906</v>
      </c>
    </row>
    <row r="219" spans="1:65" s="2" customFormat="1" ht="16.5" customHeight="1">
      <c r="A219" s="37"/>
      <c r="B219" s="153"/>
      <c r="C219" s="187" t="s">
        <v>835</v>
      </c>
      <c r="D219" s="187" t="s">
        <v>331</v>
      </c>
      <c r="E219" s="188" t="s">
        <v>5410</v>
      </c>
      <c r="F219" s="189" t="s">
        <v>5411</v>
      </c>
      <c r="G219" s="190" t="s">
        <v>1602</v>
      </c>
      <c r="H219" s="192"/>
      <c r="I219" s="192"/>
      <c r="J219" s="192"/>
      <c r="K219" s="191">
        <f>ROUND(P219*H219,3)</f>
        <v>0</v>
      </c>
      <c r="L219" s="193"/>
      <c r="M219" s="38"/>
      <c r="N219" s="194" t="s">
        <v>1</v>
      </c>
      <c r="O219" s="195" t="s">
        <v>47</v>
      </c>
      <c r="P219" s="196">
        <f>I219+J219</f>
        <v>0</v>
      </c>
      <c r="Q219" s="196">
        <f>ROUND(I219*H219,3)</f>
        <v>0</v>
      </c>
      <c r="R219" s="196">
        <f>ROUND(J219*H219,3)</f>
        <v>0</v>
      </c>
      <c r="S219" s="66"/>
      <c r="T219" s="197">
        <f>S219*H219</f>
        <v>0</v>
      </c>
      <c r="U219" s="197">
        <v>0</v>
      </c>
      <c r="V219" s="197">
        <f>U219*H219</f>
        <v>0</v>
      </c>
      <c r="W219" s="197">
        <v>0</v>
      </c>
      <c r="X219" s="198">
        <f>W219*H219</f>
        <v>0</v>
      </c>
      <c r="Y219" s="37"/>
      <c r="Z219" s="37"/>
      <c r="AA219" s="37"/>
      <c r="AB219" s="37"/>
      <c r="AC219" s="37"/>
      <c r="AD219" s="37"/>
      <c r="AE219" s="37"/>
      <c r="AR219" s="199" t="s">
        <v>464</v>
      </c>
      <c r="AT219" s="199" t="s">
        <v>331</v>
      </c>
      <c r="AU219" s="199" t="s">
        <v>96</v>
      </c>
      <c r="AY219" s="19" t="s">
        <v>329</v>
      </c>
      <c r="BE219" s="115">
        <f>IF(O219="základná",K219,0)</f>
        <v>0</v>
      </c>
      <c r="BF219" s="115">
        <f>IF(O219="znížená",K219,0)</f>
        <v>0</v>
      </c>
      <c r="BG219" s="115">
        <f>IF(O219="zákl. prenesená",K219,0)</f>
        <v>0</v>
      </c>
      <c r="BH219" s="115">
        <f>IF(O219="zníž. prenesená",K219,0)</f>
        <v>0</v>
      </c>
      <c r="BI219" s="115">
        <f>IF(O219="nulová",K219,0)</f>
        <v>0</v>
      </c>
      <c r="BJ219" s="19" t="s">
        <v>96</v>
      </c>
      <c r="BK219" s="200">
        <f>ROUND(P219*H219,3)</f>
        <v>0</v>
      </c>
      <c r="BL219" s="19" t="s">
        <v>464</v>
      </c>
      <c r="BM219" s="199" t="s">
        <v>5907</v>
      </c>
    </row>
    <row r="220" spans="1:65" s="2" customFormat="1" ht="16.5" customHeight="1">
      <c r="A220" s="37"/>
      <c r="B220" s="153"/>
      <c r="C220" s="187" t="s">
        <v>839</v>
      </c>
      <c r="D220" s="187" t="s">
        <v>331</v>
      </c>
      <c r="E220" s="188" t="s">
        <v>5413</v>
      </c>
      <c r="F220" s="189" t="s">
        <v>4995</v>
      </c>
      <c r="G220" s="190" t="s">
        <v>1602</v>
      </c>
      <c r="H220" s="192"/>
      <c r="I220" s="192"/>
      <c r="J220" s="192"/>
      <c r="K220" s="191">
        <f>ROUND(P220*H220,3)</f>
        <v>0</v>
      </c>
      <c r="L220" s="193"/>
      <c r="M220" s="38"/>
      <c r="N220" s="242" t="s">
        <v>1</v>
      </c>
      <c r="O220" s="243" t="s">
        <v>47</v>
      </c>
      <c r="P220" s="244">
        <f>I220+J220</f>
        <v>0</v>
      </c>
      <c r="Q220" s="244">
        <f>ROUND(I220*H220,3)</f>
        <v>0</v>
      </c>
      <c r="R220" s="244">
        <f>ROUND(J220*H220,3)</f>
        <v>0</v>
      </c>
      <c r="S220" s="245"/>
      <c r="T220" s="246">
        <f>S220*H220</f>
        <v>0</v>
      </c>
      <c r="U220" s="246">
        <v>0</v>
      </c>
      <c r="V220" s="246">
        <f>U220*H220</f>
        <v>0</v>
      </c>
      <c r="W220" s="246">
        <v>0</v>
      </c>
      <c r="X220" s="247">
        <f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821</v>
      </c>
      <c r="AT220" s="199" t="s">
        <v>331</v>
      </c>
      <c r="AU220" s="199" t="s">
        <v>96</v>
      </c>
      <c r="AY220" s="19" t="s">
        <v>329</v>
      </c>
      <c r="BE220" s="115">
        <f>IF(O220="základná",K220,0)</f>
        <v>0</v>
      </c>
      <c r="BF220" s="115">
        <f>IF(O220="znížená",K220,0)</f>
        <v>0</v>
      </c>
      <c r="BG220" s="115">
        <f>IF(O220="zákl. prenesená",K220,0)</f>
        <v>0</v>
      </c>
      <c r="BH220" s="115">
        <f>IF(O220="zníž. prenesená",K220,0)</f>
        <v>0</v>
      </c>
      <c r="BI220" s="115">
        <f>IF(O220="nulová",K220,0)</f>
        <v>0</v>
      </c>
      <c r="BJ220" s="19" t="s">
        <v>96</v>
      </c>
      <c r="BK220" s="200">
        <f>ROUND(P220*H220,3)</f>
        <v>0</v>
      </c>
      <c r="BL220" s="19" t="s">
        <v>821</v>
      </c>
      <c r="BM220" s="199" t="s">
        <v>5908</v>
      </c>
    </row>
    <row r="221" spans="1:65" s="2" customFormat="1" ht="6.95" customHeight="1">
      <c r="A221" s="37"/>
      <c r="B221" s="55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38"/>
      <c r="N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</row>
  </sheetData>
  <autoFilter ref="C140:L220" xr:uid="{00000000-0009-0000-0000-000012000000}"/>
  <mergeCells count="17">
    <mergeCell ref="E133:H133"/>
    <mergeCell ref="M2:Z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95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97</v>
      </c>
      <c r="AZ2" s="121" t="s">
        <v>267</v>
      </c>
      <c r="BA2" s="121" t="s">
        <v>1</v>
      </c>
      <c r="BB2" s="121" t="s">
        <v>1</v>
      </c>
      <c r="BC2" s="121" t="s">
        <v>268</v>
      </c>
      <c r="BD2" s="121" t="s">
        <v>96</v>
      </c>
    </row>
    <row r="3" spans="1:5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  <c r="AZ3" s="121" t="s">
        <v>269</v>
      </c>
      <c r="BA3" s="121" t="s">
        <v>1</v>
      </c>
      <c r="BB3" s="121" t="s">
        <v>1</v>
      </c>
      <c r="BC3" s="121" t="s">
        <v>270</v>
      </c>
      <c r="BD3" s="121" t="s">
        <v>96</v>
      </c>
    </row>
    <row r="4" spans="1:5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56" s="1" customFormat="1" ht="6.95" customHeight="1">
      <c r="B5" s="22"/>
      <c r="M5" s="22"/>
    </row>
    <row r="6" spans="1:56" s="1" customFormat="1" ht="12" customHeight="1">
      <c r="B6" s="22"/>
      <c r="D6" s="29" t="s">
        <v>15</v>
      </c>
      <c r="M6" s="22"/>
    </row>
    <row r="7" spans="1:5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56" s="1" customFormat="1" ht="12" customHeight="1">
      <c r="B8" s="22"/>
      <c r="D8" s="29" t="s">
        <v>272</v>
      </c>
      <c r="M8" s="22"/>
    </row>
    <row r="9" spans="1:56" s="2" customFormat="1" ht="16.5" customHeight="1">
      <c r="A9" s="37"/>
      <c r="B9" s="38"/>
      <c r="C9" s="37"/>
      <c r="D9" s="37"/>
      <c r="E9" s="324" t="s">
        <v>273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5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56" s="2" customFormat="1" ht="16.5" customHeight="1">
      <c r="A11" s="37"/>
      <c r="B11" s="38"/>
      <c r="C11" s="37"/>
      <c r="D11" s="37"/>
      <c r="E11" s="305" t="s">
        <v>275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5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5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5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5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5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K119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ROUND((SUM(BE119:BE126) + SUM(BE148:BE950)),  2)</f>
        <v>0</v>
      </c>
      <c r="G39" s="130"/>
      <c r="H39" s="130"/>
      <c r="I39" s="131">
        <v>0.2</v>
      </c>
      <c r="J39" s="130"/>
      <c r="K39" s="129">
        <f>ROUND(((SUM(BE119:BE126) + SUM(BE148:BE950))*I39),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ROUND((SUM(BF119:BF126) + SUM(BF148:BF950)),  2)</f>
        <v>0</v>
      </c>
      <c r="G40" s="130"/>
      <c r="H40" s="130"/>
      <c r="I40" s="131">
        <v>0.2</v>
      </c>
      <c r="J40" s="130"/>
      <c r="K40" s="129">
        <f>ROUND(((SUM(BF119:BF126) + SUM(BF148:BF950))*I40),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ROUND((SUM(BG119:BG126) + SUM(BG148:BG950)),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ROUND((SUM(BH119:BH126) + SUM(BH148:BH950)),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ROUND((SUM(BI119:BI126) + SUM(BI148:BI950)),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273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S.01 - Spodná stavba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Q148</f>
        <v>0</v>
      </c>
      <c r="J98" s="79">
        <f t="shared" si="0"/>
        <v>0</v>
      </c>
      <c r="K98" s="79">
        <f>K148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47" s="9" customFormat="1" ht="24.95" customHeight="1">
      <c r="B99" s="143"/>
      <c r="D99" s="144" t="s">
        <v>284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K149</f>
        <v>0</v>
      </c>
      <c r="M99" s="143"/>
    </row>
    <row r="100" spans="1:47" s="10" customFormat="1" ht="19.899999999999999" customHeight="1">
      <c r="B100" s="147"/>
      <c r="D100" s="148" t="s">
        <v>285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K150</f>
        <v>0</v>
      </c>
      <c r="M100" s="147"/>
    </row>
    <row r="101" spans="1:47" s="10" customFormat="1" ht="19.899999999999999" customHeight="1">
      <c r="B101" s="147"/>
      <c r="D101" s="148" t="s">
        <v>286</v>
      </c>
      <c r="E101" s="149"/>
      <c r="F101" s="149"/>
      <c r="G101" s="149"/>
      <c r="H101" s="149"/>
      <c r="I101" s="150">
        <f>Q251</f>
        <v>0</v>
      </c>
      <c r="J101" s="150">
        <f>R251</f>
        <v>0</v>
      </c>
      <c r="K101" s="150">
        <f>K251</f>
        <v>0</v>
      </c>
      <c r="M101" s="147"/>
    </row>
    <row r="102" spans="1:47" s="10" customFormat="1" ht="19.899999999999999" customHeight="1">
      <c r="B102" s="147"/>
      <c r="D102" s="148" t="s">
        <v>287</v>
      </c>
      <c r="E102" s="149"/>
      <c r="F102" s="149"/>
      <c r="G102" s="149"/>
      <c r="H102" s="149"/>
      <c r="I102" s="150">
        <f>Q481</f>
        <v>0</v>
      </c>
      <c r="J102" s="150">
        <f>R481</f>
        <v>0</v>
      </c>
      <c r="K102" s="150">
        <f>K481</f>
        <v>0</v>
      </c>
      <c r="M102" s="147"/>
    </row>
    <row r="103" spans="1:47" s="10" customFormat="1" ht="19.899999999999999" customHeight="1">
      <c r="B103" s="147"/>
      <c r="D103" s="148" t="s">
        <v>288</v>
      </c>
      <c r="E103" s="149"/>
      <c r="F103" s="149"/>
      <c r="G103" s="149"/>
      <c r="H103" s="149"/>
      <c r="I103" s="150">
        <f>Q562</f>
        <v>0</v>
      </c>
      <c r="J103" s="150">
        <f>R562</f>
        <v>0</v>
      </c>
      <c r="K103" s="150">
        <f>K562</f>
        <v>0</v>
      </c>
      <c r="M103" s="147"/>
    </row>
    <row r="104" spans="1:47" s="10" customFormat="1" ht="19.899999999999999" customHeight="1">
      <c r="B104" s="147"/>
      <c r="D104" s="148" t="s">
        <v>289</v>
      </c>
      <c r="E104" s="149"/>
      <c r="F104" s="149"/>
      <c r="G104" s="149"/>
      <c r="H104" s="149"/>
      <c r="I104" s="150">
        <f>Q668</f>
        <v>0</v>
      </c>
      <c r="J104" s="150">
        <f>R668</f>
        <v>0</v>
      </c>
      <c r="K104" s="150">
        <f>K668</f>
        <v>0</v>
      </c>
      <c r="M104" s="147"/>
    </row>
    <row r="105" spans="1:47" s="10" customFormat="1" ht="19.899999999999999" customHeight="1">
      <c r="B105" s="147"/>
      <c r="D105" s="148" t="s">
        <v>290</v>
      </c>
      <c r="E105" s="149"/>
      <c r="F105" s="149"/>
      <c r="G105" s="149"/>
      <c r="H105" s="149"/>
      <c r="I105" s="150">
        <f>Q721</f>
        <v>0</v>
      </c>
      <c r="J105" s="150">
        <f>R721</f>
        <v>0</v>
      </c>
      <c r="K105" s="150">
        <f>K721</f>
        <v>0</v>
      </c>
      <c r="M105" s="147"/>
    </row>
    <row r="106" spans="1:47" s="9" customFormat="1" ht="24.95" customHeight="1">
      <c r="B106" s="143"/>
      <c r="D106" s="144" t="s">
        <v>291</v>
      </c>
      <c r="E106" s="145"/>
      <c r="F106" s="145"/>
      <c r="G106" s="145"/>
      <c r="H106" s="145"/>
      <c r="I106" s="146">
        <f>Q723</f>
        <v>0</v>
      </c>
      <c r="J106" s="146">
        <f>R723</f>
        <v>0</v>
      </c>
      <c r="K106" s="146">
        <f>K723</f>
        <v>0</v>
      </c>
      <c r="M106" s="143"/>
    </row>
    <row r="107" spans="1:47" s="10" customFormat="1" ht="19.899999999999999" customHeight="1">
      <c r="B107" s="147"/>
      <c r="D107" s="148" t="s">
        <v>292</v>
      </c>
      <c r="E107" s="149"/>
      <c r="F107" s="149"/>
      <c r="G107" s="149"/>
      <c r="H107" s="149"/>
      <c r="I107" s="150">
        <f>Q724</f>
        <v>0</v>
      </c>
      <c r="J107" s="150">
        <f>R724</f>
        <v>0</v>
      </c>
      <c r="K107" s="150">
        <f>K724</f>
        <v>0</v>
      </c>
      <c r="M107" s="147"/>
    </row>
    <row r="108" spans="1:47" s="10" customFormat="1" ht="19.899999999999999" customHeight="1">
      <c r="B108" s="147"/>
      <c r="D108" s="148" t="s">
        <v>293</v>
      </c>
      <c r="E108" s="149"/>
      <c r="F108" s="149"/>
      <c r="G108" s="149"/>
      <c r="H108" s="149"/>
      <c r="I108" s="150">
        <f>Q816</f>
        <v>0</v>
      </c>
      <c r="J108" s="150">
        <f>R816</f>
        <v>0</v>
      </c>
      <c r="K108" s="150">
        <f>K816</f>
        <v>0</v>
      </c>
      <c r="M108" s="147"/>
    </row>
    <row r="109" spans="1:47" s="10" customFormat="1" ht="19.899999999999999" customHeight="1">
      <c r="B109" s="147"/>
      <c r="D109" s="148" t="s">
        <v>294</v>
      </c>
      <c r="E109" s="149"/>
      <c r="F109" s="149"/>
      <c r="G109" s="149"/>
      <c r="H109" s="149"/>
      <c r="I109" s="150">
        <f>Q836</f>
        <v>0</v>
      </c>
      <c r="J109" s="150">
        <f>R836</f>
        <v>0</v>
      </c>
      <c r="K109" s="150">
        <f>K836</f>
        <v>0</v>
      </c>
      <c r="M109" s="147"/>
    </row>
    <row r="110" spans="1:47" s="10" customFormat="1" ht="19.899999999999999" customHeight="1">
      <c r="B110" s="147"/>
      <c r="D110" s="148" t="s">
        <v>295</v>
      </c>
      <c r="E110" s="149"/>
      <c r="F110" s="149"/>
      <c r="G110" s="149"/>
      <c r="H110" s="149"/>
      <c r="I110" s="150">
        <f>Q840</f>
        <v>0</v>
      </c>
      <c r="J110" s="150">
        <f>R840</f>
        <v>0</v>
      </c>
      <c r="K110" s="150">
        <f>K840</f>
        <v>0</v>
      </c>
      <c r="M110" s="147"/>
    </row>
    <row r="111" spans="1:47" s="10" customFormat="1" ht="19.899999999999999" customHeight="1">
      <c r="B111" s="147"/>
      <c r="D111" s="148" t="s">
        <v>296</v>
      </c>
      <c r="E111" s="149"/>
      <c r="F111" s="149"/>
      <c r="G111" s="149"/>
      <c r="H111" s="149"/>
      <c r="I111" s="150">
        <f>Q855</f>
        <v>0</v>
      </c>
      <c r="J111" s="150">
        <f>R855</f>
        <v>0</v>
      </c>
      <c r="K111" s="150">
        <f>K855</f>
        <v>0</v>
      </c>
      <c r="M111" s="147"/>
    </row>
    <row r="112" spans="1:47" s="10" customFormat="1" ht="19.899999999999999" customHeight="1">
      <c r="B112" s="147"/>
      <c r="D112" s="148" t="s">
        <v>297</v>
      </c>
      <c r="E112" s="149"/>
      <c r="F112" s="149"/>
      <c r="G112" s="149"/>
      <c r="H112" s="149"/>
      <c r="I112" s="150">
        <f>Q881</f>
        <v>0</v>
      </c>
      <c r="J112" s="150">
        <f>R881</f>
        <v>0</v>
      </c>
      <c r="K112" s="150">
        <f>K881</f>
        <v>0</v>
      </c>
      <c r="M112" s="147"/>
    </row>
    <row r="113" spans="1:65" s="10" customFormat="1" ht="19.899999999999999" customHeight="1">
      <c r="B113" s="147"/>
      <c r="D113" s="148" t="s">
        <v>298</v>
      </c>
      <c r="E113" s="149"/>
      <c r="F113" s="149"/>
      <c r="G113" s="149"/>
      <c r="H113" s="149"/>
      <c r="I113" s="150">
        <f>Q896</f>
        <v>0</v>
      </c>
      <c r="J113" s="150">
        <f>R896</f>
        <v>0</v>
      </c>
      <c r="K113" s="150">
        <f>K896</f>
        <v>0</v>
      </c>
      <c r="M113" s="147"/>
    </row>
    <row r="114" spans="1:65" s="10" customFormat="1" ht="19.899999999999999" customHeight="1">
      <c r="B114" s="147"/>
      <c r="D114" s="148" t="s">
        <v>299</v>
      </c>
      <c r="E114" s="149"/>
      <c r="F114" s="149"/>
      <c r="G114" s="149"/>
      <c r="H114" s="149"/>
      <c r="I114" s="150">
        <f>Q920</f>
        <v>0</v>
      </c>
      <c r="J114" s="150">
        <f>R920</f>
        <v>0</v>
      </c>
      <c r="K114" s="150">
        <f>K920</f>
        <v>0</v>
      </c>
      <c r="M114" s="147"/>
    </row>
    <row r="115" spans="1:65" s="9" customFormat="1" ht="24.95" customHeight="1">
      <c r="B115" s="143"/>
      <c r="D115" s="144" t="s">
        <v>300</v>
      </c>
      <c r="E115" s="145"/>
      <c r="F115" s="145"/>
      <c r="G115" s="145"/>
      <c r="H115" s="145"/>
      <c r="I115" s="146">
        <f>Q943</f>
        <v>0</v>
      </c>
      <c r="J115" s="146">
        <f>R943</f>
        <v>0</v>
      </c>
      <c r="K115" s="146">
        <f>K943</f>
        <v>0</v>
      </c>
      <c r="M115" s="143"/>
    </row>
    <row r="116" spans="1:65" s="10" customFormat="1" ht="19.899999999999999" customHeight="1">
      <c r="B116" s="147"/>
      <c r="D116" s="148" t="s">
        <v>301</v>
      </c>
      <c r="E116" s="149"/>
      <c r="F116" s="149"/>
      <c r="G116" s="149"/>
      <c r="H116" s="149"/>
      <c r="I116" s="150">
        <f>Q944</f>
        <v>0</v>
      </c>
      <c r="J116" s="150">
        <f>R944</f>
        <v>0</v>
      </c>
      <c r="K116" s="150">
        <f>K944</f>
        <v>0</v>
      </c>
      <c r="M116" s="147"/>
    </row>
    <row r="117" spans="1:65" s="2" customFormat="1" ht="21.7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42" t="s">
        <v>302</v>
      </c>
      <c r="D119" s="37"/>
      <c r="E119" s="37"/>
      <c r="F119" s="37"/>
      <c r="G119" s="37"/>
      <c r="H119" s="37"/>
      <c r="I119" s="37"/>
      <c r="J119" s="37"/>
      <c r="K119" s="151">
        <f>ROUND(K120 + K121 + K122 + K123 + K124 + K125,2)</f>
        <v>0</v>
      </c>
      <c r="L119" s="37"/>
      <c r="M119" s="50"/>
      <c r="O119" s="152" t="s">
        <v>45</v>
      </c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18" customHeight="1">
      <c r="A120" s="37"/>
      <c r="B120" s="153"/>
      <c r="C120" s="154"/>
      <c r="D120" s="323" t="s">
        <v>303</v>
      </c>
      <c r="E120" s="328"/>
      <c r="F120" s="328"/>
      <c r="G120" s="154"/>
      <c r="H120" s="154"/>
      <c r="I120" s="154"/>
      <c r="J120" s="154"/>
      <c r="K120" s="112"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304</v>
      </c>
      <c r="AZ120" s="157"/>
      <c r="BA120" s="157"/>
      <c r="BB120" s="157"/>
      <c r="BC120" s="157"/>
      <c r="BD120" s="157"/>
      <c r="BE120" s="160">
        <f t="shared" ref="BE120:BE125" si="1">IF(O120="základná",K120,0)</f>
        <v>0</v>
      </c>
      <c r="BF120" s="160">
        <f t="shared" ref="BF120:BF125" si="2">IF(O120="znížená",K120,0)</f>
        <v>0</v>
      </c>
      <c r="BG120" s="160">
        <f t="shared" ref="BG120:BG125" si="3">IF(O120="zákl. prenesená",K120,0)</f>
        <v>0</v>
      </c>
      <c r="BH120" s="160">
        <f t="shared" ref="BH120:BH125" si="4">IF(O120="zníž. prenesená",K120,0)</f>
        <v>0</v>
      </c>
      <c r="BI120" s="160">
        <f t="shared" ref="BI120:BI125" si="5">IF(O120="nulová",K120,0)</f>
        <v>0</v>
      </c>
      <c r="BJ120" s="159" t="s">
        <v>96</v>
      </c>
      <c r="BK120" s="157"/>
      <c r="BL120" s="157"/>
      <c r="BM120" s="157"/>
    </row>
    <row r="121" spans="1:65" s="2" customFormat="1" ht="18" customHeight="1">
      <c r="A121" s="37"/>
      <c r="B121" s="153"/>
      <c r="C121" s="154"/>
      <c r="D121" s="323" t="s">
        <v>305</v>
      </c>
      <c r="E121" s="328"/>
      <c r="F121" s="328"/>
      <c r="G121" s="154"/>
      <c r="H121" s="154"/>
      <c r="I121" s="154"/>
      <c r="J121" s="154"/>
      <c r="K121" s="112">
        <v>0</v>
      </c>
      <c r="L121" s="154"/>
      <c r="M121" s="156"/>
      <c r="N121" s="157"/>
      <c r="O121" s="158" t="s">
        <v>47</v>
      </c>
      <c r="P121" s="157"/>
      <c r="Q121" s="157"/>
      <c r="R121" s="157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9" t="s">
        <v>304</v>
      </c>
      <c r="AZ121" s="157"/>
      <c r="BA121" s="157"/>
      <c r="BB121" s="157"/>
      <c r="BC121" s="157"/>
      <c r="BD121" s="157"/>
      <c r="BE121" s="160">
        <f t="shared" si="1"/>
        <v>0</v>
      </c>
      <c r="BF121" s="160">
        <f t="shared" si="2"/>
        <v>0</v>
      </c>
      <c r="BG121" s="160">
        <f t="shared" si="3"/>
        <v>0</v>
      </c>
      <c r="BH121" s="160">
        <f t="shared" si="4"/>
        <v>0</v>
      </c>
      <c r="BI121" s="160">
        <f t="shared" si="5"/>
        <v>0</v>
      </c>
      <c r="BJ121" s="159" t="s">
        <v>96</v>
      </c>
      <c r="BK121" s="157"/>
      <c r="BL121" s="157"/>
      <c r="BM121" s="157"/>
    </row>
    <row r="122" spans="1:65" s="2" customFormat="1" ht="18" customHeight="1">
      <c r="A122" s="37"/>
      <c r="B122" s="153"/>
      <c r="C122" s="154"/>
      <c r="D122" s="323" t="s">
        <v>306</v>
      </c>
      <c r="E122" s="328"/>
      <c r="F122" s="328"/>
      <c r="G122" s="154"/>
      <c r="H122" s="154"/>
      <c r="I122" s="154"/>
      <c r="J122" s="154"/>
      <c r="K122" s="112">
        <v>0</v>
      </c>
      <c r="L122" s="154"/>
      <c r="M122" s="156"/>
      <c r="N122" s="157"/>
      <c r="O122" s="158" t="s">
        <v>47</v>
      </c>
      <c r="P122" s="157"/>
      <c r="Q122" s="157"/>
      <c r="R122" s="157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9" t="s">
        <v>304</v>
      </c>
      <c r="AZ122" s="157"/>
      <c r="BA122" s="157"/>
      <c r="BB122" s="157"/>
      <c r="BC122" s="157"/>
      <c r="BD122" s="157"/>
      <c r="BE122" s="160">
        <f t="shared" si="1"/>
        <v>0</v>
      </c>
      <c r="BF122" s="160">
        <f t="shared" si="2"/>
        <v>0</v>
      </c>
      <c r="BG122" s="160">
        <f t="shared" si="3"/>
        <v>0</v>
      </c>
      <c r="BH122" s="160">
        <f t="shared" si="4"/>
        <v>0</v>
      </c>
      <c r="BI122" s="160">
        <f t="shared" si="5"/>
        <v>0</v>
      </c>
      <c r="BJ122" s="159" t="s">
        <v>96</v>
      </c>
      <c r="BK122" s="157"/>
      <c r="BL122" s="157"/>
      <c r="BM122" s="157"/>
    </row>
    <row r="123" spans="1:65" s="2" customFormat="1" ht="18" customHeight="1">
      <c r="A123" s="37"/>
      <c r="B123" s="153"/>
      <c r="C123" s="154"/>
      <c r="D123" s="323" t="s">
        <v>307</v>
      </c>
      <c r="E123" s="328"/>
      <c r="F123" s="328"/>
      <c r="G123" s="154"/>
      <c r="H123" s="154"/>
      <c r="I123" s="154"/>
      <c r="J123" s="154"/>
      <c r="K123" s="112">
        <v>0</v>
      </c>
      <c r="L123" s="154"/>
      <c r="M123" s="156"/>
      <c r="N123" s="157"/>
      <c r="O123" s="158" t="s">
        <v>47</v>
      </c>
      <c r="P123" s="157"/>
      <c r="Q123" s="157"/>
      <c r="R123" s="157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9" t="s">
        <v>304</v>
      </c>
      <c r="AZ123" s="157"/>
      <c r="BA123" s="157"/>
      <c r="BB123" s="157"/>
      <c r="BC123" s="157"/>
      <c r="BD123" s="157"/>
      <c r="BE123" s="160">
        <f t="shared" si="1"/>
        <v>0</v>
      </c>
      <c r="BF123" s="160">
        <f t="shared" si="2"/>
        <v>0</v>
      </c>
      <c r="BG123" s="160">
        <f t="shared" si="3"/>
        <v>0</v>
      </c>
      <c r="BH123" s="160">
        <f t="shared" si="4"/>
        <v>0</v>
      </c>
      <c r="BI123" s="160">
        <f t="shared" si="5"/>
        <v>0</v>
      </c>
      <c r="BJ123" s="159" t="s">
        <v>96</v>
      </c>
      <c r="BK123" s="157"/>
      <c r="BL123" s="157"/>
      <c r="BM123" s="157"/>
    </row>
    <row r="124" spans="1:65" s="2" customFormat="1" ht="18" customHeight="1">
      <c r="A124" s="37"/>
      <c r="B124" s="153"/>
      <c r="C124" s="154"/>
      <c r="D124" s="323" t="s">
        <v>308</v>
      </c>
      <c r="E124" s="328"/>
      <c r="F124" s="328"/>
      <c r="G124" s="154"/>
      <c r="H124" s="154"/>
      <c r="I124" s="154"/>
      <c r="J124" s="154"/>
      <c r="K124" s="112">
        <v>0</v>
      </c>
      <c r="L124" s="154"/>
      <c r="M124" s="156"/>
      <c r="N124" s="157"/>
      <c r="O124" s="158" t="s">
        <v>47</v>
      </c>
      <c r="P124" s="157"/>
      <c r="Q124" s="157"/>
      <c r="R124" s="157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9" t="s">
        <v>304</v>
      </c>
      <c r="AZ124" s="157"/>
      <c r="BA124" s="157"/>
      <c r="BB124" s="157"/>
      <c r="BC124" s="157"/>
      <c r="BD124" s="157"/>
      <c r="BE124" s="160">
        <f t="shared" si="1"/>
        <v>0</v>
      </c>
      <c r="BF124" s="160">
        <f t="shared" si="2"/>
        <v>0</v>
      </c>
      <c r="BG124" s="160">
        <f t="shared" si="3"/>
        <v>0</v>
      </c>
      <c r="BH124" s="160">
        <f t="shared" si="4"/>
        <v>0</v>
      </c>
      <c r="BI124" s="160">
        <f t="shared" si="5"/>
        <v>0</v>
      </c>
      <c r="BJ124" s="159" t="s">
        <v>96</v>
      </c>
      <c r="BK124" s="157"/>
      <c r="BL124" s="157"/>
      <c r="BM124" s="157"/>
    </row>
    <row r="125" spans="1:65" s="2" customFormat="1" ht="18" customHeight="1">
      <c r="A125" s="37"/>
      <c r="B125" s="153"/>
      <c r="C125" s="154"/>
      <c r="D125" s="155" t="s">
        <v>309</v>
      </c>
      <c r="E125" s="154"/>
      <c r="F125" s="154"/>
      <c r="G125" s="154"/>
      <c r="H125" s="154"/>
      <c r="I125" s="154"/>
      <c r="J125" s="154"/>
      <c r="K125" s="112">
        <f>ROUND(K32*T125,2)</f>
        <v>0</v>
      </c>
      <c r="L125" s="154"/>
      <c r="M125" s="156"/>
      <c r="N125" s="157"/>
      <c r="O125" s="158" t="s">
        <v>47</v>
      </c>
      <c r="P125" s="157"/>
      <c r="Q125" s="157"/>
      <c r="R125" s="157"/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9" t="s">
        <v>310</v>
      </c>
      <c r="AZ125" s="157"/>
      <c r="BA125" s="157"/>
      <c r="BB125" s="157"/>
      <c r="BC125" s="157"/>
      <c r="BD125" s="157"/>
      <c r="BE125" s="160">
        <f t="shared" si="1"/>
        <v>0</v>
      </c>
      <c r="BF125" s="160">
        <f t="shared" si="2"/>
        <v>0</v>
      </c>
      <c r="BG125" s="160">
        <f t="shared" si="3"/>
        <v>0</v>
      </c>
      <c r="BH125" s="160">
        <f t="shared" si="4"/>
        <v>0</v>
      </c>
      <c r="BI125" s="160">
        <f t="shared" si="5"/>
        <v>0</v>
      </c>
      <c r="BJ125" s="159" t="s">
        <v>96</v>
      </c>
      <c r="BK125" s="157"/>
      <c r="BL125" s="157"/>
      <c r="BM125" s="157"/>
    </row>
    <row r="126" spans="1:65" s="2" customFormat="1" ht="11.25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29.25" customHeight="1">
      <c r="A127" s="37"/>
      <c r="B127" s="38"/>
      <c r="C127" s="118" t="s">
        <v>266</v>
      </c>
      <c r="D127" s="119"/>
      <c r="E127" s="119"/>
      <c r="F127" s="119"/>
      <c r="G127" s="119"/>
      <c r="H127" s="119"/>
      <c r="I127" s="119"/>
      <c r="J127" s="119"/>
      <c r="K127" s="120">
        <f>ROUND(K98+K119,2)</f>
        <v>0</v>
      </c>
      <c r="L127" s="119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6.95" customHeight="1">
      <c r="A128" s="37"/>
      <c r="B128" s="55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32" spans="1:31" s="2" customFormat="1" ht="6.95" customHeight="1">
      <c r="A132" s="37"/>
      <c r="B132" s="57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31" s="2" customFormat="1" ht="24.95" customHeight="1">
      <c r="A133" s="37"/>
      <c r="B133" s="38"/>
      <c r="C133" s="23" t="s">
        <v>311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31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31" s="2" customFormat="1" ht="12" customHeight="1">
      <c r="A135" s="37"/>
      <c r="B135" s="38"/>
      <c r="C135" s="29" t="s">
        <v>15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16.5" customHeight="1">
      <c r="A136" s="37"/>
      <c r="B136" s="38"/>
      <c r="C136" s="37"/>
      <c r="D136" s="37"/>
      <c r="E136" s="324" t="str">
        <f>E7</f>
        <v>Krytá plaváreň Lučenec</v>
      </c>
      <c r="F136" s="325"/>
      <c r="G136" s="325"/>
      <c r="H136" s="325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1" customFormat="1" ht="12" customHeight="1">
      <c r="B137" s="22"/>
      <c r="C137" s="29" t="s">
        <v>272</v>
      </c>
      <c r="M137" s="22"/>
    </row>
    <row r="138" spans="1:31" s="2" customFormat="1" ht="16.5" customHeight="1">
      <c r="A138" s="37"/>
      <c r="B138" s="38"/>
      <c r="C138" s="37"/>
      <c r="D138" s="37"/>
      <c r="E138" s="324" t="s">
        <v>273</v>
      </c>
      <c r="F138" s="326"/>
      <c r="G138" s="326"/>
      <c r="H138" s="326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2" customFormat="1" ht="12" customHeight="1">
      <c r="A139" s="37"/>
      <c r="B139" s="38"/>
      <c r="C139" s="29" t="s">
        <v>274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31" s="2" customFormat="1" ht="16.5" customHeight="1">
      <c r="A140" s="37"/>
      <c r="B140" s="38"/>
      <c r="C140" s="37"/>
      <c r="D140" s="37"/>
      <c r="E140" s="305" t="str">
        <f>E11</f>
        <v>S.01 - Spodná stavba</v>
      </c>
      <c r="F140" s="326"/>
      <c r="G140" s="326"/>
      <c r="H140" s="326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6.95" customHeight="1">
      <c r="A141" s="37"/>
      <c r="B141" s="38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2" customHeight="1">
      <c r="A142" s="37"/>
      <c r="B142" s="38"/>
      <c r="C142" s="29" t="s">
        <v>19</v>
      </c>
      <c r="D142" s="37"/>
      <c r="E142" s="37"/>
      <c r="F142" s="27" t="str">
        <f>F14</f>
        <v>ul. Športová, Lučenec</v>
      </c>
      <c r="G142" s="37"/>
      <c r="H142" s="37"/>
      <c r="I142" s="29" t="s">
        <v>21</v>
      </c>
      <c r="J142" s="63" t="str">
        <f>IF(J14="","",J14)</f>
        <v>21. 4. 2022</v>
      </c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6.9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2" customFormat="1" ht="15.2" customHeight="1">
      <c r="A144" s="37"/>
      <c r="B144" s="38"/>
      <c r="C144" s="29" t="s">
        <v>23</v>
      </c>
      <c r="D144" s="37"/>
      <c r="E144" s="37"/>
      <c r="F144" s="27" t="str">
        <f>E17</f>
        <v>Mesto Lučenec</v>
      </c>
      <c r="G144" s="37"/>
      <c r="H144" s="37"/>
      <c r="I144" s="29" t="s">
        <v>29</v>
      </c>
      <c r="J144" s="32" t="str">
        <f>E23</f>
        <v>Aproving, s.r.o.</v>
      </c>
      <c r="K144" s="37"/>
      <c r="L144" s="37"/>
      <c r="M144" s="50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pans="1:65" s="2" customFormat="1" ht="15.2" customHeight="1">
      <c r="A145" s="37"/>
      <c r="B145" s="38"/>
      <c r="C145" s="29" t="s">
        <v>27</v>
      </c>
      <c r="D145" s="37"/>
      <c r="E145" s="37"/>
      <c r="F145" s="27" t="str">
        <f>IF(E20="","",E20)</f>
        <v>Vyplň údaj</v>
      </c>
      <c r="G145" s="37"/>
      <c r="H145" s="37"/>
      <c r="I145" s="29" t="s">
        <v>34</v>
      </c>
      <c r="J145" s="32" t="str">
        <f>E26</f>
        <v xml:space="preserve"> </v>
      </c>
      <c r="K145" s="37"/>
      <c r="L145" s="37"/>
      <c r="M145" s="50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pans="1:65" s="2" customFormat="1" ht="10.35" customHeight="1">
      <c r="A146" s="37"/>
      <c r="B146" s="38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50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pans="1:65" s="11" customFormat="1" ht="29.25" customHeight="1">
      <c r="A147" s="161"/>
      <c r="B147" s="162"/>
      <c r="C147" s="163" t="s">
        <v>312</v>
      </c>
      <c r="D147" s="164" t="s">
        <v>66</v>
      </c>
      <c r="E147" s="164" t="s">
        <v>62</v>
      </c>
      <c r="F147" s="164" t="s">
        <v>63</v>
      </c>
      <c r="G147" s="164" t="s">
        <v>313</v>
      </c>
      <c r="H147" s="164" t="s">
        <v>314</v>
      </c>
      <c r="I147" s="164" t="s">
        <v>315</v>
      </c>
      <c r="J147" s="164" t="s">
        <v>316</v>
      </c>
      <c r="K147" s="165" t="s">
        <v>281</v>
      </c>
      <c r="L147" s="166" t="s">
        <v>317</v>
      </c>
      <c r="M147" s="167"/>
      <c r="N147" s="70" t="s">
        <v>1</v>
      </c>
      <c r="O147" s="71" t="s">
        <v>45</v>
      </c>
      <c r="P147" s="71" t="s">
        <v>318</v>
      </c>
      <c r="Q147" s="71" t="s">
        <v>319</v>
      </c>
      <c r="R147" s="71" t="s">
        <v>320</v>
      </c>
      <c r="S147" s="71" t="s">
        <v>321</v>
      </c>
      <c r="T147" s="71" t="s">
        <v>322</v>
      </c>
      <c r="U147" s="71" t="s">
        <v>323</v>
      </c>
      <c r="V147" s="71" t="s">
        <v>324</v>
      </c>
      <c r="W147" s="71" t="s">
        <v>325</v>
      </c>
      <c r="X147" s="72" t="s">
        <v>326</v>
      </c>
      <c r="Y147" s="161"/>
      <c r="Z147" s="161"/>
      <c r="AA147" s="161"/>
      <c r="AB147" s="161"/>
      <c r="AC147" s="161"/>
      <c r="AD147" s="161"/>
      <c r="AE147" s="161"/>
    </row>
    <row r="148" spans="1:65" s="2" customFormat="1" ht="22.9" customHeight="1">
      <c r="A148" s="37"/>
      <c r="B148" s="38"/>
      <c r="C148" s="77" t="s">
        <v>276</v>
      </c>
      <c r="D148" s="37"/>
      <c r="E148" s="37"/>
      <c r="F148" s="37"/>
      <c r="G148" s="37"/>
      <c r="H148" s="37"/>
      <c r="I148" s="37"/>
      <c r="J148" s="37"/>
      <c r="K148" s="168">
        <f>BK148</f>
        <v>0</v>
      </c>
      <c r="L148" s="37"/>
      <c r="M148" s="38"/>
      <c r="N148" s="73"/>
      <c r="O148" s="64"/>
      <c r="P148" s="74"/>
      <c r="Q148" s="169">
        <f>Q149+Q723+Q943</f>
        <v>0</v>
      </c>
      <c r="R148" s="169">
        <f>R149+R723+R943</f>
        <v>0</v>
      </c>
      <c r="S148" s="74"/>
      <c r="T148" s="170">
        <f>T149+T723+T943</f>
        <v>0</v>
      </c>
      <c r="U148" s="74"/>
      <c r="V148" s="170">
        <f>V149+V723+V943</f>
        <v>4295.7486695899988</v>
      </c>
      <c r="W148" s="74"/>
      <c r="X148" s="171">
        <f>X149+X723+X943</f>
        <v>0</v>
      </c>
      <c r="Y148" s="37"/>
      <c r="Z148" s="37"/>
      <c r="AA148" s="37"/>
      <c r="AB148" s="37"/>
      <c r="AC148" s="37"/>
      <c r="AD148" s="37"/>
      <c r="AE148" s="37"/>
      <c r="AT148" s="19" t="s">
        <v>82</v>
      </c>
      <c r="AU148" s="19" t="s">
        <v>283</v>
      </c>
      <c r="BK148" s="172">
        <f>BK149+BK723+BK943</f>
        <v>0</v>
      </c>
    </row>
    <row r="149" spans="1:65" s="12" customFormat="1" ht="25.9" customHeight="1">
      <c r="B149" s="173"/>
      <c r="D149" s="174" t="s">
        <v>82</v>
      </c>
      <c r="E149" s="175" t="s">
        <v>327</v>
      </c>
      <c r="F149" s="175" t="s">
        <v>328</v>
      </c>
      <c r="I149" s="176"/>
      <c r="J149" s="176"/>
      <c r="K149" s="177">
        <f>BK149</f>
        <v>0</v>
      </c>
      <c r="M149" s="173"/>
      <c r="N149" s="178"/>
      <c r="O149" s="179"/>
      <c r="P149" s="179"/>
      <c r="Q149" s="180">
        <f>Q150+Q251+Q481+Q562+Q668+Q721</f>
        <v>0</v>
      </c>
      <c r="R149" s="180">
        <f>R150+R251+R481+R562+R668+R721</f>
        <v>0</v>
      </c>
      <c r="S149" s="179"/>
      <c r="T149" s="181">
        <f>T150+T251+T481+T562+T668+T721</f>
        <v>0</v>
      </c>
      <c r="U149" s="179"/>
      <c r="V149" s="181">
        <f>V150+V251+V481+V562+V668+V721</f>
        <v>4279.302737009999</v>
      </c>
      <c r="W149" s="179"/>
      <c r="X149" s="182">
        <f>X150+X251+X481+X562+X668+X721</f>
        <v>0</v>
      </c>
      <c r="AR149" s="174" t="s">
        <v>90</v>
      </c>
      <c r="AT149" s="183" t="s">
        <v>82</v>
      </c>
      <c r="AU149" s="183" t="s">
        <v>83</v>
      </c>
      <c r="AY149" s="174" t="s">
        <v>329</v>
      </c>
      <c r="BK149" s="184">
        <f>BK150+BK251+BK481+BK562+BK668+BK721</f>
        <v>0</v>
      </c>
    </row>
    <row r="150" spans="1:65" s="12" customFormat="1" ht="22.9" customHeight="1">
      <c r="B150" s="173"/>
      <c r="D150" s="174" t="s">
        <v>82</v>
      </c>
      <c r="E150" s="185" t="s">
        <v>90</v>
      </c>
      <c r="F150" s="185" t="s">
        <v>330</v>
      </c>
      <c r="I150" s="176"/>
      <c r="J150" s="176"/>
      <c r="K150" s="186">
        <f>BK150</f>
        <v>0</v>
      </c>
      <c r="M150" s="173"/>
      <c r="N150" s="178"/>
      <c r="O150" s="179"/>
      <c r="P150" s="179"/>
      <c r="Q150" s="180">
        <f>SUM(Q151:Q250)</f>
        <v>0</v>
      </c>
      <c r="R150" s="180">
        <f>SUM(R151:R250)</f>
        <v>0</v>
      </c>
      <c r="S150" s="179"/>
      <c r="T150" s="181">
        <f>SUM(T151:T250)</f>
        <v>0</v>
      </c>
      <c r="U150" s="179"/>
      <c r="V150" s="181">
        <f>SUM(V151:V250)</f>
        <v>298.79049999999995</v>
      </c>
      <c r="W150" s="179"/>
      <c r="X150" s="182">
        <f>SUM(X151:X250)</f>
        <v>0</v>
      </c>
      <c r="AR150" s="174" t="s">
        <v>90</v>
      </c>
      <c r="AT150" s="183" t="s">
        <v>82</v>
      </c>
      <c r="AU150" s="183" t="s">
        <v>90</v>
      </c>
      <c r="AY150" s="174" t="s">
        <v>329</v>
      </c>
      <c r="BK150" s="184">
        <f>SUM(BK151:BK250)</f>
        <v>0</v>
      </c>
    </row>
    <row r="151" spans="1:65" s="2" customFormat="1" ht="37.9" customHeight="1">
      <c r="A151" s="37"/>
      <c r="B151" s="153"/>
      <c r="C151" s="187" t="s">
        <v>90</v>
      </c>
      <c r="D151" s="187" t="s">
        <v>331</v>
      </c>
      <c r="E151" s="188" t="s">
        <v>332</v>
      </c>
      <c r="F151" s="189" t="s">
        <v>333</v>
      </c>
      <c r="G151" s="190" t="s">
        <v>334</v>
      </c>
      <c r="H151" s="191">
        <v>3500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335</v>
      </c>
      <c r="AT151" s="199" t="s">
        <v>331</v>
      </c>
      <c r="AU151" s="199" t="s">
        <v>96</v>
      </c>
      <c r="AY151" s="19" t="s">
        <v>329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335</v>
      </c>
      <c r="BM151" s="199" t="s">
        <v>336</v>
      </c>
    </row>
    <row r="152" spans="1:65" s="2" customFormat="1" ht="24.2" customHeight="1">
      <c r="A152" s="37"/>
      <c r="B152" s="153"/>
      <c r="C152" s="187" t="s">
        <v>96</v>
      </c>
      <c r="D152" s="187" t="s">
        <v>331</v>
      </c>
      <c r="E152" s="188" t="s">
        <v>337</v>
      </c>
      <c r="F152" s="189" t="s">
        <v>338</v>
      </c>
      <c r="G152" s="190" t="s">
        <v>334</v>
      </c>
      <c r="H152" s="191">
        <v>500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335</v>
      </c>
      <c r="AT152" s="199" t="s">
        <v>331</v>
      </c>
      <c r="AU152" s="199" t="s">
        <v>96</v>
      </c>
      <c r="AY152" s="19" t="s">
        <v>329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335</v>
      </c>
      <c r="BM152" s="199" t="s">
        <v>339</v>
      </c>
    </row>
    <row r="153" spans="1:65" s="2" customFormat="1" ht="24.2" customHeight="1">
      <c r="A153" s="37"/>
      <c r="B153" s="153"/>
      <c r="C153" s="187" t="s">
        <v>178</v>
      </c>
      <c r="D153" s="187" t="s">
        <v>331</v>
      </c>
      <c r="E153" s="188" t="s">
        <v>340</v>
      </c>
      <c r="F153" s="189" t="s">
        <v>341</v>
      </c>
      <c r="G153" s="190" t="s">
        <v>342</v>
      </c>
      <c r="H153" s="191">
        <v>150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7.3899999999999999E-3</v>
      </c>
      <c r="V153" s="197">
        <f>U153*H153</f>
        <v>1.1085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335</v>
      </c>
      <c r="AT153" s="199" t="s">
        <v>331</v>
      </c>
      <c r="AU153" s="199" t="s">
        <v>96</v>
      </c>
      <c r="AY153" s="19" t="s">
        <v>329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335</v>
      </c>
      <c r="BM153" s="199" t="s">
        <v>343</v>
      </c>
    </row>
    <row r="154" spans="1:65" s="2" customFormat="1" ht="24.2" customHeight="1">
      <c r="A154" s="37"/>
      <c r="B154" s="153"/>
      <c r="C154" s="187" t="s">
        <v>335</v>
      </c>
      <c r="D154" s="187" t="s">
        <v>331</v>
      </c>
      <c r="E154" s="188" t="s">
        <v>344</v>
      </c>
      <c r="F154" s="189" t="s">
        <v>345</v>
      </c>
      <c r="G154" s="190" t="s">
        <v>346</v>
      </c>
      <c r="H154" s="191">
        <v>720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335</v>
      </c>
      <c r="AT154" s="199" t="s">
        <v>331</v>
      </c>
      <c r="AU154" s="199" t="s">
        <v>96</v>
      </c>
      <c r="AY154" s="19" t="s">
        <v>329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335</v>
      </c>
      <c r="BM154" s="199" t="s">
        <v>347</v>
      </c>
    </row>
    <row r="155" spans="1:65" s="13" customFormat="1" ht="11.25">
      <c r="B155" s="201"/>
      <c r="D155" s="202" t="s">
        <v>348</v>
      </c>
      <c r="E155" s="203" t="s">
        <v>1</v>
      </c>
      <c r="F155" s="204" t="s">
        <v>349</v>
      </c>
      <c r="H155" s="205">
        <v>720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348</v>
      </c>
      <c r="AU155" s="203" t="s">
        <v>96</v>
      </c>
      <c r="AV155" s="13" t="s">
        <v>96</v>
      </c>
      <c r="AW155" s="13" t="s">
        <v>4</v>
      </c>
      <c r="AX155" s="13" t="s">
        <v>90</v>
      </c>
      <c r="AY155" s="203" t="s">
        <v>329</v>
      </c>
    </row>
    <row r="156" spans="1:65" s="2" customFormat="1" ht="24.2" customHeight="1">
      <c r="A156" s="37"/>
      <c r="B156" s="153"/>
      <c r="C156" s="187" t="s">
        <v>350</v>
      </c>
      <c r="D156" s="187" t="s">
        <v>331</v>
      </c>
      <c r="E156" s="188" t="s">
        <v>351</v>
      </c>
      <c r="F156" s="189" t="s">
        <v>352</v>
      </c>
      <c r="G156" s="190" t="s">
        <v>353</v>
      </c>
      <c r="H156" s="191">
        <v>30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335</v>
      </c>
      <c r="AT156" s="199" t="s">
        <v>331</v>
      </c>
      <c r="AU156" s="199" t="s">
        <v>96</v>
      </c>
      <c r="AY156" s="19" t="s">
        <v>329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335</v>
      </c>
      <c r="BM156" s="199" t="s">
        <v>354</v>
      </c>
    </row>
    <row r="157" spans="1:65" s="2" customFormat="1" ht="24.2" customHeight="1">
      <c r="A157" s="37"/>
      <c r="B157" s="153"/>
      <c r="C157" s="187" t="s">
        <v>355</v>
      </c>
      <c r="D157" s="187" t="s">
        <v>331</v>
      </c>
      <c r="E157" s="188" t="s">
        <v>356</v>
      </c>
      <c r="F157" s="189" t="s">
        <v>357</v>
      </c>
      <c r="G157" s="190" t="s">
        <v>342</v>
      </c>
      <c r="H157" s="191">
        <v>150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3.8999999999999998E-3</v>
      </c>
      <c r="V157" s="197">
        <f>U157*H157</f>
        <v>0.58499999999999996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335</v>
      </c>
      <c r="AT157" s="199" t="s">
        <v>331</v>
      </c>
      <c r="AU157" s="199" t="s">
        <v>96</v>
      </c>
      <c r="AY157" s="19" t="s">
        <v>329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335</v>
      </c>
      <c r="BM157" s="199" t="s">
        <v>358</v>
      </c>
    </row>
    <row r="158" spans="1:65" s="2" customFormat="1" ht="24.2" customHeight="1">
      <c r="A158" s="37"/>
      <c r="B158" s="153"/>
      <c r="C158" s="187" t="s">
        <v>359</v>
      </c>
      <c r="D158" s="187" t="s">
        <v>331</v>
      </c>
      <c r="E158" s="188" t="s">
        <v>360</v>
      </c>
      <c r="F158" s="189" t="s">
        <v>361</v>
      </c>
      <c r="G158" s="190" t="s">
        <v>362</v>
      </c>
      <c r="H158" s="191">
        <v>5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335</v>
      </c>
      <c r="AT158" s="199" t="s">
        <v>331</v>
      </c>
      <c r="AU158" s="199" t="s">
        <v>96</v>
      </c>
      <c r="AY158" s="19" t="s">
        <v>329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335</v>
      </c>
      <c r="BM158" s="199" t="s">
        <v>363</v>
      </c>
    </row>
    <row r="159" spans="1:65" s="2" customFormat="1" ht="33" customHeight="1">
      <c r="A159" s="37"/>
      <c r="B159" s="153"/>
      <c r="C159" s="187" t="s">
        <v>364</v>
      </c>
      <c r="D159" s="187" t="s">
        <v>331</v>
      </c>
      <c r="E159" s="188" t="s">
        <v>365</v>
      </c>
      <c r="F159" s="189" t="s">
        <v>366</v>
      </c>
      <c r="G159" s="190" t="s">
        <v>362</v>
      </c>
      <c r="H159" s="191">
        <v>960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335</v>
      </c>
      <c r="AT159" s="199" t="s">
        <v>331</v>
      </c>
      <c r="AU159" s="199" t="s">
        <v>96</v>
      </c>
      <c r="AY159" s="19" t="s">
        <v>329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335</v>
      </c>
      <c r="BM159" s="199" t="s">
        <v>367</v>
      </c>
    </row>
    <row r="160" spans="1:65" s="13" customFormat="1" ht="11.25">
      <c r="B160" s="201"/>
      <c r="D160" s="202" t="s">
        <v>348</v>
      </c>
      <c r="E160" s="203" t="s">
        <v>1</v>
      </c>
      <c r="F160" s="204" t="s">
        <v>368</v>
      </c>
      <c r="H160" s="205">
        <v>960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348</v>
      </c>
      <c r="AU160" s="203" t="s">
        <v>96</v>
      </c>
      <c r="AV160" s="13" t="s">
        <v>96</v>
      </c>
      <c r="AW160" s="13" t="s">
        <v>4</v>
      </c>
      <c r="AX160" s="13" t="s">
        <v>90</v>
      </c>
      <c r="AY160" s="203" t="s">
        <v>329</v>
      </c>
    </row>
    <row r="161" spans="1:65" s="2" customFormat="1" ht="24.2" customHeight="1">
      <c r="A161" s="37"/>
      <c r="B161" s="153"/>
      <c r="C161" s="187" t="s">
        <v>369</v>
      </c>
      <c r="D161" s="187" t="s">
        <v>331</v>
      </c>
      <c r="E161" s="188" t="s">
        <v>370</v>
      </c>
      <c r="F161" s="189" t="s">
        <v>371</v>
      </c>
      <c r="G161" s="190" t="s">
        <v>362</v>
      </c>
      <c r="H161" s="191">
        <v>1571.944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335</v>
      </c>
      <c r="AT161" s="199" t="s">
        <v>331</v>
      </c>
      <c r="AU161" s="199" t="s">
        <v>96</v>
      </c>
      <c r="AY161" s="19" t="s">
        <v>329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335</v>
      </c>
      <c r="BM161" s="199" t="s">
        <v>372</v>
      </c>
    </row>
    <row r="162" spans="1:65" s="14" customFormat="1" ht="11.25">
      <c r="B162" s="210"/>
      <c r="D162" s="202" t="s">
        <v>348</v>
      </c>
      <c r="E162" s="211" t="s">
        <v>1</v>
      </c>
      <c r="F162" s="212" t="s">
        <v>373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348</v>
      </c>
      <c r="AU162" s="211" t="s">
        <v>96</v>
      </c>
      <c r="AV162" s="14" t="s">
        <v>90</v>
      </c>
      <c r="AW162" s="14" t="s">
        <v>4</v>
      </c>
      <c r="AX162" s="14" t="s">
        <v>83</v>
      </c>
      <c r="AY162" s="211" t="s">
        <v>329</v>
      </c>
    </row>
    <row r="163" spans="1:65" s="14" customFormat="1" ht="11.25">
      <c r="B163" s="210"/>
      <c r="D163" s="202" t="s">
        <v>348</v>
      </c>
      <c r="E163" s="211" t="s">
        <v>1</v>
      </c>
      <c r="F163" s="212" t="s">
        <v>374</v>
      </c>
      <c r="H163" s="211" t="s">
        <v>1</v>
      </c>
      <c r="I163" s="213"/>
      <c r="J163" s="213"/>
      <c r="M163" s="210"/>
      <c r="N163" s="214"/>
      <c r="O163" s="215"/>
      <c r="P163" s="215"/>
      <c r="Q163" s="215"/>
      <c r="R163" s="215"/>
      <c r="S163" s="215"/>
      <c r="T163" s="215"/>
      <c r="U163" s="215"/>
      <c r="V163" s="215"/>
      <c r="W163" s="215"/>
      <c r="X163" s="216"/>
      <c r="AT163" s="211" t="s">
        <v>348</v>
      </c>
      <c r="AU163" s="211" t="s">
        <v>96</v>
      </c>
      <c r="AV163" s="14" t="s">
        <v>90</v>
      </c>
      <c r="AW163" s="14" t="s">
        <v>4</v>
      </c>
      <c r="AX163" s="14" t="s">
        <v>83</v>
      </c>
      <c r="AY163" s="211" t="s">
        <v>329</v>
      </c>
    </row>
    <row r="164" spans="1:65" s="13" customFormat="1" ht="11.25">
      <c r="B164" s="201"/>
      <c r="D164" s="202" t="s">
        <v>348</v>
      </c>
      <c r="E164" s="203" t="s">
        <v>1</v>
      </c>
      <c r="F164" s="204" t="s">
        <v>375</v>
      </c>
      <c r="H164" s="205">
        <v>1092.46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348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329</v>
      </c>
    </row>
    <row r="165" spans="1:65" s="14" customFormat="1" ht="11.25">
      <c r="B165" s="210"/>
      <c r="D165" s="202" t="s">
        <v>348</v>
      </c>
      <c r="E165" s="211" t="s">
        <v>1</v>
      </c>
      <c r="F165" s="212" t="s">
        <v>376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348</v>
      </c>
      <c r="AU165" s="211" t="s">
        <v>96</v>
      </c>
      <c r="AV165" s="14" t="s">
        <v>90</v>
      </c>
      <c r="AW165" s="14" t="s">
        <v>4</v>
      </c>
      <c r="AX165" s="14" t="s">
        <v>83</v>
      </c>
      <c r="AY165" s="211" t="s">
        <v>329</v>
      </c>
    </row>
    <row r="166" spans="1:65" s="13" customFormat="1" ht="11.25">
      <c r="B166" s="201"/>
      <c r="D166" s="202" t="s">
        <v>348</v>
      </c>
      <c r="E166" s="203" t="s">
        <v>1</v>
      </c>
      <c r="F166" s="204" t="s">
        <v>377</v>
      </c>
      <c r="H166" s="205">
        <v>473.97199999999998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348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329</v>
      </c>
    </row>
    <row r="167" spans="1:65" s="14" customFormat="1" ht="11.25">
      <c r="B167" s="210"/>
      <c r="D167" s="202" t="s">
        <v>348</v>
      </c>
      <c r="E167" s="211" t="s">
        <v>1</v>
      </c>
      <c r="F167" s="212" t="s">
        <v>378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348</v>
      </c>
      <c r="AU167" s="211" t="s">
        <v>96</v>
      </c>
      <c r="AV167" s="14" t="s">
        <v>90</v>
      </c>
      <c r="AW167" s="14" t="s">
        <v>4</v>
      </c>
      <c r="AX167" s="14" t="s">
        <v>83</v>
      </c>
      <c r="AY167" s="211" t="s">
        <v>329</v>
      </c>
    </row>
    <row r="168" spans="1:65" s="13" customFormat="1" ht="11.25">
      <c r="B168" s="201"/>
      <c r="D168" s="202" t="s">
        <v>348</v>
      </c>
      <c r="E168" s="203" t="s">
        <v>1</v>
      </c>
      <c r="F168" s="204" t="s">
        <v>379</v>
      </c>
      <c r="H168" s="205">
        <v>5.5119999999999996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348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329</v>
      </c>
    </row>
    <row r="169" spans="1:65" s="15" customFormat="1" ht="11.25">
      <c r="B169" s="217"/>
      <c r="D169" s="202" t="s">
        <v>348</v>
      </c>
      <c r="E169" s="218" t="s">
        <v>1</v>
      </c>
      <c r="F169" s="219" t="s">
        <v>380</v>
      </c>
      <c r="H169" s="220">
        <v>1571.944</v>
      </c>
      <c r="I169" s="221"/>
      <c r="J169" s="221"/>
      <c r="M169" s="217"/>
      <c r="N169" s="222"/>
      <c r="O169" s="223"/>
      <c r="P169" s="223"/>
      <c r="Q169" s="223"/>
      <c r="R169" s="223"/>
      <c r="S169" s="223"/>
      <c r="T169" s="223"/>
      <c r="U169" s="223"/>
      <c r="V169" s="223"/>
      <c r="W169" s="223"/>
      <c r="X169" s="224"/>
      <c r="AT169" s="218" t="s">
        <v>348</v>
      </c>
      <c r="AU169" s="218" t="s">
        <v>96</v>
      </c>
      <c r="AV169" s="15" t="s">
        <v>335</v>
      </c>
      <c r="AW169" s="15" t="s">
        <v>4</v>
      </c>
      <c r="AX169" s="15" t="s">
        <v>90</v>
      </c>
      <c r="AY169" s="218" t="s">
        <v>329</v>
      </c>
    </row>
    <row r="170" spans="1:65" s="2" customFormat="1" ht="24.2" customHeight="1">
      <c r="A170" s="37"/>
      <c r="B170" s="153"/>
      <c r="C170" s="187" t="s">
        <v>381</v>
      </c>
      <c r="D170" s="187" t="s">
        <v>331</v>
      </c>
      <c r="E170" s="188" t="s">
        <v>382</v>
      </c>
      <c r="F170" s="189" t="s">
        <v>383</v>
      </c>
      <c r="G170" s="190" t="s">
        <v>362</v>
      </c>
      <c r="H170" s="191">
        <v>471.58300000000003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335</v>
      </c>
      <c r="AT170" s="199" t="s">
        <v>331</v>
      </c>
      <c r="AU170" s="199" t="s">
        <v>96</v>
      </c>
      <c r="AY170" s="19" t="s">
        <v>329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335</v>
      </c>
      <c r="BM170" s="199" t="s">
        <v>384</v>
      </c>
    </row>
    <row r="171" spans="1:65" s="13" customFormat="1" ht="11.25">
      <c r="B171" s="201"/>
      <c r="D171" s="202" t="s">
        <v>348</v>
      </c>
      <c r="E171" s="203" t="s">
        <v>1</v>
      </c>
      <c r="F171" s="204" t="s">
        <v>385</v>
      </c>
      <c r="H171" s="205">
        <v>471.58300000000003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348</v>
      </c>
      <c r="AU171" s="203" t="s">
        <v>96</v>
      </c>
      <c r="AV171" s="13" t="s">
        <v>96</v>
      </c>
      <c r="AW171" s="13" t="s">
        <v>4</v>
      </c>
      <c r="AX171" s="13" t="s">
        <v>90</v>
      </c>
      <c r="AY171" s="203" t="s">
        <v>329</v>
      </c>
    </row>
    <row r="172" spans="1:65" s="2" customFormat="1" ht="24.2" customHeight="1">
      <c r="A172" s="37"/>
      <c r="B172" s="153"/>
      <c r="C172" s="187" t="s">
        <v>386</v>
      </c>
      <c r="D172" s="187" t="s">
        <v>331</v>
      </c>
      <c r="E172" s="188" t="s">
        <v>387</v>
      </c>
      <c r="F172" s="189" t="s">
        <v>388</v>
      </c>
      <c r="G172" s="190" t="s">
        <v>362</v>
      </c>
      <c r="H172" s="191">
        <v>50.832000000000001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0</v>
      </c>
      <c r="V172" s="197">
        <f>U172*H172</f>
        <v>0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335</v>
      </c>
      <c r="AT172" s="199" t="s">
        <v>331</v>
      </c>
      <c r="AU172" s="199" t="s">
        <v>96</v>
      </c>
      <c r="AY172" s="19" t="s">
        <v>329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335</v>
      </c>
      <c r="BM172" s="199" t="s">
        <v>389</v>
      </c>
    </row>
    <row r="173" spans="1:65" s="14" customFormat="1" ht="11.25">
      <c r="B173" s="210"/>
      <c r="D173" s="202" t="s">
        <v>348</v>
      </c>
      <c r="E173" s="211" t="s">
        <v>1</v>
      </c>
      <c r="F173" s="212" t="s">
        <v>390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348</v>
      </c>
      <c r="AU173" s="211" t="s">
        <v>96</v>
      </c>
      <c r="AV173" s="14" t="s">
        <v>90</v>
      </c>
      <c r="AW173" s="14" t="s">
        <v>4</v>
      </c>
      <c r="AX173" s="14" t="s">
        <v>83</v>
      </c>
      <c r="AY173" s="211" t="s">
        <v>329</v>
      </c>
    </row>
    <row r="174" spans="1:65" s="13" customFormat="1" ht="11.25">
      <c r="B174" s="201"/>
      <c r="D174" s="202" t="s">
        <v>348</v>
      </c>
      <c r="E174" s="203" t="s">
        <v>1</v>
      </c>
      <c r="F174" s="204" t="s">
        <v>391</v>
      </c>
      <c r="H174" s="205">
        <v>38.880000000000003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348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329</v>
      </c>
    </row>
    <row r="175" spans="1:65" s="13" customFormat="1" ht="11.25">
      <c r="B175" s="201"/>
      <c r="D175" s="202" t="s">
        <v>348</v>
      </c>
      <c r="E175" s="203" t="s">
        <v>1</v>
      </c>
      <c r="F175" s="204" t="s">
        <v>392</v>
      </c>
      <c r="H175" s="205">
        <v>5.202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348</v>
      </c>
      <c r="AU175" s="203" t="s">
        <v>96</v>
      </c>
      <c r="AV175" s="13" t="s">
        <v>96</v>
      </c>
      <c r="AW175" s="13" t="s">
        <v>4</v>
      </c>
      <c r="AX175" s="13" t="s">
        <v>83</v>
      </c>
      <c r="AY175" s="203" t="s">
        <v>329</v>
      </c>
    </row>
    <row r="176" spans="1:65" s="13" customFormat="1" ht="11.25">
      <c r="B176" s="201"/>
      <c r="D176" s="202" t="s">
        <v>348</v>
      </c>
      <c r="E176" s="203" t="s">
        <v>1</v>
      </c>
      <c r="F176" s="204" t="s">
        <v>393</v>
      </c>
      <c r="H176" s="205">
        <v>6.75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348</v>
      </c>
      <c r="AU176" s="203" t="s">
        <v>96</v>
      </c>
      <c r="AV176" s="13" t="s">
        <v>96</v>
      </c>
      <c r="AW176" s="13" t="s">
        <v>4</v>
      </c>
      <c r="AX176" s="13" t="s">
        <v>83</v>
      </c>
      <c r="AY176" s="203" t="s">
        <v>329</v>
      </c>
    </row>
    <row r="177" spans="1:65" s="15" customFormat="1" ht="11.25">
      <c r="B177" s="217"/>
      <c r="D177" s="202" t="s">
        <v>348</v>
      </c>
      <c r="E177" s="218" t="s">
        <v>1</v>
      </c>
      <c r="F177" s="219" t="s">
        <v>380</v>
      </c>
      <c r="H177" s="220">
        <v>50.832000000000001</v>
      </c>
      <c r="I177" s="221"/>
      <c r="J177" s="221"/>
      <c r="M177" s="217"/>
      <c r="N177" s="222"/>
      <c r="O177" s="223"/>
      <c r="P177" s="223"/>
      <c r="Q177" s="223"/>
      <c r="R177" s="223"/>
      <c r="S177" s="223"/>
      <c r="T177" s="223"/>
      <c r="U177" s="223"/>
      <c r="V177" s="223"/>
      <c r="W177" s="223"/>
      <c r="X177" s="224"/>
      <c r="AT177" s="218" t="s">
        <v>348</v>
      </c>
      <c r="AU177" s="218" t="s">
        <v>96</v>
      </c>
      <c r="AV177" s="15" t="s">
        <v>335</v>
      </c>
      <c r="AW177" s="15" t="s">
        <v>4</v>
      </c>
      <c r="AX177" s="15" t="s">
        <v>90</v>
      </c>
      <c r="AY177" s="218" t="s">
        <v>329</v>
      </c>
    </row>
    <row r="178" spans="1:65" s="2" customFormat="1" ht="24.2" customHeight="1">
      <c r="A178" s="37"/>
      <c r="B178" s="153"/>
      <c r="C178" s="187" t="s">
        <v>394</v>
      </c>
      <c r="D178" s="187" t="s">
        <v>331</v>
      </c>
      <c r="E178" s="188" t="s">
        <v>395</v>
      </c>
      <c r="F178" s="189" t="s">
        <v>396</v>
      </c>
      <c r="G178" s="190" t="s">
        <v>362</v>
      </c>
      <c r="H178" s="191">
        <v>15.25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335</v>
      </c>
      <c r="AT178" s="199" t="s">
        <v>331</v>
      </c>
      <c r="AU178" s="199" t="s">
        <v>96</v>
      </c>
      <c r="AY178" s="19" t="s">
        <v>329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335</v>
      </c>
      <c r="BM178" s="199" t="s">
        <v>397</v>
      </c>
    </row>
    <row r="179" spans="1:65" s="13" customFormat="1" ht="11.25">
      <c r="B179" s="201"/>
      <c r="D179" s="202" t="s">
        <v>348</v>
      </c>
      <c r="E179" s="203" t="s">
        <v>1</v>
      </c>
      <c r="F179" s="204" t="s">
        <v>398</v>
      </c>
      <c r="H179" s="205">
        <v>15.25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348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329</v>
      </c>
    </row>
    <row r="180" spans="1:65" s="15" customFormat="1" ht="11.25">
      <c r="B180" s="217"/>
      <c r="D180" s="202" t="s">
        <v>348</v>
      </c>
      <c r="E180" s="218" t="s">
        <v>1</v>
      </c>
      <c r="F180" s="219" t="s">
        <v>380</v>
      </c>
      <c r="H180" s="220">
        <v>15.25</v>
      </c>
      <c r="I180" s="221"/>
      <c r="J180" s="221"/>
      <c r="M180" s="217"/>
      <c r="N180" s="222"/>
      <c r="O180" s="223"/>
      <c r="P180" s="223"/>
      <c r="Q180" s="223"/>
      <c r="R180" s="223"/>
      <c r="S180" s="223"/>
      <c r="T180" s="223"/>
      <c r="U180" s="223"/>
      <c r="V180" s="223"/>
      <c r="W180" s="223"/>
      <c r="X180" s="224"/>
      <c r="AT180" s="218" t="s">
        <v>348</v>
      </c>
      <c r="AU180" s="218" t="s">
        <v>96</v>
      </c>
      <c r="AV180" s="15" t="s">
        <v>335</v>
      </c>
      <c r="AW180" s="15" t="s">
        <v>4</v>
      </c>
      <c r="AX180" s="15" t="s">
        <v>90</v>
      </c>
      <c r="AY180" s="218" t="s">
        <v>329</v>
      </c>
    </row>
    <row r="181" spans="1:65" s="2" customFormat="1" ht="21.75" customHeight="1">
      <c r="A181" s="37"/>
      <c r="B181" s="153"/>
      <c r="C181" s="187" t="s">
        <v>399</v>
      </c>
      <c r="D181" s="187" t="s">
        <v>331</v>
      </c>
      <c r="E181" s="188" t="s">
        <v>400</v>
      </c>
      <c r="F181" s="189" t="s">
        <v>401</v>
      </c>
      <c r="G181" s="190" t="s">
        <v>362</v>
      </c>
      <c r="H181" s="191">
        <v>247.92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335</v>
      </c>
      <c r="AT181" s="199" t="s">
        <v>331</v>
      </c>
      <c r="AU181" s="199" t="s">
        <v>96</v>
      </c>
      <c r="AY181" s="19" t="s">
        <v>329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335</v>
      </c>
      <c r="BM181" s="199" t="s">
        <v>402</v>
      </c>
    </row>
    <row r="182" spans="1:65" s="14" customFormat="1" ht="11.25">
      <c r="B182" s="210"/>
      <c r="D182" s="202" t="s">
        <v>348</v>
      </c>
      <c r="E182" s="211" t="s">
        <v>1</v>
      </c>
      <c r="F182" s="212" t="s">
        <v>403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348</v>
      </c>
      <c r="AU182" s="211" t="s">
        <v>96</v>
      </c>
      <c r="AV182" s="14" t="s">
        <v>90</v>
      </c>
      <c r="AW182" s="14" t="s">
        <v>4</v>
      </c>
      <c r="AX182" s="14" t="s">
        <v>83</v>
      </c>
      <c r="AY182" s="211" t="s">
        <v>329</v>
      </c>
    </row>
    <row r="183" spans="1:65" s="13" customFormat="1" ht="11.25">
      <c r="B183" s="201"/>
      <c r="D183" s="202" t="s">
        <v>348</v>
      </c>
      <c r="E183" s="203" t="s">
        <v>1</v>
      </c>
      <c r="F183" s="204" t="s">
        <v>404</v>
      </c>
      <c r="H183" s="205">
        <v>5.2380000000000004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348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329</v>
      </c>
    </row>
    <row r="184" spans="1:65" s="13" customFormat="1" ht="11.25">
      <c r="B184" s="201"/>
      <c r="D184" s="202" t="s">
        <v>348</v>
      </c>
      <c r="E184" s="203" t="s">
        <v>1</v>
      </c>
      <c r="F184" s="204" t="s">
        <v>405</v>
      </c>
      <c r="H184" s="205">
        <v>14.58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348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329</v>
      </c>
    </row>
    <row r="185" spans="1:65" s="13" customFormat="1" ht="11.25">
      <c r="B185" s="201"/>
      <c r="D185" s="202" t="s">
        <v>348</v>
      </c>
      <c r="E185" s="203" t="s">
        <v>1</v>
      </c>
      <c r="F185" s="204" t="s">
        <v>406</v>
      </c>
      <c r="H185" s="205">
        <v>14.58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348</v>
      </c>
      <c r="AU185" s="203" t="s">
        <v>96</v>
      </c>
      <c r="AV185" s="13" t="s">
        <v>96</v>
      </c>
      <c r="AW185" s="13" t="s">
        <v>4</v>
      </c>
      <c r="AX185" s="13" t="s">
        <v>83</v>
      </c>
      <c r="AY185" s="203" t="s">
        <v>329</v>
      </c>
    </row>
    <row r="186" spans="1:65" s="13" customFormat="1" ht="11.25">
      <c r="B186" s="201"/>
      <c r="D186" s="202" t="s">
        <v>348</v>
      </c>
      <c r="E186" s="203" t="s">
        <v>1</v>
      </c>
      <c r="F186" s="204" t="s">
        <v>407</v>
      </c>
      <c r="H186" s="205">
        <v>2.399</v>
      </c>
      <c r="I186" s="206"/>
      <c r="J186" s="206"/>
      <c r="M186" s="201"/>
      <c r="N186" s="207"/>
      <c r="O186" s="208"/>
      <c r="P186" s="208"/>
      <c r="Q186" s="208"/>
      <c r="R186" s="208"/>
      <c r="S186" s="208"/>
      <c r="T186" s="208"/>
      <c r="U186" s="208"/>
      <c r="V186" s="208"/>
      <c r="W186" s="208"/>
      <c r="X186" s="209"/>
      <c r="AT186" s="203" t="s">
        <v>348</v>
      </c>
      <c r="AU186" s="203" t="s">
        <v>96</v>
      </c>
      <c r="AV186" s="13" t="s">
        <v>96</v>
      </c>
      <c r="AW186" s="13" t="s">
        <v>4</v>
      </c>
      <c r="AX186" s="13" t="s">
        <v>83</v>
      </c>
      <c r="AY186" s="203" t="s">
        <v>329</v>
      </c>
    </row>
    <row r="187" spans="1:65" s="13" customFormat="1" ht="11.25">
      <c r="B187" s="201"/>
      <c r="D187" s="202" t="s">
        <v>348</v>
      </c>
      <c r="E187" s="203" t="s">
        <v>1</v>
      </c>
      <c r="F187" s="204" t="s">
        <v>408</v>
      </c>
      <c r="H187" s="205">
        <v>1.323</v>
      </c>
      <c r="I187" s="206"/>
      <c r="J187" s="206"/>
      <c r="M187" s="201"/>
      <c r="N187" s="207"/>
      <c r="O187" s="208"/>
      <c r="P187" s="208"/>
      <c r="Q187" s="208"/>
      <c r="R187" s="208"/>
      <c r="S187" s="208"/>
      <c r="T187" s="208"/>
      <c r="U187" s="208"/>
      <c r="V187" s="208"/>
      <c r="W187" s="208"/>
      <c r="X187" s="209"/>
      <c r="AT187" s="203" t="s">
        <v>348</v>
      </c>
      <c r="AU187" s="203" t="s">
        <v>96</v>
      </c>
      <c r="AV187" s="13" t="s">
        <v>96</v>
      </c>
      <c r="AW187" s="13" t="s">
        <v>4</v>
      </c>
      <c r="AX187" s="13" t="s">
        <v>83</v>
      </c>
      <c r="AY187" s="203" t="s">
        <v>329</v>
      </c>
    </row>
    <row r="188" spans="1:65" s="13" customFormat="1" ht="11.25">
      <c r="B188" s="201"/>
      <c r="D188" s="202" t="s">
        <v>348</v>
      </c>
      <c r="E188" s="203" t="s">
        <v>1</v>
      </c>
      <c r="F188" s="204" t="s">
        <v>409</v>
      </c>
      <c r="H188" s="205">
        <v>2.4990000000000001</v>
      </c>
      <c r="I188" s="206"/>
      <c r="J188" s="206"/>
      <c r="M188" s="201"/>
      <c r="N188" s="207"/>
      <c r="O188" s="208"/>
      <c r="P188" s="208"/>
      <c r="Q188" s="208"/>
      <c r="R188" s="208"/>
      <c r="S188" s="208"/>
      <c r="T188" s="208"/>
      <c r="U188" s="208"/>
      <c r="V188" s="208"/>
      <c r="W188" s="208"/>
      <c r="X188" s="209"/>
      <c r="AT188" s="203" t="s">
        <v>348</v>
      </c>
      <c r="AU188" s="203" t="s">
        <v>96</v>
      </c>
      <c r="AV188" s="13" t="s">
        <v>96</v>
      </c>
      <c r="AW188" s="13" t="s">
        <v>4</v>
      </c>
      <c r="AX188" s="13" t="s">
        <v>83</v>
      </c>
      <c r="AY188" s="203" t="s">
        <v>329</v>
      </c>
    </row>
    <row r="189" spans="1:65" s="13" customFormat="1" ht="11.25">
      <c r="B189" s="201"/>
      <c r="D189" s="202" t="s">
        <v>348</v>
      </c>
      <c r="E189" s="203" t="s">
        <v>1</v>
      </c>
      <c r="F189" s="204" t="s">
        <v>410</v>
      </c>
      <c r="H189" s="205">
        <v>2.4609999999999999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348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329</v>
      </c>
    </row>
    <row r="190" spans="1:65" s="13" customFormat="1" ht="11.25">
      <c r="B190" s="201"/>
      <c r="D190" s="202" t="s">
        <v>348</v>
      </c>
      <c r="E190" s="203" t="s">
        <v>1</v>
      </c>
      <c r="F190" s="204" t="s">
        <v>411</v>
      </c>
      <c r="H190" s="205">
        <v>9.9359999999999999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348</v>
      </c>
      <c r="AU190" s="203" t="s">
        <v>96</v>
      </c>
      <c r="AV190" s="13" t="s">
        <v>96</v>
      </c>
      <c r="AW190" s="13" t="s">
        <v>4</v>
      </c>
      <c r="AX190" s="13" t="s">
        <v>83</v>
      </c>
      <c r="AY190" s="203" t="s">
        <v>329</v>
      </c>
    </row>
    <row r="191" spans="1:65" s="13" customFormat="1" ht="11.25">
      <c r="B191" s="201"/>
      <c r="D191" s="202" t="s">
        <v>348</v>
      </c>
      <c r="E191" s="203" t="s">
        <v>1</v>
      </c>
      <c r="F191" s="204" t="s">
        <v>412</v>
      </c>
      <c r="H191" s="205">
        <v>16.847999999999999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348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329</v>
      </c>
    </row>
    <row r="192" spans="1:65" s="13" customFormat="1" ht="11.25">
      <c r="B192" s="201"/>
      <c r="D192" s="202" t="s">
        <v>348</v>
      </c>
      <c r="E192" s="203" t="s">
        <v>1</v>
      </c>
      <c r="F192" s="204" t="s">
        <v>413</v>
      </c>
      <c r="H192" s="205">
        <v>1.476</v>
      </c>
      <c r="I192" s="206"/>
      <c r="J192" s="206"/>
      <c r="M192" s="201"/>
      <c r="N192" s="207"/>
      <c r="O192" s="208"/>
      <c r="P192" s="208"/>
      <c r="Q192" s="208"/>
      <c r="R192" s="208"/>
      <c r="S192" s="208"/>
      <c r="T192" s="208"/>
      <c r="U192" s="208"/>
      <c r="V192" s="208"/>
      <c r="W192" s="208"/>
      <c r="X192" s="209"/>
      <c r="AT192" s="203" t="s">
        <v>348</v>
      </c>
      <c r="AU192" s="203" t="s">
        <v>96</v>
      </c>
      <c r="AV192" s="13" t="s">
        <v>96</v>
      </c>
      <c r="AW192" s="13" t="s">
        <v>4</v>
      </c>
      <c r="AX192" s="13" t="s">
        <v>83</v>
      </c>
      <c r="AY192" s="203" t="s">
        <v>329</v>
      </c>
    </row>
    <row r="193" spans="2:51" s="13" customFormat="1" ht="11.25">
      <c r="B193" s="201"/>
      <c r="D193" s="202" t="s">
        <v>348</v>
      </c>
      <c r="E193" s="203" t="s">
        <v>1</v>
      </c>
      <c r="F193" s="204" t="s">
        <v>414</v>
      </c>
      <c r="H193" s="205">
        <v>2.8290000000000002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348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329</v>
      </c>
    </row>
    <row r="194" spans="2:51" s="13" customFormat="1" ht="11.25">
      <c r="B194" s="201"/>
      <c r="D194" s="202" t="s">
        <v>348</v>
      </c>
      <c r="E194" s="203" t="s">
        <v>1</v>
      </c>
      <c r="F194" s="204" t="s">
        <v>415</v>
      </c>
      <c r="H194" s="205">
        <v>6.444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348</v>
      </c>
      <c r="AU194" s="203" t="s">
        <v>96</v>
      </c>
      <c r="AV194" s="13" t="s">
        <v>96</v>
      </c>
      <c r="AW194" s="13" t="s">
        <v>4</v>
      </c>
      <c r="AX194" s="13" t="s">
        <v>83</v>
      </c>
      <c r="AY194" s="203" t="s">
        <v>329</v>
      </c>
    </row>
    <row r="195" spans="2:51" s="13" customFormat="1" ht="11.25">
      <c r="B195" s="201"/>
      <c r="D195" s="202" t="s">
        <v>348</v>
      </c>
      <c r="E195" s="203" t="s">
        <v>1</v>
      </c>
      <c r="F195" s="204" t="s">
        <v>416</v>
      </c>
      <c r="H195" s="205">
        <v>8.9760000000000009</v>
      </c>
      <c r="I195" s="206"/>
      <c r="J195" s="206"/>
      <c r="M195" s="201"/>
      <c r="N195" s="207"/>
      <c r="O195" s="208"/>
      <c r="P195" s="208"/>
      <c r="Q195" s="208"/>
      <c r="R195" s="208"/>
      <c r="S195" s="208"/>
      <c r="T195" s="208"/>
      <c r="U195" s="208"/>
      <c r="V195" s="208"/>
      <c r="W195" s="208"/>
      <c r="X195" s="209"/>
      <c r="AT195" s="203" t="s">
        <v>348</v>
      </c>
      <c r="AU195" s="203" t="s">
        <v>96</v>
      </c>
      <c r="AV195" s="13" t="s">
        <v>96</v>
      </c>
      <c r="AW195" s="13" t="s">
        <v>4</v>
      </c>
      <c r="AX195" s="13" t="s">
        <v>83</v>
      </c>
      <c r="AY195" s="203" t="s">
        <v>329</v>
      </c>
    </row>
    <row r="196" spans="2:51" s="13" customFormat="1" ht="11.25">
      <c r="B196" s="201"/>
      <c r="D196" s="202" t="s">
        <v>348</v>
      </c>
      <c r="E196" s="203" t="s">
        <v>1</v>
      </c>
      <c r="F196" s="204" t="s">
        <v>417</v>
      </c>
      <c r="H196" s="205">
        <v>4.048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348</v>
      </c>
      <c r="AU196" s="203" t="s">
        <v>96</v>
      </c>
      <c r="AV196" s="13" t="s">
        <v>96</v>
      </c>
      <c r="AW196" s="13" t="s">
        <v>4</v>
      </c>
      <c r="AX196" s="13" t="s">
        <v>83</v>
      </c>
      <c r="AY196" s="203" t="s">
        <v>329</v>
      </c>
    </row>
    <row r="197" spans="2:51" s="13" customFormat="1" ht="11.25">
      <c r="B197" s="201"/>
      <c r="D197" s="202" t="s">
        <v>348</v>
      </c>
      <c r="E197" s="203" t="s">
        <v>1</v>
      </c>
      <c r="F197" s="204" t="s">
        <v>418</v>
      </c>
      <c r="H197" s="205">
        <v>5.04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348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329</v>
      </c>
    </row>
    <row r="198" spans="2:51" s="13" customFormat="1" ht="11.25">
      <c r="B198" s="201"/>
      <c r="D198" s="202" t="s">
        <v>348</v>
      </c>
      <c r="E198" s="203" t="s">
        <v>1</v>
      </c>
      <c r="F198" s="204" t="s">
        <v>419</v>
      </c>
      <c r="H198" s="205">
        <v>2.8980000000000001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348</v>
      </c>
      <c r="AU198" s="203" t="s">
        <v>96</v>
      </c>
      <c r="AV198" s="13" t="s">
        <v>96</v>
      </c>
      <c r="AW198" s="13" t="s">
        <v>4</v>
      </c>
      <c r="AX198" s="13" t="s">
        <v>83</v>
      </c>
      <c r="AY198" s="203" t="s">
        <v>329</v>
      </c>
    </row>
    <row r="199" spans="2:51" s="13" customFormat="1" ht="11.25">
      <c r="B199" s="201"/>
      <c r="D199" s="202" t="s">
        <v>348</v>
      </c>
      <c r="E199" s="203" t="s">
        <v>1</v>
      </c>
      <c r="F199" s="204" t="s">
        <v>420</v>
      </c>
      <c r="H199" s="205">
        <v>2.4300000000000002</v>
      </c>
      <c r="I199" s="206"/>
      <c r="J199" s="206"/>
      <c r="M199" s="201"/>
      <c r="N199" s="207"/>
      <c r="O199" s="208"/>
      <c r="P199" s="208"/>
      <c r="Q199" s="208"/>
      <c r="R199" s="208"/>
      <c r="S199" s="208"/>
      <c r="T199" s="208"/>
      <c r="U199" s="208"/>
      <c r="V199" s="208"/>
      <c r="W199" s="208"/>
      <c r="X199" s="209"/>
      <c r="AT199" s="203" t="s">
        <v>348</v>
      </c>
      <c r="AU199" s="203" t="s">
        <v>96</v>
      </c>
      <c r="AV199" s="13" t="s">
        <v>96</v>
      </c>
      <c r="AW199" s="13" t="s">
        <v>4</v>
      </c>
      <c r="AX199" s="13" t="s">
        <v>83</v>
      </c>
      <c r="AY199" s="203" t="s">
        <v>329</v>
      </c>
    </row>
    <row r="200" spans="2:51" s="13" customFormat="1" ht="11.25">
      <c r="B200" s="201"/>
      <c r="D200" s="202" t="s">
        <v>348</v>
      </c>
      <c r="E200" s="203" t="s">
        <v>1</v>
      </c>
      <c r="F200" s="204" t="s">
        <v>421</v>
      </c>
      <c r="H200" s="205">
        <v>3.8879999999999999</v>
      </c>
      <c r="I200" s="206"/>
      <c r="J200" s="206"/>
      <c r="M200" s="201"/>
      <c r="N200" s="207"/>
      <c r="O200" s="208"/>
      <c r="P200" s="208"/>
      <c r="Q200" s="208"/>
      <c r="R200" s="208"/>
      <c r="S200" s="208"/>
      <c r="T200" s="208"/>
      <c r="U200" s="208"/>
      <c r="V200" s="208"/>
      <c r="W200" s="208"/>
      <c r="X200" s="209"/>
      <c r="AT200" s="203" t="s">
        <v>348</v>
      </c>
      <c r="AU200" s="203" t="s">
        <v>96</v>
      </c>
      <c r="AV200" s="13" t="s">
        <v>96</v>
      </c>
      <c r="AW200" s="13" t="s">
        <v>4</v>
      </c>
      <c r="AX200" s="13" t="s">
        <v>83</v>
      </c>
      <c r="AY200" s="203" t="s">
        <v>329</v>
      </c>
    </row>
    <row r="201" spans="2:51" s="13" customFormat="1" ht="11.25">
      <c r="B201" s="201"/>
      <c r="D201" s="202" t="s">
        <v>348</v>
      </c>
      <c r="E201" s="203" t="s">
        <v>1</v>
      </c>
      <c r="F201" s="204" t="s">
        <v>422</v>
      </c>
      <c r="H201" s="205">
        <v>5.8319999999999999</v>
      </c>
      <c r="I201" s="206"/>
      <c r="J201" s="206"/>
      <c r="M201" s="201"/>
      <c r="N201" s="207"/>
      <c r="O201" s="208"/>
      <c r="P201" s="208"/>
      <c r="Q201" s="208"/>
      <c r="R201" s="208"/>
      <c r="S201" s="208"/>
      <c r="T201" s="208"/>
      <c r="U201" s="208"/>
      <c r="V201" s="208"/>
      <c r="W201" s="208"/>
      <c r="X201" s="209"/>
      <c r="AT201" s="203" t="s">
        <v>348</v>
      </c>
      <c r="AU201" s="203" t="s">
        <v>96</v>
      </c>
      <c r="AV201" s="13" t="s">
        <v>96</v>
      </c>
      <c r="AW201" s="13" t="s">
        <v>4</v>
      </c>
      <c r="AX201" s="13" t="s">
        <v>83</v>
      </c>
      <c r="AY201" s="203" t="s">
        <v>329</v>
      </c>
    </row>
    <row r="202" spans="2:51" s="13" customFormat="1" ht="11.25">
      <c r="B202" s="201"/>
      <c r="D202" s="202" t="s">
        <v>348</v>
      </c>
      <c r="E202" s="203" t="s">
        <v>1</v>
      </c>
      <c r="F202" s="204" t="s">
        <v>423</v>
      </c>
      <c r="H202" s="205">
        <v>0.86399999999999999</v>
      </c>
      <c r="I202" s="206"/>
      <c r="J202" s="206"/>
      <c r="M202" s="201"/>
      <c r="N202" s="207"/>
      <c r="O202" s="208"/>
      <c r="P202" s="208"/>
      <c r="Q202" s="208"/>
      <c r="R202" s="208"/>
      <c r="S202" s="208"/>
      <c r="T202" s="208"/>
      <c r="U202" s="208"/>
      <c r="V202" s="208"/>
      <c r="W202" s="208"/>
      <c r="X202" s="209"/>
      <c r="AT202" s="203" t="s">
        <v>348</v>
      </c>
      <c r="AU202" s="203" t="s">
        <v>96</v>
      </c>
      <c r="AV202" s="13" t="s">
        <v>96</v>
      </c>
      <c r="AW202" s="13" t="s">
        <v>4</v>
      </c>
      <c r="AX202" s="13" t="s">
        <v>83</v>
      </c>
      <c r="AY202" s="203" t="s">
        <v>329</v>
      </c>
    </row>
    <row r="203" spans="2:51" s="13" customFormat="1" ht="11.25">
      <c r="B203" s="201"/>
      <c r="D203" s="202" t="s">
        <v>348</v>
      </c>
      <c r="E203" s="203" t="s">
        <v>1</v>
      </c>
      <c r="F203" s="204" t="s">
        <v>424</v>
      </c>
      <c r="H203" s="205">
        <v>10.692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348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329</v>
      </c>
    </row>
    <row r="204" spans="2:51" s="13" customFormat="1" ht="11.25">
      <c r="B204" s="201"/>
      <c r="D204" s="202" t="s">
        <v>348</v>
      </c>
      <c r="E204" s="203" t="s">
        <v>1</v>
      </c>
      <c r="F204" s="204" t="s">
        <v>425</v>
      </c>
      <c r="H204" s="205">
        <v>28.35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348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329</v>
      </c>
    </row>
    <row r="205" spans="2:51" s="13" customFormat="1" ht="11.25">
      <c r="B205" s="201"/>
      <c r="D205" s="202" t="s">
        <v>348</v>
      </c>
      <c r="E205" s="203" t="s">
        <v>1</v>
      </c>
      <c r="F205" s="204" t="s">
        <v>426</v>
      </c>
      <c r="H205" s="205">
        <v>2.988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348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329</v>
      </c>
    </row>
    <row r="206" spans="2:51" s="13" customFormat="1" ht="11.25">
      <c r="B206" s="201"/>
      <c r="D206" s="202" t="s">
        <v>348</v>
      </c>
      <c r="E206" s="203" t="s">
        <v>1</v>
      </c>
      <c r="F206" s="204" t="s">
        <v>427</v>
      </c>
      <c r="H206" s="205">
        <v>1.548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348</v>
      </c>
      <c r="AU206" s="203" t="s">
        <v>96</v>
      </c>
      <c r="AV206" s="13" t="s">
        <v>96</v>
      </c>
      <c r="AW206" s="13" t="s">
        <v>4</v>
      </c>
      <c r="AX206" s="13" t="s">
        <v>83</v>
      </c>
      <c r="AY206" s="203" t="s">
        <v>329</v>
      </c>
    </row>
    <row r="207" spans="2:51" s="13" customFormat="1" ht="11.25">
      <c r="B207" s="201"/>
      <c r="D207" s="202" t="s">
        <v>348</v>
      </c>
      <c r="E207" s="203" t="s">
        <v>1</v>
      </c>
      <c r="F207" s="204" t="s">
        <v>428</v>
      </c>
      <c r="H207" s="205">
        <v>14.85</v>
      </c>
      <c r="I207" s="206"/>
      <c r="J207" s="206"/>
      <c r="M207" s="201"/>
      <c r="N207" s="207"/>
      <c r="O207" s="208"/>
      <c r="P207" s="208"/>
      <c r="Q207" s="208"/>
      <c r="R207" s="208"/>
      <c r="S207" s="208"/>
      <c r="T207" s="208"/>
      <c r="U207" s="208"/>
      <c r="V207" s="208"/>
      <c r="W207" s="208"/>
      <c r="X207" s="209"/>
      <c r="AT207" s="203" t="s">
        <v>348</v>
      </c>
      <c r="AU207" s="203" t="s">
        <v>96</v>
      </c>
      <c r="AV207" s="13" t="s">
        <v>96</v>
      </c>
      <c r="AW207" s="13" t="s">
        <v>4</v>
      </c>
      <c r="AX207" s="13" t="s">
        <v>83</v>
      </c>
      <c r="AY207" s="203" t="s">
        <v>329</v>
      </c>
    </row>
    <row r="208" spans="2:51" s="13" customFormat="1" ht="11.25">
      <c r="B208" s="201"/>
      <c r="D208" s="202" t="s">
        <v>348</v>
      </c>
      <c r="E208" s="203" t="s">
        <v>1</v>
      </c>
      <c r="F208" s="204" t="s">
        <v>429</v>
      </c>
      <c r="H208" s="205">
        <v>3.105</v>
      </c>
      <c r="I208" s="206"/>
      <c r="J208" s="206"/>
      <c r="M208" s="201"/>
      <c r="N208" s="207"/>
      <c r="O208" s="208"/>
      <c r="P208" s="208"/>
      <c r="Q208" s="208"/>
      <c r="R208" s="208"/>
      <c r="S208" s="208"/>
      <c r="T208" s="208"/>
      <c r="U208" s="208"/>
      <c r="V208" s="208"/>
      <c r="W208" s="208"/>
      <c r="X208" s="209"/>
      <c r="AT208" s="203" t="s">
        <v>348</v>
      </c>
      <c r="AU208" s="203" t="s">
        <v>96</v>
      </c>
      <c r="AV208" s="13" t="s">
        <v>96</v>
      </c>
      <c r="AW208" s="13" t="s">
        <v>4</v>
      </c>
      <c r="AX208" s="13" t="s">
        <v>83</v>
      </c>
      <c r="AY208" s="203" t="s">
        <v>329</v>
      </c>
    </row>
    <row r="209" spans="2:51" s="13" customFormat="1" ht="11.25">
      <c r="B209" s="201"/>
      <c r="D209" s="202" t="s">
        <v>348</v>
      </c>
      <c r="E209" s="203" t="s">
        <v>1</v>
      </c>
      <c r="F209" s="204" t="s">
        <v>430</v>
      </c>
      <c r="H209" s="205">
        <v>5.8680000000000003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348</v>
      </c>
      <c r="AU209" s="203" t="s">
        <v>96</v>
      </c>
      <c r="AV209" s="13" t="s">
        <v>96</v>
      </c>
      <c r="AW209" s="13" t="s">
        <v>4</v>
      </c>
      <c r="AX209" s="13" t="s">
        <v>83</v>
      </c>
      <c r="AY209" s="203" t="s">
        <v>329</v>
      </c>
    </row>
    <row r="210" spans="2:51" s="13" customFormat="1" ht="11.25">
      <c r="B210" s="201"/>
      <c r="D210" s="202" t="s">
        <v>348</v>
      </c>
      <c r="E210" s="203" t="s">
        <v>1</v>
      </c>
      <c r="F210" s="204" t="s">
        <v>431</v>
      </c>
      <c r="H210" s="205">
        <v>2.16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348</v>
      </c>
      <c r="AU210" s="203" t="s">
        <v>96</v>
      </c>
      <c r="AV210" s="13" t="s">
        <v>96</v>
      </c>
      <c r="AW210" s="13" t="s">
        <v>4</v>
      </c>
      <c r="AX210" s="13" t="s">
        <v>83</v>
      </c>
      <c r="AY210" s="203" t="s">
        <v>329</v>
      </c>
    </row>
    <row r="211" spans="2:51" s="13" customFormat="1" ht="11.25">
      <c r="B211" s="201"/>
      <c r="D211" s="202" t="s">
        <v>348</v>
      </c>
      <c r="E211" s="203" t="s">
        <v>1</v>
      </c>
      <c r="F211" s="204" t="s">
        <v>432</v>
      </c>
      <c r="H211" s="205">
        <v>4.1399999999999997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348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329</v>
      </c>
    </row>
    <row r="212" spans="2:51" s="13" customFormat="1" ht="11.25">
      <c r="B212" s="201"/>
      <c r="D212" s="202" t="s">
        <v>348</v>
      </c>
      <c r="E212" s="203" t="s">
        <v>1</v>
      </c>
      <c r="F212" s="204" t="s">
        <v>433</v>
      </c>
      <c r="H212" s="205">
        <v>3.6179999999999999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348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329</v>
      </c>
    </row>
    <row r="213" spans="2:51" s="13" customFormat="1" ht="11.25">
      <c r="B213" s="201"/>
      <c r="D213" s="202" t="s">
        <v>348</v>
      </c>
      <c r="E213" s="203" t="s">
        <v>1</v>
      </c>
      <c r="F213" s="204" t="s">
        <v>434</v>
      </c>
      <c r="H213" s="205">
        <v>8.0039999999999996</v>
      </c>
      <c r="I213" s="206"/>
      <c r="J213" s="206"/>
      <c r="M213" s="201"/>
      <c r="N213" s="207"/>
      <c r="O213" s="208"/>
      <c r="P213" s="208"/>
      <c r="Q213" s="208"/>
      <c r="R213" s="208"/>
      <c r="S213" s="208"/>
      <c r="T213" s="208"/>
      <c r="U213" s="208"/>
      <c r="V213" s="208"/>
      <c r="W213" s="208"/>
      <c r="X213" s="209"/>
      <c r="AT213" s="203" t="s">
        <v>348</v>
      </c>
      <c r="AU213" s="203" t="s">
        <v>96</v>
      </c>
      <c r="AV213" s="13" t="s">
        <v>96</v>
      </c>
      <c r="AW213" s="13" t="s">
        <v>4</v>
      </c>
      <c r="AX213" s="13" t="s">
        <v>83</v>
      </c>
      <c r="AY213" s="203" t="s">
        <v>329</v>
      </c>
    </row>
    <row r="214" spans="2:51" s="13" customFormat="1" ht="11.25">
      <c r="B214" s="201"/>
      <c r="D214" s="202" t="s">
        <v>348</v>
      </c>
      <c r="E214" s="203" t="s">
        <v>1</v>
      </c>
      <c r="F214" s="204" t="s">
        <v>435</v>
      </c>
      <c r="H214" s="205">
        <v>3.456</v>
      </c>
      <c r="I214" s="206"/>
      <c r="J214" s="206"/>
      <c r="M214" s="201"/>
      <c r="N214" s="207"/>
      <c r="O214" s="208"/>
      <c r="P214" s="208"/>
      <c r="Q214" s="208"/>
      <c r="R214" s="208"/>
      <c r="S214" s="208"/>
      <c r="T214" s="208"/>
      <c r="U214" s="208"/>
      <c r="V214" s="208"/>
      <c r="W214" s="208"/>
      <c r="X214" s="209"/>
      <c r="AT214" s="203" t="s">
        <v>348</v>
      </c>
      <c r="AU214" s="203" t="s">
        <v>96</v>
      </c>
      <c r="AV214" s="13" t="s">
        <v>96</v>
      </c>
      <c r="AW214" s="13" t="s">
        <v>4</v>
      </c>
      <c r="AX214" s="13" t="s">
        <v>83</v>
      </c>
      <c r="AY214" s="203" t="s">
        <v>329</v>
      </c>
    </row>
    <row r="215" spans="2:51" s="13" customFormat="1" ht="11.25">
      <c r="B215" s="201"/>
      <c r="D215" s="202" t="s">
        <v>348</v>
      </c>
      <c r="E215" s="203" t="s">
        <v>1</v>
      </c>
      <c r="F215" s="204" t="s">
        <v>436</v>
      </c>
      <c r="H215" s="205">
        <v>5.7240000000000002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348</v>
      </c>
      <c r="AU215" s="203" t="s">
        <v>96</v>
      </c>
      <c r="AV215" s="13" t="s">
        <v>96</v>
      </c>
      <c r="AW215" s="13" t="s">
        <v>4</v>
      </c>
      <c r="AX215" s="13" t="s">
        <v>83</v>
      </c>
      <c r="AY215" s="203" t="s">
        <v>329</v>
      </c>
    </row>
    <row r="216" spans="2:51" s="13" customFormat="1" ht="11.25">
      <c r="B216" s="201"/>
      <c r="D216" s="202" t="s">
        <v>348</v>
      </c>
      <c r="E216" s="203" t="s">
        <v>1</v>
      </c>
      <c r="F216" s="204" t="s">
        <v>437</v>
      </c>
      <c r="H216" s="205">
        <v>5.2380000000000004</v>
      </c>
      <c r="I216" s="206"/>
      <c r="J216" s="206"/>
      <c r="M216" s="201"/>
      <c r="N216" s="207"/>
      <c r="O216" s="208"/>
      <c r="P216" s="208"/>
      <c r="Q216" s="208"/>
      <c r="R216" s="208"/>
      <c r="S216" s="208"/>
      <c r="T216" s="208"/>
      <c r="U216" s="208"/>
      <c r="V216" s="208"/>
      <c r="W216" s="208"/>
      <c r="X216" s="209"/>
      <c r="AT216" s="203" t="s">
        <v>348</v>
      </c>
      <c r="AU216" s="203" t="s">
        <v>96</v>
      </c>
      <c r="AV216" s="13" t="s">
        <v>96</v>
      </c>
      <c r="AW216" s="13" t="s">
        <v>4</v>
      </c>
      <c r="AX216" s="13" t="s">
        <v>83</v>
      </c>
      <c r="AY216" s="203" t="s">
        <v>329</v>
      </c>
    </row>
    <row r="217" spans="2:51" s="13" customFormat="1" ht="11.25">
      <c r="B217" s="201"/>
      <c r="D217" s="202" t="s">
        <v>348</v>
      </c>
      <c r="E217" s="203" t="s">
        <v>1</v>
      </c>
      <c r="F217" s="204" t="s">
        <v>438</v>
      </c>
      <c r="H217" s="205">
        <v>2.94</v>
      </c>
      <c r="I217" s="206"/>
      <c r="J217" s="206"/>
      <c r="M217" s="201"/>
      <c r="N217" s="207"/>
      <c r="O217" s="208"/>
      <c r="P217" s="208"/>
      <c r="Q217" s="208"/>
      <c r="R217" s="208"/>
      <c r="S217" s="208"/>
      <c r="T217" s="208"/>
      <c r="U217" s="208"/>
      <c r="V217" s="208"/>
      <c r="W217" s="208"/>
      <c r="X217" s="209"/>
      <c r="AT217" s="203" t="s">
        <v>348</v>
      </c>
      <c r="AU217" s="203" t="s">
        <v>96</v>
      </c>
      <c r="AV217" s="13" t="s">
        <v>96</v>
      </c>
      <c r="AW217" s="13" t="s">
        <v>4</v>
      </c>
      <c r="AX217" s="13" t="s">
        <v>83</v>
      </c>
      <c r="AY217" s="203" t="s">
        <v>329</v>
      </c>
    </row>
    <row r="218" spans="2:51" s="13" customFormat="1" ht="11.25">
      <c r="B218" s="201"/>
      <c r="D218" s="202" t="s">
        <v>348</v>
      </c>
      <c r="E218" s="203" t="s">
        <v>1</v>
      </c>
      <c r="F218" s="204" t="s">
        <v>439</v>
      </c>
      <c r="H218" s="205">
        <v>3.3479999999999999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348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329</v>
      </c>
    </row>
    <row r="219" spans="2:51" s="13" customFormat="1" ht="11.25">
      <c r="B219" s="201"/>
      <c r="D219" s="202" t="s">
        <v>348</v>
      </c>
      <c r="E219" s="203" t="s">
        <v>1</v>
      </c>
      <c r="F219" s="204" t="s">
        <v>440</v>
      </c>
      <c r="H219" s="205">
        <v>2.3479999999999999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348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329</v>
      </c>
    </row>
    <row r="220" spans="2:51" s="13" customFormat="1" ht="11.25">
      <c r="B220" s="201"/>
      <c r="D220" s="202" t="s">
        <v>348</v>
      </c>
      <c r="E220" s="203" t="s">
        <v>1</v>
      </c>
      <c r="F220" s="204" t="s">
        <v>441</v>
      </c>
      <c r="H220" s="205">
        <v>2.23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348</v>
      </c>
      <c r="AU220" s="203" t="s">
        <v>96</v>
      </c>
      <c r="AV220" s="13" t="s">
        <v>96</v>
      </c>
      <c r="AW220" s="13" t="s">
        <v>4</v>
      </c>
      <c r="AX220" s="13" t="s">
        <v>83</v>
      </c>
      <c r="AY220" s="203" t="s">
        <v>329</v>
      </c>
    </row>
    <row r="221" spans="2:51" s="13" customFormat="1" ht="11.25">
      <c r="B221" s="201"/>
      <c r="D221" s="202" t="s">
        <v>348</v>
      </c>
      <c r="E221" s="203" t="s">
        <v>1</v>
      </c>
      <c r="F221" s="204" t="s">
        <v>442</v>
      </c>
      <c r="H221" s="205">
        <v>2.0409999999999999</v>
      </c>
      <c r="I221" s="206"/>
      <c r="J221" s="206"/>
      <c r="M221" s="201"/>
      <c r="N221" s="207"/>
      <c r="O221" s="208"/>
      <c r="P221" s="208"/>
      <c r="Q221" s="208"/>
      <c r="R221" s="208"/>
      <c r="S221" s="208"/>
      <c r="T221" s="208"/>
      <c r="U221" s="208"/>
      <c r="V221" s="208"/>
      <c r="W221" s="208"/>
      <c r="X221" s="209"/>
      <c r="AT221" s="203" t="s">
        <v>348</v>
      </c>
      <c r="AU221" s="203" t="s">
        <v>96</v>
      </c>
      <c r="AV221" s="13" t="s">
        <v>96</v>
      </c>
      <c r="AW221" s="13" t="s">
        <v>4</v>
      </c>
      <c r="AX221" s="13" t="s">
        <v>83</v>
      </c>
      <c r="AY221" s="203" t="s">
        <v>329</v>
      </c>
    </row>
    <row r="222" spans="2:51" s="13" customFormat="1" ht="11.25">
      <c r="B222" s="201"/>
      <c r="D222" s="202" t="s">
        <v>348</v>
      </c>
      <c r="E222" s="203" t="s">
        <v>1</v>
      </c>
      <c r="F222" s="204" t="s">
        <v>443</v>
      </c>
      <c r="H222" s="205">
        <v>3.9689999999999999</v>
      </c>
      <c r="I222" s="206"/>
      <c r="J222" s="206"/>
      <c r="M222" s="201"/>
      <c r="N222" s="207"/>
      <c r="O222" s="208"/>
      <c r="P222" s="208"/>
      <c r="Q222" s="208"/>
      <c r="R222" s="208"/>
      <c r="S222" s="208"/>
      <c r="T222" s="208"/>
      <c r="U222" s="208"/>
      <c r="V222" s="208"/>
      <c r="W222" s="208"/>
      <c r="X222" s="209"/>
      <c r="AT222" s="203" t="s">
        <v>348</v>
      </c>
      <c r="AU222" s="203" t="s">
        <v>96</v>
      </c>
      <c r="AV222" s="13" t="s">
        <v>96</v>
      </c>
      <c r="AW222" s="13" t="s">
        <v>4</v>
      </c>
      <c r="AX222" s="13" t="s">
        <v>83</v>
      </c>
      <c r="AY222" s="203" t="s">
        <v>329</v>
      </c>
    </row>
    <row r="223" spans="2:51" s="13" customFormat="1" ht="11.25">
      <c r="B223" s="201"/>
      <c r="D223" s="202" t="s">
        <v>348</v>
      </c>
      <c r="E223" s="203" t="s">
        <v>1</v>
      </c>
      <c r="F223" s="204" t="s">
        <v>444</v>
      </c>
      <c r="H223" s="205">
        <v>1.323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348</v>
      </c>
      <c r="AU223" s="203" t="s">
        <v>96</v>
      </c>
      <c r="AV223" s="13" t="s">
        <v>96</v>
      </c>
      <c r="AW223" s="13" t="s">
        <v>4</v>
      </c>
      <c r="AX223" s="13" t="s">
        <v>83</v>
      </c>
      <c r="AY223" s="203" t="s">
        <v>329</v>
      </c>
    </row>
    <row r="224" spans="2:51" s="16" customFormat="1" ht="11.25">
      <c r="B224" s="225"/>
      <c r="D224" s="202" t="s">
        <v>348</v>
      </c>
      <c r="E224" s="226" t="s">
        <v>1</v>
      </c>
      <c r="F224" s="227" t="s">
        <v>445</v>
      </c>
      <c r="H224" s="228">
        <v>232.529</v>
      </c>
      <c r="I224" s="229"/>
      <c r="J224" s="229"/>
      <c r="M224" s="225"/>
      <c r="N224" s="230"/>
      <c r="O224" s="231"/>
      <c r="P224" s="231"/>
      <c r="Q224" s="231"/>
      <c r="R224" s="231"/>
      <c r="S224" s="231"/>
      <c r="T224" s="231"/>
      <c r="U224" s="231"/>
      <c r="V224" s="231"/>
      <c r="W224" s="231"/>
      <c r="X224" s="232"/>
      <c r="AT224" s="226" t="s">
        <v>348</v>
      </c>
      <c r="AU224" s="226" t="s">
        <v>96</v>
      </c>
      <c r="AV224" s="16" t="s">
        <v>178</v>
      </c>
      <c r="AW224" s="16" t="s">
        <v>4</v>
      </c>
      <c r="AX224" s="16" t="s">
        <v>83</v>
      </c>
      <c r="AY224" s="226" t="s">
        <v>329</v>
      </c>
    </row>
    <row r="225" spans="1:65" s="14" customFormat="1" ht="11.25">
      <c r="B225" s="210"/>
      <c r="D225" s="202" t="s">
        <v>348</v>
      </c>
      <c r="E225" s="211" t="s">
        <v>1</v>
      </c>
      <c r="F225" s="212" t="s">
        <v>446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348</v>
      </c>
      <c r="AU225" s="211" t="s">
        <v>96</v>
      </c>
      <c r="AV225" s="14" t="s">
        <v>90</v>
      </c>
      <c r="AW225" s="14" t="s">
        <v>4</v>
      </c>
      <c r="AX225" s="14" t="s">
        <v>83</v>
      </c>
      <c r="AY225" s="211" t="s">
        <v>329</v>
      </c>
    </row>
    <row r="226" spans="1:65" s="13" customFormat="1" ht="11.25">
      <c r="B226" s="201"/>
      <c r="D226" s="202" t="s">
        <v>348</v>
      </c>
      <c r="E226" s="203" t="s">
        <v>1</v>
      </c>
      <c r="F226" s="204" t="s">
        <v>447</v>
      </c>
      <c r="H226" s="205">
        <v>3.75</v>
      </c>
      <c r="I226" s="206"/>
      <c r="J226" s="206"/>
      <c r="M226" s="201"/>
      <c r="N226" s="207"/>
      <c r="O226" s="208"/>
      <c r="P226" s="208"/>
      <c r="Q226" s="208"/>
      <c r="R226" s="208"/>
      <c r="S226" s="208"/>
      <c r="T226" s="208"/>
      <c r="U226" s="208"/>
      <c r="V226" s="208"/>
      <c r="W226" s="208"/>
      <c r="X226" s="209"/>
      <c r="AT226" s="203" t="s">
        <v>348</v>
      </c>
      <c r="AU226" s="203" t="s">
        <v>96</v>
      </c>
      <c r="AV226" s="13" t="s">
        <v>96</v>
      </c>
      <c r="AW226" s="13" t="s">
        <v>4</v>
      </c>
      <c r="AX226" s="13" t="s">
        <v>83</v>
      </c>
      <c r="AY226" s="203" t="s">
        <v>329</v>
      </c>
    </row>
    <row r="227" spans="1:65" s="13" customFormat="1" ht="11.25">
      <c r="B227" s="201"/>
      <c r="D227" s="202" t="s">
        <v>348</v>
      </c>
      <c r="E227" s="203" t="s">
        <v>1</v>
      </c>
      <c r="F227" s="204" t="s">
        <v>448</v>
      </c>
      <c r="H227" s="205">
        <v>4.0739999999999998</v>
      </c>
      <c r="I227" s="206"/>
      <c r="J227" s="206"/>
      <c r="M227" s="201"/>
      <c r="N227" s="207"/>
      <c r="O227" s="208"/>
      <c r="P227" s="208"/>
      <c r="Q227" s="208"/>
      <c r="R227" s="208"/>
      <c r="S227" s="208"/>
      <c r="T227" s="208"/>
      <c r="U227" s="208"/>
      <c r="V227" s="208"/>
      <c r="W227" s="208"/>
      <c r="X227" s="209"/>
      <c r="AT227" s="203" t="s">
        <v>348</v>
      </c>
      <c r="AU227" s="203" t="s">
        <v>96</v>
      </c>
      <c r="AV227" s="13" t="s">
        <v>96</v>
      </c>
      <c r="AW227" s="13" t="s">
        <v>4</v>
      </c>
      <c r="AX227" s="13" t="s">
        <v>83</v>
      </c>
      <c r="AY227" s="203" t="s">
        <v>329</v>
      </c>
    </row>
    <row r="228" spans="1:65" s="13" customFormat="1" ht="11.25">
      <c r="B228" s="201"/>
      <c r="D228" s="202" t="s">
        <v>348</v>
      </c>
      <c r="E228" s="203" t="s">
        <v>1</v>
      </c>
      <c r="F228" s="204" t="s">
        <v>449</v>
      </c>
      <c r="H228" s="205">
        <v>3.5169999999999999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348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329</v>
      </c>
    </row>
    <row r="229" spans="1:65" s="13" customFormat="1" ht="11.25">
      <c r="B229" s="201"/>
      <c r="D229" s="202" t="s">
        <v>348</v>
      </c>
      <c r="E229" s="203" t="s">
        <v>1</v>
      </c>
      <c r="F229" s="204" t="s">
        <v>450</v>
      </c>
      <c r="H229" s="205">
        <v>1.2869999999999999</v>
      </c>
      <c r="I229" s="206"/>
      <c r="J229" s="206"/>
      <c r="M229" s="201"/>
      <c r="N229" s="207"/>
      <c r="O229" s="208"/>
      <c r="P229" s="208"/>
      <c r="Q229" s="208"/>
      <c r="R229" s="208"/>
      <c r="S229" s="208"/>
      <c r="T229" s="208"/>
      <c r="U229" s="208"/>
      <c r="V229" s="208"/>
      <c r="W229" s="208"/>
      <c r="X229" s="209"/>
      <c r="AT229" s="203" t="s">
        <v>348</v>
      </c>
      <c r="AU229" s="203" t="s">
        <v>96</v>
      </c>
      <c r="AV229" s="13" t="s">
        <v>96</v>
      </c>
      <c r="AW229" s="13" t="s">
        <v>4</v>
      </c>
      <c r="AX229" s="13" t="s">
        <v>83</v>
      </c>
      <c r="AY229" s="203" t="s">
        <v>329</v>
      </c>
    </row>
    <row r="230" spans="1:65" s="13" customFormat="1" ht="11.25">
      <c r="B230" s="201"/>
      <c r="D230" s="202" t="s">
        <v>348</v>
      </c>
      <c r="E230" s="203" t="s">
        <v>1</v>
      </c>
      <c r="F230" s="204" t="s">
        <v>451</v>
      </c>
      <c r="H230" s="205">
        <v>0.77800000000000002</v>
      </c>
      <c r="I230" s="206"/>
      <c r="J230" s="206"/>
      <c r="M230" s="201"/>
      <c r="N230" s="207"/>
      <c r="O230" s="208"/>
      <c r="P230" s="208"/>
      <c r="Q230" s="208"/>
      <c r="R230" s="208"/>
      <c r="S230" s="208"/>
      <c r="T230" s="208"/>
      <c r="U230" s="208"/>
      <c r="V230" s="208"/>
      <c r="W230" s="208"/>
      <c r="X230" s="209"/>
      <c r="AT230" s="203" t="s">
        <v>348</v>
      </c>
      <c r="AU230" s="203" t="s">
        <v>96</v>
      </c>
      <c r="AV230" s="13" t="s">
        <v>96</v>
      </c>
      <c r="AW230" s="13" t="s">
        <v>4</v>
      </c>
      <c r="AX230" s="13" t="s">
        <v>83</v>
      </c>
      <c r="AY230" s="203" t="s">
        <v>329</v>
      </c>
    </row>
    <row r="231" spans="1:65" s="13" customFormat="1" ht="11.25">
      <c r="B231" s="201"/>
      <c r="D231" s="202" t="s">
        <v>348</v>
      </c>
      <c r="E231" s="203" t="s">
        <v>1</v>
      </c>
      <c r="F231" s="204" t="s">
        <v>452</v>
      </c>
      <c r="H231" s="205">
        <v>1.2869999999999999</v>
      </c>
      <c r="I231" s="206"/>
      <c r="J231" s="206"/>
      <c r="M231" s="201"/>
      <c r="N231" s="207"/>
      <c r="O231" s="208"/>
      <c r="P231" s="208"/>
      <c r="Q231" s="208"/>
      <c r="R231" s="208"/>
      <c r="S231" s="208"/>
      <c r="T231" s="208"/>
      <c r="U231" s="208"/>
      <c r="V231" s="208"/>
      <c r="W231" s="208"/>
      <c r="X231" s="209"/>
      <c r="AT231" s="203" t="s">
        <v>348</v>
      </c>
      <c r="AU231" s="203" t="s">
        <v>96</v>
      </c>
      <c r="AV231" s="13" t="s">
        <v>96</v>
      </c>
      <c r="AW231" s="13" t="s">
        <v>4</v>
      </c>
      <c r="AX231" s="13" t="s">
        <v>83</v>
      </c>
      <c r="AY231" s="203" t="s">
        <v>329</v>
      </c>
    </row>
    <row r="232" spans="1:65" s="13" customFormat="1" ht="11.25">
      <c r="B232" s="201"/>
      <c r="D232" s="202" t="s">
        <v>348</v>
      </c>
      <c r="E232" s="203" t="s">
        <v>1</v>
      </c>
      <c r="F232" s="204" t="s">
        <v>453</v>
      </c>
      <c r="H232" s="205">
        <v>0.69799999999999995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348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329</v>
      </c>
    </row>
    <row r="233" spans="1:65" s="16" customFormat="1" ht="11.25">
      <c r="B233" s="225"/>
      <c r="D233" s="202" t="s">
        <v>348</v>
      </c>
      <c r="E233" s="226" t="s">
        <v>1</v>
      </c>
      <c r="F233" s="227" t="s">
        <v>445</v>
      </c>
      <c r="H233" s="228">
        <v>15.391</v>
      </c>
      <c r="I233" s="229"/>
      <c r="J233" s="229"/>
      <c r="M233" s="225"/>
      <c r="N233" s="230"/>
      <c r="O233" s="231"/>
      <c r="P233" s="231"/>
      <c r="Q233" s="231"/>
      <c r="R233" s="231"/>
      <c r="S233" s="231"/>
      <c r="T233" s="231"/>
      <c r="U233" s="231"/>
      <c r="V233" s="231"/>
      <c r="W233" s="231"/>
      <c r="X233" s="232"/>
      <c r="AT233" s="226" t="s">
        <v>348</v>
      </c>
      <c r="AU233" s="226" t="s">
        <v>96</v>
      </c>
      <c r="AV233" s="16" t="s">
        <v>178</v>
      </c>
      <c r="AW233" s="16" t="s">
        <v>4</v>
      </c>
      <c r="AX233" s="16" t="s">
        <v>83</v>
      </c>
      <c r="AY233" s="226" t="s">
        <v>329</v>
      </c>
    </row>
    <row r="234" spans="1:65" s="15" customFormat="1" ht="11.25">
      <c r="B234" s="217"/>
      <c r="D234" s="202" t="s">
        <v>348</v>
      </c>
      <c r="E234" s="218" t="s">
        <v>1</v>
      </c>
      <c r="F234" s="219" t="s">
        <v>380</v>
      </c>
      <c r="H234" s="220">
        <v>247.92</v>
      </c>
      <c r="I234" s="221"/>
      <c r="J234" s="221"/>
      <c r="M234" s="217"/>
      <c r="N234" s="222"/>
      <c r="O234" s="223"/>
      <c r="P234" s="223"/>
      <c r="Q234" s="223"/>
      <c r="R234" s="223"/>
      <c r="S234" s="223"/>
      <c r="T234" s="223"/>
      <c r="U234" s="223"/>
      <c r="V234" s="223"/>
      <c r="W234" s="223"/>
      <c r="X234" s="224"/>
      <c r="AT234" s="218" t="s">
        <v>348</v>
      </c>
      <c r="AU234" s="218" t="s">
        <v>96</v>
      </c>
      <c r="AV234" s="15" t="s">
        <v>335</v>
      </c>
      <c r="AW234" s="15" t="s">
        <v>4</v>
      </c>
      <c r="AX234" s="15" t="s">
        <v>90</v>
      </c>
      <c r="AY234" s="218" t="s">
        <v>329</v>
      </c>
    </row>
    <row r="235" spans="1:65" s="2" customFormat="1" ht="37.9" customHeight="1">
      <c r="A235" s="37"/>
      <c r="B235" s="153"/>
      <c r="C235" s="187" t="s">
        <v>454</v>
      </c>
      <c r="D235" s="187" t="s">
        <v>331</v>
      </c>
      <c r="E235" s="188" t="s">
        <v>455</v>
      </c>
      <c r="F235" s="189" t="s">
        <v>456</v>
      </c>
      <c r="G235" s="190" t="s">
        <v>362</v>
      </c>
      <c r="H235" s="191">
        <v>74.376000000000005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0</v>
      </c>
      <c r="V235" s="197">
        <f>U235*H235</f>
        <v>0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335</v>
      </c>
      <c r="AT235" s="199" t="s">
        <v>331</v>
      </c>
      <c r="AU235" s="199" t="s">
        <v>96</v>
      </c>
      <c r="AY235" s="19" t="s">
        <v>329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335</v>
      </c>
      <c r="BM235" s="199" t="s">
        <v>457</v>
      </c>
    </row>
    <row r="236" spans="1:65" s="13" customFormat="1" ht="11.25">
      <c r="B236" s="201"/>
      <c r="D236" s="202" t="s">
        <v>348</v>
      </c>
      <c r="E236" s="203" t="s">
        <v>1</v>
      </c>
      <c r="F236" s="204" t="s">
        <v>458</v>
      </c>
      <c r="H236" s="205">
        <v>74.376000000000005</v>
      </c>
      <c r="I236" s="206"/>
      <c r="J236" s="206"/>
      <c r="M236" s="201"/>
      <c r="N236" s="207"/>
      <c r="O236" s="208"/>
      <c r="P236" s="208"/>
      <c r="Q236" s="208"/>
      <c r="R236" s="208"/>
      <c r="S236" s="208"/>
      <c r="T236" s="208"/>
      <c r="U236" s="208"/>
      <c r="V236" s="208"/>
      <c r="W236" s="208"/>
      <c r="X236" s="209"/>
      <c r="AT236" s="203" t="s">
        <v>348</v>
      </c>
      <c r="AU236" s="203" t="s">
        <v>96</v>
      </c>
      <c r="AV236" s="13" t="s">
        <v>96</v>
      </c>
      <c r="AW236" s="13" t="s">
        <v>4</v>
      </c>
      <c r="AX236" s="13" t="s">
        <v>90</v>
      </c>
      <c r="AY236" s="203" t="s">
        <v>329</v>
      </c>
    </row>
    <row r="237" spans="1:65" s="2" customFormat="1" ht="44.25" customHeight="1">
      <c r="A237" s="37"/>
      <c r="B237" s="153"/>
      <c r="C237" s="187" t="s">
        <v>459</v>
      </c>
      <c r="D237" s="187" t="s">
        <v>331</v>
      </c>
      <c r="E237" s="188" t="s">
        <v>460</v>
      </c>
      <c r="F237" s="189" t="s">
        <v>461</v>
      </c>
      <c r="G237" s="190" t="s">
        <v>362</v>
      </c>
      <c r="H237" s="191">
        <v>1870.6959999999999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0</v>
      </c>
      <c r="V237" s="197">
        <f>U237*H237</f>
        <v>0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335</v>
      </c>
      <c r="AT237" s="199" t="s">
        <v>331</v>
      </c>
      <c r="AU237" s="199" t="s">
        <v>96</v>
      </c>
      <c r="AY237" s="19" t="s">
        <v>329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335</v>
      </c>
      <c r="BM237" s="199" t="s">
        <v>462</v>
      </c>
    </row>
    <row r="238" spans="1:65" s="13" customFormat="1" ht="11.25">
      <c r="B238" s="201"/>
      <c r="D238" s="202" t="s">
        <v>348</v>
      </c>
      <c r="E238" s="203" t="s">
        <v>1</v>
      </c>
      <c r="F238" s="204" t="s">
        <v>463</v>
      </c>
      <c r="H238" s="205">
        <v>1870.6959999999999</v>
      </c>
      <c r="I238" s="206"/>
      <c r="J238" s="206"/>
      <c r="M238" s="201"/>
      <c r="N238" s="207"/>
      <c r="O238" s="208"/>
      <c r="P238" s="208"/>
      <c r="Q238" s="208"/>
      <c r="R238" s="208"/>
      <c r="S238" s="208"/>
      <c r="T238" s="208"/>
      <c r="U238" s="208"/>
      <c r="V238" s="208"/>
      <c r="W238" s="208"/>
      <c r="X238" s="209"/>
      <c r="AT238" s="203" t="s">
        <v>348</v>
      </c>
      <c r="AU238" s="203" t="s">
        <v>96</v>
      </c>
      <c r="AV238" s="13" t="s">
        <v>96</v>
      </c>
      <c r="AW238" s="13" t="s">
        <v>4</v>
      </c>
      <c r="AX238" s="13" t="s">
        <v>90</v>
      </c>
      <c r="AY238" s="203" t="s">
        <v>329</v>
      </c>
    </row>
    <row r="239" spans="1:65" s="2" customFormat="1" ht="33" customHeight="1">
      <c r="A239" s="37"/>
      <c r="B239" s="153"/>
      <c r="C239" s="187" t="s">
        <v>464</v>
      </c>
      <c r="D239" s="187" t="s">
        <v>331</v>
      </c>
      <c r="E239" s="188" t="s">
        <v>465</v>
      </c>
      <c r="F239" s="189" t="s">
        <v>466</v>
      </c>
      <c r="G239" s="190" t="s">
        <v>334</v>
      </c>
      <c r="H239" s="191">
        <v>500</v>
      </c>
      <c r="I239" s="192"/>
      <c r="J239" s="192"/>
      <c r="K239" s="191">
        <f>ROUND(P239*H239,3)</f>
        <v>0</v>
      </c>
      <c r="L239" s="193"/>
      <c r="M239" s="38"/>
      <c r="N239" s="194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</v>
      </c>
      <c r="V239" s="197">
        <f>U239*H239</f>
        <v>0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335</v>
      </c>
      <c r="AT239" s="199" t="s">
        <v>331</v>
      </c>
      <c r="AU239" s="199" t="s">
        <v>96</v>
      </c>
      <c r="AY239" s="19" t="s">
        <v>329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335</v>
      </c>
      <c r="BM239" s="199" t="s">
        <v>467</v>
      </c>
    </row>
    <row r="240" spans="1:65" s="2" customFormat="1" ht="24.2" customHeight="1">
      <c r="A240" s="37"/>
      <c r="B240" s="153"/>
      <c r="C240" s="187" t="s">
        <v>468</v>
      </c>
      <c r="D240" s="187" t="s">
        <v>331</v>
      </c>
      <c r="E240" s="188" t="s">
        <v>469</v>
      </c>
      <c r="F240" s="189" t="s">
        <v>470</v>
      </c>
      <c r="G240" s="190" t="s">
        <v>362</v>
      </c>
      <c r="H240" s="191">
        <v>2830.6959999999999</v>
      </c>
      <c r="I240" s="192"/>
      <c r="J240" s="192"/>
      <c r="K240" s="191">
        <f>ROUND(P240*H240,3)</f>
        <v>0</v>
      </c>
      <c r="L240" s="193"/>
      <c r="M240" s="38"/>
      <c r="N240" s="194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0</v>
      </c>
      <c r="V240" s="197">
        <f>U240*H240</f>
        <v>0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335</v>
      </c>
      <c r="AT240" s="199" t="s">
        <v>331</v>
      </c>
      <c r="AU240" s="199" t="s">
        <v>96</v>
      </c>
      <c r="AY240" s="19" t="s">
        <v>329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335</v>
      </c>
      <c r="BM240" s="199" t="s">
        <v>471</v>
      </c>
    </row>
    <row r="241" spans="1:65" s="13" customFormat="1" ht="11.25">
      <c r="B241" s="201"/>
      <c r="D241" s="202" t="s">
        <v>348</v>
      </c>
      <c r="E241" s="203" t="s">
        <v>1</v>
      </c>
      <c r="F241" s="204" t="s">
        <v>472</v>
      </c>
      <c r="H241" s="205">
        <v>960</v>
      </c>
      <c r="I241" s="206"/>
      <c r="J241" s="206"/>
      <c r="M241" s="201"/>
      <c r="N241" s="207"/>
      <c r="O241" s="208"/>
      <c r="P241" s="208"/>
      <c r="Q241" s="208"/>
      <c r="R241" s="208"/>
      <c r="S241" s="208"/>
      <c r="T241" s="208"/>
      <c r="U241" s="208"/>
      <c r="V241" s="208"/>
      <c r="W241" s="208"/>
      <c r="X241" s="209"/>
      <c r="AT241" s="203" t="s">
        <v>348</v>
      </c>
      <c r="AU241" s="203" t="s">
        <v>96</v>
      </c>
      <c r="AV241" s="13" t="s">
        <v>96</v>
      </c>
      <c r="AW241" s="13" t="s">
        <v>4</v>
      </c>
      <c r="AX241" s="13" t="s">
        <v>83</v>
      </c>
      <c r="AY241" s="203" t="s">
        <v>329</v>
      </c>
    </row>
    <row r="242" spans="1:65" s="13" customFormat="1" ht="11.25">
      <c r="B242" s="201"/>
      <c r="D242" s="202" t="s">
        <v>348</v>
      </c>
      <c r="E242" s="203" t="s">
        <v>1</v>
      </c>
      <c r="F242" s="204" t="s">
        <v>473</v>
      </c>
      <c r="H242" s="205">
        <v>1870.6959999999999</v>
      </c>
      <c r="I242" s="206"/>
      <c r="J242" s="206"/>
      <c r="M242" s="201"/>
      <c r="N242" s="207"/>
      <c r="O242" s="208"/>
      <c r="P242" s="208"/>
      <c r="Q242" s="208"/>
      <c r="R242" s="208"/>
      <c r="S242" s="208"/>
      <c r="T242" s="208"/>
      <c r="U242" s="208"/>
      <c r="V242" s="208"/>
      <c r="W242" s="208"/>
      <c r="X242" s="209"/>
      <c r="AT242" s="203" t="s">
        <v>348</v>
      </c>
      <c r="AU242" s="203" t="s">
        <v>96</v>
      </c>
      <c r="AV242" s="13" t="s">
        <v>96</v>
      </c>
      <c r="AW242" s="13" t="s">
        <v>4</v>
      </c>
      <c r="AX242" s="13" t="s">
        <v>83</v>
      </c>
      <c r="AY242" s="203" t="s">
        <v>329</v>
      </c>
    </row>
    <row r="243" spans="1:65" s="15" customFormat="1" ht="11.25">
      <c r="B243" s="217"/>
      <c r="D243" s="202" t="s">
        <v>348</v>
      </c>
      <c r="E243" s="218" t="s">
        <v>1</v>
      </c>
      <c r="F243" s="219" t="s">
        <v>380</v>
      </c>
      <c r="H243" s="220">
        <v>2830.6959999999999</v>
      </c>
      <c r="I243" s="221"/>
      <c r="J243" s="221"/>
      <c r="M243" s="217"/>
      <c r="N243" s="222"/>
      <c r="O243" s="223"/>
      <c r="P243" s="223"/>
      <c r="Q243" s="223"/>
      <c r="R243" s="223"/>
      <c r="S243" s="223"/>
      <c r="T243" s="223"/>
      <c r="U243" s="223"/>
      <c r="V243" s="223"/>
      <c r="W243" s="223"/>
      <c r="X243" s="224"/>
      <c r="AT243" s="218" t="s">
        <v>348</v>
      </c>
      <c r="AU243" s="218" t="s">
        <v>96</v>
      </c>
      <c r="AV243" s="15" t="s">
        <v>335</v>
      </c>
      <c r="AW243" s="15" t="s">
        <v>4</v>
      </c>
      <c r="AX243" s="15" t="s">
        <v>90</v>
      </c>
      <c r="AY243" s="218" t="s">
        <v>329</v>
      </c>
    </row>
    <row r="244" spans="1:65" s="2" customFormat="1" ht="33" customHeight="1">
      <c r="A244" s="37"/>
      <c r="B244" s="153"/>
      <c r="C244" s="187" t="s">
        <v>474</v>
      </c>
      <c r="D244" s="187" t="s">
        <v>331</v>
      </c>
      <c r="E244" s="188" t="s">
        <v>475</v>
      </c>
      <c r="F244" s="189" t="s">
        <v>476</v>
      </c>
      <c r="G244" s="190" t="s">
        <v>362</v>
      </c>
      <c r="H244" s="191">
        <v>1870.6959999999999</v>
      </c>
      <c r="I244" s="192"/>
      <c r="J244" s="192"/>
      <c r="K244" s="191">
        <f>ROUND(P244*H244,3)</f>
        <v>0</v>
      </c>
      <c r="L244" s="193"/>
      <c r="M244" s="38"/>
      <c r="N244" s="194" t="s">
        <v>1</v>
      </c>
      <c r="O244" s="195" t="s">
        <v>47</v>
      </c>
      <c r="P244" s="196">
        <f>I244+J244</f>
        <v>0</v>
      </c>
      <c r="Q244" s="196">
        <f>ROUND(I244*H244,3)</f>
        <v>0</v>
      </c>
      <c r="R244" s="196">
        <f>ROUND(J244*H244,3)</f>
        <v>0</v>
      </c>
      <c r="S244" s="66"/>
      <c r="T244" s="197">
        <f>S244*H244</f>
        <v>0</v>
      </c>
      <c r="U244" s="197">
        <v>0</v>
      </c>
      <c r="V244" s="197">
        <f>U244*H244</f>
        <v>0</v>
      </c>
      <c r="W244" s="197">
        <v>0</v>
      </c>
      <c r="X244" s="198">
        <f>W244*H244</f>
        <v>0</v>
      </c>
      <c r="Y244" s="37"/>
      <c r="Z244" s="37"/>
      <c r="AA244" s="37"/>
      <c r="AB244" s="37"/>
      <c r="AC244" s="37"/>
      <c r="AD244" s="37"/>
      <c r="AE244" s="37"/>
      <c r="AR244" s="199" t="s">
        <v>335</v>
      </c>
      <c r="AT244" s="199" t="s">
        <v>331</v>
      </c>
      <c r="AU244" s="199" t="s">
        <v>96</v>
      </c>
      <c r="AY244" s="19" t="s">
        <v>329</v>
      </c>
      <c r="BE244" s="115">
        <f>IF(O244="základná",K244,0)</f>
        <v>0</v>
      </c>
      <c r="BF244" s="115">
        <f>IF(O244="znížená",K244,0)</f>
        <v>0</v>
      </c>
      <c r="BG244" s="115">
        <f>IF(O244="zákl. prenesená",K244,0)</f>
        <v>0</v>
      </c>
      <c r="BH244" s="115">
        <f>IF(O244="zníž. prenesená",K244,0)</f>
        <v>0</v>
      </c>
      <c r="BI244" s="115">
        <f>IF(O244="nulová",K244,0)</f>
        <v>0</v>
      </c>
      <c r="BJ244" s="19" t="s">
        <v>96</v>
      </c>
      <c r="BK244" s="200">
        <f>ROUND(P244*H244,3)</f>
        <v>0</v>
      </c>
      <c r="BL244" s="19" t="s">
        <v>335</v>
      </c>
      <c r="BM244" s="199" t="s">
        <v>477</v>
      </c>
    </row>
    <row r="245" spans="1:65" s="13" customFormat="1" ht="11.25">
      <c r="B245" s="201"/>
      <c r="D245" s="202" t="s">
        <v>348</v>
      </c>
      <c r="E245" s="203" t="s">
        <v>1</v>
      </c>
      <c r="F245" s="204" t="s">
        <v>473</v>
      </c>
      <c r="H245" s="205">
        <v>1870.6959999999999</v>
      </c>
      <c r="I245" s="206"/>
      <c r="J245" s="206"/>
      <c r="M245" s="201"/>
      <c r="N245" s="207"/>
      <c r="O245" s="208"/>
      <c r="P245" s="208"/>
      <c r="Q245" s="208"/>
      <c r="R245" s="208"/>
      <c r="S245" s="208"/>
      <c r="T245" s="208"/>
      <c r="U245" s="208"/>
      <c r="V245" s="208"/>
      <c r="W245" s="208"/>
      <c r="X245" s="209"/>
      <c r="AT245" s="203" t="s">
        <v>348</v>
      </c>
      <c r="AU245" s="203" t="s">
        <v>96</v>
      </c>
      <c r="AV245" s="13" t="s">
        <v>96</v>
      </c>
      <c r="AW245" s="13" t="s">
        <v>4</v>
      </c>
      <c r="AX245" s="13" t="s">
        <v>90</v>
      </c>
      <c r="AY245" s="203" t="s">
        <v>329</v>
      </c>
    </row>
    <row r="246" spans="1:65" s="2" customFormat="1" ht="33" customHeight="1">
      <c r="A246" s="37"/>
      <c r="B246" s="153"/>
      <c r="C246" s="187" t="s">
        <v>478</v>
      </c>
      <c r="D246" s="187" t="s">
        <v>331</v>
      </c>
      <c r="E246" s="188" t="s">
        <v>479</v>
      </c>
      <c r="F246" s="189" t="s">
        <v>480</v>
      </c>
      <c r="G246" s="190" t="s">
        <v>362</v>
      </c>
      <c r="H246" s="191">
        <v>157.19399999999999</v>
      </c>
      <c r="I246" s="192"/>
      <c r="J246" s="192"/>
      <c r="K246" s="191">
        <f>ROUND(P246*H246,3)</f>
        <v>0</v>
      </c>
      <c r="L246" s="193"/>
      <c r="M246" s="38"/>
      <c r="N246" s="194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0</v>
      </c>
      <c r="V246" s="197">
        <f>U246*H246</f>
        <v>0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335</v>
      </c>
      <c r="AT246" s="199" t="s">
        <v>331</v>
      </c>
      <c r="AU246" s="199" t="s">
        <v>96</v>
      </c>
      <c r="AY246" s="19" t="s">
        <v>329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335</v>
      </c>
      <c r="BM246" s="199" t="s">
        <v>481</v>
      </c>
    </row>
    <row r="247" spans="1:65" s="13" customFormat="1" ht="11.25">
      <c r="B247" s="201"/>
      <c r="D247" s="202" t="s">
        <v>348</v>
      </c>
      <c r="E247" s="203" t="s">
        <v>1</v>
      </c>
      <c r="F247" s="204" t="s">
        <v>482</v>
      </c>
      <c r="H247" s="205">
        <v>157.19399999999999</v>
      </c>
      <c r="I247" s="206"/>
      <c r="J247" s="206"/>
      <c r="M247" s="201"/>
      <c r="N247" s="207"/>
      <c r="O247" s="208"/>
      <c r="P247" s="208"/>
      <c r="Q247" s="208"/>
      <c r="R247" s="208"/>
      <c r="S247" s="208"/>
      <c r="T247" s="208"/>
      <c r="U247" s="208"/>
      <c r="V247" s="208"/>
      <c r="W247" s="208"/>
      <c r="X247" s="209"/>
      <c r="AT247" s="203" t="s">
        <v>348</v>
      </c>
      <c r="AU247" s="203" t="s">
        <v>96</v>
      </c>
      <c r="AV247" s="13" t="s">
        <v>96</v>
      </c>
      <c r="AW247" s="13" t="s">
        <v>4</v>
      </c>
      <c r="AX247" s="13" t="s">
        <v>90</v>
      </c>
      <c r="AY247" s="203" t="s">
        <v>329</v>
      </c>
    </row>
    <row r="248" spans="1:65" s="2" customFormat="1" ht="16.5" customHeight="1">
      <c r="A248" s="37"/>
      <c r="B248" s="153"/>
      <c r="C248" s="233" t="s">
        <v>8</v>
      </c>
      <c r="D248" s="233" t="s">
        <v>483</v>
      </c>
      <c r="E248" s="234" t="s">
        <v>484</v>
      </c>
      <c r="F248" s="235" t="s">
        <v>485</v>
      </c>
      <c r="G248" s="236" t="s">
        <v>486</v>
      </c>
      <c r="H248" s="237">
        <v>297.09699999999998</v>
      </c>
      <c r="I248" s="238"/>
      <c r="J248" s="239"/>
      <c r="K248" s="237">
        <f>ROUND(P248*H248,3)</f>
        <v>0</v>
      </c>
      <c r="L248" s="239"/>
      <c r="M248" s="240"/>
      <c r="N248" s="241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1</v>
      </c>
      <c r="V248" s="197">
        <f>U248*H248</f>
        <v>297.09699999999998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364</v>
      </c>
      <c r="AT248" s="199" t="s">
        <v>483</v>
      </c>
      <c r="AU248" s="199" t="s">
        <v>96</v>
      </c>
      <c r="AY248" s="19" t="s">
        <v>329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335</v>
      </c>
      <c r="BM248" s="199" t="s">
        <v>487</v>
      </c>
    </row>
    <row r="249" spans="1:65" s="13" customFormat="1" ht="11.25">
      <c r="B249" s="201"/>
      <c r="D249" s="202" t="s">
        <v>348</v>
      </c>
      <c r="F249" s="204" t="s">
        <v>488</v>
      </c>
      <c r="H249" s="205">
        <v>297.09699999999998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348</v>
      </c>
      <c r="AU249" s="203" t="s">
        <v>96</v>
      </c>
      <c r="AV249" s="13" t="s">
        <v>96</v>
      </c>
      <c r="AW249" s="13" t="s">
        <v>3</v>
      </c>
      <c r="AX249" s="13" t="s">
        <v>90</v>
      </c>
      <c r="AY249" s="203" t="s">
        <v>329</v>
      </c>
    </row>
    <row r="250" spans="1:65" s="2" customFormat="1" ht="24.2" customHeight="1">
      <c r="A250" s="37"/>
      <c r="B250" s="153"/>
      <c r="C250" s="187" t="s">
        <v>489</v>
      </c>
      <c r="D250" s="187" t="s">
        <v>331</v>
      </c>
      <c r="E250" s="188" t="s">
        <v>490</v>
      </c>
      <c r="F250" s="189" t="s">
        <v>491</v>
      </c>
      <c r="G250" s="190" t="s">
        <v>334</v>
      </c>
      <c r="H250" s="191">
        <v>3200</v>
      </c>
      <c r="I250" s="192"/>
      <c r="J250" s="192"/>
      <c r="K250" s="191">
        <f>ROUND(P250*H250,3)</f>
        <v>0</v>
      </c>
      <c r="L250" s="193"/>
      <c r="M250" s="38"/>
      <c r="N250" s="194" t="s">
        <v>1</v>
      </c>
      <c r="O250" s="195" t="s">
        <v>47</v>
      </c>
      <c r="P250" s="196">
        <f>I250+J250</f>
        <v>0</v>
      </c>
      <c r="Q250" s="196">
        <f>ROUND(I250*H250,3)</f>
        <v>0</v>
      </c>
      <c r="R250" s="196">
        <f>ROUND(J250*H250,3)</f>
        <v>0</v>
      </c>
      <c r="S250" s="66"/>
      <c r="T250" s="197">
        <f>S250*H250</f>
        <v>0</v>
      </c>
      <c r="U250" s="197">
        <v>0</v>
      </c>
      <c r="V250" s="197">
        <f>U250*H250</f>
        <v>0</v>
      </c>
      <c r="W250" s="197">
        <v>0</v>
      </c>
      <c r="X250" s="198">
        <f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335</v>
      </c>
      <c r="AT250" s="199" t="s">
        <v>331</v>
      </c>
      <c r="AU250" s="199" t="s">
        <v>96</v>
      </c>
      <c r="AY250" s="19" t="s">
        <v>329</v>
      </c>
      <c r="BE250" s="115">
        <f>IF(O250="základná",K250,0)</f>
        <v>0</v>
      </c>
      <c r="BF250" s="115">
        <f>IF(O250="znížená",K250,0)</f>
        <v>0</v>
      </c>
      <c r="BG250" s="115">
        <f>IF(O250="zákl. prenesená",K250,0)</f>
        <v>0</v>
      </c>
      <c r="BH250" s="115">
        <f>IF(O250="zníž. prenesená",K250,0)</f>
        <v>0</v>
      </c>
      <c r="BI250" s="115">
        <f>IF(O250="nulová",K250,0)</f>
        <v>0</v>
      </c>
      <c r="BJ250" s="19" t="s">
        <v>96</v>
      </c>
      <c r="BK250" s="200">
        <f>ROUND(P250*H250,3)</f>
        <v>0</v>
      </c>
      <c r="BL250" s="19" t="s">
        <v>335</v>
      </c>
      <c r="BM250" s="199" t="s">
        <v>492</v>
      </c>
    </row>
    <row r="251" spans="1:65" s="12" customFormat="1" ht="22.9" customHeight="1">
      <c r="B251" s="173"/>
      <c r="D251" s="174" t="s">
        <v>82</v>
      </c>
      <c r="E251" s="185" t="s">
        <v>96</v>
      </c>
      <c r="F251" s="185" t="s">
        <v>493</v>
      </c>
      <c r="I251" s="176"/>
      <c r="J251" s="176"/>
      <c r="K251" s="186">
        <f>BK251</f>
        <v>0</v>
      </c>
      <c r="M251" s="173"/>
      <c r="N251" s="178"/>
      <c r="O251" s="179"/>
      <c r="P251" s="179"/>
      <c r="Q251" s="180">
        <f>SUM(Q252:Q480)</f>
        <v>0</v>
      </c>
      <c r="R251" s="180">
        <f>SUM(R252:R480)</f>
        <v>0</v>
      </c>
      <c r="S251" s="179"/>
      <c r="T251" s="181">
        <f>SUM(T252:T480)</f>
        <v>0</v>
      </c>
      <c r="U251" s="179"/>
      <c r="V251" s="181">
        <f>SUM(V252:V480)</f>
        <v>2761.0401816899994</v>
      </c>
      <c r="W251" s="179"/>
      <c r="X251" s="182">
        <f>SUM(X252:X480)</f>
        <v>0</v>
      </c>
      <c r="AR251" s="174" t="s">
        <v>90</v>
      </c>
      <c r="AT251" s="183" t="s">
        <v>82</v>
      </c>
      <c r="AU251" s="183" t="s">
        <v>90</v>
      </c>
      <c r="AY251" s="174" t="s">
        <v>329</v>
      </c>
      <c r="BK251" s="184">
        <f>SUM(BK252:BK480)</f>
        <v>0</v>
      </c>
    </row>
    <row r="252" spans="1:65" s="2" customFormat="1" ht="24.2" customHeight="1">
      <c r="A252" s="37"/>
      <c r="B252" s="153"/>
      <c r="C252" s="187" t="s">
        <v>494</v>
      </c>
      <c r="D252" s="187" t="s">
        <v>331</v>
      </c>
      <c r="E252" s="188" t="s">
        <v>495</v>
      </c>
      <c r="F252" s="189" t="s">
        <v>496</v>
      </c>
      <c r="G252" s="190" t="s">
        <v>362</v>
      </c>
      <c r="H252" s="191">
        <v>370.44900000000001</v>
      </c>
      <c r="I252" s="192"/>
      <c r="J252" s="192"/>
      <c r="K252" s="191">
        <f>ROUND(P252*H252,3)</f>
        <v>0</v>
      </c>
      <c r="L252" s="193"/>
      <c r="M252" s="38"/>
      <c r="N252" s="194" t="s">
        <v>1</v>
      </c>
      <c r="O252" s="195" t="s">
        <v>47</v>
      </c>
      <c r="P252" s="196">
        <f>I252+J252</f>
        <v>0</v>
      </c>
      <c r="Q252" s="196">
        <f>ROUND(I252*H252,3)</f>
        <v>0</v>
      </c>
      <c r="R252" s="196">
        <f>ROUND(J252*H252,3)</f>
        <v>0</v>
      </c>
      <c r="S252" s="66"/>
      <c r="T252" s="197">
        <f>S252*H252</f>
        <v>0</v>
      </c>
      <c r="U252" s="197">
        <v>2.0659999999999998</v>
      </c>
      <c r="V252" s="197">
        <f>U252*H252</f>
        <v>765.34763399999997</v>
      </c>
      <c r="W252" s="197">
        <v>0</v>
      </c>
      <c r="X252" s="198">
        <f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335</v>
      </c>
      <c r="AT252" s="199" t="s">
        <v>331</v>
      </c>
      <c r="AU252" s="199" t="s">
        <v>96</v>
      </c>
      <c r="AY252" s="19" t="s">
        <v>329</v>
      </c>
      <c r="BE252" s="115">
        <f>IF(O252="základná",K252,0)</f>
        <v>0</v>
      </c>
      <c r="BF252" s="115">
        <f>IF(O252="znížená",K252,0)</f>
        <v>0</v>
      </c>
      <c r="BG252" s="115">
        <f>IF(O252="zákl. prenesená",K252,0)</f>
        <v>0</v>
      </c>
      <c r="BH252" s="115">
        <f>IF(O252="zníž. prenesená",K252,0)</f>
        <v>0</v>
      </c>
      <c r="BI252" s="115">
        <f>IF(O252="nulová",K252,0)</f>
        <v>0</v>
      </c>
      <c r="BJ252" s="19" t="s">
        <v>96</v>
      </c>
      <c r="BK252" s="200">
        <f>ROUND(P252*H252,3)</f>
        <v>0</v>
      </c>
      <c r="BL252" s="19" t="s">
        <v>335</v>
      </c>
      <c r="BM252" s="199" t="s">
        <v>497</v>
      </c>
    </row>
    <row r="253" spans="1:65" s="14" customFormat="1" ht="11.25">
      <c r="B253" s="210"/>
      <c r="D253" s="202" t="s">
        <v>348</v>
      </c>
      <c r="E253" s="211" t="s">
        <v>1</v>
      </c>
      <c r="F253" s="212" t="s">
        <v>498</v>
      </c>
      <c r="H253" s="211" t="s">
        <v>1</v>
      </c>
      <c r="I253" s="213"/>
      <c r="J253" s="213"/>
      <c r="M253" s="210"/>
      <c r="N253" s="214"/>
      <c r="O253" s="215"/>
      <c r="P253" s="215"/>
      <c r="Q253" s="215"/>
      <c r="R253" s="215"/>
      <c r="S253" s="215"/>
      <c r="T253" s="215"/>
      <c r="U253" s="215"/>
      <c r="V253" s="215"/>
      <c r="W253" s="215"/>
      <c r="X253" s="216"/>
      <c r="AT253" s="211" t="s">
        <v>348</v>
      </c>
      <c r="AU253" s="211" t="s">
        <v>96</v>
      </c>
      <c r="AV253" s="14" t="s">
        <v>90</v>
      </c>
      <c r="AW253" s="14" t="s">
        <v>4</v>
      </c>
      <c r="AX253" s="14" t="s">
        <v>83</v>
      </c>
      <c r="AY253" s="211" t="s">
        <v>329</v>
      </c>
    </row>
    <row r="254" spans="1:65" s="13" customFormat="1" ht="11.25">
      <c r="B254" s="201"/>
      <c r="D254" s="202" t="s">
        <v>348</v>
      </c>
      <c r="E254" s="203" t="s">
        <v>1</v>
      </c>
      <c r="F254" s="204" t="s">
        <v>499</v>
      </c>
      <c r="H254" s="205">
        <v>149.33000000000001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348</v>
      </c>
      <c r="AU254" s="203" t="s">
        <v>96</v>
      </c>
      <c r="AV254" s="13" t="s">
        <v>96</v>
      </c>
      <c r="AW254" s="13" t="s">
        <v>4</v>
      </c>
      <c r="AX254" s="13" t="s">
        <v>83</v>
      </c>
      <c r="AY254" s="203" t="s">
        <v>329</v>
      </c>
    </row>
    <row r="255" spans="1:65" s="14" customFormat="1" ht="11.25">
      <c r="B255" s="210"/>
      <c r="D255" s="202" t="s">
        <v>348</v>
      </c>
      <c r="E255" s="211" t="s">
        <v>1</v>
      </c>
      <c r="F255" s="212" t="s">
        <v>500</v>
      </c>
      <c r="H255" s="211" t="s">
        <v>1</v>
      </c>
      <c r="I255" s="213"/>
      <c r="J255" s="213"/>
      <c r="M255" s="210"/>
      <c r="N255" s="214"/>
      <c r="O255" s="215"/>
      <c r="P255" s="215"/>
      <c r="Q255" s="215"/>
      <c r="R255" s="215"/>
      <c r="S255" s="215"/>
      <c r="T255" s="215"/>
      <c r="U255" s="215"/>
      <c r="V255" s="215"/>
      <c r="W255" s="215"/>
      <c r="X255" s="216"/>
      <c r="AT255" s="211" t="s">
        <v>348</v>
      </c>
      <c r="AU255" s="211" t="s">
        <v>96</v>
      </c>
      <c r="AV255" s="14" t="s">
        <v>90</v>
      </c>
      <c r="AW255" s="14" t="s">
        <v>4</v>
      </c>
      <c r="AX255" s="14" t="s">
        <v>83</v>
      </c>
      <c r="AY255" s="211" t="s">
        <v>329</v>
      </c>
    </row>
    <row r="256" spans="1:65" s="13" customFormat="1" ht="22.5">
      <c r="B256" s="201"/>
      <c r="D256" s="202" t="s">
        <v>348</v>
      </c>
      <c r="E256" s="203" t="s">
        <v>1</v>
      </c>
      <c r="F256" s="204" t="s">
        <v>501</v>
      </c>
      <c r="H256" s="205">
        <v>79.578999999999994</v>
      </c>
      <c r="I256" s="206"/>
      <c r="J256" s="206"/>
      <c r="M256" s="201"/>
      <c r="N256" s="207"/>
      <c r="O256" s="208"/>
      <c r="P256" s="208"/>
      <c r="Q256" s="208"/>
      <c r="R256" s="208"/>
      <c r="S256" s="208"/>
      <c r="T256" s="208"/>
      <c r="U256" s="208"/>
      <c r="V256" s="208"/>
      <c r="W256" s="208"/>
      <c r="X256" s="209"/>
      <c r="AT256" s="203" t="s">
        <v>348</v>
      </c>
      <c r="AU256" s="203" t="s">
        <v>96</v>
      </c>
      <c r="AV256" s="13" t="s">
        <v>96</v>
      </c>
      <c r="AW256" s="13" t="s">
        <v>4</v>
      </c>
      <c r="AX256" s="13" t="s">
        <v>83</v>
      </c>
      <c r="AY256" s="203" t="s">
        <v>329</v>
      </c>
    </row>
    <row r="257" spans="2:51" s="14" customFormat="1" ht="11.25">
      <c r="B257" s="210"/>
      <c r="D257" s="202" t="s">
        <v>348</v>
      </c>
      <c r="E257" s="211" t="s">
        <v>1</v>
      </c>
      <c r="F257" s="212" t="s">
        <v>502</v>
      </c>
      <c r="H257" s="211" t="s">
        <v>1</v>
      </c>
      <c r="I257" s="213"/>
      <c r="J257" s="213"/>
      <c r="M257" s="210"/>
      <c r="N257" s="214"/>
      <c r="O257" s="215"/>
      <c r="P257" s="215"/>
      <c r="Q257" s="215"/>
      <c r="R257" s="215"/>
      <c r="S257" s="215"/>
      <c r="T257" s="215"/>
      <c r="U257" s="215"/>
      <c r="V257" s="215"/>
      <c r="W257" s="215"/>
      <c r="X257" s="216"/>
      <c r="AT257" s="211" t="s">
        <v>348</v>
      </c>
      <c r="AU257" s="211" t="s">
        <v>96</v>
      </c>
      <c r="AV257" s="14" t="s">
        <v>90</v>
      </c>
      <c r="AW257" s="14" t="s">
        <v>4</v>
      </c>
      <c r="AX257" s="14" t="s">
        <v>83</v>
      </c>
      <c r="AY257" s="211" t="s">
        <v>329</v>
      </c>
    </row>
    <row r="258" spans="2:51" s="13" customFormat="1" ht="11.25">
      <c r="B258" s="201"/>
      <c r="D258" s="202" t="s">
        <v>348</v>
      </c>
      <c r="E258" s="203" t="s">
        <v>1</v>
      </c>
      <c r="F258" s="204" t="s">
        <v>503</v>
      </c>
      <c r="H258" s="205">
        <v>8.3970000000000002</v>
      </c>
      <c r="I258" s="206"/>
      <c r="J258" s="206"/>
      <c r="M258" s="201"/>
      <c r="N258" s="207"/>
      <c r="O258" s="208"/>
      <c r="P258" s="208"/>
      <c r="Q258" s="208"/>
      <c r="R258" s="208"/>
      <c r="S258" s="208"/>
      <c r="T258" s="208"/>
      <c r="U258" s="208"/>
      <c r="V258" s="208"/>
      <c r="W258" s="208"/>
      <c r="X258" s="209"/>
      <c r="AT258" s="203" t="s">
        <v>348</v>
      </c>
      <c r="AU258" s="203" t="s">
        <v>96</v>
      </c>
      <c r="AV258" s="13" t="s">
        <v>96</v>
      </c>
      <c r="AW258" s="13" t="s">
        <v>4</v>
      </c>
      <c r="AX258" s="13" t="s">
        <v>83</v>
      </c>
      <c r="AY258" s="203" t="s">
        <v>329</v>
      </c>
    </row>
    <row r="259" spans="2:51" s="14" customFormat="1" ht="11.25">
      <c r="B259" s="210"/>
      <c r="D259" s="202" t="s">
        <v>348</v>
      </c>
      <c r="E259" s="211" t="s">
        <v>1</v>
      </c>
      <c r="F259" s="212" t="s">
        <v>504</v>
      </c>
      <c r="H259" s="211" t="s">
        <v>1</v>
      </c>
      <c r="I259" s="213"/>
      <c r="J259" s="213"/>
      <c r="M259" s="210"/>
      <c r="N259" s="214"/>
      <c r="O259" s="215"/>
      <c r="P259" s="215"/>
      <c r="Q259" s="215"/>
      <c r="R259" s="215"/>
      <c r="S259" s="215"/>
      <c r="T259" s="215"/>
      <c r="U259" s="215"/>
      <c r="V259" s="215"/>
      <c r="W259" s="215"/>
      <c r="X259" s="216"/>
      <c r="AT259" s="211" t="s">
        <v>348</v>
      </c>
      <c r="AU259" s="211" t="s">
        <v>96</v>
      </c>
      <c r="AV259" s="14" t="s">
        <v>90</v>
      </c>
      <c r="AW259" s="14" t="s">
        <v>4</v>
      </c>
      <c r="AX259" s="14" t="s">
        <v>83</v>
      </c>
      <c r="AY259" s="211" t="s">
        <v>329</v>
      </c>
    </row>
    <row r="260" spans="2:51" s="13" customFormat="1" ht="11.25">
      <c r="B260" s="201"/>
      <c r="D260" s="202" t="s">
        <v>348</v>
      </c>
      <c r="E260" s="203" t="s">
        <v>1</v>
      </c>
      <c r="F260" s="204" t="s">
        <v>505</v>
      </c>
      <c r="H260" s="205">
        <v>2.052</v>
      </c>
      <c r="I260" s="206"/>
      <c r="J260" s="206"/>
      <c r="M260" s="201"/>
      <c r="N260" s="207"/>
      <c r="O260" s="208"/>
      <c r="P260" s="208"/>
      <c r="Q260" s="208"/>
      <c r="R260" s="208"/>
      <c r="S260" s="208"/>
      <c r="T260" s="208"/>
      <c r="U260" s="208"/>
      <c r="V260" s="208"/>
      <c r="W260" s="208"/>
      <c r="X260" s="209"/>
      <c r="AT260" s="203" t="s">
        <v>348</v>
      </c>
      <c r="AU260" s="203" t="s">
        <v>96</v>
      </c>
      <c r="AV260" s="13" t="s">
        <v>96</v>
      </c>
      <c r="AW260" s="13" t="s">
        <v>4</v>
      </c>
      <c r="AX260" s="13" t="s">
        <v>83</v>
      </c>
      <c r="AY260" s="203" t="s">
        <v>329</v>
      </c>
    </row>
    <row r="261" spans="2:51" s="14" customFormat="1" ht="11.25">
      <c r="B261" s="210"/>
      <c r="D261" s="202" t="s">
        <v>348</v>
      </c>
      <c r="E261" s="211" t="s">
        <v>1</v>
      </c>
      <c r="F261" s="212" t="s">
        <v>506</v>
      </c>
      <c r="H261" s="211" t="s">
        <v>1</v>
      </c>
      <c r="I261" s="213"/>
      <c r="J261" s="213"/>
      <c r="M261" s="210"/>
      <c r="N261" s="214"/>
      <c r="O261" s="215"/>
      <c r="P261" s="215"/>
      <c r="Q261" s="215"/>
      <c r="R261" s="215"/>
      <c r="S261" s="215"/>
      <c r="T261" s="215"/>
      <c r="U261" s="215"/>
      <c r="V261" s="215"/>
      <c r="W261" s="215"/>
      <c r="X261" s="216"/>
      <c r="AT261" s="211" t="s">
        <v>348</v>
      </c>
      <c r="AU261" s="211" t="s">
        <v>96</v>
      </c>
      <c r="AV261" s="14" t="s">
        <v>90</v>
      </c>
      <c r="AW261" s="14" t="s">
        <v>4</v>
      </c>
      <c r="AX261" s="14" t="s">
        <v>83</v>
      </c>
      <c r="AY261" s="211" t="s">
        <v>329</v>
      </c>
    </row>
    <row r="262" spans="2:51" s="13" customFormat="1" ht="11.25">
      <c r="B262" s="201"/>
      <c r="D262" s="202" t="s">
        <v>348</v>
      </c>
      <c r="E262" s="203" t="s">
        <v>1</v>
      </c>
      <c r="F262" s="204" t="s">
        <v>507</v>
      </c>
      <c r="H262" s="205">
        <v>5.4809999999999999</v>
      </c>
      <c r="I262" s="206"/>
      <c r="J262" s="206"/>
      <c r="M262" s="201"/>
      <c r="N262" s="207"/>
      <c r="O262" s="208"/>
      <c r="P262" s="208"/>
      <c r="Q262" s="208"/>
      <c r="R262" s="208"/>
      <c r="S262" s="208"/>
      <c r="T262" s="208"/>
      <c r="U262" s="208"/>
      <c r="V262" s="208"/>
      <c r="W262" s="208"/>
      <c r="X262" s="209"/>
      <c r="AT262" s="203" t="s">
        <v>348</v>
      </c>
      <c r="AU262" s="203" t="s">
        <v>96</v>
      </c>
      <c r="AV262" s="13" t="s">
        <v>96</v>
      </c>
      <c r="AW262" s="13" t="s">
        <v>4</v>
      </c>
      <c r="AX262" s="13" t="s">
        <v>83</v>
      </c>
      <c r="AY262" s="203" t="s">
        <v>329</v>
      </c>
    </row>
    <row r="263" spans="2:51" s="16" customFormat="1" ht="11.25">
      <c r="B263" s="225"/>
      <c r="D263" s="202" t="s">
        <v>348</v>
      </c>
      <c r="E263" s="226" t="s">
        <v>1</v>
      </c>
      <c r="F263" s="227" t="s">
        <v>445</v>
      </c>
      <c r="H263" s="228">
        <v>244.839</v>
      </c>
      <c r="I263" s="229"/>
      <c r="J263" s="229"/>
      <c r="M263" s="225"/>
      <c r="N263" s="230"/>
      <c r="O263" s="231"/>
      <c r="P263" s="231"/>
      <c r="Q263" s="231"/>
      <c r="R263" s="231"/>
      <c r="S263" s="231"/>
      <c r="T263" s="231"/>
      <c r="U263" s="231"/>
      <c r="V263" s="231"/>
      <c r="W263" s="231"/>
      <c r="X263" s="232"/>
      <c r="AT263" s="226" t="s">
        <v>348</v>
      </c>
      <c r="AU263" s="226" t="s">
        <v>96</v>
      </c>
      <c r="AV263" s="16" t="s">
        <v>178</v>
      </c>
      <c r="AW263" s="16" t="s">
        <v>4</v>
      </c>
      <c r="AX263" s="16" t="s">
        <v>83</v>
      </c>
      <c r="AY263" s="226" t="s">
        <v>329</v>
      </c>
    </row>
    <row r="264" spans="2:51" s="14" customFormat="1" ht="11.25">
      <c r="B264" s="210"/>
      <c r="D264" s="202" t="s">
        <v>348</v>
      </c>
      <c r="E264" s="211" t="s">
        <v>1</v>
      </c>
      <c r="F264" s="212" t="s">
        <v>508</v>
      </c>
      <c r="H264" s="211" t="s">
        <v>1</v>
      </c>
      <c r="I264" s="213"/>
      <c r="J264" s="213"/>
      <c r="M264" s="210"/>
      <c r="N264" s="214"/>
      <c r="O264" s="215"/>
      <c r="P264" s="215"/>
      <c r="Q264" s="215"/>
      <c r="R264" s="215"/>
      <c r="S264" s="215"/>
      <c r="T264" s="215"/>
      <c r="U264" s="215"/>
      <c r="V264" s="215"/>
      <c r="W264" s="215"/>
      <c r="X264" s="216"/>
      <c r="AT264" s="211" t="s">
        <v>348</v>
      </c>
      <c r="AU264" s="211" t="s">
        <v>96</v>
      </c>
      <c r="AV264" s="14" t="s">
        <v>90</v>
      </c>
      <c r="AW264" s="14" t="s">
        <v>4</v>
      </c>
      <c r="AX264" s="14" t="s">
        <v>83</v>
      </c>
      <c r="AY264" s="211" t="s">
        <v>329</v>
      </c>
    </row>
    <row r="265" spans="2:51" s="13" customFormat="1" ht="11.25">
      <c r="B265" s="201"/>
      <c r="D265" s="202" t="s">
        <v>348</v>
      </c>
      <c r="E265" s="203" t="s">
        <v>1</v>
      </c>
      <c r="F265" s="204" t="s">
        <v>509</v>
      </c>
      <c r="H265" s="205">
        <v>85.543999999999997</v>
      </c>
      <c r="I265" s="206"/>
      <c r="J265" s="206"/>
      <c r="M265" s="201"/>
      <c r="N265" s="207"/>
      <c r="O265" s="208"/>
      <c r="P265" s="208"/>
      <c r="Q265" s="208"/>
      <c r="R265" s="208"/>
      <c r="S265" s="208"/>
      <c r="T265" s="208"/>
      <c r="U265" s="208"/>
      <c r="V265" s="208"/>
      <c r="W265" s="208"/>
      <c r="X265" s="209"/>
      <c r="AT265" s="203" t="s">
        <v>348</v>
      </c>
      <c r="AU265" s="203" t="s">
        <v>96</v>
      </c>
      <c r="AV265" s="13" t="s">
        <v>96</v>
      </c>
      <c r="AW265" s="13" t="s">
        <v>4</v>
      </c>
      <c r="AX265" s="13" t="s">
        <v>83</v>
      </c>
      <c r="AY265" s="203" t="s">
        <v>329</v>
      </c>
    </row>
    <row r="266" spans="2:51" s="14" customFormat="1" ht="11.25">
      <c r="B266" s="210"/>
      <c r="D266" s="202" t="s">
        <v>348</v>
      </c>
      <c r="E266" s="211" t="s">
        <v>1</v>
      </c>
      <c r="F266" s="212" t="s">
        <v>510</v>
      </c>
      <c r="H266" s="211" t="s">
        <v>1</v>
      </c>
      <c r="I266" s="213"/>
      <c r="J266" s="213"/>
      <c r="M266" s="210"/>
      <c r="N266" s="214"/>
      <c r="O266" s="215"/>
      <c r="P266" s="215"/>
      <c r="Q266" s="215"/>
      <c r="R266" s="215"/>
      <c r="S266" s="215"/>
      <c r="T266" s="215"/>
      <c r="U266" s="215"/>
      <c r="V266" s="215"/>
      <c r="W266" s="215"/>
      <c r="X266" s="216"/>
      <c r="AT266" s="211" t="s">
        <v>348</v>
      </c>
      <c r="AU266" s="211" t="s">
        <v>96</v>
      </c>
      <c r="AV266" s="14" t="s">
        <v>90</v>
      </c>
      <c r="AW266" s="14" t="s">
        <v>4</v>
      </c>
      <c r="AX266" s="14" t="s">
        <v>83</v>
      </c>
      <c r="AY266" s="211" t="s">
        <v>329</v>
      </c>
    </row>
    <row r="267" spans="2:51" s="13" customFormat="1" ht="11.25">
      <c r="B267" s="201"/>
      <c r="D267" s="202" t="s">
        <v>348</v>
      </c>
      <c r="E267" s="203" t="s">
        <v>1</v>
      </c>
      <c r="F267" s="204" t="s">
        <v>511</v>
      </c>
      <c r="H267" s="205">
        <v>6.26</v>
      </c>
      <c r="I267" s="206"/>
      <c r="J267" s="206"/>
      <c r="M267" s="201"/>
      <c r="N267" s="207"/>
      <c r="O267" s="208"/>
      <c r="P267" s="208"/>
      <c r="Q267" s="208"/>
      <c r="R267" s="208"/>
      <c r="S267" s="208"/>
      <c r="T267" s="208"/>
      <c r="U267" s="208"/>
      <c r="V267" s="208"/>
      <c r="W267" s="208"/>
      <c r="X267" s="209"/>
      <c r="AT267" s="203" t="s">
        <v>348</v>
      </c>
      <c r="AU267" s="203" t="s">
        <v>96</v>
      </c>
      <c r="AV267" s="13" t="s">
        <v>96</v>
      </c>
      <c r="AW267" s="13" t="s">
        <v>4</v>
      </c>
      <c r="AX267" s="13" t="s">
        <v>83</v>
      </c>
      <c r="AY267" s="203" t="s">
        <v>329</v>
      </c>
    </row>
    <row r="268" spans="2:51" s="16" customFormat="1" ht="11.25">
      <c r="B268" s="225"/>
      <c r="D268" s="202" t="s">
        <v>348</v>
      </c>
      <c r="E268" s="226" t="s">
        <v>1</v>
      </c>
      <c r="F268" s="227" t="s">
        <v>445</v>
      </c>
      <c r="H268" s="228">
        <v>91.804000000000002</v>
      </c>
      <c r="I268" s="229"/>
      <c r="J268" s="229"/>
      <c r="M268" s="225"/>
      <c r="N268" s="230"/>
      <c r="O268" s="231"/>
      <c r="P268" s="231"/>
      <c r="Q268" s="231"/>
      <c r="R268" s="231"/>
      <c r="S268" s="231"/>
      <c r="T268" s="231"/>
      <c r="U268" s="231"/>
      <c r="V268" s="231"/>
      <c r="W268" s="231"/>
      <c r="X268" s="232"/>
      <c r="AT268" s="226" t="s">
        <v>348</v>
      </c>
      <c r="AU268" s="226" t="s">
        <v>96</v>
      </c>
      <c r="AV268" s="16" t="s">
        <v>178</v>
      </c>
      <c r="AW268" s="16" t="s">
        <v>4</v>
      </c>
      <c r="AX268" s="16" t="s">
        <v>83</v>
      </c>
      <c r="AY268" s="226" t="s">
        <v>329</v>
      </c>
    </row>
    <row r="269" spans="2:51" s="14" customFormat="1" ht="11.25">
      <c r="B269" s="210"/>
      <c r="D269" s="202" t="s">
        <v>348</v>
      </c>
      <c r="E269" s="211" t="s">
        <v>1</v>
      </c>
      <c r="F269" s="212" t="s">
        <v>512</v>
      </c>
      <c r="H269" s="211" t="s">
        <v>1</v>
      </c>
      <c r="I269" s="213"/>
      <c r="J269" s="213"/>
      <c r="M269" s="210"/>
      <c r="N269" s="214"/>
      <c r="O269" s="215"/>
      <c r="P269" s="215"/>
      <c r="Q269" s="215"/>
      <c r="R269" s="215"/>
      <c r="S269" s="215"/>
      <c r="T269" s="215"/>
      <c r="U269" s="215"/>
      <c r="V269" s="215"/>
      <c r="W269" s="215"/>
      <c r="X269" s="216"/>
      <c r="AT269" s="211" t="s">
        <v>348</v>
      </c>
      <c r="AU269" s="211" t="s">
        <v>96</v>
      </c>
      <c r="AV269" s="14" t="s">
        <v>90</v>
      </c>
      <c r="AW269" s="14" t="s">
        <v>4</v>
      </c>
      <c r="AX269" s="14" t="s">
        <v>83</v>
      </c>
      <c r="AY269" s="211" t="s">
        <v>329</v>
      </c>
    </row>
    <row r="270" spans="2:51" s="13" customFormat="1" ht="11.25">
      <c r="B270" s="201"/>
      <c r="D270" s="202" t="s">
        <v>348</v>
      </c>
      <c r="E270" s="203" t="s">
        <v>1</v>
      </c>
      <c r="F270" s="204" t="s">
        <v>513</v>
      </c>
      <c r="H270" s="205">
        <v>33.805999999999997</v>
      </c>
      <c r="I270" s="206"/>
      <c r="J270" s="206"/>
      <c r="M270" s="201"/>
      <c r="N270" s="207"/>
      <c r="O270" s="208"/>
      <c r="P270" s="208"/>
      <c r="Q270" s="208"/>
      <c r="R270" s="208"/>
      <c r="S270" s="208"/>
      <c r="T270" s="208"/>
      <c r="U270" s="208"/>
      <c r="V270" s="208"/>
      <c r="W270" s="208"/>
      <c r="X270" s="209"/>
      <c r="AT270" s="203" t="s">
        <v>348</v>
      </c>
      <c r="AU270" s="203" t="s">
        <v>96</v>
      </c>
      <c r="AV270" s="13" t="s">
        <v>96</v>
      </c>
      <c r="AW270" s="13" t="s">
        <v>4</v>
      </c>
      <c r="AX270" s="13" t="s">
        <v>83</v>
      </c>
      <c r="AY270" s="203" t="s">
        <v>329</v>
      </c>
    </row>
    <row r="271" spans="2:51" s="16" customFormat="1" ht="11.25">
      <c r="B271" s="225"/>
      <c r="D271" s="202" t="s">
        <v>348</v>
      </c>
      <c r="E271" s="226" t="s">
        <v>1</v>
      </c>
      <c r="F271" s="227" t="s">
        <v>445</v>
      </c>
      <c r="H271" s="228">
        <v>33.805999999999997</v>
      </c>
      <c r="I271" s="229"/>
      <c r="J271" s="229"/>
      <c r="M271" s="225"/>
      <c r="N271" s="230"/>
      <c r="O271" s="231"/>
      <c r="P271" s="231"/>
      <c r="Q271" s="231"/>
      <c r="R271" s="231"/>
      <c r="S271" s="231"/>
      <c r="T271" s="231"/>
      <c r="U271" s="231"/>
      <c r="V271" s="231"/>
      <c r="W271" s="231"/>
      <c r="X271" s="232"/>
      <c r="AT271" s="226" t="s">
        <v>348</v>
      </c>
      <c r="AU271" s="226" t="s">
        <v>96</v>
      </c>
      <c r="AV271" s="16" t="s">
        <v>178</v>
      </c>
      <c r="AW271" s="16" t="s">
        <v>4</v>
      </c>
      <c r="AX271" s="16" t="s">
        <v>83</v>
      </c>
      <c r="AY271" s="226" t="s">
        <v>329</v>
      </c>
    </row>
    <row r="272" spans="2:51" s="15" customFormat="1" ht="11.25">
      <c r="B272" s="217"/>
      <c r="D272" s="202" t="s">
        <v>348</v>
      </c>
      <c r="E272" s="218" t="s">
        <v>1</v>
      </c>
      <c r="F272" s="219" t="s">
        <v>380</v>
      </c>
      <c r="H272" s="220">
        <v>370.44900000000001</v>
      </c>
      <c r="I272" s="221"/>
      <c r="J272" s="221"/>
      <c r="M272" s="217"/>
      <c r="N272" s="222"/>
      <c r="O272" s="223"/>
      <c r="P272" s="223"/>
      <c r="Q272" s="223"/>
      <c r="R272" s="223"/>
      <c r="S272" s="223"/>
      <c r="T272" s="223"/>
      <c r="U272" s="223"/>
      <c r="V272" s="223"/>
      <c r="W272" s="223"/>
      <c r="X272" s="224"/>
      <c r="AT272" s="218" t="s">
        <v>348</v>
      </c>
      <c r="AU272" s="218" t="s">
        <v>96</v>
      </c>
      <c r="AV272" s="15" t="s">
        <v>335</v>
      </c>
      <c r="AW272" s="15" t="s">
        <v>4</v>
      </c>
      <c r="AX272" s="15" t="s">
        <v>90</v>
      </c>
      <c r="AY272" s="218" t="s">
        <v>329</v>
      </c>
    </row>
    <row r="273" spans="1:65" s="2" customFormat="1" ht="24.2" customHeight="1">
      <c r="A273" s="37"/>
      <c r="B273" s="153"/>
      <c r="C273" s="187" t="s">
        <v>514</v>
      </c>
      <c r="D273" s="187" t="s">
        <v>331</v>
      </c>
      <c r="E273" s="188" t="s">
        <v>515</v>
      </c>
      <c r="F273" s="189" t="s">
        <v>516</v>
      </c>
      <c r="G273" s="190" t="s">
        <v>362</v>
      </c>
      <c r="H273" s="191">
        <v>12.938000000000001</v>
      </c>
      <c r="I273" s="192"/>
      <c r="J273" s="192"/>
      <c r="K273" s="191">
        <f>ROUND(P273*H273,3)</f>
        <v>0</v>
      </c>
      <c r="L273" s="193"/>
      <c r="M273" s="38"/>
      <c r="N273" s="194" t="s">
        <v>1</v>
      </c>
      <c r="O273" s="195" t="s">
        <v>47</v>
      </c>
      <c r="P273" s="196">
        <f>I273+J273</f>
        <v>0</v>
      </c>
      <c r="Q273" s="196">
        <f>ROUND(I273*H273,3)</f>
        <v>0</v>
      </c>
      <c r="R273" s="196">
        <f>ROUND(J273*H273,3)</f>
        <v>0</v>
      </c>
      <c r="S273" s="66"/>
      <c r="T273" s="197">
        <f>S273*H273</f>
        <v>0</v>
      </c>
      <c r="U273" s="197">
        <v>1.9319999999999999</v>
      </c>
      <c r="V273" s="197">
        <f>U273*H273</f>
        <v>24.996216</v>
      </c>
      <c r="W273" s="197">
        <v>0</v>
      </c>
      <c r="X273" s="198">
        <f>W273*H273</f>
        <v>0</v>
      </c>
      <c r="Y273" s="37"/>
      <c r="Z273" s="37"/>
      <c r="AA273" s="37"/>
      <c r="AB273" s="37"/>
      <c r="AC273" s="37"/>
      <c r="AD273" s="37"/>
      <c r="AE273" s="37"/>
      <c r="AR273" s="199" t="s">
        <v>335</v>
      </c>
      <c r="AT273" s="199" t="s">
        <v>331</v>
      </c>
      <c r="AU273" s="199" t="s">
        <v>96</v>
      </c>
      <c r="AY273" s="19" t="s">
        <v>329</v>
      </c>
      <c r="BE273" s="115">
        <f>IF(O273="základná",K273,0)</f>
        <v>0</v>
      </c>
      <c r="BF273" s="115">
        <f>IF(O273="znížená",K273,0)</f>
        <v>0</v>
      </c>
      <c r="BG273" s="115">
        <f>IF(O273="zákl. prenesená",K273,0)</f>
        <v>0</v>
      </c>
      <c r="BH273" s="115">
        <f>IF(O273="zníž. prenesená",K273,0)</f>
        <v>0</v>
      </c>
      <c r="BI273" s="115">
        <f>IF(O273="nulová",K273,0)</f>
        <v>0</v>
      </c>
      <c r="BJ273" s="19" t="s">
        <v>96</v>
      </c>
      <c r="BK273" s="200">
        <f>ROUND(P273*H273,3)</f>
        <v>0</v>
      </c>
      <c r="BL273" s="19" t="s">
        <v>335</v>
      </c>
      <c r="BM273" s="199" t="s">
        <v>517</v>
      </c>
    </row>
    <row r="274" spans="1:65" s="14" customFormat="1" ht="11.25">
      <c r="B274" s="210"/>
      <c r="D274" s="202" t="s">
        <v>348</v>
      </c>
      <c r="E274" s="211" t="s">
        <v>1</v>
      </c>
      <c r="F274" s="212" t="s">
        <v>518</v>
      </c>
      <c r="H274" s="211" t="s">
        <v>1</v>
      </c>
      <c r="I274" s="213"/>
      <c r="J274" s="213"/>
      <c r="M274" s="210"/>
      <c r="N274" s="214"/>
      <c r="O274" s="215"/>
      <c r="P274" s="215"/>
      <c r="Q274" s="215"/>
      <c r="R274" s="215"/>
      <c r="S274" s="215"/>
      <c r="T274" s="215"/>
      <c r="U274" s="215"/>
      <c r="V274" s="215"/>
      <c r="W274" s="215"/>
      <c r="X274" s="216"/>
      <c r="AT274" s="211" t="s">
        <v>348</v>
      </c>
      <c r="AU274" s="211" t="s">
        <v>96</v>
      </c>
      <c r="AV274" s="14" t="s">
        <v>90</v>
      </c>
      <c r="AW274" s="14" t="s">
        <v>4</v>
      </c>
      <c r="AX274" s="14" t="s">
        <v>83</v>
      </c>
      <c r="AY274" s="211" t="s">
        <v>329</v>
      </c>
    </row>
    <row r="275" spans="1:65" s="13" customFormat="1" ht="11.25">
      <c r="B275" s="201"/>
      <c r="D275" s="202" t="s">
        <v>348</v>
      </c>
      <c r="E275" s="203" t="s">
        <v>1</v>
      </c>
      <c r="F275" s="204" t="s">
        <v>519</v>
      </c>
      <c r="H275" s="205">
        <v>3.016</v>
      </c>
      <c r="I275" s="206"/>
      <c r="J275" s="206"/>
      <c r="M275" s="201"/>
      <c r="N275" s="207"/>
      <c r="O275" s="208"/>
      <c r="P275" s="208"/>
      <c r="Q275" s="208"/>
      <c r="R275" s="208"/>
      <c r="S275" s="208"/>
      <c r="T275" s="208"/>
      <c r="U275" s="208"/>
      <c r="V275" s="208"/>
      <c r="W275" s="208"/>
      <c r="X275" s="209"/>
      <c r="AT275" s="203" t="s">
        <v>348</v>
      </c>
      <c r="AU275" s="203" t="s">
        <v>96</v>
      </c>
      <c r="AV275" s="13" t="s">
        <v>96</v>
      </c>
      <c r="AW275" s="13" t="s">
        <v>4</v>
      </c>
      <c r="AX275" s="13" t="s">
        <v>83</v>
      </c>
      <c r="AY275" s="203" t="s">
        <v>329</v>
      </c>
    </row>
    <row r="276" spans="1:65" s="13" customFormat="1" ht="11.25">
      <c r="B276" s="201"/>
      <c r="D276" s="202" t="s">
        <v>348</v>
      </c>
      <c r="E276" s="203" t="s">
        <v>1</v>
      </c>
      <c r="F276" s="204" t="s">
        <v>520</v>
      </c>
      <c r="H276" s="205">
        <v>6.3940000000000001</v>
      </c>
      <c r="I276" s="206"/>
      <c r="J276" s="206"/>
      <c r="M276" s="201"/>
      <c r="N276" s="207"/>
      <c r="O276" s="208"/>
      <c r="P276" s="208"/>
      <c r="Q276" s="208"/>
      <c r="R276" s="208"/>
      <c r="S276" s="208"/>
      <c r="T276" s="208"/>
      <c r="U276" s="208"/>
      <c r="V276" s="208"/>
      <c r="W276" s="208"/>
      <c r="X276" s="209"/>
      <c r="AT276" s="203" t="s">
        <v>348</v>
      </c>
      <c r="AU276" s="203" t="s">
        <v>96</v>
      </c>
      <c r="AV276" s="13" t="s">
        <v>96</v>
      </c>
      <c r="AW276" s="13" t="s">
        <v>4</v>
      </c>
      <c r="AX276" s="13" t="s">
        <v>83</v>
      </c>
      <c r="AY276" s="203" t="s">
        <v>329</v>
      </c>
    </row>
    <row r="277" spans="1:65" s="13" customFormat="1" ht="11.25">
      <c r="B277" s="201"/>
      <c r="D277" s="202" t="s">
        <v>348</v>
      </c>
      <c r="E277" s="203" t="s">
        <v>1</v>
      </c>
      <c r="F277" s="204" t="s">
        <v>519</v>
      </c>
      <c r="H277" s="205">
        <v>3.016</v>
      </c>
      <c r="I277" s="206"/>
      <c r="J277" s="206"/>
      <c r="M277" s="201"/>
      <c r="N277" s="207"/>
      <c r="O277" s="208"/>
      <c r="P277" s="208"/>
      <c r="Q277" s="208"/>
      <c r="R277" s="208"/>
      <c r="S277" s="208"/>
      <c r="T277" s="208"/>
      <c r="U277" s="208"/>
      <c r="V277" s="208"/>
      <c r="W277" s="208"/>
      <c r="X277" s="209"/>
      <c r="AT277" s="203" t="s">
        <v>348</v>
      </c>
      <c r="AU277" s="203" t="s">
        <v>96</v>
      </c>
      <c r="AV277" s="13" t="s">
        <v>96</v>
      </c>
      <c r="AW277" s="13" t="s">
        <v>4</v>
      </c>
      <c r="AX277" s="13" t="s">
        <v>83</v>
      </c>
      <c r="AY277" s="203" t="s">
        <v>329</v>
      </c>
    </row>
    <row r="278" spans="1:65" s="16" customFormat="1" ht="11.25">
      <c r="B278" s="225"/>
      <c r="D278" s="202" t="s">
        <v>348</v>
      </c>
      <c r="E278" s="226" t="s">
        <v>1</v>
      </c>
      <c r="F278" s="227" t="s">
        <v>445</v>
      </c>
      <c r="H278" s="228">
        <v>12.426</v>
      </c>
      <c r="I278" s="229"/>
      <c r="J278" s="229"/>
      <c r="M278" s="225"/>
      <c r="N278" s="230"/>
      <c r="O278" s="231"/>
      <c r="P278" s="231"/>
      <c r="Q278" s="231"/>
      <c r="R278" s="231"/>
      <c r="S278" s="231"/>
      <c r="T278" s="231"/>
      <c r="U278" s="231"/>
      <c r="V278" s="231"/>
      <c r="W278" s="231"/>
      <c r="X278" s="232"/>
      <c r="AT278" s="226" t="s">
        <v>348</v>
      </c>
      <c r="AU278" s="226" t="s">
        <v>96</v>
      </c>
      <c r="AV278" s="16" t="s">
        <v>178</v>
      </c>
      <c r="AW278" s="16" t="s">
        <v>4</v>
      </c>
      <c r="AX278" s="16" t="s">
        <v>83</v>
      </c>
      <c r="AY278" s="226" t="s">
        <v>329</v>
      </c>
    </row>
    <row r="279" spans="1:65" s="13" customFormat="1" ht="11.25">
      <c r="B279" s="201"/>
      <c r="D279" s="202" t="s">
        <v>348</v>
      </c>
      <c r="E279" s="203" t="s">
        <v>1</v>
      </c>
      <c r="F279" s="204" t="s">
        <v>521</v>
      </c>
      <c r="H279" s="205">
        <v>0.51200000000000001</v>
      </c>
      <c r="I279" s="206"/>
      <c r="J279" s="206"/>
      <c r="M279" s="201"/>
      <c r="N279" s="207"/>
      <c r="O279" s="208"/>
      <c r="P279" s="208"/>
      <c r="Q279" s="208"/>
      <c r="R279" s="208"/>
      <c r="S279" s="208"/>
      <c r="T279" s="208"/>
      <c r="U279" s="208"/>
      <c r="V279" s="208"/>
      <c r="W279" s="208"/>
      <c r="X279" s="209"/>
      <c r="AT279" s="203" t="s">
        <v>348</v>
      </c>
      <c r="AU279" s="203" t="s">
        <v>96</v>
      </c>
      <c r="AV279" s="13" t="s">
        <v>96</v>
      </c>
      <c r="AW279" s="13" t="s">
        <v>4</v>
      </c>
      <c r="AX279" s="13" t="s">
        <v>83</v>
      </c>
      <c r="AY279" s="203" t="s">
        <v>329</v>
      </c>
    </row>
    <row r="280" spans="1:65" s="16" customFormat="1" ht="11.25">
      <c r="B280" s="225"/>
      <c r="D280" s="202" t="s">
        <v>348</v>
      </c>
      <c r="E280" s="226" t="s">
        <v>1</v>
      </c>
      <c r="F280" s="227" t="s">
        <v>445</v>
      </c>
      <c r="H280" s="228">
        <v>0.51200000000000001</v>
      </c>
      <c r="I280" s="229"/>
      <c r="J280" s="229"/>
      <c r="M280" s="225"/>
      <c r="N280" s="230"/>
      <c r="O280" s="231"/>
      <c r="P280" s="231"/>
      <c r="Q280" s="231"/>
      <c r="R280" s="231"/>
      <c r="S280" s="231"/>
      <c r="T280" s="231"/>
      <c r="U280" s="231"/>
      <c r="V280" s="231"/>
      <c r="W280" s="231"/>
      <c r="X280" s="232"/>
      <c r="AT280" s="226" t="s">
        <v>348</v>
      </c>
      <c r="AU280" s="226" t="s">
        <v>96</v>
      </c>
      <c r="AV280" s="16" t="s">
        <v>178</v>
      </c>
      <c r="AW280" s="16" t="s">
        <v>4</v>
      </c>
      <c r="AX280" s="16" t="s">
        <v>83</v>
      </c>
      <c r="AY280" s="226" t="s">
        <v>329</v>
      </c>
    </row>
    <row r="281" spans="1:65" s="15" customFormat="1" ht="11.25">
      <c r="B281" s="217"/>
      <c r="D281" s="202" t="s">
        <v>348</v>
      </c>
      <c r="E281" s="218" t="s">
        <v>1</v>
      </c>
      <c r="F281" s="219" t="s">
        <v>380</v>
      </c>
      <c r="H281" s="220">
        <v>12.938000000000001</v>
      </c>
      <c r="I281" s="221"/>
      <c r="J281" s="221"/>
      <c r="M281" s="217"/>
      <c r="N281" s="222"/>
      <c r="O281" s="223"/>
      <c r="P281" s="223"/>
      <c r="Q281" s="223"/>
      <c r="R281" s="223"/>
      <c r="S281" s="223"/>
      <c r="T281" s="223"/>
      <c r="U281" s="223"/>
      <c r="V281" s="223"/>
      <c r="W281" s="223"/>
      <c r="X281" s="224"/>
      <c r="AT281" s="218" t="s">
        <v>348</v>
      </c>
      <c r="AU281" s="218" t="s">
        <v>96</v>
      </c>
      <c r="AV281" s="15" t="s">
        <v>335</v>
      </c>
      <c r="AW281" s="15" t="s">
        <v>4</v>
      </c>
      <c r="AX281" s="15" t="s">
        <v>90</v>
      </c>
      <c r="AY281" s="218" t="s">
        <v>329</v>
      </c>
    </row>
    <row r="282" spans="1:65" s="2" customFormat="1" ht="24.2" customHeight="1">
      <c r="A282" s="37"/>
      <c r="B282" s="153"/>
      <c r="C282" s="187" t="s">
        <v>522</v>
      </c>
      <c r="D282" s="187" t="s">
        <v>331</v>
      </c>
      <c r="E282" s="188" t="s">
        <v>523</v>
      </c>
      <c r="F282" s="189" t="s">
        <v>524</v>
      </c>
      <c r="G282" s="190" t="s">
        <v>362</v>
      </c>
      <c r="H282" s="191">
        <v>106.81699999999999</v>
      </c>
      <c r="I282" s="192"/>
      <c r="J282" s="192"/>
      <c r="K282" s="191">
        <f>ROUND(P282*H282,3)</f>
        <v>0</v>
      </c>
      <c r="L282" s="193"/>
      <c r="M282" s="38"/>
      <c r="N282" s="194" t="s">
        <v>1</v>
      </c>
      <c r="O282" s="195" t="s">
        <v>47</v>
      </c>
      <c r="P282" s="196">
        <f>I282+J282</f>
        <v>0</v>
      </c>
      <c r="Q282" s="196">
        <f>ROUND(I282*H282,3)</f>
        <v>0</v>
      </c>
      <c r="R282" s="196">
        <f>ROUND(J282*H282,3)</f>
        <v>0</v>
      </c>
      <c r="S282" s="66"/>
      <c r="T282" s="197">
        <f>S282*H282</f>
        <v>0</v>
      </c>
      <c r="U282" s="197">
        <v>2.0699999999999998</v>
      </c>
      <c r="V282" s="197">
        <f>U282*H282</f>
        <v>221.11118999999997</v>
      </c>
      <c r="W282" s="197">
        <v>0</v>
      </c>
      <c r="X282" s="198">
        <f>W282*H282</f>
        <v>0</v>
      </c>
      <c r="Y282" s="37"/>
      <c r="Z282" s="37"/>
      <c r="AA282" s="37"/>
      <c r="AB282" s="37"/>
      <c r="AC282" s="37"/>
      <c r="AD282" s="37"/>
      <c r="AE282" s="37"/>
      <c r="AR282" s="199" t="s">
        <v>335</v>
      </c>
      <c r="AT282" s="199" t="s">
        <v>331</v>
      </c>
      <c r="AU282" s="199" t="s">
        <v>96</v>
      </c>
      <c r="AY282" s="19" t="s">
        <v>329</v>
      </c>
      <c r="BE282" s="115">
        <f>IF(O282="základná",K282,0)</f>
        <v>0</v>
      </c>
      <c r="BF282" s="115">
        <f>IF(O282="znížená",K282,0)</f>
        <v>0</v>
      </c>
      <c r="BG282" s="115">
        <f>IF(O282="zákl. prenesená",K282,0)</f>
        <v>0</v>
      </c>
      <c r="BH282" s="115">
        <f>IF(O282="zníž. prenesená",K282,0)</f>
        <v>0</v>
      </c>
      <c r="BI282" s="115">
        <f>IF(O282="nulová",K282,0)</f>
        <v>0</v>
      </c>
      <c r="BJ282" s="19" t="s">
        <v>96</v>
      </c>
      <c r="BK282" s="200">
        <f>ROUND(P282*H282,3)</f>
        <v>0</v>
      </c>
      <c r="BL282" s="19" t="s">
        <v>335</v>
      </c>
      <c r="BM282" s="199" t="s">
        <v>525</v>
      </c>
    </row>
    <row r="283" spans="1:65" s="14" customFormat="1" ht="11.25">
      <c r="B283" s="210"/>
      <c r="D283" s="202" t="s">
        <v>348</v>
      </c>
      <c r="E283" s="211" t="s">
        <v>1</v>
      </c>
      <c r="F283" s="212" t="s">
        <v>518</v>
      </c>
      <c r="H283" s="211" t="s">
        <v>1</v>
      </c>
      <c r="I283" s="213"/>
      <c r="J283" s="213"/>
      <c r="M283" s="210"/>
      <c r="N283" s="214"/>
      <c r="O283" s="215"/>
      <c r="P283" s="215"/>
      <c r="Q283" s="215"/>
      <c r="R283" s="215"/>
      <c r="S283" s="215"/>
      <c r="T283" s="215"/>
      <c r="U283" s="215"/>
      <c r="V283" s="215"/>
      <c r="W283" s="215"/>
      <c r="X283" s="216"/>
      <c r="AT283" s="211" t="s">
        <v>348</v>
      </c>
      <c r="AU283" s="211" t="s">
        <v>96</v>
      </c>
      <c r="AV283" s="14" t="s">
        <v>90</v>
      </c>
      <c r="AW283" s="14" t="s">
        <v>4</v>
      </c>
      <c r="AX283" s="14" t="s">
        <v>83</v>
      </c>
      <c r="AY283" s="211" t="s">
        <v>329</v>
      </c>
    </row>
    <row r="284" spans="1:65" s="13" customFormat="1" ht="11.25">
      <c r="B284" s="201"/>
      <c r="D284" s="202" t="s">
        <v>348</v>
      </c>
      <c r="E284" s="203" t="s">
        <v>1</v>
      </c>
      <c r="F284" s="204" t="s">
        <v>526</v>
      </c>
      <c r="H284" s="205">
        <v>25.375</v>
      </c>
      <c r="I284" s="206"/>
      <c r="J284" s="206"/>
      <c r="M284" s="201"/>
      <c r="N284" s="207"/>
      <c r="O284" s="208"/>
      <c r="P284" s="208"/>
      <c r="Q284" s="208"/>
      <c r="R284" s="208"/>
      <c r="S284" s="208"/>
      <c r="T284" s="208"/>
      <c r="U284" s="208"/>
      <c r="V284" s="208"/>
      <c r="W284" s="208"/>
      <c r="X284" s="209"/>
      <c r="AT284" s="203" t="s">
        <v>348</v>
      </c>
      <c r="AU284" s="203" t="s">
        <v>96</v>
      </c>
      <c r="AV284" s="13" t="s">
        <v>96</v>
      </c>
      <c r="AW284" s="13" t="s">
        <v>4</v>
      </c>
      <c r="AX284" s="13" t="s">
        <v>83</v>
      </c>
      <c r="AY284" s="203" t="s">
        <v>329</v>
      </c>
    </row>
    <row r="285" spans="1:65" s="13" customFormat="1" ht="11.25">
      <c r="B285" s="201"/>
      <c r="D285" s="202" t="s">
        <v>348</v>
      </c>
      <c r="E285" s="203" t="s">
        <v>1</v>
      </c>
      <c r="F285" s="204" t="s">
        <v>527</v>
      </c>
      <c r="H285" s="205">
        <v>53.795000000000002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348</v>
      </c>
      <c r="AU285" s="203" t="s">
        <v>96</v>
      </c>
      <c r="AV285" s="13" t="s">
        <v>96</v>
      </c>
      <c r="AW285" s="13" t="s">
        <v>4</v>
      </c>
      <c r="AX285" s="13" t="s">
        <v>83</v>
      </c>
      <c r="AY285" s="203" t="s">
        <v>329</v>
      </c>
    </row>
    <row r="286" spans="1:65" s="13" customFormat="1" ht="11.25">
      <c r="B286" s="201"/>
      <c r="D286" s="202" t="s">
        <v>348</v>
      </c>
      <c r="E286" s="203" t="s">
        <v>1</v>
      </c>
      <c r="F286" s="204" t="s">
        <v>526</v>
      </c>
      <c r="H286" s="205">
        <v>25.375</v>
      </c>
      <c r="I286" s="206"/>
      <c r="J286" s="206"/>
      <c r="M286" s="201"/>
      <c r="N286" s="207"/>
      <c r="O286" s="208"/>
      <c r="P286" s="208"/>
      <c r="Q286" s="208"/>
      <c r="R286" s="208"/>
      <c r="S286" s="208"/>
      <c r="T286" s="208"/>
      <c r="U286" s="208"/>
      <c r="V286" s="208"/>
      <c r="W286" s="208"/>
      <c r="X286" s="209"/>
      <c r="AT286" s="203" t="s">
        <v>348</v>
      </c>
      <c r="AU286" s="203" t="s">
        <v>96</v>
      </c>
      <c r="AV286" s="13" t="s">
        <v>96</v>
      </c>
      <c r="AW286" s="13" t="s">
        <v>4</v>
      </c>
      <c r="AX286" s="13" t="s">
        <v>83</v>
      </c>
      <c r="AY286" s="203" t="s">
        <v>329</v>
      </c>
    </row>
    <row r="287" spans="1:65" s="16" customFormat="1" ht="11.25">
      <c r="B287" s="225"/>
      <c r="D287" s="202" t="s">
        <v>348</v>
      </c>
      <c r="E287" s="226" t="s">
        <v>1</v>
      </c>
      <c r="F287" s="227" t="s">
        <v>445</v>
      </c>
      <c r="H287" s="228">
        <v>104.545</v>
      </c>
      <c r="I287" s="229"/>
      <c r="J287" s="229"/>
      <c r="M287" s="225"/>
      <c r="N287" s="230"/>
      <c r="O287" s="231"/>
      <c r="P287" s="231"/>
      <c r="Q287" s="231"/>
      <c r="R287" s="231"/>
      <c r="S287" s="231"/>
      <c r="T287" s="231"/>
      <c r="U287" s="231"/>
      <c r="V287" s="231"/>
      <c r="W287" s="231"/>
      <c r="X287" s="232"/>
      <c r="AT287" s="226" t="s">
        <v>348</v>
      </c>
      <c r="AU287" s="226" t="s">
        <v>96</v>
      </c>
      <c r="AV287" s="16" t="s">
        <v>178</v>
      </c>
      <c r="AW287" s="16" t="s">
        <v>4</v>
      </c>
      <c r="AX287" s="16" t="s">
        <v>83</v>
      </c>
      <c r="AY287" s="226" t="s">
        <v>329</v>
      </c>
    </row>
    <row r="288" spans="1:65" s="13" customFormat="1" ht="11.25">
      <c r="B288" s="201"/>
      <c r="D288" s="202" t="s">
        <v>348</v>
      </c>
      <c r="E288" s="203" t="s">
        <v>1</v>
      </c>
      <c r="F288" s="204" t="s">
        <v>528</v>
      </c>
      <c r="H288" s="205">
        <v>2.2719999999999998</v>
      </c>
      <c r="I288" s="206"/>
      <c r="J288" s="206"/>
      <c r="M288" s="201"/>
      <c r="N288" s="207"/>
      <c r="O288" s="208"/>
      <c r="P288" s="208"/>
      <c r="Q288" s="208"/>
      <c r="R288" s="208"/>
      <c r="S288" s="208"/>
      <c r="T288" s="208"/>
      <c r="U288" s="208"/>
      <c r="V288" s="208"/>
      <c r="W288" s="208"/>
      <c r="X288" s="209"/>
      <c r="AT288" s="203" t="s">
        <v>348</v>
      </c>
      <c r="AU288" s="203" t="s">
        <v>96</v>
      </c>
      <c r="AV288" s="13" t="s">
        <v>96</v>
      </c>
      <c r="AW288" s="13" t="s">
        <v>4</v>
      </c>
      <c r="AX288" s="13" t="s">
        <v>83</v>
      </c>
      <c r="AY288" s="203" t="s">
        <v>329</v>
      </c>
    </row>
    <row r="289" spans="1:65" s="16" customFormat="1" ht="11.25">
      <c r="B289" s="225"/>
      <c r="D289" s="202" t="s">
        <v>348</v>
      </c>
      <c r="E289" s="226" t="s">
        <v>1</v>
      </c>
      <c r="F289" s="227" t="s">
        <v>445</v>
      </c>
      <c r="H289" s="228">
        <v>2.2719999999999998</v>
      </c>
      <c r="I289" s="229"/>
      <c r="J289" s="229"/>
      <c r="M289" s="225"/>
      <c r="N289" s="230"/>
      <c r="O289" s="231"/>
      <c r="P289" s="231"/>
      <c r="Q289" s="231"/>
      <c r="R289" s="231"/>
      <c r="S289" s="231"/>
      <c r="T289" s="231"/>
      <c r="U289" s="231"/>
      <c r="V289" s="231"/>
      <c r="W289" s="231"/>
      <c r="X289" s="232"/>
      <c r="AT289" s="226" t="s">
        <v>348</v>
      </c>
      <c r="AU289" s="226" t="s">
        <v>96</v>
      </c>
      <c r="AV289" s="16" t="s">
        <v>178</v>
      </c>
      <c r="AW289" s="16" t="s">
        <v>4</v>
      </c>
      <c r="AX289" s="16" t="s">
        <v>83</v>
      </c>
      <c r="AY289" s="226" t="s">
        <v>329</v>
      </c>
    </row>
    <row r="290" spans="1:65" s="15" customFormat="1" ht="11.25">
      <c r="B290" s="217"/>
      <c r="D290" s="202" t="s">
        <v>348</v>
      </c>
      <c r="E290" s="218" t="s">
        <v>1</v>
      </c>
      <c r="F290" s="219" t="s">
        <v>380</v>
      </c>
      <c r="H290" s="220">
        <v>106.81699999999999</v>
      </c>
      <c r="I290" s="221"/>
      <c r="J290" s="221"/>
      <c r="M290" s="217"/>
      <c r="N290" s="222"/>
      <c r="O290" s="223"/>
      <c r="P290" s="223"/>
      <c r="Q290" s="223"/>
      <c r="R290" s="223"/>
      <c r="S290" s="223"/>
      <c r="T290" s="223"/>
      <c r="U290" s="223"/>
      <c r="V290" s="223"/>
      <c r="W290" s="223"/>
      <c r="X290" s="224"/>
      <c r="AT290" s="218" t="s">
        <v>348</v>
      </c>
      <c r="AU290" s="218" t="s">
        <v>96</v>
      </c>
      <c r="AV290" s="15" t="s">
        <v>335</v>
      </c>
      <c r="AW290" s="15" t="s">
        <v>4</v>
      </c>
      <c r="AX290" s="15" t="s">
        <v>90</v>
      </c>
      <c r="AY290" s="218" t="s">
        <v>329</v>
      </c>
    </row>
    <row r="291" spans="1:65" s="2" customFormat="1" ht="16.5" customHeight="1">
      <c r="A291" s="37"/>
      <c r="B291" s="153"/>
      <c r="C291" s="187" t="s">
        <v>529</v>
      </c>
      <c r="D291" s="187" t="s">
        <v>331</v>
      </c>
      <c r="E291" s="188" t="s">
        <v>530</v>
      </c>
      <c r="F291" s="189" t="s">
        <v>531</v>
      </c>
      <c r="G291" s="190" t="s">
        <v>362</v>
      </c>
      <c r="H291" s="191">
        <v>89.771000000000001</v>
      </c>
      <c r="I291" s="192"/>
      <c r="J291" s="192"/>
      <c r="K291" s="191">
        <f>ROUND(P291*H291,3)</f>
        <v>0</v>
      </c>
      <c r="L291" s="193"/>
      <c r="M291" s="38"/>
      <c r="N291" s="194" t="s">
        <v>1</v>
      </c>
      <c r="O291" s="195" t="s">
        <v>47</v>
      </c>
      <c r="P291" s="196">
        <f>I291+J291</f>
        <v>0</v>
      </c>
      <c r="Q291" s="196">
        <f>ROUND(I291*H291,3)</f>
        <v>0</v>
      </c>
      <c r="R291" s="196">
        <f>ROUND(J291*H291,3)</f>
        <v>0</v>
      </c>
      <c r="S291" s="66"/>
      <c r="T291" s="197">
        <f>S291*H291</f>
        <v>0</v>
      </c>
      <c r="U291" s="197">
        <v>2.23543</v>
      </c>
      <c r="V291" s="197">
        <f>U291*H291</f>
        <v>200.67678653000002</v>
      </c>
      <c r="W291" s="197">
        <v>0</v>
      </c>
      <c r="X291" s="198">
        <f>W291*H291</f>
        <v>0</v>
      </c>
      <c r="Y291" s="37"/>
      <c r="Z291" s="37"/>
      <c r="AA291" s="37"/>
      <c r="AB291" s="37"/>
      <c r="AC291" s="37"/>
      <c r="AD291" s="37"/>
      <c r="AE291" s="37"/>
      <c r="AR291" s="199" t="s">
        <v>335</v>
      </c>
      <c r="AT291" s="199" t="s">
        <v>331</v>
      </c>
      <c r="AU291" s="199" t="s">
        <v>96</v>
      </c>
      <c r="AY291" s="19" t="s">
        <v>329</v>
      </c>
      <c r="BE291" s="115">
        <f>IF(O291="základná",K291,0)</f>
        <v>0</v>
      </c>
      <c r="BF291" s="115">
        <f>IF(O291="znížená",K291,0)</f>
        <v>0</v>
      </c>
      <c r="BG291" s="115">
        <f>IF(O291="zákl. prenesená",K291,0)</f>
        <v>0</v>
      </c>
      <c r="BH291" s="115">
        <f>IF(O291="zníž. prenesená",K291,0)</f>
        <v>0</v>
      </c>
      <c r="BI291" s="115">
        <f>IF(O291="nulová",K291,0)</f>
        <v>0</v>
      </c>
      <c r="BJ291" s="19" t="s">
        <v>96</v>
      </c>
      <c r="BK291" s="200">
        <f>ROUND(P291*H291,3)</f>
        <v>0</v>
      </c>
      <c r="BL291" s="19" t="s">
        <v>335</v>
      </c>
      <c r="BM291" s="199" t="s">
        <v>532</v>
      </c>
    </row>
    <row r="292" spans="1:65" s="14" customFormat="1" ht="11.25">
      <c r="B292" s="210"/>
      <c r="D292" s="202" t="s">
        <v>348</v>
      </c>
      <c r="E292" s="211" t="s">
        <v>1</v>
      </c>
      <c r="F292" s="212" t="s">
        <v>498</v>
      </c>
      <c r="H292" s="211" t="s">
        <v>1</v>
      </c>
      <c r="I292" s="213"/>
      <c r="J292" s="213"/>
      <c r="M292" s="210"/>
      <c r="N292" s="214"/>
      <c r="O292" s="215"/>
      <c r="P292" s="215"/>
      <c r="Q292" s="215"/>
      <c r="R292" s="215"/>
      <c r="S292" s="215"/>
      <c r="T292" s="215"/>
      <c r="U292" s="215"/>
      <c r="V292" s="215"/>
      <c r="W292" s="215"/>
      <c r="X292" s="216"/>
      <c r="AT292" s="211" t="s">
        <v>348</v>
      </c>
      <c r="AU292" s="211" t="s">
        <v>96</v>
      </c>
      <c r="AV292" s="14" t="s">
        <v>90</v>
      </c>
      <c r="AW292" s="14" t="s">
        <v>4</v>
      </c>
      <c r="AX292" s="14" t="s">
        <v>83</v>
      </c>
      <c r="AY292" s="211" t="s">
        <v>329</v>
      </c>
    </row>
    <row r="293" spans="1:65" s="13" customFormat="1" ht="11.25">
      <c r="B293" s="201"/>
      <c r="D293" s="202" t="s">
        <v>348</v>
      </c>
      <c r="E293" s="203" t="s">
        <v>1</v>
      </c>
      <c r="F293" s="204" t="s">
        <v>533</v>
      </c>
      <c r="H293" s="205">
        <v>39.820999999999998</v>
      </c>
      <c r="I293" s="206"/>
      <c r="J293" s="206"/>
      <c r="M293" s="201"/>
      <c r="N293" s="207"/>
      <c r="O293" s="208"/>
      <c r="P293" s="208"/>
      <c r="Q293" s="208"/>
      <c r="R293" s="208"/>
      <c r="S293" s="208"/>
      <c r="T293" s="208"/>
      <c r="U293" s="208"/>
      <c r="V293" s="208"/>
      <c r="W293" s="208"/>
      <c r="X293" s="209"/>
      <c r="AT293" s="203" t="s">
        <v>348</v>
      </c>
      <c r="AU293" s="203" t="s">
        <v>96</v>
      </c>
      <c r="AV293" s="13" t="s">
        <v>96</v>
      </c>
      <c r="AW293" s="13" t="s">
        <v>4</v>
      </c>
      <c r="AX293" s="13" t="s">
        <v>83</v>
      </c>
      <c r="AY293" s="203" t="s">
        <v>329</v>
      </c>
    </row>
    <row r="294" spans="1:65" s="14" customFormat="1" ht="11.25">
      <c r="B294" s="210"/>
      <c r="D294" s="202" t="s">
        <v>348</v>
      </c>
      <c r="E294" s="211" t="s">
        <v>1</v>
      </c>
      <c r="F294" s="212" t="s">
        <v>500</v>
      </c>
      <c r="H294" s="211" t="s">
        <v>1</v>
      </c>
      <c r="I294" s="213"/>
      <c r="J294" s="213"/>
      <c r="M294" s="210"/>
      <c r="N294" s="214"/>
      <c r="O294" s="215"/>
      <c r="P294" s="215"/>
      <c r="Q294" s="215"/>
      <c r="R294" s="215"/>
      <c r="S294" s="215"/>
      <c r="T294" s="215"/>
      <c r="U294" s="215"/>
      <c r="V294" s="215"/>
      <c r="W294" s="215"/>
      <c r="X294" s="216"/>
      <c r="AT294" s="211" t="s">
        <v>348</v>
      </c>
      <c r="AU294" s="211" t="s">
        <v>96</v>
      </c>
      <c r="AV294" s="14" t="s">
        <v>90</v>
      </c>
      <c r="AW294" s="14" t="s">
        <v>4</v>
      </c>
      <c r="AX294" s="14" t="s">
        <v>83</v>
      </c>
      <c r="AY294" s="211" t="s">
        <v>329</v>
      </c>
    </row>
    <row r="295" spans="1:65" s="13" customFormat="1" ht="22.5">
      <c r="B295" s="201"/>
      <c r="D295" s="202" t="s">
        <v>348</v>
      </c>
      <c r="E295" s="203" t="s">
        <v>1</v>
      </c>
      <c r="F295" s="204" t="s">
        <v>534</v>
      </c>
      <c r="H295" s="205">
        <v>21.221</v>
      </c>
      <c r="I295" s="206"/>
      <c r="J295" s="206"/>
      <c r="M295" s="201"/>
      <c r="N295" s="207"/>
      <c r="O295" s="208"/>
      <c r="P295" s="208"/>
      <c r="Q295" s="208"/>
      <c r="R295" s="208"/>
      <c r="S295" s="208"/>
      <c r="T295" s="208"/>
      <c r="U295" s="208"/>
      <c r="V295" s="208"/>
      <c r="W295" s="208"/>
      <c r="X295" s="209"/>
      <c r="AT295" s="203" t="s">
        <v>348</v>
      </c>
      <c r="AU295" s="203" t="s">
        <v>96</v>
      </c>
      <c r="AV295" s="13" t="s">
        <v>96</v>
      </c>
      <c r="AW295" s="13" t="s">
        <v>4</v>
      </c>
      <c r="AX295" s="13" t="s">
        <v>83</v>
      </c>
      <c r="AY295" s="203" t="s">
        <v>329</v>
      </c>
    </row>
    <row r="296" spans="1:65" s="14" customFormat="1" ht="11.25">
      <c r="B296" s="210"/>
      <c r="D296" s="202" t="s">
        <v>348</v>
      </c>
      <c r="E296" s="211" t="s">
        <v>1</v>
      </c>
      <c r="F296" s="212" t="s">
        <v>502</v>
      </c>
      <c r="H296" s="211" t="s">
        <v>1</v>
      </c>
      <c r="I296" s="213"/>
      <c r="J296" s="213"/>
      <c r="M296" s="210"/>
      <c r="N296" s="214"/>
      <c r="O296" s="215"/>
      <c r="P296" s="215"/>
      <c r="Q296" s="215"/>
      <c r="R296" s="215"/>
      <c r="S296" s="215"/>
      <c r="T296" s="215"/>
      <c r="U296" s="215"/>
      <c r="V296" s="215"/>
      <c r="W296" s="215"/>
      <c r="X296" s="216"/>
      <c r="AT296" s="211" t="s">
        <v>348</v>
      </c>
      <c r="AU296" s="211" t="s">
        <v>96</v>
      </c>
      <c r="AV296" s="14" t="s">
        <v>90</v>
      </c>
      <c r="AW296" s="14" t="s">
        <v>4</v>
      </c>
      <c r="AX296" s="14" t="s">
        <v>83</v>
      </c>
      <c r="AY296" s="211" t="s">
        <v>329</v>
      </c>
    </row>
    <row r="297" spans="1:65" s="13" customFormat="1" ht="11.25">
      <c r="B297" s="201"/>
      <c r="D297" s="202" t="s">
        <v>348</v>
      </c>
      <c r="E297" s="203" t="s">
        <v>1</v>
      </c>
      <c r="F297" s="204" t="s">
        <v>535</v>
      </c>
      <c r="H297" s="205">
        <v>2.2389999999999999</v>
      </c>
      <c r="I297" s="206"/>
      <c r="J297" s="206"/>
      <c r="M297" s="201"/>
      <c r="N297" s="207"/>
      <c r="O297" s="208"/>
      <c r="P297" s="208"/>
      <c r="Q297" s="208"/>
      <c r="R297" s="208"/>
      <c r="S297" s="208"/>
      <c r="T297" s="208"/>
      <c r="U297" s="208"/>
      <c r="V297" s="208"/>
      <c r="W297" s="208"/>
      <c r="X297" s="209"/>
      <c r="AT297" s="203" t="s">
        <v>348</v>
      </c>
      <c r="AU297" s="203" t="s">
        <v>96</v>
      </c>
      <c r="AV297" s="13" t="s">
        <v>96</v>
      </c>
      <c r="AW297" s="13" t="s">
        <v>4</v>
      </c>
      <c r="AX297" s="13" t="s">
        <v>83</v>
      </c>
      <c r="AY297" s="203" t="s">
        <v>329</v>
      </c>
    </row>
    <row r="298" spans="1:65" s="14" customFormat="1" ht="11.25">
      <c r="B298" s="210"/>
      <c r="D298" s="202" t="s">
        <v>348</v>
      </c>
      <c r="E298" s="211" t="s">
        <v>1</v>
      </c>
      <c r="F298" s="212" t="s">
        <v>504</v>
      </c>
      <c r="H298" s="211" t="s">
        <v>1</v>
      </c>
      <c r="I298" s="213"/>
      <c r="J298" s="213"/>
      <c r="M298" s="210"/>
      <c r="N298" s="214"/>
      <c r="O298" s="215"/>
      <c r="P298" s="215"/>
      <c r="Q298" s="215"/>
      <c r="R298" s="215"/>
      <c r="S298" s="215"/>
      <c r="T298" s="215"/>
      <c r="U298" s="215"/>
      <c r="V298" s="215"/>
      <c r="W298" s="215"/>
      <c r="X298" s="216"/>
      <c r="AT298" s="211" t="s">
        <v>348</v>
      </c>
      <c r="AU298" s="211" t="s">
        <v>96</v>
      </c>
      <c r="AV298" s="14" t="s">
        <v>90</v>
      </c>
      <c r="AW298" s="14" t="s">
        <v>4</v>
      </c>
      <c r="AX298" s="14" t="s">
        <v>83</v>
      </c>
      <c r="AY298" s="211" t="s">
        <v>329</v>
      </c>
    </row>
    <row r="299" spans="1:65" s="13" customFormat="1" ht="11.25">
      <c r="B299" s="201"/>
      <c r="D299" s="202" t="s">
        <v>348</v>
      </c>
      <c r="E299" s="203" t="s">
        <v>1</v>
      </c>
      <c r="F299" s="204" t="s">
        <v>536</v>
      </c>
      <c r="H299" s="205">
        <v>0.54700000000000004</v>
      </c>
      <c r="I299" s="206"/>
      <c r="J299" s="206"/>
      <c r="M299" s="201"/>
      <c r="N299" s="207"/>
      <c r="O299" s="208"/>
      <c r="P299" s="208"/>
      <c r="Q299" s="208"/>
      <c r="R299" s="208"/>
      <c r="S299" s="208"/>
      <c r="T299" s="208"/>
      <c r="U299" s="208"/>
      <c r="V299" s="208"/>
      <c r="W299" s="208"/>
      <c r="X299" s="209"/>
      <c r="AT299" s="203" t="s">
        <v>348</v>
      </c>
      <c r="AU299" s="203" t="s">
        <v>96</v>
      </c>
      <c r="AV299" s="13" t="s">
        <v>96</v>
      </c>
      <c r="AW299" s="13" t="s">
        <v>4</v>
      </c>
      <c r="AX299" s="13" t="s">
        <v>83</v>
      </c>
      <c r="AY299" s="203" t="s">
        <v>329</v>
      </c>
    </row>
    <row r="300" spans="1:65" s="14" customFormat="1" ht="11.25">
      <c r="B300" s="210"/>
      <c r="D300" s="202" t="s">
        <v>348</v>
      </c>
      <c r="E300" s="211" t="s">
        <v>1</v>
      </c>
      <c r="F300" s="212" t="s">
        <v>506</v>
      </c>
      <c r="H300" s="211" t="s">
        <v>1</v>
      </c>
      <c r="I300" s="213"/>
      <c r="J300" s="213"/>
      <c r="M300" s="210"/>
      <c r="N300" s="214"/>
      <c r="O300" s="215"/>
      <c r="P300" s="215"/>
      <c r="Q300" s="215"/>
      <c r="R300" s="215"/>
      <c r="S300" s="215"/>
      <c r="T300" s="215"/>
      <c r="U300" s="215"/>
      <c r="V300" s="215"/>
      <c r="W300" s="215"/>
      <c r="X300" s="216"/>
      <c r="AT300" s="211" t="s">
        <v>348</v>
      </c>
      <c r="AU300" s="211" t="s">
        <v>96</v>
      </c>
      <c r="AV300" s="14" t="s">
        <v>90</v>
      </c>
      <c r="AW300" s="14" t="s">
        <v>4</v>
      </c>
      <c r="AX300" s="14" t="s">
        <v>83</v>
      </c>
      <c r="AY300" s="211" t="s">
        <v>329</v>
      </c>
    </row>
    <row r="301" spans="1:65" s="13" customFormat="1" ht="11.25">
      <c r="B301" s="201"/>
      <c r="D301" s="202" t="s">
        <v>348</v>
      </c>
      <c r="E301" s="203" t="s">
        <v>1</v>
      </c>
      <c r="F301" s="204" t="s">
        <v>537</v>
      </c>
      <c r="H301" s="205">
        <v>1.462</v>
      </c>
      <c r="I301" s="206"/>
      <c r="J301" s="206"/>
      <c r="M301" s="201"/>
      <c r="N301" s="207"/>
      <c r="O301" s="208"/>
      <c r="P301" s="208"/>
      <c r="Q301" s="208"/>
      <c r="R301" s="208"/>
      <c r="S301" s="208"/>
      <c r="T301" s="208"/>
      <c r="U301" s="208"/>
      <c r="V301" s="208"/>
      <c r="W301" s="208"/>
      <c r="X301" s="209"/>
      <c r="AT301" s="203" t="s">
        <v>348</v>
      </c>
      <c r="AU301" s="203" t="s">
        <v>96</v>
      </c>
      <c r="AV301" s="13" t="s">
        <v>96</v>
      </c>
      <c r="AW301" s="13" t="s">
        <v>4</v>
      </c>
      <c r="AX301" s="13" t="s">
        <v>83</v>
      </c>
      <c r="AY301" s="203" t="s">
        <v>329</v>
      </c>
    </row>
    <row r="302" spans="1:65" s="16" customFormat="1" ht="11.25">
      <c r="B302" s="225"/>
      <c r="D302" s="202" t="s">
        <v>348</v>
      </c>
      <c r="E302" s="226" t="s">
        <v>1</v>
      </c>
      <c r="F302" s="227" t="s">
        <v>445</v>
      </c>
      <c r="H302" s="228">
        <v>65.290000000000006</v>
      </c>
      <c r="I302" s="229"/>
      <c r="J302" s="229"/>
      <c r="M302" s="225"/>
      <c r="N302" s="230"/>
      <c r="O302" s="231"/>
      <c r="P302" s="231"/>
      <c r="Q302" s="231"/>
      <c r="R302" s="231"/>
      <c r="S302" s="231"/>
      <c r="T302" s="231"/>
      <c r="U302" s="231"/>
      <c r="V302" s="231"/>
      <c r="W302" s="231"/>
      <c r="X302" s="232"/>
      <c r="AT302" s="226" t="s">
        <v>348</v>
      </c>
      <c r="AU302" s="226" t="s">
        <v>96</v>
      </c>
      <c r="AV302" s="16" t="s">
        <v>178</v>
      </c>
      <c r="AW302" s="16" t="s">
        <v>4</v>
      </c>
      <c r="AX302" s="16" t="s">
        <v>83</v>
      </c>
      <c r="AY302" s="226" t="s">
        <v>329</v>
      </c>
    </row>
    <row r="303" spans="1:65" s="14" customFormat="1" ht="11.25">
      <c r="B303" s="210"/>
      <c r="D303" s="202" t="s">
        <v>348</v>
      </c>
      <c r="E303" s="211" t="s">
        <v>1</v>
      </c>
      <c r="F303" s="212" t="s">
        <v>508</v>
      </c>
      <c r="H303" s="211" t="s">
        <v>1</v>
      </c>
      <c r="I303" s="213"/>
      <c r="J303" s="213"/>
      <c r="M303" s="210"/>
      <c r="N303" s="214"/>
      <c r="O303" s="215"/>
      <c r="P303" s="215"/>
      <c r="Q303" s="215"/>
      <c r="R303" s="215"/>
      <c r="S303" s="215"/>
      <c r="T303" s="215"/>
      <c r="U303" s="215"/>
      <c r="V303" s="215"/>
      <c r="W303" s="215"/>
      <c r="X303" s="216"/>
      <c r="AT303" s="211" t="s">
        <v>348</v>
      </c>
      <c r="AU303" s="211" t="s">
        <v>96</v>
      </c>
      <c r="AV303" s="14" t="s">
        <v>90</v>
      </c>
      <c r="AW303" s="14" t="s">
        <v>4</v>
      </c>
      <c r="AX303" s="14" t="s">
        <v>83</v>
      </c>
      <c r="AY303" s="211" t="s">
        <v>329</v>
      </c>
    </row>
    <row r="304" spans="1:65" s="13" customFormat="1" ht="11.25">
      <c r="B304" s="201"/>
      <c r="D304" s="202" t="s">
        <v>348</v>
      </c>
      <c r="E304" s="203" t="s">
        <v>1</v>
      </c>
      <c r="F304" s="204" t="s">
        <v>538</v>
      </c>
      <c r="H304" s="205">
        <v>22.812000000000001</v>
      </c>
      <c r="I304" s="206"/>
      <c r="J304" s="206"/>
      <c r="M304" s="201"/>
      <c r="N304" s="207"/>
      <c r="O304" s="208"/>
      <c r="P304" s="208"/>
      <c r="Q304" s="208"/>
      <c r="R304" s="208"/>
      <c r="S304" s="208"/>
      <c r="T304" s="208"/>
      <c r="U304" s="208"/>
      <c r="V304" s="208"/>
      <c r="W304" s="208"/>
      <c r="X304" s="209"/>
      <c r="AT304" s="203" t="s">
        <v>348</v>
      </c>
      <c r="AU304" s="203" t="s">
        <v>96</v>
      </c>
      <c r="AV304" s="13" t="s">
        <v>96</v>
      </c>
      <c r="AW304" s="13" t="s">
        <v>4</v>
      </c>
      <c r="AX304" s="13" t="s">
        <v>83</v>
      </c>
      <c r="AY304" s="203" t="s">
        <v>329</v>
      </c>
    </row>
    <row r="305" spans="1:65" s="14" customFormat="1" ht="11.25">
      <c r="B305" s="210"/>
      <c r="D305" s="202" t="s">
        <v>348</v>
      </c>
      <c r="E305" s="211" t="s">
        <v>1</v>
      </c>
      <c r="F305" s="212" t="s">
        <v>510</v>
      </c>
      <c r="H305" s="211" t="s">
        <v>1</v>
      </c>
      <c r="I305" s="213"/>
      <c r="J305" s="213"/>
      <c r="M305" s="210"/>
      <c r="N305" s="214"/>
      <c r="O305" s="215"/>
      <c r="P305" s="215"/>
      <c r="Q305" s="215"/>
      <c r="R305" s="215"/>
      <c r="S305" s="215"/>
      <c r="T305" s="215"/>
      <c r="U305" s="215"/>
      <c r="V305" s="215"/>
      <c r="W305" s="215"/>
      <c r="X305" s="216"/>
      <c r="AT305" s="211" t="s">
        <v>348</v>
      </c>
      <c r="AU305" s="211" t="s">
        <v>96</v>
      </c>
      <c r="AV305" s="14" t="s">
        <v>90</v>
      </c>
      <c r="AW305" s="14" t="s">
        <v>4</v>
      </c>
      <c r="AX305" s="14" t="s">
        <v>83</v>
      </c>
      <c r="AY305" s="211" t="s">
        <v>329</v>
      </c>
    </row>
    <row r="306" spans="1:65" s="13" customFormat="1" ht="11.25">
      <c r="B306" s="201"/>
      <c r="D306" s="202" t="s">
        <v>348</v>
      </c>
      <c r="E306" s="203" t="s">
        <v>1</v>
      </c>
      <c r="F306" s="204" t="s">
        <v>539</v>
      </c>
      <c r="H306" s="205">
        <v>1.669</v>
      </c>
      <c r="I306" s="206"/>
      <c r="J306" s="206"/>
      <c r="M306" s="201"/>
      <c r="N306" s="207"/>
      <c r="O306" s="208"/>
      <c r="P306" s="208"/>
      <c r="Q306" s="208"/>
      <c r="R306" s="208"/>
      <c r="S306" s="208"/>
      <c r="T306" s="208"/>
      <c r="U306" s="208"/>
      <c r="V306" s="208"/>
      <c r="W306" s="208"/>
      <c r="X306" s="209"/>
      <c r="AT306" s="203" t="s">
        <v>348</v>
      </c>
      <c r="AU306" s="203" t="s">
        <v>96</v>
      </c>
      <c r="AV306" s="13" t="s">
        <v>96</v>
      </c>
      <c r="AW306" s="13" t="s">
        <v>4</v>
      </c>
      <c r="AX306" s="13" t="s">
        <v>83</v>
      </c>
      <c r="AY306" s="203" t="s">
        <v>329</v>
      </c>
    </row>
    <row r="307" spans="1:65" s="16" customFormat="1" ht="11.25">
      <c r="B307" s="225"/>
      <c r="D307" s="202" t="s">
        <v>348</v>
      </c>
      <c r="E307" s="226" t="s">
        <v>1</v>
      </c>
      <c r="F307" s="227" t="s">
        <v>445</v>
      </c>
      <c r="H307" s="228">
        <v>24.481000000000002</v>
      </c>
      <c r="I307" s="229"/>
      <c r="J307" s="229"/>
      <c r="M307" s="225"/>
      <c r="N307" s="230"/>
      <c r="O307" s="231"/>
      <c r="P307" s="231"/>
      <c r="Q307" s="231"/>
      <c r="R307" s="231"/>
      <c r="S307" s="231"/>
      <c r="T307" s="231"/>
      <c r="U307" s="231"/>
      <c r="V307" s="231"/>
      <c r="W307" s="231"/>
      <c r="X307" s="232"/>
      <c r="AT307" s="226" t="s">
        <v>348</v>
      </c>
      <c r="AU307" s="226" t="s">
        <v>96</v>
      </c>
      <c r="AV307" s="16" t="s">
        <v>178</v>
      </c>
      <c r="AW307" s="16" t="s">
        <v>4</v>
      </c>
      <c r="AX307" s="16" t="s">
        <v>83</v>
      </c>
      <c r="AY307" s="226" t="s">
        <v>329</v>
      </c>
    </row>
    <row r="308" spans="1:65" s="15" customFormat="1" ht="11.25">
      <c r="B308" s="217"/>
      <c r="D308" s="202" t="s">
        <v>348</v>
      </c>
      <c r="E308" s="218" t="s">
        <v>1</v>
      </c>
      <c r="F308" s="219" t="s">
        <v>380</v>
      </c>
      <c r="H308" s="220">
        <v>89.771000000000001</v>
      </c>
      <c r="I308" s="221"/>
      <c r="J308" s="221"/>
      <c r="M308" s="217"/>
      <c r="N308" s="222"/>
      <c r="O308" s="223"/>
      <c r="P308" s="223"/>
      <c r="Q308" s="223"/>
      <c r="R308" s="223"/>
      <c r="S308" s="223"/>
      <c r="T308" s="223"/>
      <c r="U308" s="223"/>
      <c r="V308" s="223"/>
      <c r="W308" s="223"/>
      <c r="X308" s="224"/>
      <c r="AT308" s="218" t="s">
        <v>348</v>
      </c>
      <c r="AU308" s="218" t="s">
        <v>96</v>
      </c>
      <c r="AV308" s="15" t="s">
        <v>335</v>
      </c>
      <c r="AW308" s="15" t="s">
        <v>4</v>
      </c>
      <c r="AX308" s="15" t="s">
        <v>90</v>
      </c>
      <c r="AY308" s="218" t="s">
        <v>329</v>
      </c>
    </row>
    <row r="309" spans="1:65" s="2" customFormat="1" ht="16.5" customHeight="1">
      <c r="A309" s="37"/>
      <c r="B309" s="153"/>
      <c r="C309" s="187" t="s">
        <v>540</v>
      </c>
      <c r="D309" s="187" t="s">
        <v>331</v>
      </c>
      <c r="E309" s="188" t="s">
        <v>530</v>
      </c>
      <c r="F309" s="189" t="s">
        <v>531</v>
      </c>
      <c r="G309" s="190" t="s">
        <v>362</v>
      </c>
      <c r="H309" s="191">
        <v>4.6349999999999998</v>
      </c>
      <c r="I309" s="192"/>
      <c r="J309" s="192"/>
      <c r="K309" s="191">
        <f>ROUND(P309*H309,3)</f>
        <v>0</v>
      </c>
      <c r="L309" s="193"/>
      <c r="M309" s="38"/>
      <c r="N309" s="194" t="s">
        <v>1</v>
      </c>
      <c r="O309" s="195" t="s">
        <v>47</v>
      </c>
      <c r="P309" s="196">
        <f>I309+J309</f>
        <v>0</v>
      </c>
      <c r="Q309" s="196">
        <f>ROUND(I309*H309,3)</f>
        <v>0</v>
      </c>
      <c r="R309" s="196">
        <f>ROUND(J309*H309,3)</f>
        <v>0</v>
      </c>
      <c r="S309" s="66"/>
      <c r="T309" s="197">
        <f>S309*H309</f>
        <v>0</v>
      </c>
      <c r="U309" s="197">
        <v>2.23543</v>
      </c>
      <c r="V309" s="197">
        <f>U309*H309</f>
        <v>10.36121805</v>
      </c>
      <c r="W309" s="197">
        <v>0</v>
      </c>
      <c r="X309" s="198">
        <f>W309*H309</f>
        <v>0</v>
      </c>
      <c r="Y309" s="37"/>
      <c r="Z309" s="37"/>
      <c r="AA309" s="37"/>
      <c r="AB309" s="37"/>
      <c r="AC309" s="37"/>
      <c r="AD309" s="37"/>
      <c r="AE309" s="37"/>
      <c r="AR309" s="199" t="s">
        <v>335</v>
      </c>
      <c r="AT309" s="199" t="s">
        <v>331</v>
      </c>
      <c r="AU309" s="199" t="s">
        <v>96</v>
      </c>
      <c r="AY309" s="19" t="s">
        <v>329</v>
      </c>
      <c r="BE309" s="115">
        <f>IF(O309="základná",K309,0)</f>
        <v>0</v>
      </c>
      <c r="BF309" s="115">
        <f>IF(O309="znížená",K309,0)</f>
        <v>0</v>
      </c>
      <c r="BG309" s="115">
        <f>IF(O309="zákl. prenesená",K309,0)</f>
        <v>0</v>
      </c>
      <c r="BH309" s="115">
        <f>IF(O309="zníž. prenesená",K309,0)</f>
        <v>0</v>
      </c>
      <c r="BI309" s="115">
        <f>IF(O309="nulová",K309,0)</f>
        <v>0</v>
      </c>
      <c r="BJ309" s="19" t="s">
        <v>96</v>
      </c>
      <c r="BK309" s="200">
        <f>ROUND(P309*H309,3)</f>
        <v>0</v>
      </c>
      <c r="BL309" s="19" t="s">
        <v>335</v>
      </c>
      <c r="BM309" s="199" t="s">
        <v>541</v>
      </c>
    </row>
    <row r="310" spans="1:65" s="14" customFormat="1" ht="11.25">
      <c r="B310" s="210"/>
      <c r="D310" s="202" t="s">
        <v>348</v>
      </c>
      <c r="E310" s="211" t="s">
        <v>1</v>
      </c>
      <c r="F310" s="212" t="s">
        <v>542</v>
      </c>
      <c r="H310" s="211" t="s">
        <v>1</v>
      </c>
      <c r="I310" s="213"/>
      <c r="J310" s="213"/>
      <c r="M310" s="210"/>
      <c r="N310" s="214"/>
      <c r="O310" s="215"/>
      <c r="P310" s="215"/>
      <c r="Q310" s="215"/>
      <c r="R310" s="215"/>
      <c r="S310" s="215"/>
      <c r="T310" s="215"/>
      <c r="U310" s="215"/>
      <c r="V310" s="215"/>
      <c r="W310" s="215"/>
      <c r="X310" s="216"/>
      <c r="AT310" s="211" t="s">
        <v>348</v>
      </c>
      <c r="AU310" s="211" t="s">
        <v>96</v>
      </c>
      <c r="AV310" s="14" t="s">
        <v>90</v>
      </c>
      <c r="AW310" s="14" t="s">
        <v>4</v>
      </c>
      <c r="AX310" s="14" t="s">
        <v>83</v>
      </c>
      <c r="AY310" s="211" t="s">
        <v>329</v>
      </c>
    </row>
    <row r="311" spans="1:65" s="14" customFormat="1" ht="11.25">
      <c r="B311" s="210"/>
      <c r="D311" s="202" t="s">
        <v>348</v>
      </c>
      <c r="E311" s="211" t="s">
        <v>1</v>
      </c>
      <c r="F311" s="212" t="s">
        <v>543</v>
      </c>
      <c r="H311" s="211" t="s">
        <v>1</v>
      </c>
      <c r="I311" s="213"/>
      <c r="J311" s="213"/>
      <c r="M311" s="210"/>
      <c r="N311" s="214"/>
      <c r="O311" s="215"/>
      <c r="P311" s="215"/>
      <c r="Q311" s="215"/>
      <c r="R311" s="215"/>
      <c r="S311" s="215"/>
      <c r="T311" s="215"/>
      <c r="U311" s="215"/>
      <c r="V311" s="215"/>
      <c r="W311" s="215"/>
      <c r="X311" s="216"/>
      <c r="AT311" s="211" t="s">
        <v>348</v>
      </c>
      <c r="AU311" s="211" t="s">
        <v>96</v>
      </c>
      <c r="AV311" s="14" t="s">
        <v>90</v>
      </c>
      <c r="AW311" s="14" t="s">
        <v>4</v>
      </c>
      <c r="AX311" s="14" t="s">
        <v>83</v>
      </c>
      <c r="AY311" s="211" t="s">
        <v>329</v>
      </c>
    </row>
    <row r="312" spans="1:65" s="13" customFormat="1" ht="11.25">
      <c r="B312" s="201"/>
      <c r="D312" s="202" t="s">
        <v>348</v>
      </c>
      <c r="E312" s="203" t="s">
        <v>1</v>
      </c>
      <c r="F312" s="204" t="s">
        <v>544</v>
      </c>
      <c r="H312" s="205">
        <v>0.81</v>
      </c>
      <c r="I312" s="206"/>
      <c r="J312" s="206"/>
      <c r="M312" s="201"/>
      <c r="N312" s="207"/>
      <c r="O312" s="208"/>
      <c r="P312" s="208"/>
      <c r="Q312" s="208"/>
      <c r="R312" s="208"/>
      <c r="S312" s="208"/>
      <c r="T312" s="208"/>
      <c r="U312" s="208"/>
      <c r="V312" s="208"/>
      <c r="W312" s="208"/>
      <c r="X312" s="209"/>
      <c r="AT312" s="203" t="s">
        <v>348</v>
      </c>
      <c r="AU312" s="203" t="s">
        <v>96</v>
      </c>
      <c r="AV312" s="13" t="s">
        <v>96</v>
      </c>
      <c r="AW312" s="13" t="s">
        <v>4</v>
      </c>
      <c r="AX312" s="13" t="s">
        <v>83</v>
      </c>
      <c r="AY312" s="203" t="s">
        <v>329</v>
      </c>
    </row>
    <row r="313" spans="1:65" s="13" customFormat="1" ht="11.25">
      <c r="B313" s="201"/>
      <c r="D313" s="202" t="s">
        <v>348</v>
      </c>
      <c r="E313" s="203" t="s">
        <v>1</v>
      </c>
      <c r="F313" s="204" t="s">
        <v>545</v>
      </c>
      <c r="H313" s="205">
        <v>2.1379999999999999</v>
      </c>
      <c r="I313" s="206"/>
      <c r="J313" s="206"/>
      <c r="M313" s="201"/>
      <c r="N313" s="207"/>
      <c r="O313" s="208"/>
      <c r="P313" s="208"/>
      <c r="Q313" s="208"/>
      <c r="R313" s="208"/>
      <c r="S313" s="208"/>
      <c r="T313" s="208"/>
      <c r="U313" s="208"/>
      <c r="V313" s="208"/>
      <c r="W313" s="208"/>
      <c r="X313" s="209"/>
      <c r="AT313" s="203" t="s">
        <v>348</v>
      </c>
      <c r="AU313" s="203" t="s">
        <v>96</v>
      </c>
      <c r="AV313" s="13" t="s">
        <v>96</v>
      </c>
      <c r="AW313" s="13" t="s">
        <v>4</v>
      </c>
      <c r="AX313" s="13" t="s">
        <v>83</v>
      </c>
      <c r="AY313" s="203" t="s">
        <v>329</v>
      </c>
    </row>
    <row r="314" spans="1:65" s="13" customFormat="1" ht="11.25">
      <c r="B314" s="201"/>
      <c r="D314" s="202" t="s">
        <v>348</v>
      </c>
      <c r="E314" s="203" t="s">
        <v>1</v>
      </c>
      <c r="F314" s="204" t="s">
        <v>546</v>
      </c>
      <c r="H314" s="205">
        <v>0.63</v>
      </c>
      <c r="I314" s="206"/>
      <c r="J314" s="206"/>
      <c r="M314" s="201"/>
      <c r="N314" s="207"/>
      <c r="O314" s="208"/>
      <c r="P314" s="208"/>
      <c r="Q314" s="208"/>
      <c r="R314" s="208"/>
      <c r="S314" s="208"/>
      <c r="T314" s="208"/>
      <c r="U314" s="208"/>
      <c r="V314" s="208"/>
      <c r="W314" s="208"/>
      <c r="X314" s="209"/>
      <c r="AT314" s="203" t="s">
        <v>348</v>
      </c>
      <c r="AU314" s="203" t="s">
        <v>96</v>
      </c>
      <c r="AV314" s="13" t="s">
        <v>96</v>
      </c>
      <c r="AW314" s="13" t="s">
        <v>4</v>
      </c>
      <c r="AX314" s="13" t="s">
        <v>83</v>
      </c>
      <c r="AY314" s="203" t="s">
        <v>329</v>
      </c>
    </row>
    <row r="315" spans="1:65" s="16" customFormat="1" ht="11.25">
      <c r="B315" s="225"/>
      <c r="D315" s="202" t="s">
        <v>348</v>
      </c>
      <c r="E315" s="226" t="s">
        <v>1</v>
      </c>
      <c r="F315" s="227" t="s">
        <v>445</v>
      </c>
      <c r="H315" s="228">
        <v>3.5779999999999998</v>
      </c>
      <c r="I315" s="229"/>
      <c r="J315" s="229"/>
      <c r="M315" s="225"/>
      <c r="N315" s="230"/>
      <c r="O315" s="231"/>
      <c r="P315" s="231"/>
      <c r="Q315" s="231"/>
      <c r="R315" s="231"/>
      <c r="S315" s="231"/>
      <c r="T315" s="231"/>
      <c r="U315" s="231"/>
      <c r="V315" s="231"/>
      <c r="W315" s="231"/>
      <c r="X315" s="232"/>
      <c r="AT315" s="226" t="s">
        <v>348</v>
      </c>
      <c r="AU315" s="226" t="s">
        <v>96</v>
      </c>
      <c r="AV315" s="16" t="s">
        <v>178</v>
      </c>
      <c r="AW315" s="16" t="s">
        <v>4</v>
      </c>
      <c r="AX315" s="16" t="s">
        <v>83</v>
      </c>
      <c r="AY315" s="226" t="s">
        <v>329</v>
      </c>
    </row>
    <row r="316" spans="1:65" s="14" customFormat="1" ht="11.25">
      <c r="B316" s="210"/>
      <c r="D316" s="202" t="s">
        <v>348</v>
      </c>
      <c r="E316" s="211" t="s">
        <v>1</v>
      </c>
      <c r="F316" s="212" t="s">
        <v>547</v>
      </c>
      <c r="H316" s="211" t="s">
        <v>1</v>
      </c>
      <c r="I316" s="213"/>
      <c r="J316" s="213"/>
      <c r="M316" s="210"/>
      <c r="N316" s="214"/>
      <c r="O316" s="215"/>
      <c r="P316" s="215"/>
      <c r="Q316" s="215"/>
      <c r="R316" s="215"/>
      <c r="S316" s="215"/>
      <c r="T316" s="215"/>
      <c r="U316" s="215"/>
      <c r="V316" s="215"/>
      <c r="W316" s="215"/>
      <c r="X316" s="216"/>
      <c r="AT316" s="211" t="s">
        <v>348</v>
      </c>
      <c r="AU316" s="211" t="s">
        <v>96</v>
      </c>
      <c r="AV316" s="14" t="s">
        <v>90</v>
      </c>
      <c r="AW316" s="14" t="s">
        <v>4</v>
      </c>
      <c r="AX316" s="14" t="s">
        <v>83</v>
      </c>
      <c r="AY316" s="211" t="s">
        <v>329</v>
      </c>
    </row>
    <row r="317" spans="1:65" s="13" customFormat="1" ht="11.25">
      <c r="B317" s="201"/>
      <c r="D317" s="202" t="s">
        <v>348</v>
      </c>
      <c r="E317" s="203" t="s">
        <v>1</v>
      </c>
      <c r="F317" s="204" t="s">
        <v>548</v>
      </c>
      <c r="H317" s="205">
        <v>0.86399999999999999</v>
      </c>
      <c r="I317" s="206"/>
      <c r="J317" s="206"/>
      <c r="M317" s="201"/>
      <c r="N317" s="207"/>
      <c r="O317" s="208"/>
      <c r="P317" s="208"/>
      <c r="Q317" s="208"/>
      <c r="R317" s="208"/>
      <c r="S317" s="208"/>
      <c r="T317" s="208"/>
      <c r="U317" s="208"/>
      <c r="V317" s="208"/>
      <c r="W317" s="208"/>
      <c r="X317" s="209"/>
      <c r="AT317" s="203" t="s">
        <v>348</v>
      </c>
      <c r="AU317" s="203" t="s">
        <v>96</v>
      </c>
      <c r="AV317" s="13" t="s">
        <v>96</v>
      </c>
      <c r="AW317" s="13" t="s">
        <v>4</v>
      </c>
      <c r="AX317" s="13" t="s">
        <v>83</v>
      </c>
      <c r="AY317" s="203" t="s">
        <v>329</v>
      </c>
    </row>
    <row r="318" spans="1:65" s="13" customFormat="1" ht="11.25">
      <c r="B318" s="201"/>
      <c r="D318" s="202" t="s">
        <v>348</v>
      </c>
      <c r="E318" s="203" t="s">
        <v>1</v>
      </c>
      <c r="F318" s="204" t="s">
        <v>549</v>
      </c>
      <c r="H318" s="205">
        <v>0.193</v>
      </c>
      <c r="I318" s="206"/>
      <c r="J318" s="206"/>
      <c r="M318" s="201"/>
      <c r="N318" s="207"/>
      <c r="O318" s="208"/>
      <c r="P318" s="208"/>
      <c r="Q318" s="208"/>
      <c r="R318" s="208"/>
      <c r="S318" s="208"/>
      <c r="T318" s="208"/>
      <c r="U318" s="208"/>
      <c r="V318" s="208"/>
      <c r="W318" s="208"/>
      <c r="X318" s="209"/>
      <c r="AT318" s="203" t="s">
        <v>348</v>
      </c>
      <c r="AU318" s="203" t="s">
        <v>96</v>
      </c>
      <c r="AV318" s="13" t="s">
        <v>96</v>
      </c>
      <c r="AW318" s="13" t="s">
        <v>4</v>
      </c>
      <c r="AX318" s="13" t="s">
        <v>83</v>
      </c>
      <c r="AY318" s="203" t="s">
        <v>329</v>
      </c>
    </row>
    <row r="319" spans="1:65" s="16" customFormat="1" ht="11.25">
      <c r="B319" s="225"/>
      <c r="D319" s="202" t="s">
        <v>348</v>
      </c>
      <c r="E319" s="226" t="s">
        <v>1</v>
      </c>
      <c r="F319" s="227" t="s">
        <v>445</v>
      </c>
      <c r="H319" s="228">
        <v>1.0569999999999999</v>
      </c>
      <c r="I319" s="229"/>
      <c r="J319" s="229"/>
      <c r="M319" s="225"/>
      <c r="N319" s="230"/>
      <c r="O319" s="231"/>
      <c r="P319" s="231"/>
      <c r="Q319" s="231"/>
      <c r="R319" s="231"/>
      <c r="S319" s="231"/>
      <c r="T319" s="231"/>
      <c r="U319" s="231"/>
      <c r="V319" s="231"/>
      <c r="W319" s="231"/>
      <c r="X319" s="232"/>
      <c r="AT319" s="226" t="s">
        <v>348</v>
      </c>
      <c r="AU319" s="226" t="s">
        <v>96</v>
      </c>
      <c r="AV319" s="16" t="s">
        <v>178</v>
      </c>
      <c r="AW319" s="16" t="s">
        <v>4</v>
      </c>
      <c r="AX319" s="16" t="s">
        <v>83</v>
      </c>
      <c r="AY319" s="226" t="s">
        <v>329</v>
      </c>
    </row>
    <row r="320" spans="1:65" s="15" customFormat="1" ht="11.25">
      <c r="B320" s="217"/>
      <c r="D320" s="202" t="s">
        <v>348</v>
      </c>
      <c r="E320" s="218" t="s">
        <v>1</v>
      </c>
      <c r="F320" s="219" t="s">
        <v>380</v>
      </c>
      <c r="H320" s="220">
        <v>4.6349999999999998</v>
      </c>
      <c r="I320" s="221"/>
      <c r="J320" s="221"/>
      <c r="M320" s="217"/>
      <c r="N320" s="222"/>
      <c r="O320" s="223"/>
      <c r="P320" s="223"/>
      <c r="Q320" s="223"/>
      <c r="R320" s="223"/>
      <c r="S320" s="223"/>
      <c r="T320" s="223"/>
      <c r="U320" s="223"/>
      <c r="V320" s="223"/>
      <c r="W320" s="223"/>
      <c r="X320" s="224"/>
      <c r="AT320" s="218" t="s">
        <v>348</v>
      </c>
      <c r="AU320" s="218" t="s">
        <v>96</v>
      </c>
      <c r="AV320" s="15" t="s">
        <v>335</v>
      </c>
      <c r="AW320" s="15" t="s">
        <v>4</v>
      </c>
      <c r="AX320" s="15" t="s">
        <v>90</v>
      </c>
      <c r="AY320" s="218" t="s">
        <v>329</v>
      </c>
    </row>
    <row r="321" spans="1:65" s="2" customFormat="1" ht="24.2" customHeight="1">
      <c r="A321" s="37"/>
      <c r="B321" s="153"/>
      <c r="C321" s="187" t="s">
        <v>550</v>
      </c>
      <c r="D321" s="187" t="s">
        <v>331</v>
      </c>
      <c r="E321" s="188" t="s">
        <v>551</v>
      </c>
      <c r="F321" s="189" t="s">
        <v>552</v>
      </c>
      <c r="G321" s="190" t="s">
        <v>362</v>
      </c>
      <c r="H321" s="191">
        <v>234.756</v>
      </c>
      <c r="I321" s="192"/>
      <c r="J321" s="192"/>
      <c r="K321" s="191">
        <f>ROUND(P321*H321,3)</f>
        <v>0</v>
      </c>
      <c r="L321" s="193"/>
      <c r="M321" s="38"/>
      <c r="N321" s="194" t="s">
        <v>1</v>
      </c>
      <c r="O321" s="195" t="s">
        <v>47</v>
      </c>
      <c r="P321" s="196">
        <f>I321+J321</f>
        <v>0</v>
      </c>
      <c r="Q321" s="196">
        <f>ROUND(I321*H321,3)</f>
        <v>0</v>
      </c>
      <c r="R321" s="196">
        <f>ROUND(J321*H321,3)</f>
        <v>0</v>
      </c>
      <c r="S321" s="66"/>
      <c r="T321" s="197">
        <f>S321*H321</f>
        <v>0</v>
      </c>
      <c r="U321" s="197">
        <v>2.4157199999999999</v>
      </c>
      <c r="V321" s="197">
        <f>U321*H321</f>
        <v>567.10476431999996</v>
      </c>
      <c r="W321" s="197">
        <v>0</v>
      </c>
      <c r="X321" s="198">
        <f>W321*H321</f>
        <v>0</v>
      </c>
      <c r="Y321" s="37"/>
      <c r="Z321" s="37"/>
      <c r="AA321" s="37"/>
      <c r="AB321" s="37"/>
      <c r="AC321" s="37"/>
      <c r="AD321" s="37"/>
      <c r="AE321" s="37"/>
      <c r="AR321" s="199" t="s">
        <v>335</v>
      </c>
      <c r="AT321" s="199" t="s">
        <v>331</v>
      </c>
      <c r="AU321" s="199" t="s">
        <v>96</v>
      </c>
      <c r="AY321" s="19" t="s">
        <v>329</v>
      </c>
      <c r="BE321" s="115">
        <f>IF(O321="základná",K321,0)</f>
        <v>0</v>
      </c>
      <c r="BF321" s="115">
        <f>IF(O321="znížená",K321,0)</f>
        <v>0</v>
      </c>
      <c r="BG321" s="115">
        <f>IF(O321="zákl. prenesená",K321,0)</f>
        <v>0</v>
      </c>
      <c r="BH321" s="115">
        <f>IF(O321="zníž. prenesená",K321,0)</f>
        <v>0</v>
      </c>
      <c r="BI321" s="115">
        <f>IF(O321="nulová",K321,0)</f>
        <v>0</v>
      </c>
      <c r="BJ321" s="19" t="s">
        <v>96</v>
      </c>
      <c r="BK321" s="200">
        <f>ROUND(P321*H321,3)</f>
        <v>0</v>
      </c>
      <c r="BL321" s="19" t="s">
        <v>335</v>
      </c>
      <c r="BM321" s="199" t="s">
        <v>553</v>
      </c>
    </row>
    <row r="322" spans="1:65" s="14" customFormat="1" ht="11.25">
      <c r="B322" s="210"/>
      <c r="D322" s="202" t="s">
        <v>348</v>
      </c>
      <c r="E322" s="211" t="s">
        <v>1</v>
      </c>
      <c r="F322" s="212" t="s">
        <v>554</v>
      </c>
      <c r="H322" s="211" t="s">
        <v>1</v>
      </c>
      <c r="I322" s="213"/>
      <c r="J322" s="213"/>
      <c r="M322" s="210"/>
      <c r="N322" s="214"/>
      <c r="O322" s="215"/>
      <c r="P322" s="215"/>
      <c r="Q322" s="215"/>
      <c r="R322" s="215"/>
      <c r="S322" s="215"/>
      <c r="T322" s="215"/>
      <c r="U322" s="215"/>
      <c r="V322" s="215"/>
      <c r="W322" s="215"/>
      <c r="X322" s="216"/>
      <c r="AT322" s="211" t="s">
        <v>348</v>
      </c>
      <c r="AU322" s="211" t="s">
        <v>96</v>
      </c>
      <c r="AV322" s="14" t="s">
        <v>90</v>
      </c>
      <c r="AW322" s="14" t="s">
        <v>4</v>
      </c>
      <c r="AX322" s="14" t="s">
        <v>83</v>
      </c>
      <c r="AY322" s="211" t="s">
        <v>329</v>
      </c>
    </row>
    <row r="323" spans="1:65" s="13" customFormat="1" ht="11.25">
      <c r="B323" s="201"/>
      <c r="D323" s="202" t="s">
        <v>348</v>
      </c>
      <c r="E323" s="203" t="s">
        <v>1</v>
      </c>
      <c r="F323" s="204" t="s">
        <v>555</v>
      </c>
      <c r="H323" s="205">
        <v>164.84700000000001</v>
      </c>
      <c r="I323" s="206"/>
      <c r="J323" s="206"/>
      <c r="M323" s="201"/>
      <c r="N323" s="207"/>
      <c r="O323" s="208"/>
      <c r="P323" s="208"/>
      <c r="Q323" s="208"/>
      <c r="R323" s="208"/>
      <c r="S323" s="208"/>
      <c r="T323" s="208"/>
      <c r="U323" s="208"/>
      <c r="V323" s="208"/>
      <c r="W323" s="208"/>
      <c r="X323" s="209"/>
      <c r="AT323" s="203" t="s">
        <v>348</v>
      </c>
      <c r="AU323" s="203" t="s">
        <v>96</v>
      </c>
      <c r="AV323" s="13" t="s">
        <v>96</v>
      </c>
      <c r="AW323" s="13" t="s">
        <v>4</v>
      </c>
      <c r="AX323" s="13" t="s">
        <v>83</v>
      </c>
      <c r="AY323" s="203" t="s">
        <v>329</v>
      </c>
    </row>
    <row r="324" spans="1:65" s="14" customFormat="1" ht="11.25">
      <c r="B324" s="210"/>
      <c r="D324" s="202" t="s">
        <v>348</v>
      </c>
      <c r="E324" s="211" t="s">
        <v>1</v>
      </c>
      <c r="F324" s="212" t="s">
        <v>556</v>
      </c>
      <c r="H324" s="211" t="s">
        <v>1</v>
      </c>
      <c r="I324" s="213"/>
      <c r="J324" s="213"/>
      <c r="M324" s="210"/>
      <c r="N324" s="214"/>
      <c r="O324" s="215"/>
      <c r="P324" s="215"/>
      <c r="Q324" s="215"/>
      <c r="R324" s="215"/>
      <c r="S324" s="215"/>
      <c r="T324" s="215"/>
      <c r="U324" s="215"/>
      <c r="V324" s="215"/>
      <c r="W324" s="215"/>
      <c r="X324" s="216"/>
      <c r="AT324" s="211" t="s">
        <v>348</v>
      </c>
      <c r="AU324" s="211" t="s">
        <v>96</v>
      </c>
      <c r="AV324" s="14" t="s">
        <v>90</v>
      </c>
      <c r="AW324" s="14" t="s">
        <v>4</v>
      </c>
      <c r="AX324" s="14" t="s">
        <v>83</v>
      </c>
      <c r="AY324" s="211" t="s">
        <v>329</v>
      </c>
    </row>
    <row r="325" spans="1:65" s="13" customFormat="1" ht="11.25">
      <c r="B325" s="201"/>
      <c r="D325" s="202" t="s">
        <v>348</v>
      </c>
      <c r="E325" s="203" t="s">
        <v>1</v>
      </c>
      <c r="F325" s="204" t="s">
        <v>557</v>
      </c>
      <c r="H325" s="205">
        <v>55.828000000000003</v>
      </c>
      <c r="I325" s="206"/>
      <c r="J325" s="206"/>
      <c r="M325" s="201"/>
      <c r="N325" s="207"/>
      <c r="O325" s="208"/>
      <c r="P325" s="208"/>
      <c r="Q325" s="208"/>
      <c r="R325" s="208"/>
      <c r="S325" s="208"/>
      <c r="T325" s="208"/>
      <c r="U325" s="208"/>
      <c r="V325" s="208"/>
      <c r="W325" s="208"/>
      <c r="X325" s="209"/>
      <c r="AT325" s="203" t="s">
        <v>348</v>
      </c>
      <c r="AU325" s="203" t="s">
        <v>96</v>
      </c>
      <c r="AV325" s="13" t="s">
        <v>96</v>
      </c>
      <c r="AW325" s="13" t="s">
        <v>4</v>
      </c>
      <c r="AX325" s="13" t="s">
        <v>83</v>
      </c>
      <c r="AY325" s="203" t="s">
        <v>329</v>
      </c>
    </row>
    <row r="326" spans="1:65" s="14" customFormat="1" ht="11.25">
      <c r="B326" s="210"/>
      <c r="D326" s="202" t="s">
        <v>348</v>
      </c>
      <c r="E326" s="211" t="s">
        <v>1</v>
      </c>
      <c r="F326" s="212" t="s">
        <v>558</v>
      </c>
      <c r="H326" s="211" t="s">
        <v>1</v>
      </c>
      <c r="I326" s="213"/>
      <c r="J326" s="213"/>
      <c r="M326" s="210"/>
      <c r="N326" s="214"/>
      <c r="O326" s="215"/>
      <c r="P326" s="215"/>
      <c r="Q326" s="215"/>
      <c r="R326" s="215"/>
      <c r="S326" s="215"/>
      <c r="T326" s="215"/>
      <c r="U326" s="215"/>
      <c r="V326" s="215"/>
      <c r="W326" s="215"/>
      <c r="X326" s="216"/>
      <c r="AT326" s="211" t="s">
        <v>348</v>
      </c>
      <c r="AU326" s="211" t="s">
        <v>96</v>
      </c>
      <c r="AV326" s="14" t="s">
        <v>90</v>
      </c>
      <c r="AW326" s="14" t="s">
        <v>4</v>
      </c>
      <c r="AX326" s="14" t="s">
        <v>83</v>
      </c>
      <c r="AY326" s="211" t="s">
        <v>329</v>
      </c>
    </row>
    <row r="327" spans="1:65" s="13" customFormat="1" ht="11.25">
      <c r="B327" s="201"/>
      <c r="D327" s="202" t="s">
        <v>348</v>
      </c>
      <c r="E327" s="203" t="s">
        <v>1</v>
      </c>
      <c r="F327" s="204" t="s">
        <v>559</v>
      </c>
      <c r="H327" s="205">
        <v>7.9379999999999997</v>
      </c>
      <c r="I327" s="206"/>
      <c r="J327" s="206"/>
      <c r="M327" s="201"/>
      <c r="N327" s="207"/>
      <c r="O327" s="208"/>
      <c r="P327" s="208"/>
      <c r="Q327" s="208"/>
      <c r="R327" s="208"/>
      <c r="S327" s="208"/>
      <c r="T327" s="208"/>
      <c r="U327" s="208"/>
      <c r="V327" s="208"/>
      <c r="W327" s="208"/>
      <c r="X327" s="209"/>
      <c r="AT327" s="203" t="s">
        <v>348</v>
      </c>
      <c r="AU327" s="203" t="s">
        <v>96</v>
      </c>
      <c r="AV327" s="13" t="s">
        <v>96</v>
      </c>
      <c r="AW327" s="13" t="s">
        <v>4</v>
      </c>
      <c r="AX327" s="13" t="s">
        <v>83</v>
      </c>
      <c r="AY327" s="203" t="s">
        <v>329</v>
      </c>
    </row>
    <row r="328" spans="1:65" s="14" customFormat="1" ht="11.25">
      <c r="B328" s="210"/>
      <c r="D328" s="202" t="s">
        <v>348</v>
      </c>
      <c r="E328" s="211" t="s">
        <v>1</v>
      </c>
      <c r="F328" s="212" t="s">
        <v>560</v>
      </c>
      <c r="H328" s="211" t="s">
        <v>1</v>
      </c>
      <c r="I328" s="213"/>
      <c r="J328" s="213"/>
      <c r="M328" s="210"/>
      <c r="N328" s="214"/>
      <c r="O328" s="215"/>
      <c r="P328" s="215"/>
      <c r="Q328" s="215"/>
      <c r="R328" s="215"/>
      <c r="S328" s="215"/>
      <c r="T328" s="215"/>
      <c r="U328" s="215"/>
      <c r="V328" s="215"/>
      <c r="W328" s="215"/>
      <c r="X328" s="216"/>
      <c r="AT328" s="211" t="s">
        <v>348</v>
      </c>
      <c r="AU328" s="211" t="s">
        <v>96</v>
      </c>
      <c r="AV328" s="14" t="s">
        <v>90</v>
      </c>
      <c r="AW328" s="14" t="s">
        <v>4</v>
      </c>
      <c r="AX328" s="14" t="s">
        <v>83</v>
      </c>
      <c r="AY328" s="211" t="s">
        <v>329</v>
      </c>
    </row>
    <row r="329" spans="1:65" s="13" customFormat="1" ht="11.25">
      <c r="B329" s="201"/>
      <c r="D329" s="202" t="s">
        <v>348</v>
      </c>
      <c r="E329" s="203" t="s">
        <v>1</v>
      </c>
      <c r="F329" s="204" t="s">
        <v>561</v>
      </c>
      <c r="H329" s="205">
        <v>1.863</v>
      </c>
      <c r="I329" s="206"/>
      <c r="J329" s="206"/>
      <c r="M329" s="201"/>
      <c r="N329" s="207"/>
      <c r="O329" s="208"/>
      <c r="P329" s="208"/>
      <c r="Q329" s="208"/>
      <c r="R329" s="208"/>
      <c r="S329" s="208"/>
      <c r="T329" s="208"/>
      <c r="U329" s="208"/>
      <c r="V329" s="208"/>
      <c r="W329" s="208"/>
      <c r="X329" s="209"/>
      <c r="AT329" s="203" t="s">
        <v>348</v>
      </c>
      <c r="AU329" s="203" t="s">
        <v>96</v>
      </c>
      <c r="AV329" s="13" t="s">
        <v>96</v>
      </c>
      <c r="AW329" s="13" t="s">
        <v>4</v>
      </c>
      <c r="AX329" s="13" t="s">
        <v>83</v>
      </c>
      <c r="AY329" s="203" t="s">
        <v>329</v>
      </c>
    </row>
    <row r="330" spans="1:65" s="14" customFormat="1" ht="11.25">
      <c r="B330" s="210"/>
      <c r="D330" s="202" t="s">
        <v>348</v>
      </c>
      <c r="E330" s="211" t="s">
        <v>1</v>
      </c>
      <c r="F330" s="212" t="s">
        <v>562</v>
      </c>
      <c r="H330" s="211" t="s">
        <v>1</v>
      </c>
      <c r="I330" s="213"/>
      <c r="J330" s="213"/>
      <c r="M330" s="210"/>
      <c r="N330" s="214"/>
      <c r="O330" s="215"/>
      <c r="P330" s="215"/>
      <c r="Q330" s="215"/>
      <c r="R330" s="215"/>
      <c r="S330" s="215"/>
      <c r="T330" s="215"/>
      <c r="U330" s="215"/>
      <c r="V330" s="215"/>
      <c r="W330" s="215"/>
      <c r="X330" s="216"/>
      <c r="AT330" s="211" t="s">
        <v>348</v>
      </c>
      <c r="AU330" s="211" t="s">
        <v>96</v>
      </c>
      <c r="AV330" s="14" t="s">
        <v>90</v>
      </c>
      <c r="AW330" s="14" t="s">
        <v>4</v>
      </c>
      <c r="AX330" s="14" t="s">
        <v>83</v>
      </c>
      <c r="AY330" s="211" t="s">
        <v>329</v>
      </c>
    </row>
    <row r="331" spans="1:65" s="13" customFormat="1" ht="11.25">
      <c r="B331" s="201"/>
      <c r="D331" s="202" t="s">
        <v>348</v>
      </c>
      <c r="E331" s="203" t="s">
        <v>1</v>
      </c>
      <c r="F331" s="204" t="s">
        <v>563</v>
      </c>
      <c r="H331" s="205">
        <v>4.28</v>
      </c>
      <c r="I331" s="206"/>
      <c r="J331" s="206"/>
      <c r="M331" s="201"/>
      <c r="N331" s="207"/>
      <c r="O331" s="208"/>
      <c r="P331" s="208"/>
      <c r="Q331" s="208"/>
      <c r="R331" s="208"/>
      <c r="S331" s="208"/>
      <c r="T331" s="208"/>
      <c r="U331" s="208"/>
      <c r="V331" s="208"/>
      <c r="W331" s="208"/>
      <c r="X331" s="209"/>
      <c r="AT331" s="203" t="s">
        <v>348</v>
      </c>
      <c r="AU331" s="203" t="s">
        <v>96</v>
      </c>
      <c r="AV331" s="13" t="s">
        <v>96</v>
      </c>
      <c r="AW331" s="13" t="s">
        <v>4</v>
      </c>
      <c r="AX331" s="13" t="s">
        <v>83</v>
      </c>
      <c r="AY331" s="203" t="s">
        <v>329</v>
      </c>
    </row>
    <row r="332" spans="1:65" s="15" customFormat="1" ht="11.25">
      <c r="B332" s="217"/>
      <c r="D332" s="202" t="s">
        <v>348</v>
      </c>
      <c r="E332" s="218" t="s">
        <v>1</v>
      </c>
      <c r="F332" s="219" t="s">
        <v>380</v>
      </c>
      <c r="H332" s="220">
        <v>234.756</v>
      </c>
      <c r="I332" s="221"/>
      <c r="J332" s="221"/>
      <c r="M332" s="217"/>
      <c r="N332" s="222"/>
      <c r="O332" s="223"/>
      <c r="P332" s="223"/>
      <c r="Q332" s="223"/>
      <c r="R332" s="223"/>
      <c r="S332" s="223"/>
      <c r="T332" s="223"/>
      <c r="U332" s="223"/>
      <c r="V332" s="223"/>
      <c r="W332" s="223"/>
      <c r="X332" s="224"/>
      <c r="AT332" s="218" t="s">
        <v>348</v>
      </c>
      <c r="AU332" s="218" t="s">
        <v>96</v>
      </c>
      <c r="AV332" s="15" t="s">
        <v>335</v>
      </c>
      <c r="AW332" s="15" t="s">
        <v>4</v>
      </c>
      <c r="AX332" s="15" t="s">
        <v>90</v>
      </c>
      <c r="AY332" s="218" t="s">
        <v>329</v>
      </c>
    </row>
    <row r="333" spans="1:65" s="2" customFormat="1" ht="24.2" customHeight="1">
      <c r="A333" s="37"/>
      <c r="B333" s="153"/>
      <c r="C333" s="187" t="s">
        <v>564</v>
      </c>
      <c r="D333" s="187" t="s">
        <v>331</v>
      </c>
      <c r="E333" s="188" t="s">
        <v>551</v>
      </c>
      <c r="F333" s="189" t="s">
        <v>552</v>
      </c>
      <c r="G333" s="190" t="s">
        <v>362</v>
      </c>
      <c r="H333" s="191">
        <v>42.642000000000003</v>
      </c>
      <c r="I333" s="192"/>
      <c r="J333" s="192"/>
      <c r="K333" s="191">
        <f>ROUND(P333*H333,3)</f>
        <v>0</v>
      </c>
      <c r="L333" s="193"/>
      <c r="M333" s="38"/>
      <c r="N333" s="194" t="s">
        <v>1</v>
      </c>
      <c r="O333" s="195" t="s">
        <v>47</v>
      </c>
      <c r="P333" s="196">
        <f>I333+J333</f>
        <v>0</v>
      </c>
      <c r="Q333" s="196">
        <f>ROUND(I333*H333,3)</f>
        <v>0</v>
      </c>
      <c r="R333" s="196">
        <f>ROUND(J333*H333,3)</f>
        <v>0</v>
      </c>
      <c r="S333" s="66"/>
      <c r="T333" s="197">
        <f>S333*H333</f>
        <v>0</v>
      </c>
      <c r="U333" s="197">
        <v>2.4157199999999999</v>
      </c>
      <c r="V333" s="197">
        <f>U333*H333</f>
        <v>103.01113223999999</v>
      </c>
      <c r="W333" s="197">
        <v>0</v>
      </c>
      <c r="X333" s="198">
        <f>W333*H333</f>
        <v>0</v>
      </c>
      <c r="Y333" s="37"/>
      <c r="Z333" s="37"/>
      <c r="AA333" s="37"/>
      <c r="AB333" s="37"/>
      <c r="AC333" s="37"/>
      <c r="AD333" s="37"/>
      <c r="AE333" s="37"/>
      <c r="AR333" s="199" t="s">
        <v>335</v>
      </c>
      <c r="AT333" s="199" t="s">
        <v>331</v>
      </c>
      <c r="AU333" s="199" t="s">
        <v>96</v>
      </c>
      <c r="AY333" s="19" t="s">
        <v>329</v>
      </c>
      <c r="BE333" s="115">
        <f>IF(O333="základná",K333,0)</f>
        <v>0</v>
      </c>
      <c r="BF333" s="115">
        <f>IF(O333="znížená",K333,0)</f>
        <v>0</v>
      </c>
      <c r="BG333" s="115">
        <f>IF(O333="zákl. prenesená",K333,0)</f>
        <v>0</v>
      </c>
      <c r="BH333" s="115">
        <f>IF(O333="zníž. prenesená",K333,0)</f>
        <v>0</v>
      </c>
      <c r="BI333" s="115">
        <f>IF(O333="nulová",K333,0)</f>
        <v>0</v>
      </c>
      <c r="BJ333" s="19" t="s">
        <v>96</v>
      </c>
      <c r="BK333" s="200">
        <f>ROUND(P333*H333,3)</f>
        <v>0</v>
      </c>
      <c r="BL333" s="19" t="s">
        <v>335</v>
      </c>
      <c r="BM333" s="199" t="s">
        <v>565</v>
      </c>
    </row>
    <row r="334" spans="1:65" s="14" customFormat="1" ht="11.25">
      <c r="B334" s="210"/>
      <c r="D334" s="202" t="s">
        <v>348</v>
      </c>
      <c r="E334" s="211" t="s">
        <v>1</v>
      </c>
      <c r="F334" s="212" t="s">
        <v>542</v>
      </c>
      <c r="H334" s="211" t="s">
        <v>1</v>
      </c>
      <c r="I334" s="213"/>
      <c r="J334" s="213"/>
      <c r="M334" s="210"/>
      <c r="N334" s="214"/>
      <c r="O334" s="215"/>
      <c r="P334" s="215"/>
      <c r="Q334" s="215"/>
      <c r="R334" s="215"/>
      <c r="S334" s="215"/>
      <c r="T334" s="215"/>
      <c r="U334" s="215"/>
      <c r="V334" s="215"/>
      <c r="W334" s="215"/>
      <c r="X334" s="216"/>
      <c r="AT334" s="211" t="s">
        <v>348</v>
      </c>
      <c r="AU334" s="211" t="s">
        <v>96</v>
      </c>
      <c r="AV334" s="14" t="s">
        <v>90</v>
      </c>
      <c r="AW334" s="14" t="s">
        <v>4</v>
      </c>
      <c r="AX334" s="14" t="s">
        <v>83</v>
      </c>
      <c r="AY334" s="211" t="s">
        <v>329</v>
      </c>
    </row>
    <row r="335" spans="1:65" s="14" customFormat="1" ht="11.25">
      <c r="B335" s="210"/>
      <c r="D335" s="202" t="s">
        <v>348</v>
      </c>
      <c r="E335" s="211" t="s">
        <v>1</v>
      </c>
      <c r="F335" s="212" t="s">
        <v>566</v>
      </c>
      <c r="H335" s="211" t="s">
        <v>1</v>
      </c>
      <c r="I335" s="213"/>
      <c r="J335" s="213"/>
      <c r="M335" s="210"/>
      <c r="N335" s="214"/>
      <c r="O335" s="215"/>
      <c r="P335" s="215"/>
      <c r="Q335" s="215"/>
      <c r="R335" s="215"/>
      <c r="S335" s="215"/>
      <c r="T335" s="215"/>
      <c r="U335" s="215"/>
      <c r="V335" s="215"/>
      <c r="W335" s="215"/>
      <c r="X335" s="216"/>
      <c r="AT335" s="211" t="s">
        <v>348</v>
      </c>
      <c r="AU335" s="211" t="s">
        <v>96</v>
      </c>
      <c r="AV335" s="14" t="s">
        <v>90</v>
      </c>
      <c r="AW335" s="14" t="s">
        <v>4</v>
      </c>
      <c r="AX335" s="14" t="s">
        <v>83</v>
      </c>
      <c r="AY335" s="211" t="s">
        <v>329</v>
      </c>
    </row>
    <row r="336" spans="1:65" s="13" customFormat="1" ht="11.25">
      <c r="B336" s="201"/>
      <c r="D336" s="202" t="s">
        <v>348</v>
      </c>
      <c r="E336" s="203" t="s">
        <v>1</v>
      </c>
      <c r="F336" s="204" t="s">
        <v>567</v>
      </c>
      <c r="H336" s="205">
        <v>6.48</v>
      </c>
      <c r="I336" s="206"/>
      <c r="J336" s="206"/>
      <c r="M336" s="201"/>
      <c r="N336" s="207"/>
      <c r="O336" s="208"/>
      <c r="P336" s="208"/>
      <c r="Q336" s="208"/>
      <c r="R336" s="208"/>
      <c r="S336" s="208"/>
      <c r="T336" s="208"/>
      <c r="U336" s="208"/>
      <c r="V336" s="208"/>
      <c r="W336" s="208"/>
      <c r="X336" s="209"/>
      <c r="AT336" s="203" t="s">
        <v>348</v>
      </c>
      <c r="AU336" s="203" t="s">
        <v>96</v>
      </c>
      <c r="AV336" s="13" t="s">
        <v>96</v>
      </c>
      <c r="AW336" s="13" t="s">
        <v>4</v>
      </c>
      <c r="AX336" s="13" t="s">
        <v>83</v>
      </c>
      <c r="AY336" s="203" t="s">
        <v>329</v>
      </c>
    </row>
    <row r="337" spans="1:65" s="13" customFormat="1" ht="11.25">
      <c r="B337" s="201"/>
      <c r="D337" s="202" t="s">
        <v>348</v>
      </c>
      <c r="E337" s="203" t="s">
        <v>1</v>
      </c>
      <c r="F337" s="204" t="s">
        <v>568</v>
      </c>
      <c r="H337" s="205">
        <v>17.103999999999999</v>
      </c>
      <c r="I337" s="206"/>
      <c r="J337" s="206"/>
      <c r="M337" s="201"/>
      <c r="N337" s="207"/>
      <c r="O337" s="208"/>
      <c r="P337" s="208"/>
      <c r="Q337" s="208"/>
      <c r="R337" s="208"/>
      <c r="S337" s="208"/>
      <c r="T337" s="208"/>
      <c r="U337" s="208"/>
      <c r="V337" s="208"/>
      <c r="W337" s="208"/>
      <c r="X337" s="209"/>
      <c r="AT337" s="203" t="s">
        <v>348</v>
      </c>
      <c r="AU337" s="203" t="s">
        <v>96</v>
      </c>
      <c r="AV337" s="13" t="s">
        <v>96</v>
      </c>
      <c r="AW337" s="13" t="s">
        <v>4</v>
      </c>
      <c r="AX337" s="13" t="s">
        <v>83</v>
      </c>
      <c r="AY337" s="203" t="s">
        <v>329</v>
      </c>
    </row>
    <row r="338" spans="1:65" s="13" customFormat="1" ht="11.25">
      <c r="B338" s="201"/>
      <c r="D338" s="202" t="s">
        <v>348</v>
      </c>
      <c r="E338" s="203" t="s">
        <v>1</v>
      </c>
      <c r="F338" s="204" t="s">
        <v>569</v>
      </c>
      <c r="H338" s="205">
        <v>5.04</v>
      </c>
      <c r="I338" s="206"/>
      <c r="J338" s="206"/>
      <c r="M338" s="201"/>
      <c r="N338" s="207"/>
      <c r="O338" s="208"/>
      <c r="P338" s="208"/>
      <c r="Q338" s="208"/>
      <c r="R338" s="208"/>
      <c r="S338" s="208"/>
      <c r="T338" s="208"/>
      <c r="U338" s="208"/>
      <c r="V338" s="208"/>
      <c r="W338" s="208"/>
      <c r="X338" s="209"/>
      <c r="AT338" s="203" t="s">
        <v>348</v>
      </c>
      <c r="AU338" s="203" t="s">
        <v>96</v>
      </c>
      <c r="AV338" s="13" t="s">
        <v>96</v>
      </c>
      <c r="AW338" s="13" t="s">
        <v>4</v>
      </c>
      <c r="AX338" s="13" t="s">
        <v>83</v>
      </c>
      <c r="AY338" s="203" t="s">
        <v>329</v>
      </c>
    </row>
    <row r="339" spans="1:65" s="16" customFormat="1" ht="11.25">
      <c r="B339" s="225"/>
      <c r="D339" s="202" t="s">
        <v>348</v>
      </c>
      <c r="E339" s="226" t="s">
        <v>1</v>
      </c>
      <c r="F339" s="227" t="s">
        <v>445</v>
      </c>
      <c r="H339" s="228">
        <v>28.623999999999999</v>
      </c>
      <c r="I339" s="229"/>
      <c r="J339" s="229"/>
      <c r="M339" s="225"/>
      <c r="N339" s="230"/>
      <c r="O339" s="231"/>
      <c r="P339" s="231"/>
      <c r="Q339" s="231"/>
      <c r="R339" s="231"/>
      <c r="S339" s="231"/>
      <c r="T339" s="231"/>
      <c r="U339" s="231"/>
      <c r="V339" s="231"/>
      <c r="W339" s="231"/>
      <c r="X339" s="232"/>
      <c r="AT339" s="226" t="s">
        <v>348</v>
      </c>
      <c r="AU339" s="226" t="s">
        <v>96</v>
      </c>
      <c r="AV339" s="16" t="s">
        <v>178</v>
      </c>
      <c r="AW339" s="16" t="s">
        <v>4</v>
      </c>
      <c r="AX339" s="16" t="s">
        <v>83</v>
      </c>
      <c r="AY339" s="226" t="s">
        <v>329</v>
      </c>
    </row>
    <row r="340" spans="1:65" s="14" customFormat="1" ht="11.25">
      <c r="B340" s="210"/>
      <c r="D340" s="202" t="s">
        <v>348</v>
      </c>
      <c r="E340" s="211" t="s">
        <v>1</v>
      </c>
      <c r="F340" s="212" t="s">
        <v>570</v>
      </c>
      <c r="H340" s="211" t="s">
        <v>1</v>
      </c>
      <c r="I340" s="213"/>
      <c r="J340" s="213"/>
      <c r="M340" s="210"/>
      <c r="N340" s="214"/>
      <c r="O340" s="215"/>
      <c r="P340" s="215"/>
      <c r="Q340" s="215"/>
      <c r="R340" s="215"/>
      <c r="S340" s="215"/>
      <c r="T340" s="215"/>
      <c r="U340" s="215"/>
      <c r="V340" s="215"/>
      <c r="W340" s="215"/>
      <c r="X340" s="216"/>
      <c r="AT340" s="211" t="s">
        <v>348</v>
      </c>
      <c r="AU340" s="211" t="s">
        <v>96</v>
      </c>
      <c r="AV340" s="14" t="s">
        <v>90</v>
      </c>
      <c r="AW340" s="14" t="s">
        <v>4</v>
      </c>
      <c r="AX340" s="14" t="s">
        <v>83</v>
      </c>
      <c r="AY340" s="211" t="s">
        <v>329</v>
      </c>
    </row>
    <row r="341" spans="1:65" s="13" customFormat="1" ht="11.25">
      <c r="B341" s="201"/>
      <c r="D341" s="202" t="s">
        <v>348</v>
      </c>
      <c r="E341" s="203" t="s">
        <v>1</v>
      </c>
      <c r="F341" s="204" t="s">
        <v>571</v>
      </c>
      <c r="H341" s="205">
        <v>6.0510000000000002</v>
      </c>
      <c r="I341" s="206"/>
      <c r="J341" s="206"/>
      <c r="M341" s="201"/>
      <c r="N341" s="207"/>
      <c r="O341" s="208"/>
      <c r="P341" s="208"/>
      <c r="Q341" s="208"/>
      <c r="R341" s="208"/>
      <c r="S341" s="208"/>
      <c r="T341" s="208"/>
      <c r="U341" s="208"/>
      <c r="V341" s="208"/>
      <c r="W341" s="208"/>
      <c r="X341" s="209"/>
      <c r="AT341" s="203" t="s">
        <v>348</v>
      </c>
      <c r="AU341" s="203" t="s">
        <v>96</v>
      </c>
      <c r="AV341" s="13" t="s">
        <v>96</v>
      </c>
      <c r="AW341" s="13" t="s">
        <v>4</v>
      </c>
      <c r="AX341" s="13" t="s">
        <v>83</v>
      </c>
      <c r="AY341" s="203" t="s">
        <v>329</v>
      </c>
    </row>
    <row r="342" spans="1:65" s="13" customFormat="1" ht="11.25">
      <c r="B342" s="201"/>
      <c r="D342" s="202" t="s">
        <v>348</v>
      </c>
      <c r="E342" s="203" t="s">
        <v>1</v>
      </c>
      <c r="F342" s="204" t="s">
        <v>572</v>
      </c>
      <c r="H342" s="205">
        <v>1.3480000000000001</v>
      </c>
      <c r="I342" s="206"/>
      <c r="J342" s="206"/>
      <c r="M342" s="201"/>
      <c r="N342" s="207"/>
      <c r="O342" s="208"/>
      <c r="P342" s="208"/>
      <c r="Q342" s="208"/>
      <c r="R342" s="208"/>
      <c r="S342" s="208"/>
      <c r="T342" s="208"/>
      <c r="U342" s="208"/>
      <c r="V342" s="208"/>
      <c r="W342" s="208"/>
      <c r="X342" s="209"/>
      <c r="AT342" s="203" t="s">
        <v>348</v>
      </c>
      <c r="AU342" s="203" t="s">
        <v>96</v>
      </c>
      <c r="AV342" s="13" t="s">
        <v>96</v>
      </c>
      <c r="AW342" s="13" t="s">
        <v>4</v>
      </c>
      <c r="AX342" s="13" t="s">
        <v>83</v>
      </c>
      <c r="AY342" s="203" t="s">
        <v>329</v>
      </c>
    </row>
    <row r="343" spans="1:65" s="16" customFormat="1" ht="11.25">
      <c r="B343" s="225"/>
      <c r="D343" s="202" t="s">
        <v>348</v>
      </c>
      <c r="E343" s="226" t="s">
        <v>1</v>
      </c>
      <c r="F343" s="227" t="s">
        <v>445</v>
      </c>
      <c r="H343" s="228">
        <v>7.399</v>
      </c>
      <c r="I343" s="229"/>
      <c r="J343" s="229"/>
      <c r="M343" s="225"/>
      <c r="N343" s="230"/>
      <c r="O343" s="231"/>
      <c r="P343" s="231"/>
      <c r="Q343" s="231"/>
      <c r="R343" s="231"/>
      <c r="S343" s="231"/>
      <c r="T343" s="231"/>
      <c r="U343" s="231"/>
      <c r="V343" s="231"/>
      <c r="W343" s="231"/>
      <c r="X343" s="232"/>
      <c r="AT343" s="226" t="s">
        <v>348</v>
      </c>
      <c r="AU343" s="226" t="s">
        <v>96</v>
      </c>
      <c r="AV343" s="16" t="s">
        <v>178</v>
      </c>
      <c r="AW343" s="16" t="s">
        <v>4</v>
      </c>
      <c r="AX343" s="16" t="s">
        <v>83</v>
      </c>
      <c r="AY343" s="226" t="s">
        <v>329</v>
      </c>
    </row>
    <row r="344" spans="1:65" s="14" customFormat="1" ht="11.25">
      <c r="B344" s="210"/>
      <c r="D344" s="202" t="s">
        <v>348</v>
      </c>
      <c r="E344" s="211" t="s">
        <v>1</v>
      </c>
      <c r="F344" s="212" t="s">
        <v>573</v>
      </c>
      <c r="H344" s="211" t="s">
        <v>1</v>
      </c>
      <c r="I344" s="213"/>
      <c r="J344" s="213"/>
      <c r="M344" s="210"/>
      <c r="N344" s="214"/>
      <c r="O344" s="215"/>
      <c r="P344" s="215"/>
      <c r="Q344" s="215"/>
      <c r="R344" s="215"/>
      <c r="S344" s="215"/>
      <c r="T344" s="215"/>
      <c r="U344" s="215"/>
      <c r="V344" s="215"/>
      <c r="W344" s="215"/>
      <c r="X344" s="216"/>
      <c r="AT344" s="211" t="s">
        <v>348</v>
      </c>
      <c r="AU344" s="211" t="s">
        <v>96</v>
      </c>
      <c r="AV344" s="14" t="s">
        <v>90</v>
      </c>
      <c r="AW344" s="14" t="s">
        <v>4</v>
      </c>
      <c r="AX344" s="14" t="s">
        <v>83</v>
      </c>
      <c r="AY344" s="211" t="s">
        <v>329</v>
      </c>
    </row>
    <row r="345" spans="1:65" s="13" customFormat="1" ht="11.25">
      <c r="B345" s="201"/>
      <c r="D345" s="202" t="s">
        <v>348</v>
      </c>
      <c r="E345" s="203" t="s">
        <v>1</v>
      </c>
      <c r="F345" s="204" t="s">
        <v>574</v>
      </c>
      <c r="H345" s="205">
        <v>3.45</v>
      </c>
      <c r="I345" s="206"/>
      <c r="J345" s="206"/>
      <c r="M345" s="201"/>
      <c r="N345" s="207"/>
      <c r="O345" s="208"/>
      <c r="P345" s="208"/>
      <c r="Q345" s="208"/>
      <c r="R345" s="208"/>
      <c r="S345" s="208"/>
      <c r="T345" s="208"/>
      <c r="U345" s="208"/>
      <c r="V345" s="208"/>
      <c r="W345" s="208"/>
      <c r="X345" s="209"/>
      <c r="AT345" s="203" t="s">
        <v>348</v>
      </c>
      <c r="AU345" s="203" t="s">
        <v>96</v>
      </c>
      <c r="AV345" s="13" t="s">
        <v>96</v>
      </c>
      <c r="AW345" s="13" t="s">
        <v>4</v>
      </c>
      <c r="AX345" s="13" t="s">
        <v>83</v>
      </c>
      <c r="AY345" s="203" t="s">
        <v>329</v>
      </c>
    </row>
    <row r="346" spans="1:65" s="13" customFormat="1" ht="11.25">
      <c r="B346" s="201"/>
      <c r="D346" s="202" t="s">
        <v>348</v>
      </c>
      <c r="E346" s="203" t="s">
        <v>1</v>
      </c>
      <c r="F346" s="204" t="s">
        <v>575</v>
      </c>
      <c r="H346" s="205">
        <v>3.105</v>
      </c>
      <c r="I346" s="206"/>
      <c r="J346" s="206"/>
      <c r="M346" s="201"/>
      <c r="N346" s="207"/>
      <c r="O346" s="208"/>
      <c r="P346" s="208"/>
      <c r="Q346" s="208"/>
      <c r="R346" s="208"/>
      <c r="S346" s="208"/>
      <c r="T346" s="208"/>
      <c r="U346" s="208"/>
      <c r="V346" s="208"/>
      <c r="W346" s="208"/>
      <c r="X346" s="209"/>
      <c r="AT346" s="203" t="s">
        <v>348</v>
      </c>
      <c r="AU346" s="203" t="s">
        <v>96</v>
      </c>
      <c r="AV346" s="13" t="s">
        <v>96</v>
      </c>
      <c r="AW346" s="13" t="s">
        <v>4</v>
      </c>
      <c r="AX346" s="13" t="s">
        <v>83</v>
      </c>
      <c r="AY346" s="203" t="s">
        <v>329</v>
      </c>
    </row>
    <row r="347" spans="1:65" s="13" customFormat="1" ht="11.25">
      <c r="B347" s="201"/>
      <c r="D347" s="202" t="s">
        <v>348</v>
      </c>
      <c r="E347" s="203" t="s">
        <v>1</v>
      </c>
      <c r="F347" s="204" t="s">
        <v>576</v>
      </c>
      <c r="H347" s="205">
        <v>6.4000000000000001E-2</v>
      </c>
      <c r="I347" s="206"/>
      <c r="J347" s="206"/>
      <c r="M347" s="201"/>
      <c r="N347" s="207"/>
      <c r="O347" s="208"/>
      <c r="P347" s="208"/>
      <c r="Q347" s="208"/>
      <c r="R347" s="208"/>
      <c r="S347" s="208"/>
      <c r="T347" s="208"/>
      <c r="U347" s="208"/>
      <c r="V347" s="208"/>
      <c r="W347" s="208"/>
      <c r="X347" s="209"/>
      <c r="AT347" s="203" t="s">
        <v>348</v>
      </c>
      <c r="AU347" s="203" t="s">
        <v>96</v>
      </c>
      <c r="AV347" s="13" t="s">
        <v>96</v>
      </c>
      <c r="AW347" s="13" t="s">
        <v>4</v>
      </c>
      <c r="AX347" s="13" t="s">
        <v>83</v>
      </c>
      <c r="AY347" s="203" t="s">
        <v>329</v>
      </c>
    </row>
    <row r="348" spans="1:65" s="16" customFormat="1" ht="11.25">
      <c r="B348" s="225"/>
      <c r="D348" s="202" t="s">
        <v>348</v>
      </c>
      <c r="E348" s="226" t="s">
        <v>1</v>
      </c>
      <c r="F348" s="227" t="s">
        <v>445</v>
      </c>
      <c r="H348" s="228">
        <v>6.6189999999999998</v>
      </c>
      <c r="I348" s="229"/>
      <c r="J348" s="229"/>
      <c r="M348" s="225"/>
      <c r="N348" s="230"/>
      <c r="O348" s="231"/>
      <c r="P348" s="231"/>
      <c r="Q348" s="231"/>
      <c r="R348" s="231"/>
      <c r="S348" s="231"/>
      <c r="T348" s="231"/>
      <c r="U348" s="231"/>
      <c r="V348" s="231"/>
      <c r="W348" s="231"/>
      <c r="X348" s="232"/>
      <c r="AT348" s="226" t="s">
        <v>348</v>
      </c>
      <c r="AU348" s="226" t="s">
        <v>96</v>
      </c>
      <c r="AV348" s="16" t="s">
        <v>178</v>
      </c>
      <c r="AW348" s="16" t="s">
        <v>4</v>
      </c>
      <c r="AX348" s="16" t="s">
        <v>83</v>
      </c>
      <c r="AY348" s="226" t="s">
        <v>329</v>
      </c>
    </row>
    <row r="349" spans="1:65" s="15" customFormat="1" ht="11.25">
      <c r="B349" s="217"/>
      <c r="D349" s="202" t="s">
        <v>348</v>
      </c>
      <c r="E349" s="218" t="s">
        <v>1</v>
      </c>
      <c r="F349" s="219" t="s">
        <v>380</v>
      </c>
      <c r="H349" s="220">
        <v>42.641999999999996</v>
      </c>
      <c r="I349" s="221"/>
      <c r="J349" s="221"/>
      <c r="M349" s="217"/>
      <c r="N349" s="222"/>
      <c r="O349" s="223"/>
      <c r="P349" s="223"/>
      <c r="Q349" s="223"/>
      <c r="R349" s="223"/>
      <c r="S349" s="223"/>
      <c r="T349" s="223"/>
      <c r="U349" s="223"/>
      <c r="V349" s="223"/>
      <c r="W349" s="223"/>
      <c r="X349" s="224"/>
      <c r="AT349" s="218" t="s">
        <v>348</v>
      </c>
      <c r="AU349" s="218" t="s">
        <v>96</v>
      </c>
      <c r="AV349" s="15" t="s">
        <v>335</v>
      </c>
      <c r="AW349" s="15" t="s">
        <v>4</v>
      </c>
      <c r="AX349" s="15" t="s">
        <v>90</v>
      </c>
      <c r="AY349" s="218" t="s">
        <v>329</v>
      </c>
    </row>
    <row r="350" spans="1:65" s="2" customFormat="1" ht="16.5" customHeight="1">
      <c r="A350" s="37"/>
      <c r="B350" s="153"/>
      <c r="C350" s="187" t="s">
        <v>577</v>
      </c>
      <c r="D350" s="187" t="s">
        <v>331</v>
      </c>
      <c r="E350" s="188" t="s">
        <v>578</v>
      </c>
      <c r="F350" s="189" t="s">
        <v>579</v>
      </c>
      <c r="G350" s="190" t="s">
        <v>486</v>
      </c>
      <c r="H350" s="191">
        <v>2.3239999999999998</v>
      </c>
      <c r="I350" s="192"/>
      <c r="J350" s="192"/>
      <c r="K350" s="191">
        <f>ROUND(P350*H350,3)</f>
        <v>0</v>
      </c>
      <c r="L350" s="193"/>
      <c r="M350" s="38"/>
      <c r="N350" s="194" t="s">
        <v>1</v>
      </c>
      <c r="O350" s="195" t="s">
        <v>47</v>
      </c>
      <c r="P350" s="196">
        <f>I350+J350</f>
        <v>0</v>
      </c>
      <c r="Q350" s="196">
        <f>ROUND(I350*H350,3)</f>
        <v>0</v>
      </c>
      <c r="R350" s="196">
        <f>ROUND(J350*H350,3)</f>
        <v>0</v>
      </c>
      <c r="S350" s="66"/>
      <c r="T350" s="197">
        <f>S350*H350</f>
        <v>0</v>
      </c>
      <c r="U350" s="197">
        <v>1.01895</v>
      </c>
      <c r="V350" s="197">
        <f>U350*H350</f>
        <v>2.3680398</v>
      </c>
      <c r="W350" s="197">
        <v>0</v>
      </c>
      <c r="X350" s="198">
        <f>W350*H350</f>
        <v>0</v>
      </c>
      <c r="Y350" s="37"/>
      <c r="Z350" s="37"/>
      <c r="AA350" s="37"/>
      <c r="AB350" s="37"/>
      <c r="AC350" s="37"/>
      <c r="AD350" s="37"/>
      <c r="AE350" s="37"/>
      <c r="AR350" s="199" t="s">
        <v>335</v>
      </c>
      <c r="AT350" s="199" t="s">
        <v>331</v>
      </c>
      <c r="AU350" s="199" t="s">
        <v>96</v>
      </c>
      <c r="AY350" s="19" t="s">
        <v>329</v>
      </c>
      <c r="BE350" s="115">
        <f>IF(O350="základná",K350,0)</f>
        <v>0</v>
      </c>
      <c r="BF350" s="115">
        <f>IF(O350="znížená",K350,0)</f>
        <v>0</v>
      </c>
      <c r="BG350" s="115">
        <f>IF(O350="zákl. prenesená",K350,0)</f>
        <v>0</v>
      </c>
      <c r="BH350" s="115">
        <f>IF(O350="zníž. prenesená",K350,0)</f>
        <v>0</v>
      </c>
      <c r="BI350" s="115">
        <f>IF(O350="nulová",K350,0)</f>
        <v>0</v>
      </c>
      <c r="BJ350" s="19" t="s">
        <v>96</v>
      </c>
      <c r="BK350" s="200">
        <f>ROUND(P350*H350,3)</f>
        <v>0</v>
      </c>
      <c r="BL350" s="19" t="s">
        <v>335</v>
      </c>
      <c r="BM350" s="199" t="s">
        <v>580</v>
      </c>
    </row>
    <row r="351" spans="1:65" s="14" customFormat="1" ht="11.25">
      <c r="B351" s="210"/>
      <c r="D351" s="202" t="s">
        <v>348</v>
      </c>
      <c r="E351" s="211" t="s">
        <v>1</v>
      </c>
      <c r="F351" s="212" t="s">
        <v>554</v>
      </c>
      <c r="H351" s="211" t="s">
        <v>1</v>
      </c>
      <c r="I351" s="213"/>
      <c r="J351" s="213"/>
      <c r="M351" s="210"/>
      <c r="N351" s="214"/>
      <c r="O351" s="215"/>
      <c r="P351" s="215"/>
      <c r="Q351" s="215"/>
      <c r="R351" s="215"/>
      <c r="S351" s="215"/>
      <c r="T351" s="215"/>
      <c r="U351" s="215"/>
      <c r="V351" s="215"/>
      <c r="W351" s="215"/>
      <c r="X351" s="216"/>
      <c r="AT351" s="211" t="s">
        <v>348</v>
      </c>
      <c r="AU351" s="211" t="s">
        <v>96</v>
      </c>
      <c r="AV351" s="14" t="s">
        <v>90</v>
      </c>
      <c r="AW351" s="14" t="s">
        <v>4</v>
      </c>
      <c r="AX351" s="14" t="s">
        <v>83</v>
      </c>
      <c r="AY351" s="211" t="s">
        <v>329</v>
      </c>
    </row>
    <row r="352" spans="1:65" s="13" customFormat="1" ht="11.25">
      <c r="B352" s="201"/>
      <c r="D352" s="202" t="s">
        <v>348</v>
      </c>
      <c r="E352" s="203" t="s">
        <v>1</v>
      </c>
      <c r="F352" s="204" t="s">
        <v>581</v>
      </c>
      <c r="H352" s="205">
        <v>1.482</v>
      </c>
      <c r="I352" s="206"/>
      <c r="J352" s="206"/>
      <c r="M352" s="201"/>
      <c r="N352" s="207"/>
      <c r="O352" s="208"/>
      <c r="P352" s="208"/>
      <c r="Q352" s="208"/>
      <c r="R352" s="208"/>
      <c r="S352" s="208"/>
      <c r="T352" s="208"/>
      <c r="U352" s="208"/>
      <c r="V352" s="208"/>
      <c r="W352" s="208"/>
      <c r="X352" s="209"/>
      <c r="AT352" s="203" t="s">
        <v>348</v>
      </c>
      <c r="AU352" s="203" t="s">
        <v>96</v>
      </c>
      <c r="AV352" s="13" t="s">
        <v>96</v>
      </c>
      <c r="AW352" s="13" t="s">
        <v>4</v>
      </c>
      <c r="AX352" s="13" t="s">
        <v>83</v>
      </c>
      <c r="AY352" s="203" t="s">
        <v>329</v>
      </c>
    </row>
    <row r="353" spans="1:65" s="14" customFormat="1" ht="11.25">
      <c r="B353" s="210"/>
      <c r="D353" s="202" t="s">
        <v>348</v>
      </c>
      <c r="E353" s="211" t="s">
        <v>1</v>
      </c>
      <c r="F353" s="212" t="s">
        <v>560</v>
      </c>
      <c r="H353" s="211" t="s">
        <v>1</v>
      </c>
      <c r="I353" s="213"/>
      <c r="J353" s="213"/>
      <c r="M353" s="210"/>
      <c r="N353" s="214"/>
      <c r="O353" s="215"/>
      <c r="P353" s="215"/>
      <c r="Q353" s="215"/>
      <c r="R353" s="215"/>
      <c r="S353" s="215"/>
      <c r="T353" s="215"/>
      <c r="U353" s="215"/>
      <c r="V353" s="215"/>
      <c r="W353" s="215"/>
      <c r="X353" s="216"/>
      <c r="AT353" s="211" t="s">
        <v>348</v>
      </c>
      <c r="AU353" s="211" t="s">
        <v>96</v>
      </c>
      <c r="AV353" s="14" t="s">
        <v>90</v>
      </c>
      <c r="AW353" s="14" t="s">
        <v>4</v>
      </c>
      <c r="AX353" s="14" t="s">
        <v>83</v>
      </c>
      <c r="AY353" s="211" t="s">
        <v>329</v>
      </c>
    </row>
    <row r="354" spans="1:65" s="14" customFormat="1" ht="11.25">
      <c r="B354" s="210"/>
      <c r="D354" s="202" t="s">
        <v>348</v>
      </c>
      <c r="E354" s="211" t="s">
        <v>1</v>
      </c>
      <c r="F354" s="212" t="s">
        <v>562</v>
      </c>
      <c r="H354" s="211" t="s">
        <v>1</v>
      </c>
      <c r="I354" s="213"/>
      <c r="J354" s="213"/>
      <c r="M354" s="210"/>
      <c r="N354" s="214"/>
      <c r="O354" s="215"/>
      <c r="P354" s="215"/>
      <c r="Q354" s="215"/>
      <c r="R354" s="215"/>
      <c r="S354" s="215"/>
      <c r="T354" s="215"/>
      <c r="U354" s="215"/>
      <c r="V354" s="215"/>
      <c r="W354" s="215"/>
      <c r="X354" s="216"/>
      <c r="AT354" s="211" t="s">
        <v>348</v>
      </c>
      <c r="AU354" s="211" t="s">
        <v>96</v>
      </c>
      <c r="AV354" s="14" t="s">
        <v>90</v>
      </c>
      <c r="AW354" s="14" t="s">
        <v>4</v>
      </c>
      <c r="AX354" s="14" t="s">
        <v>83</v>
      </c>
      <c r="AY354" s="211" t="s">
        <v>329</v>
      </c>
    </row>
    <row r="355" spans="1:65" s="13" customFormat="1" ht="11.25">
      <c r="B355" s="201"/>
      <c r="D355" s="202" t="s">
        <v>348</v>
      </c>
      <c r="E355" s="203" t="s">
        <v>1</v>
      </c>
      <c r="F355" s="204" t="s">
        <v>582</v>
      </c>
      <c r="H355" s="205">
        <v>0.84199999999999997</v>
      </c>
      <c r="I355" s="206"/>
      <c r="J355" s="206"/>
      <c r="M355" s="201"/>
      <c r="N355" s="207"/>
      <c r="O355" s="208"/>
      <c r="P355" s="208"/>
      <c r="Q355" s="208"/>
      <c r="R355" s="208"/>
      <c r="S355" s="208"/>
      <c r="T355" s="208"/>
      <c r="U355" s="208"/>
      <c r="V355" s="208"/>
      <c r="W355" s="208"/>
      <c r="X355" s="209"/>
      <c r="AT355" s="203" t="s">
        <v>348</v>
      </c>
      <c r="AU355" s="203" t="s">
        <v>96</v>
      </c>
      <c r="AV355" s="13" t="s">
        <v>96</v>
      </c>
      <c r="AW355" s="13" t="s">
        <v>4</v>
      </c>
      <c r="AX355" s="13" t="s">
        <v>83</v>
      </c>
      <c r="AY355" s="203" t="s">
        <v>329</v>
      </c>
    </row>
    <row r="356" spans="1:65" s="15" customFormat="1" ht="11.25">
      <c r="B356" s="217"/>
      <c r="D356" s="202" t="s">
        <v>348</v>
      </c>
      <c r="E356" s="218" t="s">
        <v>1</v>
      </c>
      <c r="F356" s="219" t="s">
        <v>380</v>
      </c>
      <c r="H356" s="220">
        <v>2.3239999999999998</v>
      </c>
      <c r="I356" s="221"/>
      <c r="J356" s="221"/>
      <c r="M356" s="217"/>
      <c r="N356" s="222"/>
      <c r="O356" s="223"/>
      <c r="P356" s="223"/>
      <c r="Q356" s="223"/>
      <c r="R356" s="223"/>
      <c r="S356" s="223"/>
      <c r="T356" s="223"/>
      <c r="U356" s="223"/>
      <c r="V356" s="223"/>
      <c r="W356" s="223"/>
      <c r="X356" s="224"/>
      <c r="AT356" s="218" t="s">
        <v>348</v>
      </c>
      <c r="AU356" s="218" t="s">
        <v>96</v>
      </c>
      <c r="AV356" s="15" t="s">
        <v>335</v>
      </c>
      <c r="AW356" s="15" t="s">
        <v>4</v>
      </c>
      <c r="AX356" s="15" t="s">
        <v>90</v>
      </c>
      <c r="AY356" s="218" t="s">
        <v>329</v>
      </c>
    </row>
    <row r="357" spans="1:65" s="2" customFormat="1" ht="33" customHeight="1">
      <c r="A357" s="37"/>
      <c r="B357" s="153"/>
      <c r="C357" s="187" t="s">
        <v>583</v>
      </c>
      <c r="D357" s="187" t="s">
        <v>331</v>
      </c>
      <c r="E357" s="188" t="s">
        <v>584</v>
      </c>
      <c r="F357" s="189" t="s">
        <v>585</v>
      </c>
      <c r="G357" s="190" t="s">
        <v>334</v>
      </c>
      <c r="H357" s="191">
        <v>1430</v>
      </c>
      <c r="I357" s="192"/>
      <c r="J357" s="192"/>
      <c r="K357" s="191">
        <f>ROUND(P357*H357,3)</f>
        <v>0</v>
      </c>
      <c r="L357" s="193"/>
      <c r="M357" s="38"/>
      <c r="N357" s="194" t="s">
        <v>1</v>
      </c>
      <c r="O357" s="195" t="s">
        <v>47</v>
      </c>
      <c r="P357" s="196">
        <f>I357+J357</f>
        <v>0</v>
      </c>
      <c r="Q357" s="196">
        <f>ROUND(I357*H357,3)</f>
        <v>0</v>
      </c>
      <c r="R357" s="196">
        <f>ROUND(J357*H357,3)</f>
        <v>0</v>
      </c>
      <c r="S357" s="66"/>
      <c r="T357" s="197">
        <f>S357*H357</f>
        <v>0</v>
      </c>
      <c r="U357" s="197">
        <v>8.7799999999999996E-3</v>
      </c>
      <c r="V357" s="197">
        <f>U357*H357</f>
        <v>12.555399999999999</v>
      </c>
      <c r="W357" s="197">
        <v>0</v>
      </c>
      <c r="X357" s="198">
        <f>W357*H357</f>
        <v>0</v>
      </c>
      <c r="Y357" s="37"/>
      <c r="Z357" s="37"/>
      <c r="AA357" s="37"/>
      <c r="AB357" s="37"/>
      <c r="AC357" s="37"/>
      <c r="AD357" s="37"/>
      <c r="AE357" s="37"/>
      <c r="AR357" s="199" t="s">
        <v>335</v>
      </c>
      <c r="AT357" s="199" t="s">
        <v>331</v>
      </c>
      <c r="AU357" s="199" t="s">
        <v>96</v>
      </c>
      <c r="AY357" s="19" t="s">
        <v>329</v>
      </c>
      <c r="BE357" s="115">
        <f>IF(O357="základná",K357,0)</f>
        <v>0</v>
      </c>
      <c r="BF357" s="115">
        <f>IF(O357="znížená",K357,0)</f>
        <v>0</v>
      </c>
      <c r="BG357" s="115">
        <f>IF(O357="zákl. prenesená",K357,0)</f>
        <v>0</v>
      </c>
      <c r="BH357" s="115">
        <f>IF(O357="zníž. prenesená",K357,0)</f>
        <v>0</v>
      </c>
      <c r="BI357" s="115">
        <f>IF(O357="nulová",K357,0)</f>
        <v>0</v>
      </c>
      <c r="BJ357" s="19" t="s">
        <v>96</v>
      </c>
      <c r="BK357" s="200">
        <f>ROUND(P357*H357,3)</f>
        <v>0</v>
      </c>
      <c r="BL357" s="19" t="s">
        <v>335</v>
      </c>
      <c r="BM357" s="199" t="s">
        <v>586</v>
      </c>
    </row>
    <row r="358" spans="1:65" s="14" customFormat="1" ht="11.25">
      <c r="B358" s="210"/>
      <c r="D358" s="202" t="s">
        <v>348</v>
      </c>
      <c r="E358" s="211" t="s">
        <v>1</v>
      </c>
      <c r="F358" s="212" t="s">
        <v>554</v>
      </c>
      <c r="H358" s="211" t="s">
        <v>1</v>
      </c>
      <c r="I358" s="213"/>
      <c r="J358" s="213"/>
      <c r="M358" s="210"/>
      <c r="N358" s="214"/>
      <c r="O358" s="215"/>
      <c r="P358" s="215"/>
      <c r="Q358" s="215"/>
      <c r="R358" s="215"/>
      <c r="S358" s="215"/>
      <c r="T358" s="215"/>
      <c r="U358" s="215"/>
      <c r="V358" s="215"/>
      <c r="W358" s="215"/>
      <c r="X358" s="216"/>
      <c r="AT358" s="211" t="s">
        <v>348</v>
      </c>
      <c r="AU358" s="211" t="s">
        <v>96</v>
      </c>
      <c r="AV358" s="14" t="s">
        <v>90</v>
      </c>
      <c r="AW358" s="14" t="s">
        <v>4</v>
      </c>
      <c r="AX358" s="14" t="s">
        <v>83</v>
      </c>
      <c r="AY358" s="211" t="s">
        <v>329</v>
      </c>
    </row>
    <row r="359" spans="1:65" s="13" customFormat="1" ht="11.25">
      <c r="B359" s="201"/>
      <c r="D359" s="202" t="s">
        <v>348</v>
      </c>
      <c r="E359" s="203" t="s">
        <v>1</v>
      </c>
      <c r="F359" s="204" t="s">
        <v>587</v>
      </c>
      <c r="H359" s="205">
        <v>1430</v>
      </c>
      <c r="I359" s="206"/>
      <c r="J359" s="206"/>
      <c r="M359" s="201"/>
      <c r="N359" s="207"/>
      <c r="O359" s="208"/>
      <c r="P359" s="208"/>
      <c r="Q359" s="208"/>
      <c r="R359" s="208"/>
      <c r="S359" s="208"/>
      <c r="T359" s="208"/>
      <c r="U359" s="208"/>
      <c r="V359" s="208"/>
      <c r="W359" s="208"/>
      <c r="X359" s="209"/>
      <c r="AT359" s="203" t="s">
        <v>348</v>
      </c>
      <c r="AU359" s="203" t="s">
        <v>96</v>
      </c>
      <c r="AV359" s="13" t="s">
        <v>96</v>
      </c>
      <c r="AW359" s="13" t="s">
        <v>4</v>
      </c>
      <c r="AX359" s="13" t="s">
        <v>83</v>
      </c>
      <c r="AY359" s="203" t="s">
        <v>329</v>
      </c>
    </row>
    <row r="360" spans="1:65" s="15" customFormat="1" ht="11.25">
      <c r="B360" s="217"/>
      <c r="D360" s="202" t="s">
        <v>348</v>
      </c>
      <c r="E360" s="218" t="s">
        <v>1</v>
      </c>
      <c r="F360" s="219" t="s">
        <v>380</v>
      </c>
      <c r="H360" s="220">
        <v>1430</v>
      </c>
      <c r="I360" s="221"/>
      <c r="J360" s="221"/>
      <c r="M360" s="217"/>
      <c r="N360" s="222"/>
      <c r="O360" s="223"/>
      <c r="P360" s="223"/>
      <c r="Q360" s="223"/>
      <c r="R360" s="223"/>
      <c r="S360" s="223"/>
      <c r="T360" s="223"/>
      <c r="U360" s="223"/>
      <c r="V360" s="223"/>
      <c r="W360" s="223"/>
      <c r="X360" s="224"/>
      <c r="AT360" s="218" t="s">
        <v>348</v>
      </c>
      <c r="AU360" s="218" t="s">
        <v>96</v>
      </c>
      <c r="AV360" s="15" t="s">
        <v>335</v>
      </c>
      <c r="AW360" s="15" t="s">
        <v>4</v>
      </c>
      <c r="AX360" s="15" t="s">
        <v>90</v>
      </c>
      <c r="AY360" s="218" t="s">
        <v>329</v>
      </c>
    </row>
    <row r="361" spans="1:65" s="2" customFormat="1" ht="33" customHeight="1">
      <c r="A361" s="37"/>
      <c r="B361" s="153"/>
      <c r="C361" s="187" t="s">
        <v>588</v>
      </c>
      <c r="D361" s="187" t="s">
        <v>331</v>
      </c>
      <c r="E361" s="188" t="s">
        <v>589</v>
      </c>
      <c r="F361" s="189" t="s">
        <v>590</v>
      </c>
      <c r="G361" s="190" t="s">
        <v>334</v>
      </c>
      <c r="H361" s="191">
        <v>618.79999999999995</v>
      </c>
      <c r="I361" s="192"/>
      <c r="J361" s="192"/>
      <c r="K361" s="191">
        <f>ROUND(P361*H361,3)</f>
        <v>0</v>
      </c>
      <c r="L361" s="193"/>
      <c r="M361" s="38"/>
      <c r="N361" s="194" t="s">
        <v>1</v>
      </c>
      <c r="O361" s="195" t="s">
        <v>47</v>
      </c>
      <c r="P361" s="196">
        <f>I361+J361</f>
        <v>0</v>
      </c>
      <c r="Q361" s="196">
        <f>ROUND(I361*H361,3)</f>
        <v>0</v>
      </c>
      <c r="R361" s="196">
        <f>ROUND(J361*H361,3)</f>
        <v>0</v>
      </c>
      <c r="S361" s="66"/>
      <c r="T361" s="197">
        <f>S361*H361</f>
        <v>0</v>
      </c>
      <c r="U361" s="197">
        <v>6.2700000000000004E-3</v>
      </c>
      <c r="V361" s="197">
        <f>U361*H361</f>
        <v>3.8798759999999999</v>
      </c>
      <c r="W361" s="197">
        <v>0</v>
      </c>
      <c r="X361" s="198">
        <f>W361*H361</f>
        <v>0</v>
      </c>
      <c r="Y361" s="37"/>
      <c r="Z361" s="37"/>
      <c r="AA361" s="37"/>
      <c r="AB361" s="37"/>
      <c r="AC361" s="37"/>
      <c r="AD361" s="37"/>
      <c r="AE361" s="37"/>
      <c r="AR361" s="199" t="s">
        <v>335</v>
      </c>
      <c r="AT361" s="199" t="s">
        <v>331</v>
      </c>
      <c r="AU361" s="199" t="s">
        <v>96</v>
      </c>
      <c r="AY361" s="19" t="s">
        <v>329</v>
      </c>
      <c r="BE361" s="115">
        <f>IF(O361="základná",K361,0)</f>
        <v>0</v>
      </c>
      <c r="BF361" s="115">
        <f>IF(O361="znížená",K361,0)</f>
        <v>0</v>
      </c>
      <c r="BG361" s="115">
        <f>IF(O361="zákl. prenesená",K361,0)</f>
        <v>0</v>
      </c>
      <c r="BH361" s="115">
        <f>IF(O361="zníž. prenesená",K361,0)</f>
        <v>0</v>
      </c>
      <c r="BI361" s="115">
        <f>IF(O361="nulová",K361,0)</f>
        <v>0</v>
      </c>
      <c r="BJ361" s="19" t="s">
        <v>96</v>
      </c>
      <c r="BK361" s="200">
        <f>ROUND(P361*H361,3)</f>
        <v>0</v>
      </c>
      <c r="BL361" s="19" t="s">
        <v>335</v>
      </c>
      <c r="BM361" s="199" t="s">
        <v>591</v>
      </c>
    </row>
    <row r="362" spans="1:65" s="14" customFormat="1" ht="11.25">
      <c r="B362" s="210"/>
      <c r="D362" s="202" t="s">
        <v>348</v>
      </c>
      <c r="E362" s="211" t="s">
        <v>1</v>
      </c>
      <c r="F362" s="212" t="s">
        <v>556</v>
      </c>
      <c r="H362" s="211" t="s">
        <v>1</v>
      </c>
      <c r="I362" s="213"/>
      <c r="J362" s="213"/>
      <c r="M362" s="210"/>
      <c r="N362" s="214"/>
      <c r="O362" s="215"/>
      <c r="P362" s="215"/>
      <c r="Q362" s="215"/>
      <c r="R362" s="215"/>
      <c r="S362" s="215"/>
      <c r="T362" s="215"/>
      <c r="U362" s="215"/>
      <c r="V362" s="215"/>
      <c r="W362" s="215"/>
      <c r="X362" s="216"/>
      <c r="AT362" s="211" t="s">
        <v>348</v>
      </c>
      <c r="AU362" s="211" t="s">
        <v>96</v>
      </c>
      <c r="AV362" s="14" t="s">
        <v>90</v>
      </c>
      <c r="AW362" s="14" t="s">
        <v>4</v>
      </c>
      <c r="AX362" s="14" t="s">
        <v>83</v>
      </c>
      <c r="AY362" s="211" t="s">
        <v>329</v>
      </c>
    </row>
    <row r="363" spans="1:65" s="13" customFormat="1" ht="11.25">
      <c r="B363" s="201"/>
      <c r="D363" s="202" t="s">
        <v>348</v>
      </c>
      <c r="E363" s="203" t="s">
        <v>1</v>
      </c>
      <c r="F363" s="204" t="s">
        <v>592</v>
      </c>
      <c r="H363" s="205">
        <v>483.6</v>
      </c>
      <c r="I363" s="206"/>
      <c r="J363" s="206"/>
      <c r="M363" s="201"/>
      <c r="N363" s="207"/>
      <c r="O363" s="208"/>
      <c r="P363" s="208"/>
      <c r="Q363" s="208"/>
      <c r="R363" s="208"/>
      <c r="S363" s="208"/>
      <c r="T363" s="208"/>
      <c r="U363" s="208"/>
      <c r="V363" s="208"/>
      <c r="W363" s="208"/>
      <c r="X363" s="209"/>
      <c r="AT363" s="203" t="s">
        <v>348</v>
      </c>
      <c r="AU363" s="203" t="s">
        <v>96</v>
      </c>
      <c r="AV363" s="13" t="s">
        <v>96</v>
      </c>
      <c r="AW363" s="13" t="s">
        <v>4</v>
      </c>
      <c r="AX363" s="13" t="s">
        <v>83</v>
      </c>
      <c r="AY363" s="203" t="s">
        <v>329</v>
      </c>
    </row>
    <row r="364" spans="1:65" s="14" customFormat="1" ht="11.25">
      <c r="B364" s="210"/>
      <c r="D364" s="202" t="s">
        <v>348</v>
      </c>
      <c r="E364" s="211" t="s">
        <v>1</v>
      </c>
      <c r="F364" s="212" t="s">
        <v>558</v>
      </c>
      <c r="H364" s="211" t="s">
        <v>1</v>
      </c>
      <c r="I364" s="213"/>
      <c r="J364" s="213"/>
      <c r="M364" s="210"/>
      <c r="N364" s="214"/>
      <c r="O364" s="215"/>
      <c r="P364" s="215"/>
      <c r="Q364" s="215"/>
      <c r="R364" s="215"/>
      <c r="S364" s="215"/>
      <c r="T364" s="215"/>
      <c r="U364" s="215"/>
      <c r="V364" s="215"/>
      <c r="W364" s="215"/>
      <c r="X364" s="216"/>
      <c r="AT364" s="211" t="s">
        <v>348</v>
      </c>
      <c r="AU364" s="211" t="s">
        <v>96</v>
      </c>
      <c r="AV364" s="14" t="s">
        <v>90</v>
      </c>
      <c r="AW364" s="14" t="s">
        <v>4</v>
      </c>
      <c r="AX364" s="14" t="s">
        <v>83</v>
      </c>
      <c r="AY364" s="211" t="s">
        <v>329</v>
      </c>
    </row>
    <row r="365" spans="1:65" s="13" customFormat="1" ht="11.25">
      <c r="B365" s="201"/>
      <c r="D365" s="202" t="s">
        <v>348</v>
      </c>
      <c r="E365" s="203" t="s">
        <v>1</v>
      </c>
      <c r="F365" s="204" t="s">
        <v>593</v>
      </c>
      <c r="H365" s="205">
        <v>52</v>
      </c>
      <c r="I365" s="206"/>
      <c r="J365" s="206"/>
      <c r="M365" s="201"/>
      <c r="N365" s="207"/>
      <c r="O365" s="208"/>
      <c r="P365" s="208"/>
      <c r="Q365" s="208"/>
      <c r="R365" s="208"/>
      <c r="S365" s="208"/>
      <c r="T365" s="208"/>
      <c r="U365" s="208"/>
      <c r="V365" s="208"/>
      <c r="W365" s="208"/>
      <c r="X365" s="209"/>
      <c r="AT365" s="203" t="s">
        <v>348</v>
      </c>
      <c r="AU365" s="203" t="s">
        <v>96</v>
      </c>
      <c r="AV365" s="13" t="s">
        <v>96</v>
      </c>
      <c r="AW365" s="13" t="s">
        <v>4</v>
      </c>
      <c r="AX365" s="13" t="s">
        <v>83</v>
      </c>
      <c r="AY365" s="203" t="s">
        <v>329</v>
      </c>
    </row>
    <row r="366" spans="1:65" s="14" customFormat="1" ht="11.25">
      <c r="B366" s="210"/>
      <c r="D366" s="202" t="s">
        <v>348</v>
      </c>
      <c r="E366" s="211" t="s">
        <v>1</v>
      </c>
      <c r="F366" s="212" t="s">
        <v>573</v>
      </c>
      <c r="H366" s="211" t="s">
        <v>1</v>
      </c>
      <c r="I366" s="213"/>
      <c r="J366" s="213"/>
      <c r="M366" s="210"/>
      <c r="N366" s="214"/>
      <c r="O366" s="215"/>
      <c r="P366" s="215"/>
      <c r="Q366" s="215"/>
      <c r="R366" s="215"/>
      <c r="S366" s="215"/>
      <c r="T366" s="215"/>
      <c r="U366" s="215"/>
      <c r="V366" s="215"/>
      <c r="W366" s="215"/>
      <c r="X366" s="216"/>
      <c r="AT366" s="211" t="s">
        <v>348</v>
      </c>
      <c r="AU366" s="211" t="s">
        <v>96</v>
      </c>
      <c r="AV366" s="14" t="s">
        <v>90</v>
      </c>
      <c r="AW366" s="14" t="s">
        <v>4</v>
      </c>
      <c r="AX366" s="14" t="s">
        <v>83</v>
      </c>
      <c r="AY366" s="211" t="s">
        <v>329</v>
      </c>
    </row>
    <row r="367" spans="1:65" s="13" customFormat="1" ht="11.25">
      <c r="B367" s="201"/>
      <c r="D367" s="202" t="s">
        <v>348</v>
      </c>
      <c r="E367" s="203" t="s">
        <v>1</v>
      </c>
      <c r="F367" s="204" t="s">
        <v>594</v>
      </c>
      <c r="H367" s="205">
        <v>83.2</v>
      </c>
      <c r="I367" s="206"/>
      <c r="J367" s="206"/>
      <c r="M367" s="201"/>
      <c r="N367" s="207"/>
      <c r="O367" s="208"/>
      <c r="P367" s="208"/>
      <c r="Q367" s="208"/>
      <c r="R367" s="208"/>
      <c r="S367" s="208"/>
      <c r="T367" s="208"/>
      <c r="U367" s="208"/>
      <c r="V367" s="208"/>
      <c r="W367" s="208"/>
      <c r="X367" s="209"/>
      <c r="AT367" s="203" t="s">
        <v>348</v>
      </c>
      <c r="AU367" s="203" t="s">
        <v>96</v>
      </c>
      <c r="AV367" s="13" t="s">
        <v>96</v>
      </c>
      <c r="AW367" s="13" t="s">
        <v>4</v>
      </c>
      <c r="AX367" s="13" t="s">
        <v>83</v>
      </c>
      <c r="AY367" s="203" t="s">
        <v>329</v>
      </c>
    </row>
    <row r="368" spans="1:65" s="15" customFormat="1" ht="11.25">
      <c r="B368" s="217"/>
      <c r="D368" s="202" t="s">
        <v>348</v>
      </c>
      <c r="E368" s="218" t="s">
        <v>1</v>
      </c>
      <c r="F368" s="219" t="s">
        <v>380</v>
      </c>
      <c r="H368" s="220">
        <v>618.80000000000007</v>
      </c>
      <c r="I368" s="221"/>
      <c r="J368" s="221"/>
      <c r="M368" s="217"/>
      <c r="N368" s="222"/>
      <c r="O368" s="223"/>
      <c r="P368" s="223"/>
      <c r="Q368" s="223"/>
      <c r="R368" s="223"/>
      <c r="S368" s="223"/>
      <c r="T368" s="223"/>
      <c r="U368" s="223"/>
      <c r="V368" s="223"/>
      <c r="W368" s="223"/>
      <c r="X368" s="224"/>
      <c r="AT368" s="218" t="s">
        <v>348</v>
      </c>
      <c r="AU368" s="218" t="s">
        <v>96</v>
      </c>
      <c r="AV368" s="15" t="s">
        <v>335</v>
      </c>
      <c r="AW368" s="15" t="s">
        <v>4</v>
      </c>
      <c r="AX368" s="15" t="s">
        <v>90</v>
      </c>
      <c r="AY368" s="218" t="s">
        <v>329</v>
      </c>
    </row>
    <row r="369" spans="1:65" s="2" customFormat="1" ht="16.5" customHeight="1">
      <c r="A369" s="37"/>
      <c r="B369" s="153"/>
      <c r="C369" s="187" t="s">
        <v>595</v>
      </c>
      <c r="D369" s="187" t="s">
        <v>331</v>
      </c>
      <c r="E369" s="188" t="s">
        <v>596</v>
      </c>
      <c r="F369" s="189" t="s">
        <v>597</v>
      </c>
      <c r="G369" s="190" t="s">
        <v>362</v>
      </c>
      <c r="H369" s="191">
        <v>247.92</v>
      </c>
      <c r="I369" s="192"/>
      <c r="J369" s="192"/>
      <c r="K369" s="191">
        <f>ROUND(P369*H369,3)</f>
        <v>0</v>
      </c>
      <c r="L369" s="193"/>
      <c r="M369" s="38"/>
      <c r="N369" s="194" t="s">
        <v>1</v>
      </c>
      <c r="O369" s="195" t="s">
        <v>47</v>
      </c>
      <c r="P369" s="196">
        <f>I369+J369</f>
        <v>0</v>
      </c>
      <c r="Q369" s="196">
        <f>ROUND(I369*H369,3)</f>
        <v>0</v>
      </c>
      <c r="R369" s="196">
        <f>ROUND(J369*H369,3)</f>
        <v>0</v>
      </c>
      <c r="S369" s="66"/>
      <c r="T369" s="197">
        <f>S369*H369</f>
        <v>0</v>
      </c>
      <c r="U369" s="197">
        <v>2.4157199999999999</v>
      </c>
      <c r="V369" s="197">
        <f>U369*H369</f>
        <v>598.90530239999998</v>
      </c>
      <c r="W369" s="197">
        <v>0</v>
      </c>
      <c r="X369" s="198">
        <f>W369*H369</f>
        <v>0</v>
      </c>
      <c r="Y369" s="37"/>
      <c r="Z369" s="37"/>
      <c r="AA369" s="37"/>
      <c r="AB369" s="37"/>
      <c r="AC369" s="37"/>
      <c r="AD369" s="37"/>
      <c r="AE369" s="37"/>
      <c r="AR369" s="199" t="s">
        <v>335</v>
      </c>
      <c r="AT369" s="199" t="s">
        <v>331</v>
      </c>
      <c r="AU369" s="199" t="s">
        <v>96</v>
      </c>
      <c r="AY369" s="19" t="s">
        <v>329</v>
      </c>
      <c r="BE369" s="115">
        <f>IF(O369="základná",K369,0)</f>
        <v>0</v>
      </c>
      <c r="BF369" s="115">
        <f>IF(O369="znížená",K369,0)</f>
        <v>0</v>
      </c>
      <c r="BG369" s="115">
        <f>IF(O369="zákl. prenesená",K369,0)</f>
        <v>0</v>
      </c>
      <c r="BH369" s="115">
        <f>IF(O369="zníž. prenesená",K369,0)</f>
        <v>0</v>
      </c>
      <c r="BI369" s="115">
        <f>IF(O369="nulová",K369,0)</f>
        <v>0</v>
      </c>
      <c r="BJ369" s="19" t="s">
        <v>96</v>
      </c>
      <c r="BK369" s="200">
        <f>ROUND(P369*H369,3)</f>
        <v>0</v>
      </c>
      <c r="BL369" s="19" t="s">
        <v>335</v>
      </c>
      <c r="BM369" s="199" t="s">
        <v>598</v>
      </c>
    </row>
    <row r="370" spans="1:65" s="14" customFormat="1" ht="11.25">
      <c r="B370" s="210"/>
      <c r="D370" s="202" t="s">
        <v>348</v>
      </c>
      <c r="E370" s="211" t="s">
        <v>1</v>
      </c>
      <c r="F370" s="212" t="s">
        <v>599</v>
      </c>
      <c r="H370" s="211" t="s">
        <v>1</v>
      </c>
      <c r="I370" s="213"/>
      <c r="J370" s="213"/>
      <c r="M370" s="210"/>
      <c r="N370" s="214"/>
      <c r="O370" s="215"/>
      <c r="P370" s="215"/>
      <c r="Q370" s="215"/>
      <c r="R370" s="215"/>
      <c r="S370" s="215"/>
      <c r="T370" s="215"/>
      <c r="U370" s="215"/>
      <c r="V370" s="215"/>
      <c r="W370" s="215"/>
      <c r="X370" s="216"/>
      <c r="AT370" s="211" t="s">
        <v>348</v>
      </c>
      <c r="AU370" s="211" t="s">
        <v>96</v>
      </c>
      <c r="AV370" s="14" t="s">
        <v>90</v>
      </c>
      <c r="AW370" s="14" t="s">
        <v>4</v>
      </c>
      <c r="AX370" s="14" t="s">
        <v>83</v>
      </c>
      <c r="AY370" s="211" t="s">
        <v>329</v>
      </c>
    </row>
    <row r="371" spans="1:65" s="13" customFormat="1" ht="11.25">
      <c r="B371" s="201"/>
      <c r="D371" s="202" t="s">
        <v>348</v>
      </c>
      <c r="E371" s="203" t="s">
        <v>1</v>
      </c>
      <c r="F371" s="204" t="s">
        <v>404</v>
      </c>
      <c r="H371" s="205">
        <v>5.2380000000000004</v>
      </c>
      <c r="I371" s="206"/>
      <c r="J371" s="206"/>
      <c r="M371" s="201"/>
      <c r="N371" s="207"/>
      <c r="O371" s="208"/>
      <c r="P371" s="208"/>
      <c r="Q371" s="208"/>
      <c r="R371" s="208"/>
      <c r="S371" s="208"/>
      <c r="T371" s="208"/>
      <c r="U371" s="208"/>
      <c r="V371" s="208"/>
      <c r="W371" s="208"/>
      <c r="X371" s="209"/>
      <c r="AT371" s="203" t="s">
        <v>348</v>
      </c>
      <c r="AU371" s="203" t="s">
        <v>96</v>
      </c>
      <c r="AV371" s="13" t="s">
        <v>96</v>
      </c>
      <c r="AW371" s="13" t="s">
        <v>4</v>
      </c>
      <c r="AX371" s="13" t="s">
        <v>83</v>
      </c>
      <c r="AY371" s="203" t="s">
        <v>329</v>
      </c>
    </row>
    <row r="372" spans="1:65" s="13" customFormat="1" ht="11.25">
      <c r="B372" s="201"/>
      <c r="D372" s="202" t="s">
        <v>348</v>
      </c>
      <c r="E372" s="203" t="s">
        <v>1</v>
      </c>
      <c r="F372" s="204" t="s">
        <v>405</v>
      </c>
      <c r="H372" s="205">
        <v>14.58</v>
      </c>
      <c r="I372" s="206"/>
      <c r="J372" s="206"/>
      <c r="M372" s="201"/>
      <c r="N372" s="207"/>
      <c r="O372" s="208"/>
      <c r="P372" s="208"/>
      <c r="Q372" s="208"/>
      <c r="R372" s="208"/>
      <c r="S372" s="208"/>
      <c r="T372" s="208"/>
      <c r="U372" s="208"/>
      <c r="V372" s="208"/>
      <c r="W372" s="208"/>
      <c r="X372" s="209"/>
      <c r="AT372" s="203" t="s">
        <v>348</v>
      </c>
      <c r="AU372" s="203" t="s">
        <v>96</v>
      </c>
      <c r="AV372" s="13" t="s">
        <v>96</v>
      </c>
      <c r="AW372" s="13" t="s">
        <v>4</v>
      </c>
      <c r="AX372" s="13" t="s">
        <v>83</v>
      </c>
      <c r="AY372" s="203" t="s">
        <v>329</v>
      </c>
    </row>
    <row r="373" spans="1:65" s="13" customFormat="1" ht="11.25">
      <c r="B373" s="201"/>
      <c r="D373" s="202" t="s">
        <v>348</v>
      </c>
      <c r="E373" s="203" t="s">
        <v>1</v>
      </c>
      <c r="F373" s="204" t="s">
        <v>406</v>
      </c>
      <c r="H373" s="205">
        <v>14.58</v>
      </c>
      <c r="I373" s="206"/>
      <c r="J373" s="206"/>
      <c r="M373" s="201"/>
      <c r="N373" s="207"/>
      <c r="O373" s="208"/>
      <c r="P373" s="208"/>
      <c r="Q373" s="208"/>
      <c r="R373" s="208"/>
      <c r="S373" s="208"/>
      <c r="T373" s="208"/>
      <c r="U373" s="208"/>
      <c r="V373" s="208"/>
      <c r="W373" s="208"/>
      <c r="X373" s="209"/>
      <c r="AT373" s="203" t="s">
        <v>348</v>
      </c>
      <c r="AU373" s="203" t="s">
        <v>96</v>
      </c>
      <c r="AV373" s="13" t="s">
        <v>96</v>
      </c>
      <c r="AW373" s="13" t="s">
        <v>4</v>
      </c>
      <c r="AX373" s="13" t="s">
        <v>83</v>
      </c>
      <c r="AY373" s="203" t="s">
        <v>329</v>
      </c>
    </row>
    <row r="374" spans="1:65" s="13" customFormat="1" ht="11.25">
      <c r="B374" s="201"/>
      <c r="D374" s="202" t="s">
        <v>348</v>
      </c>
      <c r="E374" s="203" t="s">
        <v>1</v>
      </c>
      <c r="F374" s="204" t="s">
        <v>407</v>
      </c>
      <c r="H374" s="205">
        <v>2.399</v>
      </c>
      <c r="I374" s="206"/>
      <c r="J374" s="206"/>
      <c r="M374" s="201"/>
      <c r="N374" s="207"/>
      <c r="O374" s="208"/>
      <c r="P374" s="208"/>
      <c r="Q374" s="208"/>
      <c r="R374" s="208"/>
      <c r="S374" s="208"/>
      <c r="T374" s="208"/>
      <c r="U374" s="208"/>
      <c r="V374" s="208"/>
      <c r="W374" s="208"/>
      <c r="X374" s="209"/>
      <c r="AT374" s="203" t="s">
        <v>348</v>
      </c>
      <c r="AU374" s="203" t="s">
        <v>96</v>
      </c>
      <c r="AV374" s="13" t="s">
        <v>96</v>
      </c>
      <c r="AW374" s="13" t="s">
        <v>4</v>
      </c>
      <c r="AX374" s="13" t="s">
        <v>83</v>
      </c>
      <c r="AY374" s="203" t="s">
        <v>329</v>
      </c>
    </row>
    <row r="375" spans="1:65" s="13" customFormat="1" ht="11.25">
      <c r="B375" s="201"/>
      <c r="D375" s="202" t="s">
        <v>348</v>
      </c>
      <c r="E375" s="203" t="s">
        <v>1</v>
      </c>
      <c r="F375" s="204" t="s">
        <v>408</v>
      </c>
      <c r="H375" s="205">
        <v>1.323</v>
      </c>
      <c r="I375" s="206"/>
      <c r="J375" s="206"/>
      <c r="M375" s="201"/>
      <c r="N375" s="207"/>
      <c r="O375" s="208"/>
      <c r="P375" s="208"/>
      <c r="Q375" s="208"/>
      <c r="R375" s="208"/>
      <c r="S375" s="208"/>
      <c r="T375" s="208"/>
      <c r="U375" s="208"/>
      <c r="V375" s="208"/>
      <c r="W375" s="208"/>
      <c r="X375" s="209"/>
      <c r="AT375" s="203" t="s">
        <v>348</v>
      </c>
      <c r="AU375" s="203" t="s">
        <v>96</v>
      </c>
      <c r="AV375" s="13" t="s">
        <v>96</v>
      </c>
      <c r="AW375" s="13" t="s">
        <v>4</v>
      </c>
      <c r="AX375" s="13" t="s">
        <v>83</v>
      </c>
      <c r="AY375" s="203" t="s">
        <v>329</v>
      </c>
    </row>
    <row r="376" spans="1:65" s="13" customFormat="1" ht="11.25">
      <c r="B376" s="201"/>
      <c r="D376" s="202" t="s">
        <v>348</v>
      </c>
      <c r="E376" s="203" t="s">
        <v>1</v>
      </c>
      <c r="F376" s="204" t="s">
        <v>409</v>
      </c>
      <c r="H376" s="205">
        <v>2.4990000000000001</v>
      </c>
      <c r="I376" s="206"/>
      <c r="J376" s="206"/>
      <c r="M376" s="201"/>
      <c r="N376" s="207"/>
      <c r="O376" s="208"/>
      <c r="P376" s="208"/>
      <c r="Q376" s="208"/>
      <c r="R376" s="208"/>
      <c r="S376" s="208"/>
      <c r="T376" s="208"/>
      <c r="U376" s="208"/>
      <c r="V376" s="208"/>
      <c r="W376" s="208"/>
      <c r="X376" s="209"/>
      <c r="AT376" s="203" t="s">
        <v>348</v>
      </c>
      <c r="AU376" s="203" t="s">
        <v>96</v>
      </c>
      <c r="AV376" s="13" t="s">
        <v>96</v>
      </c>
      <c r="AW376" s="13" t="s">
        <v>4</v>
      </c>
      <c r="AX376" s="13" t="s">
        <v>83</v>
      </c>
      <c r="AY376" s="203" t="s">
        <v>329</v>
      </c>
    </row>
    <row r="377" spans="1:65" s="13" customFormat="1" ht="11.25">
      <c r="B377" s="201"/>
      <c r="D377" s="202" t="s">
        <v>348</v>
      </c>
      <c r="E377" s="203" t="s">
        <v>1</v>
      </c>
      <c r="F377" s="204" t="s">
        <v>410</v>
      </c>
      <c r="H377" s="205">
        <v>2.4609999999999999</v>
      </c>
      <c r="I377" s="206"/>
      <c r="J377" s="206"/>
      <c r="M377" s="201"/>
      <c r="N377" s="207"/>
      <c r="O377" s="208"/>
      <c r="P377" s="208"/>
      <c r="Q377" s="208"/>
      <c r="R377" s="208"/>
      <c r="S377" s="208"/>
      <c r="T377" s="208"/>
      <c r="U377" s="208"/>
      <c r="V377" s="208"/>
      <c r="W377" s="208"/>
      <c r="X377" s="209"/>
      <c r="AT377" s="203" t="s">
        <v>348</v>
      </c>
      <c r="AU377" s="203" t="s">
        <v>96</v>
      </c>
      <c r="AV377" s="13" t="s">
        <v>96</v>
      </c>
      <c r="AW377" s="13" t="s">
        <v>4</v>
      </c>
      <c r="AX377" s="13" t="s">
        <v>83</v>
      </c>
      <c r="AY377" s="203" t="s">
        <v>329</v>
      </c>
    </row>
    <row r="378" spans="1:65" s="13" customFormat="1" ht="11.25">
      <c r="B378" s="201"/>
      <c r="D378" s="202" t="s">
        <v>348</v>
      </c>
      <c r="E378" s="203" t="s">
        <v>1</v>
      </c>
      <c r="F378" s="204" t="s">
        <v>411</v>
      </c>
      <c r="H378" s="205">
        <v>9.9359999999999999</v>
      </c>
      <c r="I378" s="206"/>
      <c r="J378" s="206"/>
      <c r="M378" s="201"/>
      <c r="N378" s="207"/>
      <c r="O378" s="208"/>
      <c r="P378" s="208"/>
      <c r="Q378" s="208"/>
      <c r="R378" s="208"/>
      <c r="S378" s="208"/>
      <c r="T378" s="208"/>
      <c r="U378" s="208"/>
      <c r="V378" s="208"/>
      <c r="W378" s="208"/>
      <c r="X378" s="209"/>
      <c r="AT378" s="203" t="s">
        <v>348</v>
      </c>
      <c r="AU378" s="203" t="s">
        <v>96</v>
      </c>
      <c r="AV378" s="13" t="s">
        <v>96</v>
      </c>
      <c r="AW378" s="13" t="s">
        <v>4</v>
      </c>
      <c r="AX378" s="13" t="s">
        <v>83</v>
      </c>
      <c r="AY378" s="203" t="s">
        <v>329</v>
      </c>
    </row>
    <row r="379" spans="1:65" s="13" customFormat="1" ht="11.25">
      <c r="B379" s="201"/>
      <c r="D379" s="202" t="s">
        <v>348</v>
      </c>
      <c r="E379" s="203" t="s">
        <v>1</v>
      </c>
      <c r="F379" s="204" t="s">
        <v>412</v>
      </c>
      <c r="H379" s="205">
        <v>16.847999999999999</v>
      </c>
      <c r="I379" s="206"/>
      <c r="J379" s="206"/>
      <c r="M379" s="201"/>
      <c r="N379" s="207"/>
      <c r="O379" s="208"/>
      <c r="P379" s="208"/>
      <c r="Q379" s="208"/>
      <c r="R379" s="208"/>
      <c r="S379" s="208"/>
      <c r="T379" s="208"/>
      <c r="U379" s="208"/>
      <c r="V379" s="208"/>
      <c r="W379" s="208"/>
      <c r="X379" s="209"/>
      <c r="AT379" s="203" t="s">
        <v>348</v>
      </c>
      <c r="AU379" s="203" t="s">
        <v>96</v>
      </c>
      <c r="AV379" s="13" t="s">
        <v>96</v>
      </c>
      <c r="AW379" s="13" t="s">
        <v>4</v>
      </c>
      <c r="AX379" s="13" t="s">
        <v>83</v>
      </c>
      <c r="AY379" s="203" t="s">
        <v>329</v>
      </c>
    </row>
    <row r="380" spans="1:65" s="13" customFormat="1" ht="11.25">
      <c r="B380" s="201"/>
      <c r="D380" s="202" t="s">
        <v>348</v>
      </c>
      <c r="E380" s="203" t="s">
        <v>1</v>
      </c>
      <c r="F380" s="204" t="s">
        <v>413</v>
      </c>
      <c r="H380" s="205">
        <v>1.476</v>
      </c>
      <c r="I380" s="206"/>
      <c r="J380" s="206"/>
      <c r="M380" s="201"/>
      <c r="N380" s="207"/>
      <c r="O380" s="208"/>
      <c r="P380" s="208"/>
      <c r="Q380" s="208"/>
      <c r="R380" s="208"/>
      <c r="S380" s="208"/>
      <c r="T380" s="208"/>
      <c r="U380" s="208"/>
      <c r="V380" s="208"/>
      <c r="W380" s="208"/>
      <c r="X380" s="209"/>
      <c r="AT380" s="203" t="s">
        <v>348</v>
      </c>
      <c r="AU380" s="203" t="s">
        <v>96</v>
      </c>
      <c r="AV380" s="13" t="s">
        <v>96</v>
      </c>
      <c r="AW380" s="13" t="s">
        <v>4</v>
      </c>
      <c r="AX380" s="13" t="s">
        <v>83</v>
      </c>
      <c r="AY380" s="203" t="s">
        <v>329</v>
      </c>
    </row>
    <row r="381" spans="1:65" s="13" customFormat="1" ht="11.25">
      <c r="B381" s="201"/>
      <c r="D381" s="202" t="s">
        <v>348</v>
      </c>
      <c r="E381" s="203" t="s">
        <v>1</v>
      </c>
      <c r="F381" s="204" t="s">
        <v>414</v>
      </c>
      <c r="H381" s="205">
        <v>2.8290000000000002</v>
      </c>
      <c r="I381" s="206"/>
      <c r="J381" s="206"/>
      <c r="M381" s="201"/>
      <c r="N381" s="207"/>
      <c r="O381" s="208"/>
      <c r="P381" s="208"/>
      <c r="Q381" s="208"/>
      <c r="R381" s="208"/>
      <c r="S381" s="208"/>
      <c r="T381" s="208"/>
      <c r="U381" s="208"/>
      <c r="V381" s="208"/>
      <c r="W381" s="208"/>
      <c r="X381" s="209"/>
      <c r="AT381" s="203" t="s">
        <v>348</v>
      </c>
      <c r="AU381" s="203" t="s">
        <v>96</v>
      </c>
      <c r="AV381" s="13" t="s">
        <v>96</v>
      </c>
      <c r="AW381" s="13" t="s">
        <v>4</v>
      </c>
      <c r="AX381" s="13" t="s">
        <v>83</v>
      </c>
      <c r="AY381" s="203" t="s">
        <v>329</v>
      </c>
    </row>
    <row r="382" spans="1:65" s="13" customFormat="1" ht="11.25">
      <c r="B382" s="201"/>
      <c r="D382" s="202" t="s">
        <v>348</v>
      </c>
      <c r="E382" s="203" t="s">
        <v>1</v>
      </c>
      <c r="F382" s="204" t="s">
        <v>415</v>
      </c>
      <c r="H382" s="205">
        <v>6.444</v>
      </c>
      <c r="I382" s="206"/>
      <c r="J382" s="206"/>
      <c r="M382" s="201"/>
      <c r="N382" s="207"/>
      <c r="O382" s="208"/>
      <c r="P382" s="208"/>
      <c r="Q382" s="208"/>
      <c r="R382" s="208"/>
      <c r="S382" s="208"/>
      <c r="T382" s="208"/>
      <c r="U382" s="208"/>
      <c r="V382" s="208"/>
      <c r="W382" s="208"/>
      <c r="X382" s="209"/>
      <c r="AT382" s="203" t="s">
        <v>348</v>
      </c>
      <c r="AU382" s="203" t="s">
        <v>96</v>
      </c>
      <c r="AV382" s="13" t="s">
        <v>96</v>
      </c>
      <c r="AW382" s="13" t="s">
        <v>4</v>
      </c>
      <c r="AX382" s="13" t="s">
        <v>83</v>
      </c>
      <c r="AY382" s="203" t="s">
        <v>329</v>
      </c>
    </row>
    <row r="383" spans="1:65" s="13" customFormat="1" ht="11.25">
      <c r="B383" s="201"/>
      <c r="D383" s="202" t="s">
        <v>348</v>
      </c>
      <c r="E383" s="203" t="s">
        <v>1</v>
      </c>
      <c r="F383" s="204" t="s">
        <v>416</v>
      </c>
      <c r="H383" s="205">
        <v>8.9760000000000009</v>
      </c>
      <c r="I383" s="206"/>
      <c r="J383" s="206"/>
      <c r="M383" s="201"/>
      <c r="N383" s="207"/>
      <c r="O383" s="208"/>
      <c r="P383" s="208"/>
      <c r="Q383" s="208"/>
      <c r="R383" s="208"/>
      <c r="S383" s="208"/>
      <c r="T383" s="208"/>
      <c r="U383" s="208"/>
      <c r="V383" s="208"/>
      <c r="W383" s="208"/>
      <c r="X383" s="209"/>
      <c r="AT383" s="203" t="s">
        <v>348</v>
      </c>
      <c r="AU383" s="203" t="s">
        <v>96</v>
      </c>
      <c r="AV383" s="13" t="s">
        <v>96</v>
      </c>
      <c r="AW383" s="13" t="s">
        <v>4</v>
      </c>
      <c r="AX383" s="13" t="s">
        <v>83</v>
      </c>
      <c r="AY383" s="203" t="s">
        <v>329</v>
      </c>
    </row>
    <row r="384" spans="1:65" s="13" customFormat="1" ht="11.25">
      <c r="B384" s="201"/>
      <c r="D384" s="202" t="s">
        <v>348</v>
      </c>
      <c r="E384" s="203" t="s">
        <v>1</v>
      </c>
      <c r="F384" s="204" t="s">
        <v>417</v>
      </c>
      <c r="H384" s="205">
        <v>4.048</v>
      </c>
      <c r="I384" s="206"/>
      <c r="J384" s="206"/>
      <c r="M384" s="201"/>
      <c r="N384" s="207"/>
      <c r="O384" s="208"/>
      <c r="P384" s="208"/>
      <c r="Q384" s="208"/>
      <c r="R384" s="208"/>
      <c r="S384" s="208"/>
      <c r="T384" s="208"/>
      <c r="U384" s="208"/>
      <c r="V384" s="208"/>
      <c r="W384" s="208"/>
      <c r="X384" s="209"/>
      <c r="AT384" s="203" t="s">
        <v>348</v>
      </c>
      <c r="AU384" s="203" t="s">
        <v>96</v>
      </c>
      <c r="AV384" s="13" t="s">
        <v>96</v>
      </c>
      <c r="AW384" s="13" t="s">
        <v>4</v>
      </c>
      <c r="AX384" s="13" t="s">
        <v>83</v>
      </c>
      <c r="AY384" s="203" t="s">
        <v>329</v>
      </c>
    </row>
    <row r="385" spans="2:51" s="13" customFormat="1" ht="11.25">
      <c r="B385" s="201"/>
      <c r="D385" s="202" t="s">
        <v>348</v>
      </c>
      <c r="E385" s="203" t="s">
        <v>1</v>
      </c>
      <c r="F385" s="204" t="s">
        <v>418</v>
      </c>
      <c r="H385" s="205">
        <v>5.04</v>
      </c>
      <c r="I385" s="206"/>
      <c r="J385" s="206"/>
      <c r="M385" s="201"/>
      <c r="N385" s="207"/>
      <c r="O385" s="208"/>
      <c r="P385" s="208"/>
      <c r="Q385" s="208"/>
      <c r="R385" s="208"/>
      <c r="S385" s="208"/>
      <c r="T385" s="208"/>
      <c r="U385" s="208"/>
      <c r="V385" s="208"/>
      <c r="W385" s="208"/>
      <c r="X385" s="209"/>
      <c r="AT385" s="203" t="s">
        <v>348</v>
      </c>
      <c r="AU385" s="203" t="s">
        <v>96</v>
      </c>
      <c r="AV385" s="13" t="s">
        <v>96</v>
      </c>
      <c r="AW385" s="13" t="s">
        <v>4</v>
      </c>
      <c r="AX385" s="13" t="s">
        <v>83</v>
      </c>
      <c r="AY385" s="203" t="s">
        <v>329</v>
      </c>
    </row>
    <row r="386" spans="2:51" s="13" customFormat="1" ht="11.25">
      <c r="B386" s="201"/>
      <c r="D386" s="202" t="s">
        <v>348</v>
      </c>
      <c r="E386" s="203" t="s">
        <v>1</v>
      </c>
      <c r="F386" s="204" t="s">
        <v>419</v>
      </c>
      <c r="H386" s="205">
        <v>2.8980000000000001</v>
      </c>
      <c r="I386" s="206"/>
      <c r="J386" s="206"/>
      <c r="M386" s="201"/>
      <c r="N386" s="207"/>
      <c r="O386" s="208"/>
      <c r="P386" s="208"/>
      <c r="Q386" s="208"/>
      <c r="R386" s="208"/>
      <c r="S386" s="208"/>
      <c r="T386" s="208"/>
      <c r="U386" s="208"/>
      <c r="V386" s="208"/>
      <c r="W386" s="208"/>
      <c r="X386" s="209"/>
      <c r="AT386" s="203" t="s">
        <v>348</v>
      </c>
      <c r="AU386" s="203" t="s">
        <v>96</v>
      </c>
      <c r="AV386" s="13" t="s">
        <v>96</v>
      </c>
      <c r="AW386" s="13" t="s">
        <v>4</v>
      </c>
      <c r="AX386" s="13" t="s">
        <v>83</v>
      </c>
      <c r="AY386" s="203" t="s">
        <v>329</v>
      </c>
    </row>
    <row r="387" spans="2:51" s="13" customFormat="1" ht="11.25">
      <c r="B387" s="201"/>
      <c r="D387" s="202" t="s">
        <v>348</v>
      </c>
      <c r="E387" s="203" t="s">
        <v>1</v>
      </c>
      <c r="F387" s="204" t="s">
        <v>420</v>
      </c>
      <c r="H387" s="205">
        <v>2.4300000000000002</v>
      </c>
      <c r="I387" s="206"/>
      <c r="J387" s="206"/>
      <c r="M387" s="201"/>
      <c r="N387" s="207"/>
      <c r="O387" s="208"/>
      <c r="P387" s="208"/>
      <c r="Q387" s="208"/>
      <c r="R387" s="208"/>
      <c r="S387" s="208"/>
      <c r="T387" s="208"/>
      <c r="U387" s="208"/>
      <c r="V387" s="208"/>
      <c r="W387" s="208"/>
      <c r="X387" s="209"/>
      <c r="AT387" s="203" t="s">
        <v>348</v>
      </c>
      <c r="AU387" s="203" t="s">
        <v>96</v>
      </c>
      <c r="AV387" s="13" t="s">
        <v>96</v>
      </c>
      <c r="AW387" s="13" t="s">
        <v>4</v>
      </c>
      <c r="AX387" s="13" t="s">
        <v>83</v>
      </c>
      <c r="AY387" s="203" t="s">
        <v>329</v>
      </c>
    </row>
    <row r="388" spans="2:51" s="13" customFormat="1" ht="11.25">
      <c r="B388" s="201"/>
      <c r="D388" s="202" t="s">
        <v>348</v>
      </c>
      <c r="E388" s="203" t="s">
        <v>1</v>
      </c>
      <c r="F388" s="204" t="s">
        <v>421</v>
      </c>
      <c r="H388" s="205">
        <v>3.8879999999999999</v>
      </c>
      <c r="I388" s="206"/>
      <c r="J388" s="206"/>
      <c r="M388" s="201"/>
      <c r="N388" s="207"/>
      <c r="O388" s="208"/>
      <c r="P388" s="208"/>
      <c r="Q388" s="208"/>
      <c r="R388" s="208"/>
      <c r="S388" s="208"/>
      <c r="T388" s="208"/>
      <c r="U388" s="208"/>
      <c r="V388" s="208"/>
      <c r="W388" s="208"/>
      <c r="X388" s="209"/>
      <c r="AT388" s="203" t="s">
        <v>348</v>
      </c>
      <c r="AU388" s="203" t="s">
        <v>96</v>
      </c>
      <c r="AV388" s="13" t="s">
        <v>96</v>
      </c>
      <c r="AW388" s="13" t="s">
        <v>4</v>
      </c>
      <c r="AX388" s="13" t="s">
        <v>83</v>
      </c>
      <c r="AY388" s="203" t="s">
        <v>329</v>
      </c>
    </row>
    <row r="389" spans="2:51" s="13" customFormat="1" ht="11.25">
      <c r="B389" s="201"/>
      <c r="D389" s="202" t="s">
        <v>348</v>
      </c>
      <c r="E389" s="203" t="s">
        <v>1</v>
      </c>
      <c r="F389" s="204" t="s">
        <v>422</v>
      </c>
      <c r="H389" s="205">
        <v>5.8319999999999999</v>
      </c>
      <c r="I389" s="206"/>
      <c r="J389" s="206"/>
      <c r="M389" s="201"/>
      <c r="N389" s="207"/>
      <c r="O389" s="208"/>
      <c r="P389" s="208"/>
      <c r="Q389" s="208"/>
      <c r="R389" s="208"/>
      <c r="S389" s="208"/>
      <c r="T389" s="208"/>
      <c r="U389" s="208"/>
      <c r="V389" s="208"/>
      <c r="W389" s="208"/>
      <c r="X389" s="209"/>
      <c r="AT389" s="203" t="s">
        <v>348</v>
      </c>
      <c r="AU389" s="203" t="s">
        <v>96</v>
      </c>
      <c r="AV389" s="13" t="s">
        <v>96</v>
      </c>
      <c r="AW389" s="13" t="s">
        <v>4</v>
      </c>
      <c r="AX389" s="13" t="s">
        <v>83</v>
      </c>
      <c r="AY389" s="203" t="s">
        <v>329</v>
      </c>
    </row>
    <row r="390" spans="2:51" s="13" customFormat="1" ht="11.25">
      <c r="B390" s="201"/>
      <c r="D390" s="202" t="s">
        <v>348</v>
      </c>
      <c r="E390" s="203" t="s">
        <v>1</v>
      </c>
      <c r="F390" s="204" t="s">
        <v>423</v>
      </c>
      <c r="H390" s="205">
        <v>0.86399999999999999</v>
      </c>
      <c r="I390" s="206"/>
      <c r="J390" s="206"/>
      <c r="M390" s="201"/>
      <c r="N390" s="207"/>
      <c r="O390" s="208"/>
      <c r="P390" s="208"/>
      <c r="Q390" s="208"/>
      <c r="R390" s="208"/>
      <c r="S390" s="208"/>
      <c r="T390" s="208"/>
      <c r="U390" s="208"/>
      <c r="V390" s="208"/>
      <c r="W390" s="208"/>
      <c r="X390" s="209"/>
      <c r="AT390" s="203" t="s">
        <v>348</v>
      </c>
      <c r="AU390" s="203" t="s">
        <v>96</v>
      </c>
      <c r="AV390" s="13" t="s">
        <v>96</v>
      </c>
      <c r="AW390" s="13" t="s">
        <v>4</v>
      </c>
      <c r="AX390" s="13" t="s">
        <v>83</v>
      </c>
      <c r="AY390" s="203" t="s">
        <v>329</v>
      </c>
    </row>
    <row r="391" spans="2:51" s="13" customFormat="1" ht="11.25">
      <c r="B391" s="201"/>
      <c r="D391" s="202" t="s">
        <v>348</v>
      </c>
      <c r="E391" s="203" t="s">
        <v>1</v>
      </c>
      <c r="F391" s="204" t="s">
        <v>424</v>
      </c>
      <c r="H391" s="205">
        <v>10.692</v>
      </c>
      <c r="I391" s="206"/>
      <c r="J391" s="206"/>
      <c r="M391" s="201"/>
      <c r="N391" s="207"/>
      <c r="O391" s="208"/>
      <c r="P391" s="208"/>
      <c r="Q391" s="208"/>
      <c r="R391" s="208"/>
      <c r="S391" s="208"/>
      <c r="T391" s="208"/>
      <c r="U391" s="208"/>
      <c r="V391" s="208"/>
      <c r="W391" s="208"/>
      <c r="X391" s="209"/>
      <c r="AT391" s="203" t="s">
        <v>348</v>
      </c>
      <c r="AU391" s="203" t="s">
        <v>96</v>
      </c>
      <c r="AV391" s="13" t="s">
        <v>96</v>
      </c>
      <c r="AW391" s="13" t="s">
        <v>4</v>
      </c>
      <c r="AX391" s="13" t="s">
        <v>83</v>
      </c>
      <c r="AY391" s="203" t="s">
        <v>329</v>
      </c>
    </row>
    <row r="392" spans="2:51" s="13" customFormat="1" ht="11.25">
      <c r="B392" s="201"/>
      <c r="D392" s="202" t="s">
        <v>348</v>
      </c>
      <c r="E392" s="203" t="s">
        <v>1</v>
      </c>
      <c r="F392" s="204" t="s">
        <v>425</v>
      </c>
      <c r="H392" s="205">
        <v>28.35</v>
      </c>
      <c r="I392" s="206"/>
      <c r="J392" s="206"/>
      <c r="M392" s="201"/>
      <c r="N392" s="207"/>
      <c r="O392" s="208"/>
      <c r="P392" s="208"/>
      <c r="Q392" s="208"/>
      <c r="R392" s="208"/>
      <c r="S392" s="208"/>
      <c r="T392" s="208"/>
      <c r="U392" s="208"/>
      <c r="V392" s="208"/>
      <c r="W392" s="208"/>
      <c r="X392" s="209"/>
      <c r="AT392" s="203" t="s">
        <v>348</v>
      </c>
      <c r="AU392" s="203" t="s">
        <v>96</v>
      </c>
      <c r="AV392" s="13" t="s">
        <v>96</v>
      </c>
      <c r="AW392" s="13" t="s">
        <v>4</v>
      </c>
      <c r="AX392" s="13" t="s">
        <v>83</v>
      </c>
      <c r="AY392" s="203" t="s">
        <v>329</v>
      </c>
    </row>
    <row r="393" spans="2:51" s="13" customFormat="1" ht="11.25">
      <c r="B393" s="201"/>
      <c r="D393" s="202" t="s">
        <v>348</v>
      </c>
      <c r="E393" s="203" t="s">
        <v>1</v>
      </c>
      <c r="F393" s="204" t="s">
        <v>426</v>
      </c>
      <c r="H393" s="205">
        <v>2.988</v>
      </c>
      <c r="I393" s="206"/>
      <c r="J393" s="206"/>
      <c r="M393" s="201"/>
      <c r="N393" s="207"/>
      <c r="O393" s="208"/>
      <c r="P393" s="208"/>
      <c r="Q393" s="208"/>
      <c r="R393" s="208"/>
      <c r="S393" s="208"/>
      <c r="T393" s="208"/>
      <c r="U393" s="208"/>
      <c r="V393" s="208"/>
      <c r="W393" s="208"/>
      <c r="X393" s="209"/>
      <c r="AT393" s="203" t="s">
        <v>348</v>
      </c>
      <c r="AU393" s="203" t="s">
        <v>96</v>
      </c>
      <c r="AV393" s="13" t="s">
        <v>96</v>
      </c>
      <c r="AW393" s="13" t="s">
        <v>4</v>
      </c>
      <c r="AX393" s="13" t="s">
        <v>83</v>
      </c>
      <c r="AY393" s="203" t="s">
        <v>329</v>
      </c>
    </row>
    <row r="394" spans="2:51" s="13" customFormat="1" ht="11.25">
      <c r="B394" s="201"/>
      <c r="D394" s="202" t="s">
        <v>348</v>
      </c>
      <c r="E394" s="203" t="s">
        <v>1</v>
      </c>
      <c r="F394" s="204" t="s">
        <v>427</v>
      </c>
      <c r="H394" s="205">
        <v>1.548</v>
      </c>
      <c r="I394" s="206"/>
      <c r="J394" s="206"/>
      <c r="M394" s="201"/>
      <c r="N394" s="207"/>
      <c r="O394" s="208"/>
      <c r="P394" s="208"/>
      <c r="Q394" s="208"/>
      <c r="R394" s="208"/>
      <c r="S394" s="208"/>
      <c r="T394" s="208"/>
      <c r="U394" s="208"/>
      <c r="V394" s="208"/>
      <c r="W394" s="208"/>
      <c r="X394" s="209"/>
      <c r="AT394" s="203" t="s">
        <v>348</v>
      </c>
      <c r="AU394" s="203" t="s">
        <v>96</v>
      </c>
      <c r="AV394" s="13" t="s">
        <v>96</v>
      </c>
      <c r="AW394" s="13" t="s">
        <v>4</v>
      </c>
      <c r="AX394" s="13" t="s">
        <v>83</v>
      </c>
      <c r="AY394" s="203" t="s">
        <v>329</v>
      </c>
    </row>
    <row r="395" spans="2:51" s="13" customFormat="1" ht="11.25">
      <c r="B395" s="201"/>
      <c r="D395" s="202" t="s">
        <v>348</v>
      </c>
      <c r="E395" s="203" t="s">
        <v>1</v>
      </c>
      <c r="F395" s="204" t="s">
        <v>428</v>
      </c>
      <c r="H395" s="205">
        <v>14.85</v>
      </c>
      <c r="I395" s="206"/>
      <c r="J395" s="206"/>
      <c r="M395" s="201"/>
      <c r="N395" s="207"/>
      <c r="O395" s="208"/>
      <c r="P395" s="208"/>
      <c r="Q395" s="208"/>
      <c r="R395" s="208"/>
      <c r="S395" s="208"/>
      <c r="T395" s="208"/>
      <c r="U395" s="208"/>
      <c r="V395" s="208"/>
      <c r="W395" s="208"/>
      <c r="X395" s="209"/>
      <c r="AT395" s="203" t="s">
        <v>348</v>
      </c>
      <c r="AU395" s="203" t="s">
        <v>96</v>
      </c>
      <c r="AV395" s="13" t="s">
        <v>96</v>
      </c>
      <c r="AW395" s="13" t="s">
        <v>4</v>
      </c>
      <c r="AX395" s="13" t="s">
        <v>83</v>
      </c>
      <c r="AY395" s="203" t="s">
        <v>329</v>
      </c>
    </row>
    <row r="396" spans="2:51" s="13" customFormat="1" ht="11.25">
      <c r="B396" s="201"/>
      <c r="D396" s="202" t="s">
        <v>348</v>
      </c>
      <c r="E396" s="203" t="s">
        <v>1</v>
      </c>
      <c r="F396" s="204" t="s">
        <v>429</v>
      </c>
      <c r="H396" s="205">
        <v>3.105</v>
      </c>
      <c r="I396" s="206"/>
      <c r="J396" s="206"/>
      <c r="M396" s="201"/>
      <c r="N396" s="207"/>
      <c r="O396" s="208"/>
      <c r="P396" s="208"/>
      <c r="Q396" s="208"/>
      <c r="R396" s="208"/>
      <c r="S396" s="208"/>
      <c r="T396" s="208"/>
      <c r="U396" s="208"/>
      <c r="V396" s="208"/>
      <c r="W396" s="208"/>
      <c r="X396" s="209"/>
      <c r="AT396" s="203" t="s">
        <v>348</v>
      </c>
      <c r="AU396" s="203" t="s">
        <v>96</v>
      </c>
      <c r="AV396" s="13" t="s">
        <v>96</v>
      </c>
      <c r="AW396" s="13" t="s">
        <v>4</v>
      </c>
      <c r="AX396" s="13" t="s">
        <v>83</v>
      </c>
      <c r="AY396" s="203" t="s">
        <v>329</v>
      </c>
    </row>
    <row r="397" spans="2:51" s="13" customFormat="1" ht="11.25">
      <c r="B397" s="201"/>
      <c r="D397" s="202" t="s">
        <v>348</v>
      </c>
      <c r="E397" s="203" t="s">
        <v>1</v>
      </c>
      <c r="F397" s="204" t="s">
        <v>430</v>
      </c>
      <c r="H397" s="205">
        <v>5.8680000000000003</v>
      </c>
      <c r="I397" s="206"/>
      <c r="J397" s="206"/>
      <c r="M397" s="201"/>
      <c r="N397" s="207"/>
      <c r="O397" s="208"/>
      <c r="P397" s="208"/>
      <c r="Q397" s="208"/>
      <c r="R397" s="208"/>
      <c r="S397" s="208"/>
      <c r="T397" s="208"/>
      <c r="U397" s="208"/>
      <c r="V397" s="208"/>
      <c r="W397" s="208"/>
      <c r="X397" s="209"/>
      <c r="AT397" s="203" t="s">
        <v>348</v>
      </c>
      <c r="AU397" s="203" t="s">
        <v>96</v>
      </c>
      <c r="AV397" s="13" t="s">
        <v>96</v>
      </c>
      <c r="AW397" s="13" t="s">
        <v>4</v>
      </c>
      <c r="AX397" s="13" t="s">
        <v>83</v>
      </c>
      <c r="AY397" s="203" t="s">
        <v>329</v>
      </c>
    </row>
    <row r="398" spans="2:51" s="13" customFormat="1" ht="11.25">
      <c r="B398" s="201"/>
      <c r="D398" s="202" t="s">
        <v>348</v>
      </c>
      <c r="E398" s="203" t="s">
        <v>1</v>
      </c>
      <c r="F398" s="204" t="s">
        <v>431</v>
      </c>
      <c r="H398" s="205">
        <v>2.16</v>
      </c>
      <c r="I398" s="206"/>
      <c r="J398" s="206"/>
      <c r="M398" s="201"/>
      <c r="N398" s="207"/>
      <c r="O398" s="208"/>
      <c r="P398" s="208"/>
      <c r="Q398" s="208"/>
      <c r="R398" s="208"/>
      <c r="S398" s="208"/>
      <c r="T398" s="208"/>
      <c r="U398" s="208"/>
      <c r="V398" s="208"/>
      <c r="W398" s="208"/>
      <c r="X398" s="209"/>
      <c r="AT398" s="203" t="s">
        <v>348</v>
      </c>
      <c r="AU398" s="203" t="s">
        <v>96</v>
      </c>
      <c r="AV398" s="13" t="s">
        <v>96</v>
      </c>
      <c r="AW398" s="13" t="s">
        <v>4</v>
      </c>
      <c r="AX398" s="13" t="s">
        <v>83</v>
      </c>
      <c r="AY398" s="203" t="s">
        <v>329</v>
      </c>
    </row>
    <row r="399" spans="2:51" s="13" customFormat="1" ht="11.25">
      <c r="B399" s="201"/>
      <c r="D399" s="202" t="s">
        <v>348</v>
      </c>
      <c r="E399" s="203" t="s">
        <v>1</v>
      </c>
      <c r="F399" s="204" t="s">
        <v>432</v>
      </c>
      <c r="H399" s="205">
        <v>4.1399999999999997</v>
      </c>
      <c r="I399" s="206"/>
      <c r="J399" s="206"/>
      <c r="M399" s="201"/>
      <c r="N399" s="207"/>
      <c r="O399" s="208"/>
      <c r="P399" s="208"/>
      <c r="Q399" s="208"/>
      <c r="R399" s="208"/>
      <c r="S399" s="208"/>
      <c r="T399" s="208"/>
      <c r="U399" s="208"/>
      <c r="V399" s="208"/>
      <c r="W399" s="208"/>
      <c r="X399" s="209"/>
      <c r="AT399" s="203" t="s">
        <v>348</v>
      </c>
      <c r="AU399" s="203" t="s">
        <v>96</v>
      </c>
      <c r="AV399" s="13" t="s">
        <v>96</v>
      </c>
      <c r="AW399" s="13" t="s">
        <v>4</v>
      </c>
      <c r="AX399" s="13" t="s">
        <v>83</v>
      </c>
      <c r="AY399" s="203" t="s">
        <v>329</v>
      </c>
    </row>
    <row r="400" spans="2:51" s="13" customFormat="1" ht="11.25">
      <c r="B400" s="201"/>
      <c r="D400" s="202" t="s">
        <v>348</v>
      </c>
      <c r="E400" s="203" t="s">
        <v>1</v>
      </c>
      <c r="F400" s="204" t="s">
        <v>433</v>
      </c>
      <c r="H400" s="205">
        <v>3.6179999999999999</v>
      </c>
      <c r="I400" s="206"/>
      <c r="J400" s="206"/>
      <c r="M400" s="201"/>
      <c r="N400" s="207"/>
      <c r="O400" s="208"/>
      <c r="P400" s="208"/>
      <c r="Q400" s="208"/>
      <c r="R400" s="208"/>
      <c r="S400" s="208"/>
      <c r="T400" s="208"/>
      <c r="U400" s="208"/>
      <c r="V400" s="208"/>
      <c r="W400" s="208"/>
      <c r="X400" s="209"/>
      <c r="AT400" s="203" t="s">
        <v>348</v>
      </c>
      <c r="AU400" s="203" t="s">
        <v>96</v>
      </c>
      <c r="AV400" s="13" t="s">
        <v>96</v>
      </c>
      <c r="AW400" s="13" t="s">
        <v>4</v>
      </c>
      <c r="AX400" s="13" t="s">
        <v>83</v>
      </c>
      <c r="AY400" s="203" t="s">
        <v>329</v>
      </c>
    </row>
    <row r="401" spans="2:51" s="13" customFormat="1" ht="11.25">
      <c r="B401" s="201"/>
      <c r="D401" s="202" t="s">
        <v>348</v>
      </c>
      <c r="E401" s="203" t="s">
        <v>1</v>
      </c>
      <c r="F401" s="204" t="s">
        <v>434</v>
      </c>
      <c r="H401" s="205">
        <v>8.0039999999999996</v>
      </c>
      <c r="I401" s="206"/>
      <c r="J401" s="206"/>
      <c r="M401" s="201"/>
      <c r="N401" s="207"/>
      <c r="O401" s="208"/>
      <c r="P401" s="208"/>
      <c r="Q401" s="208"/>
      <c r="R401" s="208"/>
      <c r="S401" s="208"/>
      <c r="T401" s="208"/>
      <c r="U401" s="208"/>
      <c r="V401" s="208"/>
      <c r="W401" s="208"/>
      <c r="X401" s="209"/>
      <c r="AT401" s="203" t="s">
        <v>348</v>
      </c>
      <c r="AU401" s="203" t="s">
        <v>96</v>
      </c>
      <c r="AV401" s="13" t="s">
        <v>96</v>
      </c>
      <c r="AW401" s="13" t="s">
        <v>4</v>
      </c>
      <c r="AX401" s="13" t="s">
        <v>83</v>
      </c>
      <c r="AY401" s="203" t="s">
        <v>329</v>
      </c>
    </row>
    <row r="402" spans="2:51" s="13" customFormat="1" ht="11.25">
      <c r="B402" s="201"/>
      <c r="D402" s="202" t="s">
        <v>348</v>
      </c>
      <c r="E402" s="203" t="s">
        <v>1</v>
      </c>
      <c r="F402" s="204" t="s">
        <v>435</v>
      </c>
      <c r="H402" s="205">
        <v>3.456</v>
      </c>
      <c r="I402" s="206"/>
      <c r="J402" s="206"/>
      <c r="M402" s="201"/>
      <c r="N402" s="207"/>
      <c r="O402" s="208"/>
      <c r="P402" s="208"/>
      <c r="Q402" s="208"/>
      <c r="R402" s="208"/>
      <c r="S402" s="208"/>
      <c r="T402" s="208"/>
      <c r="U402" s="208"/>
      <c r="V402" s="208"/>
      <c r="W402" s="208"/>
      <c r="X402" s="209"/>
      <c r="AT402" s="203" t="s">
        <v>348</v>
      </c>
      <c r="AU402" s="203" t="s">
        <v>96</v>
      </c>
      <c r="AV402" s="13" t="s">
        <v>96</v>
      </c>
      <c r="AW402" s="13" t="s">
        <v>4</v>
      </c>
      <c r="AX402" s="13" t="s">
        <v>83</v>
      </c>
      <c r="AY402" s="203" t="s">
        <v>329</v>
      </c>
    </row>
    <row r="403" spans="2:51" s="13" customFormat="1" ht="11.25">
      <c r="B403" s="201"/>
      <c r="D403" s="202" t="s">
        <v>348</v>
      </c>
      <c r="E403" s="203" t="s">
        <v>1</v>
      </c>
      <c r="F403" s="204" t="s">
        <v>436</v>
      </c>
      <c r="H403" s="205">
        <v>5.7240000000000002</v>
      </c>
      <c r="I403" s="206"/>
      <c r="J403" s="206"/>
      <c r="M403" s="201"/>
      <c r="N403" s="207"/>
      <c r="O403" s="208"/>
      <c r="P403" s="208"/>
      <c r="Q403" s="208"/>
      <c r="R403" s="208"/>
      <c r="S403" s="208"/>
      <c r="T403" s="208"/>
      <c r="U403" s="208"/>
      <c r="V403" s="208"/>
      <c r="W403" s="208"/>
      <c r="X403" s="209"/>
      <c r="AT403" s="203" t="s">
        <v>348</v>
      </c>
      <c r="AU403" s="203" t="s">
        <v>96</v>
      </c>
      <c r="AV403" s="13" t="s">
        <v>96</v>
      </c>
      <c r="AW403" s="13" t="s">
        <v>4</v>
      </c>
      <c r="AX403" s="13" t="s">
        <v>83</v>
      </c>
      <c r="AY403" s="203" t="s">
        <v>329</v>
      </c>
    </row>
    <row r="404" spans="2:51" s="13" customFormat="1" ht="11.25">
      <c r="B404" s="201"/>
      <c r="D404" s="202" t="s">
        <v>348</v>
      </c>
      <c r="E404" s="203" t="s">
        <v>1</v>
      </c>
      <c r="F404" s="204" t="s">
        <v>437</v>
      </c>
      <c r="H404" s="205">
        <v>5.2380000000000004</v>
      </c>
      <c r="I404" s="206"/>
      <c r="J404" s="206"/>
      <c r="M404" s="201"/>
      <c r="N404" s="207"/>
      <c r="O404" s="208"/>
      <c r="P404" s="208"/>
      <c r="Q404" s="208"/>
      <c r="R404" s="208"/>
      <c r="S404" s="208"/>
      <c r="T404" s="208"/>
      <c r="U404" s="208"/>
      <c r="V404" s="208"/>
      <c r="W404" s="208"/>
      <c r="X404" s="209"/>
      <c r="AT404" s="203" t="s">
        <v>348</v>
      </c>
      <c r="AU404" s="203" t="s">
        <v>96</v>
      </c>
      <c r="AV404" s="13" t="s">
        <v>96</v>
      </c>
      <c r="AW404" s="13" t="s">
        <v>4</v>
      </c>
      <c r="AX404" s="13" t="s">
        <v>83</v>
      </c>
      <c r="AY404" s="203" t="s">
        <v>329</v>
      </c>
    </row>
    <row r="405" spans="2:51" s="13" customFormat="1" ht="11.25">
      <c r="B405" s="201"/>
      <c r="D405" s="202" t="s">
        <v>348</v>
      </c>
      <c r="E405" s="203" t="s">
        <v>1</v>
      </c>
      <c r="F405" s="204" t="s">
        <v>438</v>
      </c>
      <c r="H405" s="205">
        <v>2.94</v>
      </c>
      <c r="I405" s="206"/>
      <c r="J405" s="206"/>
      <c r="M405" s="201"/>
      <c r="N405" s="207"/>
      <c r="O405" s="208"/>
      <c r="P405" s="208"/>
      <c r="Q405" s="208"/>
      <c r="R405" s="208"/>
      <c r="S405" s="208"/>
      <c r="T405" s="208"/>
      <c r="U405" s="208"/>
      <c r="V405" s="208"/>
      <c r="W405" s="208"/>
      <c r="X405" s="209"/>
      <c r="AT405" s="203" t="s">
        <v>348</v>
      </c>
      <c r="AU405" s="203" t="s">
        <v>96</v>
      </c>
      <c r="AV405" s="13" t="s">
        <v>96</v>
      </c>
      <c r="AW405" s="13" t="s">
        <v>4</v>
      </c>
      <c r="AX405" s="13" t="s">
        <v>83</v>
      </c>
      <c r="AY405" s="203" t="s">
        <v>329</v>
      </c>
    </row>
    <row r="406" spans="2:51" s="13" customFormat="1" ht="11.25">
      <c r="B406" s="201"/>
      <c r="D406" s="202" t="s">
        <v>348</v>
      </c>
      <c r="E406" s="203" t="s">
        <v>1</v>
      </c>
      <c r="F406" s="204" t="s">
        <v>439</v>
      </c>
      <c r="H406" s="205">
        <v>3.3479999999999999</v>
      </c>
      <c r="I406" s="206"/>
      <c r="J406" s="206"/>
      <c r="M406" s="201"/>
      <c r="N406" s="207"/>
      <c r="O406" s="208"/>
      <c r="P406" s="208"/>
      <c r="Q406" s="208"/>
      <c r="R406" s="208"/>
      <c r="S406" s="208"/>
      <c r="T406" s="208"/>
      <c r="U406" s="208"/>
      <c r="V406" s="208"/>
      <c r="W406" s="208"/>
      <c r="X406" s="209"/>
      <c r="AT406" s="203" t="s">
        <v>348</v>
      </c>
      <c r="AU406" s="203" t="s">
        <v>96</v>
      </c>
      <c r="AV406" s="13" t="s">
        <v>96</v>
      </c>
      <c r="AW406" s="13" t="s">
        <v>4</v>
      </c>
      <c r="AX406" s="13" t="s">
        <v>83</v>
      </c>
      <c r="AY406" s="203" t="s">
        <v>329</v>
      </c>
    </row>
    <row r="407" spans="2:51" s="13" customFormat="1" ht="11.25">
      <c r="B407" s="201"/>
      <c r="D407" s="202" t="s">
        <v>348</v>
      </c>
      <c r="E407" s="203" t="s">
        <v>1</v>
      </c>
      <c r="F407" s="204" t="s">
        <v>440</v>
      </c>
      <c r="H407" s="205">
        <v>2.3479999999999999</v>
      </c>
      <c r="I407" s="206"/>
      <c r="J407" s="206"/>
      <c r="M407" s="201"/>
      <c r="N407" s="207"/>
      <c r="O407" s="208"/>
      <c r="P407" s="208"/>
      <c r="Q407" s="208"/>
      <c r="R407" s="208"/>
      <c r="S407" s="208"/>
      <c r="T407" s="208"/>
      <c r="U407" s="208"/>
      <c r="V407" s="208"/>
      <c r="W407" s="208"/>
      <c r="X407" s="209"/>
      <c r="AT407" s="203" t="s">
        <v>348</v>
      </c>
      <c r="AU407" s="203" t="s">
        <v>96</v>
      </c>
      <c r="AV407" s="13" t="s">
        <v>96</v>
      </c>
      <c r="AW407" s="13" t="s">
        <v>4</v>
      </c>
      <c r="AX407" s="13" t="s">
        <v>83</v>
      </c>
      <c r="AY407" s="203" t="s">
        <v>329</v>
      </c>
    </row>
    <row r="408" spans="2:51" s="13" customFormat="1" ht="11.25">
      <c r="B408" s="201"/>
      <c r="D408" s="202" t="s">
        <v>348</v>
      </c>
      <c r="E408" s="203" t="s">
        <v>1</v>
      </c>
      <c r="F408" s="204" t="s">
        <v>441</v>
      </c>
      <c r="H408" s="205">
        <v>2.23</v>
      </c>
      <c r="I408" s="206"/>
      <c r="J408" s="206"/>
      <c r="M408" s="201"/>
      <c r="N408" s="207"/>
      <c r="O408" s="208"/>
      <c r="P408" s="208"/>
      <c r="Q408" s="208"/>
      <c r="R408" s="208"/>
      <c r="S408" s="208"/>
      <c r="T408" s="208"/>
      <c r="U408" s="208"/>
      <c r="V408" s="208"/>
      <c r="W408" s="208"/>
      <c r="X408" s="209"/>
      <c r="AT408" s="203" t="s">
        <v>348</v>
      </c>
      <c r="AU408" s="203" t="s">
        <v>96</v>
      </c>
      <c r="AV408" s="13" t="s">
        <v>96</v>
      </c>
      <c r="AW408" s="13" t="s">
        <v>4</v>
      </c>
      <c r="AX408" s="13" t="s">
        <v>83</v>
      </c>
      <c r="AY408" s="203" t="s">
        <v>329</v>
      </c>
    </row>
    <row r="409" spans="2:51" s="13" customFormat="1" ht="11.25">
      <c r="B409" s="201"/>
      <c r="D409" s="202" t="s">
        <v>348</v>
      </c>
      <c r="E409" s="203" t="s">
        <v>1</v>
      </c>
      <c r="F409" s="204" t="s">
        <v>442</v>
      </c>
      <c r="H409" s="205">
        <v>2.0409999999999999</v>
      </c>
      <c r="I409" s="206"/>
      <c r="J409" s="206"/>
      <c r="M409" s="201"/>
      <c r="N409" s="207"/>
      <c r="O409" s="208"/>
      <c r="P409" s="208"/>
      <c r="Q409" s="208"/>
      <c r="R409" s="208"/>
      <c r="S409" s="208"/>
      <c r="T409" s="208"/>
      <c r="U409" s="208"/>
      <c r="V409" s="208"/>
      <c r="W409" s="208"/>
      <c r="X409" s="209"/>
      <c r="AT409" s="203" t="s">
        <v>348</v>
      </c>
      <c r="AU409" s="203" t="s">
        <v>96</v>
      </c>
      <c r="AV409" s="13" t="s">
        <v>96</v>
      </c>
      <c r="AW409" s="13" t="s">
        <v>4</v>
      </c>
      <c r="AX409" s="13" t="s">
        <v>83</v>
      </c>
      <c r="AY409" s="203" t="s">
        <v>329</v>
      </c>
    </row>
    <row r="410" spans="2:51" s="13" customFormat="1" ht="11.25">
      <c r="B410" s="201"/>
      <c r="D410" s="202" t="s">
        <v>348</v>
      </c>
      <c r="E410" s="203" t="s">
        <v>1</v>
      </c>
      <c r="F410" s="204" t="s">
        <v>443</v>
      </c>
      <c r="H410" s="205">
        <v>3.9689999999999999</v>
      </c>
      <c r="I410" s="206"/>
      <c r="J410" s="206"/>
      <c r="M410" s="201"/>
      <c r="N410" s="207"/>
      <c r="O410" s="208"/>
      <c r="P410" s="208"/>
      <c r="Q410" s="208"/>
      <c r="R410" s="208"/>
      <c r="S410" s="208"/>
      <c r="T410" s="208"/>
      <c r="U410" s="208"/>
      <c r="V410" s="208"/>
      <c r="W410" s="208"/>
      <c r="X410" s="209"/>
      <c r="AT410" s="203" t="s">
        <v>348</v>
      </c>
      <c r="AU410" s="203" t="s">
        <v>96</v>
      </c>
      <c r="AV410" s="13" t="s">
        <v>96</v>
      </c>
      <c r="AW410" s="13" t="s">
        <v>4</v>
      </c>
      <c r="AX410" s="13" t="s">
        <v>83</v>
      </c>
      <c r="AY410" s="203" t="s">
        <v>329</v>
      </c>
    </row>
    <row r="411" spans="2:51" s="13" customFormat="1" ht="11.25">
      <c r="B411" s="201"/>
      <c r="D411" s="202" t="s">
        <v>348</v>
      </c>
      <c r="E411" s="203" t="s">
        <v>1</v>
      </c>
      <c r="F411" s="204" t="s">
        <v>444</v>
      </c>
      <c r="H411" s="205">
        <v>1.323</v>
      </c>
      <c r="I411" s="206"/>
      <c r="J411" s="206"/>
      <c r="M411" s="201"/>
      <c r="N411" s="207"/>
      <c r="O411" s="208"/>
      <c r="P411" s="208"/>
      <c r="Q411" s="208"/>
      <c r="R411" s="208"/>
      <c r="S411" s="208"/>
      <c r="T411" s="208"/>
      <c r="U411" s="208"/>
      <c r="V411" s="208"/>
      <c r="W411" s="208"/>
      <c r="X411" s="209"/>
      <c r="AT411" s="203" t="s">
        <v>348</v>
      </c>
      <c r="AU411" s="203" t="s">
        <v>96</v>
      </c>
      <c r="AV411" s="13" t="s">
        <v>96</v>
      </c>
      <c r="AW411" s="13" t="s">
        <v>4</v>
      </c>
      <c r="AX411" s="13" t="s">
        <v>83</v>
      </c>
      <c r="AY411" s="203" t="s">
        <v>329</v>
      </c>
    </row>
    <row r="412" spans="2:51" s="16" customFormat="1" ht="11.25">
      <c r="B412" s="225"/>
      <c r="D412" s="202" t="s">
        <v>348</v>
      </c>
      <c r="E412" s="226" t="s">
        <v>1</v>
      </c>
      <c r="F412" s="227" t="s">
        <v>445</v>
      </c>
      <c r="H412" s="228">
        <v>232.529</v>
      </c>
      <c r="I412" s="229"/>
      <c r="J412" s="229"/>
      <c r="M412" s="225"/>
      <c r="N412" s="230"/>
      <c r="O412" s="231"/>
      <c r="P412" s="231"/>
      <c r="Q412" s="231"/>
      <c r="R412" s="231"/>
      <c r="S412" s="231"/>
      <c r="T412" s="231"/>
      <c r="U412" s="231"/>
      <c r="V412" s="231"/>
      <c r="W412" s="231"/>
      <c r="X412" s="232"/>
      <c r="AT412" s="226" t="s">
        <v>348</v>
      </c>
      <c r="AU412" s="226" t="s">
        <v>96</v>
      </c>
      <c r="AV412" s="16" t="s">
        <v>178</v>
      </c>
      <c r="AW412" s="16" t="s">
        <v>4</v>
      </c>
      <c r="AX412" s="16" t="s">
        <v>83</v>
      </c>
      <c r="AY412" s="226" t="s">
        <v>329</v>
      </c>
    </row>
    <row r="413" spans="2:51" s="14" customFormat="1" ht="11.25">
      <c r="B413" s="210"/>
      <c r="D413" s="202" t="s">
        <v>348</v>
      </c>
      <c r="E413" s="211" t="s">
        <v>1</v>
      </c>
      <c r="F413" s="212" t="s">
        <v>600</v>
      </c>
      <c r="H413" s="211" t="s">
        <v>1</v>
      </c>
      <c r="I413" s="213"/>
      <c r="J413" s="213"/>
      <c r="M413" s="210"/>
      <c r="N413" s="214"/>
      <c r="O413" s="215"/>
      <c r="P413" s="215"/>
      <c r="Q413" s="215"/>
      <c r="R413" s="215"/>
      <c r="S413" s="215"/>
      <c r="T413" s="215"/>
      <c r="U413" s="215"/>
      <c r="V413" s="215"/>
      <c r="W413" s="215"/>
      <c r="X413" s="216"/>
      <c r="AT413" s="211" t="s">
        <v>348</v>
      </c>
      <c r="AU413" s="211" t="s">
        <v>96</v>
      </c>
      <c r="AV413" s="14" t="s">
        <v>90</v>
      </c>
      <c r="AW413" s="14" t="s">
        <v>4</v>
      </c>
      <c r="AX413" s="14" t="s">
        <v>83</v>
      </c>
      <c r="AY413" s="211" t="s">
        <v>329</v>
      </c>
    </row>
    <row r="414" spans="2:51" s="13" customFormat="1" ht="11.25">
      <c r="B414" s="201"/>
      <c r="D414" s="202" t="s">
        <v>348</v>
      </c>
      <c r="E414" s="203" t="s">
        <v>1</v>
      </c>
      <c r="F414" s="204" t="s">
        <v>447</v>
      </c>
      <c r="H414" s="205">
        <v>3.75</v>
      </c>
      <c r="I414" s="206"/>
      <c r="J414" s="206"/>
      <c r="M414" s="201"/>
      <c r="N414" s="207"/>
      <c r="O414" s="208"/>
      <c r="P414" s="208"/>
      <c r="Q414" s="208"/>
      <c r="R414" s="208"/>
      <c r="S414" s="208"/>
      <c r="T414" s="208"/>
      <c r="U414" s="208"/>
      <c r="V414" s="208"/>
      <c r="W414" s="208"/>
      <c r="X414" s="209"/>
      <c r="AT414" s="203" t="s">
        <v>348</v>
      </c>
      <c r="AU414" s="203" t="s">
        <v>96</v>
      </c>
      <c r="AV414" s="13" t="s">
        <v>96</v>
      </c>
      <c r="AW414" s="13" t="s">
        <v>4</v>
      </c>
      <c r="AX414" s="13" t="s">
        <v>83</v>
      </c>
      <c r="AY414" s="203" t="s">
        <v>329</v>
      </c>
    </row>
    <row r="415" spans="2:51" s="13" customFormat="1" ht="11.25">
      <c r="B415" s="201"/>
      <c r="D415" s="202" t="s">
        <v>348</v>
      </c>
      <c r="E415" s="203" t="s">
        <v>1</v>
      </c>
      <c r="F415" s="204" t="s">
        <v>448</v>
      </c>
      <c r="H415" s="205">
        <v>4.0739999999999998</v>
      </c>
      <c r="I415" s="206"/>
      <c r="J415" s="206"/>
      <c r="M415" s="201"/>
      <c r="N415" s="207"/>
      <c r="O415" s="208"/>
      <c r="P415" s="208"/>
      <c r="Q415" s="208"/>
      <c r="R415" s="208"/>
      <c r="S415" s="208"/>
      <c r="T415" s="208"/>
      <c r="U415" s="208"/>
      <c r="V415" s="208"/>
      <c r="W415" s="208"/>
      <c r="X415" s="209"/>
      <c r="AT415" s="203" t="s">
        <v>348</v>
      </c>
      <c r="AU415" s="203" t="s">
        <v>96</v>
      </c>
      <c r="AV415" s="13" t="s">
        <v>96</v>
      </c>
      <c r="AW415" s="13" t="s">
        <v>4</v>
      </c>
      <c r="AX415" s="13" t="s">
        <v>83</v>
      </c>
      <c r="AY415" s="203" t="s">
        <v>329</v>
      </c>
    </row>
    <row r="416" spans="2:51" s="13" customFormat="1" ht="11.25">
      <c r="B416" s="201"/>
      <c r="D416" s="202" t="s">
        <v>348</v>
      </c>
      <c r="E416" s="203" t="s">
        <v>1</v>
      </c>
      <c r="F416" s="204" t="s">
        <v>449</v>
      </c>
      <c r="H416" s="205">
        <v>3.5169999999999999</v>
      </c>
      <c r="I416" s="206"/>
      <c r="J416" s="206"/>
      <c r="M416" s="201"/>
      <c r="N416" s="207"/>
      <c r="O416" s="208"/>
      <c r="P416" s="208"/>
      <c r="Q416" s="208"/>
      <c r="R416" s="208"/>
      <c r="S416" s="208"/>
      <c r="T416" s="208"/>
      <c r="U416" s="208"/>
      <c r="V416" s="208"/>
      <c r="W416" s="208"/>
      <c r="X416" s="209"/>
      <c r="AT416" s="203" t="s">
        <v>348</v>
      </c>
      <c r="AU416" s="203" t="s">
        <v>96</v>
      </c>
      <c r="AV416" s="13" t="s">
        <v>96</v>
      </c>
      <c r="AW416" s="13" t="s">
        <v>4</v>
      </c>
      <c r="AX416" s="13" t="s">
        <v>83</v>
      </c>
      <c r="AY416" s="203" t="s">
        <v>329</v>
      </c>
    </row>
    <row r="417" spans="1:65" s="13" customFormat="1" ht="11.25">
      <c r="B417" s="201"/>
      <c r="D417" s="202" t="s">
        <v>348</v>
      </c>
      <c r="E417" s="203" t="s">
        <v>1</v>
      </c>
      <c r="F417" s="204" t="s">
        <v>450</v>
      </c>
      <c r="H417" s="205">
        <v>1.2869999999999999</v>
      </c>
      <c r="I417" s="206"/>
      <c r="J417" s="206"/>
      <c r="M417" s="201"/>
      <c r="N417" s="207"/>
      <c r="O417" s="208"/>
      <c r="P417" s="208"/>
      <c r="Q417" s="208"/>
      <c r="R417" s="208"/>
      <c r="S417" s="208"/>
      <c r="T417" s="208"/>
      <c r="U417" s="208"/>
      <c r="V417" s="208"/>
      <c r="W417" s="208"/>
      <c r="X417" s="209"/>
      <c r="AT417" s="203" t="s">
        <v>348</v>
      </c>
      <c r="AU417" s="203" t="s">
        <v>96</v>
      </c>
      <c r="AV417" s="13" t="s">
        <v>96</v>
      </c>
      <c r="AW417" s="13" t="s">
        <v>4</v>
      </c>
      <c r="AX417" s="13" t="s">
        <v>83</v>
      </c>
      <c r="AY417" s="203" t="s">
        <v>329</v>
      </c>
    </row>
    <row r="418" spans="1:65" s="13" customFormat="1" ht="11.25">
      <c r="B418" s="201"/>
      <c r="D418" s="202" t="s">
        <v>348</v>
      </c>
      <c r="E418" s="203" t="s">
        <v>1</v>
      </c>
      <c r="F418" s="204" t="s">
        <v>451</v>
      </c>
      <c r="H418" s="205">
        <v>0.77800000000000002</v>
      </c>
      <c r="I418" s="206"/>
      <c r="J418" s="206"/>
      <c r="M418" s="201"/>
      <c r="N418" s="207"/>
      <c r="O418" s="208"/>
      <c r="P418" s="208"/>
      <c r="Q418" s="208"/>
      <c r="R418" s="208"/>
      <c r="S418" s="208"/>
      <c r="T418" s="208"/>
      <c r="U418" s="208"/>
      <c r="V418" s="208"/>
      <c r="W418" s="208"/>
      <c r="X418" s="209"/>
      <c r="AT418" s="203" t="s">
        <v>348</v>
      </c>
      <c r="AU418" s="203" t="s">
        <v>96</v>
      </c>
      <c r="AV418" s="13" t="s">
        <v>96</v>
      </c>
      <c r="AW418" s="13" t="s">
        <v>4</v>
      </c>
      <c r="AX418" s="13" t="s">
        <v>83</v>
      </c>
      <c r="AY418" s="203" t="s">
        <v>329</v>
      </c>
    </row>
    <row r="419" spans="1:65" s="13" customFormat="1" ht="11.25">
      <c r="B419" s="201"/>
      <c r="D419" s="202" t="s">
        <v>348</v>
      </c>
      <c r="E419" s="203" t="s">
        <v>1</v>
      </c>
      <c r="F419" s="204" t="s">
        <v>452</v>
      </c>
      <c r="H419" s="205">
        <v>1.2869999999999999</v>
      </c>
      <c r="I419" s="206"/>
      <c r="J419" s="206"/>
      <c r="M419" s="201"/>
      <c r="N419" s="207"/>
      <c r="O419" s="208"/>
      <c r="P419" s="208"/>
      <c r="Q419" s="208"/>
      <c r="R419" s="208"/>
      <c r="S419" s="208"/>
      <c r="T419" s="208"/>
      <c r="U419" s="208"/>
      <c r="V419" s="208"/>
      <c r="W419" s="208"/>
      <c r="X419" s="209"/>
      <c r="AT419" s="203" t="s">
        <v>348</v>
      </c>
      <c r="AU419" s="203" t="s">
        <v>96</v>
      </c>
      <c r="AV419" s="13" t="s">
        <v>96</v>
      </c>
      <c r="AW419" s="13" t="s">
        <v>4</v>
      </c>
      <c r="AX419" s="13" t="s">
        <v>83</v>
      </c>
      <c r="AY419" s="203" t="s">
        <v>329</v>
      </c>
    </row>
    <row r="420" spans="1:65" s="13" customFormat="1" ht="11.25">
      <c r="B420" s="201"/>
      <c r="D420" s="202" t="s">
        <v>348</v>
      </c>
      <c r="E420" s="203" t="s">
        <v>1</v>
      </c>
      <c r="F420" s="204" t="s">
        <v>453</v>
      </c>
      <c r="H420" s="205">
        <v>0.69799999999999995</v>
      </c>
      <c r="I420" s="206"/>
      <c r="J420" s="206"/>
      <c r="M420" s="201"/>
      <c r="N420" s="207"/>
      <c r="O420" s="208"/>
      <c r="P420" s="208"/>
      <c r="Q420" s="208"/>
      <c r="R420" s="208"/>
      <c r="S420" s="208"/>
      <c r="T420" s="208"/>
      <c r="U420" s="208"/>
      <c r="V420" s="208"/>
      <c r="W420" s="208"/>
      <c r="X420" s="209"/>
      <c r="AT420" s="203" t="s">
        <v>348</v>
      </c>
      <c r="AU420" s="203" t="s">
        <v>96</v>
      </c>
      <c r="AV420" s="13" t="s">
        <v>96</v>
      </c>
      <c r="AW420" s="13" t="s">
        <v>4</v>
      </c>
      <c r="AX420" s="13" t="s">
        <v>83</v>
      </c>
      <c r="AY420" s="203" t="s">
        <v>329</v>
      </c>
    </row>
    <row r="421" spans="1:65" s="16" customFormat="1" ht="11.25">
      <c r="B421" s="225"/>
      <c r="D421" s="202" t="s">
        <v>348</v>
      </c>
      <c r="E421" s="226" t="s">
        <v>1</v>
      </c>
      <c r="F421" s="227" t="s">
        <v>445</v>
      </c>
      <c r="H421" s="228">
        <v>15.391</v>
      </c>
      <c r="I421" s="229"/>
      <c r="J421" s="229"/>
      <c r="M421" s="225"/>
      <c r="N421" s="230"/>
      <c r="O421" s="231"/>
      <c r="P421" s="231"/>
      <c r="Q421" s="231"/>
      <c r="R421" s="231"/>
      <c r="S421" s="231"/>
      <c r="T421" s="231"/>
      <c r="U421" s="231"/>
      <c r="V421" s="231"/>
      <c r="W421" s="231"/>
      <c r="X421" s="232"/>
      <c r="AT421" s="226" t="s">
        <v>348</v>
      </c>
      <c r="AU421" s="226" t="s">
        <v>96</v>
      </c>
      <c r="AV421" s="16" t="s">
        <v>178</v>
      </c>
      <c r="AW421" s="16" t="s">
        <v>4</v>
      </c>
      <c r="AX421" s="16" t="s">
        <v>83</v>
      </c>
      <c r="AY421" s="226" t="s">
        <v>329</v>
      </c>
    </row>
    <row r="422" spans="1:65" s="15" customFormat="1" ht="11.25">
      <c r="B422" s="217"/>
      <c r="D422" s="202" t="s">
        <v>348</v>
      </c>
      <c r="E422" s="218" t="s">
        <v>1</v>
      </c>
      <c r="F422" s="219" t="s">
        <v>380</v>
      </c>
      <c r="H422" s="220">
        <v>247.92</v>
      </c>
      <c r="I422" s="221"/>
      <c r="J422" s="221"/>
      <c r="M422" s="217"/>
      <c r="N422" s="222"/>
      <c r="O422" s="223"/>
      <c r="P422" s="223"/>
      <c r="Q422" s="223"/>
      <c r="R422" s="223"/>
      <c r="S422" s="223"/>
      <c r="T422" s="223"/>
      <c r="U422" s="223"/>
      <c r="V422" s="223"/>
      <c r="W422" s="223"/>
      <c r="X422" s="224"/>
      <c r="AT422" s="218" t="s">
        <v>348</v>
      </c>
      <c r="AU422" s="218" t="s">
        <v>96</v>
      </c>
      <c r="AV422" s="15" t="s">
        <v>335</v>
      </c>
      <c r="AW422" s="15" t="s">
        <v>4</v>
      </c>
      <c r="AX422" s="15" t="s">
        <v>90</v>
      </c>
      <c r="AY422" s="218" t="s">
        <v>329</v>
      </c>
    </row>
    <row r="423" spans="1:65" s="2" customFormat="1" ht="24.2" customHeight="1">
      <c r="A423" s="37"/>
      <c r="B423" s="153"/>
      <c r="C423" s="187" t="s">
        <v>601</v>
      </c>
      <c r="D423" s="187" t="s">
        <v>331</v>
      </c>
      <c r="E423" s="188" t="s">
        <v>602</v>
      </c>
      <c r="F423" s="189" t="s">
        <v>603</v>
      </c>
      <c r="G423" s="190" t="s">
        <v>362</v>
      </c>
      <c r="H423" s="191">
        <v>52.084000000000003</v>
      </c>
      <c r="I423" s="192"/>
      <c r="J423" s="192"/>
      <c r="K423" s="191">
        <f>ROUND(P423*H423,3)</f>
        <v>0</v>
      </c>
      <c r="L423" s="193"/>
      <c r="M423" s="38"/>
      <c r="N423" s="194" t="s">
        <v>1</v>
      </c>
      <c r="O423" s="195" t="s">
        <v>47</v>
      </c>
      <c r="P423" s="196">
        <f>I423+J423</f>
        <v>0</v>
      </c>
      <c r="Q423" s="196">
        <f>ROUND(I423*H423,3)</f>
        <v>0</v>
      </c>
      <c r="R423" s="196">
        <f>ROUND(J423*H423,3)</f>
        <v>0</v>
      </c>
      <c r="S423" s="66"/>
      <c r="T423" s="197">
        <f>S423*H423</f>
        <v>0</v>
      </c>
      <c r="U423" s="197">
        <v>2.4157199999999999</v>
      </c>
      <c r="V423" s="197">
        <f>U423*H423</f>
        <v>125.82036048000001</v>
      </c>
      <c r="W423" s="197">
        <v>0</v>
      </c>
      <c r="X423" s="198">
        <f>W423*H423</f>
        <v>0</v>
      </c>
      <c r="Y423" s="37"/>
      <c r="Z423" s="37"/>
      <c r="AA423" s="37"/>
      <c r="AB423" s="37"/>
      <c r="AC423" s="37"/>
      <c r="AD423" s="37"/>
      <c r="AE423" s="37"/>
      <c r="AR423" s="199" t="s">
        <v>335</v>
      </c>
      <c r="AT423" s="199" t="s">
        <v>331</v>
      </c>
      <c r="AU423" s="199" t="s">
        <v>96</v>
      </c>
      <c r="AY423" s="19" t="s">
        <v>329</v>
      </c>
      <c r="BE423" s="115">
        <f>IF(O423="základná",K423,0)</f>
        <v>0</v>
      </c>
      <c r="BF423" s="115">
        <f>IF(O423="znížená",K423,0)</f>
        <v>0</v>
      </c>
      <c r="BG423" s="115">
        <f>IF(O423="zákl. prenesená",K423,0)</f>
        <v>0</v>
      </c>
      <c r="BH423" s="115">
        <f>IF(O423="zníž. prenesená",K423,0)</f>
        <v>0</v>
      </c>
      <c r="BI423" s="115">
        <f>IF(O423="nulová",K423,0)</f>
        <v>0</v>
      </c>
      <c r="BJ423" s="19" t="s">
        <v>96</v>
      </c>
      <c r="BK423" s="200">
        <f>ROUND(P423*H423,3)</f>
        <v>0</v>
      </c>
      <c r="BL423" s="19" t="s">
        <v>335</v>
      </c>
      <c r="BM423" s="199" t="s">
        <v>604</v>
      </c>
    </row>
    <row r="424" spans="1:65" s="14" customFormat="1" ht="11.25">
      <c r="B424" s="210"/>
      <c r="D424" s="202" t="s">
        <v>348</v>
      </c>
      <c r="E424" s="211" t="s">
        <v>1</v>
      </c>
      <c r="F424" s="212" t="s">
        <v>605</v>
      </c>
      <c r="H424" s="211" t="s">
        <v>1</v>
      </c>
      <c r="I424" s="213"/>
      <c r="J424" s="213"/>
      <c r="M424" s="210"/>
      <c r="N424" s="214"/>
      <c r="O424" s="215"/>
      <c r="P424" s="215"/>
      <c r="Q424" s="215"/>
      <c r="R424" s="215"/>
      <c r="S424" s="215"/>
      <c r="T424" s="215"/>
      <c r="U424" s="215"/>
      <c r="V424" s="215"/>
      <c r="W424" s="215"/>
      <c r="X424" s="216"/>
      <c r="AT424" s="211" t="s">
        <v>348</v>
      </c>
      <c r="AU424" s="211" t="s">
        <v>96</v>
      </c>
      <c r="AV424" s="14" t="s">
        <v>90</v>
      </c>
      <c r="AW424" s="14" t="s">
        <v>4</v>
      </c>
      <c r="AX424" s="14" t="s">
        <v>83</v>
      </c>
      <c r="AY424" s="211" t="s">
        <v>329</v>
      </c>
    </row>
    <row r="425" spans="1:65" s="14" customFormat="1" ht="11.25">
      <c r="B425" s="210"/>
      <c r="D425" s="202" t="s">
        <v>348</v>
      </c>
      <c r="E425" s="211" t="s">
        <v>1</v>
      </c>
      <c r="F425" s="212" t="s">
        <v>606</v>
      </c>
      <c r="H425" s="211" t="s">
        <v>1</v>
      </c>
      <c r="I425" s="213"/>
      <c r="J425" s="213"/>
      <c r="M425" s="210"/>
      <c r="N425" s="214"/>
      <c r="O425" s="215"/>
      <c r="P425" s="215"/>
      <c r="Q425" s="215"/>
      <c r="R425" s="215"/>
      <c r="S425" s="215"/>
      <c r="T425" s="215"/>
      <c r="U425" s="215"/>
      <c r="V425" s="215"/>
      <c r="W425" s="215"/>
      <c r="X425" s="216"/>
      <c r="AT425" s="211" t="s">
        <v>348</v>
      </c>
      <c r="AU425" s="211" t="s">
        <v>96</v>
      </c>
      <c r="AV425" s="14" t="s">
        <v>90</v>
      </c>
      <c r="AW425" s="14" t="s">
        <v>4</v>
      </c>
      <c r="AX425" s="14" t="s">
        <v>83</v>
      </c>
      <c r="AY425" s="211" t="s">
        <v>329</v>
      </c>
    </row>
    <row r="426" spans="1:65" s="13" customFormat="1" ht="11.25">
      <c r="B426" s="201"/>
      <c r="D426" s="202" t="s">
        <v>348</v>
      </c>
      <c r="E426" s="203" t="s">
        <v>1</v>
      </c>
      <c r="F426" s="204" t="s">
        <v>607</v>
      </c>
      <c r="H426" s="205">
        <v>7.7530000000000001</v>
      </c>
      <c r="I426" s="206"/>
      <c r="J426" s="206"/>
      <c r="M426" s="201"/>
      <c r="N426" s="207"/>
      <c r="O426" s="208"/>
      <c r="P426" s="208"/>
      <c r="Q426" s="208"/>
      <c r="R426" s="208"/>
      <c r="S426" s="208"/>
      <c r="T426" s="208"/>
      <c r="U426" s="208"/>
      <c r="V426" s="208"/>
      <c r="W426" s="208"/>
      <c r="X426" s="209"/>
      <c r="AT426" s="203" t="s">
        <v>348</v>
      </c>
      <c r="AU426" s="203" t="s">
        <v>96</v>
      </c>
      <c r="AV426" s="13" t="s">
        <v>96</v>
      </c>
      <c r="AW426" s="13" t="s">
        <v>4</v>
      </c>
      <c r="AX426" s="13" t="s">
        <v>83</v>
      </c>
      <c r="AY426" s="203" t="s">
        <v>329</v>
      </c>
    </row>
    <row r="427" spans="1:65" s="13" customFormat="1" ht="11.25">
      <c r="B427" s="201"/>
      <c r="D427" s="202" t="s">
        <v>348</v>
      </c>
      <c r="E427" s="203" t="s">
        <v>1</v>
      </c>
      <c r="F427" s="204" t="s">
        <v>608</v>
      </c>
      <c r="H427" s="205">
        <v>11.429</v>
      </c>
      <c r="I427" s="206"/>
      <c r="J427" s="206"/>
      <c r="M427" s="201"/>
      <c r="N427" s="207"/>
      <c r="O427" s="208"/>
      <c r="P427" s="208"/>
      <c r="Q427" s="208"/>
      <c r="R427" s="208"/>
      <c r="S427" s="208"/>
      <c r="T427" s="208"/>
      <c r="U427" s="208"/>
      <c r="V427" s="208"/>
      <c r="W427" s="208"/>
      <c r="X427" s="209"/>
      <c r="AT427" s="203" t="s">
        <v>348</v>
      </c>
      <c r="AU427" s="203" t="s">
        <v>96</v>
      </c>
      <c r="AV427" s="13" t="s">
        <v>96</v>
      </c>
      <c r="AW427" s="13" t="s">
        <v>4</v>
      </c>
      <c r="AX427" s="13" t="s">
        <v>83</v>
      </c>
      <c r="AY427" s="203" t="s">
        <v>329</v>
      </c>
    </row>
    <row r="428" spans="1:65" s="14" customFormat="1" ht="11.25">
      <c r="B428" s="210"/>
      <c r="D428" s="202" t="s">
        <v>348</v>
      </c>
      <c r="E428" s="211" t="s">
        <v>1</v>
      </c>
      <c r="F428" s="212" t="s">
        <v>609</v>
      </c>
      <c r="H428" s="211" t="s">
        <v>1</v>
      </c>
      <c r="I428" s="213"/>
      <c r="J428" s="213"/>
      <c r="M428" s="210"/>
      <c r="N428" s="214"/>
      <c r="O428" s="215"/>
      <c r="P428" s="215"/>
      <c r="Q428" s="215"/>
      <c r="R428" s="215"/>
      <c r="S428" s="215"/>
      <c r="T428" s="215"/>
      <c r="U428" s="215"/>
      <c r="V428" s="215"/>
      <c r="W428" s="215"/>
      <c r="X428" s="216"/>
      <c r="AT428" s="211" t="s">
        <v>348</v>
      </c>
      <c r="AU428" s="211" t="s">
        <v>96</v>
      </c>
      <c r="AV428" s="14" t="s">
        <v>90</v>
      </c>
      <c r="AW428" s="14" t="s">
        <v>4</v>
      </c>
      <c r="AX428" s="14" t="s">
        <v>83</v>
      </c>
      <c r="AY428" s="211" t="s">
        <v>329</v>
      </c>
    </row>
    <row r="429" spans="1:65" s="13" customFormat="1" ht="11.25">
      <c r="B429" s="201"/>
      <c r="D429" s="202" t="s">
        <v>348</v>
      </c>
      <c r="E429" s="203" t="s">
        <v>1</v>
      </c>
      <c r="F429" s="204" t="s">
        <v>610</v>
      </c>
      <c r="H429" s="205">
        <v>8.2880000000000003</v>
      </c>
      <c r="I429" s="206"/>
      <c r="J429" s="206"/>
      <c r="M429" s="201"/>
      <c r="N429" s="207"/>
      <c r="O429" s="208"/>
      <c r="P429" s="208"/>
      <c r="Q429" s="208"/>
      <c r="R429" s="208"/>
      <c r="S429" s="208"/>
      <c r="T429" s="208"/>
      <c r="U429" s="208"/>
      <c r="V429" s="208"/>
      <c r="W429" s="208"/>
      <c r="X429" s="209"/>
      <c r="AT429" s="203" t="s">
        <v>348</v>
      </c>
      <c r="AU429" s="203" t="s">
        <v>96</v>
      </c>
      <c r="AV429" s="13" t="s">
        <v>96</v>
      </c>
      <c r="AW429" s="13" t="s">
        <v>4</v>
      </c>
      <c r="AX429" s="13" t="s">
        <v>83</v>
      </c>
      <c r="AY429" s="203" t="s">
        <v>329</v>
      </c>
    </row>
    <row r="430" spans="1:65" s="14" customFormat="1" ht="11.25">
      <c r="B430" s="210"/>
      <c r="D430" s="202" t="s">
        <v>348</v>
      </c>
      <c r="E430" s="211" t="s">
        <v>1</v>
      </c>
      <c r="F430" s="212" t="s">
        <v>611</v>
      </c>
      <c r="H430" s="211" t="s">
        <v>1</v>
      </c>
      <c r="I430" s="213"/>
      <c r="J430" s="213"/>
      <c r="M430" s="210"/>
      <c r="N430" s="214"/>
      <c r="O430" s="215"/>
      <c r="P430" s="215"/>
      <c r="Q430" s="215"/>
      <c r="R430" s="215"/>
      <c r="S430" s="215"/>
      <c r="T430" s="215"/>
      <c r="U430" s="215"/>
      <c r="V430" s="215"/>
      <c r="W430" s="215"/>
      <c r="X430" s="216"/>
      <c r="AT430" s="211" t="s">
        <v>348</v>
      </c>
      <c r="AU430" s="211" t="s">
        <v>96</v>
      </c>
      <c r="AV430" s="14" t="s">
        <v>90</v>
      </c>
      <c r="AW430" s="14" t="s">
        <v>4</v>
      </c>
      <c r="AX430" s="14" t="s">
        <v>83</v>
      </c>
      <c r="AY430" s="211" t="s">
        <v>329</v>
      </c>
    </row>
    <row r="431" spans="1:65" s="13" customFormat="1" ht="11.25">
      <c r="B431" s="201"/>
      <c r="D431" s="202" t="s">
        <v>348</v>
      </c>
      <c r="E431" s="203" t="s">
        <v>1</v>
      </c>
      <c r="F431" s="204" t="s">
        <v>612</v>
      </c>
      <c r="H431" s="205">
        <v>3.0459999999999998</v>
      </c>
      <c r="I431" s="206"/>
      <c r="J431" s="206"/>
      <c r="M431" s="201"/>
      <c r="N431" s="207"/>
      <c r="O431" s="208"/>
      <c r="P431" s="208"/>
      <c r="Q431" s="208"/>
      <c r="R431" s="208"/>
      <c r="S431" s="208"/>
      <c r="T431" s="208"/>
      <c r="U431" s="208"/>
      <c r="V431" s="208"/>
      <c r="W431" s="208"/>
      <c r="X431" s="209"/>
      <c r="AT431" s="203" t="s">
        <v>348</v>
      </c>
      <c r="AU431" s="203" t="s">
        <v>96</v>
      </c>
      <c r="AV431" s="13" t="s">
        <v>96</v>
      </c>
      <c r="AW431" s="13" t="s">
        <v>4</v>
      </c>
      <c r="AX431" s="13" t="s">
        <v>83</v>
      </c>
      <c r="AY431" s="203" t="s">
        <v>329</v>
      </c>
    </row>
    <row r="432" spans="1:65" s="13" customFormat="1" ht="11.25">
      <c r="B432" s="201"/>
      <c r="D432" s="202" t="s">
        <v>348</v>
      </c>
      <c r="E432" s="203" t="s">
        <v>1</v>
      </c>
      <c r="F432" s="204" t="s">
        <v>613</v>
      </c>
      <c r="H432" s="205">
        <v>2.8079999999999998</v>
      </c>
      <c r="I432" s="206"/>
      <c r="J432" s="206"/>
      <c r="M432" s="201"/>
      <c r="N432" s="207"/>
      <c r="O432" s="208"/>
      <c r="P432" s="208"/>
      <c r="Q432" s="208"/>
      <c r="R432" s="208"/>
      <c r="S432" s="208"/>
      <c r="T432" s="208"/>
      <c r="U432" s="208"/>
      <c r="V432" s="208"/>
      <c r="W432" s="208"/>
      <c r="X432" s="209"/>
      <c r="AT432" s="203" t="s">
        <v>348</v>
      </c>
      <c r="AU432" s="203" t="s">
        <v>96</v>
      </c>
      <c r="AV432" s="13" t="s">
        <v>96</v>
      </c>
      <c r="AW432" s="13" t="s">
        <v>4</v>
      </c>
      <c r="AX432" s="13" t="s">
        <v>83</v>
      </c>
      <c r="AY432" s="203" t="s">
        <v>329</v>
      </c>
    </row>
    <row r="433" spans="1:65" s="16" customFormat="1" ht="11.25">
      <c r="B433" s="225"/>
      <c r="D433" s="202" t="s">
        <v>348</v>
      </c>
      <c r="E433" s="226" t="s">
        <v>1</v>
      </c>
      <c r="F433" s="227" t="s">
        <v>445</v>
      </c>
      <c r="H433" s="228">
        <v>33.323999999999998</v>
      </c>
      <c r="I433" s="229"/>
      <c r="J433" s="229"/>
      <c r="M433" s="225"/>
      <c r="N433" s="230"/>
      <c r="O433" s="231"/>
      <c r="P433" s="231"/>
      <c r="Q433" s="231"/>
      <c r="R433" s="231"/>
      <c r="S433" s="231"/>
      <c r="T433" s="231"/>
      <c r="U433" s="231"/>
      <c r="V433" s="231"/>
      <c r="W433" s="231"/>
      <c r="X433" s="232"/>
      <c r="AT433" s="226" t="s">
        <v>348</v>
      </c>
      <c r="AU433" s="226" t="s">
        <v>96</v>
      </c>
      <c r="AV433" s="16" t="s">
        <v>178</v>
      </c>
      <c r="AW433" s="16" t="s">
        <v>4</v>
      </c>
      <c r="AX433" s="16" t="s">
        <v>83</v>
      </c>
      <c r="AY433" s="226" t="s">
        <v>329</v>
      </c>
    </row>
    <row r="434" spans="1:65" s="14" customFormat="1" ht="11.25">
      <c r="B434" s="210"/>
      <c r="D434" s="202" t="s">
        <v>348</v>
      </c>
      <c r="E434" s="211" t="s">
        <v>1</v>
      </c>
      <c r="F434" s="212" t="s">
        <v>614</v>
      </c>
      <c r="H434" s="211" t="s">
        <v>1</v>
      </c>
      <c r="I434" s="213"/>
      <c r="J434" s="213"/>
      <c r="M434" s="210"/>
      <c r="N434" s="214"/>
      <c r="O434" s="215"/>
      <c r="P434" s="215"/>
      <c r="Q434" s="215"/>
      <c r="R434" s="215"/>
      <c r="S434" s="215"/>
      <c r="T434" s="215"/>
      <c r="U434" s="215"/>
      <c r="V434" s="215"/>
      <c r="W434" s="215"/>
      <c r="X434" s="216"/>
      <c r="AT434" s="211" t="s">
        <v>348</v>
      </c>
      <c r="AU434" s="211" t="s">
        <v>96</v>
      </c>
      <c r="AV434" s="14" t="s">
        <v>90</v>
      </c>
      <c r="AW434" s="14" t="s">
        <v>4</v>
      </c>
      <c r="AX434" s="14" t="s">
        <v>83</v>
      </c>
      <c r="AY434" s="211" t="s">
        <v>329</v>
      </c>
    </row>
    <row r="435" spans="1:65" s="13" customFormat="1" ht="11.25">
      <c r="B435" s="201"/>
      <c r="D435" s="202" t="s">
        <v>348</v>
      </c>
      <c r="E435" s="203" t="s">
        <v>1</v>
      </c>
      <c r="F435" s="204" t="s">
        <v>615</v>
      </c>
      <c r="H435" s="205">
        <v>9.1159999999999997</v>
      </c>
      <c r="I435" s="206"/>
      <c r="J435" s="206"/>
      <c r="M435" s="201"/>
      <c r="N435" s="207"/>
      <c r="O435" s="208"/>
      <c r="P435" s="208"/>
      <c r="Q435" s="208"/>
      <c r="R435" s="208"/>
      <c r="S435" s="208"/>
      <c r="T435" s="208"/>
      <c r="U435" s="208"/>
      <c r="V435" s="208"/>
      <c r="W435" s="208"/>
      <c r="X435" s="209"/>
      <c r="AT435" s="203" t="s">
        <v>348</v>
      </c>
      <c r="AU435" s="203" t="s">
        <v>96</v>
      </c>
      <c r="AV435" s="13" t="s">
        <v>96</v>
      </c>
      <c r="AW435" s="13" t="s">
        <v>4</v>
      </c>
      <c r="AX435" s="13" t="s">
        <v>83</v>
      </c>
      <c r="AY435" s="203" t="s">
        <v>329</v>
      </c>
    </row>
    <row r="436" spans="1:65" s="13" customFormat="1" ht="11.25">
      <c r="B436" s="201"/>
      <c r="D436" s="202" t="s">
        <v>348</v>
      </c>
      <c r="E436" s="203" t="s">
        <v>1</v>
      </c>
      <c r="F436" s="204" t="s">
        <v>616</v>
      </c>
      <c r="H436" s="205">
        <v>7.3129999999999997</v>
      </c>
      <c r="I436" s="206"/>
      <c r="J436" s="206"/>
      <c r="M436" s="201"/>
      <c r="N436" s="207"/>
      <c r="O436" s="208"/>
      <c r="P436" s="208"/>
      <c r="Q436" s="208"/>
      <c r="R436" s="208"/>
      <c r="S436" s="208"/>
      <c r="T436" s="208"/>
      <c r="U436" s="208"/>
      <c r="V436" s="208"/>
      <c r="W436" s="208"/>
      <c r="X436" s="209"/>
      <c r="AT436" s="203" t="s">
        <v>348</v>
      </c>
      <c r="AU436" s="203" t="s">
        <v>96</v>
      </c>
      <c r="AV436" s="13" t="s">
        <v>96</v>
      </c>
      <c r="AW436" s="13" t="s">
        <v>4</v>
      </c>
      <c r="AX436" s="13" t="s">
        <v>83</v>
      </c>
      <c r="AY436" s="203" t="s">
        <v>329</v>
      </c>
    </row>
    <row r="437" spans="1:65" s="13" customFormat="1" ht="11.25">
      <c r="B437" s="201"/>
      <c r="D437" s="202" t="s">
        <v>348</v>
      </c>
      <c r="E437" s="203" t="s">
        <v>1</v>
      </c>
      <c r="F437" s="204" t="s">
        <v>617</v>
      </c>
      <c r="H437" s="205">
        <v>2.331</v>
      </c>
      <c r="I437" s="206"/>
      <c r="J437" s="206"/>
      <c r="M437" s="201"/>
      <c r="N437" s="207"/>
      <c r="O437" s="208"/>
      <c r="P437" s="208"/>
      <c r="Q437" s="208"/>
      <c r="R437" s="208"/>
      <c r="S437" s="208"/>
      <c r="T437" s="208"/>
      <c r="U437" s="208"/>
      <c r="V437" s="208"/>
      <c r="W437" s="208"/>
      <c r="X437" s="209"/>
      <c r="AT437" s="203" t="s">
        <v>348</v>
      </c>
      <c r="AU437" s="203" t="s">
        <v>96</v>
      </c>
      <c r="AV437" s="13" t="s">
        <v>96</v>
      </c>
      <c r="AW437" s="13" t="s">
        <v>4</v>
      </c>
      <c r="AX437" s="13" t="s">
        <v>83</v>
      </c>
      <c r="AY437" s="203" t="s">
        <v>329</v>
      </c>
    </row>
    <row r="438" spans="1:65" s="16" customFormat="1" ht="11.25">
      <c r="B438" s="225"/>
      <c r="D438" s="202" t="s">
        <v>348</v>
      </c>
      <c r="E438" s="226" t="s">
        <v>1</v>
      </c>
      <c r="F438" s="227" t="s">
        <v>445</v>
      </c>
      <c r="H438" s="228">
        <v>18.759999999999998</v>
      </c>
      <c r="I438" s="229"/>
      <c r="J438" s="229"/>
      <c r="M438" s="225"/>
      <c r="N438" s="230"/>
      <c r="O438" s="231"/>
      <c r="P438" s="231"/>
      <c r="Q438" s="231"/>
      <c r="R438" s="231"/>
      <c r="S438" s="231"/>
      <c r="T438" s="231"/>
      <c r="U438" s="231"/>
      <c r="V438" s="231"/>
      <c r="W438" s="231"/>
      <c r="X438" s="232"/>
      <c r="AT438" s="226" t="s">
        <v>348</v>
      </c>
      <c r="AU438" s="226" t="s">
        <v>96</v>
      </c>
      <c r="AV438" s="16" t="s">
        <v>178</v>
      </c>
      <c r="AW438" s="16" t="s">
        <v>4</v>
      </c>
      <c r="AX438" s="16" t="s">
        <v>83</v>
      </c>
      <c r="AY438" s="226" t="s">
        <v>329</v>
      </c>
    </row>
    <row r="439" spans="1:65" s="15" customFormat="1" ht="11.25">
      <c r="B439" s="217"/>
      <c r="D439" s="202" t="s">
        <v>348</v>
      </c>
      <c r="E439" s="218" t="s">
        <v>1</v>
      </c>
      <c r="F439" s="219" t="s">
        <v>380</v>
      </c>
      <c r="H439" s="220">
        <v>52.084000000000003</v>
      </c>
      <c r="I439" s="221"/>
      <c r="J439" s="221"/>
      <c r="M439" s="217"/>
      <c r="N439" s="222"/>
      <c r="O439" s="223"/>
      <c r="P439" s="223"/>
      <c r="Q439" s="223"/>
      <c r="R439" s="223"/>
      <c r="S439" s="223"/>
      <c r="T439" s="223"/>
      <c r="U439" s="223"/>
      <c r="V439" s="223"/>
      <c r="W439" s="223"/>
      <c r="X439" s="224"/>
      <c r="AT439" s="218" t="s">
        <v>348</v>
      </c>
      <c r="AU439" s="218" t="s">
        <v>96</v>
      </c>
      <c r="AV439" s="15" t="s">
        <v>335</v>
      </c>
      <c r="AW439" s="15" t="s">
        <v>4</v>
      </c>
      <c r="AX439" s="15" t="s">
        <v>90</v>
      </c>
      <c r="AY439" s="218" t="s">
        <v>329</v>
      </c>
    </row>
    <row r="440" spans="1:65" s="2" customFormat="1" ht="21.75" customHeight="1">
      <c r="A440" s="37"/>
      <c r="B440" s="153"/>
      <c r="C440" s="187" t="s">
        <v>618</v>
      </c>
      <c r="D440" s="187" t="s">
        <v>331</v>
      </c>
      <c r="E440" s="188" t="s">
        <v>619</v>
      </c>
      <c r="F440" s="189" t="s">
        <v>620</v>
      </c>
      <c r="G440" s="190" t="s">
        <v>334</v>
      </c>
      <c r="H440" s="191">
        <v>128.43799999999999</v>
      </c>
      <c r="I440" s="192"/>
      <c r="J440" s="192"/>
      <c r="K440" s="191">
        <f>ROUND(P440*H440,3)</f>
        <v>0</v>
      </c>
      <c r="L440" s="193"/>
      <c r="M440" s="38"/>
      <c r="N440" s="194" t="s">
        <v>1</v>
      </c>
      <c r="O440" s="195" t="s">
        <v>47</v>
      </c>
      <c r="P440" s="196">
        <f>I440+J440</f>
        <v>0</v>
      </c>
      <c r="Q440" s="196">
        <f>ROUND(I440*H440,3)</f>
        <v>0</v>
      </c>
      <c r="R440" s="196">
        <f>ROUND(J440*H440,3)</f>
        <v>0</v>
      </c>
      <c r="S440" s="66"/>
      <c r="T440" s="197">
        <f>S440*H440</f>
        <v>0</v>
      </c>
      <c r="U440" s="197">
        <v>4.0699999999999998E-3</v>
      </c>
      <c r="V440" s="197">
        <f>U440*H440</f>
        <v>0.52274265999999991</v>
      </c>
      <c r="W440" s="197">
        <v>0</v>
      </c>
      <c r="X440" s="198">
        <f>W440*H440</f>
        <v>0</v>
      </c>
      <c r="Y440" s="37"/>
      <c r="Z440" s="37"/>
      <c r="AA440" s="37"/>
      <c r="AB440" s="37"/>
      <c r="AC440" s="37"/>
      <c r="AD440" s="37"/>
      <c r="AE440" s="37"/>
      <c r="AR440" s="199" t="s">
        <v>335</v>
      </c>
      <c r="AT440" s="199" t="s">
        <v>331</v>
      </c>
      <c r="AU440" s="199" t="s">
        <v>96</v>
      </c>
      <c r="AY440" s="19" t="s">
        <v>329</v>
      </c>
      <c r="BE440" s="115">
        <f>IF(O440="základná",K440,0)</f>
        <v>0</v>
      </c>
      <c r="BF440" s="115">
        <f>IF(O440="znížená",K440,0)</f>
        <v>0</v>
      </c>
      <c r="BG440" s="115">
        <f>IF(O440="zákl. prenesená",K440,0)</f>
        <v>0</v>
      </c>
      <c r="BH440" s="115">
        <f>IF(O440="zníž. prenesená",K440,0)</f>
        <v>0</v>
      </c>
      <c r="BI440" s="115">
        <f>IF(O440="nulová",K440,0)</f>
        <v>0</v>
      </c>
      <c r="BJ440" s="19" t="s">
        <v>96</v>
      </c>
      <c r="BK440" s="200">
        <f>ROUND(P440*H440,3)</f>
        <v>0</v>
      </c>
      <c r="BL440" s="19" t="s">
        <v>335</v>
      </c>
      <c r="BM440" s="199" t="s">
        <v>621</v>
      </c>
    </row>
    <row r="441" spans="1:65" s="14" customFormat="1" ht="11.25">
      <c r="B441" s="210"/>
      <c r="D441" s="202" t="s">
        <v>348</v>
      </c>
      <c r="E441" s="211" t="s">
        <v>1</v>
      </c>
      <c r="F441" s="212" t="s">
        <v>605</v>
      </c>
      <c r="H441" s="211" t="s">
        <v>1</v>
      </c>
      <c r="I441" s="213"/>
      <c r="J441" s="213"/>
      <c r="M441" s="210"/>
      <c r="N441" s="214"/>
      <c r="O441" s="215"/>
      <c r="P441" s="215"/>
      <c r="Q441" s="215"/>
      <c r="R441" s="215"/>
      <c r="S441" s="215"/>
      <c r="T441" s="215"/>
      <c r="U441" s="215"/>
      <c r="V441" s="215"/>
      <c r="W441" s="215"/>
      <c r="X441" s="216"/>
      <c r="AT441" s="211" t="s">
        <v>348</v>
      </c>
      <c r="AU441" s="211" t="s">
        <v>96</v>
      </c>
      <c r="AV441" s="14" t="s">
        <v>90</v>
      </c>
      <c r="AW441" s="14" t="s">
        <v>4</v>
      </c>
      <c r="AX441" s="14" t="s">
        <v>83</v>
      </c>
      <c r="AY441" s="211" t="s">
        <v>329</v>
      </c>
    </row>
    <row r="442" spans="1:65" s="14" customFormat="1" ht="11.25">
      <c r="B442" s="210"/>
      <c r="D442" s="202" t="s">
        <v>348</v>
      </c>
      <c r="E442" s="211" t="s">
        <v>1</v>
      </c>
      <c r="F442" s="212" t="s">
        <v>606</v>
      </c>
      <c r="H442" s="211" t="s">
        <v>1</v>
      </c>
      <c r="I442" s="213"/>
      <c r="J442" s="213"/>
      <c r="M442" s="210"/>
      <c r="N442" s="214"/>
      <c r="O442" s="215"/>
      <c r="P442" s="215"/>
      <c r="Q442" s="215"/>
      <c r="R442" s="215"/>
      <c r="S442" s="215"/>
      <c r="T442" s="215"/>
      <c r="U442" s="215"/>
      <c r="V442" s="215"/>
      <c r="W442" s="215"/>
      <c r="X442" s="216"/>
      <c r="AT442" s="211" t="s">
        <v>348</v>
      </c>
      <c r="AU442" s="211" t="s">
        <v>96</v>
      </c>
      <c r="AV442" s="14" t="s">
        <v>90</v>
      </c>
      <c r="AW442" s="14" t="s">
        <v>4</v>
      </c>
      <c r="AX442" s="14" t="s">
        <v>83</v>
      </c>
      <c r="AY442" s="211" t="s">
        <v>329</v>
      </c>
    </row>
    <row r="443" spans="1:65" s="13" customFormat="1" ht="11.25">
      <c r="B443" s="201"/>
      <c r="D443" s="202" t="s">
        <v>348</v>
      </c>
      <c r="E443" s="203" t="s">
        <v>1</v>
      </c>
      <c r="F443" s="204" t="s">
        <v>622</v>
      </c>
      <c r="H443" s="205">
        <v>18.242999999999999</v>
      </c>
      <c r="I443" s="206"/>
      <c r="J443" s="206"/>
      <c r="M443" s="201"/>
      <c r="N443" s="207"/>
      <c r="O443" s="208"/>
      <c r="P443" s="208"/>
      <c r="Q443" s="208"/>
      <c r="R443" s="208"/>
      <c r="S443" s="208"/>
      <c r="T443" s="208"/>
      <c r="U443" s="208"/>
      <c r="V443" s="208"/>
      <c r="W443" s="208"/>
      <c r="X443" s="209"/>
      <c r="AT443" s="203" t="s">
        <v>348</v>
      </c>
      <c r="AU443" s="203" t="s">
        <v>96</v>
      </c>
      <c r="AV443" s="13" t="s">
        <v>96</v>
      </c>
      <c r="AW443" s="13" t="s">
        <v>4</v>
      </c>
      <c r="AX443" s="13" t="s">
        <v>83</v>
      </c>
      <c r="AY443" s="203" t="s">
        <v>329</v>
      </c>
    </row>
    <row r="444" spans="1:65" s="13" customFormat="1" ht="11.25">
      <c r="B444" s="201"/>
      <c r="D444" s="202" t="s">
        <v>348</v>
      </c>
      <c r="E444" s="203" t="s">
        <v>1</v>
      </c>
      <c r="F444" s="204" t="s">
        <v>623</v>
      </c>
      <c r="H444" s="205">
        <v>26.890999999999998</v>
      </c>
      <c r="I444" s="206"/>
      <c r="J444" s="206"/>
      <c r="M444" s="201"/>
      <c r="N444" s="207"/>
      <c r="O444" s="208"/>
      <c r="P444" s="208"/>
      <c r="Q444" s="208"/>
      <c r="R444" s="208"/>
      <c r="S444" s="208"/>
      <c r="T444" s="208"/>
      <c r="U444" s="208"/>
      <c r="V444" s="208"/>
      <c r="W444" s="208"/>
      <c r="X444" s="209"/>
      <c r="AT444" s="203" t="s">
        <v>348</v>
      </c>
      <c r="AU444" s="203" t="s">
        <v>96</v>
      </c>
      <c r="AV444" s="13" t="s">
        <v>96</v>
      </c>
      <c r="AW444" s="13" t="s">
        <v>4</v>
      </c>
      <c r="AX444" s="13" t="s">
        <v>83</v>
      </c>
      <c r="AY444" s="203" t="s">
        <v>329</v>
      </c>
    </row>
    <row r="445" spans="1:65" s="14" customFormat="1" ht="11.25">
      <c r="B445" s="210"/>
      <c r="D445" s="202" t="s">
        <v>348</v>
      </c>
      <c r="E445" s="211" t="s">
        <v>1</v>
      </c>
      <c r="F445" s="212" t="s">
        <v>609</v>
      </c>
      <c r="H445" s="211" t="s">
        <v>1</v>
      </c>
      <c r="I445" s="213"/>
      <c r="J445" s="213"/>
      <c r="M445" s="210"/>
      <c r="N445" s="214"/>
      <c r="O445" s="215"/>
      <c r="P445" s="215"/>
      <c r="Q445" s="215"/>
      <c r="R445" s="215"/>
      <c r="S445" s="215"/>
      <c r="T445" s="215"/>
      <c r="U445" s="215"/>
      <c r="V445" s="215"/>
      <c r="W445" s="215"/>
      <c r="X445" s="216"/>
      <c r="AT445" s="211" t="s">
        <v>348</v>
      </c>
      <c r="AU445" s="211" t="s">
        <v>96</v>
      </c>
      <c r="AV445" s="14" t="s">
        <v>90</v>
      </c>
      <c r="AW445" s="14" t="s">
        <v>4</v>
      </c>
      <c r="AX445" s="14" t="s">
        <v>83</v>
      </c>
      <c r="AY445" s="211" t="s">
        <v>329</v>
      </c>
    </row>
    <row r="446" spans="1:65" s="13" customFormat="1" ht="11.25">
      <c r="B446" s="201"/>
      <c r="D446" s="202" t="s">
        <v>348</v>
      </c>
      <c r="E446" s="203" t="s">
        <v>1</v>
      </c>
      <c r="F446" s="204" t="s">
        <v>624</v>
      </c>
      <c r="H446" s="205">
        <v>19.501999999999999</v>
      </c>
      <c r="I446" s="206"/>
      <c r="J446" s="206"/>
      <c r="M446" s="201"/>
      <c r="N446" s="207"/>
      <c r="O446" s="208"/>
      <c r="P446" s="208"/>
      <c r="Q446" s="208"/>
      <c r="R446" s="208"/>
      <c r="S446" s="208"/>
      <c r="T446" s="208"/>
      <c r="U446" s="208"/>
      <c r="V446" s="208"/>
      <c r="W446" s="208"/>
      <c r="X446" s="209"/>
      <c r="AT446" s="203" t="s">
        <v>348</v>
      </c>
      <c r="AU446" s="203" t="s">
        <v>96</v>
      </c>
      <c r="AV446" s="13" t="s">
        <v>96</v>
      </c>
      <c r="AW446" s="13" t="s">
        <v>4</v>
      </c>
      <c r="AX446" s="13" t="s">
        <v>83</v>
      </c>
      <c r="AY446" s="203" t="s">
        <v>329</v>
      </c>
    </row>
    <row r="447" spans="1:65" s="14" customFormat="1" ht="11.25">
      <c r="B447" s="210"/>
      <c r="D447" s="202" t="s">
        <v>348</v>
      </c>
      <c r="E447" s="211" t="s">
        <v>1</v>
      </c>
      <c r="F447" s="212" t="s">
        <v>611</v>
      </c>
      <c r="H447" s="211" t="s">
        <v>1</v>
      </c>
      <c r="I447" s="213"/>
      <c r="J447" s="213"/>
      <c r="M447" s="210"/>
      <c r="N447" s="214"/>
      <c r="O447" s="215"/>
      <c r="P447" s="215"/>
      <c r="Q447" s="215"/>
      <c r="R447" s="215"/>
      <c r="S447" s="215"/>
      <c r="T447" s="215"/>
      <c r="U447" s="215"/>
      <c r="V447" s="215"/>
      <c r="W447" s="215"/>
      <c r="X447" s="216"/>
      <c r="AT447" s="211" t="s">
        <v>348</v>
      </c>
      <c r="AU447" s="211" t="s">
        <v>96</v>
      </c>
      <c r="AV447" s="14" t="s">
        <v>90</v>
      </c>
      <c r="AW447" s="14" t="s">
        <v>4</v>
      </c>
      <c r="AX447" s="14" t="s">
        <v>83</v>
      </c>
      <c r="AY447" s="211" t="s">
        <v>329</v>
      </c>
    </row>
    <row r="448" spans="1:65" s="13" customFormat="1" ht="11.25">
      <c r="B448" s="201"/>
      <c r="D448" s="202" t="s">
        <v>348</v>
      </c>
      <c r="E448" s="203" t="s">
        <v>1</v>
      </c>
      <c r="F448" s="204" t="s">
        <v>625</v>
      </c>
      <c r="H448" s="205">
        <v>7.1680000000000001</v>
      </c>
      <c r="I448" s="206"/>
      <c r="J448" s="206"/>
      <c r="M448" s="201"/>
      <c r="N448" s="207"/>
      <c r="O448" s="208"/>
      <c r="P448" s="208"/>
      <c r="Q448" s="208"/>
      <c r="R448" s="208"/>
      <c r="S448" s="208"/>
      <c r="T448" s="208"/>
      <c r="U448" s="208"/>
      <c r="V448" s="208"/>
      <c r="W448" s="208"/>
      <c r="X448" s="209"/>
      <c r="AT448" s="203" t="s">
        <v>348</v>
      </c>
      <c r="AU448" s="203" t="s">
        <v>96</v>
      </c>
      <c r="AV448" s="13" t="s">
        <v>96</v>
      </c>
      <c r="AW448" s="13" t="s">
        <v>4</v>
      </c>
      <c r="AX448" s="13" t="s">
        <v>83</v>
      </c>
      <c r="AY448" s="203" t="s">
        <v>329</v>
      </c>
    </row>
    <row r="449" spans="1:65" s="13" customFormat="1" ht="11.25">
      <c r="B449" s="201"/>
      <c r="D449" s="202" t="s">
        <v>348</v>
      </c>
      <c r="E449" s="203" t="s">
        <v>1</v>
      </c>
      <c r="F449" s="204" t="s">
        <v>626</v>
      </c>
      <c r="H449" s="205">
        <v>6.6079999999999997</v>
      </c>
      <c r="I449" s="206"/>
      <c r="J449" s="206"/>
      <c r="M449" s="201"/>
      <c r="N449" s="207"/>
      <c r="O449" s="208"/>
      <c r="P449" s="208"/>
      <c r="Q449" s="208"/>
      <c r="R449" s="208"/>
      <c r="S449" s="208"/>
      <c r="T449" s="208"/>
      <c r="U449" s="208"/>
      <c r="V449" s="208"/>
      <c r="W449" s="208"/>
      <c r="X449" s="209"/>
      <c r="AT449" s="203" t="s">
        <v>348</v>
      </c>
      <c r="AU449" s="203" t="s">
        <v>96</v>
      </c>
      <c r="AV449" s="13" t="s">
        <v>96</v>
      </c>
      <c r="AW449" s="13" t="s">
        <v>4</v>
      </c>
      <c r="AX449" s="13" t="s">
        <v>83</v>
      </c>
      <c r="AY449" s="203" t="s">
        <v>329</v>
      </c>
    </row>
    <row r="450" spans="1:65" s="16" customFormat="1" ht="11.25">
      <c r="B450" s="225"/>
      <c r="D450" s="202" t="s">
        <v>348</v>
      </c>
      <c r="E450" s="226" t="s">
        <v>1</v>
      </c>
      <c r="F450" s="227" t="s">
        <v>445</v>
      </c>
      <c r="H450" s="228">
        <v>78.412000000000006</v>
      </c>
      <c r="I450" s="229"/>
      <c r="J450" s="229"/>
      <c r="M450" s="225"/>
      <c r="N450" s="230"/>
      <c r="O450" s="231"/>
      <c r="P450" s="231"/>
      <c r="Q450" s="231"/>
      <c r="R450" s="231"/>
      <c r="S450" s="231"/>
      <c r="T450" s="231"/>
      <c r="U450" s="231"/>
      <c r="V450" s="231"/>
      <c r="W450" s="231"/>
      <c r="X450" s="232"/>
      <c r="AT450" s="226" t="s">
        <v>348</v>
      </c>
      <c r="AU450" s="226" t="s">
        <v>96</v>
      </c>
      <c r="AV450" s="16" t="s">
        <v>178</v>
      </c>
      <c r="AW450" s="16" t="s">
        <v>4</v>
      </c>
      <c r="AX450" s="16" t="s">
        <v>83</v>
      </c>
      <c r="AY450" s="226" t="s">
        <v>329</v>
      </c>
    </row>
    <row r="451" spans="1:65" s="14" customFormat="1" ht="11.25">
      <c r="B451" s="210"/>
      <c r="D451" s="202" t="s">
        <v>348</v>
      </c>
      <c r="E451" s="211" t="s">
        <v>1</v>
      </c>
      <c r="F451" s="212" t="s">
        <v>614</v>
      </c>
      <c r="H451" s="211" t="s">
        <v>1</v>
      </c>
      <c r="I451" s="213"/>
      <c r="J451" s="213"/>
      <c r="M451" s="210"/>
      <c r="N451" s="214"/>
      <c r="O451" s="215"/>
      <c r="P451" s="215"/>
      <c r="Q451" s="215"/>
      <c r="R451" s="215"/>
      <c r="S451" s="215"/>
      <c r="T451" s="215"/>
      <c r="U451" s="215"/>
      <c r="V451" s="215"/>
      <c r="W451" s="215"/>
      <c r="X451" s="216"/>
      <c r="AT451" s="211" t="s">
        <v>348</v>
      </c>
      <c r="AU451" s="211" t="s">
        <v>96</v>
      </c>
      <c r="AV451" s="14" t="s">
        <v>90</v>
      </c>
      <c r="AW451" s="14" t="s">
        <v>4</v>
      </c>
      <c r="AX451" s="14" t="s">
        <v>83</v>
      </c>
      <c r="AY451" s="211" t="s">
        <v>329</v>
      </c>
    </row>
    <row r="452" spans="1:65" s="13" customFormat="1" ht="11.25">
      <c r="B452" s="201"/>
      <c r="D452" s="202" t="s">
        <v>348</v>
      </c>
      <c r="E452" s="203" t="s">
        <v>1</v>
      </c>
      <c r="F452" s="204" t="s">
        <v>627</v>
      </c>
      <c r="H452" s="205">
        <v>24.308</v>
      </c>
      <c r="I452" s="206"/>
      <c r="J452" s="206"/>
      <c r="M452" s="201"/>
      <c r="N452" s="207"/>
      <c r="O452" s="208"/>
      <c r="P452" s="208"/>
      <c r="Q452" s="208"/>
      <c r="R452" s="208"/>
      <c r="S452" s="208"/>
      <c r="T452" s="208"/>
      <c r="U452" s="208"/>
      <c r="V452" s="208"/>
      <c r="W452" s="208"/>
      <c r="X452" s="209"/>
      <c r="AT452" s="203" t="s">
        <v>348</v>
      </c>
      <c r="AU452" s="203" t="s">
        <v>96</v>
      </c>
      <c r="AV452" s="13" t="s">
        <v>96</v>
      </c>
      <c r="AW452" s="13" t="s">
        <v>4</v>
      </c>
      <c r="AX452" s="13" t="s">
        <v>83</v>
      </c>
      <c r="AY452" s="203" t="s">
        <v>329</v>
      </c>
    </row>
    <row r="453" spans="1:65" s="13" customFormat="1" ht="11.25">
      <c r="B453" s="201"/>
      <c r="D453" s="202" t="s">
        <v>348</v>
      </c>
      <c r="E453" s="203" t="s">
        <v>1</v>
      </c>
      <c r="F453" s="204" t="s">
        <v>624</v>
      </c>
      <c r="H453" s="205">
        <v>19.501999999999999</v>
      </c>
      <c r="I453" s="206"/>
      <c r="J453" s="206"/>
      <c r="M453" s="201"/>
      <c r="N453" s="207"/>
      <c r="O453" s="208"/>
      <c r="P453" s="208"/>
      <c r="Q453" s="208"/>
      <c r="R453" s="208"/>
      <c r="S453" s="208"/>
      <c r="T453" s="208"/>
      <c r="U453" s="208"/>
      <c r="V453" s="208"/>
      <c r="W453" s="208"/>
      <c r="X453" s="209"/>
      <c r="AT453" s="203" t="s">
        <v>348</v>
      </c>
      <c r="AU453" s="203" t="s">
        <v>96</v>
      </c>
      <c r="AV453" s="13" t="s">
        <v>96</v>
      </c>
      <c r="AW453" s="13" t="s">
        <v>4</v>
      </c>
      <c r="AX453" s="13" t="s">
        <v>83</v>
      </c>
      <c r="AY453" s="203" t="s">
        <v>329</v>
      </c>
    </row>
    <row r="454" spans="1:65" s="13" customFormat="1" ht="11.25">
      <c r="B454" s="201"/>
      <c r="D454" s="202" t="s">
        <v>348</v>
      </c>
      <c r="E454" s="203" t="s">
        <v>1</v>
      </c>
      <c r="F454" s="204" t="s">
        <v>628</v>
      </c>
      <c r="H454" s="205">
        <v>6.2160000000000002</v>
      </c>
      <c r="I454" s="206"/>
      <c r="J454" s="206"/>
      <c r="M454" s="201"/>
      <c r="N454" s="207"/>
      <c r="O454" s="208"/>
      <c r="P454" s="208"/>
      <c r="Q454" s="208"/>
      <c r="R454" s="208"/>
      <c r="S454" s="208"/>
      <c r="T454" s="208"/>
      <c r="U454" s="208"/>
      <c r="V454" s="208"/>
      <c r="W454" s="208"/>
      <c r="X454" s="209"/>
      <c r="AT454" s="203" t="s">
        <v>348</v>
      </c>
      <c r="AU454" s="203" t="s">
        <v>96</v>
      </c>
      <c r="AV454" s="13" t="s">
        <v>96</v>
      </c>
      <c r="AW454" s="13" t="s">
        <v>4</v>
      </c>
      <c r="AX454" s="13" t="s">
        <v>83</v>
      </c>
      <c r="AY454" s="203" t="s">
        <v>329</v>
      </c>
    </row>
    <row r="455" spans="1:65" s="16" customFormat="1" ht="11.25">
      <c r="B455" s="225"/>
      <c r="D455" s="202" t="s">
        <v>348</v>
      </c>
      <c r="E455" s="226" t="s">
        <v>1</v>
      </c>
      <c r="F455" s="227" t="s">
        <v>445</v>
      </c>
      <c r="H455" s="228">
        <v>50.026000000000003</v>
      </c>
      <c r="I455" s="229"/>
      <c r="J455" s="229"/>
      <c r="M455" s="225"/>
      <c r="N455" s="230"/>
      <c r="O455" s="231"/>
      <c r="P455" s="231"/>
      <c r="Q455" s="231"/>
      <c r="R455" s="231"/>
      <c r="S455" s="231"/>
      <c r="T455" s="231"/>
      <c r="U455" s="231"/>
      <c r="V455" s="231"/>
      <c r="W455" s="231"/>
      <c r="X455" s="232"/>
      <c r="AT455" s="226" t="s">
        <v>348</v>
      </c>
      <c r="AU455" s="226" t="s">
        <v>96</v>
      </c>
      <c r="AV455" s="16" t="s">
        <v>178</v>
      </c>
      <c r="AW455" s="16" t="s">
        <v>4</v>
      </c>
      <c r="AX455" s="16" t="s">
        <v>83</v>
      </c>
      <c r="AY455" s="226" t="s">
        <v>329</v>
      </c>
    </row>
    <row r="456" spans="1:65" s="15" customFormat="1" ht="11.25">
      <c r="B456" s="217"/>
      <c r="D456" s="202" t="s">
        <v>348</v>
      </c>
      <c r="E456" s="218" t="s">
        <v>1</v>
      </c>
      <c r="F456" s="219" t="s">
        <v>380</v>
      </c>
      <c r="H456" s="220">
        <v>128.43799999999999</v>
      </c>
      <c r="I456" s="221"/>
      <c r="J456" s="221"/>
      <c r="M456" s="217"/>
      <c r="N456" s="222"/>
      <c r="O456" s="223"/>
      <c r="P456" s="223"/>
      <c r="Q456" s="223"/>
      <c r="R456" s="223"/>
      <c r="S456" s="223"/>
      <c r="T456" s="223"/>
      <c r="U456" s="223"/>
      <c r="V456" s="223"/>
      <c r="W456" s="223"/>
      <c r="X456" s="224"/>
      <c r="AT456" s="218" t="s">
        <v>348</v>
      </c>
      <c r="AU456" s="218" t="s">
        <v>96</v>
      </c>
      <c r="AV456" s="15" t="s">
        <v>335</v>
      </c>
      <c r="AW456" s="15" t="s">
        <v>4</v>
      </c>
      <c r="AX456" s="15" t="s">
        <v>90</v>
      </c>
      <c r="AY456" s="218" t="s">
        <v>329</v>
      </c>
    </row>
    <row r="457" spans="1:65" s="2" customFormat="1" ht="24.2" customHeight="1">
      <c r="A457" s="37"/>
      <c r="B457" s="153"/>
      <c r="C457" s="187" t="s">
        <v>629</v>
      </c>
      <c r="D457" s="187" t="s">
        <v>331</v>
      </c>
      <c r="E457" s="188" t="s">
        <v>630</v>
      </c>
      <c r="F457" s="189" t="s">
        <v>631</v>
      </c>
      <c r="G457" s="190" t="s">
        <v>334</v>
      </c>
      <c r="H457" s="191">
        <v>128.434</v>
      </c>
      <c r="I457" s="192"/>
      <c r="J457" s="192"/>
      <c r="K457" s="191">
        <f>ROUND(P457*H457,3)</f>
        <v>0</v>
      </c>
      <c r="L457" s="193"/>
      <c r="M457" s="38"/>
      <c r="N457" s="194" t="s">
        <v>1</v>
      </c>
      <c r="O457" s="195" t="s">
        <v>47</v>
      </c>
      <c r="P457" s="196">
        <f>I457+J457</f>
        <v>0</v>
      </c>
      <c r="Q457" s="196">
        <f>ROUND(I457*H457,3)</f>
        <v>0</v>
      </c>
      <c r="R457" s="196">
        <f>ROUND(J457*H457,3)</f>
        <v>0</v>
      </c>
      <c r="S457" s="66"/>
      <c r="T457" s="197">
        <f>S457*H457</f>
        <v>0</v>
      </c>
      <c r="U457" s="197">
        <v>0</v>
      </c>
      <c r="V457" s="197">
        <f>U457*H457</f>
        <v>0</v>
      </c>
      <c r="W457" s="197">
        <v>0</v>
      </c>
      <c r="X457" s="198">
        <f>W457*H457</f>
        <v>0</v>
      </c>
      <c r="Y457" s="37"/>
      <c r="Z457" s="37"/>
      <c r="AA457" s="37"/>
      <c r="AB457" s="37"/>
      <c r="AC457" s="37"/>
      <c r="AD457" s="37"/>
      <c r="AE457" s="37"/>
      <c r="AR457" s="199" t="s">
        <v>335</v>
      </c>
      <c r="AT457" s="199" t="s">
        <v>331</v>
      </c>
      <c r="AU457" s="199" t="s">
        <v>96</v>
      </c>
      <c r="AY457" s="19" t="s">
        <v>329</v>
      </c>
      <c r="BE457" s="115">
        <f>IF(O457="základná",K457,0)</f>
        <v>0</v>
      </c>
      <c r="BF457" s="115">
        <f>IF(O457="znížená",K457,0)</f>
        <v>0</v>
      </c>
      <c r="BG457" s="115">
        <f>IF(O457="zákl. prenesená",K457,0)</f>
        <v>0</v>
      </c>
      <c r="BH457" s="115">
        <f>IF(O457="zníž. prenesená",K457,0)</f>
        <v>0</v>
      </c>
      <c r="BI457" s="115">
        <f>IF(O457="nulová",K457,0)</f>
        <v>0</v>
      </c>
      <c r="BJ457" s="19" t="s">
        <v>96</v>
      </c>
      <c r="BK457" s="200">
        <f>ROUND(P457*H457,3)</f>
        <v>0</v>
      </c>
      <c r="BL457" s="19" t="s">
        <v>335</v>
      </c>
      <c r="BM457" s="199" t="s">
        <v>632</v>
      </c>
    </row>
    <row r="458" spans="1:65" s="2" customFormat="1" ht="16.5" customHeight="1">
      <c r="A458" s="37"/>
      <c r="B458" s="153"/>
      <c r="C458" s="187" t="s">
        <v>633</v>
      </c>
      <c r="D458" s="187" t="s">
        <v>331</v>
      </c>
      <c r="E458" s="188" t="s">
        <v>634</v>
      </c>
      <c r="F458" s="189" t="s">
        <v>635</v>
      </c>
      <c r="G458" s="190" t="s">
        <v>486</v>
      </c>
      <c r="H458" s="191">
        <v>1.4039999999999999</v>
      </c>
      <c r="I458" s="192"/>
      <c r="J458" s="192"/>
      <c r="K458" s="191">
        <f>ROUND(P458*H458,3)</f>
        <v>0</v>
      </c>
      <c r="L458" s="193"/>
      <c r="M458" s="38"/>
      <c r="N458" s="194" t="s">
        <v>1</v>
      </c>
      <c r="O458" s="195" t="s">
        <v>47</v>
      </c>
      <c r="P458" s="196">
        <f>I458+J458</f>
        <v>0</v>
      </c>
      <c r="Q458" s="196">
        <f>ROUND(I458*H458,3)</f>
        <v>0</v>
      </c>
      <c r="R458" s="196">
        <f>ROUND(J458*H458,3)</f>
        <v>0</v>
      </c>
      <c r="S458" s="66"/>
      <c r="T458" s="197">
        <f>S458*H458</f>
        <v>0</v>
      </c>
      <c r="U458" s="197">
        <v>1.01895</v>
      </c>
      <c r="V458" s="197">
        <f>U458*H458</f>
        <v>1.4306057999999999</v>
      </c>
      <c r="W458" s="197">
        <v>0</v>
      </c>
      <c r="X458" s="198">
        <f>W458*H458</f>
        <v>0</v>
      </c>
      <c r="Y458" s="37"/>
      <c r="Z458" s="37"/>
      <c r="AA458" s="37"/>
      <c r="AB458" s="37"/>
      <c r="AC458" s="37"/>
      <c r="AD458" s="37"/>
      <c r="AE458" s="37"/>
      <c r="AR458" s="199" t="s">
        <v>335</v>
      </c>
      <c r="AT458" s="199" t="s">
        <v>331</v>
      </c>
      <c r="AU458" s="199" t="s">
        <v>96</v>
      </c>
      <c r="AY458" s="19" t="s">
        <v>329</v>
      </c>
      <c r="BE458" s="115">
        <f>IF(O458="základná",K458,0)</f>
        <v>0</v>
      </c>
      <c r="BF458" s="115">
        <f>IF(O458="znížená",K458,0)</f>
        <v>0</v>
      </c>
      <c r="BG458" s="115">
        <f>IF(O458="zákl. prenesená",K458,0)</f>
        <v>0</v>
      </c>
      <c r="BH458" s="115">
        <f>IF(O458="zníž. prenesená",K458,0)</f>
        <v>0</v>
      </c>
      <c r="BI458" s="115">
        <f>IF(O458="nulová",K458,0)</f>
        <v>0</v>
      </c>
      <c r="BJ458" s="19" t="s">
        <v>96</v>
      </c>
      <c r="BK458" s="200">
        <f>ROUND(P458*H458,3)</f>
        <v>0</v>
      </c>
      <c r="BL458" s="19" t="s">
        <v>335</v>
      </c>
      <c r="BM458" s="199" t="s">
        <v>636</v>
      </c>
    </row>
    <row r="459" spans="1:65" s="14" customFormat="1" ht="11.25">
      <c r="B459" s="210"/>
      <c r="D459" s="202" t="s">
        <v>348</v>
      </c>
      <c r="E459" s="211" t="s">
        <v>1</v>
      </c>
      <c r="F459" s="212" t="s">
        <v>605</v>
      </c>
      <c r="H459" s="211" t="s">
        <v>1</v>
      </c>
      <c r="I459" s="213"/>
      <c r="J459" s="213"/>
      <c r="M459" s="210"/>
      <c r="N459" s="214"/>
      <c r="O459" s="215"/>
      <c r="P459" s="215"/>
      <c r="Q459" s="215"/>
      <c r="R459" s="215"/>
      <c r="S459" s="215"/>
      <c r="T459" s="215"/>
      <c r="U459" s="215"/>
      <c r="V459" s="215"/>
      <c r="W459" s="215"/>
      <c r="X459" s="216"/>
      <c r="AT459" s="211" t="s">
        <v>348</v>
      </c>
      <c r="AU459" s="211" t="s">
        <v>96</v>
      </c>
      <c r="AV459" s="14" t="s">
        <v>90</v>
      </c>
      <c r="AW459" s="14" t="s">
        <v>4</v>
      </c>
      <c r="AX459" s="14" t="s">
        <v>83</v>
      </c>
      <c r="AY459" s="211" t="s">
        <v>329</v>
      </c>
    </row>
    <row r="460" spans="1:65" s="14" customFormat="1" ht="11.25">
      <c r="B460" s="210"/>
      <c r="D460" s="202" t="s">
        <v>348</v>
      </c>
      <c r="E460" s="211" t="s">
        <v>1</v>
      </c>
      <c r="F460" s="212" t="s">
        <v>637</v>
      </c>
      <c r="H460" s="211" t="s">
        <v>1</v>
      </c>
      <c r="I460" s="213"/>
      <c r="J460" s="213"/>
      <c r="M460" s="210"/>
      <c r="N460" s="214"/>
      <c r="O460" s="215"/>
      <c r="P460" s="215"/>
      <c r="Q460" s="215"/>
      <c r="R460" s="215"/>
      <c r="S460" s="215"/>
      <c r="T460" s="215"/>
      <c r="U460" s="215"/>
      <c r="V460" s="215"/>
      <c r="W460" s="215"/>
      <c r="X460" s="216"/>
      <c r="AT460" s="211" t="s">
        <v>348</v>
      </c>
      <c r="AU460" s="211" t="s">
        <v>96</v>
      </c>
      <c r="AV460" s="14" t="s">
        <v>90</v>
      </c>
      <c r="AW460" s="14" t="s">
        <v>4</v>
      </c>
      <c r="AX460" s="14" t="s">
        <v>83</v>
      </c>
      <c r="AY460" s="211" t="s">
        <v>329</v>
      </c>
    </row>
    <row r="461" spans="1:65" s="13" customFormat="1" ht="11.25">
      <c r="B461" s="201"/>
      <c r="D461" s="202" t="s">
        <v>348</v>
      </c>
      <c r="E461" s="203" t="s">
        <v>1</v>
      </c>
      <c r="F461" s="204" t="s">
        <v>638</v>
      </c>
      <c r="H461" s="205">
        <v>1.4039999999999999</v>
      </c>
      <c r="I461" s="206"/>
      <c r="J461" s="206"/>
      <c r="M461" s="201"/>
      <c r="N461" s="207"/>
      <c r="O461" s="208"/>
      <c r="P461" s="208"/>
      <c r="Q461" s="208"/>
      <c r="R461" s="208"/>
      <c r="S461" s="208"/>
      <c r="T461" s="208"/>
      <c r="U461" s="208"/>
      <c r="V461" s="208"/>
      <c r="W461" s="208"/>
      <c r="X461" s="209"/>
      <c r="AT461" s="203" t="s">
        <v>348</v>
      </c>
      <c r="AU461" s="203" t="s">
        <v>96</v>
      </c>
      <c r="AV461" s="13" t="s">
        <v>96</v>
      </c>
      <c r="AW461" s="13" t="s">
        <v>4</v>
      </c>
      <c r="AX461" s="13" t="s">
        <v>83</v>
      </c>
      <c r="AY461" s="203" t="s">
        <v>329</v>
      </c>
    </row>
    <row r="462" spans="1:65" s="15" customFormat="1" ht="11.25">
      <c r="B462" s="217"/>
      <c r="D462" s="202" t="s">
        <v>348</v>
      </c>
      <c r="E462" s="218" t="s">
        <v>1</v>
      </c>
      <c r="F462" s="219" t="s">
        <v>380</v>
      </c>
      <c r="H462" s="220">
        <v>1.4039999999999999</v>
      </c>
      <c r="I462" s="221"/>
      <c r="J462" s="221"/>
      <c r="M462" s="217"/>
      <c r="N462" s="222"/>
      <c r="O462" s="223"/>
      <c r="P462" s="223"/>
      <c r="Q462" s="223"/>
      <c r="R462" s="223"/>
      <c r="S462" s="223"/>
      <c r="T462" s="223"/>
      <c r="U462" s="223"/>
      <c r="V462" s="223"/>
      <c r="W462" s="223"/>
      <c r="X462" s="224"/>
      <c r="AT462" s="218" t="s">
        <v>348</v>
      </c>
      <c r="AU462" s="218" t="s">
        <v>96</v>
      </c>
      <c r="AV462" s="15" t="s">
        <v>335</v>
      </c>
      <c r="AW462" s="15" t="s">
        <v>4</v>
      </c>
      <c r="AX462" s="15" t="s">
        <v>90</v>
      </c>
      <c r="AY462" s="218" t="s">
        <v>329</v>
      </c>
    </row>
    <row r="463" spans="1:65" s="2" customFormat="1" ht="16.5" customHeight="1">
      <c r="A463" s="37"/>
      <c r="B463" s="153"/>
      <c r="C463" s="187" t="s">
        <v>639</v>
      </c>
      <c r="D463" s="187" t="s">
        <v>331</v>
      </c>
      <c r="E463" s="188" t="s">
        <v>640</v>
      </c>
      <c r="F463" s="189" t="s">
        <v>641</v>
      </c>
      <c r="G463" s="190" t="s">
        <v>362</v>
      </c>
      <c r="H463" s="191">
        <v>50.832000000000001</v>
      </c>
      <c r="I463" s="192"/>
      <c r="J463" s="192"/>
      <c r="K463" s="191">
        <f>ROUND(P463*H463,3)</f>
        <v>0</v>
      </c>
      <c r="L463" s="193"/>
      <c r="M463" s="38"/>
      <c r="N463" s="194" t="s">
        <v>1</v>
      </c>
      <c r="O463" s="195" t="s">
        <v>47</v>
      </c>
      <c r="P463" s="196">
        <f>I463+J463</f>
        <v>0</v>
      </c>
      <c r="Q463" s="196">
        <f>ROUND(I463*H463,3)</f>
        <v>0</v>
      </c>
      <c r="R463" s="196">
        <f>ROUND(J463*H463,3)</f>
        <v>0</v>
      </c>
      <c r="S463" s="66"/>
      <c r="T463" s="197">
        <f>S463*H463</f>
        <v>0</v>
      </c>
      <c r="U463" s="197">
        <v>2.4157199999999999</v>
      </c>
      <c r="V463" s="197">
        <f>U463*H463</f>
        <v>122.79587903999999</v>
      </c>
      <c r="W463" s="197">
        <v>0</v>
      </c>
      <c r="X463" s="198">
        <f>W463*H463</f>
        <v>0</v>
      </c>
      <c r="Y463" s="37"/>
      <c r="Z463" s="37"/>
      <c r="AA463" s="37"/>
      <c r="AB463" s="37"/>
      <c r="AC463" s="37"/>
      <c r="AD463" s="37"/>
      <c r="AE463" s="37"/>
      <c r="AR463" s="199" t="s">
        <v>335</v>
      </c>
      <c r="AT463" s="199" t="s">
        <v>331</v>
      </c>
      <c r="AU463" s="199" t="s">
        <v>96</v>
      </c>
      <c r="AY463" s="19" t="s">
        <v>329</v>
      </c>
      <c r="BE463" s="115">
        <f>IF(O463="základná",K463,0)</f>
        <v>0</v>
      </c>
      <c r="BF463" s="115">
        <f>IF(O463="znížená",K463,0)</f>
        <v>0</v>
      </c>
      <c r="BG463" s="115">
        <f>IF(O463="zákl. prenesená",K463,0)</f>
        <v>0</v>
      </c>
      <c r="BH463" s="115">
        <f>IF(O463="zníž. prenesená",K463,0)</f>
        <v>0</v>
      </c>
      <c r="BI463" s="115">
        <f>IF(O463="nulová",K463,0)</f>
        <v>0</v>
      </c>
      <c r="BJ463" s="19" t="s">
        <v>96</v>
      </c>
      <c r="BK463" s="200">
        <f>ROUND(P463*H463,3)</f>
        <v>0</v>
      </c>
      <c r="BL463" s="19" t="s">
        <v>335</v>
      </c>
      <c r="BM463" s="199" t="s">
        <v>642</v>
      </c>
    </row>
    <row r="464" spans="1:65" s="13" customFormat="1" ht="11.25">
      <c r="B464" s="201"/>
      <c r="D464" s="202" t="s">
        <v>348</v>
      </c>
      <c r="E464" s="203" t="s">
        <v>1</v>
      </c>
      <c r="F464" s="204" t="s">
        <v>391</v>
      </c>
      <c r="H464" s="205">
        <v>38.880000000000003</v>
      </c>
      <c r="I464" s="206"/>
      <c r="J464" s="206"/>
      <c r="M464" s="201"/>
      <c r="N464" s="207"/>
      <c r="O464" s="208"/>
      <c r="P464" s="208"/>
      <c r="Q464" s="208"/>
      <c r="R464" s="208"/>
      <c r="S464" s="208"/>
      <c r="T464" s="208"/>
      <c r="U464" s="208"/>
      <c r="V464" s="208"/>
      <c r="W464" s="208"/>
      <c r="X464" s="209"/>
      <c r="AT464" s="203" t="s">
        <v>348</v>
      </c>
      <c r="AU464" s="203" t="s">
        <v>96</v>
      </c>
      <c r="AV464" s="13" t="s">
        <v>96</v>
      </c>
      <c r="AW464" s="13" t="s">
        <v>4</v>
      </c>
      <c r="AX464" s="13" t="s">
        <v>83</v>
      </c>
      <c r="AY464" s="203" t="s">
        <v>329</v>
      </c>
    </row>
    <row r="465" spans="1:65" s="13" customFormat="1" ht="11.25">
      <c r="B465" s="201"/>
      <c r="D465" s="202" t="s">
        <v>348</v>
      </c>
      <c r="E465" s="203" t="s">
        <v>1</v>
      </c>
      <c r="F465" s="204" t="s">
        <v>392</v>
      </c>
      <c r="H465" s="205">
        <v>5.202</v>
      </c>
      <c r="I465" s="206"/>
      <c r="J465" s="206"/>
      <c r="M465" s="201"/>
      <c r="N465" s="207"/>
      <c r="O465" s="208"/>
      <c r="P465" s="208"/>
      <c r="Q465" s="208"/>
      <c r="R465" s="208"/>
      <c r="S465" s="208"/>
      <c r="T465" s="208"/>
      <c r="U465" s="208"/>
      <c r="V465" s="208"/>
      <c r="W465" s="208"/>
      <c r="X465" s="209"/>
      <c r="AT465" s="203" t="s">
        <v>348</v>
      </c>
      <c r="AU465" s="203" t="s">
        <v>96</v>
      </c>
      <c r="AV465" s="13" t="s">
        <v>96</v>
      </c>
      <c r="AW465" s="13" t="s">
        <v>4</v>
      </c>
      <c r="AX465" s="13" t="s">
        <v>83</v>
      </c>
      <c r="AY465" s="203" t="s">
        <v>329</v>
      </c>
    </row>
    <row r="466" spans="1:65" s="13" customFormat="1" ht="11.25">
      <c r="B466" s="201"/>
      <c r="D466" s="202" t="s">
        <v>348</v>
      </c>
      <c r="E466" s="203" t="s">
        <v>1</v>
      </c>
      <c r="F466" s="204" t="s">
        <v>393</v>
      </c>
      <c r="H466" s="205">
        <v>6.75</v>
      </c>
      <c r="I466" s="206"/>
      <c r="J466" s="206"/>
      <c r="M466" s="201"/>
      <c r="N466" s="207"/>
      <c r="O466" s="208"/>
      <c r="P466" s="208"/>
      <c r="Q466" s="208"/>
      <c r="R466" s="208"/>
      <c r="S466" s="208"/>
      <c r="T466" s="208"/>
      <c r="U466" s="208"/>
      <c r="V466" s="208"/>
      <c r="W466" s="208"/>
      <c r="X466" s="209"/>
      <c r="AT466" s="203" t="s">
        <v>348</v>
      </c>
      <c r="AU466" s="203" t="s">
        <v>96</v>
      </c>
      <c r="AV466" s="13" t="s">
        <v>96</v>
      </c>
      <c r="AW466" s="13" t="s">
        <v>4</v>
      </c>
      <c r="AX466" s="13" t="s">
        <v>83</v>
      </c>
      <c r="AY466" s="203" t="s">
        <v>329</v>
      </c>
    </row>
    <row r="467" spans="1:65" s="15" customFormat="1" ht="11.25">
      <c r="B467" s="217"/>
      <c r="D467" s="202" t="s">
        <v>348</v>
      </c>
      <c r="E467" s="218" t="s">
        <v>1</v>
      </c>
      <c r="F467" s="219" t="s">
        <v>380</v>
      </c>
      <c r="H467" s="220">
        <v>50.832000000000001</v>
      </c>
      <c r="I467" s="221"/>
      <c r="J467" s="221"/>
      <c r="M467" s="217"/>
      <c r="N467" s="222"/>
      <c r="O467" s="223"/>
      <c r="P467" s="223"/>
      <c r="Q467" s="223"/>
      <c r="R467" s="223"/>
      <c r="S467" s="223"/>
      <c r="T467" s="223"/>
      <c r="U467" s="223"/>
      <c r="V467" s="223"/>
      <c r="W467" s="223"/>
      <c r="X467" s="224"/>
      <c r="AT467" s="218" t="s">
        <v>348</v>
      </c>
      <c r="AU467" s="218" t="s">
        <v>96</v>
      </c>
      <c r="AV467" s="15" t="s">
        <v>335</v>
      </c>
      <c r="AW467" s="15" t="s">
        <v>4</v>
      </c>
      <c r="AX467" s="15" t="s">
        <v>90</v>
      </c>
      <c r="AY467" s="218" t="s">
        <v>329</v>
      </c>
    </row>
    <row r="468" spans="1:65" s="2" customFormat="1" ht="44.25" customHeight="1">
      <c r="A468" s="37"/>
      <c r="B468" s="153"/>
      <c r="C468" s="187" t="s">
        <v>643</v>
      </c>
      <c r="D468" s="187" t="s">
        <v>331</v>
      </c>
      <c r="E468" s="188" t="s">
        <v>644</v>
      </c>
      <c r="F468" s="189" t="s">
        <v>645</v>
      </c>
      <c r="G468" s="190" t="s">
        <v>646</v>
      </c>
      <c r="H468" s="191">
        <v>4</v>
      </c>
      <c r="I468" s="192"/>
      <c r="J468" s="192"/>
      <c r="K468" s="191">
        <f>ROUND(P468*H468,3)</f>
        <v>0</v>
      </c>
      <c r="L468" s="193"/>
      <c r="M468" s="38"/>
      <c r="N468" s="194" t="s">
        <v>1</v>
      </c>
      <c r="O468" s="195" t="s">
        <v>47</v>
      </c>
      <c r="P468" s="196">
        <f>I468+J468</f>
        <v>0</v>
      </c>
      <c r="Q468" s="196">
        <f>ROUND(I468*H468,3)</f>
        <v>0</v>
      </c>
      <c r="R468" s="196">
        <f>ROUND(J468*H468,3)</f>
        <v>0</v>
      </c>
      <c r="S468" s="66"/>
      <c r="T468" s="197">
        <f>S468*H468</f>
        <v>0</v>
      </c>
      <c r="U468" s="197">
        <v>1.123E-2</v>
      </c>
      <c r="V468" s="197">
        <f>U468*H468</f>
        <v>4.4920000000000002E-2</v>
      </c>
      <c r="W468" s="197">
        <v>0</v>
      </c>
      <c r="X468" s="198">
        <f>W468*H468</f>
        <v>0</v>
      </c>
      <c r="Y468" s="37"/>
      <c r="Z468" s="37"/>
      <c r="AA468" s="37"/>
      <c r="AB468" s="37"/>
      <c r="AC468" s="37"/>
      <c r="AD468" s="37"/>
      <c r="AE468" s="37"/>
      <c r="AR468" s="199" t="s">
        <v>335</v>
      </c>
      <c r="AT468" s="199" t="s">
        <v>331</v>
      </c>
      <c r="AU468" s="199" t="s">
        <v>96</v>
      </c>
      <c r="AY468" s="19" t="s">
        <v>329</v>
      </c>
      <c r="BE468" s="115">
        <f>IF(O468="základná",K468,0)</f>
        <v>0</v>
      </c>
      <c r="BF468" s="115">
        <f>IF(O468="znížená",K468,0)</f>
        <v>0</v>
      </c>
      <c r="BG468" s="115">
        <f>IF(O468="zákl. prenesená",K468,0)</f>
        <v>0</v>
      </c>
      <c r="BH468" s="115">
        <f>IF(O468="zníž. prenesená",K468,0)</f>
        <v>0</v>
      </c>
      <c r="BI468" s="115">
        <f>IF(O468="nulová",K468,0)</f>
        <v>0</v>
      </c>
      <c r="BJ468" s="19" t="s">
        <v>96</v>
      </c>
      <c r="BK468" s="200">
        <f>ROUND(P468*H468,3)</f>
        <v>0</v>
      </c>
      <c r="BL468" s="19" t="s">
        <v>335</v>
      </c>
      <c r="BM468" s="199" t="s">
        <v>647</v>
      </c>
    </row>
    <row r="469" spans="1:65" s="2" customFormat="1" ht="44.25" customHeight="1">
      <c r="A469" s="37"/>
      <c r="B469" s="153"/>
      <c r="C469" s="187" t="s">
        <v>648</v>
      </c>
      <c r="D469" s="187" t="s">
        <v>331</v>
      </c>
      <c r="E469" s="188" t="s">
        <v>649</v>
      </c>
      <c r="F469" s="189" t="s">
        <v>650</v>
      </c>
      <c r="G469" s="190" t="s">
        <v>646</v>
      </c>
      <c r="H469" s="191">
        <v>4</v>
      </c>
      <c r="I469" s="192"/>
      <c r="J469" s="192"/>
      <c r="K469" s="191">
        <f>ROUND(P469*H469,3)</f>
        <v>0</v>
      </c>
      <c r="L469" s="193"/>
      <c r="M469" s="38"/>
      <c r="N469" s="194" t="s">
        <v>1</v>
      </c>
      <c r="O469" s="195" t="s">
        <v>47</v>
      </c>
      <c r="P469" s="196">
        <f>I469+J469</f>
        <v>0</v>
      </c>
      <c r="Q469" s="196">
        <f>ROUND(I469*H469,3)</f>
        <v>0</v>
      </c>
      <c r="R469" s="196">
        <f>ROUND(J469*H469,3)</f>
        <v>0</v>
      </c>
      <c r="S469" s="66"/>
      <c r="T469" s="197">
        <f>S469*H469</f>
        <v>0</v>
      </c>
      <c r="U469" s="197">
        <v>1.189E-2</v>
      </c>
      <c r="V469" s="197">
        <f>U469*H469</f>
        <v>4.7559999999999998E-2</v>
      </c>
      <c r="W469" s="197">
        <v>0</v>
      </c>
      <c r="X469" s="198">
        <f>W469*H469</f>
        <v>0</v>
      </c>
      <c r="Y469" s="37"/>
      <c r="Z469" s="37"/>
      <c r="AA469" s="37"/>
      <c r="AB469" s="37"/>
      <c r="AC469" s="37"/>
      <c r="AD469" s="37"/>
      <c r="AE469" s="37"/>
      <c r="AR469" s="199" t="s">
        <v>335</v>
      </c>
      <c r="AT469" s="199" t="s">
        <v>331</v>
      </c>
      <c r="AU469" s="199" t="s">
        <v>96</v>
      </c>
      <c r="AY469" s="19" t="s">
        <v>329</v>
      </c>
      <c r="BE469" s="115">
        <f>IF(O469="základná",K469,0)</f>
        <v>0</v>
      </c>
      <c r="BF469" s="115">
        <f>IF(O469="znížená",K469,0)</f>
        <v>0</v>
      </c>
      <c r="BG469" s="115">
        <f>IF(O469="zákl. prenesená",K469,0)</f>
        <v>0</v>
      </c>
      <c r="BH469" s="115">
        <f>IF(O469="zníž. prenesená",K469,0)</f>
        <v>0</v>
      </c>
      <c r="BI469" s="115">
        <f>IF(O469="nulová",K469,0)</f>
        <v>0</v>
      </c>
      <c r="BJ469" s="19" t="s">
        <v>96</v>
      </c>
      <c r="BK469" s="200">
        <f>ROUND(P469*H469,3)</f>
        <v>0</v>
      </c>
      <c r="BL469" s="19" t="s">
        <v>335</v>
      </c>
      <c r="BM469" s="199" t="s">
        <v>651</v>
      </c>
    </row>
    <row r="470" spans="1:65" s="2" customFormat="1" ht="24.2" customHeight="1">
      <c r="A470" s="37"/>
      <c r="B470" s="153"/>
      <c r="C470" s="187" t="s">
        <v>652</v>
      </c>
      <c r="D470" s="187" t="s">
        <v>331</v>
      </c>
      <c r="E470" s="188" t="s">
        <v>653</v>
      </c>
      <c r="F470" s="189" t="s">
        <v>654</v>
      </c>
      <c r="G470" s="190" t="s">
        <v>334</v>
      </c>
      <c r="H470" s="191">
        <v>258.779</v>
      </c>
      <c r="I470" s="192"/>
      <c r="J470" s="192"/>
      <c r="K470" s="191">
        <f>ROUND(P470*H470,3)</f>
        <v>0</v>
      </c>
      <c r="L470" s="193"/>
      <c r="M470" s="38"/>
      <c r="N470" s="194" t="s">
        <v>1</v>
      </c>
      <c r="O470" s="195" t="s">
        <v>47</v>
      </c>
      <c r="P470" s="196">
        <f>I470+J470</f>
        <v>0</v>
      </c>
      <c r="Q470" s="196">
        <f>ROUND(I470*H470,3)</f>
        <v>0</v>
      </c>
      <c r="R470" s="196">
        <f>ROUND(J470*H470,3)</f>
        <v>0</v>
      </c>
      <c r="S470" s="66"/>
      <c r="T470" s="197">
        <f>S470*H470</f>
        <v>0</v>
      </c>
      <c r="U470" s="197">
        <v>3.0000000000000001E-5</v>
      </c>
      <c r="V470" s="197">
        <f>U470*H470</f>
        <v>7.7633700000000003E-3</v>
      </c>
      <c r="W470" s="197">
        <v>0</v>
      </c>
      <c r="X470" s="198">
        <f>W470*H470</f>
        <v>0</v>
      </c>
      <c r="Y470" s="37"/>
      <c r="Z470" s="37"/>
      <c r="AA470" s="37"/>
      <c r="AB470" s="37"/>
      <c r="AC470" s="37"/>
      <c r="AD470" s="37"/>
      <c r="AE470" s="37"/>
      <c r="AR470" s="199" t="s">
        <v>335</v>
      </c>
      <c r="AT470" s="199" t="s">
        <v>331</v>
      </c>
      <c r="AU470" s="199" t="s">
        <v>96</v>
      </c>
      <c r="AY470" s="19" t="s">
        <v>329</v>
      </c>
      <c r="BE470" s="115">
        <f>IF(O470="základná",K470,0)</f>
        <v>0</v>
      </c>
      <c r="BF470" s="115">
        <f>IF(O470="znížená",K470,0)</f>
        <v>0</v>
      </c>
      <c r="BG470" s="115">
        <f>IF(O470="zákl. prenesená",K470,0)</f>
        <v>0</v>
      </c>
      <c r="BH470" s="115">
        <f>IF(O470="zníž. prenesená",K470,0)</f>
        <v>0</v>
      </c>
      <c r="BI470" s="115">
        <f>IF(O470="nulová",K470,0)</f>
        <v>0</v>
      </c>
      <c r="BJ470" s="19" t="s">
        <v>96</v>
      </c>
      <c r="BK470" s="200">
        <f>ROUND(P470*H470,3)</f>
        <v>0</v>
      </c>
      <c r="BL470" s="19" t="s">
        <v>335</v>
      </c>
      <c r="BM470" s="199" t="s">
        <v>655</v>
      </c>
    </row>
    <row r="471" spans="1:65" s="14" customFormat="1" ht="11.25">
      <c r="B471" s="210"/>
      <c r="D471" s="202" t="s">
        <v>348</v>
      </c>
      <c r="E471" s="211" t="s">
        <v>1</v>
      </c>
      <c r="F471" s="212" t="s">
        <v>518</v>
      </c>
      <c r="H471" s="211" t="s">
        <v>1</v>
      </c>
      <c r="I471" s="213"/>
      <c r="J471" s="213"/>
      <c r="M471" s="210"/>
      <c r="N471" s="214"/>
      <c r="O471" s="215"/>
      <c r="P471" s="215"/>
      <c r="Q471" s="215"/>
      <c r="R471" s="215"/>
      <c r="S471" s="215"/>
      <c r="T471" s="215"/>
      <c r="U471" s="215"/>
      <c r="V471" s="215"/>
      <c r="W471" s="215"/>
      <c r="X471" s="216"/>
      <c r="AT471" s="211" t="s">
        <v>348</v>
      </c>
      <c r="AU471" s="211" t="s">
        <v>96</v>
      </c>
      <c r="AV471" s="14" t="s">
        <v>90</v>
      </c>
      <c r="AW471" s="14" t="s">
        <v>4</v>
      </c>
      <c r="AX471" s="14" t="s">
        <v>83</v>
      </c>
      <c r="AY471" s="211" t="s">
        <v>329</v>
      </c>
    </row>
    <row r="472" spans="1:65" s="13" customFormat="1" ht="11.25">
      <c r="B472" s="201"/>
      <c r="D472" s="202" t="s">
        <v>348</v>
      </c>
      <c r="E472" s="203" t="s">
        <v>1</v>
      </c>
      <c r="F472" s="204" t="s">
        <v>656</v>
      </c>
      <c r="H472" s="205">
        <v>60.325000000000003</v>
      </c>
      <c r="I472" s="206"/>
      <c r="J472" s="206"/>
      <c r="M472" s="201"/>
      <c r="N472" s="207"/>
      <c r="O472" s="208"/>
      <c r="P472" s="208"/>
      <c r="Q472" s="208"/>
      <c r="R472" s="208"/>
      <c r="S472" s="208"/>
      <c r="T472" s="208"/>
      <c r="U472" s="208"/>
      <c r="V472" s="208"/>
      <c r="W472" s="208"/>
      <c r="X472" s="209"/>
      <c r="AT472" s="203" t="s">
        <v>348</v>
      </c>
      <c r="AU472" s="203" t="s">
        <v>96</v>
      </c>
      <c r="AV472" s="13" t="s">
        <v>96</v>
      </c>
      <c r="AW472" s="13" t="s">
        <v>4</v>
      </c>
      <c r="AX472" s="13" t="s">
        <v>83</v>
      </c>
      <c r="AY472" s="203" t="s">
        <v>329</v>
      </c>
    </row>
    <row r="473" spans="1:65" s="13" customFormat="1" ht="11.25">
      <c r="B473" s="201"/>
      <c r="D473" s="202" t="s">
        <v>348</v>
      </c>
      <c r="E473" s="203" t="s">
        <v>1</v>
      </c>
      <c r="F473" s="204" t="s">
        <v>657</v>
      </c>
      <c r="H473" s="205">
        <v>127.889</v>
      </c>
      <c r="I473" s="206"/>
      <c r="J473" s="206"/>
      <c r="M473" s="201"/>
      <c r="N473" s="207"/>
      <c r="O473" s="208"/>
      <c r="P473" s="208"/>
      <c r="Q473" s="208"/>
      <c r="R473" s="208"/>
      <c r="S473" s="208"/>
      <c r="T473" s="208"/>
      <c r="U473" s="208"/>
      <c r="V473" s="208"/>
      <c r="W473" s="208"/>
      <c r="X473" s="209"/>
      <c r="AT473" s="203" t="s">
        <v>348</v>
      </c>
      <c r="AU473" s="203" t="s">
        <v>96</v>
      </c>
      <c r="AV473" s="13" t="s">
        <v>96</v>
      </c>
      <c r="AW473" s="13" t="s">
        <v>4</v>
      </c>
      <c r="AX473" s="13" t="s">
        <v>83</v>
      </c>
      <c r="AY473" s="203" t="s">
        <v>329</v>
      </c>
    </row>
    <row r="474" spans="1:65" s="13" customFormat="1" ht="11.25">
      <c r="B474" s="201"/>
      <c r="D474" s="202" t="s">
        <v>348</v>
      </c>
      <c r="E474" s="203" t="s">
        <v>1</v>
      </c>
      <c r="F474" s="204" t="s">
        <v>656</v>
      </c>
      <c r="H474" s="205">
        <v>60.325000000000003</v>
      </c>
      <c r="I474" s="206"/>
      <c r="J474" s="206"/>
      <c r="M474" s="201"/>
      <c r="N474" s="207"/>
      <c r="O474" s="208"/>
      <c r="P474" s="208"/>
      <c r="Q474" s="208"/>
      <c r="R474" s="208"/>
      <c r="S474" s="208"/>
      <c r="T474" s="208"/>
      <c r="U474" s="208"/>
      <c r="V474" s="208"/>
      <c r="W474" s="208"/>
      <c r="X474" s="209"/>
      <c r="AT474" s="203" t="s">
        <v>348</v>
      </c>
      <c r="AU474" s="203" t="s">
        <v>96</v>
      </c>
      <c r="AV474" s="13" t="s">
        <v>96</v>
      </c>
      <c r="AW474" s="13" t="s">
        <v>4</v>
      </c>
      <c r="AX474" s="13" t="s">
        <v>83</v>
      </c>
      <c r="AY474" s="203" t="s">
        <v>329</v>
      </c>
    </row>
    <row r="475" spans="1:65" s="16" customFormat="1" ht="11.25">
      <c r="B475" s="225"/>
      <c r="D475" s="202" t="s">
        <v>348</v>
      </c>
      <c r="E475" s="226" t="s">
        <v>1</v>
      </c>
      <c r="F475" s="227" t="s">
        <v>445</v>
      </c>
      <c r="H475" s="228">
        <v>248.53899999999999</v>
      </c>
      <c r="I475" s="229"/>
      <c r="J475" s="229"/>
      <c r="M475" s="225"/>
      <c r="N475" s="230"/>
      <c r="O475" s="231"/>
      <c r="P475" s="231"/>
      <c r="Q475" s="231"/>
      <c r="R475" s="231"/>
      <c r="S475" s="231"/>
      <c r="T475" s="231"/>
      <c r="U475" s="231"/>
      <c r="V475" s="231"/>
      <c r="W475" s="231"/>
      <c r="X475" s="232"/>
      <c r="AT475" s="226" t="s">
        <v>348</v>
      </c>
      <c r="AU475" s="226" t="s">
        <v>96</v>
      </c>
      <c r="AV475" s="16" t="s">
        <v>178</v>
      </c>
      <c r="AW475" s="16" t="s">
        <v>4</v>
      </c>
      <c r="AX475" s="16" t="s">
        <v>83</v>
      </c>
      <c r="AY475" s="226" t="s">
        <v>329</v>
      </c>
    </row>
    <row r="476" spans="1:65" s="13" customFormat="1" ht="11.25">
      <c r="B476" s="201"/>
      <c r="D476" s="202" t="s">
        <v>348</v>
      </c>
      <c r="E476" s="203" t="s">
        <v>1</v>
      </c>
      <c r="F476" s="204" t="s">
        <v>658</v>
      </c>
      <c r="H476" s="205">
        <v>10.24</v>
      </c>
      <c r="I476" s="206"/>
      <c r="J476" s="206"/>
      <c r="M476" s="201"/>
      <c r="N476" s="207"/>
      <c r="O476" s="208"/>
      <c r="P476" s="208"/>
      <c r="Q476" s="208"/>
      <c r="R476" s="208"/>
      <c r="S476" s="208"/>
      <c r="T476" s="208"/>
      <c r="U476" s="208"/>
      <c r="V476" s="208"/>
      <c r="W476" s="208"/>
      <c r="X476" s="209"/>
      <c r="AT476" s="203" t="s">
        <v>348</v>
      </c>
      <c r="AU476" s="203" t="s">
        <v>96</v>
      </c>
      <c r="AV476" s="13" t="s">
        <v>96</v>
      </c>
      <c r="AW476" s="13" t="s">
        <v>4</v>
      </c>
      <c r="AX476" s="13" t="s">
        <v>83</v>
      </c>
      <c r="AY476" s="203" t="s">
        <v>329</v>
      </c>
    </row>
    <row r="477" spans="1:65" s="16" customFormat="1" ht="11.25">
      <c r="B477" s="225"/>
      <c r="D477" s="202" t="s">
        <v>348</v>
      </c>
      <c r="E477" s="226" t="s">
        <v>1</v>
      </c>
      <c r="F477" s="227" t="s">
        <v>445</v>
      </c>
      <c r="H477" s="228">
        <v>10.24</v>
      </c>
      <c r="I477" s="229"/>
      <c r="J477" s="229"/>
      <c r="M477" s="225"/>
      <c r="N477" s="230"/>
      <c r="O477" s="231"/>
      <c r="P477" s="231"/>
      <c r="Q477" s="231"/>
      <c r="R477" s="231"/>
      <c r="S477" s="231"/>
      <c r="T477" s="231"/>
      <c r="U477" s="231"/>
      <c r="V477" s="231"/>
      <c r="W477" s="231"/>
      <c r="X477" s="232"/>
      <c r="AT477" s="226" t="s">
        <v>348</v>
      </c>
      <c r="AU477" s="226" t="s">
        <v>96</v>
      </c>
      <c r="AV477" s="16" t="s">
        <v>178</v>
      </c>
      <c r="AW477" s="16" t="s">
        <v>4</v>
      </c>
      <c r="AX477" s="16" t="s">
        <v>83</v>
      </c>
      <c r="AY477" s="226" t="s">
        <v>329</v>
      </c>
    </row>
    <row r="478" spans="1:65" s="15" customFormat="1" ht="11.25">
      <c r="B478" s="217"/>
      <c r="D478" s="202" t="s">
        <v>348</v>
      </c>
      <c r="E478" s="218" t="s">
        <v>1</v>
      </c>
      <c r="F478" s="219" t="s">
        <v>380</v>
      </c>
      <c r="H478" s="220">
        <v>258.779</v>
      </c>
      <c r="I478" s="221"/>
      <c r="J478" s="221"/>
      <c r="M478" s="217"/>
      <c r="N478" s="222"/>
      <c r="O478" s="223"/>
      <c r="P478" s="223"/>
      <c r="Q478" s="223"/>
      <c r="R478" s="223"/>
      <c r="S478" s="223"/>
      <c r="T478" s="223"/>
      <c r="U478" s="223"/>
      <c r="V478" s="223"/>
      <c r="W478" s="223"/>
      <c r="X478" s="224"/>
      <c r="AT478" s="218" t="s">
        <v>348</v>
      </c>
      <c r="AU478" s="218" t="s">
        <v>96</v>
      </c>
      <c r="AV478" s="15" t="s">
        <v>335</v>
      </c>
      <c r="AW478" s="15" t="s">
        <v>4</v>
      </c>
      <c r="AX478" s="15" t="s">
        <v>90</v>
      </c>
      <c r="AY478" s="218" t="s">
        <v>329</v>
      </c>
    </row>
    <row r="479" spans="1:65" s="2" customFormat="1" ht="16.5" customHeight="1">
      <c r="A479" s="37"/>
      <c r="B479" s="153"/>
      <c r="C479" s="233" t="s">
        <v>659</v>
      </c>
      <c r="D479" s="233" t="s">
        <v>483</v>
      </c>
      <c r="E479" s="234" t="s">
        <v>660</v>
      </c>
      <c r="F479" s="235" t="s">
        <v>661</v>
      </c>
      <c r="G479" s="236" t="s">
        <v>334</v>
      </c>
      <c r="H479" s="237">
        <v>263.95499999999998</v>
      </c>
      <c r="I479" s="238"/>
      <c r="J479" s="239"/>
      <c r="K479" s="237">
        <f>ROUND(P479*H479,3)</f>
        <v>0</v>
      </c>
      <c r="L479" s="239"/>
      <c r="M479" s="240"/>
      <c r="N479" s="241" t="s">
        <v>1</v>
      </c>
      <c r="O479" s="195" t="s">
        <v>47</v>
      </c>
      <c r="P479" s="196">
        <f>I479+J479</f>
        <v>0</v>
      </c>
      <c r="Q479" s="196">
        <f>ROUND(I479*H479,3)</f>
        <v>0</v>
      </c>
      <c r="R479" s="196">
        <f>ROUND(J479*H479,3)</f>
        <v>0</v>
      </c>
      <c r="S479" s="66"/>
      <c r="T479" s="197">
        <f>S479*H479</f>
        <v>0</v>
      </c>
      <c r="U479" s="197">
        <v>2.0000000000000001E-4</v>
      </c>
      <c r="V479" s="197">
        <f>U479*H479</f>
        <v>5.2790999999999998E-2</v>
      </c>
      <c r="W479" s="197">
        <v>0</v>
      </c>
      <c r="X479" s="198">
        <f>W479*H479</f>
        <v>0</v>
      </c>
      <c r="Y479" s="37"/>
      <c r="Z479" s="37"/>
      <c r="AA479" s="37"/>
      <c r="AB479" s="37"/>
      <c r="AC479" s="37"/>
      <c r="AD479" s="37"/>
      <c r="AE479" s="37"/>
      <c r="AR479" s="199" t="s">
        <v>364</v>
      </c>
      <c r="AT479" s="199" t="s">
        <v>483</v>
      </c>
      <c r="AU479" s="199" t="s">
        <v>96</v>
      </c>
      <c r="AY479" s="19" t="s">
        <v>329</v>
      </c>
      <c r="BE479" s="115">
        <f>IF(O479="základná",K479,0)</f>
        <v>0</v>
      </c>
      <c r="BF479" s="115">
        <f>IF(O479="znížená",K479,0)</f>
        <v>0</v>
      </c>
      <c r="BG479" s="115">
        <f>IF(O479="zákl. prenesená",K479,0)</f>
        <v>0</v>
      </c>
      <c r="BH479" s="115">
        <f>IF(O479="zníž. prenesená",K479,0)</f>
        <v>0</v>
      </c>
      <c r="BI479" s="115">
        <f>IF(O479="nulová",K479,0)</f>
        <v>0</v>
      </c>
      <c r="BJ479" s="19" t="s">
        <v>96</v>
      </c>
      <c r="BK479" s="200">
        <f>ROUND(P479*H479,3)</f>
        <v>0</v>
      </c>
      <c r="BL479" s="19" t="s">
        <v>335</v>
      </c>
      <c r="BM479" s="199" t="s">
        <v>662</v>
      </c>
    </row>
    <row r="480" spans="1:65" s="13" customFormat="1" ht="11.25">
      <c r="B480" s="201"/>
      <c r="D480" s="202" t="s">
        <v>348</v>
      </c>
      <c r="F480" s="204" t="s">
        <v>663</v>
      </c>
      <c r="H480" s="205">
        <v>263.95499999999998</v>
      </c>
      <c r="I480" s="206"/>
      <c r="J480" s="206"/>
      <c r="M480" s="201"/>
      <c r="N480" s="207"/>
      <c r="O480" s="208"/>
      <c r="P480" s="208"/>
      <c r="Q480" s="208"/>
      <c r="R480" s="208"/>
      <c r="S480" s="208"/>
      <c r="T480" s="208"/>
      <c r="U480" s="208"/>
      <c r="V480" s="208"/>
      <c r="W480" s="208"/>
      <c r="X480" s="209"/>
      <c r="AT480" s="203" t="s">
        <v>348</v>
      </c>
      <c r="AU480" s="203" t="s">
        <v>96</v>
      </c>
      <c r="AV480" s="13" t="s">
        <v>96</v>
      </c>
      <c r="AW480" s="13" t="s">
        <v>3</v>
      </c>
      <c r="AX480" s="13" t="s">
        <v>90</v>
      </c>
      <c r="AY480" s="203" t="s">
        <v>329</v>
      </c>
    </row>
    <row r="481" spans="1:65" s="12" customFormat="1" ht="22.9" customHeight="1">
      <c r="B481" s="173"/>
      <c r="D481" s="174" t="s">
        <v>82</v>
      </c>
      <c r="E481" s="185" t="s">
        <v>178</v>
      </c>
      <c r="F481" s="185" t="s">
        <v>664</v>
      </c>
      <c r="I481" s="176"/>
      <c r="J481" s="176"/>
      <c r="K481" s="186">
        <f>BK481</f>
        <v>0</v>
      </c>
      <c r="M481" s="173"/>
      <c r="N481" s="178"/>
      <c r="O481" s="179"/>
      <c r="P481" s="179"/>
      <c r="Q481" s="180">
        <f>SUM(Q482:Q561)</f>
        <v>0</v>
      </c>
      <c r="R481" s="180">
        <f>SUM(R482:R561)</f>
        <v>0</v>
      </c>
      <c r="S481" s="179"/>
      <c r="T481" s="181">
        <f>SUM(T482:T561)</f>
        <v>0</v>
      </c>
      <c r="U481" s="179"/>
      <c r="V481" s="181">
        <f>SUM(V482:V561)</f>
        <v>630.15330101000006</v>
      </c>
      <c r="W481" s="179"/>
      <c r="X481" s="182">
        <f>SUM(X482:X561)</f>
        <v>0</v>
      </c>
      <c r="AR481" s="174" t="s">
        <v>90</v>
      </c>
      <c r="AT481" s="183" t="s">
        <v>82</v>
      </c>
      <c r="AU481" s="183" t="s">
        <v>90</v>
      </c>
      <c r="AY481" s="174" t="s">
        <v>329</v>
      </c>
      <c r="BK481" s="184">
        <f>SUM(BK482:BK561)</f>
        <v>0</v>
      </c>
    </row>
    <row r="482" spans="1:65" s="2" customFormat="1" ht="24.2" customHeight="1">
      <c r="A482" s="37"/>
      <c r="B482" s="153"/>
      <c r="C482" s="187" t="s">
        <v>665</v>
      </c>
      <c r="D482" s="187" t="s">
        <v>331</v>
      </c>
      <c r="E482" s="188" t="s">
        <v>666</v>
      </c>
      <c r="F482" s="189" t="s">
        <v>667</v>
      </c>
      <c r="G482" s="190" t="s">
        <v>362</v>
      </c>
      <c r="H482" s="191">
        <v>25.803000000000001</v>
      </c>
      <c r="I482" s="192"/>
      <c r="J482" s="192"/>
      <c r="K482" s="191">
        <f>ROUND(P482*H482,3)</f>
        <v>0</v>
      </c>
      <c r="L482" s="193"/>
      <c r="M482" s="38"/>
      <c r="N482" s="194" t="s">
        <v>1</v>
      </c>
      <c r="O482" s="195" t="s">
        <v>47</v>
      </c>
      <c r="P482" s="196">
        <f>I482+J482</f>
        <v>0</v>
      </c>
      <c r="Q482" s="196">
        <f>ROUND(I482*H482,3)</f>
        <v>0</v>
      </c>
      <c r="R482" s="196">
        <f>ROUND(J482*H482,3)</f>
        <v>0</v>
      </c>
      <c r="S482" s="66"/>
      <c r="T482" s="197">
        <f>S482*H482</f>
        <v>0</v>
      </c>
      <c r="U482" s="197">
        <v>2.1776</v>
      </c>
      <c r="V482" s="197">
        <f>U482*H482</f>
        <v>56.188612800000001</v>
      </c>
      <c r="W482" s="197">
        <v>0</v>
      </c>
      <c r="X482" s="198">
        <f>W482*H482</f>
        <v>0</v>
      </c>
      <c r="Y482" s="37"/>
      <c r="Z482" s="37"/>
      <c r="AA482" s="37"/>
      <c r="AB482" s="37"/>
      <c r="AC482" s="37"/>
      <c r="AD482" s="37"/>
      <c r="AE482" s="37"/>
      <c r="AR482" s="199" t="s">
        <v>335</v>
      </c>
      <c r="AT482" s="199" t="s">
        <v>331</v>
      </c>
      <c r="AU482" s="199" t="s">
        <v>96</v>
      </c>
      <c r="AY482" s="19" t="s">
        <v>329</v>
      </c>
      <c r="BE482" s="115">
        <f>IF(O482="základná",K482,0)</f>
        <v>0</v>
      </c>
      <c r="BF482" s="115">
        <f>IF(O482="znížená",K482,0)</f>
        <v>0</v>
      </c>
      <c r="BG482" s="115">
        <f>IF(O482="zákl. prenesená",K482,0)</f>
        <v>0</v>
      </c>
      <c r="BH482" s="115">
        <f>IF(O482="zníž. prenesená",K482,0)</f>
        <v>0</v>
      </c>
      <c r="BI482" s="115">
        <f>IF(O482="nulová",K482,0)</f>
        <v>0</v>
      </c>
      <c r="BJ482" s="19" t="s">
        <v>96</v>
      </c>
      <c r="BK482" s="200">
        <f>ROUND(P482*H482,3)</f>
        <v>0</v>
      </c>
      <c r="BL482" s="19" t="s">
        <v>335</v>
      </c>
      <c r="BM482" s="199" t="s">
        <v>668</v>
      </c>
    </row>
    <row r="483" spans="1:65" s="14" customFormat="1" ht="11.25">
      <c r="B483" s="210"/>
      <c r="D483" s="202" t="s">
        <v>348</v>
      </c>
      <c r="E483" s="211" t="s">
        <v>1</v>
      </c>
      <c r="F483" s="212" t="s">
        <v>669</v>
      </c>
      <c r="H483" s="211" t="s">
        <v>1</v>
      </c>
      <c r="I483" s="213"/>
      <c r="J483" s="213"/>
      <c r="M483" s="210"/>
      <c r="N483" s="214"/>
      <c r="O483" s="215"/>
      <c r="P483" s="215"/>
      <c r="Q483" s="215"/>
      <c r="R483" s="215"/>
      <c r="S483" s="215"/>
      <c r="T483" s="215"/>
      <c r="U483" s="215"/>
      <c r="V483" s="215"/>
      <c r="W483" s="215"/>
      <c r="X483" s="216"/>
      <c r="AT483" s="211" t="s">
        <v>348</v>
      </c>
      <c r="AU483" s="211" t="s">
        <v>96</v>
      </c>
      <c r="AV483" s="14" t="s">
        <v>90</v>
      </c>
      <c r="AW483" s="14" t="s">
        <v>4</v>
      </c>
      <c r="AX483" s="14" t="s">
        <v>83</v>
      </c>
      <c r="AY483" s="211" t="s">
        <v>329</v>
      </c>
    </row>
    <row r="484" spans="1:65" s="13" customFormat="1" ht="11.25">
      <c r="B484" s="201"/>
      <c r="D484" s="202" t="s">
        <v>348</v>
      </c>
      <c r="E484" s="203" t="s">
        <v>1</v>
      </c>
      <c r="F484" s="204" t="s">
        <v>670</v>
      </c>
      <c r="H484" s="205">
        <v>25.803000000000001</v>
      </c>
      <c r="I484" s="206"/>
      <c r="J484" s="206"/>
      <c r="M484" s="201"/>
      <c r="N484" s="207"/>
      <c r="O484" s="208"/>
      <c r="P484" s="208"/>
      <c r="Q484" s="208"/>
      <c r="R484" s="208"/>
      <c r="S484" s="208"/>
      <c r="T484" s="208"/>
      <c r="U484" s="208"/>
      <c r="V484" s="208"/>
      <c r="W484" s="208"/>
      <c r="X484" s="209"/>
      <c r="AT484" s="203" t="s">
        <v>348</v>
      </c>
      <c r="AU484" s="203" t="s">
        <v>96</v>
      </c>
      <c r="AV484" s="13" t="s">
        <v>96</v>
      </c>
      <c r="AW484" s="13" t="s">
        <v>4</v>
      </c>
      <c r="AX484" s="13" t="s">
        <v>90</v>
      </c>
      <c r="AY484" s="203" t="s">
        <v>329</v>
      </c>
    </row>
    <row r="485" spans="1:65" s="2" customFormat="1" ht="24.2" customHeight="1">
      <c r="A485" s="37"/>
      <c r="B485" s="153"/>
      <c r="C485" s="187" t="s">
        <v>671</v>
      </c>
      <c r="D485" s="187" t="s">
        <v>331</v>
      </c>
      <c r="E485" s="188" t="s">
        <v>672</v>
      </c>
      <c r="F485" s="189" t="s">
        <v>673</v>
      </c>
      <c r="G485" s="190" t="s">
        <v>362</v>
      </c>
      <c r="H485" s="191">
        <v>189.73400000000001</v>
      </c>
      <c r="I485" s="192"/>
      <c r="J485" s="192"/>
      <c r="K485" s="191">
        <f>ROUND(P485*H485,3)</f>
        <v>0</v>
      </c>
      <c r="L485" s="193"/>
      <c r="M485" s="38"/>
      <c r="N485" s="194" t="s">
        <v>1</v>
      </c>
      <c r="O485" s="195" t="s">
        <v>47</v>
      </c>
      <c r="P485" s="196">
        <f>I485+J485</f>
        <v>0</v>
      </c>
      <c r="Q485" s="196">
        <f>ROUND(I485*H485,3)</f>
        <v>0</v>
      </c>
      <c r="R485" s="196">
        <f>ROUND(J485*H485,3)</f>
        <v>0</v>
      </c>
      <c r="S485" s="66"/>
      <c r="T485" s="197">
        <f>S485*H485</f>
        <v>0</v>
      </c>
      <c r="U485" s="197">
        <v>2.1170900000000001</v>
      </c>
      <c r="V485" s="197">
        <f>U485*H485</f>
        <v>401.68395406000002</v>
      </c>
      <c r="W485" s="197">
        <v>0</v>
      </c>
      <c r="X485" s="198">
        <f>W485*H485</f>
        <v>0</v>
      </c>
      <c r="Y485" s="37"/>
      <c r="Z485" s="37"/>
      <c r="AA485" s="37"/>
      <c r="AB485" s="37"/>
      <c r="AC485" s="37"/>
      <c r="AD485" s="37"/>
      <c r="AE485" s="37"/>
      <c r="AR485" s="199" t="s">
        <v>335</v>
      </c>
      <c r="AT485" s="199" t="s">
        <v>331</v>
      </c>
      <c r="AU485" s="199" t="s">
        <v>96</v>
      </c>
      <c r="AY485" s="19" t="s">
        <v>329</v>
      </c>
      <c r="BE485" s="115">
        <f>IF(O485="základná",K485,0)</f>
        <v>0</v>
      </c>
      <c r="BF485" s="115">
        <f>IF(O485="znížená",K485,0)</f>
        <v>0</v>
      </c>
      <c r="BG485" s="115">
        <f>IF(O485="zákl. prenesená",K485,0)</f>
        <v>0</v>
      </c>
      <c r="BH485" s="115">
        <f>IF(O485="zníž. prenesená",K485,0)</f>
        <v>0</v>
      </c>
      <c r="BI485" s="115">
        <f>IF(O485="nulová",K485,0)</f>
        <v>0</v>
      </c>
      <c r="BJ485" s="19" t="s">
        <v>96</v>
      </c>
      <c r="BK485" s="200">
        <f>ROUND(P485*H485,3)</f>
        <v>0</v>
      </c>
      <c r="BL485" s="19" t="s">
        <v>335</v>
      </c>
      <c r="BM485" s="199" t="s">
        <v>674</v>
      </c>
    </row>
    <row r="486" spans="1:65" s="14" customFormat="1" ht="11.25">
      <c r="B486" s="210"/>
      <c r="D486" s="202" t="s">
        <v>348</v>
      </c>
      <c r="E486" s="211" t="s">
        <v>1</v>
      </c>
      <c r="F486" s="212" t="s">
        <v>675</v>
      </c>
      <c r="H486" s="211" t="s">
        <v>1</v>
      </c>
      <c r="I486" s="213"/>
      <c r="J486" s="213"/>
      <c r="M486" s="210"/>
      <c r="N486" s="214"/>
      <c r="O486" s="215"/>
      <c r="P486" s="215"/>
      <c r="Q486" s="215"/>
      <c r="R486" s="215"/>
      <c r="S486" s="215"/>
      <c r="T486" s="215"/>
      <c r="U486" s="215"/>
      <c r="V486" s="215"/>
      <c r="W486" s="215"/>
      <c r="X486" s="216"/>
      <c r="AT486" s="211" t="s">
        <v>348</v>
      </c>
      <c r="AU486" s="211" t="s">
        <v>96</v>
      </c>
      <c r="AV486" s="14" t="s">
        <v>90</v>
      </c>
      <c r="AW486" s="14" t="s">
        <v>4</v>
      </c>
      <c r="AX486" s="14" t="s">
        <v>83</v>
      </c>
      <c r="AY486" s="211" t="s">
        <v>329</v>
      </c>
    </row>
    <row r="487" spans="1:65" s="13" customFormat="1" ht="11.25">
      <c r="B487" s="201"/>
      <c r="D487" s="202" t="s">
        <v>348</v>
      </c>
      <c r="E487" s="203" t="s">
        <v>1</v>
      </c>
      <c r="F487" s="204" t="s">
        <v>676</v>
      </c>
      <c r="H487" s="205">
        <v>28.163</v>
      </c>
      <c r="I487" s="206"/>
      <c r="J487" s="206"/>
      <c r="M487" s="201"/>
      <c r="N487" s="207"/>
      <c r="O487" s="208"/>
      <c r="P487" s="208"/>
      <c r="Q487" s="208"/>
      <c r="R487" s="208"/>
      <c r="S487" s="208"/>
      <c r="T487" s="208"/>
      <c r="U487" s="208"/>
      <c r="V487" s="208"/>
      <c r="W487" s="208"/>
      <c r="X487" s="209"/>
      <c r="AT487" s="203" t="s">
        <v>348</v>
      </c>
      <c r="AU487" s="203" t="s">
        <v>96</v>
      </c>
      <c r="AV487" s="13" t="s">
        <v>96</v>
      </c>
      <c r="AW487" s="13" t="s">
        <v>4</v>
      </c>
      <c r="AX487" s="13" t="s">
        <v>83</v>
      </c>
      <c r="AY487" s="203" t="s">
        <v>329</v>
      </c>
    </row>
    <row r="488" spans="1:65" s="13" customFormat="1" ht="11.25">
      <c r="B488" s="201"/>
      <c r="D488" s="202" t="s">
        <v>348</v>
      </c>
      <c r="E488" s="203" t="s">
        <v>1</v>
      </c>
      <c r="F488" s="204" t="s">
        <v>677</v>
      </c>
      <c r="H488" s="205">
        <v>4.343</v>
      </c>
      <c r="I488" s="206"/>
      <c r="J488" s="206"/>
      <c r="M488" s="201"/>
      <c r="N488" s="207"/>
      <c r="O488" s="208"/>
      <c r="P488" s="208"/>
      <c r="Q488" s="208"/>
      <c r="R488" s="208"/>
      <c r="S488" s="208"/>
      <c r="T488" s="208"/>
      <c r="U488" s="208"/>
      <c r="V488" s="208"/>
      <c r="W488" s="208"/>
      <c r="X488" s="209"/>
      <c r="AT488" s="203" t="s">
        <v>348</v>
      </c>
      <c r="AU488" s="203" t="s">
        <v>96</v>
      </c>
      <c r="AV488" s="13" t="s">
        <v>96</v>
      </c>
      <c r="AW488" s="13" t="s">
        <v>4</v>
      </c>
      <c r="AX488" s="13" t="s">
        <v>83</v>
      </c>
      <c r="AY488" s="203" t="s">
        <v>329</v>
      </c>
    </row>
    <row r="489" spans="1:65" s="13" customFormat="1" ht="11.25">
      <c r="B489" s="201"/>
      <c r="D489" s="202" t="s">
        <v>348</v>
      </c>
      <c r="E489" s="203" t="s">
        <v>1</v>
      </c>
      <c r="F489" s="204" t="s">
        <v>678</v>
      </c>
      <c r="H489" s="205">
        <v>32.869</v>
      </c>
      <c r="I489" s="206"/>
      <c r="J489" s="206"/>
      <c r="M489" s="201"/>
      <c r="N489" s="207"/>
      <c r="O489" s="208"/>
      <c r="P489" s="208"/>
      <c r="Q489" s="208"/>
      <c r="R489" s="208"/>
      <c r="S489" s="208"/>
      <c r="T489" s="208"/>
      <c r="U489" s="208"/>
      <c r="V489" s="208"/>
      <c r="W489" s="208"/>
      <c r="X489" s="209"/>
      <c r="AT489" s="203" t="s">
        <v>348</v>
      </c>
      <c r="AU489" s="203" t="s">
        <v>96</v>
      </c>
      <c r="AV489" s="13" t="s">
        <v>96</v>
      </c>
      <c r="AW489" s="13" t="s">
        <v>4</v>
      </c>
      <c r="AX489" s="13" t="s">
        <v>83</v>
      </c>
      <c r="AY489" s="203" t="s">
        <v>329</v>
      </c>
    </row>
    <row r="490" spans="1:65" s="13" customFormat="1" ht="11.25">
      <c r="B490" s="201"/>
      <c r="D490" s="202" t="s">
        <v>348</v>
      </c>
      <c r="E490" s="203" t="s">
        <v>1</v>
      </c>
      <c r="F490" s="204" t="s">
        <v>679</v>
      </c>
      <c r="H490" s="205">
        <v>5.94</v>
      </c>
      <c r="I490" s="206"/>
      <c r="J490" s="206"/>
      <c r="M490" s="201"/>
      <c r="N490" s="207"/>
      <c r="O490" s="208"/>
      <c r="P490" s="208"/>
      <c r="Q490" s="208"/>
      <c r="R490" s="208"/>
      <c r="S490" s="208"/>
      <c r="T490" s="208"/>
      <c r="U490" s="208"/>
      <c r="V490" s="208"/>
      <c r="W490" s="208"/>
      <c r="X490" s="209"/>
      <c r="AT490" s="203" t="s">
        <v>348</v>
      </c>
      <c r="AU490" s="203" t="s">
        <v>96</v>
      </c>
      <c r="AV490" s="13" t="s">
        <v>96</v>
      </c>
      <c r="AW490" s="13" t="s">
        <v>4</v>
      </c>
      <c r="AX490" s="13" t="s">
        <v>83</v>
      </c>
      <c r="AY490" s="203" t="s">
        <v>329</v>
      </c>
    </row>
    <row r="491" spans="1:65" s="13" customFormat="1" ht="11.25">
      <c r="B491" s="201"/>
      <c r="D491" s="202" t="s">
        <v>348</v>
      </c>
      <c r="E491" s="203" t="s">
        <v>1</v>
      </c>
      <c r="F491" s="204" t="s">
        <v>680</v>
      </c>
      <c r="H491" s="205">
        <v>6.7460000000000004</v>
      </c>
      <c r="I491" s="206"/>
      <c r="J491" s="206"/>
      <c r="M491" s="201"/>
      <c r="N491" s="207"/>
      <c r="O491" s="208"/>
      <c r="P491" s="208"/>
      <c r="Q491" s="208"/>
      <c r="R491" s="208"/>
      <c r="S491" s="208"/>
      <c r="T491" s="208"/>
      <c r="U491" s="208"/>
      <c r="V491" s="208"/>
      <c r="W491" s="208"/>
      <c r="X491" s="209"/>
      <c r="AT491" s="203" t="s">
        <v>348</v>
      </c>
      <c r="AU491" s="203" t="s">
        <v>96</v>
      </c>
      <c r="AV491" s="13" t="s">
        <v>96</v>
      </c>
      <c r="AW491" s="13" t="s">
        <v>4</v>
      </c>
      <c r="AX491" s="13" t="s">
        <v>83</v>
      </c>
      <c r="AY491" s="203" t="s">
        <v>329</v>
      </c>
    </row>
    <row r="492" spans="1:65" s="13" customFormat="1" ht="11.25">
      <c r="B492" s="201"/>
      <c r="D492" s="202" t="s">
        <v>348</v>
      </c>
      <c r="E492" s="203" t="s">
        <v>1</v>
      </c>
      <c r="F492" s="204" t="s">
        <v>681</v>
      </c>
      <c r="H492" s="205">
        <v>4.1379999999999999</v>
      </c>
      <c r="I492" s="206"/>
      <c r="J492" s="206"/>
      <c r="M492" s="201"/>
      <c r="N492" s="207"/>
      <c r="O492" s="208"/>
      <c r="P492" s="208"/>
      <c r="Q492" s="208"/>
      <c r="R492" s="208"/>
      <c r="S492" s="208"/>
      <c r="T492" s="208"/>
      <c r="U492" s="208"/>
      <c r="V492" s="208"/>
      <c r="W492" s="208"/>
      <c r="X492" s="209"/>
      <c r="AT492" s="203" t="s">
        <v>348</v>
      </c>
      <c r="AU492" s="203" t="s">
        <v>96</v>
      </c>
      <c r="AV492" s="13" t="s">
        <v>96</v>
      </c>
      <c r="AW492" s="13" t="s">
        <v>4</v>
      </c>
      <c r="AX492" s="13" t="s">
        <v>83</v>
      </c>
      <c r="AY492" s="203" t="s">
        <v>329</v>
      </c>
    </row>
    <row r="493" spans="1:65" s="13" customFormat="1" ht="11.25">
      <c r="B493" s="201"/>
      <c r="D493" s="202" t="s">
        <v>348</v>
      </c>
      <c r="E493" s="203" t="s">
        <v>1</v>
      </c>
      <c r="F493" s="204" t="s">
        <v>682</v>
      </c>
      <c r="H493" s="205">
        <v>0.9</v>
      </c>
      <c r="I493" s="206"/>
      <c r="J493" s="206"/>
      <c r="M493" s="201"/>
      <c r="N493" s="207"/>
      <c r="O493" s="208"/>
      <c r="P493" s="208"/>
      <c r="Q493" s="208"/>
      <c r="R493" s="208"/>
      <c r="S493" s="208"/>
      <c r="T493" s="208"/>
      <c r="U493" s="208"/>
      <c r="V493" s="208"/>
      <c r="W493" s="208"/>
      <c r="X493" s="209"/>
      <c r="AT493" s="203" t="s">
        <v>348</v>
      </c>
      <c r="AU493" s="203" t="s">
        <v>96</v>
      </c>
      <c r="AV493" s="13" t="s">
        <v>96</v>
      </c>
      <c r="AW493" s="13" t="s">
        <v>4</v>
      </c>
      <c r="AX493" s="13" t="s">
        <v>83</v>
      </c>
      <c r="AY493" s="203" t="s">
        <v>329</v>
      </c>
    </row>
    <row r="494" spans="1:65" s="13" customFormat="1" ht="11.25">
      <c r="B494" s="201"/>
      <c r="D494" s="202" t="s">
        <v>348</v>
      </c>
      <c r="E494" s="203" t="s">
        <v>1</v>
      </c>
      <c r="F494" s="204" t="s">
        <v>683</v>
      </c>
      <c r="H494" s="205">
        <v>33.119999999999997</v>
      </c>
      <c r="I494" s="206"/>
      <c r="J494" s="206"/>
      <c r="M494" s="201"/>
      <c r="N494" s="207"/>
      <c r="O494" s="208"/>
      <c r="P494" s="208"/>
      <c r="Q494" s="208"/>
      <c r="R494" s="208"/>
      <c r="S494" s="208"/>
      <c r="T494" s="208"/>
      <c r="U494" s="208"/>
      <c r="V494" s="208"/>
      <c r="W494" s="208"/>
      <c r="X494" s="209"/>
      <c r="AT494" s="203" t="s">
        <v>348</v>
      </c>
      <c r="AU494" s="203" t="s">
        <v>96</v>
      </c>
      <c r="AV494" s="13" t="s">
        <v>96</v>
      </c>
      <c r="AW494" s="13" t="s">
        <v>4</v>
      </c>
      <c r="AX494" s="13" t="s">
        <v>83</v>
      </c>
      <c r="AY494" s="203" t="s">
        <v>329</v>
      </c>
    </row>
    <row r="495" spans="1:65" s="13" customFormat="1" ht="11.25">
      <c r="B495" s="201"/>
      <c r="D495" s="202" t="s">
        <v>348</v>
      </c>
      <c r="E495" s="203" t="s">
        <v>1</v>
      </c>
      <c r="F495" s="204" t="s">
        <v>684</v>
      </c>
      <c r="H495" s="205">
        <v>73.515000000000001</v>
      </c>
      <c r="I495" s="206"/>
      <c r="J495" s="206"/>
      <c r="M495" s="201"/>
      <c r="N495" s="207"/>
      <c r="O495" s="208"/>
      <c r="P495" s="208"/>
      <c r="Q495" s="208"/>
      <c r="R495" s="208"/>
      <c r="S495" s="208"/>
      <c r="T495" s="208"/>
      <c r="U495" s="208"/>
      <c r="V495" s="208"/>
      <c r="W495" s="208"/>
      <c r="X495" s="209"/>
      <c r="AT495" s="203" t="s">
        <v>348</v>
      </c>
      <c r="AU495" s="203" t="s">
        <v>96</v>
      </c>
      <c r="AV495" s="13" t="s">
        <v>96</v>
      </c>
      <c r="AW495" s="13" t="s">
        <v>4</v>
      </c>
      <c r="AX495" s="13" t="s">
        <v>83</v>
      </c>
      <c r="AY495" s="203" t="s">
        <v>329</v>
      </c>
    </row>
    <row r="496" spans="1:65" s="15" customFormat="1" ht="11.25">
      <c r="B496" s="217"/>
      <c r="D496" s="202" t="s">
        <v>348</v>
      </c>
      <c r="E496" s="218" t="s">
        <v>1</v>
      </c>
      <c r="F496" s="219" t="s">
        <v>380</v>
      </c>
      <c r="H496" s="220">
        <v>189.73400000000001</v>
      </c>
      <c r="I496" s="221"/>
      <c r="J496" s="221"/>
      <c r="M496" s="217"/>
      <c r="N496" s="222"/>
      <c r="O496" s="223"/>
      <c r="P496" s="223"/>
      <c r="Q496" s="223"/>
      <c r="R496" s="223"/>
      <c r="S496" s="223"/>
      <c r="T496" s="223"/>
      <c r="U496" s="223"/>
      <c r="V496" s="223"/>
      <c r="W496" s="223"/>
      <c r="X496" s="224"/>
      <c r="AT496" s="218" t="s">
        <v>348</v>
      </c>
      <c r="AU496" s="218" t="s">
        <v>96</v>
      </c>
      <c r="AV496" s="15" t="s">
        <v>335</v>
      </c>
      <c r="AW496" s="15" t="s">
        <v>4</v>
      </c>
      <c r="AX496" s="15" t="s">
        <v>90</v>
      </c>
      <c r="AY496" s="218" t="s">
        <v>329</v>
      </c>
    </row>
    <row r="497" spans="1:65" s="2" customFormat="1" ht="24.2" customHeight="1">
      <c r="A497" s="37"/>
      <c r="B497" s="153"/>
      <c r="C497" s="187" t="s">
        <v>685</v>
      </c>
      <c r="D497" s="187" t="s">
        <v>331</v>
      </c>
      <c r="E497" s="188" t="s">
        <v>672</v>
      </c>
      <c r="F497" s="189" t="s">
        <v>673</v>
      </c>
      <c r="G497" s="190" t="s">
        <v>362</v>
      </c>
      <c r="H497" s="191">
        <v>11.07</v>
      </c>
      <c r="I497" s="192"/>
      <c r="J497" s="192"/>
      <c r="K497" s="191">
        <f>ROUND(P497*H497,3)</f>
        <v>0</v>
      </c>
      <c r="L497" s="193"/>
      <c r="M497" s="38"/>
      <c r="N497" s="194" t="s">
        <v>1</v>
      </c>
      <c r="O497" s="195" t="s">
        <v>47</v>
      </c>
      <c r="P497" s="196">
        <f>I497+J497</f>
        <v>0</v>
      </c>
      <c r="Q497" s="196">
        <f>ROUND(I497*H497,3)</f>
        <v>0</v>
      </c>
      <c r="R497" s="196">
        <f>ROUND(J497*H497,3)</f>
        <v>0</v>
      </c>
      <c r="S497" s="66"/>
      <c r="T497" s="197">
        <f>S497*H497</f>
        <v>0</v>
      </c>
      <c r="U497" s="197">
        <v>2.1170900000000001</v>
      </c>
      <c r="V497" s="197">
        <f>U497*H497</f>
        <v>23.436186300000003</v>
      </c>
      <c r="W497" s="197">
        <v>0</v>
      </c>
      <c r="X497" s="198">
        <f>W497*H497</f>
        <v>0</v>
      </c>
      <c r="Y497" s="37"/>
      <c r="Z497" s="37"/>
      <c r="AA497" s="37"/>
      <c r="AB497" s="37"/>
      <c r="AC497" s="37"/>
      <c r="AD497" s="37"/>
      <c r="AE497" s="37"/>
      <c r="AR497" s="199" t="s">
        <v>335</v>
      </c>
      <c r="AT497" s="199" t="s">
        <v>331</v>
      </c>
      <c r="AU497" s="199" t="s">
        <v>96</v>
      </c>
      <c r="AY497" s="19" t="s">
        <v>329</v>
      </c>
      <c r="BE497" s="115">
        <f>IF(O497="základná",K497,0)</f>
        <v>0</v>
      </c>
      <c r="BF497" s="115">
        <f>IF(O497="znížená",K497,0)</f>
        <v>0</v>
      </c>
      <c r="BG497" s="115">
        <f>IF(O497="zákl. prenesená",K497,0)</f>
        <v>0</v>
      </c>
      <c r="BH497" s="115">
        <f>IF(O497="zníž. prenesená",K497,0)</f>
        <v>0</v>
      </c>
      <c r="BI497" s="115">
        <f>IF(O497="nulová",K497,0)</f>
        <v>0</v>
      </c>
      <c r="BJ497" s="19" t="s">
        <v>96</v>
      </c>
      <c r="BK497" s="200">
        <f>ROUND(P497*H497,3)</f>
        <v>0</v>
      </c>
      <c r="BL497" s="19" t="s">
        <v>335</v>
      </c>
      <c r="BM497" s="199" t="s">
        <v>686</v>
      </c>
    </row>
    <row r="498" spans="1:65" s="14" customFormat="1" ht="11.25">
      <c r="B498" s="210"/>
      <c r="D498" s="202" t="s">
        <v>348</v>
      </c>
      <c r="E498" s="211" t="s">
        <v>1</v>
      </c>
      <c r="F498" s="212" t="s">
        <v>687</v>
      </c>
      <c r="H498" s="211" t="s">
        <v>1</v>
      </c>
      <c r="I498" s="213"/>
      <c r="J498" s="213"/>
      <c r="M498" s="210"/>
      <c r="N498" s="214"/>
      <c r="O498" s="215"/>
      <c r="P498" s="215"/>
      <c r="Q498" s="215"/>
      <c r="R498" s="215"/>
      <c r="S498" s="215"/>
      <c r="T498" s="215"/>
      <c r="U498" s="215"/>
      <c r="V498" s="215"/>
      <c r="W498" s="215"/>
      <c r="X498" s="216"/>
      <c r="AT498" s="211" t="s">
        <v>348</v>
      </c>
      <c r="AU498" s="211" t="s">
        <v>96</v>
      </c>
      <c r="AV498" s="14" t="s">
        <v>90</v>
      </c>
      <c r="AW498" s="14" t="s">
        <v>4</v>
      </c>
      <c r="AX498" s="14" t="s">
        <v>83</v>
      </c>
      <c r="AY498" s="211" t="s">
        <v>329</v>
      </c>
    </row>
    <row r="499" spans="1:65" s="13" customFormat="1" ht="11.25">
      <c r="B499" s="201"/>
      <c r="D499" s="202" t="s">
        <v>348</v>
      </c>
      <c r="E499" s="203" t="s">
        <v>1</v>
      </c>
      <c r="F499" s="204" t="s">
        <v>688</v>
      </c>
      <c r="H499" s="205">
        <v>11.07</v>
      </c>
      <c r="I499" s="206"/>
      <c r="J499" s="206"/>
      <c r="M499" s="201"/>
      <c r="N499" s="207"/>
      <c r="O499" s="208"/>
      <c r="P499" s="208"/>
      <c r="Q499" s="208"/>
      <c r="R499" s="208"/>
      <c r="S499" s="208"/>
      <c r="T499" s="208"/>
      <c r="U499" s="208"/>
      <c r="V499" s="208"/>
      <c r="W499" s="208"/>
      <c r="X499" s="209"/>
      <c r="AT499" s="203" t="s">
        <v>348</v>
      </c>
      <c r="AU499" s="203" t="s">
        <v>96</v>
      </c>
      <c r="AV499" s="13" t="s">
        <v>96</v>
      </c>
      <c r="AW499" s="13" t="s">
        <v>4</v>
      </c>
      <c r="AX499" s="13" t="s">
        <v>90</v>
      </c>
      <c r="AY499" s="203" t="s">
        <v>329</v>
      </c>
    </row>
    <row r="500" spans="1:65" s="2" customFormat="1" ht="24.2" customHeight="1">
      <c r="A500" s="37"/>
      <c r="B500" s="153"/>
      <c r="C500" s="187" t="s">
        <v>689</v>
      </c>
      <c r="D500" s="187" t="s">
        <v>331</v>
      </c>
      <c r="E500" s="188" t="s">
        <v>690</v>
      </c>
      <c r="F500" s="189" t="s">
        <v>691</v>
      </c>
      <c r="G500" s="190" t="s">
        <v>362</v>
      </c>
      <c r="H500" s="191">
        <v>43.518999999999998</v>
      </c>
      <c r="I500" s="192"/>
      <c r="J500" s="192"/>
      <c r="K500" s="191">
        <f>ROUND(P500*H500,3)</f>
        <v>0</v>
      </c>
      <c r="L500" s="193"/>
      <c r="M500" s="38"/>
      <c r="N500" s="194" t="s">
        <v>1</v>
      </c>
      <c r="O500" s="195" t="s">
        <v>47</v>
      </c>
      <c r="P500" s="196">
        <f>I500+J500</f>
        <v>0</v>
      </c>
      <c r="Q500" s="196">
        <f>ROUND(I500*H500,3)</f>
        <v>0</v>
      </c>
      <c r="R500" s="196">
        <f>ROUND(J500*H500,3)</f>
        <v>0</v>
      </c>
      <c r="S500" s="66"/>
      <c r="T500" s="197">
        <f>S500*H500</f>
        <v>0</v>
      </c>
      <c r="U500" s="197">
        <v>2.1544500000000002</v>
      </c>
      <c r="V500" s="197">
        <f>U500*H500</f>
        <v>93.759509550000004</v>
      </c>
      <c r="W500" s="197">
        <v>0</v>
      </c>
      <c r="X500" s="198">
        <f>W500*H500</f>
        <v>0</v>
      </c>
      <c r="Y500" s="37"/>
      <c r="Z500" s="37"/>
      <c r="AA500" s="37"/>
      <c r="AB500" s="37"/>
      <c r="AC500" s="37"/>
      <c r="AD500" s="37"/>
      <c r="AE500" s="37"/>
      <c r="AR500" s="199" t="s">
        <v>335</v>
      </c>
      <c r="AT500" s="199" t="s">
        <v>331</v>
      </c>
      <c r="AU500" s="199" t="s">
        <v>96</v>
      </c>
      <c r="AY500" s="19" t="s">
        <v>329</v>
      </c>
      <c r="BE500" s="115">
        <f>IF(O500="základná",K500,0)</f>
        <v>0</v>
      </c>
      <c r="BF500" s="115">
        <f>IF(O500="znížená",K500,0)</f>
        <v>0</v>
      </c>
      <c r="BG500" s="115">
        <f>IF(O500="zákl. prenesená",K500,0)</f>
        <v>0</v>
      </c>
      <c r="BH500" s="115">
        <f>IF(O500="zníž. prenesená",K500,0)</f>
        <v>0</v>
      </c>
      <c r="BI500" s="115">
        <f>IF(O500="nulová",K500,0)</f>
        <v>0</v>
      </c>
      <c r="BJ500" s="19" t="s">
        <v>96</v>
      </c>
      <c r="BK500" s="200">
        <f>ROUND(P500*H500,3)</f>
        <v>0</v>
      </c>
      <c r="BL500" s="19" t="s">
        <v>335</v>
      </c>
      <c r="BM500" s="199" t="s">
        <v>692</v>
      </c>
    </row>
    <row r="501" spans="1:65" s="14" customFormat="1" ht="11.25">
      <c r="B501" s="210"/>
      <c r="D501" s="202" t="s">
        <v>348</v>
      </c>
      <c r="E501" s="211" t="s">
        <v>1</v>
      </c>
      <c r="F501" s="212" t="s">
        <v>687</v>
      </c>
      <c r="H501" s="211" t="s">
        <v>1</v>
      </c>
      <c r="I501" s="213"/>
      <c r="J501" s="213"/>
      <c r="M501" s="210"/>
      <c r="N501" s="214"/>
      <c r="O501" s="215"/>
      <c r="P501" s="215"/>
      <c r="Q501" s="215"/>
      <c r="R501" s="215"/>
      <c r="S501" s="215"/>
      <c r="T501" s="215"/>
      <c r="U501" s="215"/>
      <c r="V501" s="215"/>
      <c r="W501" s="215"/>
      <c r="X501" s="216"/>
      <c r="AT501" s="211" t="s">
        <v>348</v>
      </c>
      <c r="AU501" s="211" t="s">
        <v>96</v>
      </c>
      <c r="AV501" s="14" t="s">
        <v>90</v>
      </c>
      <c r="AW501" s="14" t="s">
        <v>4</v>
      </c>
      <c r="AX501" s="14" t="s">
        <v>83</v>
      </c>
      <c r="AY501" s="211" t="s">
        <v>329</v>
      </c>
    </row>
    <row r="502" spans="1:65" s="13" customFormat="1" ht="11.25">
      <c r="B502" s="201"/>
      <c r="D502" s="202" t="s">
        <v>348</v>
      </c>
      <c r="E502" s="203" t="s">
        <v>1</v>
      </c>
      <c r="F502" s="204" t="s">
        <v>693</v>
      </c>
      <c r="H502" s="205">
        <v>36.698999999999998</v>
      </c>
      <c r="I502" s="206"/>
      <c r="J502" s="206"/>
      <c r="M502" s="201"/>
      <c r="N502" s="207"/>
      <c r="O502" s="208"/>
      <c r="P502" s="208"/>
      <c r="Q502" s="208"/>
      <c r="R502" s="208"/>
      <c r="S502" s="208"/>
      <c r="T502" s="208"/>
      <c r="U502" s="208"/>
      <c r="V502" s="208"/>
      <c r="W502" s="208"/>
      <c r="X502" s="209"/>
      <c r="AT502" s="203" t="s">
        <v>348</v>
      </c>
      <c r="AU502" s="203" t="s">
        <v>96</v>
      </c>
      <c r="AV502" s="13" t="s">
        <v>96</v>
      </c>
      <c r="AW502" s="13" t="s">
        <v>4</v>
      </c>
      <c r="AX502" s="13" t="s">
        <v>83</v>
      </c>
      <c r="AY502" s="203" t="s">
        <v>329</v>
      </c>
    </row>
    <row r="503" spans="1:65" s="13" customFormat="1" ht="11.25">
      <c r="B503" s="201"/>
      <c r="D503" s="202" t="s">
        <v>348</v>
      </c>
      <c r="E503" s="203" t="s">
        <v>1</v>
      </c>
      <c r="F503" s="204" t="s">
        <v>694</v>
      </c>
      <c r="H503" s="205">
        <v>6.82</v>
      </c>
      <c r="I503" s="206"/>
      <c r="J503" s="206"/>
      <c r="M503" s="201"/>
      <c r="N503" s="207"/>
      <c r="O503" s="208"/>
      <c r="P503" s="208"/>
      <c r="Q503" s="208"/>
      <c r="R503" s="208"/>
      <c r="S503" s="208"/>
      <c r="T503" s="208"/>
      <c r="U503" s="208"/>
      <c r="V503" s="208"/>
      <c r="W503" s="208"/>
      <c r="X503" s="209"/>
      <c r="AT503" s="203" t="s">
        <v>348</v>
      </c>
      <c r="AU503" s="203" t="s">
        <v>96</v>
      </c>
      <c r="AV503" s="13" t="s">
        <v>96</v>
      </c>
      <c r="AW503" s="13" t="s">
        <v>4</v>
      </c>
      <c r="AX503" s="13" t="s">
        <v>83</v>
      </c>
      <c r="AY503" s="203" t="s">
        <v>329</v>
      </c>
    </row>
    <row r="504" spans="1:65" s="15" customFormat="1" ht="11.25">
      <c r="B504" s="217"/>
      <c r="D504" s="202" t="s">
        <v>348</v>
      </c>
      <c r="E504" s="218" t="s">
        <v>1</v>
      </c>
      <c r="F504" s="219" t="s">
        <v>380</v>
      </c>
      <c r="H504" s="220">
        <v>43.518999999999998</v>
      </c>
      <c r="I504" s="221"/>
      <c r="J504" s="221"/>
      <c r="M504" s="217"/>
      <c r="N504" s="222"/>
      <c r="O504" s="223"/>
      <c r="P504" s="223"/>
      <c r="Q504" s="223"/>
      <c r="R504" s="223"/>
      <c r="S504" s="223"/>
      <c r="T504" s="223"/>
      <c r="U504" s="223"/>
      <c r="V504" s="223"/>
      <c r="W504" s="223"/>
      <c r="X504" s="224"/>
      <c r="AT504" s="218" t="s">
        <v>348</v>
      </c>
      <c r="AU504" s="218" t="s">
        <v>96</v>
      </c>
      <c r="AV504" s="15" t="s">
        <v>335</v>
      </c>
      <c r="AW504" s="15" t="s">
        <v>4</v>
      </c>
      <c r="AX504" s="15" t="s">
        <v>90</v>
      </c>
      <c r="AY504" s="218" t="s">
        <v>329</v>
      </c>
    </row>
    <row r="505" spans="1:65" s="2" customFormat="1" ht="24.2" customHeight="1">
      <c r="A505" s="37"/>
      <c r="B505" s="153"/>
      <c r="C505" s="187" t="s">
        <v>695</v>
      </c>
      <c r="D505" s="187" t="s">
        <v>331</v>
      </c>
      <c r="E505" s="188" t="s">
        <v>696</v>
      </c>
      <c r="F505" s="189" t="s">
        <v>697</v>
      </c>
      <c r="G505" s="190" t="s">
        <v>486</v>
      </c>
      <c r="H505" s="191">
        <v>12.952</v>
      </c>
      <c r="I505" s="192"/>
      <c r="J505" s="192"/>
      <c r="K505" s="191">
        <f>ROUND(P505*H505,3)</f>
        <v>0</v>
      </c>
      <c r="L505" s="193"/>
      <c r="M505" s="38"/>
      <c r="N505" s="194" t="s">
        <v>1</v>
      </c>
      <c r="O505" s="195" t="s">
        <v>47</v>
      </c>
      <c r="P505" s="196">
        <f>I505+J505</f>
        <v>0</v>
      </c>
      <c r="Q505" s="196">
        <f>ROUND(I505*H505,3)</f>
        <v>0</v>
      </c>
      <c r="R505" s="196">
        <f>ROUND(J505*H505,3)</f>
        <v>0</v>
      </c>
      <c r="S505" s="66"/>
      <c r="T505" s="197">
        <f>S505*H505</f>
        <v>0</v>
      </c>
      <c r="U505" s="197">
        <v>1.002</v>
      </c>
      <c r="V505" s="197">
        <f>U505*H505</f>
        <v>12.977904000000001</v>
      </c>
      <c r="W505" s="197">
        <v>0</v>
      </c>
      <c r="X505" s="198">
        <f>W505*H505</f>
        <v>0</v>
      </c>
      <c r="Y505" s="37"/>
      <c r="Z505" s="37"/>
      <c r="AA505" s="37"/>
      <c r="AB505" s="37"/>
      <c r="AC505" s="37"/>
      <c r="AD505" s="37"/>
      <c r="AE505" s="37"/>
      <c r="AR505" s="199" t="s">
        <v>335</v>
      </c>
      <c r="AT505" s="199" t="s">
        <v>331</v>
      </c>
      <c r="AU505" s="199" t="s">
        <v>96</v>
      </c>
      <c r="AY505" s="19" t="s">
        <v>329</v>
      </c>
      <c r="BE505" s="115">
        <f>IF(O505="základná",K505,0)</f>
        <v>0</v>
      </c>
      <c r="BF505" s="115">
        <f>IF(O505="znížená",K505,0)</f>
        <v>0</v>
      </c>
      <c r="BG505" s="115">
        <f>IF(O505="zákl. prenesená",K505,0)</f>
        <v>0</v>
      </c>
      <c r="BH505" s="115">
        <f>IF(O505="zníž. prenesená",K505,0)</f>
        <v>0</v>
      </c>
      <c r="BI505" s="115">
        <f>IF(O505="nulová",K505,0)</f>
        <v>0</v>
      </c>
      <c r="BJ505" s="19" t="s">
        <v>96</v>
      </c>
      <c r="BK505" s="200">
        <f>ROUND(P505*H505,3)</f>
        <v>0</v>
      </c>
      <c r="BL505" s="19" t="s">
        <v>335</v>
      </c>
      <c r="BM505" s="199" t="s">
        <v>698</v>
      </c>
    </row>
    <row r="506" spans="1:65" s="14" customFormat="1" ht="11.25">
      <c r="B506" s="210"/>
      <c r="D506" s="202" t="s">
        <v>348</v>
      </c>
      <c r="E506" s="211" t="s">
        <v>1</v>
      </c>
      <c r="F506" s="212" t="s">
        <v>699</v>
      </c>
      <c r="H506" s="211" t="s">
        <v>1</v>
      </c>
      <c r="I506" s="213"/>
      <c r="J506" s="213"/>
      <c r="M506" s="210"/>
      <c r="N506" s="214"/>
      <c r="O506" s="215"/>
      <c r="P506" s="215"/>
      <c r="Q506" s="215"/>
      <c r="R506" s="215"/>
      <c r="S506" s="215"/>
      <c r="T506" s="215"/>
      <c r="U506" s="215"/>
      <c r="V506" s="215"/>
      <c r="W506" s="215"/>
      <c r="X506" s="216"/>
      <c r="AT506" s="211" t="s">
        <v>348</v>
      </c>
      <c r="AU506" s="211" t="s">
        <v>96</v>
      </c>
      <c r="AV506" s="14" t="s">
        <v>90</v>
      </c>
      <c r="AW506" s="14" t="s">
        <v>4</v>
      </c>
      <c r="AX506" s="14" t="s">
        <v>83</v>
      </c>
      <c r="AY506" s="211" t="s">
        <v>329</v>
      </c>
    </row>
    <row r="507" spans="1:65" s="13" customFormat="1" ht="11.25">
      <c r="B507" s="201"/>
      <c r="D507" s="202" t="s">
        <v>348</v>
      </c>
      <c r="E507" s="203" t="s">
        <v>1</v>
      </c>
      <c r="F507" s="204" t="s">
        <v>700</v>
      </c>
      <c r="H507" s="205">
        <v>12.952</v>
      </c>
      <c r="I507" s="206"/>
      <c r="J507" s="206"/>
      <c r="M507" s="201"/>
      <c r="N507" s="207"/>
      <c r="O507" s="208"/>
      <c r="P507" s="208"/>
      <c r="Q507" s="208"/>
      <c r="R507" s="208"/>
      <c r="S507" s="208"/>
      <c r="T507" s="208"/>
      <c r="U507" s="208"/>
      <c r="V507" s="208"/>
      <c r="W507" s="208"/>
      <c r="X507" s="209"/>
      <c r="AT507" s="203" t="s">
        <v>348</v>
      </c>
      <c r="AU507" s="203" t="s">
        <v>96</v>
      </c>
      <c r="AV507" s="13" t="s">
        <v>96</v>
      </c>
      <c r="AW507" s="13" t="s">
        <v>4</v>
      </c>
      <c r="AX507" s="13" t="s">
        <v>90</v>
      </c>
      <c r="AY507" s="203" t="s">
        <v>329</v>
      </c>
    </row>
    <row r="508" spans="1:65" s="2" customFormat="1" ht="24.2" customHeight="1">
      <c r="A508" s="37"/>
      <c r="B508" s="153"/>
      <c r="C508" s="187" t="s">
        <v>701</v>
      </c>
      <c r="D508" s="187" t="s">
        <v>331</v>
      </c>
      <c r="E508" s="188" t="s">
        <v>696</v>
      </c>
      <c r="F508" s="189" t="s">
        <v>697</v>
      </c>
      <c r="G508" s="190" t="s">
        <v>486</v>
      </c>
      <c r="H508" s="191">
        <v>5.68</v>
      </c>
      <c r="I508" s="192"/>
      <c r="J508" s="192"/>
      <c r="K508" s="191">
        <f>ROUND(P508*H508,3)</f>
        <v>0</v>
      </c>
      <c r="L508" s="193"/>
      <c r="M508" s="38"/>
      <c r="N508" s="194" t="s">
        <v>1</v>
      </c>
      <c r="O508" s="195" t="s">
        <v>47</v>
      </c>
      <c r="P508" s="196">
        <f>I508+J508</f>
        <v>0</v>
      </c>
      <c r="Q508" s="196">
        <f>ROUND(I508*H508,3)</f>
        <v>0</v>
      </c>
      <c r="R508" s="196">
        <f>ROUND(J508*H508,3)</f>
        <v>0</v>
      </c>
      <c r="S508" s="66"/>
      <c r="T508" s="197">
        <f>S508*H508</f>
        <v>0</v>
      </c>
      <c r="U508" s="197">
        <v>1.002</v>
      </c>
      <c r="V508" s="197">
        <f>U508*H508</f>
        <v>5.6913599999999995</v>
      </c>
      <c r="W508" s="197">
        <v>0</v>
      </c>
      <c r="X508" s="198">
        <f>W508*H508</f>
        <v>0</v>
      </c>
      <c r="Y508" s="37"/>
      <c r="Z508" s="37"/>
      <c r="AA508" s="37"/>
      <c r="AB508" s="37"/>
      <c r="AC508" s="37"/>
      <c r="AD508" s="37"/>
      <c r="AE508" s="37"/>
      <c r="AR508" s="199" t="s">
        <v>335</v>
      </c>
      <c r="AT508" s="199" t="s">
        <v>331</v>
      </c>
      <c r="AU508" s="199" t="s">
        <v>96</v>
      </c>
      <c r="AY508" s="19" t="s">
        <v>329</v>
      </c>
      <c r="BE508" s="115">
        <f>IF(O508="základná",K508,0)</f>
        <v>0</v>
      </c>
      <c r="BF508" s="115">
        <f>IF(O508="znížená",K508,0)</f>
        <v>0</v>
      </c>
      <c r="BG508" s="115">
        <f>IF(O508="zákl. prenesená",K508,0)</f>
        <v>0</v>
      </c>
      <c r="BH508" s="115">
        <f>IF(O508="zníž. prenesená",K508,0)</f>
        <v>0</v>
      </c>
      <c r="BI508" s="115">
        <f>IF(O508="nulová",K508,0)</f>
        <v>0</v>
      </c>
      <c r="BJ508" s="19" t="s">
        <v>96</v>
      </c>
      <c r="BK508" s="200">
        <f>ROUND(P508*H508,3)</f>
        <v>0</v>
      </c>
      <c r="BL508" s="19" t="s">
        <v>335</v>
      </c>
      <c r="BM508" s="199" t="s">
        <v>702</v>
      </c>
    </row>
    <row r="509" spans="1:65" s="14" customFormat="1" ht="11.25">
      <c r="B509" s="210"/>
      <c r="D509" s="202" t="s">
        <v>348</v>
      </c>
      <c r="E509" s="211" t="s">
        <v>1</v>
      </c>
      <c r="F509" s="212" t="s">
        <v>687</v>
      </c>
      <c r="H509" s="211" t="s">
        <v>1</v>
      </c>
      <c r="I509" s="213"/>
      <c r="J509" s="213"/>
      <c r="M509" s="210"/>
      <c r="N509" s="214"/>
      <c r="O509" s="215"/>
      <c r="P509" s="215"/>
      <c r="Q509" s="215"/>
      <c r="R509" s="215"/>
      <c r="S509" s="215"/>
      <c r="T509" s="215"/>
      <c r="U509" s="215"/>
      <c r="V509" s="215"/>
      <c r="W509" s="215"/>
      <c r="X509" s="216"/>
      <c r="AT509" s="211" t="s">
        <v>348</v>
      </c>
      <c r="AU509" s="211" t="s">
        <v>96</v>
      </c>
      <c r="AV509" s="14" t="s">
        <v>90</v>
      </c>
      <c r="AW509" s="14" t="s">
        <v>4</v>
      </c>
      <c r="AX509" s="14" t="s">
        <v>83</v>
      </c>
      <c r="AY509" s="211" t="s">
        <v>329</v>
      </c>
    </row>
    <row r="510" spans="1:65" s="13" customFormat="1" ht="22.5">
      <c r="B510" s="201"/>
      <c r="D510" s="202" t="s">
        <v>348</v>
      </c>
      <c r="E510" s="203" t="s">
        <v>1</v>
      </c>
      <c r="F510" s="204" t="s">
        <v>703</v>
      </c>
      <c r="H510" s="205">
        <v>5.68</v>
      </c>
      <c r="I510" s="206"/>
      <c r="J510" s="206"/>
      <c r="M510" s="201"/>
      <c r="N510" s="207"/>
      <c r="O510" s="208"/>
      <c r="P510" s="208"/>
      <c r="Q510" s="208"/>
      <c r="R510" s="208"/>
      <c r="S510" s="208"/>
      <c r="T510" s="208"/>
      <c r="U510" s="208"/>
      <c r="V510" s="208"/>
      <c r="W510" s="208"/>
      <c r="X510" s="209"/>
      <c r="AT510" s="203" t="s">
        <v>348</v>
      </c>
      <c r="AU510" s="203" t="s">
        <v>96</v>
      </c>
      <c r="AV510" s="13" t="s">
        <v>96</v>
      </c>
      <c r="AW510" s="13" t="s">
        <v>4</v>
      </c>
      <c r="AX510" s="13" t="s">
        <v>90</v>
      </c>
      <c r="AY510" s="203" t="s">
        <v>329</v>
      </c>
    </row>
    <row r="511" spans="1:65" s="2" customFormat="1" ht="21.75" customHeight="1">
      <c r="A511" s="37"/>
      <c r="B511" s="153"/>
      <c r="C511" s="187" t="s">
        <v>704</v>
      </c>
      <c r="D511" s="187" t="s">
        <v>331</v>
      </c>
      <c r="E511" s="188" t="s">
        <v>705</v>
      </c>
      <c r="F511" s="189" t="s">
        <v>706</v>
      </c>
      <c r="G511" s="190" t="s">
        <v>362</v>
      </c>
      <c r="H511" s="191">
        <v>1.6830000000000001</v>
      </c>
      <c r="I511" s="192"/>
      <c r="J511" s="192"/>
      <c r="K511" s="191">
        <f>ROUND(P511*H511,3)</f>
        <v>0</v>
      </c>
      <c r="L511" s="193"/>
      <c r="M511" s="38"/>
      <c r="N511" s="194" t="s">
        <v>1</v>
      </c>
      <c r="O511" s="195" t="s">
        <v>47</v>
      </c>
      <c r="P511" s="196">
        <f>I511+J511</f>
        <v>0</v>
      </c>
      <c r="Q511" s="196">
        <f>ROUND(I511*H511,3)</f>
        <v>0</v>
      </c>
      <c r="R511" s="196">
        <f>ROUND(J511*H511,3)</f>
        <v>0</v>
      </c>
      <c r="S511" s="66"/>
      <c r="T511" s="197">
        <f>S511*H511</f>
        <v>0</v>
      </c>
      <c r="U511" s="197">
        <v>2.4160300000000001</v>
      </c>
      <c r="V511" s="197">
        <f>U511*H511</f>
        <v>4.0661784900000004</v>
      </c>
      <c r="W511" s="197">
        <v>0</v>
      </c>
      <c r="X511" s="198">
        <f>W511*H511</f>
        <v>0</v>
      </c>
      <c r="Y511" s="37"/>
      <c r="Z511" s="37"/>
      <c r="AA511" s="37"/>
      <c r="AB511" s="37"/>
      <c r="AC511" s="37"/>
      <c r="AD511" s="37"/>
      <c r="AE511" s="37"/>
      <c r="AR511" s="199" t="s">
        <v>335</v>
      </c>
      <c r="AT511" s="199" t="s">
        <v>331</v>
      </c>
      <c r="AU511" s="199" t="s">
        <v>96</v>
      </c>
      <c r="AY511" s="19" t="s">
        <v>329</v>
      </c>
      <c r="BE511" s="115">
        <f>IF(O511="základná",K511,0)</f>
        <v>0</v>
      </c>
      <c r="BF511" s="115">
        <f>IF(O511="znížená",K511,0)</f>
        <v>0</v>
      </c>
      <c r="BG511" s="115">
        <f>IF(O511="zákl. prenesená",K511,0)</f>
        <v>0</v>
      </c>
      <c r="BH511" s="115">
        <f>IF(O511="zníž. prenesená",K511,0)</f>
        <v>0</v>
      </c>
      <c r="BI511" s="115">
        <f>IF(O511="nulová",K511,0)</f>
        <v>0</v>
      </c>
      <c r="BJ511" s="19" t="s">
        <v>96</v>
      </c>
      <c r="BK511" s="200">
        <f>ROUND(P511*H511,3)</f>
        <v>0</v>
      </c>
      <c r="BL511" s="19" t="s">
        <v>335</v>
      </c>
      <c r="BM511" s="199" t="s">
        <v>707</v>
      </c>
    </row>
    <row r="512" spans="1:65" s="13" customFormat="1" ht="11.25">
      <c r="B512" s="201"/>
      <c r="D512" s="202" t="s">
        <v>348</v>
      </c>
      <c r="E512" s="203" t="s">
        <v>1</v>
      </c>
      <c r="F512" s="204" t="s">
        <v>708</v>
      </c>
      <c r="H512" s="205">
        <v>0.20300000000000001</v>
      </c>
      <c r="I512" s="206"/>
      <c r="J512" s="206"/>
      <c r="M512" s="201"/>
      <c r="N512" s="207"/>
      <c r="O512" s="208"/>
      <c r="P512" s="208"/>
      <c r="Q512" s="208"/>
      <c r="R512" s="208"/>
      <c r="S512" s="208"/>
      <c r="T512" s="208"/>
      <c r="U512" s="208"/>
      <c r="V512" s="208"/>
      <c r="W512" s="208"/>
      <c r="X512" s="209"/>
      <c r="AT512" s="203" t="s">
        <v>348</v>
      </c>
      <c r="AU512" s="203" t="s">
        <v>96</v>
      </c>
      <c r="AV512" s="13" t="s">
        <v>96</v>
      </c>
      <c r="AW512" s="13" t="s">
        <v>4</v>
      </c>
      <c r="AX512" s="13" t="s">
        <v>83</v>
      </c>
      <c r="AY512" s="203" t="s">
        <v>329</v>
      </c>
    </row>
    <row r="513" spans="1:65" s="13" customFormat="1" ht="11.25">
      <c r="B513" s="201"/>
      <c r="D513" s="202" t="s">
        <v>348</v>
      </c>
      <c r="E513" s="203" t="s">
        <v>1</v>
      </c>
      <c r="F513" s="204" t="s">
        <v>709</v>
      </c>
      <c r="H513" s="205">
        <v>0.191</v>
      </c>
      <c r="I513" s="206"/>
      <c r="J513" s="206"/>
      <c r="M513" s="201"/>
      <c r="N513" s="207"/>
      <c r="O513" s="208"/>
      <c r="P513" s="208"/>
      <c r="Q513" s="208"/>
      <c r="R513" s="208"/>
      <c r="S513" s="208"/>
      <c r="T513" s="208"/>
      <c r="U513" s="208"/>
      <c r="V513" s="208"/>
      <c r="W513" s="208"/>
      <c r="X513" s="209"/>
      <c r="AT513" s="203" t="s">
        <v>348</v>
      </c>
      <c r="AU513" s="203" t="s">
        <v>96</v>
      </c>
      <c r="AV513" s="13" t="s">
        <v>96</v>
      </c>
      <c r="AW513" s="13" t="s">
        <v>4</v>
      </c>
      <c r="AX513" s="13" t="s">
        <v>83</v>
      </c>
      <c r="AY513" s="203" t="s">
        <v>329</v>
      </c>
    </row>
    <row r="514" spans="1:65" s="13" customFormat="1" ht="11.25">
      <c r="B514" s="201"/>
      <c r="D514" s="202" t="s">
        <v>348</v>
      </c>
      <c r="E514" s="203" t="s">
        <v>1</v>
      </c>
      <c r="F514" s="204" t="s">
        <v>710</v>
      </c>
      <c r="H514" s="205">
        <v>0.47299999999999998</v>
      </c>
      <c r="I514" s="206"/>
      <c r="J514" s="206"/>
      <c r="M514" s="201"/>
      <c r="N514" s="207"/>
      <c r="O514" s="208"/>
      <c r="P514" s="208"/>
      <c r="Q514" s="208"/>
      <c r="R514" s="208"/>
      <c r="S514" s="208"/>
      <c r="T514" s="208"/>
      <c r="U514" s="208"/>
      <c r="V514" s="208"/>
      <c r="W514" s="208"/>
      <c r="X514" s="209"/>
      <c r="AT514" s="203" t="s">
        <v>348</v>
      </c>
      <c r="AU514" s="203" t="s">
        <v>96</v>
      </c>
      <c r="AV514" s="13" t="s">
        <v>96</v>
      </c>
      <c r="AW514" s="13" t="s">
        <v>4</v>
      </c>
      <c r="AX514" s="13" t="s">
        <v>83</v>
      </c>
      <c r="AY514" s="203" t="s">
        <v>329</v>
      </c>
    </row>
    <row r="515" spans="1:65" s="13" customFormat="1" ht="11.25">
      <c r="B515" s="201"/>
      <c r="D515" s="202" t="s">
        <v>348</v>
      </c>
      <c r="E515" s="203" t="s">
        <v>1</v>
      </c>
      <c r="F515" s="204" t="s">
        <v>711</v>
      </c>
      <c r="H515" s="205">
        <v>0.40799999999999997</v>
      </c>
      <c r="I515" s="206"/>
      <c r="J515" s="206"/>
      <c r="M515" s="201"/>
      <c r="N515" s="207"/>
      <c r="O515" s="208"/>
      <c r="P515" s="208"/>
      <c r="Q515" s="208"/>
      <c r="R515" s="208"/>
      <c r="S515" s="208"/>
      <c r="T515" s="208"/>
      <c r="U515" s="208"/>
      <c r="V515" s="208"/>
      <c r="W515" s="208"/>
      <c r="X515" s="209"/>
      <c r="AT515" s="203" t="s">
        <v>348</v>
      </c>
      <c r="AU515" s="203" t="s">
        <v>96</v>
      </c>
      <c r="AV515" s="13" t="s">
        <v>96</v>
      </c>
      <c r="AW515" s="13" t="s">
        <v>4</v>
      </c>
      <c r="AX515" s="13" t="s">
        <v>83</v>
      </c>
      <c r="AY515" s="203" t="s">
        <v>329</v>
      </c>
    </row>
    <row r="516" spans="1:65" s="13" customFormat="1" ht="11.25">
      <c r="B516" s="201"/>
      <c r="D516" s="202" t="s">
        <v>348</v>
      </c>
      <c r="E516" s="203" t="s">
        <v>1</v>
      </c>
      <c r="F516" s="204" t="s">
        <v>712</v>
      </c>
      <c r="H516" s="205">
        <v>0.40799999999999997</v>
      </c>
      <c r="I516" s="206"/>
      <c r="J516" s="206"/>
      <c r="M516" s="201"/>
      <c r="N516" s="207"/>
      <c r="O516" s="208"/>
      <c r="P516" s="208"/>
      <c r="Q516" s="208"/>
      <c r="R516" s="208"/>
      <c r="S516" s="208"/>
      <c r="T516" s="208"/>
      <c r="U516" s="208"/>
      <c r="V516" s="208"/>
      <c r="W516" s="208"/>
      <c r="X516" s="209"/>
      <c r="AT516" s="203" t="s">
        <v>348</v>
      </c>
      <c r="AU516" s="203" t="s">
        <v>96</v>
      </c>
      <c r="AV516" s="13" t="s">
        <v>96</v>
      </c>
      <c r="AW516" s="13" t="s">
        <v>4</v>
      </c>
      <c r="AX516" s="13" t="s">
        <v>83</v>
      </c>
      <c r="AY516" s="203" t="s">
        <v>329</v>
      </c>
    </row>
    <row r="517" spans="1:65" s="15" customFormat="1" ht="11.25">
      <c r="B517" s="217"/>
      <c r="D517" s="202" t="s">
        <v>348</v>
      </c>
      <c r="E517" s="218" t="s">
        <v>1</v>
      </c>
      <c r="F517" s="219" t="s">
        <v>380</v>
      </c>
      <c r="H517" s="220">
        <v>1.6830000000000001</v>
      </c>
      <c r="I517" s="221"/>
      <c r="J517" s="221"/>
      <c r="M517" s="217"/>
      <c r="N517" s="222"/>
      <c r="O517" s="223"/>
      <c r="P517" s="223"/>
      <c r="Q517" s="223"/>
      <c r="R517" s="223"/>
      <c r="S517" s="223"/>
      <c r="T517" s="223"/>
      <c r="U517" s="223"/>
      <c r="V517" s="223"/>
      <c r="W517" s="223"/>
      <c r="X517" s="224"/>
      <c r="AT517" s="218" t="s">
        <v>348</v>
      </c>
      <c r="AU517" s="218" t="s">
        <v>96</v>
      </c>
      <c r="AV517" s="15" t="s">
        <v>335</v>
      </c>
      <c r="AW517" s="15" t="s">
        <v>4</v>
      </c>
      <c r="AX517" s="15" t="s">
        <v>90</v>
      </c>
      <c r="AY517" s="218" t="s">
        <v>329</v>
      </c>
    </row>
    <row r="518" spans="1:65" s="2" customFormat="1" ht="24.2" customHeight="1">
      <c r="A518" s="37"/>
      <c r="B518" s="153"/>
      <c r="C518" s="187" t="s">
        <v>713</v>
      </c>
      <c r="D518" s="187" t="s">
        <v>331</v>
      </c>
      <c r="E518" s="188" t="s">
        <v>714</v>
      </c>
      <c r="F518" s="189" t="s">
        <v>715</v>
      </c>
      <c r="G518" s="190" t="s">
        <v>334</v>
      </c>
      <c r="H518" s="191">
        <v>11.208</v>
      </c>
      <c r="I518" s="192"/>
      <c r="J518" s="192"/>
      <c r="K518" s="191">
        <f>ROUND(P518*H518,3)</f>
        <v>0</v>
      </c>
      <c r="L518" s="193"/>
      <c r="M518" s="38"/>
      <c r="N518" s="194" t="s">
        <v>1</v>
      </c>
      <c r="O518" s="195" t="s">
        <v>47</v>
      </c>
      <c r="P518" s="196">
        <f>I518+J518</f>
        <v>0</v>
      </c>
      <c r="Q518" s="196">
        <f>ROUND(I518*H518,3)</f>
        <v>0</v>
      </c>
      <c r="R518" s="196">
        <f>ROUND(J518*H518,3)</f>
        <v>0</v>
      </c>
      <c r="S518" s="66"/>
      <c r="T518" s="197">
        <f>S518*H518</f>
        <v>0</v>
      </c>
      <c r="U518" s="197">
        <v>7.2500000000000004E-3</v>
      </c>
      <c r="V518" s="197">
        <f>U518*H518</f>
        <v>8.1258000000000011E-2</v>
      </c>
      <c r="W518" s="197">
        <v>0</v>
      </c>
      <c r="X518" s="198">
        <f>W518*H518</f>
        <v>0</v>
      </c>
      <c r="Y518" s="37"/>
      <c r="Z518" s="37"/>
      <c r="AA518" s="37"/>
      <c r="AB518" s="37"/>
      <c r="AC518" s="37"/>
      <c r="AD518" s="37"/>
      <c r="AE518" s="37"/>
      <c r="AR518" s="199" t="s">
        <v>335</v>
      </c>
      <c r="AT518" s="199" t="s">
        <v>331</v>
      </c>
      <c r="AU518" s="199" t="s">
        <v>96</v>
      </c>
      <c r="AY518" s="19" t="s">
        <v>329</v>
      </c>
      <c r="BE518" s="115">
        <f>IF(O518="základná",K518,0)</f>
        <v>0</v>
      </c>
      <c r="BF518" s="115">
        <f>IF(O518="znížená",K518,0)</f>
        <v>0</v>
      </c>
      <c r="BG518" s="115">
        <f>IF(O518="zákl. prenesená",K518,0)</f>
        <v>0</v>
      </c>
      <c r="BH518" s="115">
        <f>IF(O518="zníž. prenesená",K518,0)</f>
        <v>0</v>
      </c>
      <c r="BI518" s="115">
        <f>IF(O518="nulová",K518,0)</f>
        <v>0</v>
      </c>
      <c r="BJ518" s="19" t="s">
        <v>96</v>
      </c>
      <c r="BK518" s="200">
        <f>ROUND(P518*H518,3)</f>
        <v>0</v>
      </c>
      <c r="BL518" s="19" t="s">
        <v>335</v>
      </c>
      <c r="BM518" s="199" t="s">
        <v>716</v>
      </c>
    </row>
    <row r="519" spans="1:65" s="13" customFormat="1" ht="11.25">
      <c r="B519" s="201"/>
      <c r="D519" s="202" t="s">
        <v>348</v>
      </c>
      <c r="E519" s="203" t="s">
        <v>1</v>
      </c>
      <c r="F519" s="204" t="s">
        <v>717</v>
      </c>
      <c r="H519" s="205">
        <v>1.35</v>
      </c>
      <c r="I519" s="206"/>
      <c r="J519" s="206"/>
      <c r="M519" s="201"/>
      <c r="N519" s="207"/>
      <c r="O519" s="208"/>
      <c r="P519" s="208"/>
      <c r="Q519" s="208"/>
      <c r="R519" s="208"/>
      <c r="S519" s="208"/>
      <c r="T519" s="208"/>
      <c r="U519" s="208"/>
      <c r="V519" s="208"/>
      <c r="W519" s="208"/>
      <c r="X519" s="209"/>
      <c r="AT519" s="203" t="s">
        <v>348</v>
      </c>
      <c r="AU519" s="203" t="s">
        <v>96</v>
      </c>
      <c r="AV519" s="13" t="s">
        <v>96</v>
      </c>
      <c r="AW519" s="13" t="s">
        <v>4</v>
      </c>
      <c r="AX519" s="13" t="s">
        <v>83</v>
      </c>
      <c r="AY519" s="203" t="s">
        <v>329</v>
      </c>
    </row>
    <row r="520" spans="1:65" s="13" customFormat="1" ht="11.25">
      <c r="B520" s="201"/>
      <c r="D520" s="202" t="s">
        <v>348</v>
      </c>
      <c r="E520" s="203" t="s">
        <v>1</v>
      </c>
      <c r="F520" s="204" t="s">
        <v>718</v>
      </c>
      <c r="H520" s="205">
        <v>1.272</v>
      </c>
      <c r="I520" s="206"/>
      <c r="J520" s="206"/>
      <c r="M520" s="201"/>
      <c r="N520" s="207"/>
      <c r="O520" s="208"/>
      <c r="P520" s="208"/>
      <c r="Q520" s="208"/>
      <c r="R520" s="208"/>
      <c r="S520" s="208"/>
      <c r="T520" s="208"/>
      <c r="U520" s="208"/>
      <c r="V520" s="208"/>
      <c r="W520" s="208"/>
      <c r="X520" s="209"/>
      <c r="AT520" s="203" t="s">
        <v>348</v>
      </c>
      <c r="AU520" s="203" t="s">
        <v>96</v>
      </c>
      <c r="AV520" s="13" t="s">
        <v>96</v>
      </c>
      <c r="AW520" s="13" t="s">
        <v>4</v>
      </c>
      <c r="AX520" s="13" t="s">
        <v>83</v>
      </c>
      <c r="AY520" s="203" t="s">
        <v>329</v>
      </c>
    </row>
    <row r="521" spans="1:65" s="13" customFormat="1" ht="11.25">
      <c r="B521" s="201"/>
      <c r="D521" s="202" t="s">
        <v>348</v>
      </c>
      <c r="E521" s="203" t="s">
        <v>1</v>
      </c>
      <c r="F521" s="204" t="s">
        <v>719</v>
      </c>
      <c r="H521" s="205">
        <v>3.15</v>
      </c>
      <c r="I521" s="206"/>
      <c r="J521" s="206"/>
      <c r="M521" s="201"/>
      <c r="N521" s="207"/>
      <c r="O521" s="208"/>
      <c r="P521" s="208"/>
      <c r="Q521" s="208"/>
      <c r="R521" s="208"/>
      <c r="S521" s="208"/>
      <c r="T521" s="208"/>
      <c r="U521" s="208"/>
      <c r="V521" s="208"/>
      <c r="W521" s="208"/>
      <c r="X521" s="209"/>
      <c r="AT521" s="203" t="s">
        <v>348</v>
      </c>
      <c r="AU521" s="203" t="s">
        <v>96</v>
      </c>
      <c r="AV521" s="13" t="s">
        <v>96</v>
      </c>
      <c r="AW521" s="13" t="s">
        <v>4</v>
      </c>
      <c r="AX521" s="13" t="s">
        <v>83</v>
      </c>
      <c r="AY521" s="203" t="s">
        <v>329</v>
      </c>
    </row>
    <row r="522" spans="1:65" s="13" customFormat="1" ht="11.25">
      <c r="B522" s="201"/>
      <c r="D522" s="202" t="s">
        <v>348</v>
      </c>
      <c r="E522" s="203" t="s">
        <v>1</v>
      </c>
      <c r="F522" s="204" t="s">
        <v>720</v>
      </c>
      <c r="H522" s="205">
        <v>2.718</v>
      </c>
      <c r="I522" s="206"/>
      <c r="J522" s="206"/>
      <c r="M522" s="201"/>
      <c r="N522" s="207"/>
      <c r="O522" s="208"/>
      <c r="P522" s="208"/>
      <c r="Q522" s="208"/>
      <c r="R522" s="208"/>
      <c r="S522" s="208"/>
      <c r="T522" s="208"/>
      <c r="U522" s="208"/>
      <c r="V522" s="208"/>
      <c r="W522" s="208"/>
      <c r="X522" s="209"/>
      <c r="AT522" s="203" t="s">
        <v>348</v>
      </c>
      <c r="AU522" s="203" t="s">
        <v>96</v>
      </c>
      <c r="AV522" s="13" t="s">
        <v>96</v>
      </c>
      <c r="AW522" s="13" t="s">
        <v>4</v>
      </c>
      <c r="AX522" s="13" t="s">
        <v>83</v>
      </c>
      <c r="AY522" s="203" t="s">
        <v>329</v>
      </c>
    </row>
    <row r="523" spans="1:65" s="13" customFormat="1" ht="11.25">
      <c r="B523" s="201"/>
      <c r="D523" s="202" t="s">
        <v>348</v>
      </c>
      <c r="E523" s="203" t="s">
        <v>1</v>
      </c>
      <c r="F523" s="204" t="s">
        <v>721</v>
      </c>
      <c r="H523" s="205">
        <v>2.718</v>
      </c>
      <c r="I523" s="206"/>
      <c r="J523" s="206"/>
      <c r="M523" s="201"/>
      <c r="N523" s="207"/>
      <c r="O523" s="208"/>
      <c r="P523" s="208"/>
      <c r="Q523" s="208"/>
      <c r="R523" s="208"/>
      <c r="S523" s="208"/>
      <c r="T523" s="208"/>
      <c r="U523" s="208"/>
      <c r="V523" s="208"/>
      <c r="W523" s="208"/>
      <c r="X523" s="209"/>
      <c r="AT523" s="203" t="s">
        <v>348</v>
      </c>
      <c r="AU523" s="203" t="s">
        <v>96</v>
      </c>
      <c r="AV523" s="13" t="s">
        <v>96</v>
      </c>
      <c r="AW523" s="13" t="s">
        <v>4</v>
      </c>
      <c r="AX523" s="13" t="s">
        <v>83</v>
      </c>
      <c r="AY523" s="203" t="s">
        <v>329</v>
      </c>
    </row>
    <row r="524" spans="1:65" s="15" customFormat="1" ht="11.25">
      <c r="B524" s="217"/>
      <c r="D524" s="202" t="s">
        <v>348</v>
      </c>
      <c r="E524" s="218" t="s">
        <v>1</v>
      </c>
      <c r="F524" s="219" t="s">
        <v>380</v>
      </c>
      <c r="H524" s="220">
        <v>11.208</v>
      </c>
      <c r="I524" s="221"/>
      <c r="J524" s="221"/>
      <c r="M524" s="217"/>
      <c r="N524" s="222"/>
      <c r="O524" s="223"/>
      <c r="P524" s="223"/>
      <c r="Q524" s="223"/>
      <c r="R524" s="223"/>
      <c r="S524" s="223"/>
      <c r="T524" s="223"/>
      <c r="U524" s="223"/>
      <c r="V524" s="223"/>
      <c r="W524" s="223"/>
      <c r="X524" s="224"/>
      <c r="AT524" s="218" t="s">
        <v>348</v>
      </c>
      <c r="AU524" s="218" t="s">
        <v>96</v>
      </c>
      <c r="AV524" s="15" t="s">
        <v>335</v>
      </c>
      <c r="AW524" s="15" t="s">
        <v>4</v>
      </c>
      <c r="AX524" s="15" t="s">
        <v>90</v>
      </c>
      <c r="AY524" s="218" t="s">
        <v>329</v>
      </c>
    </row>
    <row r="525" spans="1:65" s="2" customFormat="1" ht="24.2" customHeight="1">
      <c r="A525" s="37"/>
      <c r="B525" s="153"/>
      <c r="C525" s="187" t="s">
        <v>722</v>
      </c>
      <c r="D525" s="187" t="s">
        <v>331</v>
      </c>
      <c r="E525" s="188" t="s">
        <v>723</v>
      </c>
      <c r="F525" s="189" t="s">
        <v>724</v>
      </c>
      <c r="G525" s="190" t="s">
        <v>334</v>
      </c>
      <c r="H525" s="191">
        <v>11.208</v>
      </c>
      <c r="I525" s="192"/>
      <c r="J525" s="192"/>
      <c r="K525" s="191">
        <f>ROUND(P525*H525,3)</f>
        <v>0</v>
      </c>
      <c r="L525" s="193"/>
      <c r="M525" s="38"/>
      <c r="N525" s="194" t="s">
        <v>1</v>
      </c>
      <c r="O525" s="195" t="s">
        <v>47</v>
      </c>
      <c r="P525" s="196">
        <f>I525+J525</f>
        <v>0</v>
      </c>
      <c r="Q525" s="196">
        <f>ROUND(I525*H525,3)</f>
        <v>0</v>
      </c>
      <c r="R525" s="196">
        <f>ROUND(J525*H525,3)</f>
        <v>0</v>
      </c>
      <c r="S525" s="66"/>
      <c r="T525" s="197">
        <f>S525*H525</f>
        <v>0</v>
      </c>
      <c r="U525" s="197">
        <v>0</v>
      </c>
      <c r="V525" s="197">
        <f>U525*H525</f>
        <v>0</v>
      </c>
      <c r="W525" s="197">
        <v>0</v>
      </c>
      <c r="X525" s="198">
        <f>W525*H525</f>
        <v>0</v>
      </c>
      <c r="Y525" s="37"/>
      <c r="Z525" s="37"/>
      <c r="AA525" s="37"/>
      <c r="AB525" s="37"/>
      <c r="AC525" s="37"/>
      <c r="AD525" s="37"/>
      <c r="AE525" s="37"/>
      <c r="AR525" s="199" t="s">
        <v>335</v>
      </c>
      <c r="AT525" s="199" t="s">
        <v>331</v>
      </c>
      <c r="AU525" s="199" t="s">
        <v>96</v>
      </c>
      <c r="AY525" s="19" t="s">
        <v>329</v>
      </c>
      <c r="BE525" s="115">
        <f>IF(O525="základná",K525,0)</f>
        <v>0</v>
      </c>
      <c r="BF525" s="115">
        <f>IF(O525="znížená",K525,0)</f>
        <v>0</v>
      </c>
      <c r="BG525" s="115">
        <f>IF(O525="zákl. prenesená",K525,0)</f>
        <v>0</v>
      </c>
      <c r="BH525" s="115">
        <f>IF(O525="zníž. prenesená",K525,0)</f>
        <v>0</v>
      </c>
      <c r="BI525" s="115">
        <f>IF(O525="nulová",K525,0)</f>
        <v>0</v>
      </c>
      <c r="BJ525" s="19" t="s">
        <v>96</v>
      </c>
      <c r="BK525" s="200">
        <f>ROUND(P525*H525,3)</f>
        <v>0</v>
      </c>
      <c r="BL525" s="19" t="s">
        <v>335</v>
      </c>
      <c r="BM525" s="199" t="s">
        <v>725</v>
      </c>
    </row>
    <row r="526" spans="1:65" s="2" customFormat="1" ht="16.5" customHeight="1">
      <c r="A526" s="37"/>
      <c r="B526" s="153"/>
      <c r="C526" s="187" t="s">
        <v>726</v>
      </c>
      <c r="D526" s="187" t="s">
        <v>331</v>
      </c>
      <c r="E526" s="188" t="s">
        <v>727</v>
      </c>
      <c r="F526" s="189" t="s">
        <v>728</v>
      </c>
      <c r="G526" s="190" t="s">
        <v>486</v>
      </c>
      <c r="H526" s="191">
        <v>3.0390000000000001</v>
      </c>
      <c r="I526" s="192"/>
      <c r="J526" s="192"/>
      <c r="K526" s="191">
        <f>ROUND(P526*H526,3)</f>
        <v>0</v>
      </c>
      <c r="L526" s="193"/>
      <c r="M526" s="38"/>
      <c r="N526" s="194" t="s">
        <v>1</v>
      </c>
      <c r="O526" s="195" t="s">
        <v>47</v>
      </c>
      <c r="P526" s="196">
        <f>I526+J526</f>
        <v>0</v>
      </c>
      <c r="Q526" s="196">
        <f>ROUND(I526*H526,3)</f>
        <v>0</v>
      </c>
      <c r="R526" s="196">
        <f>ROUND(J526*H526,3)</f>
        <v>0</v>
      </c>
      <c r="S526" s="66"/>
      <c r="T526" s="197">
        <f>S526*H526</f>
        <v>0</v>
      </c>
      <c r="U526" s="197">
        <v>1.01145</v>
      </c>
      <c r="V526" s="197">
        <f>U526*H526</f>
        <v>3.07379655</v>
      </c>
      <c r="W526" s="197">
        <v>0</v>
      </c>
      <c r="X526" s="198">
        <f>W526*H526</f>
        <v>0</v>
      </c>
      <c r="Y526" s="37"/>
      <c r="Z526" s="37"/>
      <c r="AA526" s="37"/>
      <c r="AB526" s="37"/>
      <c r="AC526" s="37"/>
      <c r="AD526" s="37"/>
      <c r="AE526" s="37"/>
      <c r="AR526" s="199" t="s">
        <v>335</v>
      </c>
      <c r="AT526" s="199" t="s">
        <v>331</v>
      </c>
      <c r="AU526" s="199" t="s">
        <v>96</v>
      </c>
      <c r="AY526" s="19" t="s">
        <v>329</v>
      </c>
      <c r="BE526" s="115">
        <f>IF(O526="základná",K526,0)</f>
        <v>0</v>
      </c>
      <c r="BF526" s="115">
        <f>IF(O526="znížená",K526,0)</f>
        <v>0</v>
      </c>
      <c r="BG526" s="115">
        <f>IF(O526="zákl. prenesená",K526,0)</f>
        <v>0</v>
      </c>
      <c r="BH526" s="115">
        <f>IF(O526="zníž. prenesená",K526,0)</f>
        <v>0</v>
      </c>
      <c r="BI526" s="115">
        <f>IF(O526="nulová",K526,0)</f>
        <v>0</v>
      </c>
      <c r="BJ526" s="19" t="s">
        <v>96</v>
      </c>
      <c r="BK526" s="200">
        <f>ROUND(P526*H526,3)</f>
        <v>0</v>
      </c>
      <c r="BL526" s="19" t="s">
        <v>335</v>
      </c>
      <c r="BM526" s="199" t="s">
        <v>729</v>
      </c>
    </row>
    <row r="527" spans="1:65" s="13" customFormat="1" ht="11.25">
      <c r="B527" s="201"/>
      <c r="D527" s="202" t="s">
        <v>348</v>
      </c>
      <c r="E527" s="203" t="s">
        <v>1</v>
      </c>
      <c r="F527" s="204" t="s">
        <v>730</v>
      </c>
      <c r="H527" s="205">
        <v>3.0390000000000001</v>
      </c>
      <c r="I527" s="206"/>
      <c r="J527" s="206"/>
      <c r="M527" s="201"/>
      <c r="N527" s="207"/>
      <c r="O527" s="208"/>
      <c r="P527" s="208"/>
      <c r="Q527" s="208"/>
      <c r="R527" s="208"/>
      <c r="S527" s="208"/>
      <c r="T527" s="208"/>
      <c r="U527" s="208"/>
      <c r="V527" s="208"/>
      <c r="W527" s="208"/>
      <c r="X527" s="209"/>
      <c r="AT527" s="203" t="s">
        <v>348</v>
      </c>
      <c r="AU527" s="203" t="s">
        <v>96</v>
      </c>
      <c r="AV527" s="13" t="s">
        <v>96</v>
      </c>
      <c r="AW527" s="13" t="s">
        <v>4</v>
      </c>
      <c r="AX527" s="13" t="s">
        <v>90</v>
      </c>
      <c r="AY527" s="203" t="s">
        <v>329</v>
      </c>
    </row>
    <row r="528" spans="1:65" s="2" customFormat="1" ht="33" customHeight="1">
      <c r="A528" s="37"/>
      <c r="B528" s="153"/>
      <c r="C528" s="187" t="s">
        <v>731</v>
      </c>
      <c r="D528" s="187" t="s">
        <v>331</v>
      </c>
      <c r="E528" s="188" t="s">
        <v>732</v>
      </c>
      <c r="F528" s="189" t="s">
        <v>733</v>
      </c>
      <c r="G528" s="190" t="s">
        <v>362</v>
      </c>
      <c r="H528" s="191">
        <v>8.9359999999999999</v>
      </c>
      <c r="I528" s="192"/>
      <c r="J528" s="192"/>
      <c r="K528" s="191">
        <f>ROUND(P528*H528,3)</f>
        <v>0</v>
      </c>
      <c r="L528" s="193"/>
      <c r="M528" s="38"/>
      <c r="N528" s="194" t="s">
        <v>1</v>
      </c>
      <c r="O528" s="195" t="s">
        <v>47</v>
      </c>
      <c r="P528" s="196">
        <f>I528+J528</f>
        <v>0</v>
      </c>
      <c r="Q528" s="196">
        <f>ROUND(I528*H528,3)</f>
        <v>0</v>
      </c>
      <c r="R528" s="196">
        <f>ROUND(J528*H528,3)</f>
        <v>0</v>
      </c>
      <c r="S528" s="66"/>
      <c r="T528" s="197">
        <f>S528*H528</f>
        <v>0</v>
      </c>
      <c r="U528" s="197">
        <v>2.4017599999999999</v>
      </c>
      <c r="V528" s="197">
        <f>U528*H528</f>
        <v>21.46212736</v>
      </c>
      <c r="W528" s="197">
        <v>0</v>
      </c>
      <c r="X528" s="198">
        <f>W528*H528</f>
        <v>0</v>
      </c>
      <c r="Y528" s="37"/>
      <c r="Z528" s="37"/>
      <c r="AA528" s="37"/>
      <c r="AB528" s="37"/>
      <c r="AC528" s="37"/>
      <c r="AD528" s="37"/>
      <c r="AE528" s="37"/>
      <c r="AR528" s="199" t="s">
        <v>335</v>
      </c>
      <c r="AT528" s="199" t="s">
        <v>331</v>
      </c>
      <c r="AU528" s="199" t="s">
        <v>96</v>
      </c>
      <c r="AY528" s="19" t="s">
        <v>329</v>
      </c>
      <c r="BE528" s="115">
        <f>IF(O528="základná",K528,0)</f>
        <v>0</v>
      </c>
      <c r="BF528" s="115">
        <f>IF(O528="znížená",K528,0)</f>
        <v>0</v>
      </c>
      <c r="BG528" s="115">
        <f>IF(O528="zákl. prenesená",K528,0)</f>
        <v>0</v>
      </c>
      <c r="BH528" s="115">
        <f>IF(O528="zníž. prenesená",K528,0)</f>
        <v>0</v>
      </c>
      <c r="BI528" s="115">
        <f>IF(O528="nulová",K528,0)</f>
        <v>0</v>
      </c>
      <c r="BJ528" s="19" t="s">
        <v>96</v>
      </c>
      <c r="BK528" s="200">
        <f>ROUND(P528*H528,3)</f>
        <v>0</v>
      </c>
      <c r="BL528" s="19" t="s">
        <v>335</v>
      </c>
      <c r="BM528" s="199" t="s">
        <v>734</v>
      </c>
    </row>
    <row r="529" spans="1:65" s="14" customFormat="1" ht="11.25">
      <c r="B529" s="210"/>
      <c r="D529" s="202" t="s">
        <v>348</v>
      </c>
      <c r="E529" s="211" t="s">
        <v>1</v>
      </c>
      <c r="F529" s="212" t="s">
        <v>735</v>
      </c>
      <c r="H529" s="211" t="s">
        <v>1</v>
      </c>
      <c r="I529" s="213"/>
      <c r="J529" s="213"/>
      <c r="M529" s="210"/>
      <c r="N529" s="214"/>
      <c r="O529" s="215"/>
      <c r="P529" s="215"/>
      <c r="Q529" s="215"/>
      <c r="R529" s="215"/>
      <c r="S529" s="215"/>
      <c r="T529" s="215"/>
      <c r="U529" s="215"/>
      <c r="V529" s="215"/>
      <c r="W529" s="215"/>
      <c r="X529" s="216"/>
      <c r="AT529" s="211" t="s">
        <v>348</v>
      </c>
      <c r="AU529" s="211" t="s">
        <v>96</v>
      </c>
      <c r="AV529" s="14" t="s">
        <v>90</v>
      </c>
      <c r="AW529" s="14" t="s">
        <v>4</v>
      </c>
      <c r="AX529" s="14" t="s">
        <v>83</v>
      </c>
      <c r="AY529" s="211" t="s">
        <v>329</v>
      </c>
    </row>
    <row r="530" spans="1:65" s="13" customFormat="1" ht="11.25">
      <c r="B530" s="201"/>
      <c r="D530" s="202" t="s">
        <v>348</v>
      </c>
      <c r="E530" s="203" t="s">
        <v>1</v>
      </c>
      <c r="F530" s="204" t="s">
        <v>736</v>
      </c>
      <c r="H530" s="205">
        <v>4.1859999999999999</v>
      </c>
      <c r="I530" s="206"/>
      <c r="J530" s="206"/>
      <c r="M530" s="201"/>
      <c r="N530" s="207"/>
      <c r="O530" s="208"/>
      <c r="P530" s="208"/>
      <c r="Q530" s="208"/>
      <c r="R530" s="208"/>
      <c r="S530" s="208"/>
      <c r="T530" s="208"/>
      <c r="U530" s="208"/>
      <c r="V530" s="208"/>
      <c r="W530" s="208"/>
      <c r="X530" s="209"/>
      <c r="AT530" s="203" t="s">
        <v>348</v>
      </c>
      <c r="AU530" s="203" t="s">
        <v>96</v>
      </c>
      <c r="AV530" s="13" t="s">
        <v>96</v>
      </c>
      <c r="AW530" s="13" t="s">
        <v>4</v>
      </c>
      <c r="AX530" s="13" t="s">
        <v>83</v>
      </c>
      <c r="AY530" s="203" t="s">
        <v>329</v>
      </c>
    </row>
    <row r="531" spans="1:65" s="14" customFormat="1" ht="11.25">
      <c r="B531" s="210"/>
      <c r="D531" s="202" t="s">
        <v>348</v>
      </c>
      <c r="E531" s="211" t="s">
        <v>1</v>
      </c>
      <c r="F531" s="212" t="s">
        <v>737</v>
      </c>
      <c r="H531" s="211" t="s">
        <v>1</v>
      </c>
      <c r="I531" s="213"/>
      <c r="J531" s="213"/>
      <c r="M531" s="210"/>
      <c r="N531" s="214"/>
      <c r="O531" s="215"/>
      <c r="P531" s="215"/>
      <c r="Q531" s="215"/>
      <c r="R531" s="215"/>
      <c r="S531" s="215"/>
      <c r="T531" s="215"/>
      <c r="U531" s="215"/>
      <c r="V531" s="215"/>
      <c r="W531" s="215"/>
      <c r="X531" s="216"/>
      <c r="AT531" s="211" t="s">
        <v>348</v>
      </c>
      <c r="AU531" s="211" t="s">
        <v>96</v>
      </c>
      <c r="AV531" s="14" t="s">
        <v>90</v>
      </c>
      <c r="AW531" s="14" t="s">
        <v>4</v>
      </c>
      <c r="AX531" s="14" t="s">
        <v>83</v>
      </c>
      <c r="AY531" s="211" t="s">
        <v>329</v>
      </c>
    </row>
    <row r="532" spans="1:65" s="13" customFormat="1" ht="11.25">
      <c r="B532" s="201"/>
      <c r="D532" s="202" t="s">
        <v>348</v>
      </c>
      <c r="E532" s="203" t="s">
        <v>1</v>
      </c>
      <c r="F532" s="204" t="s">
        <v>738</v>
      </c>
      <c r="H532" s="205">
        <v>0.19600000000000001</v>
      </c>
      <c r="I532" s="206"/>
      <c r="J532" s="206"/>
      <c r="M532" s="201"/>
      <c r="N532" s="207"/>
      <c r="O532" s="208"/>
      <c r="P532" s="208"/>
      <c r="Q532" s="208"/>
      <c r="R532" s="208"/>
      <c r="S532" s="208"/>
      <c r="T532" s="208"/>
      <c r="U532" s="208"/>
      <c r="V532" s="208"/>
      <c r="W532" s="208"/>
      <c r="X532" s="209"/>
      <c r="AT532" s="203" t="s">
        <v>348</v>
      </c>
      <c r="AU532" s="203" t="s">
        <v>96</v>
      </c>
      <c r="AV532" s="13" t="s">
        <v>96</v>
      </c>
      <c r="AW532" s="13" t="s">
        <v>4</v>
      </c>
      <c r="AX532" s="13" t="s">
        <v>83</v>
      </c>
      <c r="AY532" s="203" t="s">
        <v>329</v>
      </c>
    </row>
    <row r="533" spans="1:65" s="14" customFormat="1" ht="11.25">
      <c r="B533" s="210"/>
      <c r="D533" s="202" t="s">
        <v>348</v>
      </c>
      <c r="E533" s="211" t="s">
        <v>1</v>
      </c>
      <c r="F533" s="212" t="s">
        <v>739</v>
      </c>
      <c r="H533" s="211" t="s">
        <v>1</v>
      </c>
      <c r="I533" s="213"/>
      <c r="J533" s="213"/>
      <c r="M533" s="210"/>
      <c r="N533" s="214"/>
      <c r="O533" s="215"/>
      <c r="P533" s="215"/>
      <c r="Q533" s="215"/>
      <c r="R533" s="215"/>
      <c r="S533" s="215"/>
      <c r="T533" s="215"/>
      <c r="U533" s="215"/>
      <c r="V533" s="215"/>
      <c r="W533" s="215"/>
      <c r="X533" s="216"/>
      <c r="AT533" s="211" t="s">
        <v>348</v>
      </c>
      <c r="AU533" s="211" t="s">
        <v>96</v>
      </c>
      <c r="AV533" s="14" t="s">
        <v>90</v>
      </c>
      <c r="AW533" s="14" t="s">
        <v>4</v>
      </c>
      <c r="AX533" s="14" t="s">
        <v>83</v>
      </c>
      <c r="AY533" s="211" t="s">
        <v>329</v>
      </c>
    </row>
    <row r="534" spans="1:65" s="13" customFormat="1" ht="11.25">
      <c r="B534" s="201"/>
      <c r="D534" s="202" t="s">
        <v>348</v>
      </c>
      <c r="E534" s="203" t="s">
        <v>1</v>
      </c>
      <c r="F534" s="204" t="s">
        <v>740</v>
      </c>
      <c r="H534" s="205">
        <v>4.4640000000000004</v>
      </c>
      <c r="I534" s="206"/>
      <c r="J534" s="206"/>
      <c r="M534" s="201"/>
      <c r="N534" s="207"/>
      <c r="O534" s="208"/>
      <c r="P534" s="208"/>
      <c r="Q534" s="208"/>
      <c r="R534" s="208"/>
      <c r="S534" s="208"/>
      <c r="T534" s="208"/>
      <c r="U534" s="208"/>
      <c r="V534" s="208"/>
      <c r="W534" s="208"/>
      <c r="X534" s="209"/>
      <c r="AT534" s="203" t="s">
        <v>348</v>
      </c>
      <c r="AU534" s="203" t="s">
        <v>96</v>
      </c>
      <c r="AV534" s="13" t="s">
        <v>96</v>
      </c>
      <c r="AW534" s="13" t="s">
        <v>4</v>
      </c>
      <c r="AX534" s="13" t="s">
        <v>83</v>
      </c>
      <c r="AY534" s="203" t="s">
        <v>329</v>
      </c>
    </row>
    <row r="535" spans="1:65" s="14" customFormat="1" ht="11.25">
      <c r="B535" s="210"/>
      <c r="D535" s="202" t="s">
        <v>348</v>
      </c>
      <c r="E535" s="211" t="s">
        <v>1</v>
      </c>
      <c r="F535" s="212" t="s">
        <v>741</v>
      </c>
      <c r="H535" s="211" t="s">
        <v>1</v>
      </c>
      <c r="I535" s="213"/>
      <c r="J535" s="213"/>
      <c r="M535" s="210"/>
      <c r="N535" s="214"/>
      <c r="O535" s="215"/>
      <c r="P535" s="215"/>
      <c r="Q535" s="215"/>
      <c r="R535" s="215"/>
      <c r="S535" s="215"/>
      <c r="T535" s="215"/>
      <c r="U535" s="215"/>
      <c r="V535" s="215"/>
      <c r="W535" s="215"/>
      <c r="X535" s="216"/>
      <c r="AT535" s="211" t="s">
        <v>348</v>
      </c>
      <c r="AU535" s="211" t="s">
        <v>96</v>
      </c>
      <c r="AV535" s="14" t="s">
        <v>90</v>
      </c>
      <c r="AW535" s="14" t="s">
        <v>4</v>
      </c>
      <c r="AX535" s="14" t="s">
        <v>83</v>
      </c>
      <c r="AY535" s="211" t="s">
        <v>329</v>
      </c>
    </row>
    <row r="536" spans="1:65" s="13" customFormat="1" ht="11.25">
      <c r="B536" s="201"/>
      <c r="D536" s="202" t="s">
        <v>348</v>
      </c>
      <c r="E536" s="203" t="s">
        <v>1</v>
      </c>
      <c r="F536" s="204" t="s">
        <v>742</v>
      </c>
      <c r="H536" s="205">
        <v>0.09</v>
      </c>
      <c r="I536" s="206"/>
      <c r="J536" s="206"/>
      <c r="M536" s="201"/>
      <c r="N536" s="207"/>
      <c r="O536" s="208"/>
      <c r="P536" s="208"/>
      <c r="Q536" s="208"/>
      <c r="R536" s="208"/>
      <c r="S536" s="208"/>
      <c r="T536" s="208"/>
      <c r="U536" s="208"/>
      <c r="V536" s="208"/>
      <c r="W536" s="208"/>
      <c r="X536" s="209"/>
      <c r="AT536" s="203" t="s">
        <v>348</v>
      </c>
      <c r="AU536" s="203" t="s">
        <v>96</v>
      </c>
      <c r="AV536" s="13" t="s">
        <v>96</v>
      </c>
      <c r="AW536" s="13" t="s">
        <v>4</v>
      </c>
      <c r="AX536" s="13" t="s">
        <v>83</v>
      </c>
      <c r="AY536" s="203" t="s">
        <v>329</v>
      </c>
    </row>
    <row r="537" spans="1:65" s="15" customFormat="1" ht="11.25">
      <c r="B537" s="217"/>
      <c r="D537" s="202" t="s">
        <v>348</v>
      </c>
      <c r="E537" s="218" t="s">
        <v>1</v>
      </c>
      <c r="F537" s="219" t="s">
        <v>380</v>
      </c>
      <c r="H537" s="220">
        <v>8.9359999999999999</v>
      </c>
      <c r="I537" s="221"/>
      <c r="J537" s="221"/>
      <c r="M537" s="217"/>
      <c r="N537" s="222"/>
      <c r="O537" s="223"/>
      <c r="P537" s="223"/>
      <c r="Q537" s="223"/>
      <c r="R537" s="223"/>
      <c r="S537" s="223"/>
      <c r="T537" s="223"/>
      <c r="U537" s="223"/>
      <c r="V537" s="223"/>
      <c r="W537" s="223"/>
      <c r="X537" s="224"/>
      <c r="AT537" s="218" t="s">
        <v>348</v>
      </c>
      <c r="AU537" s="218" t="s">
        <v>96</v>
      </c>
      <c r="AV537" s="15" t="s">
        <v>335</v>
      </c>
      <c r="AW537" s="15" t="s">
        <v>4</v>
      </c>
      <c r="AX537" s="15" t="s">
        <v>90</v>
      </c>
      <c r="AY537" s="218" t="s">
        <v>329</v>
      </c>
    </row>
    <row r="538" spans="1:65" s="2" customFormat="1" ht="24.2" customHeight="1">
      <c r="A538" s="37"/>
      <c r="B538" s="153"/>
      <c r="C538" s="187" t="s">
        <v>743</v>
      </c>
      <c r="D538" s="187" t="s">
        <v>331</v>
      </c>
      <c r="E538" s="188" t="s">
        <v>744</v>
      </c>
      <c r="F538" s="189" t="s">
        <v>745</v>
      </c>
      <c r="G538" s="190" t="s">
        <v>334</v>
      </c>
      <c r="H538" s="191">
        <v>68.92</v>
      </c>
      <c r="I538" s="192"/>
      <c r="J538" s="192"/>
      <c r="K538" s="191">
        <f>ROUND(P538*H538,3)</f>
        <v>0</v>
      </c>
      <c r="L538" s="193"/>
      <c r="M538" s="38"/>
      <c r="N538" s="194" t="s">
        <v>1</v>
      </c>
      <c r="O538" s="195" t="s">
        <v>47</v>
      </c>
      <c r="P538" s="196">
        <f>I538+J538</f>
        <v>0</v>
      </c>
      <c r="Q538" s="196">
        <f>ROUND(I538*H538,3)</f>
        <v>0</v>
      </c>
      <c r="R538" s="196">
        <f>ROUND(J538*H538,3)</f>
        <v>0</v>
      </c>
      <c r="S538" s="66"/>
      <c r="T538" s="197">
        <f>S538*H538</f>
        <v>0</v>
      </c>
      <c r="U538" s="197">
        <v>5.5999999999999995E-4</v>
      </c>
      <c r="V538" s="197">
        <f>U538*H538</f>
        <v>3.8595199999999996E-2</v>
      </c>
      <c r="W538" s="197">
        <v>0</v>
      </c>
      <c r="X538" s="198">
        <f>W538*H538</f>
        <v>0</v>
      </c>
      <c r="Y538" s="37"/>
      <c r="Z538" s="37"/>
      <c r="AA538" s="37"/>
      <c r="AB538" s="37"/>
      <c r="AC538" s="37"/>
      <c r="AD538" s="37"/>
      <c r="AE538" s="37"/>
      <c r="AR538" s="199" t="s">
        <v>335</v>
      </c>
      <c r="AT538" s="199" t="s">
        <v>331</v>
      </c>
      <c r="AU538" s="199" t="s">
        <v>96</v>
      </c>
      <c r="AY538" s="19" t="s">
        <v>329</v>
      </c>
      <c r="BE538" s="115">
        <f>IF(O538="základná",K538,0)</f>
        <v>0</v>
      </c>
      <c r="BF538" s="115">
        <f>IF(O538="znížená",K538,0)</f>
        <v>0</v>
      </c>
      <c r="BG538" s="115">
        <f>IF(O538="zákl. prenesená",K538,0)</f>
        <v>0</v>
      </c>
      <c r="BH538" s="115">
        <f>IF(O538="zníž. prenesená",K538,0)</f>
        <v>0</v>
      </c>
      <c r="BI538" s="115">
        <f>IF(O538="nulová",K538,0)</f>
        <v>0</v>
      </c>
      <c r="BJ538" s="19" t="s">
        <v>96</v>
      </c>
      <c r="BK538" s="200">
        <f>ROUND(P538*H538,3)</f>
        <v>0</v>
      </c>
      <c r="BL538" s="19" t="s">
        <v>335</v>
      </c>
      <c r="BM538" s="199" t="s">
        <v>746</v>
      </c>
    </row>
    <row r="539" spans="1:65" s="14" customFormat="1" ht="11.25">
      <c r="B539" s="210"/>
      <c r="D539" s="202" t="s">
        <v>348</v>
      </c>
      <c r="E539" s="211" t="s">
        <v>1</v>
      </c>
      <c r="F539" s="212" t="s">
        <v>735</v>
      </c>
      <c r="H539" s="211" t="s">
        <v>1</v>
      </c>
      <c r="I539" s="213"/>
      <c r="J539" s="213"/>
      <c r="M539" s="210"/>
      <c r="N539" s="214"/>
      <c r="O539" s="215"/>
      <c r="P539" s="215"/>
      <c r="Q539" s="215"/>
      <c r="R539" s="215"/>
      <c r="S539" s="215"/>
      <c r="T539" s="215"/>
      <c r="U539" s="215"/>
      <c r="V539" s="215"/>
      <c r="W539" s="215"/>
      <c r="X539" s="216"/>
      <c r="AT539" s="211" t="s">
        <v>348</v>
      </c>
      <c r="AU539" s="211" t="s">
        <v>96</v>
      </c>
      <c r="AV539" s="14" t="s">
        <v>90</v>
      </c>
      <c r="AW539" s="14" t="s">
        <v>4</v>
      </c>
      <c r="AX539" s="14" t="s">
        <v>83</v>
      </c>
      <c r="AY539" s="211" t="s">
        <v>329</v>
      </c>
    </row>
    <row r="540" spans="1:65" s="13" customFormat="1" ht="11.25">
      <c r="B540" s="201"/>
      <c r="D540" s="202" t="s">
        <v>348</v>
      </c>
      <c r="E540" s="203" t="s">
        <v>1</v>
      </c>
      <c r="F540" s="204" t="s">
        <v>747</v>
      </c>
      <c r="H540" s="205">
        <v>27.904</v>
      </c>
      <c r="I540" s="206"/>
      <c r="J540" s="206"/>
      <c r="M540" s="201"/>
      <c r="N540" s="207"/>
      <c r="O540" s="208"/>
      <c r="P540" s="208"/>
      <c r="Q540" s="208"/>
      <c r="R540" s="208"/>
      <c r="S540" s="208"/>
      <c r="T540" s="208"/>
      <c r="U540" s="208"/>
      <c r="V540" s="208"/>
      <c r="W540" s="208"/>
      <c r="X540" s="209"/>
      <c r="AT540" s="203" t="s">
        <v>348</v>
      </c>
      <c r="AU540" s="203" t="s">
        <v>96</v>
      </c>
      <c r="AV540" s="13" t="s">
        <v>96</v>
      </c>
      <c r="AW540" s="13" t="s">
        <v>4</v>
      </c>
      <c r="AX540" s="13" t="s">
        <v>83</v>
      </c>
      <c r="AY540" s="203" t="s">
        <v>329</v>
      </c>
    </row>
    <row r="541" spans="1:65" s="14" customFormat="1" ht="11.25">
      <c r="B541" s="210"/>
      <c r="D541" s="202" t="s">
        <v>348</v>
      </c>
      <c r="E541" s="211" t="s">
        <v>1</v>
      </c>
      <c r="F541" s="212" t="s">
        <v>737</v>
      </c>
      <c r="H541" s="211" t="s">
        <v>1</v>
      </c>
      <c r="I541" s="213"/>
      <c r="J541" s="213"/>
      <c r="M541" s="210"/>
      <c r="N541" s="214"/>
      <c r="O541" s="215"/>
      <c r="P541" s="215"/>
      <c r="Q541" s="215"/>
      <c r="R541" s="215"/>
      <c r="S541" s="215"/>
      <c r="T541" s="215"/>
      <c r="U541" s="215"/>
      <c r="V541" s="215"/>
      <c r="W541" s="215"/>
      <c r="X541" s="216"/>
      <c r="AT541" s="211" t="s">
        <v>348</v>
      </c>
      <c r="AU541" s="211" t="s">
        <v>96</v>
      </c>
      <c r="AV541" s="14" t="s">
        <v>90</v>
      </c>
      <c r="AW541" s="14" t="s">
        <v>4</v>
      </c>
      <c r="AX541" s="14" t="s">
        <v>83</v>
      </c>
      <c r="AY541" s="211" t="s">
        <v>329</v>
      </c>
    </row>
    <row r="542" spans="1:65" s="13" customFormat="1" ht="11.25">
      <c r="B542" s="201"/>
      <c r="D542" s="202" t="s">
        <v>348</v>
      </c>
      <c r="E542" s="203" t="s">
        <v>1</v>
      </c>
      <c r="F542" s="204" t="s">
        <v>748</v>
      </c>
      <c r="H542" s="205">
        <v>2.6160000000000001</v>
      </c>
      <c r="I542" s="206"/>
      <c r="J542" s="206"/>
      <c r="M542" s="201"/>
      <c r="N542" s="207"/>
      <c r="O542" s="208"/>
      <c r="P542" s="208"/>
      <c r="Q542" s="208"/>
      <c r="R542" s="208"/>
      <c r="S542" s="208"/>
      <c r="T542" s="208"/>
      <c r="U542" s="208"/>
      <c r="V542" s="208"/>
      <c r="W542" s="208"/>
      <c r="X542" s="209"/>
      <c r="AT542" s="203" t="s">
        <v>348</v>
      </c>
      <c r="AU542" s="203" t="s">
        <v>96</v>
      </c>
      <c r="AV542" s="13" t="s">
        <v>96</v>
      </c>
      <c r="AW542" s="13" t="s">
        <v>4</v>
      </c>
      <c r="AX542" s="13" t="s">
        <v>83</v>
      </c>
      <c r="AY542" s="203" t="s">
        <v>329</v>
      </c>
    </row>
    <row r="543" spans="1:65" s="14" customFormat="1" ht="11.25">
      <c r="B543" s="210"/>
      <c r="D543" s="202" t="s">
        <v>348</v>
      </c>
      <c r="E543" s="211" t="s">
        <v>1</v>
      </c>
      <c r="F543" s="212" t="s">
        <v>739</v>
      </c>
      <c r="H543" s="211" t="s">
        <v>1</v>
      </c>
      <c r="I543" s="213"/>
      <c r="J543" s="213"/>
      <c r="M543" s="210"/>
      <c r="N543" s="214"/>
      <c r="O543" s="215"/>
      <c r="P543" s="215"/>
      <c r="Q543" s="215"/>
      <c r="R543" s="215"/>
      <c r="S543" s="215"/>
      <c r="T543" s="215"/>
      <c r="U543" s="215"/>
      <c r="V543" s="215"/>
      <c r="W543" s="215"/>
      <c r="X543" s="216"/>
      <c r="AT543" s="211" t="s">
        <v>348</v>
      </c>
      <c r="AU543" s="211" t="s">
        <v>96</v>
      </c>
      <c r="AV543" s="14" t="s">
        <v>90</v>
      </c>
      <c r="AW543" s="14" t="s">
        <v>4</v>
      </c>
      <c r="AX543" s="14" t="s">
        <v>83</v>
      </c>
      <c r="AY543" s="211" t="s">
        <v>329</v>
      </c>
    </row>
    <row r="544" spans="1:65" s="13" customFormat="1" ht="11.25">
      <c r="B544" s="201"/>
      <c r="D544" s="202" t="s">
        <v>348</v>
      </c>
      <c r="E544" s="203" t="s">
        <v>1</v>
      </c>
      <c r="F544" s="204" t="s">
        <v>749</v>
      </c>
      <c r="H544" s="205">
        <v>37.200000000000003</v>
      </c>
      <c r="I544" s="206"/>
      <c r="J544" s="206"/>
      <c r="M544" s="201"/>
      <c r="N544" s="207"/>
      <c r="O544" s="208"/>
      <c r="P544" s="208"/>
      <c r="Q544" s="208"/>
      <c r="R544" s="208"/>
      <c r="S544" s="208"/>
      <c r="T544" s="208"/>
      <c r="U544" s="208"/>
      <c r="V544" s="208"/>
      <c r="W544" s="208"/>
      <c r="X544" s="209"/>
      <c r="AT544" s="203" t="s">
        <v>348</v>
      </c>
      <c r="AU544" s="203" t="s">
        <v>96</v>
      </c>
      <c r="AV544" s="13" t="s">
        <v>96</v>
      </c>
      <c r="AW544" s="13" t="s">
        <v>4</v>
      </c>
      <c r="AX544" s="13" t="s">
        <v>83</v>
      </c>
      <c r="AY544" s="203" t="s">
        <v>329</v>
      </c>
    </row>
    <row r="545" spans="1:65" s="14" customFormat="1" ht="11.25">
      <c r="B545" s="210"/>
      <c r="D545" s="202" t="s">
        <v>348</v>
      </c>
      <c r="E545" s="211" t="s">
        <v>1</v>
      </c>
      <c r="F545" s="212" t="s">
        <v>741</v>
      </c>
      <c r="H545" s="211" t="s">
        <v>1</v>
      </c>
      <c r="I545" s="213"/>
      <c r="J545" s="213"/>
      <c r="M545" s="210"/>
      <c r="N545" s="214"/>
      <c r="O545" s="215"/>
      <c r="P545" s="215"/>
      <c r="Q545" s="215"/>
      <c r="R545" s="215"/>
      <c r="S545" s="215"/>
      <c r="T545" s="215"/>
      <c r="U545" s="215"/>
      <c r="V545" s="215"/>
      <c r="W545" s="215"/>
      <c r="X545" s="216"/>
      <c r="AT545" s="211" t="s">
        <v>348</v>
      </c>
      <c r="AU545" s="211" t="s">
        <v>96</v>
      </c>
      <c r="AV545" s="14" t="s">
        <v>90</v>
      </c>
      <c r="AW545" s="14" t="s">
        <v>4</v>
      </c>
      <c r="AX545" s="14" t="s">
        <v>83</v>
      </c>
      <c r="AY545" s="211" t="s">
        <v>329</v>
      </c>
    </row>
    <row r="546" spans="1:65" s="13" customFormat="1" ht="11.25">
      <c r="B546" s="201"/>
      <c r="D546" s="202" t="s">
        <v>348</v>
      </c>
      <c r="E546" s="203" t="s">
        <v>1</v>
      </c>
      <c r="F546" s="204" t="s">
        <v>750</v>
      </c>
      <c r="H546" s="205">
        <v>1.2</v>
      </c>
      <c r="I546" s="206"/>
      <c r="J546" s="206"/>
      <c r="M546" s="201"/>
      <c r="N546" s="207"/>
      <c r="O546" s="208"/>
      <c r="P546" s="208"/>
      <c r="Q546" s="208"/>
      <c r="R546" s="208"/>
      <c r="S546" s="208"/>
      <c r="T546" s="208"/>
      <c r="U546" s="208"/>
      <c r="V546" s="208"/>
      <c r="W546" s="208"/>
      <c r="X546" s="209"/>
      <c r="AT546" s="203" t="s">
        <v>348</v>
      </c>
      <c r="AU546" s="203" t="s">
        <v>96</v>
      </c>
      <c r="AV546" s="13" t="s">
        <v>96</v>
      </c>
      <c r="AW546" s="13" t="s">
        <v>4</v>
      </c>
      <c r="AX546" s="13" t="s">
        <v>83</v>
      </c>
      <c r="AY546" s="203" t="s">
        <v>329</v>
      </c>
    </row>
    <row r="547" spans="1:65" s="15" customFormat="1" ht="11.25">
      <c r="B547" s="217"/>
      <c r="D547" s="202" t="s">
        <v>348</v>
      </c>
      <c r="E547" s="218" t="s">
        <v>1</v>
      </c>
      <c r="F547" s="219" t="s">
        <v>380</v>
      </c>
      <c r="H547" s="220">
        <v>68.92</v>
      </c>
      <c r="I547" s="221"/>
      <c r="J547" s="221"/>
      <c r="M547" s="217"/>
      <c r="N547" s="222"/>
      <c r="O547" s="223"/>
      <c r="P547" s="223"/>
      <c r="Q547" s="223"/>
      <c r="R547" s="223"/>
      <c r="S547" s="223"/>
      <c r="T547" s="223"/>
      <c r="U547" s="223"/>
      <c r="V547" s="223"/>
      <c r="W547" s="223"/>
      <c r="X547" s="224"/>
      <c r="AT547" s="218" t="s">
        <v>348</v>
      </c>
      <c r="AU547" s="218" t="s">
        <v>96</v>
      </c>
      <c r="AV547" s="15" t="s">
        <v>335</v>
      </c>
      <c r="AW547" s="15" t="s">
        <v>4</v>
      </c>
      <c r="AX547" s="15" t="s">
        <v>90</v>
      </c>
      <c r="AY547" s="218" t="s">
        <v>329</v>
      </c>
    </row>
    <row r="548" spans="1:65" s="2" customFormat="1" ht="24.2" customHeight="1">
      <c r="A548" s="37"/>
      <c r="B548" s="153"/>
      <c r="C548" s="187" t="s">
        <v>751</v>
      </c>
      <c r="D548" s="187" t="s">
        <v>331</v>
      </c>
      <c r="E548" s="188" t="s">
        <v>752</v>
      </c>
      <c r="F548" s="189" t="s">
        <v>753</v>
      </c>
      <c r="G548" s="190" t="s">
        <v>334</v>
      </c>
      <c r="H548" s="191">
        <v>68.92</v>
      </c>
      <c r="I548" s="192"/>
      <c r="J548" s="192"/>
      <c r="K548" s="191">
        <f>ROUND(P548*H548,3)</f>
        <v>0</v>
      </c>
      <c r="L548" s="193"/>
      <c r="M548" s="38"/>
      <c r="N548" s="194" t="s">
        <v>1</v>
      </c>
      <c r="O548" s="195" t="s">
        <v>47</v>
      </c>
      <c r="P548" s="196">
        <f>I548+J548</f>
        <v>0</v>
      </c>
      <c r="Q548" s="196">
        <f>ROUND(I548*H548,3)</f>
        <v>0</v>
      </c>
      <c r="R548" s="196">
        <f>ROUND(J548*H548,3)</f>
        <v>0</v>
      </c>
      <c r="S548" s="66"/>
      <c r="T548" s="197">
        <f>S548*H548</f>
        <v>0</v>
      </c>
      <c r="U548" s="197">
        <v>0</v>
      </c>
      <c r="V548" s="197">
        <f>U548*H548</f>
        <v>0</v>
      </c>
      <c r="W548" s="197">
        <v>0</v>
      </c>
      <c r="X548" s="198">
        <f>W548*H548</f>
        <v>0</v>
      </c>
      <c r="Y548" s="37"/>
      <c r="Z548" s="37"/>
      <c r="AA548" s="37"/>
      <c r="AB548" s="37"/>
      <c r="AC548" s="37"/>
      <c r="AD548" s="37"/>
      <c r="AE548" s="37"/>
      <c r="AR548" s="199" t="s">
        <v>335</v>
      </c>
      <c r="AT548" s="199" t="s">
        <v>331</v>
      </c>
      <c r="AU548" s="199" t="s">
        <v>96</v>
      </c>
      <c r="AY548" s="19" t="s">
        <v>329</v>
      </c>
      <c r="BE548" s="115">
        <f>IF(O548="základná",K548,0)</f>
        <v>0</v>
      </c>
      <c r="BF548" s="115">
        <f>IF(O548="znížená",K548,0)</f>
        <v>0</v>
      </c>
      <c r="BG548" s="115">
        <f>IF(O548="zákl. prenesená",K548,0)</f>
        <v>0</v>
      </c>
      <c r="BH548" s="115">
        <f>IF(O548="zníž. prenesená",K548,0)</f>
        <v>0</v>
      </c>
      <c r="BI548" s="115">
        <f>IF(O548="nulová",K548,0)</f>
        <v>0</v>
      </c>
      <c r="BJ548" s="19" t="s">
        <v>96</v>
      </c>
      <c r="BK548" s="200">
        <f>ROUND(P548*H548,3)</f>
        <v>0</v>
      </c>
      <c r="BL548" s="19" t="s">
        <v>335</v>
      </c>
      <c r="BM548" s="199" t="s">
        <v>754</v>
      </c>
    </row>
    <row r="549" spans="1:65" s="2" customFormat="1" ht="24.2" customHeight="1">
      <c r="A549" s="37"/>
      <c r="B549" s="153"/>
      <c r="C549" s="187" t="s">
        <v>755</v>
      </c>
      <c r="D549" s="187" t="s">
        <v>331</v>
      </c>
      <c r="E549" s="188" t="s">
        <v>756</v>
      </c>
      <c r="F549" s="189" t="s">
        <v>757</v>
      </c>
      <c r="G549" s="190" t="s">
        <v>486</v>
      </c>
      <c r="H549" s="191">
        <v>1.2210000000000001</v>
      </c>
      <c r="I549" s="192"/>
      <c r="J549" s="192"/>
      <c r="K549" s="191">
        <f>ROUND(P549*H549,3)</f>
        <v>0</v>
      </c>
      <c r="L549" s="193"/>
      <c r="M549" s="38"/>
      <c r="N549" s="194" t="s">
        <v>1</v>
      </c>
      <c r="O549" s="195" t="s">
        <v>47</v>
      </c>
      <c r="P549" s="196">
        <f>I549+J549</f>
        <v>0</v>
      </c>
      <c r="Q549" s="196">
        <f>ROUND(I549*H549,3)</f>
        <v>0</v>
      </c>
      <c r="R549" s="196">
        <f>ROUND(J549*H549,3)</f>
        <v>0</v>
      </c>
      <c r="S549" s="66"/>
      <c r="T549" s="197">
        <f>S549*H549</f>
        <v>0</v>
      </c>
      <c r="U549" s="197">
        <v>1.01953</v>
      </c>
      <c r="V549" s="197">
        <f>U549*H549</f>
        <v>1.2448461300000002</v>
      </c>
      <c r="W549" s="197">
        <v>0</v>
      </c>
      <c r="X549" s="198">
        <f>W549*H549</f>
        <v>0</v>
      </c>
      <c r="Y549" s="37"/>
      <c r="Z549" s="37"/>
      <c r="AA549" s="37"/>
      <c r="AB549" s="37"/>
      <c r="AC549" s="37"/>
      <c r="AD549" s="37"/>
      <c r="AE549" s="37"/>
      <c r="AR549" s="199" t="s">
        <v>335</v>
      </c>
      <c r="AT549" s="199" t="s">
        <v>331</v>
      </c>
      <c r="AU549" s="199" t="s">
        <v>96</v>
      </c>
      <c r="AY549" s="19" t="s">
        <v>329</v>
      </c>
      <c r="BE549" s="115">
        <f>IF(O549="základná",K549,0)</f>
        <v>0</v>
      </c>
      <c r="BF549" s="115">
        <f>IF(O549="znížená",K549,0)</f>
        <v>0</v>
      </c>
      <c r="BG549" s="115">
        <f>IF(O549="zákl. prenesená",K549,0)</f>
        <v>0</v>
      </c>
      <c r="BH549" s="115">
        <f>IF(O549="zníž. prenesená",K549,0)</f>
        <v>0</v>
      </c>
      <c r="BI549" s="115">
        <f>IF(O549="nulová",K549,0)</f>
        <v>0</v>
      </c>
      <c r="BJ549" s="19" t="s">
        <v>96</v>
      </c>
      <c r="BK549" s="200">
        <f>ROUND(P549*H549,3)</f>
        <v>0</v>
      </c>
      <c r="BL549" s="19" t="s">
        <v>335</v>
      </c>
      <c r="BM549" s="199" t="s">
        <v>758</v>
      </c>
    </row>
    <row r="550" spans="1:65" s="14" customFormat="1" ht="11.25">
      <c r="B550" s="210"/>
      <c r="D550" s="202" t="s">
        <v>348</v>
      </c>
      <c r="E550" s="211" t="s">
        <v>1</v>
      </c>
      <c r="F550" s="212" t="s">
        <v>759</v>
      </c>
      <c r="H550" s="211" t="s">
        <v>1</v>
      </c>
      <c r="I550" s="213"/>
      <c r="J550" s="213"/>
      <c r="M550" s="210"/>
      <c r="N550" s="214"/>
      <c r="O550" s="215"/>
      <c r="P550" s="215"/>
      <c r="Q550" s="215"/>
      <c r="R550" s="215"/>
      <c r="S550" s="215"/>
      <c r="T550" s="215"/>
      <c r="U550" s="215"/>
      <c r="V550" s="215"/>
      <c r="W550" s="215"/>
      <c r="X550" s="216"/>
      <c r="AT550" s="211" t="s">
        <v>348</v>
      </c>
      <c r="AU550" s="211" t="s">
        <v>96</v>
      </c>
      <c r="AV550" s="14" t="s">
        <v>90</v>
      </c>
      <c r="AW550" s="14" t="s">
        <v>4</v>
      </c>
      <c r="AX550" s="14" t="s">
        <v>83</v>
      </c>
      <c r="AY550" s="211" t="s">
        <v>329</v>
      </c>
    </row>
    <row r="551" spans="1:65" s="13" customFormat="1" ht="11.25">
      <c r="B551" s="201"/>
      <c r="D551" s="202" t="s">
        <v>348</v>
      </c>
      <c r="E551" s="203" t="s">
        <v>1</v>
      </c>
      <c r="F551" s="204" t="s">
        <v>760</v>
      </c>
      <c r="H551" s="205">
        <v>1.2210000000000001</v>
      </c>
      <c r="I551" s="206"/>
      <c r="J551" s="206"/>
      <c r="M551" s="201"/>
      <c r="N551" s="207"/>
      <c r="O551" s="208"/>
      <c r="P551" s="208"/>
      <c r="Q551" s="208"/>
      <c r="R551" s="208"/>
      <c r="S551" s="208"/>
      <c r="T551" s="208"/>
      <c r="U551" s="208"/>
      <c r="V551" s="208"/>
      <c r="W551" s="208"/>
      <c r="X551" s="209"/>
      <c r="AT551" s="203" t="s">
        <v>348</v>
      </c>
      <c r="AU551" s="203" t="s">
        <v>96</v>
      </c>
      <c r="AV551" s="13" t="s">
        <v>96</v>
      </c>
      <c r="AW551" s="13" t="s">
        <v>4</v>
      </c>
      <c r="AX551" s="13" t="s">
        <v>83</v>
      </c>
      <c r="AY551" s="203" t="s">
        <v>329</v>
      </c>
    </row>
    <row r="552" spans="1:65" s="15" customFormat="1" ht="11.25">
      <c r="B552" s="217"/>
      <c r="D552" s="202" t="s">
        <v>348</v>
      </c>
      <c r="E552" s="218" t="s">
        <v>1</v>
      </c>
      <c r="F552" s="219" t="s">
        <v>380</v>
      </c>
      <c r="H552" s="220">
        <v>1.2210000000000001</v>
      </c>
      <c r="I552" s="221"/>
      <c r="J552" s="221"/>
      <c r="M552" s="217"/>
      <c r="N552" s="222"/>
      <c r="O552" s="223"/>
      <c r="P552" s="223"/>
      <c r="Q552" s="223"/>
      <c r="R552" s="223"/>
      <c r="S552" s="223"/>
      <c r="T552" s="223"/>
      <c r="U552" s="223"/>
      <c r="V552" s="223"/>
      <c r="W552" s="223"/>
      <c r="X552" s="224"/>
      <c r="AT552" s="218" t="s">
        <v>348</v>
      </c>
      <c r="AU552" s="218" t="s">
        <v>96</v>
      </c>
      <c r="AV552" s="15" t="s">
        <v>335</v>
      </c>
      <c r="AW552" s="15" t="s">
        <v>4</v>
      </c>
      <c r="AX552" s="15" t="s">
        <v>90</v>
      </c>
      <c r="AY552" s="218" t="s">
        <v>329</v>
      </c>
    </row>
    <row r="553" spans="1:65" s="2" customFormat="1" ht="21.75" customHeight="1">
      <c r="A553" s="37"/>
      <c r="B553" s="153"/>
      <c r="C553" s="187" t="s">
        <v>761</v>
      </c>
      <c r="D553" s="187" t="s">
        <v>331</v>
      </c>
      <c r="E553" s="188" t="s">
        <v>762</v>
      </c>
      <c r="F553" s="189" t="s">
        <v>763</v>
      </c>
      <c r="G553" s="190" t="s">
        <v>362</v>
      </c>
      <c r="H553" s="191">
        <v>2.3759999999999999</v>
      </c>
      <c r="I553" s="192"/>
      <c r="J553" s="192"/>
      <c r="K553" s="191">
        <f>ROUND(P553*H553,3)</f>
        <v>0</v>
      </c>
      <c r="L553" s="193"/>
      <c r="M553" s="38"/>
      <c r="N553" s="194" t="s">
        <v>1</v>
      </c>
      <c r="O553" s="195" t="s">
        <v>47</v>
      </c>
      <c r="P553" s="196">
        <f>I553+J553</f>
        <v>0</v>
      </c>
      <c r="Q553" s="196">
        <f>ROUND(I553*H553,3)</f>
        <v>0</v>
      </c>
      <c r="R553" s="196">
        <f>ROUND(J553*H553,3)</f>
        <v>0</v>
      </c>
      <c r="S553" s="66"/>
      <c r="T553" s="197">
        <f>S553*H553</f>
        <v>0</v>
      </c>
      <c r="U553" s="197">
        <v>2.40177</v>
      </c>
      <c r="V553" s="197">
        <f>U553*H553</f>
        <v>5.7066055199999992</v>
      </c>
      <c r="W553" s="197">
        <v>0</v>
      </c>
      <c r="X553" s="198">
        <f>W553*H553</f>
        <v>0</v>
      </c>
      <c r="Y553" s="37"/>
      <c r="Z553" s="37"/>
      <c r="AA553" s="37"/>
      <c r="AB553" s="37"/>
      <c r="AC553" s="37"/>
      <c r="AD553" s="37"/>
      <c r="AE553" s="37"/>
      <c r="AR553" s="199" t="s">
        <v>335</v>
      </c>
      <c r="AT553" s="199" t="s">
        <v>331</v>
      </c>
      <c r="AU553" s="199" t="s">
        <v>96</v>
      </c>
      <c r="AY553" s="19" t="s">
        <v>329</v>
      </c>
      <c r="BE553" s="115">
        <f>IF(O553="základná",K553,0)</f>
        <v>0</v>
      </c>
      <c r="BF553" s="115">
        <f>IF(O553="znížená",K553,0)</f>
        <v>0</v>
      </c>
      <c r="BG553" s="115">
        <f>IF(O553="zákl. prenesená",K553,0)</f>
        <v>0</v>
      </c>
      <c r="BH553" s="115">
        <f>IF(O553="zníž. prenesená",K553,0)</f>
        <v>0</v>
      </c>
      <c r="BI553" s="115">
        <f>IF(O553="nulová",K553,0)</f>
        <v>0</v>
      </c>
      <c r="BJ553" s="19" t="s">
        <v>96</v>
      </c>
      <c r="BK553" s="200">
        <f>ROUND(P553*H553,3)</f>
        <v>0</v>
      </c>
      <c r="BL553" s="19" t="s">
        <v>335</v>
      </c>
      <c r="BM553" s="199" t="s">
        <v>764</v>
      </c>
    </row>
    <row r="554" spans="1:65" s="14" customFormat="1" ht="11.25">
      <c r="B554" s="210"/>
      <c r="D554" s="202" t="s">
        <v>348</v>
      </c>
      <c r="E554" s="211" t="s">
        <v>1</v>
      </c>
      <c r="F554" s="212" t="s">
        <v>765</v>
      </c>
      <c r="H554" s="211" t="s">
        <v>1</v>
      </c>
      <c r="I554" s="213"/>
      <c r="J554" s="213"/>
      <c r="M554" s="210"/>
      <c r="N554" s="214"/>
      <c r="O554" s="215"/>
      <c r="P554" s="215"/>
      <c r="Q554" s="215"/>
      <c r="R554" s="215"/>
      <c r="S554" s="215"/>
      <c r="T554" s="215"/>
      <c r="U554" s="215"/>
      <c r="V554" s="215"/>
      <c r="W554" s="215"/>
      <c r="X554" s="216"/>
      <c r="AT554" s="211" t="s">
        <v>348</v>
      </c>
      <c r="AU554" s="211" t="s">
        <v>96</v>
      </c>
      <c r="AV554" s="14" t="s">
        <v>90</v>
      </c>
      <c r="AW554" s="14" t="s">
        <v>4</v>
      </c>
      <c r="AX554" s="14" t="s">
        <v>83</v>
      </c>
      <c r="AY554" s="211" t="s">
        <v>329</v>
      </c>
    </row>
    <row r="555" spans="1:65" s="14" customFormat="1" ht="11.25">
      <c r="B555" s="210"/>
      <c r="D555" s="202" t="s">
        <v>348</v>
      </c>
      <c r="E555" s="211" t="s">
        <v>1</v>
      </c>
      <c r="F555" s="212" t="s">
        <v>766</v>
      </c>
      <c r="H555" s="211" t="s">
        <v>1</v>
      </c>
      <c r="I555" s="213"/>
      <c r="J555" s="213"/>
      <c r="M555" s="210"/>
      <c r="N555" s="214"/>
      <c r="O555" s="215"/>
      <c r="P555" s="215"/>
      <c r="Q555" s="215"/>
      <c r="R555" s="215"/>
      <c r="S555" s="215"/>
      <c r="T555" s="215"/>
      <c r="U555" s="215"/>
      <c r="V555" s="215"/>
      <c r="W555" s="215"/>
      <c r="X555" s="216"/>
      <c r="AT555" s="211" t="s">
        <v>348</v>
      </c>
      <c r="AU555" s="211" t="s">
        <v>96</v>
      </c>
      <c r="AV555" s="14" t="s">
        <v>90</v>
      </c>
      <c r="AW555" s="14" t="s">
        <v>4</v>
      </c>
      <c r="AX555" s="14" t="s">
        <v>83</v>
      </c>
      <c r="AY555" s="211" t="s">
        <v>329</v>
      </c>
    </row>
    <row r="556" spans="1:65" s="13" customFormat="1" ht="11.25">
      <c r="B556" s="201"/>
      <c r="D556" s="202" t="s">
        <v>348</v>
      </c>
      <c r="E556" s="203" t="s">
        <v>1</v>
      </c>
      <c r="F556" s="204" t="s">
        <v>767</v>
      </c>
      <c r="H556" s="205">
        <v>1.08</v>
      </c>
      <c r="I556" s="206"/>
      <c r="J556" s="206"/>
      <c r="M556" s="201"/>
      <c r="N556" s="207"/>
      <c r="O556" s="208"/>
      <c r="P556" s="208"/>
      <c r="Q556" s="208"/>
      <c r="R556" s="208"/>
      <c r="S556" s="208"/>
      <c r="T556" s="208"/>
      <c r="U556" s="208"/>
      <c r="V556" s="208"/>
      <c r="W556" s="208"/>
      <c r="X556" s="209"/>
      <c r="AT556" s="203" t="s">
        <v>348</v>
      </c>
      <c r="AU556" s="203" t="s">
        <v>96</v>
      </c>
      <c r="AV556" s="13" t="s">
        <v>96</v>
      </c>
      <c r="AW556" s="13" t="s">
        <v>4</v>
      </c>
      <c r="AX556" s="13" t="s">
        <v>83</v>
      </c>
      <c r="AY556" s="203" t="s">
        <v>329</v>
      </c>
    </row>
    <row r="557" spans="1:65" s="13" customFormat="1" ht="11.25">
      <c r="B557" s="201"/>
      <c r="D557" s="202" t="s">
        <v>348</v>
      </c>
      <c r="E557" s="203" t="s">
        <v>1</v>
      </c>
      <c r="F557" s="204" t="s">
        <v>768</v>
      </c>
      <c r="H557" s="205">
        <v>0.64800000000000002</v>
      </c>
      <c r="I557" s="206"/>
      <c r="J557" s="206"/>
      <c r="M557" s="201"/>
      <c r="N557" s="207"/>
      <c r="O557" s="208"/>
      <c r="P557" s="208"/>
      <c r="Q557" s="208"/>
      <c r="R557" s="208"/>
      <c r="S557" s="208"/>
      <c r="T557" s="208"/>
      <c r="U557" s="208"/>
      <c r="V557" s="208"/>
      <c r="W557" s="208"/>
      <c r="X557" s="209"/>
      <c r="AT557" s="203" t="s">
        <v>348</v>
      </c>
      <c r="AU557" s="203" t="s">
        <v>96</v>
      </c>
      <c r="AV557" s="13" t="s">
        <v>96</v>
      </c>
      <c r="AW557" s="13" t="s">
        <v>4</v>
      </c>
      <c r="AX557" s="13" t="s">
        <v>83</v>
      </c>
      <c r="AY557" s="203" t="s">
        <v>329</v>
      </c>
    </row>
    <row r="558" spans="1:65" s="13" customFormat="1" ht="11.25">
      <c r="B558" s="201"/>
      <c r="D558" s="202" t="s">
        <v>348</v>
      </c>
      <c r="E558" s="203" t="s">
        <v>1</v>
      </c>
      <c r="F558" s="204" t="s">
        <v>768</v>
      </c>
      <c r="H558" s="205">
        <v>0.64800000000000002</v>
      </c>
      <c r="I558" s="206"/>
      <c r="J558" s="206"/>
      <c r="M558" s="201"/>
      <c r="N558" s="207"/>
      <c r="O558" s="208"/>
      <c r="P558" s="208"/>
      <c r="Q558" s="208"/>
      <c r="R558" s="208"/>
      <c r="S558" s="208"/>
      <c r="T558" s="208"/>
      <c r="U558" s="208"/>
      <c r="V558" s="208"/>
      <c r="W558" s="208"/>
      <c r="X558" s="209"/>
      <c r="AT558" s="203" t="s">
        <v>348</v>
      </c>
      <c r="AU558" s="203" t="s">
        <v>96</v>
      </c>
      <c r="AV558" s="13" t="s">
        <v>96</v>
      </c>
      <c r="AW558" s="13" t="s">
        <v>4</v>
      </c>
      <c r="AX558" s="13" t="s">
        <v>83</v>
      </c>
      <c r="AY558" s="203" t="s">
        <v>329</v>
      </c>
    </row>
    <row r="559" spans="1:65" s="15" customFormat="1" ht="11.25">
      <c r="B559" s="217"/>
      <c r="D559" s="202" t="s">
        <v>348</v>
      </c>
      <c r="E559" s="218" t="s">
        <v>1</v>
      </c>
      <c r="F559" s="219" t="s">
        <v>380</v>
      </c>
      <c r="H559" s="220">
        <v>2.3759999999999999</v>
      </c>
      <c r="I559" s="221"/>
      <c r="J559" s="221"/>
      <c r="M559" s="217"/>
      <c r="N559" s="222"/>
      <c r="O559" s="223"/>
      <c r="P559" s="223"/>
      <c r="Q559" s="223"/>
      <c r="R559" s="223"/>
      <c r="S559" s="223"/>
      <c r="T559" s="223"/>
      <c r="U559" s="223"/>
      <c r="V559" s="223"/>
      <c r="W559" s="223"/>
      <c r="X559" s="224"/>
      <c r="AT559" s="218" t="s">
        <v>348</v>
      </c>
      <c r="AU559" s="218" t="s">
        <v>96</v>
      </c>
      <c r="AV559" s="15" t="s">
        <v>335</v>
      </c>
      <c r="AW559" s="15" t="s">
        <v>4</v>
      </c>
      <c r="AX559" s="15" t="s">
        <v>90</v>
      </c>
      <c r="AY559" s="218" t="s">
        <v>329</v>
      </c>
    </row>
    <row r="560" spans="1:65" s="2" customFormat="1" ht="16.5" customHeight="1">
      <c r="A560" s="37"/>
      <c r="B560" s="153"/>
      <c r="C560" s="187" t="s">
        <v>769</v>
      </c>
      <c r="D560" s="187" t="s">
        <v>331</v>
      </c>
      <c r="E560" s="188" t="s">
        <v>770</v>
      </c>
      <c r="F560" s="189" t="s">
        <v>771</v>
      </c>
      <c r="G560" s="190" t="s">
        <v>486</v>
      </c>
      <c r="H560" s="191">
        <v>0.73099999999999998</v>
      </c>
      <c r="I560" s="192"/>
      <c r="J560" s="192"/>
      <c r="K560" s="191">
        <f>ROUND(P560*H560,3)</f>
        <v>0</v>
      </c>
      <c r="L560" s="193"/>
      <c r="M560" s="38"/>
      <c r="N560" s="194" t="s">
        <v>1</v>
      </c>
      <c r="O560" s="195" t="s">
        <v>47</v>
      </c>
      <c r="P560" s="196">
        <f>I560+J560</f>
        <v>0</v>
      </c>
      <c r="Q560" s="196">
        <f>ROUND(I560*H560,3)</f>
        <v>0</v>
      </c>
      <c r="R560" s="196">
        <f>ROUND(J560*H560,3)</f>
        <v>0</v>
      </c>
      <c r="S560" s="66"/>
      <c r="T560" s="197">
        <f>S560*H560</f>
        <v>0</v>
      </c>
      <c r="U560" s="197">
        <v>1.01555</v>
      </c>
      <c r="V560" s="197">
        <f>U560*H560</f>
        <v>0.74236704999999992</v>
      </c>
      <c r="W560" s="197">
        <v>0</v>
      </c>
      <c r="X560" s="198">
        <f>W560*H560</f>
        <v>0</v>
      </c>
      <c r="Y560" s="37"/>
      <c r="Z560" s="37"/>
      <c r="AA560" s="37"/>
      <c r="AB560" s="37"/>
      <c r="AC560" s="37"/>
      <c r="AD560" s="37"/>
      <c r="AE560" s="37"/>
      <c r="AR560" s="199" t="s">
        <v>335</v>
      </c>
      <c r="AT560" s="199" t="s">
        <v>331</v>
      </c>
      <c r="AU560" s="199" t="s">
        <v>96</v>
      </c>
      <c r="AY560" s="19" t="s">
        <v>329</v>
      </c>
      <c r="BE560" s="115">
        <f>IF(O560="základná",K560,0)</f>
        <v>0</v>
      </c>
      <c r="BF560" s="115">
        <f>IF(O560="znížená",K560,0)</f>
        <v>0</v>
      </c>
      <c r="BG560" s="115">
        <f>IF(O560="zákl. prenesená",K560,0)</f>
        <v>0</v>
      </c>
      <c r="BH560" s="115">
        <f>IF(O560="zníž. prenesená",K560,0)</f>
        <v>0</v>
      </c>
      <c r="BI560" s="115">
        <f>IF(O560="nulová",K560,0)</f>
        <v>0</v>
      </c>
      <c r="BJ560" s="19" t="s">
        <v>96</v>
      </c>
      <c r="BK560" s="200">
        <f>ROUND(P560*H560,3)</f>
        <v>0</v>
      </c>
      <c r="BL560" s="19" t="s">
        <v>335</v>
      </c>
      <c r="BM560" s="199" t="s">
        <v>772</v>
      </c>
    </row>
    <row r="561" spans="1:65" s="13" customFormat="1" ht="11.25">
      <c r="B561" s="201"/>
      <c r="D561" s="202" t="s">
        <v>348</v>
      </c>
      <c r="E561" s="203" t="s">
        <v>1</v>
      </c>
      <c r="F561" s="204" t="s">
        <v>773</v>
      </c>
      <c r="H561" s="205">
        <v>0.73099999999999998</v>
      </c>
      <c r="I561" s="206"/>
      <c r="J561" s="206"/>
      <c r="M561" s="201"/>
      <c r="N561" s="207"/>
      <c r="O561" s="208"/>
      <c r="P561" s="208"/>
      <c r="Q561" s="208"/>
      <c r="R561" s="208"/>
      <c r="S561" s="208"/>
      <c r="T561" s="208"/>
      <c r="U561" s="208"/>
      <c r="V561" s="208"/>
      <c r="W561" s="208"/>
      <c r="X561" s="209"/>
      <c r="AT561" s="203" t="s">
        <v>348</v>
      </c>
      <c r="AU561" s="203" t="s">
        <v>96</v>
      </c>
      <c r="AV561" s="13" t="s">
        <v>96</v>
      </c>
      <c r="AW561" s="13" t="s">
        <v>4</v>
      </c>
      <c r="AX561" s="13" t="s">
        <v>90</v>
      </c>
      <c r="AY561" s="203" t="s">
        <v>329</v>
      </c>
    </row>
    <row r="562" spans="1:65" s="12" customFormat="1" ht="22.9" customHeight="1">
      <c r="B562" s="173"/>
      <c r="D562" s="174" t="s">
        <v>82</v>
      </c>
      <c r="E562" s="185" t="s">
        <v>335</v>
      </c>
      <c r="F562" s="185" t="s">
        <v>774</v>
      </c>
      <c r="I562" s="176"/>
      <c r="J562" s="176"/>
      <c r="K562" s="186">
        <f>BK562</f>
        <v>0</v>
      </c>
      <c r="M562" s="173"/>
      <c r="N562" s="178"/>
      <c r="O562" s="179"/>
      <c r="P562" s="179"/>
      <c r="Q562" s="180">
        <f>SUM(Q563:Q667)</f>
        <v>0</v>
      </c>
      <c r="R562" s="180">
        <f>SUM(R563:R667)</f>
        <v>0</v>
      </c>
      <c r="S562" s="179"/>
      <c r="T562" s="181">
        <f>SUM(T563:T667)</f>
        <v>0</v>
      </c>
      <c r="U562" s="179"/>
      <c r="V562" s="181">
        <f>SUM(V563:V667)</f>
        <v>527.61259619000009</v>
      </c>
      <c r="W562" s="179"/>
      <c r="X562" s="182">
        <f>SUM(X563:X667)</f>
        <v>0</v>
      </c>
      <c r="AR562" s="174" t="s">
        <v>90</v>
      </c>
      <c r="AT562" s="183" t="s">
        <v>82</v>
      </c>
      <c r="AU562" s="183" t="s">
        <v>90</v>
      </c>
      <c r="AY562" s="174" t="s">
        <v>329</v>
      </c>
      <c r="BK562" s="184">
        <f>SUM(BK563:BK667)</f>
        <v>0</v>
      </c>
    </row>
    <row r="563" spans="1:65" s="2" customFormat="1" ht="24.2" customHeight="1">
      <c r="A563" s="37"/>
      <c r="B563" s="153"/>
      <c r="C563" s="187" t="s">
        <v>775</v>
      </c>
      <c r="D563" s="187" t="s">
        <v>331</v>
      </c>
      <c r="E563" s="188" t="s">
        <v>776</v>
      </c>
      <c r="F563" s="189" t="s">
        <v>777</v>
      </c>
      <c r="G563" s="190" t="s">
        <v>362</v>
      </c>
      <c r="H563" s="191">
        <v>173.14699999999999</v>
      </c>
      <c r="I563" s="192"/>
      <c r="J563" s="192"/>
      <c r="K563" s="191">
        <f>ROUND(P563*H563,3)</f>
        <v>0</v>
      </c>
      <c r="L563" s="193"/>
      <c r="M563" s="38"/>
      <c r="N563" s="194" t="s">
        <v>1</v>
      </c>
      <c r="O563" s="195" t="s">
        <v>47</v>
      </c>
      <c r="P563" s="196">
        <f>I563+J563</f>
        <v>0</v>
      </c>
      <c r="Q563" s="196">
        <f>ROUND(I563*H563,3)</f>
        <v>0</v>
      </c>
      <c r="R563" s="196">
        <f>ROUND(J563*H563,3)</f>
        <v>0</v>
      </c>
      <c r="S563" s="66"/>
      <c r="T563" s="197">
        <f>S563*H563</f>
        <v>0</v>
      </c>
      <c r="U563" s="197">
        <v>2.4018999999999999</v>
      </c>
      <c r="V563" s="197">
        <f>U563*H563</f>
        <v>415.88177929999995</v>
      </c>
      <c r="W563" s="197">
        <v>0</v>
      </c>
      <c r="X563" s="198">
        <f>W563*H563</f>
        <v>0</v>
      </c>
      <c r="Y563" s="37"/>
      <c r="Z563" s="37"/>
      <c r="AA563" s="37"/>
      <c r="AB563" s="37"/>
      <c r="AC563" s="37"/>
      <c r="AD563" s="37"/>
      <c r="AE563" s="37"/>
      <c r="AR563" s="199" t="s">
        <v>335</v>
      </c>
      <c r="AT563" s="199" t="s">
        <v>331</v>
      </c>
      <c r="AU563" s="199" t="s">
        <v>96</v>
      </c>
      <c r="AY563" s="19" t="s">
        <v>329</v>
      </c>
      <c r="BE563" s="115">
        <f>IF(O563="základná",K563,0)</f>
        <v>0</v>
      </c>
      <c r="BF563" s="115">
        <f>IF(O563="znížená",K563,0)</f>
        <v>0</v>
      </c>
      <c r="BG563" s="115">
        <f>IF(O563="zákl. prenesená",K563,0)</f>
        <v>0</v>
      </c>
      <c r="BH563" s="115">
        <f>IF(O563="zníž. prenesená",K563,0)</f>
        <v>0</v>
      </c>
      <c r="BI563" s="115">
        <f>IF(O563="nulová",K563,0)</f>
        <v>0</v>
      </c>
      <c r="BJ563" s="19" t="s">
        <v>96</v>
      </c>
      <c r="BK563" s="200">
        <f>ROUND(P563*H563,3)</f>
        <v>0</v>
      </c>
      <c r="BL563" s="19" t="s">
        <v>335</v>
      </c>
      <c r="BM563" s="199" t="s">
        <v>778</v>
      </c>
    </row>
    <row r="564" spans="1:65" s="14" customFormat="1" ht="11.25">
      <c r="B564" s="210"/>
      <c r="D564" s="202" t="s">
        <v>348</v>
      </c>
      <c r="E564" s="211" t="s">
        <v>1</v>
      </c>
      <c r="F564" s="212" t="s">
        <v>779</v>
      </c>
      <c r="H564" s="211" t="s">
        <v>1</v>
      </c>
      <c r="I564" s="213"/>
      <c r="J564" s="213"/>
      <c r="M564" s="210"/>
      <c r="N564" s="214"/>
      <c r="O564" s="215"/>
      <c r="P564" s="215"/>
      <c r="Q564" s="215"/>
      <c r="R564" s="215"/>
      <c r="S564" s="215"/>
      <c r="T564" s="215"/>
      <c r="U564" s="215"/>
      <c r="V564" s="215"/>
      <c r="W564" s="215"/>
      <c r="X564" s="216"/>
      <c r="AT564" s="211" t="s">
        <v>348</v>
      </c>
      <c r="AU564" s="211" t="s">
        <v>96</v>
      </c>
      <c r="AV564" s="14" t="s">
        <v>90</v>
      </c>
      <c r="AW564" s="14" t="s">
        <v>4</v>
      </c>
      <c r="AX564" s="14" t="s">
        <v>83</v>
      </c>
      <c r="AY564" s="211" t="s">
        <v>329</v>
      </c>
    </row>
    <row r="565" spans="1:65" s="13" customFormat="1" ht="11.25">
      <c r="B565" s="201"/>
      <c r="D565" s="202" t="s">
        <v>348</v>
      </c>
      <c r="E565" s="203" t="s">
        <v>1</v>
      </c>
      <c r="F565" s="204" t="s">
        <v>780</v>
      </c>
      <c r="H565" s="205">
        <v>96.623000000000005</v>
      </c>
      <c r="I565" s="206"/>
      <c r="J565" s="206"/>
      <c r="M565" s="201"/>
      <c r="N565" s="207"/>
      <c r="O565" s="208"/>
      <c r="P565" s="208"/>
      <c r="Q565" s="208"/>
      <c r="R565" s="208"/>
      <c r="S565" s="208"/>
      <c r="T565" s="208"/>
      <c r="U565" s="208"/>
      <c r="V565" s="208"/>
      <c r="W565" s="208"/>
      <c r="X565" s="209"/>
      <c r="AT565" s="203" t="s">
        <v>348</v>
      </c>
      <c r="AU565" s="203" t="s">
        <v>96</v>
      </c>
      <c r="AV565" s="13" t="s">
        <v>96</v>
      </c>
      <c r="AW565" s="13" t="s">
        <v>4</v>
      </c>
      <c r="AX565" s="13" t="s">
        <v>83</v>
      </c>
      <c r="AY565" s="203" t="s">
        <v>329</v>
      </c>
    </row>
    <row r="566" spans="1:65" s="13" customFormat="1" ht="11.25">
      <c r="B566" s="201"/>
      <c r="D566" s="202" t="s">
        <v>348</v>
      </c>
      <c r="E566" s="203" t="s">
        <v>1</v>
      </c>
      <c r="F566" s="204" t="s">
        <v>781</v>
      </c>
      <c r="H566" s="205">
        <v>40.865000000000002</v>
      </c>
      <c r="I566" s="206"/>
      <c r="J566" s="206"/>
      <c r="M566" s="201"/>
      <c r="N566" s="207"/>
      <c r="O566" s="208"/>
      <c r="P566" s="208"/>
      <c r="Q566" s="208"/>
      <c r="R566" s="208"/>
      <c r="S566" s="208"/>
      <c r="T566" s="208"/>
      <c r="U566" s="208"/>
      <c r="V566" s="208"/>
      <c r="W566" s="208"/>
      <c r="X566" s="209"/>
      <c r="AT566" s="203" t="s">
        <v>348</v>
      </c>
      <c r="AU566" s="203" t="s">
        <v>96</v>
      </c>
      <c r="AV566" s="13" t="s">
        <v>96</v>
      </c>
      <c r="AW566" s="13" t="s">
        <v>4</v>
      </c>
      <c r="AX566" s="13" t="s">
        <v>83</v>
      </c>
      <c r="AY566" s="203" t="s">
        <v>329</v>
      </c>
    </row>
    <row r="567" spans="1:65" s="14" customFormat="1" ht="11.25">
      <c r="B567" s="210"/>
      <c r="D567" s="202" t="s">
        <v>348</v>
      </c>
      <c r="E567" s="211" t="s">
        <v>1</v>
      </c>
      <c r="F567" s="212" t="s">
        <v>782</v>
      </c>
      <c r="H567" s="211" t="s">
        <v>1</v>
      </c>
      <c r="I567" s="213"/>
      <c r="J567" s="213"/>
      <c r="M567" s="210"/>
      <c r="N567" s="214"/>
      <c r="O567" s="215"/>
      <c r="P567" s="215"/>
      <c r="Q567" s="215"/>
      <c r="R567" s="215"/>
      <c r="S567" s="215"/>
      <c r="T567" s="215"/>
      <c r="U567" s="215"/>
      <c r="V567" s="215"/>
      <c r="W567" s="215"/>
      <c r="X567" s="216"/>
      <c r="AT567" s="211" t="s">
        <v>348</v>
      </c>
      <c r="AU567" s="211" t="s">
        <v>96</v>
      </c>
      <c r="AV567" s="14" t="s">
        <v>90</v>
      </c>
      <c r="AW567" s="14" t="s">
        <v>4</v>
      </c>
      <c r="AX567" s="14" t="s">
        <v>83</v>
      </c>
      <c r="AY567" s="211" t="s">
        <v>329</v>
      </c>
    </row>
    <row r="568" spans="1:65" s="13" customFormat="1" ht="11.25">
      <c r="B568" s="201"/>
      <c r="D568" s="202" t="s">
        <v>348</v>
      </c>
      <c r="E568" s="203" t="s">
        <v>1</v>
      </c>
      <c r="F568" s="204" t="s">
        <v>783</v>
      </c>
      <c r="H568" s="205">
        <v>4.01</v>
      </c>
      <c r="I568" s="206"/>
      <c r="J568" s="206"/>
      <c r="M568" s="201"/>
      <c r="N568" s="207"/>
      <c r="O568" s="208"/>
      <c r="P568" s="208"/>
      <c r="Q568" s="208"/>
      <c r="R568" s="208"/>
      <c r="S568" s="208"/>
      <c r="T568" s="208"/>
      <c r="U568" s="208"/>
      <c r="V568" s="208"/>
      <c r="W568" s="208"/>
      <c r="X568" s="209"/>
      <c r="AT568" s="203" t="s">
        <v>348</v>
      </c>
      <c r="AU568" s="203" t="s">
        <v>96</v>
      </c>
      <c r="AV568" s="13" t="s">
        <v>96</v>
      </c>
      <c r="AW568" s="13" t="s">
        <v>4</v>
      </c>
      <c r="AX568" s="13" t="s">
        <v>83</v>
      </c>
      <c r="AY568" s="203" t="s">
        <v>329</v>
      </c>
    </row>
    <row r="569" spans="1:65" s="14" customFormat="1" ht="11.25">
      <c r="B569" s="210"/>
      <c r="D569" s="202" t="s">
        <v>348</v>
      </c>
      <c r="E569" s="211" t="s">
        <v>1</v>
      </c>
      <c r="F569" s="212" t="s">
        <v>784</v>
      </c>
      <c r="H569" s="211" t="s">
        <v>1</v>
      </c>
      <c r="I569" s="213"/>
      <c r="J569" s="213"/>
      <c r="M569" s="210"/>
      <c r="N569" s="214"/>
      <c r="O569" s="215"/>
      <c r="P569" s="215"/>
      <c r="Q569" s="215"/>
      <c r="R569" s="215"/>
      <c r="S569" s="215"/>
      <c r="T569" s="215"/>
      <c r="U569" s="215"/>
      <c r="V569" s="215"/>
      <c r="W569" s="215"/>
      <c r="X569" s="216"/>
      <c r="AT569" s="211" t="s">
        <v>348</v>
      </c>
      <c r="AU569" s="211" t="s">
        <v>96</v>
      </c>
      <c r="AV569" s="14" t="s">
        <v>90</v>
      </c>
      <c r="AW569" s="14" t="s">
        <v>4</v>
      </c>
      <c r="AX569" s="14" t="s">
        <v>83</v>
      </c>
      <c r="AY569" s="211" t="s">
        <v>329</v>
      </c>
    </row>
    <row r="570" spans="1:65" s="13" customFormat="1" ht="11.25">
      <c r="B570" s="201"/>
      <c r="D570" s="202" t="s">
        <v>348</v>
      </c>
      <c r="E570" s="203" t="s">
        <v>1</v>
      </c>
      <c r="F570" s="204" t="s">
        <v>785</v>
      </c>
      <c r="H570" s="205">
        <v>3.1739999999999999</v>
      </c>
      <c r="I570" s="206"/>
      <c r="J570" s="206"/>
      <c r="M570" s="201"/>
      <c r="N570" s="207"/>
      <c r="O570" s="208"/>
      <c r="P570" s="208"/>
      <c r="Q570" s="208"/>
      <c r="R570" s="208"/>
      <c r="S570" s="208"/>
      <c r="T570" s="208"/>
      <c r="U570" s="208"/>
      <c r="V570" s="208"/>
      <c r="W570" s="208"/>
      <c r="X570" s="209"/>
      <c r="AT570" s="203" t="s">
        <v>348</v>
      </c>
      <c r="AU570" s="203" t="s">
        <v>96</v>
      </c>
      <c r="AV570" s="13" t="s">
        <v>96</v>
      </c>
      <c r="AW570" s="13" t="s">
        <v>4</v>
      </c>
      <c r="AX570" s="13" t="s">
        <v>83</v>
      </c>
      <c r="AY570" s="203" t="s">
        <v>329</v>
      </c>
    </row>
    <row r="571" spans="1:65" s="14" customFormat="1" ht="11.25">
      <c r="B571" s="210"/>
      <c r="D571" s="202" t="s">
        <v>348</v>
      </c>
      <c r="E571" s="211" t="s">
        <v>1</v>
      </c>
      <c r="F571" s="212" t="s">
        <v>786</v>
      </c>
      <c r="H571" s="211" t="s">
        <v>1</v>
      </c>
      <c r="I571" s="213"/>
      <c r="J571" s="213"/>
      <c r="M571" s="210"/>
      <c r="N571" s="214"/>
      <c r="O571" s="215"/>
      <c r="P571" s="215"/>
      <c r="Q571" s="215"/>
      <c r="R571" s="215"/>
      <c r="S571" s="215"/>
      <c r="T571" s="215"/>
      <c r="U571" s="215"/>
      <c r="V571" s="215"/>
      <c r="W571" s="215"/>
      <c r="X571" s="216"/>
      <c r="AT571" s="211" t="s">
        <v>348</v>
      </c>
      <c r="AU571" s="211" t="s">
        <v>96</v>
      </c>
      <c r="AV571" s="14" t="s">
        <v>90</v>
      </c>
      <c r="AW571" s="14" t="s">
        <v>4</v>
      </c>
      <c r="AX571" s="14" t="s">
        <v>83</v>
      </c>
      <c r="AY571" s="211" t="s">
        <v>329</v>
      </c>
    </row>
    <row r="572" spans="1:65" s="13" customFormat="1" ht="11.25">
      <c r="B572" s="201"/>
      <c r="D572" s="202" t="s">
        <v>348</v>
      </c>
      <c r="E572" s="203" t="s">
        <v>1</v>
      </c>
      <c r="F572" s="204" t="s">
        <v>787</v>
      </c>
      <c r="H572" s="205">
        <v>26.963000000000001</v>
      </c>
      <c r="I572" s="206"/>
      <c r="J572" s="206"/>
      <c r="M572" s="201"/>
      <c r="N572" s="207"/>
      <c r="O572" s="208"/>
      <c r="P572" s="208"/>
      <c r="Q572" s="208"/>
      <c r="R572" s="208"/>
      <c r="S572" s="208"/>
      <c r="T572" s="208"/>
      <c r="U572" s="208"/>
      <c r="V572" s="208"/>
      <c r="W572" s="208"/>
      <c r="X572" s="209"/>
      <c r="AT572" s="203" t="s">
        <v>348</v>
      </c>
      <c r="AU572" s="203" t="s">
        <v>96</v>
      </c>
      <c r="AV572" s="13" t="s">
        <v>96</v>
      </c>
      <c r="AW572" s="13" t="s">
        <v>4</v>
      </c>
      <c r="AX572" s="13" t="s">
        <v>83</v>
      </c>
      <c r="AY572" s="203" t="s">
        <v>329</v>
      </c>
    </row>
    <row r="573" spans="1:65" s="14" customFormat="1" ht="11.25">
      <c r="B573" s="210"/>
      <c r="D573" s="202" t="s">
        <v>348</v>
      </c>
      <c r="E573" s="211" t="s">
        <v>1</v>
      </c>
      <c r="F573" s="212" t="s">
        <v>788</v>
      </c>
      <c r="H573" s="211" t="s">
        <v>1</v>
      </c>
      <c r="I573" s="213"/>
      <c r="J573" s="213"/>
      <c r="M573" s="210"/>
      <c r="N573" s="214"/>
      <c r="O573" s="215"/>
      <c r="P573" s="215"/>
      <c r="Q573" s="215"/>
      <c r="R573" s="215"/>
      <c r="S573" s="215"/>
      <c r="T573" s="215"/>
      <c r="U573" s="215"/>
      <c r="V573" s="215"/>
      <c r="W573" s="215"/>
      <c r="X573" s="216"/>
      <c r="AT573" s="211" t="s">
        <v>348</v>
      </c>
      <c r="AU573" s="211" t="s">
        <v>96</v>
      </c>
      <c r="AV573" s="14" t="s">
        <v>90</v>
      </c>
      <c r="AW573" s="14" t="s">
        <v>4</v>
      </c>
      <c r="AX573" s="14" t="s">
        <v>83</v>
      </c>
      <c r="AY573" s="211" t="s">
        <v>329</v>
      </c>
    </row>
    <row r="574" spans="1:65" s="13" customFormat="1" ht="11.25">
      <c r="B574" s="201"/>
      <c r="D574" s="202" t="s">
        <v>348</v>
      </c>
      <c r="E574" s="203" t="s">
        <v>1</v>
      </c>
      <c r="F574" s="204" t="s">
        <v>789</v>
      </c>
      <c r="H574" s="205">
        <v>1.512</v>
      </c>
      <c r="I574" s="206"/>
      <c r="J574" s="206"/>
      <c r="M574" s="201"/>
      <c r="N574" s="207"/>
      <c r="O574" s="208"/>
      <c r="P574" s="208"/>
      <c r="Q574" s="208"/>
      <c r="R574" s="208"/>
      <c r="S574" s="208"/>
      <c r="T574" s="208"/>
      <c r="U574" s="208"/>
      <c r="V574" s="208"/>
      <c r="W574" s="208"/>
      <c r="X574" s="209"/>
      <c r="AT574" s="203" t="s">
        <v>348</v>
      </c>
      <c r="AU574" s="203" t="s">
        <v>96</v>
      </c>
      <c r="AV574" s="13" t="s">
        <v>96</v>
      </c>
      <c r="AW574" s="13" t="s">
        <v>4</v>
      </c>
      <c r="AX574" s="13" t="s">
        <v>83</v>
      </c>
      <c r="AY574" s="203" t="s">
        <v>329</v>
      </c>
    </row>
    <row r="575" spans="1:65" s="15" customFormat="1" ht="11.25">
      <c r="B575" s="217"/>
      <c r="D575" s="202" t="s">
        <v>348</v>
      </c>
      <c r="E575" s="218" t="s">
        <v>1</v>
      </c>
      <c r="F575" s="219" t="s">
        <v>380</v>
      </c>
      <c r="H575" s="220">
        <v>173.14699999999999</v>
      </c>
      <c r="I575" s="221"/>
      <c r="J575" s="221"/>
      <c r="M575" s="217"/>
      <c r="N575" s="222"/>
      <c r="O575" s="223"/>
      <c r="P575" s="223"/>
      <c r="Q575" s="223"/>
      <c r="R575" s="223"/>
      <c r="S575" s="223"/>
      <c r="T575" s="223"/>
      <c r="U575" s="223"/>
      <c r="V575" s="223"/>
      <c r="W575" s="223"/>
      <c r="X575" s="224"/>
      <c r="AT575" s="218" t="s">
        <v>348</v>
      </c>
      <c r="AU575" s="218" t="s">
        <v>96</v>
      </c>
      <c r="AV575" s="15" t="s">
        <v>335</v>
      </c>
      <c r="AW575" s="15" t="s">
        <v>4</v>
      </c>
      <c r="AX575" s="15" t="s">
        <v>90</v>
      </c>
      <c r="AY575" s="218" t="s">
        <v>329</v>
      </c>
    </row>
    <row r="576" spans="1:65" s="2" customFormat="1" ht="37.9" customHeight="1">
      <c r="A576" s="37"/>
      <c r="B576" s="153"/>
      <c r="C576" s="187" t="s">
        <v>790</v>
      </c>
      <c r="D576" s="187" t="s">
        <v>331</v>
      </c>
      <c r="E576" s="188" t="s">
        <v>791</v>
      </c>
      <c r="F576" s="189" t="s">
        <v>792</v>
      </c>
      <c r="G576" s="190" t="s">
        <v>334</v>
      </c>
      <c r="H576" s="191">
        <v>16020.3</v>
      </c>
      <c r="I576" s="192"/>
      <c r="J576" s="192"/>
      <c r="K576" s="191">
        <f>ROUND(P576*H576,3)</f>
        <v>0</v>
      </c>
      <c r="L576" s="193"/>
      <c r="M576" s="38"/>
      <c r="N576" s="194" t="s">
        <v>1</v>
      </c>
      <c r="O576" s="195" t="s">
        <v>47</v>
      </c>
      <c r="P576" s="196">
        <f>I576+J576</f>
        <v>0</v>
      </c>
      <c r="Q576" s="196">
        <f>ROUND(I576*H576,3)</f>
        <v>0</v>
      </c>
      <c r="R576" s="196">
        <f>ROUND(J576*H576,3)</f>
        <v>0</v>
      </c>
      <c r="S576" s="66"/>
      <c r="T576" s="197">
        <f>S576*H576</f>
        <v>0</v>
      </c>
      <c r="U576" s="197">
        <v>0</v>
      </c>
      <c r="V576" s="197">
        <f>U576*H576</f>
        <v>0</v>
      </c>
      <c r="W576" s="197">
        <v>0</v>
      </c>
      <c r="X576" s="198">
        <f>W576*H576</f>
        <v>0</v>
      </c>
      <c r="Y576" s="37"/>
      <c r="Z576" s="37"/>
      <c r="AA576" s="37"/>
      <c r="AB576" s="37"/>
      <c r="AC576" s="37"/>
      <c r="AD576" s="37"/>
      <c r="AE576" s="37"/>
      <c r="AR576" s="199" t="s">
        <v>335</v>
      </c>
      <c r="AT576" s="199" t="s">
        <v>331</v>
      </c>
      <c r="AU576" s="199" t="s">
        <v>96</v>
      </c>
      <c r="AY576" s="19" t="s">
        <v>329</v>
      </c>
      <c r="BE576" s="115">
        <f>IF(O576="základná",K576,0)</f>
        <v>0</v>
      </c>
      <c r="BF576" s="115">
        <f>IF(O576="znížená",K576,0)</f>
        <v>0</v>
      </c>
      <c r="BG576" s="115">
        <f>IF(O576="zákl. prenesená",K576,0)</f>
        <v>0</v>
      </c>
      <c r="BH576" s="115">
        <f>IF(O576="zníž. prenesená",K576,0)</f>
        <v>0</v>
      </c>
      <c r="BI576" s="115">
        <f>IF(O576="nulová",K576,0)</f>
        <v>0</v>
      </c>
      <c r="BJ576" s="19" t="s">
        <v>96</v>
      </c>
      <c r="BK576" s="200">
        <f>ROUND(P576*H576,3)</f>
        <v>0</v>
      </c>
      <c r="BL576" s="19" t="s">
        <v>335</v>
      </c>
      <c r="BM576" s="199" t="s">
        <v>793</v>
      </c>
    </row>
    <row r="577" spans="1:65" s="13" customFormat="1" ht="11.25">
      <c r="B577" s="201"/>
      <c r="D577" s="202" t="s">
        <v>348</v>
      </c>
      <c r="F577" s="204" t="s">
        <v>794</v>
      </c>
      <c r="H577" s="205">
        <v>16020.3</v>
      </c>
      <c r="I577" s="206"/>
      <c r="J577" s="206"/>
      <c r="M577" s="201"/>
      <c r="N577" s="207"/>
      <c r="O577" s="208"/>
      <c r="P577" s="208"/>
      <c r="Q577" s="208"/>
      <c r="R577" s="208"/>
      <c r="S577" s="208"/>
      <c r="T577" s="208"/>
      <c r="U577" s="208"/>
      <c r="V577" s="208"/>
      <c r="W577" s="208"/>
      <c r="X577" s="209"/>
      <c r="AT577" s="203" t="s">
        <v>348</v>
      </c>
      <c r="AU577" s="203" t="s">
        <v>96</v>
      </c>
      <c r="AV577" s="13" t="s">
        <v>96</v>
      </c>
      <c r="AW577" s="13" t="s">
        <v>3</v>
      </c>
      <c r="AX577" s="13" t="s">
        <v>90</v>
      </c>
      <c r="AY577" s="203" t="s">
        <v>329</v>
      </c>
    </row>
    <row r="578" spans="1:65" s="2" customFormat="1" ht="24.2" customHeight="1">
      <c r="A578" s="37"/>
      <c r="B578" s="153"/>
      <c r="C578" s="187" t="s">
        <v>795</v>
      </c>
      <c r="D578" s="187" t="s">
        <v>331</v>
      </c>
      <c r="E578" s="188" t="s">
        <v>796</v>
      </c>
      <c r="F578" s="189" t="s">
        <v>797</v>
      </c>
      <c r="G578" s="190" t="s">
        <v>334</v>
      </c>
      <c r="H578" s="191">
        <v>534.01</v>
      </c>
      <c r="I578" s="192"/>
      <c r="J578" s="192"/>
      <c r="K578" s="191">
        <f>ROUND(P578*H578,3)</f>
        <v>0</v>
      </c>
      <c r="L578" s="193"/>
      <c r="M578" s="38"/>
      <c r="N578" s="194" t="s">
        <v>1</v>
      </c>
      <c r="O578" s="195" t="s">
        <v>47</v>
      </c>
      <c r="P578" s="196">
        <f>I578+J578</f>
        <v>0</v>
      </c>
      <c r="Q578" s="196">
        <f>ROUND(I578*H578,3)</f>
        <v>0</v>
      </c>
      <c r="R578" s="196">
        <f>ROUND(J578*H578,3)</f>
        <v>0</v>
      </c>
      <c r="S578" s="66"/>
      <c r="T578" s="197">
        <f>S578*H578</f>
        <v>0</v>
      </c>
      <c r="U578" s="197">
        <v>4.1999999999999997E-3</v>
      </c>
      <c r="V578" s="197">
        <f>U578*H578</f>
        <v>2.242842</v>
      </c>
      <c r="W578" s="197">
        <v>0</v>
      </c>
      <c r="X578" s="198">
        <f>W578*H578</f>
        <v>0</v>
      </c>
      <c r="Y578" s="37"/>
      <c r="Z578" s="37"/>
      <c r="AA578" s="37"/>
      <c r="AB578" s="37"/>
      <c r="AC578" s="37"/>
      <c r="AD578" s="37"/>
      <c r="AE578" s="37"/>
      <c r="AR578" s="199" t="s">
        <v>335</v>
      </c>
      <c r="AT578" s="199" t="s">
        <v>331</v>
      </c>
      <c r="AU578" s="199" t="s">
        <v>96</v>
      </c>
      <c r="AY578" s="19" t="s">
        <v>329</v>
      </c>
      <c r="BE578" s="115">
        <f>IF(O578="základná",K578,0)</f>
        <v>0</v>
      </c>
      <c r="BF578" s="115">
        <f>IF(O578="znížená",K578,0)</f>
        <v>0</v>
      </c>
      <c r="BG578" s="115">
        <f>IF(O578="zákl. prenesená",K578,0)</f>
        <v>0</v>
      </c>
      <c r="BH578" s="115">
        <f>IF(O578="zníž. prenesená",K578,0)</f>
        <v>0</v>
      </c>
      <c r="BI578" s="115">
        <f>IF(O578="nulová",K578,0)</f>
        <v>0</v>
      </c>
      <c r="BJ578" s="19" t="s">
        <v>96</v>
      </c>
      <c r="BK578" s="200">
        <f>ROUND(P578*H578,3)</f>
        <v>0</v>
      </c>
      <c r="BL578" s="19" t="s">
        <v>335</v>
      </c>
      <c r="BM578" s="199" t="s">
        <v>798</v>
      </c>
    </row>
    <row r="579" spans="1:65" s="2" customFormat="1" ht="24.2" customHeight="1">
      <c r="A579" s="37"/>
      <c r="B579" s="153"/>
      <c r="C579" s="187" t="s">
        <v>799</v>
      </c>
      <c r="D579" s="187" t="s">
        <v>331</v>
      </c>
      <c r="E579" s="188" t="s">
        <v>800</v>
      </c>
      <c r="F579" s="189" t="s">
        <v>801</v>
      </c>
      <c r="G579" s="190" t="s">
        <v>334</v>
      </c>
      <c r="H579" s="191">
        <v>534.01</v>
      </c>
      <c r="I579" s="192"/>
      <c r="J579" s="192"/>
      <c r="K579" s="191">
        <f>ROUND(P579*H579,3)</f>
        <v>0</v>
      </c>
      <c r="L579" s="193"/>
      <c r="M579" s="38"/>
      <c r="N579" s="194" t="s">
        <v>1</v>
      </c>
      <c r="O579" s="195" t="s">
        <v>47</v>
      </c>
      <c r="P579" s="196">
        <f>I579+J579</f>
        <v>0</v>
      </c>
      <c r="Q579" s="196">
        <f>ROUND(I579*H579,3)</f>
        <v>0</v>
      </c>
      <c r="R579" s="196">
        <f>ROUND(J579*H579,3)</f>
        <v>0</v>
      </c>
      <c r="S579" s="66"/>
      <c r="T579" s="197">
        <f>S579*H579</f>
        <v>0</v>
      </c>
      <c r="U579" s="197">
        <v>0</v>
      </c>
      <c r="V579" s="197">
        <f>U579*H579</f>
        <v>0</v>
      </c>
      <c r="W579" s="197">
        <v>0</v>
      </c>
      <c r="X579" s="198">
        <f>W579*H579</f>
        <v>0</v>
      </c>
      <c r="Y579" s="37"/>
      <c r="Z579" s="37"/>
      <c r="AA579" s="37"/>
      <c r="AB579" s="37"/>
      <c r="AC579" s="37"/>
      <c r="AD579" s="37"/>
      <c r="AE579" s="37"/>
      <c r="AR579" s="199" t="s">
        <v>335</v>
      </c>
      <c r="AT579" s="199" t="s">
        <v>331</v>
      </c>
      <c r="AU579" s="199" t="s">
        <v>96</v>
      </c>
      <c r="AY579" s="19" t="s">
        <v>329</v>
      </c>
      <c r="BE579" s="115">
        <f>IF(O579="základná",K579,0)</f>
        <v>0</v>
      </c>
      <c r="BF579" s="115">
        <f>IF(O579="znížená",K579,0)</f>
        <v>0</v>
      </c>
      <c r="BG579" s="115">
        <f>IF(O579="zákl. prenesená",K579,0)</f>
        <v>0</v>
      </c>
      <c r="BH579" s="115">
        <f>IF(O579="zníž. prenesená",K579,0)</f>
        <v>0</v>
      </c>
      <c r="BI579" s="115">
        <f>IF(O579="nulová",K579,0)</f>
        <v>0</v>
      </c>
      <c r="BJ579" s="19" t="s">
        <v>96</v>
      </c>
      <c r="BK579" s="200">
        <f>ROUND(P579*H579,3)</f>
        <v>0</v>
      </c>
      <c r="BL579" s="19" t="s">
        <v>335</v>
      </c>
      <c r="BM579" s="199" t="s">
        <v>802</v>
      </c>
    </row>
    <row r="580" spans="1:65" s="2" customFormat="1" ht="37.9" customHeight="1">
      <c r="A580" s="37"/>
      <c r="B580" s="153"/>
      <c r="C580" s="187" t="s">
        <v>803</v>
      </c>
      <c r="D580" s="187" t="s">
        <v>331</v>
      </c>
      <c r="E580" s="188" t="s">
        <v>804</v>
      </c>
      <c r="F580" s="189" t="s">
        <v>805</v>
      </c>
      <c r="G580" s="190" t="s">
        <v>334</v>
      </c>
      <c r="H580" s="191">
        <v>16020.3</v>
      </c>
      <c r="I580" s="192"/>
      <c r="J580" s="192"/>
      <c r="K580" s="191">
        <f>ROUND(P580*H580,3)</f>
        <v>0</v>
      </c>
      <c r="L580" s="193"/>
      <c r="M580" s="38"/>
      <c r="N580" s="194" t="s">
        <v>1</v>
      </c>
      <c r="O580" s="195" t="s">
        <v>47</v>
      </c>
      <c r="P580" s="196">
        <f>I580+J580</f>
        <v>0</v>
      </c>
      <c r="Q580" s="196">
        <f>ROUND(I580*H580,3)</f>
        <v>0</v>
      </c>
      <c r="R580" s="196">
        <f>ROUND(J580*H580,3)</f>
        <v>0</v>
      </c>
      <c r="S580" s="66"/>
      <c r="T580" s="197">
        <f>S580*H580</f>
        <v>0</v>
      </c>
      <c r="U580" s="197">
        <v>0</v>
      </c>
      <c r="V580" s="197">
        <f>U580*H580</f>
        <v>0</v>
      </c>
      <c r="W580" s="197">
        <v>0</v>
      </c>
      <c r="X580" s="198">
        <f>W580*H580</f>
        <v>0</v>
      </c>
      <c r="Y580" s="37"/>
      <c r="Z580" s="37"/>
      <c r="AA580" s="37"/>
      <c r="AB580" s="37"/>
      <c r="AC580" s="37"/>
      <c r="AD580" s="37"/>
      <c r="AE580" s="37"/>
      <c r="AR580" s="199" t="s">
        <v>335</v>
      </c>
      <c r="AT580" s="199" t="s">
        <v>331</v>
      </c>
      <c r="AU580" s="199" t="s">
        <v>96</v>
      </c>
      <c r="AY580" s="19" t="s">
        <v>329</v>
      </c>
      <c r="BE580" s="115">
        <f>IF(O580="základná",K580,0)</f>
        <v>0</v>
      </c>
      <c r="BF580" s="115">
        <f>IF(O580="znížená",K580,0)</f>
        <v>0</v>
      </c>
      <c r="BG580" s="115">
        <f>IF(O580="zákl. prenesená",K580,0)</f>
        <v>0</v>
      </c>
      <c r="BH580" s="115">
        <f>IF(O580="zníž. prenesená",K580,0)</f>
        <v>0</v>
      </c>
      <c r="BI580" s="115">
        <f>IF(O580="nulová",K580,0)</f>
        <v>0</v>
      </c>
      <c r="BJ580" s="19" t="s">
        <v>96</v>
      </c>
      <c r="BK580" s="200">
        <f>ROUND(P580*H580,3)</f>
        <v>0</v>
      </c>
      <c r="BL580" s="19" t="s">
        <v>335</v>
      </c>
      <c r="BM580" s="199" t="s">
        <v>806</v>
      </c>
    </row>
    <row r="581" spans="1:65" s="13" customFormat="1" ht="11.25">
      <c r="B581" s="201"/>
      <c r="D581" s="202" t="s">
        <v>348</v>
      </c>
      <c r="F581" s="204" t="s">
        <v>794</v>
      </c>
      <c r="H581" s="205">
        <v>16020.3</v>
      </c>
      <c r="I581" s="206"/>
      <c r="J581" s="206"/>
      <c r="M581" s="201"/>
      <c r="N581" s="207"/>
      <c r="O581" s="208"/>
      <c r="P581" s="208"/>
      <c r="Q581" s="208"/>
      <c r="R581" s="208"/>
      <c r="S581" s="208"/>
      <c r="T581" s="208"/>
      <c r="U581" s="208"/>
      <c r="V581" s="208"/>
      <c r="W581" s="208"/>
      <c r="X581" s="209"/>
      <c r="AT581" s="203" t="s">
        <v>348</v>
      </c>
      <c r="AU581" s="203" t="s">
        <v>96</v>
      </c>
      <c r="AV581" s="13" t="s">
        <v>96</v>
      </c>
      <c r="AW581" s="13" t="s">
        <v>3</v>
      </c>
      <c r="AX581" s="13" t="s">
        <v>90</v>
      </c>
      <c r="AY581" s="203" t="s">
        <v>329</v>
      </c>
    </row>
    <row r="582" spans="1:65" s="2" customFormat="1" ht="37.9" customHeight="1">
      <c r="A582" s="37"/>
      <c r="B582" s="153"/>
      <c r="C582" s="187" t="s">
        <v>807</v>
      </c>
      <c r="D582" s="187" t="s">
        <v>331</v>
      </c>
      <c r="E582" s="188" t="s">
        <v>808</v>
      </c>
      <c r="F582" s="189" t="s">
        <v>809</v>
      </c>
      <c r="G582" s="190" t="s">
        <v>334</v>
      </c>
      <c r="H582" s="191">
        <v>534.01</v>
      </c>
      <c r="I582" s="192"/>
      <c r="J582" s="192"/>
      <c r="K582" s="191">
        <f>ROUND(P582*H582,3)</f>
        <v>0</v>
      </c>
      <c r="L582" s="193"/>
      <c r="M582" s="38"/>
      <c r="N582" s="194" t="s">
        <v>1</v>
      </c>
      <c r="O582" s="195" t="s">
        <v>47</v>
      </c>
      <c r="P582" s="196">
        <f>I582+J582</f>
        <v>0</v>
      </c>
      <c r="Q582" s="196">
        <f>ROUND(I582*H582,3)</f>
        <v>0</v>
      </c>
      <c r="R582" s="196">
        <f>ROUND(J582*H582,3)</f>
        <v>0</v>
      </c>
      <c r="S582" s="66"/>
      <c r="T582" s="197">
        <f>S582*H582</f>
        <v>0</v>
      </c>
      <c r="U582" s="197">
        <v>4.7039999999999998E-2</v>
      </c>
      <c r="V582" s="197">
        <f>U582*H582</f>
        <v>25.119830399999998</v>
      </c>
      <c r="W582" s="197">
        <v>0</v>
      </c>
      <c r="X582" s="198">
        <f>W582*H582</f>
        <v>0</v>
      </c>
      <c r="Y582" s="37"/>
      <c r="Z582" s="37"/>
      <c r="AA582" s="37"/>
      <c r="AB582" s="37"/>
      <c r="AC582" s="37"/>
      <c r="AD582" s="37"/>
      <c r="AE582" s="37"/>
      <c r="AR582" s="199" t="s">
        <v>335</v>
      </c>
      <c r="AT582" s="199" t="s">
        <v>331</v>
      </c>
      <c r="AU582" s="199" t="s">
        <v>96</v>
      </c>
      <c r="AY582" s="19" t="s">
        <v>329</v>
      </c>
      <c r="BE582" s="115">
        <f>IF(O582="základná",K582,0)</f>
        <v>0</v>
      </c>
      <c r="BF582" s="115">
        <f>IF(O582="znížená",K582,0)</f>
        <v>0</v>
      </c>
      <c r="BG582" s="115">
        <f>IF(O582="zákl. prenesená",K582,0)</f>
        <v>0</v>
      </c>
      <c r="BH582" s="115">
        <f>IF(O582="zníž. prenesená",K582,0)</f>
        <v>0</v>
      </c>
      <c r="BI582" s="115">
        <f>IF(O582="nulová",K582,0)</f>
        <v>0</v>
      </c>
      <c r="BJ582" s="19" t="s">
        <v>96</v>
      </c>
      <c r="BK582" s="200">
        <f>ROUND(P582*H582,3)</f>
        <v>0</v>
      </c>
      <c r="BL582" s="19" t="s">
        <v>335</v>
      </c>
      <c r="BM582" s="199" t="s">
        <v>810</v>
      </c>
    </row>
    <row r="583" spans="1:65" s="13" customFormat="1" ht="11.25">
      <c r="B583" s="201"/>
      <c r="D583" s="202" t="s">
        <v>348</v>
      </c>
      <c r="E583" s="203" t="s">
        <v>1</v>
      </c>
      <c r="F583" s="204" t="s">
        <v>811</v>
      </c>
      <c r="H583" s="205">
        <v>22.47</v>
      </c>
      <c r="I583" s="206"/>
      <c r="J583" s="206"/>
      <c r="M583" s="201"/>
      <c r="N583" s="207"/>
      <c r="O583" s="208"/>
      <c r="P583" s="208"/>
      <c r="Q583" s="208"/>
      <c r="R583" s="208"/>
      <c r="S583" s="208"/>
      <c r="T583" s="208"/>
      <c r="U583" s="208"/>
      <c r="V583" s="208"/>
      <c r="W583" s="208"/>
      <c r="X583" s="209"/>
      <c r="AT583" s="203" t="s">
        <v>348</v>
      </c>
      <c r="AU583" s="203" t="s">
        <v>96</v>
      </c>
      <c r="AV583" s="13" t="s">
        <v>96</v>
      </c>
      <c r="AW583" s="13" t="s">
        <v>4</v>
      </c>
      <c r="AX583" s="13" t="s">
        <v>83</v>
      </c>
      <c r="AY583" s="203" t="s">
        <v>329</v>
      </c>
    </row>
    <row r="584" spans="1:65" s="13" customFormat="1" ht="11.25">
      <c r="B584" s="201"/>
      <c r="D584" s="202" t="s">
        <v>348</v>
      </c>
      <c r="E584" s="203" t="s">
        <v>1</v>
      </c>
      <c r="F584" s="204" t="s">
        <v>812</v>
      </c>
      <c r="H584" s="205">
        <v>19.38</v>
      </c>
      <c r="I584" s="206"/>
      <c r="J584" s="206"/>
      <c r="M584" s="201"/>
      <c r="N584" s="207"/>
      <c r="O584" s="208"/>
      <c r="P584" s="208"/>
      <c r="Q584" s="208"/>
      <c r="R584" s="208"/>
      <c r="S584" s="208"/>
      <c r="T584" s="208"/>
      <c r="U584" s="208"/>
      <c r="V584" s="208"/>
      <c r="W584" s="208"/>
      <c r="X584" s="209"/>
      <c r="AT584" s="203" t="s">
        <v>348</v>
      </c>
      <c r="AU584" s="203" t="s">
        <v>96</v>
      </c>
      <c r="AV584" s="13" t="s">
        <v>96</v>
      </c>
      <c r="AW584" s="13" t="s">
        <v>4</v>
      </c>
      <c r="AX584" s="13" t="s">
        <v>83</v>
      </c>
      <c r="AY584" s="203" t="s">
        <v>329</v>
      </c>
    </row>
    <row r="585" spans="1:65" s="13" customFormat="1" ht="11.25">
      <c r="B585" s="201"/>
      <c r="D585" s="202" t="s">
        <v>348</v>
      </c>
      <c r="E585" s="203" t="s">
        <v>1</v>
      </c>
      <c r="F585" s="204" t="s">
        <v>813</v>
      </c>
      <c r="H585" s="205">
        <v>117.63</v>
      </c>
      <c r="I585" s="206"/>
      <c r="J585" s="206"/>
      <c r="M585" s="201"/>
      <c r="N585" s="207"/>
      <c r="O585" s="208"/>
      <c r="P585" s="208"/>
      <c r="Q585" s="208"/>
      <c r="R585" s="208"/>
      <c r="S585" s="208"/>
      <c r="T585" s="208"/>
      <c r="U585" s="208"/>
      <c r="V585" s="208"/>
      <c r="W585" s="208"/>
      <c r="X585" s="209"/>
      <c r="AT585" s="203" t="s">
        <v>348</v>
      </c>
      <c r="AU585" s="203" t="s">
        <v>96</v>
      </c>
      <c r="AV585" s="13" t="s">
        <v>96</v>
      </c>
      <c r="AW585" s="13" t="s">
        <v>4</v>
      </c>
      <c r="AX585" s="13" t="s">
        <v>83</v>
      </c>
      <c r="AY585" s="203" t="s">
        <v>329</v>
      </c>
    </row>
    <row r="586" spans="1:65" s="13" customFormat="1" ht="11.25">
      <c r="B586" s="201"/>
      <c r="D586" s="202" t="s">
        <v>348</v>
      </c>
      <c r="E586" s="203" t="s">
        <v>1</v>
      </c>
      <c r="F586" s="204" t="s">
        <v>814</v>
      </c>
      <c r="H586" s="205">
        <v>33.9</v>
      </c>
      <c r="I586" s="206"/>
      <c r="J586" s="206"/>
      <c r="M586" s="201"/>
      <c r="N586" s="207"/>
      <c r="O586" s="208"/>
      <c r="P586" s="208"/>
      <c r="Q586" s="208"/>
      <c r="R586" s="208"/>
      <c r="S586" s="208"/>
      <c r="T586" s="208"/>
      <c r="U586" s="208"/>
      <c r="V586" s="208"/>
      <c r="W586" s="208"/>
      <c r="X586" s="209"/>
      <c r="AT586" s="203" t="s">
        <v>348</v>
      </c>
      <c r="AU586" s="203" t="s">
        <v>96</v>
      </c>
      <c r="AV586" s="13" t="s">
        <v>96</v>
      </c>
      <c r="AW586" s="13" t="s">
        <v>4</v>
      </c>
      <c r="AX586" s="13" t="s">
        <v>83</v>
      </c>
      <c r="AY586" s="203" t="s">
        <v>329</v>
      </c>
    </row>
    <row r="587" spans="1:65" s="13" customFormat="1" ht="11.25">
      <c r="B587" s="201"/>
      <c r="D587" s="202" t="s">
        <v>348</v>
      </c>
      <c r="E587" s="203" t="s">
        <v>1</v>
      </c>
      <c r="F587" s="204" t="s">
        <v>815</v>
      </c>
      <c r="H587" s="205">
        <v>18</v>
      </c>
      <c r="I587" s="206"/>
      <c r="J587" s="206"/>
      <c r="M587" s="201"/>
      <c r="N587" s="207"/>
      <c r="O587" s="208"/>
      <c r="P587" s="208"/>
      <c r="Q587" s="208"/>
      <c r="R587" s="208"/>
      <c r="S587" s="208"/>
      <c r="T587" s="208"/>
      <c r="U587" s="208"/>
      <c r="V587" s="208"/>
      <c r="W587" s="208"/>
      <c r="X587" s="209"/>
      <c r="AT587" s="203" t="s">
        <v>348</v>
      </c>
      <c r="AU587" s="203" t="s">
        <v>96</v>
      </c>
      <c r="AV587" s="13" t="s">
        <v>96</v>
      </c>
      <c r="AW587" s="13" t="s">
        <v>4</v>
      </c>
      <c r="AX587" s="13" t="s">
        <v>83</v>
      </c>
      <c r="AY587" s="203" t="s">
        <v>329</v>
      </c>
    </row>
    <row r="588" spans="1:65" s="13" customFormat="1" ht="11.25">
      <c r="B588" s="201"/>
      <c r="D588" s="202" t="s">
        <v>348</v>
      </c>
      <c r="E588" s="203" t="s">
        <v>1</v>
      </c>
      <c r="F588" s="204" t="s">
        <v>816</v>
      </c>
      <c r="H588" s="205">
        <v>18</v>
      </c>
      <c r="I588" s="206"/>
      <c r="J588" s="206"/>
      <c r="M588" s="201"/>
      <c r="N588" s="207"/>
      <c r="O588" s="208"/>
      <c r="P588" s="208"/>
      <c r="Q588" s="208"/>
      <c r="R588" s="208"/>
      <c r="S588" s="208"/>
      <c r="T588" s="208"/>
      <c r="U588" s="208"/>
      <c r="V588" s="208"/>
      <c r="W588" s="208"/>
      <c r="X588" s="209"/>
      <c r="AT588" s="203" t="s">
        <v>348</v>
      </c>
      <c r="AU588" s="203" t="s">
        <v>96</v>
      </c>
      <c r="AV588" s="13" t="s">
        <v>96</v>
      </c>
      <c r="AW588" s="13" t="s">
        <v>4</v>
      </c>
      <c r="AX588" s="13" t="s">
        <v>83</v>
      </c>
      <c r="AY588" s="203" t="s">
        <v>329</v>
      </c>
    </row>
    <row r="589" spans="1:65" s="13" customFormat="1" ht="11.25">
      <c r="B589" s="201"/>
      <c r="D589" s="202" t="s">
        <v>348</v>
      </c>
      <c r="E589" s="203" t="s">
        <v>1</v>
      </c>
      <c r="F589" s="204" t="s">
        <v>817</v>
      </c>
      <c r="H589" s="205">
        <v>60.98</v>
      </c>
      <c r="I589" s="206"/>
      <c r="J589" s="206"/>
      <c r="M589" s="201"/>
      <c r="N589" s="207"/>
      <c r="O589" s="208"/>
      <c r="P589" s="208"/>
      <c r="Q589" s="208"/>
      <c r="R589" s="208"/>
      <c r="S589" s="208"/>
      <c r="T589" s="208"/>
      <c r="U589" s="208"/>
      <c r="V589" s="208"/>
      <c r="W589" s="208"/>
      <c r="X589" s="209"/>
      <c r="AT589" s="203" t="s">
        <v>348</v>
      </c>
      <c r="AU589" s="203" t="s">
        <v>96</v>
      </c>
      <c r="AV589" s="13" t="s">
        <v>96</v>
      </c>
      <c r="AW589" s="13" t="s">
        <v>4</v>
      </c>
      <c r="AX589" s="13" t="s">
        <v>83</v>
      </c>
      <c r="AY589" s="203" t="s">
        <v>329</v>
      </c>
    </row>
    <row r="590" spans="1:65" s="13" customFormat="1" ht="11.25">
      <c r="B590" s="201"/>
      <c r="D590" s="202" t="s">
        <v>348</v>
      </c>
      <c r="E590" s="203" t="s">
        <v>1</v>
      </c>
      <c r="F590" s="204" t="s">
        <v>818</v>
      </c>
      <c r="H590" s="205">
        <v>208.3</v>
      </c>
      <c r="I590" s="206"/>
      <c r="J590" s="206"/>
      <c r="M590" s="201"/>
      <c r="N590" s="207"/>
      <c r="O590" s="208"/>
      <c r="P590" s="208"/>
      <c r="Q590" s="208"/>
      <c r="R590" s="208"/>
      <c r="S590" s="208"/>
      <c r="T590" s="208"/>
      <c r="U590" s="208"/>
      <c r="V590" s="208"/>
      <c r="W590" s="208"/>
      <c r="X590" s="209"/>
      <c r="AT590" s="203" t="s">
        <v>348</v>
      </c>
      <c r="AU590" s="203" t="s">
        <v>96</v>
      </c>
      <c r="AV590" s="13" t="s">
        <v>96</v>
      </c>
      <c r="AW590" s="13" t="s">
        <v>4</v>
      </c>
      <c r="AX590" s="13" t="s">
        <v>83</v>
      </c>
      <c r="AY590" s="203" t="s">
        <v>329</v>
      </c>
    </row>
    <row r="591" spans="1:65" s="14" customFormat="1" ht="11.25">
      <c r="B591" s="210"/>
      <c r="D591" s="202" t="s">
        <v>348</v>
      </c>
      <c r="E591" s="211" t="s">
        <v>1</v>
      </c>
      <c r="F591" s="212" t="s">
        <v>819</v>
      </c>
      <c r="H591" s="211" t="s">
        <v>1</v>
      </c>
      <c r="I591" s="213"/>
      <c r="J591" s="213"/>
      <c r="M591" s="210"/>
      <c r="N591" s="214"/>
      <c r="O591" s="215"/>
      <c r="P591" s="215"/>
      <c r="Q591" s="215"/>
      <c r="R591" s="215"/>
      <c r="S591" s="215"/>
      <c r="T591" s="215"/>
      <c r="U591" s="215"/>
      <c r="V591" s="215"/>
      <c r="W591" s="215"/>
      <c r="X591" s="216"/>
      <c r="AT591" s="211" t="s">
        <v>348</v>
      </c>
      <c r="AU591" s="211" t="s">
        <v>96</v>
      </c>
      <c r="AV591" s="14" t="s">
        <v>90</v>
      </c>
      <c r="AW591" s="14" t="s">
        <v>4</v>
      </c>
      <c r="AX591" s="14" t="s">
        <v>83</v>
      </c>
      <c r="AY591" s="211" t="s">
        <v>329</v>
      </c>
    </row>
    <row r="592" spans="1:65" s="13" customFormat="1" ht="11.25">
      <c r="B592" s="201"/>
      <c r="D592" s="202" t="s">
        <v>348</v>
      </c>
      <c r="E592" s="203" t="s">
        <v>1</v>
      </c>
      <c r="F592" s="204" t="s">
        <v>820</v>
      </c>
      <c r="H592" s="205">
        <v>35.35</v>
      </c>
      <c r="I592" s="206"/>
      <c r="J592" s="206"/>
      <c r="M592" s="201"/>
      <c r="N592" s="207"/>
      <c r="O592" s="208"/>
      <c r="P592" s="208"/>
      <c r="Q592" s="208"/>
      <c r="R592" s="208"/>
      <c r="S592" s="208"/>
      <c r="T592" s="208"/>
      <c r="U592" s="208"/>
      <c r="V592" s="208"/>
      <c r="W592" s="208"/>
      <c r="X592" s="209"/>
      <c r="AT592" s="203" t="s">
        <v>348</v>
      </c>
      <c r="AU592" s="203" t="s">
        <v>96</v>
      </c>
      <c r="AV592" s="13" t="s">
        <v>96</v>
      </c>
      <c r="AW592" s="13" t="s">
        <v>4</v>
      </c>
      <c r="AX592" s="13" t="s">
        <v>83</v>
      </c>
      <c r="AY592" s="203" t="s">
        <v>329</v>
      </c>
    </row>
    <row r="593" spans="1:65" s="15" customFormat="1" ht="11.25">
      <c r="B593" s="217"/>
      <c r="D593" s="202" t="s">
        <v>348</v>
      </c>
      <c r="E593" s="218" t="s">
        <v>1</v>
      </c>
      <c r="F593" s="219" t="s">
        <v>380</v>
      </c>
      <c r="H593" s="220">
        <v>534.01</v>
      </c>
      <c r="I593" s="221"/>
      <c r="J593" s="221"/>
      <c r="M593" s="217"/>
      <c r="N593" s="222"/>
      <c r="O593" s="223"/>
      <c r="P593" s="223"/>
      <c r="Q593" s="223"/>
      <c r="R593" s="223"/>
      <c r="S593" s="223"/>
      <c r="T593" s="223"/>
      <c r="U593" s="223"/>
      <c r="V593" s="223"/>
      <c r="W593" s="223"/>
      <c r="X593" s="224"/>
      <c r="AT593" s="218" t="s">
        <v>348</v>
      </c>
      <c r="AU593" s="218" t="s">
        <v>96</v>
      </c>
      <c r="AV593" s="15" t="s">
        <v>335</v>
      </c>
      <c r="AW593" s="15" t="s">
        <v>4</v>
      </c>
      <c r="AX593" s="15" t="s">
        <v>90</v>
      </c>
      <c r="AY593" s="218" t="s">
        <v>329</v>
      </c>
    </row>
    <row r="594" spans="1:65" s="2" customFormat="1" ht="37.9" customHeight="1">
      <c r="A594" s="37"/>
      <c r="B594" s="153"/>
      <c r="C594" s="187" t="s">
        <v>821</v>
      </c>
      <c r="D594" s="187" t="s">
        <v>331</v>
      </c>
      <c r="E594" s="188" t="s">
        <v>822</v>
      </c>
      <c r="F594" s="189" t="s">
        <v>823</v>
      </c>
      <c r="G594" s="190" t="s">
        <v>334</v>
      </c>
      <c r="H594" s="191">
        <v>534.01</v>
      </c>
      <c r="I594" s="192"/>
      <c r="J594" s="192"/>
      <c r="K594" s="191">
        <f>ROUND(P594*H594,3)</f>
        <v>0</v>
      </c>
      <c r="L594" s="193"/>
      <c r="M594" s="38"/>
      <c r="N594" s="194" t="s">
        <v>1</v>
      </c>
      <c r="O594" s="195" t="s">
        <v>47</v>
      </c>
      <c r="P594" s="196">
        <f>I594+J594</f>
        <v>0</v>
      </c>
      <c r="Q594" s="196">
        <f>ROUND(I594*H594,3)</f>
        <v>0</v>
      </c>
      <c r="R594" s="196">
        <f>ROUND(J594*H594,3)</f>
        <v>0</v>
      </c>
      <c r="S594" s="66"/>
      <c r="T594" s="197">
        <f>S594*H594</f>
        <v>0</v>
      </c>
      <c r="U594" s="197">
        <v>0</v>
      </c>
      <c r="V594" s="197">
        <f>U594*H594</f>
        <v>0</v>
      </c>
      <c r="W594" s="197">
        <v>0</v>
      </c>
      <c r="X594" s="198">
        <f>W594*H594</f>
        <v>0</v>
      </c>
      <c r="Y594" s="37"/>
      <c r="Z594" s="37"/>
      <c r="AA594" s="37"/>
      <c r="AB594" s="37"/>
      <c r="AC594" s="37"/>
      <c r="AD594" s="37"/>
      <c r="AE594" s="37"/>
      <c r="AR594" s="199" t="s">
        <v>335</v>
      </c>
      <c r="AT594" s="199" t="s">
        <v>331</v>
      </c>
      <c r="AU594" s="199" t="s">
        <v>96</v>
      </c>
      <c r="AY594" s="19" t="s">
        <v>329</v>
      </c>
      <c r="BE594" s="115">
        <f>IF(O594="základná",K594,0)</f>
        <v>0</v>
      </c>
      <c r="BF594" s="115">
        <f>IF(O594="znížená",K594,0)</f>
        <v>0</v>
      </c>
      <c r="BG594" s="115">
        <f>IF(O594="zákl. prenesená",K594,0)</f>
        <v>0</v>
      </c>
      <c r="BH594" s="115">
        <f>IF(O594="zníž. prenesená",K594,0)</f>
        <v>0</v>
      </c>
      <c r="BI594" s="115">
        <f>IF(O594="nulová",K594,0)</f>
        <v>0</v>
      </c>
      <c r="BJ594" s="19" t="s">
        <v>96</v>
      </c>
      <c r="BK594" s="200">
        <f>ROUND(P594*H594,3)</f>
        <v>0</v>
      </c>
      <c r="BL594" s="19" t="s">
        <v>335</v>
      </c>
      <c r="BM594" s="199" t="s">
        <v>824</v>
      </c>
    </row>
    <row r="595" spans="1:65" s="2" customFormat="1" ht="37.9" customHeight="1">
      <c r="A595" s="37"/>
      <c r="B595" s="153"/>
      <c r="C595" s="187" t="s">
        <v>825</v>
      </c>
      <c r="D595" s="187" t="s">
        <v>331</v>
      </c>
      <c r="E595" s="188" t="s">
        <v>826</v>
      </c>
      <c r="F595" s="189" t="s">
        <v>827</v>
      </c>
      <c r="G595" s="190" t="s">
        <v>342</v>
      </c>
      <c r="H595" s="191">
        <v>5325</v>
      </c>
      <c r="I595" s="192"/>
      <c r="J595" s="192"/>
      <c r="K595" s="191">
        <f>ROUND(P595*H595,3)</f>
        <v>0</v>
      </c>
      <c r="L595" s="193"/>
      <c r="M595" s="38"/>
      <c r="N595" s="194" t="s">
        <v>1</v>
      </c>
      <c r="O595" s="195" t="s">
        <v>47</v>
      </c>
      <c r="P595" s="196">
        <f>I595+J595</f>
        <v>0</v>
      </c>
      <c r="Q595" s="196">
        <f>ROUND(I595*H595,3)</f>
        <v>0</v>
      </c>
      <c r="R595" s="196">
        <f>ROUND(J595*H595,3)</f>
        <v>0</v>
      </c>
      <c r="S595" s="66"/>
      <c r="T595" s="197">
        <f>S595*H595</f>
        <v>0</v>
      </c>
      <c r="U595" s="197">
        <v>0</v>
      </c>
      <c r="V595" s="197">
        <f>U595*H595</f>
        <v>0</v>
      </c>
      <c r="W595" s="197">
        <v>0</v>
      </c>
      <c r="X595" s="198">
        <f>W595*H595</f>
        <v>0</v>
      </c>
      <c r="Y595" s="37"/>
      <c r="Z595" s="37"/>
      <c r="AA595" s="37"/>
      <c r="AB595" s="37"/>
      <c r="AC595" s="37"/>
      <c r="AD595" s="37"/>
      <c r="AE595" s="37"/>
      <c r="AR595" s="199" t="s">
        <v>335</v>
      </c>
      <c r="AT595" s="199" t="s">
        <v>331</v>
      </c>
      <c r="AU595" s="199" t="s">
        <v>96</v>
      </c>
      <c r="AY595" s="19" t="s">
        <v>329</v>
      </c>
      <c r="BE595" s="115">
        <f>IF(O595="základná",K595,0)</f>
        <v>0</v>
      </c>
      <c r="BF595" s="115">
        <f>IF(O595="znížená",K595,0)</f>
        <v>0</v>
      </c>
      <c r="BG595" s="115">
        <f>IF(O595="zákl. prenesená",K595,0)</f>
        <v>0</v>
      </c>
      <c r="BH595" s="115">
        <f>IF(O595="zníž. prenesená",K595,0)</f>
        <v>0</v>
      </c>
      <c r="BI595" s="115">
        <f>IF(O595="nulová",K595,0)</f>
        <v>0</v>
      </c>
      <c r="BJ595" s="19" t="s">
        <v>96</v>
      </c>
      <c r="BK595" s="200">
        <f>ROUND(P595*H595,3)</f>
        <v>0</v>
      </c>
      <c r="BL595" s="19" t="s">
        <v>335</v>
      </c>
      <c r="BM595" s="199" t="s">
        <v>828</v>
      </c>
    </row>
    <row r="596" spans="1:65" s="13" customFormat="1" ht="11.25">
      <c r="B596" s="201"/>
      <c r="D596" s="202" t="s">
        <v>348</v>
      </c>
      <c r="F596" s="204" t="s">
        <v>829</v>
      </c>
      <c r="H596" s="205">
        <v>5325</v>
      </c>
      <c r="I596" s="206"/>
      <c r="J596" s="206"/>
      <c r="M596" s="201"/>
      <c r="N596" s="207"/>
      <c r="O596" s="208"/>
      <c r="P596" s="208"/>
      <c r="Q596" s="208"/>
      <c r="R596" s="208"/>
      <c r="S596" s="208"/>
      <c r="T596" s="208"/>
      <c r="U596" s="208"/>
      <c r="V596" s="208"/>
      <c r="W596" s="208"/>
      <c r="X596" s="209"/>
      <c r="AT596" s="203" t="s">
        <v>348</v>
      </c>
      <c r="AU596" s="203" t="s">
        <v>96</v>
      </c>
      <c r="AV596" s="13" t="s">
        <v>96</v>
      </c>
      <c r="AW596" s="13" t="s">
        <v>3</v>
      </c>
      <c r="AX596" s="13" t="s">
        <v>90</v>
      </c>
      <c r="AY596" s="203" t="s">
        <v>329</v>
      </c>
    </row>
    <row r="597" spans="1:65" s="2" customFormat="1" ht="33" customHeight="1">
      <c r="A597" s="37"/>
      <c r="B597" s="153"/>
      <c r="C597" s="187" t="s">
        <v>830</v>
      </c>
      <c r="D597" s="187" t="s">
        <v>331</v>
      </c>
      <c r="E597" s="188" t="s">
        <v>831</v>
      </c>
      <c r="F597" s="189" t="s">
        <v>832</v>
      </c>
      <c r="G597" s="190" t="s">
        <v>342</v>
      </c>
      <c r="H597" s="191">
        <v>177.5</v>
      </c>
      <c r="I597" s="192"/>
      <c r="J597" s="192"/>
      <c r="K597" s="191">
        <f>ROUND(P597*H597,3)</f>
        <v>0</v>
      </c>
      <c r="L597" s="193"/>
      <c r="M597" s="38"/>
      <c r="N597" s="194" t="s">
        <v>1</v>
      </c>
      <c r="O597" s="195" t="s">
        <v>47</v>
      </c>
      <c r="P597" s="196">
        <f>I597+J597</f>
        <v>0</v>
      </c>
      <c r="Q597" s="196">
        <f>ROUND(I597*H597,3)</f>
        <v>0</v>
      </c>
      <c r="R597" s="196">
        <f>ROUND(J597*H597,3)</f>
        <v>0</v>
      </c>
      <c r="S597" s="66"/>
      <c r="T597" s="197">
        <f>S597*H597</f>
        <v>0</v>
      </c>
      <c r="U597" s="197">
        <v>3.0880000000000001E-2</v>
      </c>
      <c r="V597" s="197">
        <f>U597*H597</f>
        <v>5.4812000000000003</v>
      </c>
      <c r="W597" s="197">
        <v>0</v>
      </c>
      <c r="X597" s="198">
        <f>W597*H597</f>
        <v>0</v>
      </c>
      <c r="Y597" s="37"/>
      <c r="Z597" s="37"/>
      <c r="AA597" s="37"/>
      <c r="AB597" s="37"/>
      <c r="AC597" s="37"/>
      <c r="AD597" s="37"/>
      <c r="AE597" s="37"/>
      <c r="AR597" s="199" t="s">
        <v>335</v>
      </c>
      <c r="AT597" s="199" t="s">
        <v>331</v>
      </c>
      <c r="AU597" s="199" t="s">
        <v>96</v>
      </c>
      <c r="AY597" s="19" t="s">
        <v>329</v>
      </c>
      <c r="BE597" s="115">
        <f>IF(O597="základná",K597,0)</f>
        <v>0</v>
      </c>
      <c r="BF597" s="115">
        <f>IF(O597="znížená",K597,0)</f>
        <v>0</v>
      </c>
      <c r="BG597" s="115">
        <f>IF(O597="zákl. prenesená",K597,0)</f>
        <v>0</v>
      </c>
      <c r="BH597" s="115">
        <f>IF(O597="zníž. prenesená",K597,0)</f>
        <v>0</v>
      </c>
      <c r="BI597" s="115">
        <f>IF(O597="nulová",K597,0)</f>
        <v>0</v>
      </c>
      <c r="BJ597" s="19" t="s">
        <v>96</v>
      </c>
      <c r="BK597" s="200">
        <f>ROUND(P597*H597,3)</f>
        <v>0</v>
      </c>
      <c r="BL597" s="19" t="s">
        <v>335</v>
      </c>
      <c r="BM597" s="199" t="s">
        <v>833</v>
      </c>
    </row>
    <row r="598" spans="1:65" s="13" customFormat="1" ht="11.25">
      <c r="B598" s="201"/>
      <c r="D598" s="202" t="s">
        <v>348</v>
      </c>
      <c r="E598" s="203" t="s">
        <v>1</v>
      </c>
      <c r="F598" s="204" t="s">
        <v>834</v>
      </c>
      <c r="H598" s="205">
        <v>177.5</v>
      </c>
      <c r="I598" s="206"/>
      <c r="J598" s="206"/>
      <c r="M598" s="201"/>
      <c r="N598" s="207"/>
      <c r="O598" s="208"/>
      <c r="P598" s="208"/>
      <c r="Q598" s="208"/>
      <c r="R598" s="208"/>
      <c r="S598" s="208"/>
      <c r="T598" s="208"/>
      <c r="U598" s="208"/>
      <c r="V598" s="208"/>
      <c r="W598" s="208"/>
      <c r="X598" s="209"/>
      <c r="AT598" s="203" t="s">
        <v>348</v>
      </c>
      <c r="AU598" s="203" t="s">
        <v>96</v>
      </c>
      <c r="AV598" s="13" t="s">
        <v>96</v>
      </c>
      <c r="AW598" s="13" t="s">
        <v>4</v>
      </c>
      <c r="AX598" s="13" t="s">
        <v>90</v>
      </c>
      <c r="AY598" s="203" t="s">
        <v>329</v>
      </c>
    </row>
    <row r="599" spans="1:65" s="2" customFormat="1" ht="33" customHeight="1">
      <c r="A599" s="37"/>
      <c r="B599" s="153"/>
      <c r="C599" s="187" t="s">
        <v>835</v>
      </c>
      <c r="D599" s="187" t="s">
        <v>331</v>
      </c>
      <c r="E599" s="188" t="s">
        <v>836</v>
      </c>
      <c r="F599" s="189" t="s">
        <v>837</v>
      </c>
      <c r="G599" s="190" t="s">
        <v>342</v>
      </c>
      <c r="H599" s="191">
        <v>177.5</v>
      </c>
      <c r="I599" s="192"/>
      <c r="J599" s="192"/>
      <c r="K599" s="191">
        <f>ROUND(P599*H599,3)</f>
        <v>0</v>
      </c>
      <c r="L599" s="193"/>
      <c r="M599" s="38"/>
      <c r="N599" s="194" t="s">
        <v>1</v>
      </c>
      <c r="O599" s="195" t="s">
        <v>47</v>
      </c>
      <c r="P599" s="196">
        <f>I599+J599</f>
        <v>0</v>
      </c>
      <c r="Q599" s="196">
        <f>ROUND(I599*H599,3)</f>
        <v>0</v>
      </c>
      <c r="R599" s="196">
        <f>ROUND(J599*H599,3)</f>
        <v>0</v>
      </c>
      <c r="S599" s="66"/>
      <c r="T599" s="197">
        <f>S599*H599</f>
        <v>0</v>
      </c>
      <c r="U599" s="197">
        <v>0</v>
      </c>
      <c r="V599" s="197">
        <f>U599*H599</f>
        <v>0</v>
      </c>
      <c r="W599" s="197">
        <v>0</v>
      </c>
      <c r="X599" s="198">
        <f>W599*H599</f>
        <v>0</v>
      </c>
      <c r="Y599" s="37"/>
      <c r="Z599" s="37"/>
      <c r="AA599" s="37"/>
      <c r="AB599" s="37"/>
      <c r="AC599" s="37"/>
      <c r="AD599" s="37"/>
      <c r="AE599" s="37"/>
      <c r="AR599" s="199" t="s">
        <v>335</v>
      </c>
      <c r="AT599" s="199" t="s">
        <v>331</v>
      </c>
      <c r="AU599" s="199" t="s">
        <v>96</v>
      </c>
      <c r="AY599" s="19" t="s">
        <v>329</v>
      </c>
      <c r="BE599" s="115">
        <f>IF(O599="základná",K599,0)</f>
        <v>0</v>
      </c>
      <c r="BF599" s="115">
        <f>IF(O599="znížená",K599,0)</f>
        <v>0</v>
      </c>
      <c r="BG599" s="115">
        <f>IF(O599="zákl. prenesená",K599,0)</f>
        <v>0</v>
      </c>
      <c r="BH599" s="115">
        <f>IF(O599="zníž. prenesená",K599,0)</f>
        <v>0</v>
      </c>
      <c r="BI599" s="115">
        <f>IF(O599="nulová",K599,0)</f>
        <v>0</v>
      </c>
      <c r="BJ599" s="19" t="s">
        <v>96</v>
      </c>
      <c r="BK599" s="200">
        <f>ROUND(P599*H599,3)</f>
        <v>0</v>
      </c>
      <c r="BL599" s="19" t="s">
        <v>335</v>
      </c>
      <c r="BM599" s="199" t="s">
        <v>838</v>
      </c>
    </row>
    <row r="600" spans="1:65" s="2" customFormat="1" ht="37.9" customHeight="1">
      <c r="A600" s="37"/>
      <c r="B600" s="153"/>
      <c r="C600" s="187" t="s">
        <v>839</v>
      </c>
      <c r="D600" s="187" t="s">
        <v>331</v>
      </c>
      <c r="E600" s="188" t="s">
        <v>840</v>
      </c>
      <c r="F600" s="189" t="s">
        <v>841</v>
      </c>
      <c r="G600" s="190" t="s">
        <v>486</v>
      </c>
      <c r="H600" s="191">
        <v>15.597</v>
      </c>
      <c r="I600" s="192"/>
      <c r="J600" s="192"/>
      <c r="K600" s="191">
        <f>ROUND(P600*H600,3)</f>
        <v>0</v>
      </c>
      <c r="L600" s="193"/>
      <c r="M600" s="38"/>
      <c r="N600" s="194" t="s">
        <v>1</v>
      </c>
      <c r="O600" s="195" t="s">
        <v>47</v>
      </c>
      <c r="P600" s="196">
        <f>I600+J600</f>
        <v>0</v>
      </c>
      <c r="Q600" s="196">
        <f>ROUND(I600*H600,3)</f>
        <v>0</v>
      </c>
      <c r="R600" s="196">
        <f>ROUND(J600*H600,3)</f>
        <v>0</v>
      </c>
      <c r="S600" s="66"/>
      <c r="T600" s="197">
        <f>S600*H600</f>
        <v>0</v>
      </c>
      <c r="U600" s="197">
        <v>1.0162899999999999</v>
      </c>
      <c r="V600" s="197">
        <f>U600*H600</f>
        <v>15.851075129999998</v>
      </c>
      <c r="W600" s="197">
        <v>0</v>
      </c>
      <c r="X600" s="198">
        <f>W600*H600</f>
        <v>0</v>
      </c>
      <c r="Y600" s="37"/>
      <c r="Z600" s="37"/>
      <c r="AA600" s="37"/>
      <c r="AB600" s="37"/>
      <c r="AC600" s="37"/>
      <c r="AD600" s="37"/>
      <c r="AE600" s="37"/>
      <c r="AR600" s="199" t="s">
        <v>335</v>
      </c>
      <c r="AT600" s="199" t="s">
        <v>331</v>
      </c>
      <c r="AU600" s="199" t="s">
        <v>96</v>
      </c>
      <c r="AY600" s="19" t="s">
        <v>329</v>
      </c>
      <c r="BE600" s="115">
        <f>IF(O600="základná",K600,0)</f>
        <v>0</v>
      </c>
      <c r="BF600" s="115">
        <f>IF(O600="znížená",K600,0)</f>
        <v>0</v>
      </c>
      <c r="BG600" s="115">
        <f>IF(O600="zákl. prenesená",K600,0)</f>
        <v>0</v>
      </c>
      <c r="BH600" s="115">
        <f>IF(O600="zníž. prenesená",K600,0)</f>
        <v>0</v>
      </c>
      <c r="BI600" s="115">
        <f>IF(O600="nulová",K600,0)</f>
        <v>0</v>
      </c>
      <c r="BJ600" s="19" t="s">
        <v>96</v>
      </c>
      <c r="BK600" s="200">
        <f>ROUND(P600*H600,3)</f>
        <v>0</v>
      </c>
      <c r="BL600" s="19" t="s">
        <v>335</v>
      </c>
      <c r="BM600" s="199" t="s">
        <v>842</v>
      </c>
    </row>
    <row r="601" spans="1:65" s="14" customFormat="1" ht="11.25">
      <c r="B601" s="210"/>
      <c r="D601" s="202" t="s">
        <v>348</v>
      </c>
      <c r="E601" s="211" t="s">
        <v>1</v>
      </c>
      <c r="F601" s="212" t="s">
        <v>843</v>
      </c>
      <c r="H601" s="211" t="s">
        <v>1</v>
      </c>
      <c r="I601" s="213"/>
      <c r="J601" s="213"/>
      <c r="M601" s="210"/>
      <c r="N601" s="214"/>
      <c r="O601" s="215"/>
      <c r="P601" s="215"/>
      <c r="Q601" s="215"/>
      <c r="R601" s="215"/>
      <c r="S601" s="215"/>
      <c r="T601" s="215"/>
      <c r="U601" s="215"/>
      <c r="V601" s="215"/>
      <c r="W601" s="215"/>
      <c r="X601" s="216"/>
      <c r="AT601" s="211" t="s">
        <v>348</v>
      </c>
      <c r="AU601" s="211" t="s">
        <v>96</v>
      </c>
      <c r="AV601" s="14" t="s">
        <v>90</v>
      </c>
      <c r="AW601" s="14" t="s">
        <v>4</v>
      </c>
      <c r="AX601" s="14" t="s">
        <v>83</v>
      </c>
      <c r="AY601" s="211" t="s">
        <v>329</v>
      </c>
    </row>
    <row r="602" spans="1:65" s="13" customFormat="1" ht="11.25">
      <c r="B602" s="201"/>
      <c r="D602" s="202" t="s">
        <v>348</v>
      </c>
      <c r="E602" s="203" t="s">
        <v>1</v>
      </c>
      <c r="F602" s="204" t="s">
        <v>844</v>
      </c>
      <c r="H602" s="205">
        <v>7.6719999999999997</v>
      </c>
      <c r="I602" s="206"/>
      <c r="J602" s="206"/>
      <c r="M602" s="201"/>
      <c r="N602" s="207"/>
      <c r="O602" s="208"/>
      <c r="P602" s="208"/>
      <c r="Q602" s="208"/>
      <c r="R602" s="208"/>
      <c r="S602" s="208"/>
      <c r="T602" s="208"/>
      <c r="U602" s="208"/>
      <c r="V602" s="208"/>
      <c r="W602" s="208"/>
      <c r="X602" s="209"/>
      <c r="AT602" s="203" t="s">
        <v>348</v>
      </c>
      <c r="AU602" s="203" t="s">
        <v>96</v>
      </c>
      <c r="AV602" s="13" t="s">
        <v>96</v>
      </c>
      <c r="AW602" s="13" t="s">
        <v>4</v>
      </c>
      <c r="AX602" s="13" t="s">
        <v>83</v>
      </c>
      <c r="AY602" s="203" t="s">
        <v>329</v>
      </c>
    </row>
    <row r="603" spans="1:65" s="13" customFormat="1" ht="11.25">
      <c r="B603" s="201"/>
      <c r="D603" s="202" t="s">
        <v>348</v>
      </c>
      <c r="E603" s="203" t="s">
        <v>1</v>
      </c>
      <c r="F603" s="204" t="s">
        <v>845</v>
      </c>
      <c r="H603" s="205">
        <v>7.9249999999999998</v>
      </c>
      <c r="I603" s="206"/>
      <c r="J603" s="206"/>
      <c r="M603" s="201"/>
      <c r="N603" s="207"/>
      <c r="O603" s="208"/>
      <c r="P603" s="208"/>
      <c r="Q603" s="208"/>
      <c r="R603" s="208"/>
      <c r="S603" s="208"/>
      <c r="T603" s="208"/>
      <c r="U603" s="208"/>
      <c r="V603" s="208"/>
      <c r="W603" s="208"/>
      <c r="X603" s="209"/>
      <c r="AT603" s="203" t="s">
        <v>348</v>
      </c>
      <c r="AU603" s="203" t="s">
        <v>96</v>
      </c>
      <c r="AV603" s="13" t="s">
        <v>96</v>
      </c>
      <c r="AW603" s="13" t="s">
        <v>4</v>
      </c>
      <c r="AX603" s="13" t="s">
        <v>83</v>
      </c>
      <c r="AY603" s="203" t="s">
        <v>329</v>
      </c>
    </row>
    <row r="604" spans="1:65" s="15" customFormat="1" ht="11.25">
      <c r="B604" s="217"/>
      <c r="D604" s="202" t="s">
        <v>348</v>
      </c>
      <c r="E604" s="218" t="s">
        <v>1</v>
      </c>
      <c r="F604" s="219" t="s">
        <v>380</v>
      </c>
      <c r="H604" s="220">
        <v>15.597</v>
      </c>
      <c r="I604" s="221"/>
      <c r="J604" s="221"/>
      <c r="M604" s="217"/>
      <c r="N604" s="222"/>
      <c r="O604" s="223"/>
      <c r="P604" s="223"/>
      <c r="Q604" s="223"/>
      <c r="R604" s="223"/>
      <c r="S604" s="223"/>
      <c r="T604" s="223"/>
      <c r="U604" s="223"/>
      <c r="V604" s="223"/>
      <c r="W604" s="223"/>
      <c r="X604" s="224"/>
      <c r="AT604" s="218" t="s">
        <v>348</v>
      </c>
      <c r="AU604" s="218" t="s">
        <v>96</v>
      </c>
      <c r="AV604" s="15" t="s">
        <v>335</v>
      </c>
      <c r="AW604" s="15" t="s">
        <v>4</v>
      </c>
      <c r="AX604" s="15" t="s">
        <v>90</v>
      </c>
      <c r="AY604" s="218" t="s">
        <v>329</v>
      </c>
    </row>
    <row r="605" spans="1:65" s="2" customFormat="1" ht="37.9" customHeight="1">
      <c r="A605" s="37"/>
      <c r="B605" s="153"/>
      <c r="C605" s="187" t="s">
        <v>846</v>
      </c>
      <c r="D605" s="187" t="s">
        <v>331</v>
      </c>
      <c r="E605" s="188" t="s">
        <v>847</v>
      </c>
      <c r="F605" s="189" t="s">
        <v>848</v>
      </c>
      <c r="G605" s="190" t="s">
        <v>334</v>
      </c>
      <c r="H605" s="191">
        <v>277.2</v>
      </c>
      <c r="I605" s="192"/>
      <c r="J605" s="192"/>
      <c r="K605" s="191">
        <f>ROUND(P605*H605,3)</f>
        <v>0</v>
      </c>
      <c r="L605" s="193"/>
      <c r="M605" s="38"/>
      <c r="N605" s="194" t="s">
        <v>1</v>
      </c>
      <c r="O605" s="195" t="s">
        <v>47</v>
      </c>
      <c r="P605" s="196">
        <f>I605+J605</f>
        <v>0</v>
      </c>
      <c r="Q605" s="196">
        <f>ROUND(I605*H605,3)</f>
        <v>0</v>
      </c>
      <c r="R605" s="196">
        <f>ROUND(J605*H605,3)</f>
        <v>0</v>
      </c>
      <c r="S605" s="66"/>
      <c r="T605" s="197">
        <f>S605*H605</f>
        <v>0</v>
      </c>
      <c r="U605" s="197">
        <v>3.5200000000000001E-3</v>
      </c>
      <c r="V605" s="197">
        <f>U605*H605</f>
        <v>0.97574399999999994</v>
      </c>
      <c r="W605" s="197">
        <v>0</v>
      </c>
      <c r="X605" s="198">
        <f>W605*H605</f>
        <v>0</v>
      </c>
      <c r="Y605" s="37"/>
      <c r="Z605" s="37"/>
      <c r="AA605" s="37"/>
      <c r="AB605" s="37"/>
      <c r="AC605" s="37"/>
      <c r="AD605" s="37"/>
      <c r="AE605" s="37"/>
      <c r="AR605" s="199" t="s">
        <v>335</v>
      </c>
      <c r="AT605" s="199" t="s">
        <v>331</v>
      </c>
      <c r="AU605" s="199" t="s">
        <v>96</v>
      </c>
      <c r="AY605" s="19" t="s">
        <v>329</v>
      </c>
      <c r="BE605" s="115">
        <f>IF(O605="základná",K605,0)</f>
        <v>0</v>
      </c>
      <c r="BF605" s="115">
        <f>IF(O605="znížená",K605,0)</f>
        <v>0</v>
      </c>
      <c r="BG605" s="115">
        <f>IF(O605="zákl. prenesená",K605,0)</f>
        <v>0</v>
      </c>
      <c r="BH605" s="115">
        <f>IF(O605="zníž. prenesená",K605,0)</f>
        <v>0</v>
      </c>
      <c r="BI605" s="115">
        <f>IF(O605="nulová",K605,0)</f>
        <v>0</v>
      </c>
      <c r="BJ605" s="19" t="s">
        <v>96</v>
      </c>
      <c r="BK605" s="200">
        <f>ROUND(P605*H605,3)</f>
        <v>0</v>
      </c>
      <c r="BL605" s="19" t="s">
        <v>335</v>
      </c>
      <c r="BM605" s="199" t="s">
        <v>849</v>
      </c>
    </row>
    <row r="606" spans="1:65" s="14" customFormat="1" ht="11.25">
      <c r="B606" s="210"/>
      <c r="D606" s="202" t="s">
        <v>348</v>
      </c>
      <c r="E606" s="211" t="s">
        <v>1</v>
      </c>
      <c r="F606" s="212" t="s">
        <v>843</v>
      </c>
      <c r="H606" s="211" t="s">
        <v>1</v>
      </c>
      <c r="I606" s="213"/>
      <c r="J606" s="213"/>
      <c r="M606" s="210"/>
      <c r="N606" s="214"/>
      <c r="O606" s="215"/>
      <c r="P606" s="215"/>
      <c r="Q606" s="215"/>
      <c r="R606" s="215"/>
      <c r="S606" s="215"/>
      <c r="T606" s="215"/>
      <c r="U606" s="215"/>
      <c r="V606" s="215"/>
      <c r="W606" s="215"/>
      <c r="X606" s="216"/>
      <c r="AT606" s="211" t="s">
        <v>348</v>
      </c>
      <c r="AU606" s="211" t="s">
        <v>96</v>
      </c>
      <c r="AV606" s="14" t="s">
        <v>90</v>
      </c>
      <c r="AW606" s="14" t="s">
        <v>4</v>
      </c>
      <c r="AX606" s="14" t="s">
        <v>83</v>
      </c>
      <c r="AY606" s="211" t="s">
        <v>329</v>
      </c>
    </row>
    <row r="607" spans="1:65" s="13" customFormat="1" ht="11.25">
      <c r="B607" s="201"/>
      <c r="D607" s="202" t="s">
        <v>348</v>
      </c>
      <c r="E607" s="203" t="s">
        <v>1</v>
      </c>
      <c r="F607" s="204" t="s">
        <v>850</v>
      </c>
      <c r="H607" s="205">
        <v>277.2</v>
      </c>
      <c r="I607" s="206"/>
      <c r="J607" s="206"/>
      <c r="M607" s="201"/>
      <c r="N607" s="207"/>
      <c r="O607" s="208"/>
      <c r="P607" s="208"/>
      <c r="Q607" s="208"/>
      <c r="R607" s="208"/>
      <c r="S607" s="208"/>
      <c r="T607" s="208"/>
      <c r="U607" s="208"/>
      <c r="V607" s="208"/>
      <c r="W607" s="208"/>
      <c r="X607" s="209"/>
      <c r="AT607" s="203" t="s">
        <v>348</v>
      </c>
      <c r="AU607" s="203" t="s">
        <v>96</v>
      </c>
      <c r="AV607" s="13" t="s">
        <v>96</v>
      </c>
      <c r="AW607" s="13" t="s">
        <v>4</v>
      </c>
      <c r="AX607" s="13" t="s">
        <v>83</v>
      </c>
      <c r="AY607" s="203" t="s">
        <v>329</v>
      </c>
    </row>
    <row r="608" spans="1:65" s="15" customFormat="1" ht="11.25">
      <c r="B608" s="217"/>
      <c r="D608" s="202" t="s">
        <v>348</v>
      </c>
      <c r="E608" s="218" t="s">
        <v>1</v>
      </c>
      <c r="F608" s="219" t="s">
        <v>380</v>
      </c>
      <c r="H608" s="220">
        <v>277.2</v>
      </c>
      <c r="I608" s="221"/>
      <c r="J608" s="221"/>
      <c r="M608" s="217"/>
      <c r="N608" s="222"/>
      <c r="O608" s="223"/>
      <c r="P608" s="223"/>
      <c r="Q608" s="223"/>
      <c r="R608" s="223"/>
      <c r="S608" s="223"/>
      <c r="T608" s="223"/>
      <c r="U608" s="223"/>
      <c r="V608" s="223"/>
      <c r="W608" s="223"/>
      <c r="X608" s="224"/>
      <c r="AT608" s="218" t="s">
        <v>348</v>
      </c>
      <c r="AU608" s="218" t="s">
        <v>96</v>
      </c>
      <c r="AV608" s="15" t="s">
        <v>335</v>
      </c>
      <c r="AW608" s="15" t="s">
        <v>4</v>
      </c>
      <c r="AX608" s="15" t="s">
        <v>90</v>
      </c>
      <c r="AY608" s="218" t="s">
        <v>329</v>
      </c>
    </row>
    <row r="609" spans="1:65" s="2" customFormat="1" ht="21.75" customHeight="1">
      <c r="A609" s="37"/>
      <c r="B609" s="153"/>
      <c r="C609" s="187" t="s">
        <v>851</v>
      </c>
      <c r="D609" s="187" t="s">
        <v>331</v>
      </c>
      <c r="E609" s="188" t="s">
        <v>852</v>
      </c>
      <c r="F609" s="189" t="s">
        <v>853</v>
      </c>
      <c r="G609" s="190" t="s">
        <v>362</v>
      </c>
      <c r="H609" s="191">
        <v>22.257999999999999</v>
      </c>
      <c r="I609" s="192"/>
      <c r="J609" s="192"/>
      <c r="K609" s="191">
        <f>ROUND(P609*H609,3)</f>
        <v>0</v>
      </c>
      <c r="L609" s="193"/>
      <c r="M609" s="38"/>
      <c r="N609" s="194" t="s">
        <v>1</v>
      </c>
      <c r="O609" s="195" t="s">
        <v>47</v>
      </c>
      <c r="P609" s="196">
        <f>I609+J609</f>
        <v>0</v>
      </c>
      <c r="Q609" s="196">
        <f>ROUND(I609*H609,3)</f>
        <v>0</v>
      </c>
      <c r="R609" s="196">
        <f>ROUND(J609*H609,3)</f>
        <v>0</v>
      </c>
      <c r="S609" s="66"/>
      <c r="T609" s="197">
        <f>S609*H609</f>
        <v>0</v>
      </c>
      <c r="U609" s="197">
        <v>2.4018600000000001</v>
      </c>
      <c r="V609" s="197">
        <f>U609*H609</f>
        <v>53.460599880000004</v>
      </c>
      <c r="W609" s="197">
        <v>0</v>
      </c>
      <c r="X609" s="198">
        <f>W609*H609</f>
        <v>0</v>
      </c>
      <c r="Y609" s="37"/>
      <c r="Z609" s="37"/>
      <c r="AA609" s="37"/>
      <c r="AB609" s="37"/>
      <c r="AC609" s="37"/>
      <c r="AD609" s="37"/>
      <c r="AE609" s="37"/>
      <c r="AR609" s="199" t="s">
        <v>335</v>
      </c>
      <c r="AT609" s="199" t="s">
        <v>331</v>
      </c>
      <c r="AU609" s="199" t="s">
        <v>96</v>
      </c>
      <c r="AY609" s="19" t="s">
        <v>329</v>
      </c>
      <c r="BE609" s="115">
        <f>IF(O609="základná",K609,0)</f>
        <v>0</v>
      </c>
      <c r="BF609" s="115">
        <f>IF(O609="znížená",K609,0)</f>
        <v>0</v>
      </c>
      <c r="BG609" s="115">
        <f>IF(O609="zákl. prenesená",K609,0)</f>
        <v>0</v>
      </c>
      <c r="BH609" s="115">
        <f>IF(O609="zníž. prenesená",K609,0)</f>
        <v>0</v>
      </c>
      <c r="BI609" s="115">
        <f>IF(O609="nulová",K609,0)</f>
        <v>0</v>
      </c>
      <c r="BJ609" s="19" t="s">
        <v>96</v>
      </c>
      <c r="BK609" s="200">
        <f>ROUND(P609*H609,3)</f>
        <v>0</v>
      </c>
      <c r="BL609" s="19" t="s">
        <v>335</v>
      </c>
      <c r="BM609" s="199" t="s">
        <v>854</v>
      </c>
    </row>
    <row r="610" spans="1:65" s="13" customFormat="1" ht="11.25">
      <c r="B610" s="201"/>
      <c r="D610" s="202" t="s">
        <v>348</v>
      </c>
      <c r="E610" s="203" t="s">
        <v>1</v>
      </c>
      <c r="F610" s="204" t="s">
        <v>855</v>
      </c>
      <c r="H610" s="205">
        <v>4.9569999999999999</v>
      </c>
      <c r="I610" s="206"/>
      <c r="J610" s="206"/>
      <c r="M610" s="201"/>
      <c r="N610" s="207"/>
      <c r="O610" s="208"/>
      <c r="P610" s="208"/>
      <c r="Q610" s="208"/>
      <c r="R610" s="208"/>
      <c r="S610" s="208"/>
      <c r="T610" s="208"/>
      <c r="U610" s="208"/>
      <c r="V610" s="208"/>
      <c r="W610" s="208"/>
      <c r="X610" s="209"/>
      <c r="AT610" s="203" t="s">
        <v>348</v>
      </c>
      <c r="AU610" s="203" t="s">
        <v>96</v>
      </c>
      <c r="AV610" s="13" t="s">
        <v>96</v>
      </c>
      <c r="AW610" s="13" t="s">
        <v>4</v>
      </c>
      <c r="AX610" s="13" t="s">
        <v>83</v>
      </c>
      <c r="AY610" s="203" t="s">
        <v>329</v>
      </c>
    </row>
    <row r="611" spans="1:65" s="13" customFormat="1" ht="11.25">
      <c r="B611" s="201"/>
      <c r="D611" s="202" t="s">
        <v>348</v>
      </c>
      <c r="E611" s="203" t="s">
        <v>1</v>
      </c>
      <c r="F611" s="204" t="s">
        <v>856</v>
      </c>
      <c r="H611" s="205">
        <v>0.52600000000000002</v>
      </c>
      <c r="I611" s="206"/>
      <c r="J611" s="206"/>
      <c r="M611" s="201"/>
      <c r="N611" s="207"/>
      <c r="O611" s="208"/>
      <c r="P611" s="208"/>
      <c r="Q611" s="208"/>
      <c r="R611" s="208"/>
      <c r="S611" s="208"/>
      <c r="T611" s="208"/>
      <c r="U611" s="208"/>
      <c r="V611" s="208"/>
      <c r="W611" s="208"/>
      <c r="X611" s="209"/>
      <c r="AT611" s="203" t="s">
        <v>348</v>
      </c>
      <c r="AU611" s="203" t="s">
        <v>96</v>
      </c>
      <c r="AV611" s="13" t="s">
        <v>96</v>
      </c>
      <c r="AW611" s="13" t="s">
        <v>4</v>
      </c>
      <c r="AX611" s="13" t="s">
        <v>83</v>
      </c>
      <c r="AY611" s="203" t="s">
        <v>329</v>
      </c>
    </row>
    <row r="612" spans="1:65" s="13" customFormat="1" ht="11.25">
      <c r="B612" s="201"/>
      <c r="D612" s="202" t="s">
        <v>348</v>
      </c>
      <c r="E612" s="203" t="s">
        <v>1</v>
      </c>
      <c r="F612" s="204" t="s">
        <v>857</v>
      </c>
      <c r="H612" s="205">
        <v>1.38</v>
      </c>
      <c r="I612" s="206"/>
      <c r="J612" s="206"/>
      <c r="M612" s="201"/>
      <c r="N612" s="207"/>
      <c r="O612" s="208"/>
      <c r="P612" s="208"/>
      <c r="Q612" s="208"/>
      <c r="R612" s="208"/>
      <c r="S612" s="208"/>
      <c r="T612" s="208"/>
      <c r="U612" s="208"/>
      <c r="V612" s="208"/>
      <c r="W612" s="208"/>
      <c r="X612" s="209"/>
      <c r="AT612" s="203" t="s">
        <v>348</v>
      </c>
      <c r="AU612" s="203" t="s">
        <v>96</v>
      </c>
      <c r="AV612" s="13" t="s">
        <v>96</v>
      </c>
      <c r="AW612" s="13" t="s">
        <v>4</v>
      </c>
      <c r="AX612" s="13" t="s">
        <v>83</v>
      </c>
      <c r="AY612" s="203" t="s">
        <v>329</v>
      </c>
    </row>
    <row r="613" spans="1:65" s="13" customFormat="1" ht="11.25">
      <c r="B613" s="201"/>
      <c r="D613" s="202" t="s">
        <v>348</v>
      </c>
      <c r="E613" s="203" t="s">
        <v>1</v>
      </c>
      <c r="F613" s="204" t="s">
        <v>858</v>
      </c>
      <c r="H613" s="205">
        <v>7.5979999999999999</v>
      </c>
      <c r="I613" s="206"/>
      <c r="J613" s="206"/>
      <c r="M613" s="201"/>
      <c r="N613" s="207"/>
      <c r="O613" s="208"/>
      <c r="P613" s="208"/>
      <c r="Q613" s="208"/>
      <c r="R613" s="208"/>
      <c r="S613" s="208"/>
      <c r="T613" s="208"/>
      <c r="U613" s="208"/>
      <c r="V613" s="208"/>
      <c r="W613" s="208"/>
      <c r="X613" s="209"/>
      <c r="AT613" s="203" t="s">
        <v>348</v>
      </c>
      <c r="AU613" s="203" t="s">
        <v>96</v>
      </c>
      <c r="AV613" s="13" t="s">
        <v>96</v>
      </c>
      <c r="AW613" s="13" t="s">
        <v>4</v>
      </c>
      <c r="AX613" s="13" t="s">
        <v>83</v>
      </c>
      <c r="AY613" s="203" t="s">
        <v>329</v>
      </c>
    </row>
    <row r="614" spans="1:65" s="13" customFormat="1" ht="11.25">
      <c r="B614" s="201"/>
      <c r="D614" s="202" t="s">
        <v>348</v>
      </c>
      <c r="E614" s="203" t="s">
        <v>1</v>
      </c>
      <c r="F614" s="204" t="s">
        <v>859</v>
      </c>
      <c r="H614" s="205">
        <v>0.52900000000000003</v>
      </c>
      <c r="I614" s="206"/>
      <c r="J614" s="206"/>
      <c r="M614" s="201"/>
      <c r="N614" s="207"/>
      <c r="O614" s="208"/>
      <c r="P614" s="208"/>
      <c r="Q614" s="208"/>
      <c r="R614" s="208"/>
      <c r="S614" s="208"/>
      <c r="T614" s="208"/>
      <c r="U614" s="208"/>
      <c r="V614" s="208"/>
      <c r="W614" s="208"/>
      <c r="X614" s="209"/>
      <c r="AT614" s="203" t="s">
        <v>348</v>
      </c>
      <c r="AU614" s="203" t="s">
        <v>96</v>
      </c>
      <c r="AV614" s="13" t="s">
        <v>96</v>
      </c>
      <c r="AW614" s="13" t="s">
        <v>4</v>
      </c>
      <c r="AX614" s="13" t="s">
        <v>83</v>
      </c>
      <c r="AY614" s="203" t="s">
        <v>329</v>
      </c>
    </row>
    <row r="615" spans="1:65" s="13" customFormat="1" ht="11.25">
      <c r="B615" s="201"/>
      <c r="D615" s="202" t="s">
        <v>348</v>
      </c>
      <c r="E615" s="203" t="s">
        <v>1</v>
      </c>
      <c r="F615" s="204" t="s">
        <v>860</v>
      </c>
      <c r="H615" s="205">
        <v>0.77400000000000002</v>
      </c>
      <c r="I615" s="206"/>
      <c r="J615" s="206"/>
      <c r="M615" s="201"/>
      <c r="N615" s="207"/>
      <c r="O615" s="208"/>
      <c r="P615" s="208"/>
      <c r="Q615" s="208"/>
      <c r="R615" s="208"/>
      <c r="S615" s="208"/>
      <c r="T615" s="208"/>
      <c r="U615" s="208"/>
      <c r="V615" s="208"/>
      <c r="W615" s="208"/>
      <c r="X615" s="209"/>
      <c r="AT615" s="203" t="s">
        <v>348</v>
      </c>
      <c r="AU615" s="203" t="s">
        <v>96</v>
      </c>
      <c r="AV615" s="13" t="s">
        <v>96</v>
      </c>
      <c r="AW615" s="13" t="s">
        <v>4</v>
      </c>
      <c r="AX615" s="13" t="s">
        <v>83</v>
      </c>
      <c r="AY615" s="203" t="s">
        <v>329</v>
      </c>
    </row>
    <row r="616" spans="1:65" s="13" customFormat="1" ht="11.25">
      <c r="B616" s="201"/>
      <c r="D616" s="202" t="s">
        <v>348</v>
      </c>
      <c r="E616" s="203" t="s">
        <v>1</v>
      </c>
      <c r="F616" s="204" t="s">
        <v>861</v>
      </c>
      <c r="H616" s="205">
        <v>0.54200000000000004</v>
      </c>
      <c r="I616" s="206"/>
      <c r="J616" s="206"/>
      <c r="M616" s="201"/>
      <c r="N616" s="207"/>
      <c r="O616" s="208"/>
      <c r="P616" s="208"/>
      <c r="Q616" s="208"/>
      <c r="R616" s="208"/>
      <c r="S616" s="208"/>
      <c r="T616" s="208"/>
      <c r="U616" s="208"/>
      <c r="V616" s="208"/>
      <c r="W616" s="208"/>
      <c r="X616" s="209"/>
      <c r="AT616" s="203" t="s">
        <v>348</v>
      </c>
      <c r="AU616" s="203" t="s">
        <v>96</v>
      </c>
      <c r="AV616" s="13" t="s">
        <v>96</v>
      </c>
      <c r="AW616" s="13" t="s">
        <v>4</v>
      </c>
      <c r="AX616" s="13" t="s">
        <v>83</v>
      </c>
      <c r="AY616" s="203" t="s">
        <v>329</v>
      </c>
    </row>
    <row r="617" spans="1:65" s="13" customFormat="1" ht="11.25">
      <c r="B617" s="201"/>
      <c r="D617" s="202" t="s">
        <v>348</v>
      </c>
      <c r="E617" s="203" t="s">
        <v>1</v>
      </c>
      <c r="F617" s="204" t="s">
        <v>862</v>
      </c>
      <c r="H617" s="205">
        <v>1.08</v>
      </c>
      <c r="I617" s="206"/>
      <c r="J617" s="206"/>
      <c r="M617" s="201"/>
      <c r="N617" s="207"/>
      <c r="O617" s="208"/>
      <c r="P617" s="208"/>
      <c r="Q617" s="208"/>
      <c r="R617" s="208"/>
      <c r="S617" s="208"/>
      <c r="T617" s="208"/>
      <c r="U617" s="208"/>
      <c r="V617" s="208"/>
      <c r="W617" s="208"/>
      <c r="X617" s="209"/>
      <c r="AT617" s="203" t="s">
        <v>348</v>
      </c>
      <c r="AU617" s="203" t="s">
        <v>96</v>
      </c>
      <c r="AV617" s="13" t="s">
        <v>96</v>
      </c>
      <c r="AW617" s="13" t="s">
        <v>4</v>
      </c>
      <c r="AX617" s="13" t="s">
        <v>83</v>
      </c>
      <c r="AY617" s="203" t="s">
        <v>329</v>
      </c>
    </row>
    <row r="618" spans="1:65" s="13" customFormat="1" ht="11.25">
      <c r="B618" s="201"/>
      <c r="D618" s="202" t="s">
        <v>348</v>
      </c>
      <c r="E618" s="203" t="s">
        <v>1</v>
      </c>
      <c r="F618" s="204" t="s">
        <v>863</v>
      </c>
      <c r="H618" s="205">
        <v>0.24199999999999999</v>
      </c>
      <c r="I618" s="206"/>
      <c r="J618" s="206"/>
      <c r="M618" s="201"/>
      <c r="N618" s="207"/>
      <c r="O618" s="208"/>
      <c r="P618" s="208"/>
      <c r="Q618" s="208"/>
      <c r="R618" s="208"/>
      <c r="S618" s="208"/>
      <c r="T618" s="208"/>
      <c r="U618" s="208"/>
      <c r="V618" s="208"/>
      <c r="W618" s="208"/>
      <c r="X618" s="209"/>
      <c r="AT618" s="203" t="s">
        <v>348</v>
      </c>
      <c r="AU618" s="203" t="s">
        <v>96</v>
      </c>
      <c r="AV618" s="13" t="s">
        <v>96</v>
      </c>
      <c r="AW618" s="13" t="s">
        <v>4</v>
      </c>
      <c r="AX618" s="13" t="s">
        <v>83</v>
      </c>
      <c r="AY618" s="203" t="s">
        <v>329</v>
      </c>
    </row>
    <row r="619" spans="1:65" s="13" customFormat="1" ht="11.25">
      <c r="B619" s="201"/>
      <c r="D619" s="202" t="s">
        <v>348</v>
      </c>
      <c r="E619" s="203" t="s">
        <v>1</v>
      </c>
      <c r="F619" s="204" t="s">
        <v>864</v>
      </c>
      <c r="H619" s="205">
        <v>0.314</v>
      </c>
      <c r="I619" s="206"/>
      <c r="J619" s="206"/>
      <c r="M619" s="201"/>
      <c r="N619" s="207"/>
      <c r="O619" s="208"/>
      <c r="P619" s="208"/>
      <c r="Q619" s="208"/>
      <c r="R619" s="208"/>
      <c r="S619" s="208"/>
      <c r="T619" s="208"/>
      <c r="U619" s="208"/>
      <c r="V619" s="208"/>
      <c r="W619" s="208"/>
      <c r="X619" s="209"/>
      <c r="AT619" s="203" t="s">
        <v>348</v>
      </c>
      <c r="AU619" s="203" t="s">
        <v>96</v>
      </c>
      <c r="AV619" s="13" t="s">
        <v>96</v>
      </c>
      <c r="AW619" s="13" t="s">
        <v>4</v>
      </c>
      <c r="AX619" s="13" t="s">
        <v>83</v>
      </c>
      <c r="AY619" s="203" t="s">
        <v>329</v>
      </c>
    </row>
    <row r="620" spans="1:65" s="13" customFormat="1" ht="11.25">
      <c r="B620" s="201"/>
      <c r="D620" s="202" t="s">
        <v>348</v>
      </c>
      <c r="E620" s="203" t="s">
        <v>1</v>
      </c>
      <c r="F620" s="204" t="s">
        <v>865</v>
      </c>
      <c r="H620" s="205">
        <v>0.96299999999999997</v>
      </c>
      <c r="I620" s="206"/>
      <c r="J620" s="206"/>
      <c r="M620" s="201"/>
      <c r="N620" s="207"/>
      <c r="O620" s="208"/>
      <c r="P620" s="208"/>
      <c r="Q620" s="208"/>
      <c r="R620" s="208"/>
      <c r="S620" s="208"/>
      <c r="T620" s="208"/>
      <c r="U620" s="208"/>
      <c r="V620" s="208"/>
      <c r="W620" s="208"/>
      <c r="X620" s="209"/>
      <c r="AT620" s="203" t="s">
        <v>348</v>
      </c>
      <c r="AU620" s="203" t="s">
        <v>96</v>
      </c>
      <c r="AV620" s="13" t="s">
        <v>96</v>
      </c>
      <c r="AW620" s="13" t="s">
        <v>4</v>
      </c>
      <c r="AX620" s="13" t="s">
        <v>83</v>
      </c>
      <c r="AY620" s="203" t="s">
        <v>329</v>
      </c>
    </row>
    <row r="621" spans="1:65" s="13" customFormat="1" ht="11.25">
      <c r="B621" s="201"/>
      <c r="D621" s="202" t="s">
        <v>348</v>
      </c>
      <c r="E621" s="203" t="s">
        <v>1</v>
      </c>
      <c r="F621" s="204" t="s">
        <v>866</v>
      </c>
      <c r="H621" s="205">
        <v>2.0659999999999998</v>
      </c>
      <c r="I621" s="206"/>
      <c r="J621" s="206"/>
      <c r="M621" s="201"/>
      <c r="N621" s="207"/>
      <c r="O621" s="208"/>
      <c r="P621" s="208"/>
      <c r="Q621" s="208"/>
      <c r="R621" s="208"/>
      <c r="S621" s="208"/>
      <c r="T621" s="208"/>
      <c r="U621" s="208"/>
      <c r="V621" s="208"/>
      <c r="W621" s="208"/>
      <c r="X621" s="209"/>
      <c r="AT621" s="203" t="s">
        <v>348</v>
      </c>
      <c r="AU621" s="203" t="s">
        <v>96</v>
      </c>
      <c r="AV621" s="13" t="s">
        <v>96</v>
      </c>
      <c r="AW621" s="13" t="s">
        <v>4</v>
      </c>
      <c r="AX621" s="13" t="s">
        <v>83</v>
      </c>
      <c r="AY621" s="203" t="s">
        <v>329</v>
      </c>
    </row>
    <row r="622" spans="1:65" s="13" customFormat="1" ht="11.25">
      <c r="B622" s="201"/>
      <c r="D622" s="202" t="s">
        <v>348</v>
      </c>
      <c r="E622" s="203" t="s">
        <v>1</v>
      </c>
      <c r="F622" s="204" t="s">
        <v>867</v>
      </c>
      <c r="H622" s="205">
        <v>0.75800000000000001</v>
      </c>
      <c r="I622" s="206"/>
      <c r="J622" s="206"/>
      <c r="M622" s="201"/>
      <c r="N622" s="207"/>
      <c r="O622" s="208"/>
      <c r="P622" s="208"/>
      <c r="Q622" s="208"/>
      <c r="R622" s="208"/>
      <c r="S622" s="208"/>
      <c r="T622" s="208"/>
      <c r="U622" s="208"/>
      <c r="V622" s="208"/>
      <c r="W622" s="208"/>
      <c r="X622" s="209"/>
      <c r="AT622" s="203" t="s">
        <v>348</v>
      </c>
      <c r="AU622" s="203" t="s">
        <v>96</v>
      </c>
      <c r="AV622" s="13" t="s">
        <v>96</v>
      </c>
      <c r="AW622" s="13" t="s">
        <v>4</v>
      </c>
      <c r="AX622" s="13" t="s">
        <v>83</v>
      </c>
      <c r="AY622" s="203" t="s">
        <v>329</v>
      </c>
    </row>
    <row r="623" spans="1:65" s="13" customFormat="1" ht="11.25">
      <c r="B623" s="201"/>
      <c r="D623" s="202" t="s">
        <v>348</v>
      </c>
      <c r="E623" s="203" t="s">
        <v>1</v>
      </c>
      <c r="F623" s="204" t="s">
        <v>868</v>
      </c>
      <c r="H623" s="205">
        <v>0.52900000000000003</v>
      </c>
      <c r="I623" s="206"/>
      <c r="J623" s="206"/>
      <c r="M623" s="201"/>
      <c r="N623" s="207"/>
      <c r="O623" s="208"/>
      <c r="P623" s="208"/>
      <c r="Q623" s="208"/>
      <c r="R623" s="208"/>
      <c r="S623" s="208"/>
      <c r="T623" s="208"/>
      <c r="U623" s="208"/>
      <c r="V623" s="208"/>
      <c r="W623" s="208"/>
      <c r="X623" s="209"/>
      <c r="AT623" s="203" t="s">
        <v>348</v>
      </c>
      <c r="AU623" s="203" t="s">
        <v>96</v>
      </c>
      <c r="AV623" s="13" t="s">
        <v>96</v>
      </c>
      <c r="AW623" s="13" t="s">
        <v>4</v>
      </c>
      <c r="AX623" s="13" t="s">
        <v>83</v>
      </c>
      <c r="AY623" s="203" t="s">
        <v>329</v>
      </c>
    </row>
    <row r="624" spans="1:65" s="15" customFormat="1" ht="11.25">
      <c r="B624" s="217"/>
      <c r="D624" s="202" t="s">
        <v>348</v>
      </c>
      <c r="E624" s="218" t="s">
        <v>1</v>
      </c>
      <c r="F624" s="219" t="s">
        <v>380</v>
      </c>
      <c r="H624" s="220">
        <v>22.257999999999999</v>
      </c>
      <c r="I624" s="221"/>
      <c r="J624" s="221"/>
      <c r="M624" s="217"/>
      <c r="N624" s="222"/>
      <c r="O624" s="223"/>
      <c r="P624" s="223"/>
      <c r="Q624" s="223"/>
      <c r="R624" s="223"/>
      <c r="S624" s="223"/>
      <c r="T624" s="223"/>
      <c r="U624" s="223"/>
      <c r="V624" s="223"/>
      <c r="W624" s="223"/>
      <c r="X624" s="224"/>
      <c r="AT624" s="218" t="s">
        <v>348</v>
      </c>
      <c r="AU624" s="218" t="s">
        <v>96</v>
      </c>
      <c r="AV624" s="15" t="s">
        <v>335</v>
      </c>
      <c r="AW624" s="15" t="s">
        <v>4</v>
      </c>
      <c r="AX624" s="15" t="s">
        <v>90</v>
      </c>
      <c r="AY624" s="218" t="s">
        <v>329</v>
      </c>
    </row>
    <row r="625" spans="1:65" s="2" customFormat="1" ht="24.2" customHeight="1">
      <c r="A625" s="37"/>
      <c r="B625" s="153"/>
      <c r="C625" s="187" t="s">
        <v>869</v>
      </c>
      <c r="D625" s="187" t="s">
        <v>331</v>
      </c>
      <c r="E625" s="188" t="s">
        <v>870</v>
      </c>
      <c r="F625" s="189" t="s">
        <v>871</v>
      </c>
      <c r="G625" s="190" t="s">
        <v>334</v>
      </c>
      <c r="H625" s="191">
        <v>146.22</v>
      </c>
      <c r="I625" s="192"/>
      <c r="J625" s="192"/>
      <c r="K625" s="191">
        <f>ROUND(P625*H625,3)</f>
        <v>0</v>
      </c>
      <c r="L625" s="193"/>
      <c r="M625" s="38"/>
      <c r="N625" s="194" t="s">
        <v>1</v>
      </c>
      <c r="O625" s="195" t="s">
        <v>47</v>
      </c>
      <c r="P625" s="196">
        <f>I625+J625</f>
        <v>0</v>
      </c>
      <c r="Q625" s="196">
        <f>ROUND(I625*H625,3)</f>
        <v>0</v>
      </c>
      <c r="R625" s="196">
        <f>ROUND(J625*H625,3)</f>
        <v>0</v>
      </c>
      <c r="S625" s="66"/>
      <c r="T625" s="197">
        <f>S625*H625</f>
        <v>0</v>
      </c>
      <c r="U625" s="197">
        <v>3.4099999999999998E-3</v>
      </c>
      <c r="V625" s="197">
        <f>U625*H625</f>
        <v>0.49861019999999995</v>
      </c>
      <c r="W625" s="197">
        <v>0</v>
      </c>
      <c r="X625" s="198">
        <f>W625*H625</f>
        <v>0</v>
      </c>
      <c r="Y625" s="37"/>
      <c r="Z625" s="37"/>
      <c r="AA625" s="37"/>
      <c r="AB625" s="37"/>
      <c r="AC625" s="37"/>
      <c r="AD625" s="37"/>
      <c r="AE625" s="37"/>
      <c r="AR625" s="199" t="s">
        <v>335</v>
      </c>
      <c r="AT625" s="199" t="s">
        <v>331</v>
      </c>
      <c r="AU625" s="199" t="s">
        <v>96</v>
      </c>
      <c r="AY625" s="19" t="s">
        <v>329</v>
      </c>
      <c r="BE625" s="115">
        <f>IF(O625="základná",K625,0)</f>
        <v>0</v>
      </c>
      <c r="BF625" s="115">
        <f>IF(O625="znížená",K625,0)</f>
        <v>0</v>
      </c>
      <c r="BG625" s="115">
        <f>IF(O625="zákl. prenesená",K625,0)</f>
        <v>0</v>
      </c>
      <c r="BH625" s="115">
        <f>IF(O625="zníž. prenesená",K625,0)</f>
        <v>0</v>
      </c>
      <c r="BI625" s="115">
        <f>IF(O625="nulová",K625,0)</f>
        <v>0</v>
      </c>
      <c r="BJ625" s="19" t="s">
        <v>96</v>
      </c>
      <c r="BK625" s="200">
        <f>ROUND(P625*H625,3)</f>
        <v>0</v>
      </c>
      <c r="BL625" s="19" t="s">
        <v>335</v>
      </c>
      <c r="BM625" s="199" t="s">
        <v>872</v>
      </c>
    </row>
    <row r="626" spans="1:65" s="13" customFormat="1" ht="11.25">
      <c r="B626" s="201"/>
      <c r="D626" s="202" t="s">
        <v>348</v>
      </c>
      <c r="E626" s="203" t="s">
        <v>1</v>
      </c>
      <c r="F626" s="204" t="s">
        <v>873</v>
      </c>
      <c r="H626" s="205">
        <v>33.043999999999997</v>
      </c>
      <c r="I626" s="206"/>
      <c r="J626" s="206"/>
      <c r="M626" s="201"/>
      <c r="N626" s="207"/>
      <c r="O626" s="208"/>
      <c r="P626" s="208"/>
      <c r="Q626" s="208"/>
      <c r="R626" s="208"/>
      <c r="S626" s="208"/>
      <c r="T626" s="208"/>
      <c r="U626" s="208"/>
      <c r="V626" s="208"/>
      <c r="W626" s="208"/>
      <c r="X626" s="209"/>
      <c r="AT626" s="203" t="s">
        <v>348</v>
      </c>
      <c r="AU626" s="203" t="s">
        <v>96</v>
      </c>
      <c r="AV626" s="13" t="s">
        <v>96</v>
      </c>
      <c r="AW626" s="13" t="s">
        <v>4</v>
      </c>
      <c r="AX626" s="13" t="s">
        <v>83</v>
      </c>
      <c r="AY626" s="203" t="s">
        <v>329</v>
      </c>
    </row>
    <row r="627" spans="1:65" s="13" customFormat="1" ht="11.25">
      <c r="B627" s="201"/>
      <c r="D627" s="202" t="s">
        <v>348</v>
      </c>
      <c r="E627" s="203" t="s">
        <v>1</v>
      </c>
      <c r="F627" s="204" t="s">
        <v>874</v>
      </c>
      <c r="H627" s="205">
        <v>3.5059999999999998</v>
      </c>
      <c r="I627" s="206"/>
      <c r="J627" s="206"/>
      <c r="M627" s="201"/>
      <c r="N627" s="207"/>
      <c r="O627" s="208"/>
      <c r="P627" s="208"/>
      <c r="Q627" s="208"/>
      <c r="R627" s="208"/>
      <c r="S627" s="208"/>
      <c r="T627" s="208"/>
      <c r="U627" s="208"/>
      <c r="V627" s="208"/>
      <c r="W627" s="208"/>
      <c r="X627" s="209"/>
      <c r="AT627" s="203" t="s">
        <v>348</v>
      </c>
      <c r="AU627" s="203" t="s">
        <v>96</v>
      </c>
      <c r="AV627" s="13" t="s">
        <v>96</v>
      </c>
      <c r="AW627" s="13" t="s">
        <v>4</v>
      </c>
      <c r="AX627" s="13" t="s">
        <v>83</v>
      </c>
      <c r="AY627" s="203" t="s">
        <v>329</v>
      </c>
    </row>
    <row r="628" spans="1:65" s="13" customFormat="1" ht="11.25">
      <c r="B628" s="201"/>
      <c r="D628" s="202" t="s">
        <v>348</v>
      </c>
      <c r="E628" s="203" t="s">
        <v>1</v>
      </c>
      <c r="F628" s="204" t="s">
        <v>875</v>
      </c>
      <c r="H628" s="205">
        <v>9.1999999999999993</v>
      </c>
      <c r="I628" s="206"/>
      <c r="J628" s="206"/>
      <c r="M628" s="201"/>
      <c r="N628" s="207"/>
      <c r="O628" s="208"/>
      <c r="P628" s="208"/>
      <c r="Q628" s="208"/>
      <c r="R628" s="208"/>
      <c r="S628" s="208"/>
      <c r="T628" s="208"/>
      <c r="U628" s="208"/>
      <c r="V628" s="208"/>
      <c r="W628" s="208"/>
      <c r="X628" s="209"/>
      <c r="AT628" s="203" t="s">
        <v>348</v>
      </c>
      <c r="AU628" s="203" t="s">
        <v>96</v>
      </c>
      <c r="AV628" s="13" t="s">
        <v>96</v>
      </c>
      <c r="AW628" s="13" t="s">
        <v>4</v>
      </c>
      <c r="AX628" s="13" t="s">
        <v>83</v>
      </c>
      <c r="AY628" s="203" t="s">
        <v>329</v>
      </c>
    </row>
    <row r="629" spans="1:65" s="13" customFormat="1" ht="11.25">
      <c r="B629" s="201"/>
      <c r="D629" s="202" t="s">
        <v>348</v>
      </c>
      <c r="E629" s="203" t="s">
        <v>1</v>
      </c>
      <c r="F629" s="204" t="s">
        <v>876</v>
      </c>
      <c r="H629" s="205">
        <v>50.652000000000001</v>
      </c>
      <c r="I629" s="206"/>
      <c r="J629" s="206"/>
      <c r="M629" s="201"/>
      <c r="N629" s="207"/>
      <c r="O629" s="208"/>
      <c r="P629" s="208"/>
      <c r="Q629" s="208"/>
      <c r="R629" s="208"/>
      <c r="S629" s="208"/>
      <c r="T629" s="208"/>
      <c r="U629" s="208"/>
      <c r="V629" s="208"/>
      <c r="W629" s="208"/>
      <c r="X629" s="209"/>
      <c r="AT629" s="203" t="s">
        <v>348</v>
      </c>
      <c r="AU629" s="203" t="s">
        <v>96</v>
      </c>
      <c r="AV629" s="13" t="s">
        <v>96</v>
      </c>
      <c r="AW629" s="13" t="s">
        <v>4</v>
      </c>
      <c r="AX629" s="13" t="s">
        <v>83</v>
      </c>
      <c r="AY629" s="203" t="s">
        <v>329</v>
      </c>
    </row>
    <row r="630" spans="1:65" s="13" customFormat="1" ht="11.25">
      <c r="B630" s="201"/>
      <c r="D630" s="202" t="s">
        <v>348</v>
      </c>
      <c r="E630" s="203" t="s">
        <v>1</v>
      </c>
      <c r="F630" s="204" t="s">
        <v>877</v>
      </c>
      <c r="H630" s="205">
        <v>3.528</v>
      </c>
      <c r="I630" s="206"/>
      <c r="J630" s="206"/>
      <c r="M630" s="201"/>
      <c r="N630" s="207"/>
      <c r="O630" s="208"/>
      <c r="P630" s="208"/>
      <c r="Q630" s="208"/>
      <c r="R630" s="208"/>
      <c r="S630" s="208"/>
      <c r="T630" s="208"/>
      <c r="U630" s="208"/>
      <c r="V630" s="208"/>
      <c r="W630" s="208"/>
      <c r="X630" s="209"/>
      <c r="AT630" s="203" t="s">
        <v>348</v>
      </c>
      <c r="AU630" s="203" t="s">
        <v>96</v>
      </c>
      <c r="AV630" s="13" t="s">
        <v>96</v>
      </c>
      <c r="AW630" s="13" t="s">
        <v>4</v>
      </c>
      <c r="AX630" s="13" t="s">
        <v>83</v>
      </c>
      <c r="AY630" s="203" t="s">
        <v>329</v>
      </c>
    </row>
    <row r="631" spans="1:65" s="13" customFormat="1" ht="11.25">
      <c r="B631" s="201"/>
      <c r="D631" s="202" t="s">
        <v>348</v>
      </c>
      <c r="E631" s="203" t="s">
        <v>1</v>
      </c>
      <c r="F631" s="204" t="s">
        <v>878</v>
      </c>
      <c r="H631" s="205">
        <v>5.16</v>
      </c>
      <c r="I631" s="206"/>
      <c r="J631" s="206"/>
      <c r="M631" s="201"/>
      <c r="N631" s="207"/>
      <c r="O631" s="208"/>
      <c r="P631" s="208"/>
      <c r="Q631" s="208"/>
      <c r="R631" s="208"/>
      <c r="S631" s="208"/>
      <c r="T631" s="208"/>
      <c r="U631" s="208"/>
      <c r="V631" s="208"/>
      <c r="W631" s="208"/>
      <c r="X631" s="209"/>
      <c r="AT631" s="203" t="s">
        <v>348</v>
      </c>
      <c r="AU631" s="203" t="s">
        <v>96</v>
      </c>
      <c r="AV631" s="13" t="s">
        <v>96</v>
      </c>
      <c r="AW631" s="13" t="s">
        <v>4</v>
      </c>
      <c r="AX631" s="13" t="s">
        <v>83</v>
      </c>
      <c r="AY631" s="203" t="s">
        <v>329</v>
      </c>
    </row>
    <row r="632" spans="1:65" s="13" customFormat="1" ht="11.25">
      <c r="B632" s="201"/>
      <c r="D632" s="202" t="s">
        <v>348</v>
      </c>
      <c r="E632" s="203" t="s">
        <v>1</v>
      </c>
      <c r="F632" s="204" t="s">
        <v>879</v>
      </c>
      <c r="H632" s="205">
        <v>3.6120000000000001</v>
      </c>
      <c r="I632" s="206"/>
      <c r="J632" s="206"/>
      <c r="M632" s="201"/>
      <c r="N632" s="207"/>
      <c r="O632" s="208"/>
      <c r="P632" s="208"/>
      <c r="Q632" s="208"/>
      <c r="R632" s="208"/>
      <c r="S632" s="208"/>
      <c r="T632" s="208"/>
      <c r="U632" s="208"/>
      <c r="V632" s="208"/>
      <c r="W632" s="208"/>
      <c r="X632" s="209"/>
      <c r="AT632" s="203" t="s">
        <v>348</v>
      </c>
      <c r="AU632" s="203" t="s">
        <v>96</v>
      </c>
      <c r="AV632" s="13" t="s">
        <v>96</v>
      </c>
      <c r="AW632" s="13" t="s">
        <v>4</v>
      </c>
      <c r="AX632" s="13" t="s">
        <v>83</v>
      </c>
      <c r="AY632" s="203" t="s">
        <v>329</v>
      </c>
    </row>
    <row r="633" spans="1:65" s="13" customFormat="1" ht="11.25">
      <c r="B633" s="201"/>
      <c r="D633" s="202" t="s">
        <v>348</v>
      </c>
      <c r="E633" s="203" t="s">
        <v>1</v>
      </c>
      <c r="F633" s="204" t="s">
        <v>880</v>
      </c>
      <c r="H633" s="205">
        <v>7.2</v>
      </c>
      <c r="I633" s="206"/>
      <c r="J633" s="206"/>
      <c r="M633" s="201"/>
      <c r="N633" s="207"/>
      <c r="O633" s="208"/>
      <c r="P633" s="208"/>
      <c r="Q633" s="208"/>
      <c r="R633" s="208"/>
      <c r="S633" s="208"/>
      <c r="T633" s="208"/>
      <c r="U633" s="208"/>
      <c r="V633" s="208"/>
      <c r="W633" s="208"/>
      <c r="X633" s="209"/>
      <c r="AT633" s="203" t="s">
        <v>348</v>
      </c>
      <c r="AU633" s="203" t="s">
        <v>96</v>
      </c>
      <c r="AV633" s="13" t="s">
        <v>96</v>
      </c>
      <c r="AW633" s="13" t="s">
        <v>4</v>
      </c>
      <c r="AX633" s="13" t="s">
        <v>83</v>
      </c>
      <c r="AY633" s="203" t="s">
        <v>329</v>
      </c>
    </row>
    <row r="634" spans="1:65" s="13" customFormat="1" ht="11.25">
      <c r="B634" s="201"/>
      <c r="D634" s="202" t="s">
        <v>348</v>
      </c>
      <c r="E634" s="203" t="s">
        <v>1</v>
      </c>
      <c r="F634" s="204" t="s">
        <v>881</v>
      </c>
      <c r="H634" s="205">
        <v>1.615</v>
      </c>
      <c r="I634" s="206"/>
      <c r="J634" s="206"/>
      <c r="M634" s="201"/>
      <c r="N634" s="207"/>
      <c r="O634" s="208"/>
      <c r="P634" s="208"/>
      <c r="Q634" s="208"/>
      <c r="R634" s="208"/>
      <c r="S634" s="208"/>
      <c r="T634" s="208"/>
      <c r="U634" s="208"/>
      <c r="V634" s="208"/>
      <c r="W634" s="208"/>
      <c r="X634" s="209"/>
      <c r="AT634" s="203" t="s">
        <v>348</v>
      </c>
      <c r="AU634" s="203" t="s">
        <v>96</v>
      </c>
      <c r="AV634" s="13" t="s">
        <v>96</v>
      </c>
      <c r="AW634" s="13" t="s">
        <v>4</v>
      </c>
      <c r="AX634" s="13" t="s">
        <v>83</v>
      </c>
      <c r="AY634" s="203" t="s">
        <v>329</v>
      </c>
    </row>
    <row r="635" spans="1:65" s="13" customFormat="1" ht="11.25">
      <c r="B635" s="201"/>
      <c r="D635" s="202" t="s">
        <v>348</v>
      </c>
      <c r="E635" s="203" t="s">
        <v>1</v>
      </c>
      <c r="F635" s="204" t="s">
        <v>882</v>
      </c>
      <c r="H635" s="205">
        <v>2.09</v>
      </c>
      <c r="I635" s="206"/>
      <c r="J635" s="206"/>
      <c r="M635" s="201"/>
      <c r="N635" s="207"/>
      <c r="O635" s="208"/>
      <c r="P635" s="208"/>
      <c r="Q635" s="208"/>
      <c r="R635" s="208"/>
      <c r="S635" s="208"/>
      <c r="T635" s="208"/>
      <c r="U635" s="208"/>
      <c r="V635" s="208"/>
      <c r="W635" s="208"/>
      <c r="X635" s="209"/>
      <c r="AT635" s="203" t="s">
        <v>348</v>
      </c>
      <c r="AU635" s="203" t="s">
        <v>96</v>
      </c>
      <c r="AV635" s="13" t="s">
        <v>96</v>
      </c>
      <c r="AW635" s="13" t="s">
        <v>4</v>
      </c>
      <c r="AX635" s="13" t="s">
        <v>83</v>
      </c>
      <c r="AY635" s="203" t="s">
        <v>329</v>
      </c>
    </row>
    <row r="636" spans="1:65" s="13" customFormat="1" ht="11.25">
      <c r="B636" s="201"/>
      <c r="D636" s="202" t="s">
        <v>348</v>
      </c>
      <c r="E636" s="203" t="s">
        <v>1</v>
      </c>
      <c r="F636" s="204" t="s">
        <v>883</v>
      </c>
      <c r="H636" s="205">
        <v>7.7009999999999996</v>
      </c>
      <c r="I636" s="206"/>
      <c r="J636" s="206"/>
      <c r="M636" s="201"/>
      <c r="N636" s="207"/>
      <c r="O636" s="208"/>
      <c r="P636" s="208"/>
      <c r="Q636" s="208"/>
      <c r="R636" s="208"/>
      <c r="S636" s="208"/>
      <c r="T636" s="208"/>
      <c r="U636" s="208"/>
      <c r="V636" s="208"/>
      <c r="W636" s="208"/>
      <c r="X636" s="209"/>
      <c r="AT636" s="203" t="s">
        <v>348</v>
      </c>
      <c r="AU636" s="203" t="s">
        <v>96</v>
      </c>
      <c r="AV636" s="13" t="s">
        <v>96</v>
      </c>
      <c r="AW636" s="13" t="s">
        <v>4</v>
      </c>
      <c r="AX636" s="13" t="s">
        <v>83</v>
      </c>
      <c r="AY636" s="203" t="s">
        <v>329</v>
      </c>
    </row>
    <row r="637" spans="1:65" s="13" customFormat="1" ht="11.25">
      <c r="B637" s="201"/>
      <c r="D637" s="202" t="s">
        <v>348</v>
      </c>
      <c r="E637" s="203" t="s">
        <v>1</v>
      </c>
      <c r="F637" s="204" t="s">
        <v>884</v>
      </c>
      <c r="H637" s="205">
        <v>10.329000000000001</v>
      </c>
      <c r="I637" s="206"/>
      <c r="J637" s="206"/>
      <c r="M637" s="201"/>
      <c r="N637" s="207"/>
      <c r="O637" s="208"/>
      <c r="P637" s="208"/>
      <c r="Q637" s="208"/>
      <c r="R637" s="208"/>
      <c r="S637" s="208"/>
      <c r="T637" s="208"/>
      <c r="U637" s="208"/>
      <c r="V637" s="208"/>
      <c r="W637" s="208"/>
      <c r="X637" s="209"/>
      <c r="AT637" s="203" t="s">
        <v>348</v>
      </c>
      <c r="AU637" s="203" t="s">
        <v>96</v>
      </c>
      <c r="AV637" s="13" t="s">
        <v>96</v>
      </c>
      <c r="AW637" s="13" t="s">
        <v>4</v>
      </c>
      <c r="AX637" s="13" t="s">
        <v>83</v>
      </c>
      <c r="AY637" s="203" t="s">
        <v>329</v>
      </c>
    </row>
    <row r="638" spans="1:65" s="13" customFormat="1" ht="11.25">
      <c r="B638" s="201"/>
      <c r="D638" s="202" t="s">
        <v>348</v>
      </c>
      <c r="E638" s="203" t="s">
        <v>1</v>
      </c>
      <c r="F638" s="204" t="s">
        <v>885</v>
      </c>
      <c r="H638" s="205">
        <v>5.0549999999999997</v>
      </c>
      <c r="I638" s="206"/>
      <c r="J638" s="206"/>
      <c r="M638" s="201"/>
      <c r="N638" s="207"/>
      <c r="O638" s="208"/>
      <c r="P638" s="208"/>
      <c r="Q638" s="208"/>
      <c r="R638" s="208"/>
      <c r="S638" s="208"/>
      <c r="T638" s="208"/>
      <c r="U638" s="208"/>
      <c r="V638" s="208"/>
      <c r="W638" s="208"/>
      <c r="X638" s="209"/>
      <c r="AT638" s="203" t="s">
        <v>348</v>
      </c>
      <c r="AU638" s="203" t="s">
        <v>96</v>
      </c>
      <c r="AV638" s="13" t="s">
        <v>96</v>
      </c>
      <c r="AW638" s="13" t="s">
        <v>4</v>
      </c>
      <c r="AX638" s="13" t="s">
        <v>83</v>
      </c>
      <c r="AY638" s="203" t="s">
        <v>329</v>
      </c>
    </row>
    <row r="639" spans="1:65" s="13" customFormat="1" ht="11.25">
      <c r="B639" s="201"/>
      <c r="D639" s="202" t="s">
        <v>348</v>
      </c>
      <c r="E639" s="203" t="s">
        <v>1</v>
      </c>
      <c r="F639" s="204" t="s">
        <v>886</v>
      </c>
      <c r="H639" s="205">
        <v>3.528</v>
      </c>
      <c r="I639" s="206"/>
      <c r="J639" s="206"/>
      <c r="M639" s="201"/>
      <c r="N639" s="207"/>
      <c r="O639" s="208"/>
      <c r="P639" s="208"/>
      <c r="Q639" s="208"/>
      <c r="R639" s="208"/>
      <c r="S639" s="208"/>
      <c r="T639" s="208"/>
      <c r="U639" s="208"/>
      <c r="V639" s="208"/>
      <c r="W639" s="208"/>
      <c r="X639" s="209"/>
      <c r="AT639" s="203" t="s">
        <v>348</v>
      </c>
      <c r="AU639" s="203" t="s">
        <v>96</v>
      </c>
      <c r="AV639" s="13" t="s">
        <v>96</v>
      </c>
      <c r="AW639" s="13" t="s">
        <v>4</v>
      </c>
      <c r="AX639" s="13" t="s">
        <v>83</v>
      </c>
      <c r="AY639" s="203" t="s">
        <v>329</v>
      </c>
    </row>
    <row r="640" spans="1:65" s="15" customFormat="1" ht="11.25">
      <c r="B640" s="217"/>
      <c r="D640" s="202" t="s">
        <v>348</v>
      </c>
      <c r="E640" s="218" t="s">
        <v>1</v>
      </c>
      <c r="F640" s="219" t="s">
        <v>380</v>
      </c>
      <c r="H640" s="220">
        <v>146.22</v>
      </c>
      <c r="I640" s="221"/>
      <c r="J640" s="221"/>
      <c r="M640" s="217"/>
      <c r="N640" s="222"/>
      <c r="O640" s="223"/>
      <c r="P640" s="223"/>
      <c r="Q640" s="223"/>
      <c r="R640" s="223"/>
      <c r="S640" s="223"/>
      <c r="T640" s="223"/>
      <c r="U640" s="223"/>
      <c r="V640" s="223"/>
      <c r="W640" s="223"/>
      <c r="X640" s="224"/>
      <c r="AT640" s="218" t="s">
        <v>348</v>
      </c>
      <c r="AU640" s="218" t="s">
        <v>96</v>
      </c>
      <c r="AV640" s="15" t="s">
        <v>335</v>
      </c>
      <c r="AW640" s="15" t="s">
        <v>4</v>
      </c>
      <c r="AX640" s="15" t="s">
        <v>90</v>
      </c>
      <c r="AY640" s="218" t="s">
        <v>329</v>
      </c>
    </row>
    <row r="641" spans="1:65" s="2" customFormat="1" ht="24.2" customHeight="1">
      <c r="A641" s="37"/>
      <c r="B641" s="153"/>
      <c r="C641" s="187" t="s">
        <v>887</v>
      </c>
      <c r="D641" s="187" t="s">
        <v>331</v>
      </c>
      <c r="E641" s="188" t="s">
        <v>888</v>
      </c>
      <c r="F641" s="189" t="s">
        <v>889</v>
      </c>
      <c r="G641" s="190" t="s">
        <v>334</v>
      </c>
      <c r="H641" s="191">
        <v>146.22</v>
      </c>
      <c r="I641" s="192"/>
      <c r="J641" s="192"/>
      <c r="K641" s="191">
        <f>ROUND(P641*H641,3)</f>
        <v>0</v>
      </c>
      <c r="L641" s="193"/>
      <c r="M641" s="38"/>
      <c r="N641" s="194" t="s">
        <v>1</v>
      </c>
      <c r="O641" s="195" t="s">
        <v>47</v>
      </c>
      <c r="P641" s="196">
        <f>I641+J641</f>
        <v>0</v>
      </c>
      <c r="Q641" s="196">
        <f>ROUND(I641*H641,3)</f>
        <v>0</v>
      </c>
      <c r="R641" s="196">
        <f>ROUND(J641*H641,3)</f>
        <v>0</v>
      </c>
      <c r="S641" s="66"/>
      <c r="T641" s="197">
        <f>S641*H641</f>
        <v>0</v>
      </c>
      <c r="U641" s="197">
        <v>0</v>
      </c>
      <c r="V641" s="197">
        <f>U641*H641</f>
        <v>0</v>
      </c>
      <c r="W641" s="197">
        <v>0</v>
      </c>
      <c r="X641" s="198">
        <f>W641*H641</f>
        <v>0</v>
      </c>
      <c r="Y641" s="37"/>
      <c r="Z641" s="37"/>
      <c r="AA641" s="37"/>
      <c r="AB641" s="37"/>
      <c r="AC641" s="37"/>
      <c r="AD641" s="37"/>
      <c r="AE641" s="37"/>
      <c r="AR641" s="199" t="s">
        <v>335</v>
      </c>
      <c r="AT641" s="199" t="s">
        <v>331</v>
      </c>
      <c r="AU641" s="199" t="s">
        <v>96</v>
      </c>
      <c r="AY641" s="19" t="s">
        <v>329</v>
      </c>
      <c r="BE641" s="115">
        <f>IF(O641="základná",K641,0)</f>
        <v>0</v>
      </c>
      <c r="BF641" s="115">
        <f>IF(O641="znížená",K641,0)</f>
        <v>0</v>
      </c>
      <c r="BG641" s="115">
        <f>IF(O641="zákl. prenesená",K641,0)</f>
        <v>0</v>
      </c>
      <c r="BH641" s="115">
        <f>IF(O641="zníž. prenesená",K641,0)</f>
        <v>0</v>
      </c>
      <c r="BI641" s="115">
        <f>IF(O641="nulová",K641,0)</f>
        <v>0</v>
      </c>
      <c r="BJ641" s="19" t="s">
        <v>96</v>
      </c>
      <c r="BK641" s="200">
        <f>ROUND(P641*H641,3)</f>
        <v>0</v>
      </c>
      <c r="BL641" s="19" t="s">
        <v>335</v>
      </c>
      <c r="BM641" s="199" t="s">
        <v>890</v>
      </c>
    </row>
    <row r="642" spans="1:65" s="2" customFormat="1" ht="21.75" customHeight="1">
      <c r="A642" s="37"/>
      <c r="B642" s="153"/>
      <c r="C642" s="187" t="s">
        <v>891</v>
      </c>
      <c r="D642" s="187" t="s">
        <v>331</v>
      </c>
      <c r="E642" s="188" t="s">
        <v>892</v>
      </c>
      <c r="F642" s="189" t="s">
        <v>893</v>
      </c>
      <c r="G642" s="190" t="s">
        <v>362</v>
      </c>
      <c r="H642" s="191">
        <v>3.25</v>
      </c>
      <c r="I642" s="192"/>
      <c r="J642" s="192"/>
      <c r="K642" s="191">
        <f>ROUND(P642*H642,3)</f>
        <v>0</v>
      </c>
      <c r="L642" s="193"/>
      <c r="M642" s="38"/>
      <c r="N642" s="194" t="s">
        <v>1</v>
      </c>
      <c r="O642" s="195" t="s">
        <v>47</v>
      </c>
      <c r="P642" s="196">
        <f>I642+J642</f>
        <v>0</v>
      </c>
      <c r="Q642" s="196">
        <f>ROUND(I642*H642,3)</f>
        <v>0</v>
      </c>
      <c r="R642" s="196">
        <f>ROUND(J642*H642,3)</f>
        <v>0</v>
      </c>
      <c r="S642" s="66"/>
      <c r="T642" s="197">
        <f>S642*H642</f>
        <v>0</v>
      </c>
      <c r="U642" s="197">
        <v>2.4157999999999999</v>
      </c>
      <c r="V642" s="197">
        <f>U642*H642</f>
        <v>7.8513500000000001</v>
      </c>
      <c r="W642" s="197">
        <v>0</v>
      </c>
      <c r="X642" s="198">
        <f>W642*H642</f>
        <v>0</v>
      </c>
      <c r="Y642" s="37"/>
      <c r="Z642" s="37"/>
      <c r="AA642" s="37"/>
      <c r="AB642" s="37"/>
      <c r="AC642" s="37"/>
      <c r="AD642" s="37"/>
      <c r="AE642" s="37"/>
      <c r="AR642" s="199" t="s">
        <v>335</v>
      </c>
      <c r="AT642" s="199" t="s">
        <v>331</v>
      </c>
      <c r="AU642" s="199" t="s">
        <v>96</v>
      </c>
      <c r="AY642" s="19" t="s">
        <v>329</v>
      </c>
      <c r="BE642" s="115">
        <f>IF(O642="základná",K642,0)</f>
        <v>0</v>
      </c>
      <c r="BF642" s="115">
        <f>IF(O642="znížená",K642,0)</f>
        <v>0</v>
      </c>
      <c r="BG642" s="115">
        <f>IF(O642="zákl. prenesená",K642,0)</f>
        <v>0</v>
      </c>
      <c r="BH642" s="115">
        <f>IF(O642="zníž. prenesená",K642,0)</f>
        <v>0</v>
      </c>
      <c r="BI642" s="115">
        <f>IF(O642="nulová",K642,0)</f>
        <v>0</v>
      </c>
      <c r="BJ642" s="19" t="s">
        <v>96</v>
      </c>
      <c r="BK642" s="200">
        <f>ROUND(P642*H642,3)</f>
        <v>0</v>
      </c>
      <c r="BL642" s="19" t="s">
        <v>335</v>
      </c>
      <c r="BM642" s="199" t="s">
        <v>894</v>
      </c>
    </row>
    <row r="643" spans="1:65" s="14" customFormat="1" ht="11.25">
      <c r="B643" s="210"/>
      <c r="D643" s="202" t="s">
        <v>348</v>
      </c>
      <c r="E643" s="211" t="s">
        <v>1</v>
      </c>
      <c r="F643" s="212" t="s">
        <v>895</v>
      </c>
      <c r="H643" s="211" t="s">
        <v>1</v>
      </c>
      <c r="I643" s="213"/>
      <c r="J643" s="213"/>
      <c r="M643" s="210"/>
      <c r="N643" s="214"/>
      <c r="O643" s="215"/>
      <c r="P643" s="215"/>
      <c r="Q643" s="215"/>
      <c r="R643" s="215"/>
      <c r="S643" s="215"/>
      <c r="T643" s="215"/>
      <c r="U643" s="215"/>
      <c r="V643" s="215"/>
      <c r="W643" s="215"/>
      <c r="X643" s="216"/>
      <c r="AT643" s="211" t="s">
        <v>348</v>
      </c>
      <c r="AU643" s="211" t="s">
        <v>96</v>
      </c>
      <c r="AV643" s="14" t="s">
        <v>90</v>
      </c>
      <c r="AW643" s="14" t="s">
        <v>4</v>
      </c>
      <c r="AX643" s="14" t="s">
        <v>83</v>
      </c>
      <c r="AY643" s="211" t="s">
        <v>329</v>
      </c>
    </row>
    <row r="644" spans="1:65" s="13" customFormat="1" ht="11.25">
      <c r="B644" s="201"/>
      <c r="D644" s="202" t="s">
        <v>348</v>
      </c>
      <c r="E644" s="203" t="s">
        <v>1</v>
      </c>
      <c r="F644" s="204" t="s">
        <v>896</v>
      </c>
      <c r="H644" s="205">
        <v>0.81299999999999994</v>
      </c>
      <c r="I644" s="206"/>
      <c r="J644" s="206"/>
      <c r="M644" s="201"/>
      <c r="N644" s="207"/>
      <c r="O644" s="208"/>
      <c r="P644" s="208"/>
      <c r="Q644" s="208"/>
      <c r="R644" s="208"/>
      <c r="S644" s="208"/>
      <c r="T644" s="208"/>
      <c r="U644" s="208"/>
      <c r="V644" s="208"/>
      <c r="W644" s="208"/>
      <c r="X644" s="209"/>
      <c r="AT644" s="203" t="s">
        <v>348</v>
      </c>
      <c r="AU644" s="203" t="s">
        <v>96</v>
      </c>
      <c r="AV644" s="13" t="s">
        <v>96</v>
      </c>
      <c r="AW644" s="13" t="s">
        <v>4</v>
      </c>
      <c r="AX644" s="13" t="s">
        <v>83</v>
      </c>
      <c r="AY644" s="203" t="s">
        <v>329</v>
      </c>
    </row>
    <row r="645" spans="1:65" s="13" customFormat="1" ht="11.25">
      <c r="B645" s="201"/>
      <c r="D645" s="202" t="s">
        <v>348</v>
      </c>
      <c r="E645" s="203" t="s">
        <v>1</v>
      </c>
      <c r="F645" s="204" t="s">
        <v>897</v>
      </c>
      <c r="H645" s="205">
        <v>0.81100000000000005</v>
      </c>
      <c r="I645" s="206"/>
      <c r="J645" s="206"/>
      <c r="M645" s="201"/>
      <c r="N645" s="207"/>
      <c r="O645" s="208"/>
      <c r="P645" s="208"/>
      <c r="Q645" s="208"/>
      <c r="R645" s="208"/>
      <c r="S645" s="208"/>
      <c r="T645" s="208"/>
      <c r="U645" s="208"/>
      <c r="V645" s="208"/>
      <c r="W645" s="208"/>
      <c r="X645" s="209"/>
      <c r="AT645" s="203" t="s">
        <v>348</v>
      </c>
      <c r="AU645" s="203" t="s">
        <v>96</v>
      </c>
      <c r="AV645" s="13" t="s">
        <v>96</v>
      </c>
      <c r="AW645" s="13" t="s">
        <v>4</v>
      </c>
      <c r="AX645" s="13" t="s">
        <v>83</v>
      </c>
      <c r="AY645" s="203" t="s">
        <v>329</v>
      </c>
    </row>
    <row r="646" spans="1:65" s="13" customFormat="1" ht="11.25">
      <c r="B646" s="201"/>
      <c r="D646" s="202" t="s">
        <v>348</v>
      </c>
      <c r="E646" s="203" t="s">
        <v>1</v>
      </c>
      <c r="F646" s="204" t="s">
        <v>898</v>
      </c>
      <c r="H646" s="205">
        <v>1.6E-2</v>
      </c>
      <c r="I646" s="206"/>
      <c r="J646" s="206"/>
      <c r="M646" s="201"/>
      <c r="N646" s="207"/>
      <c r="O646" s="208"/>
      <c r="P646" s="208"/>
      <c r="Q646" s="208"/>
      <c r="R646" s="208"/>
      <c r="S646" s="208"/>
      <c r="T646" s="208"/>
      <c r="U646" s="208"/>
      <c r="V646" s="208"/>
      <c r="W646" s="208"/>
      <c r="X646" s="209"/>
      <c r="AT646" s="203" t="s">
        <v>348</v>
      </c>
      <c r="AU646" s="203" t="s">
        <v>96</v>
      </c>
      <c r="AV646" s="13" t="s">
        <v>96</v>
      </c>
      <c r="AW646" s="13" t="s">
        <v>4</v>
      </c>
      <c r="AX646" s="13" t="s">
        <v>83</v>
      </c>
      <c r="AY646" s="203" t="s">
        <v>329</v>
      </c>
    </row>
    <row r="647" spans="1:65" s="16" customFormat="1" ht="11.25">
      <c r="B647" s="225"/>
      <c r="D647" s="202" t="s">
        <v>348</v>
      </c>
      <c r="E647" s="226" t="s">
        <v>1</v>
      </c>
      <c r="F647" s="227" t="s">
        <v>445</v>
      </c>
      <c r="H647" s="228">
        <v>1.64</v>
      </c>
      <c r="I647" s="229"/>
      <c r="J647" s="229"/>
      <c r="M647" s="225"/>
      <c r="N647" s="230"/>
      <c r="O647" s="231"/>
      <c r="P647" s="231"/>
      <c r="Q647" s="231"/>
      <c r="R647" s="231"/>
      <c r="S647" s="231"/>
      <c r="T647" s="231"/>
      <c r="U647" s="231"/>
      <c r="V647" s="231"/>
      <c r="W647" s="231"/>
      <c r="X647" s="232"/>
      <c r="AT647" s="226" t="s">
        <v>348</v>
      </c>
      <c r="AU647" s="226" t="s">
        <v>96</v>
      </c>
      <c r="AV647" s="16" t="s">
        <v>178</v>
      </c>
      <c r="AW647" s="16" t="s">
        <v>4</v>
      </c>
      <c r="AX647" s="16" t="s">
        <v>83</v>
      </c>
      <c r="AY647" s="226" t="s">
        <v>329</v>
      </c>
    </row>
    <row r="648" spans="1:65" s="14" customFormat="1" ht="11.25">
      <c r="B648" s="210"/>
      <c r="D648" s="202" t="s">
        <v>348</v>
      </c>
      <c r="E648" s="211" t="s">
        <v>1</v>
      </c>
      <c r="F648" s="212" t="s">
        <v>899</v>
      </c>
      <c r="H648" s="211" t="s">
        <v>1</v>
      </c>
      <c r="I648" s="213"/>
      <c r="J648" s="213"/>
      <c r="M648" s="210"/>
      <c r="N648" s="214"/>
      <c r="O648" s="215"/>
      <c r="P648" s="215"/>
      <c r="Q648" s="215"/>
      <c r="R648" s="215"/>
      <c r="S648" s="215"/>
      <c r="T648" s="215"/>
      <c r="U648" s="215"/>
      <c r="V648" s="215"/>
      <c r="W648" s="215"/>
      <c r="X648" s="216"/>
      <c r="AT648" s="211" t="s">
        <v>348</v>
      </c>
      <c r="AU648" s="211" t="s">
        <v>96</v>
      </c>
      <c r="AV648" s="14" t="s">
        <v>90</v>
      </c>
      <c r="AW648" s="14" t="s">
        <v>4</v>
      </c>
      <c r="AX648" s="14" t="s">
        <v>83</v>
      </c>
      <c r="AY648" s="211" t="s">
        <v>329</v>
      </c>
    </row>
    <row r="649" spans="1:65" s="13" customFormat="1" ht="11.25">
      <c r="B649" s="201"/>
      <c r="D649" s="202" t="s">
        <v>348</v>
      </c>
      <c r="E649" s="203" t="s">
        <v>1</v>
      </c>
      <c r="F649" s="204" t="s">
        <v>900</v>
      </c>
      <c r="H649" s="205">
        <v>1.61</v>
      </c>
      <c r="I649" s="206"/>
      <c r="J649" s="206"/>
      <c r="M649" s="201"/>
      <c r="N649" s="207"/>
      <c r="O649" s="208"/>
      <c r="P649" s="208"/>
      <c r="Q649" s="208"/>
      <c r="R649" s="208"/>
      <c r="S649" s="208"/>
      <c r="T649" s="208"/>
      <c r="U649" s="208"/>
      <c r="V649" s="208"/>
      <c r="W649" s="208"/>
      <c r="X649" s="209"/>
      <c r="AT649" s="203" t="s">
        <v>348</v>
      </c>
      <c r="AU649" s="203" t="s">
        <v>96</v>
      </c>
      <c r="AV649" s="13" t="s">
        <v>96</v>
      </c>
      <c r="AW649" s="13" t="s">
        <v>4</v>
      </c>
      <c r="AX649" s="13" t="s">
        <v>83</v>
      </c>
      <c r="AY649" s="203" t="s">
        <v>329</v>
      </c>
    </row>
    <row r="650" spans="1:65" s="16" customFormat="1" ht="11.25">
      <c r="B650" s="225"/>
      <c r="D650" s="202" t="s">
        <v>348</v>
      </c>
      <c r="E650" s="226" t="s">
        <v>1</v>
      </c>
      <c r="F650" s="227" t="s">
        <v>445</v>
      </c>
      <c r="H650" s="228">
        <v>1.61</v>
      </c>
      <c r="I650" s="229"/>
      <c r="J650" s="229"/>
      <c r="M650" s="225"/>
      <c r="N650" s="230"/>
      <c r="O650" s="231"/>
      <c r="P650" s="231"/>
      <c r="Q650" s="231"/>
      <c r="R650" s="231"/>
      <c r="S650" s="231"/>
      <c r="T650" s="231"/>
      <c r="U650" s="231"/>
      <c r="V650" s="231"/>
      <c r="W650" s="231"/>
      <c r="X650" s="232"/>
      <c r="AT650" s="226" t="s">
        <v>348</v>
      </c>
      <c r="AU650" s="226" t="s">
        <v>96</v>
      </c>
      <c r="AV650" s="16" t="s">
        <v>178</v>
      </c>
      <c r="AW650" s="16" t="s">
        <v>4</v>
      </c>
      <c r="AX650" s="16" t="s">
        <v>83</v>
      </c>
      <c r="AY650" s="226" t="s">
        <v>329</v>
      </c>
    </row>
    <row r="651" spans="1:65" s="15" customFormat="1" ht="11.25">
      <c r="B651" s="217"/>
      <c r="D651" s="202" t="s">
        <v>348</v>
      </c>
      <c r="E651" s="218" t="s">
        <v>1</v>
      </c>
      <c r="F651" s="219" t="s">
        <v>380</v>
      </c>
      <c r="H651" s="220">
        <v>3.25</v>
      </c>
      <c r="I651" s="221"/>
      <c r="J651" s="221"/>
      <c r="M651" s="217"/>
      <c r="N651" s="222"/>
      <c r="O651" s="223"/>
      <c r="P651" s="223"/>
      <c r="Q651" s="223"/>
      <c r="R651" s="223"/>
      <c r="S651" s="223"/>
      <c r="T651" s="223"/>
      <c r="U651" s="223"/>
      <c r="V651" s="223"/>
      <c r="W651" s="223"/>
      <c r="X651" s="224"/>
      <c r="AT651" s="218" t="s">
        <v>348</v>
      </c>
      <c r="AU651" s="218" t="s">
        <v>96</v>
      </c>
      <c r="AV651" s="15" t="s">
        <v>335</v>
      </c>
      <c r="AW651" s="15" t="s">
        <v>4</v>
      </c>
      <c r="AX651" s="15" t="s">
        <v>90</v>
      </c>
      <c r="AY651" s="218" t="s">
        <v>329</v>
      </c>
    </row>
    <row r="652" spans="1:65" s="2" customFormat="1" ht="24.2" customHeight="1">
      <c r="A652" s="37"/>
      <c r="B652" s="153"/>
      <c r="C652" s="187" t="s">
        <v>901</v>
      </c>
      <c r="D652" s="187" t="s">
        <v>331</v>
      </c>
      <c r="E652" s="188" t="s">
        <v>902</v>
      </c>
      <c r="F652" s="189" t="s">
        <v>903</v>
      </c>
      <c r="G652" s="190" t="s">
        <v>486</v>
      </c>
      <c r="H652" s="191">
        <v>0.16800000000000001</v>
      </c>
      <c r="I652" s="192"/>
      <c r="J652" s="192"/>
      <c r="K652" s="191">
        <f>ROUND(P652*H652,3)</f>
        <v>0</v>
      </c>
      <c r="L652" s="193"/>
      <c r="M652" s="38"/>
      <c r="N652" s="194" t="s">
        <v>1</v>
      </c>
      <c r="O652" s="195" t="s">
        <v>47</v>
      </c>
      <c r="P652" s="196">
        <f>I652+J652</f>
        <v>0</v>
      </c>
      <c r="Q652" s="196">
        <f>ROUND(I652*H652,3)</f>
        <v>0</v>
      </c>
      <c r="R652" s="196">
        <f>ROUND(J652*H652,3)</f>
        <v>0</v>
      </c>
      <c r="S652" s="66"/>
      <c r="T652" s="197">
        <f>S652*H652</f>
        <v>0</v>
      </c>
      <c r="U652" s="197">
        <v>1.0165500000000001</v>
      </c>
      <c r="V652" s="197">
        <f>U652*H652</f>
        <v>0.17078040000000003</v>
      </c>
      <c r="W652" s="197">
        <v>0</v>
      </c>
      <c r="X652" s="198">
        <f>W652*H652</f>
        <v>0</v>
      </c>
      <c r="Y652" s="37"/>
      <c r="Z652" s="37"/>
      <c r="AA652" s="37"/>
      <c r="AB652" s="37"/>
      <c r="AC652" s="37"/>
      <c r="AD652" s="37"/>
      <c r="AE652" s="37"/>
      <c r="AR652" s="199" t="s">
        <v>335</v>
      </c>
      <c r="AT652" s="199" t="s">
        <v>331</v>
      </c>
      <c r="AU652" s="199" t="s">
        <v>96</v>
      </c>
      <c r="AY652" s="19" t="s">
        <v>329</v>
      </c>
      <c r="BE652" s="115">
        <f>IF(O652="základná",K652,0)</f>
        <v>0</v>
      </c>
      <c r="BF652" s="115">
        <f>IF(O652="znížená",K652,0)</f>
        <v>0</v>
      </c>
      <c r="BG652" s="115">
        <f>IF(O652="zákl. prenesená",K652,0)</f>
        <v>0</v>
      </c>
      <c r="BH652" s="115">
        <f>IF(O652="zníž. prenesená",K652,0)</f>
        <v>0</v>
      </c>
      <c r="BI652" s="115">
        <f>IF(O652="nulová",K652,0)</f>
        <v>0</v>
      </c>
      <c r="BJ652" s="19" t="s">
        <v>96</v>
      </c>
      <c r="BK652" s="200">
        <f>ROUND(P652*H652,3)</f>
        <v>0</v>
      </c>
      <c r="BL652" s="19" t="s">
        <v>335</v>
      </c>
      <c r="BM652" s="199" t="s">
        <v>904</v>
      </c>
    </row>
    <row r="653" spans="1:65" s="14" customFormat="1" ht="11.25">
      <c r="B653" s="210"/>
      <c r="D653" s="202" t="s">
        <v>348</v>
      </c>
      <c r="E653" s="211" t="s">
        <v>1</v>
      </c>
      <c r="F653" s="212" t="s">
        <v>895</v>
      </c>
      <c r="H653" s="211" t="s">
        <v>1</v>
      </c>
      <c r="I653" s="213"/>
      <c r="J653" s="213"/>
      <c r="M653" s="210"/>
      <c r="N653" s="214"/>
      <c r="O653" s="215"/>
      <c r="P653" s="215"/>
      <c r="Q653" s="215"/>
      <c r="R653" s="215"/>
      <c r="S653" s="215"/>
      <c r="T653" s="215"/>
      <c r="U653" s="215"/>
      <c r="V653" s="215"/>
      <c r="W653" s="215"/>
      <c r="X653" s="216"/>
      <c r="AT653" s="211" t="s">
        <v>348</v>
      </c>
      <c r="AU653" s="211" t="s">
        <v>96</v>
      </c>
      <c r="AV653" s="14" t="s">
        <v>90</v>
      </c>
      <c r="AW653" s="14" t="s">
        <v>4</v>
      </c>
      <c r="AX653" s="14" t="s">
        <v>83</v>
      </c>
      <c r="AY653" s="211" t="s">
        <v>329</v>
      </c>
    </row>
    <row r="654" spans="1:65" s="13" customFormat="1" ht="11.25">
      <c r="B654" s="201"/>
      <c r="D654" s="202" t="s">
        <v>348</v>
      </c>
      <c r="E654" s="203" t="s">
        <v>1</v>
      </c>
      <c r="F654" s="204" t="s">
        <v>905</v>
      </c>
      <c r="H654" s="205">
        <v>0.16800000000000001</v>
      </c>
      <c r="I654" s="206"/>
      <c r="J654" s="206"/>
      <c r="M654" s="201"/>
      <c r="N654" s="207"/>
      <c r="O654" s="208"/>
      <c r="P654" s="208"/>
      <c r="Q654" s="208"/>
      <c r="R654" s="208"/>
      <c r="S654" s="208"/>
      <c r="T654" s="208"/>
      <c r="U654" s="208"/>
      <c r="V654" s="208"/>
      <c r="W654" s="208"/>
      <c r="X654" s="209"/>
      <c r="AT654" s="203" t="s">
        <v>348</v>
      </c>
      <c r="AU654" s="203" t="s">
        <v>96</v>
      </c>
      <c r="AV654" s="13" t="s">
        <v>96</v>
      </c>
      <c r="AW654" s="13" t="s">
        <v>4</v>
      </c>
      <c r="AX654" s="13" t="s">
        <v>83</v>
      </c>
      <c r="AY654" s="203" t="s">
        <v>329</v>
      </c>
    </row>
    <row r="655" spans="1:65" s="15" customFormat="1" ht="11.25">
      <c r="B655" s="217"/>
      <c r="D655" s="202" t="s">
        <v>348</v>
      </c>
      <c r="E655" s="218" t="s">
        <v>1</v>
      </c>
      <c r="F655" s="219" t="s">
        <v>380</v>
      </c>
      <c r="H655" s="220">
        <v>0.16800000000000001</v>
      </c>
      <c r="I655" s="221"/>
      <c r="J655" s="221"/>
      <c r="M655" s="217"/>
      <c r="N655" s="222"/>
      <c r="O655" s="223"/>
      <c r="P655" s="223"/>
      <c r="Q655" s="223"/>
      <c r="R655" s="223"/>
      <c r="S655" s="223"/>
      <c r="T655" s="223"/>
      <c r="U655" s="223"/>
      <c r="V655" s="223"/>
      <c r="W655" s="223"/>
      <c r="X655" s="224"/>
      <c r="AT655" s="218" t="s">
        <v>348</v>
      </c>
      <c r="AU655" s="218" t="s">
        <v>96</v>
      </c>
      <c r="AV655" s="15" t="s">
        <v>335</v>
      </c>
      <c r="AW655" s="15" t="s">
        <v>4</v>
      </c>
      <c r="AX655" s="15" t="s">
        <v>90</v>
      </c>
      <c r="AY655" s="218" t="s">
        <v>329</v>
      </c>
    </row>
    <row r="656" spans="1:65" s="2" customFormat="1" ht="33" customHeight="1">
      <c r="A656" s="37"/>
      <c r="B656" s="153"/>
      <c r="C656" s="187" t="s">
        <v>906</v>
      </c>
      <c r="D656" s="187" t="s">
        <v>331</v>
      </c>
      <c r="E656" s="188" t="s">
        <v>907</v>
      </c>
      <c r="F656" s="189" t="s">
        <v>908</v>
      </c>
      <c r="G656" s="190" t="s">
        <v>334</v>
      </c>
      <c r="H656" s="191">
        <v>6.6130000000000004</v>
      </c>
      <c r="I656" s="192"/>
      <c r="J656" s="192"/>
      <c r="K656" s="191">
        <f>ROUND(P656*H656,3)</f>
        <v>0</v>
      </c>
      <c r="L656" s="193"/>
      <c r="M656" s="38"/>
      <c r="N656" s="194" t="s">
        <v>1</v>
      </c>
      <c r="O656" s="195" t="s">
        <v>47</v>
      </c>
      <c r="P656" s="196">
        <f>I656+J656</f>
        <v>0</v>
      </c>
      <c r="Q656" s="196">
        <f>ROUND(I656*H656,3)</f>
        <v>0</v>
      </c>
      <c r="R656" s="196">
        <f>ROUND(J656*H656,3)</f>
        <v>0</v>
      </c>
      <c r="S656" s="66"/>
      <c r="T656" s="197">
        <f>S656*H656</f>
        <v>0</v>
      </c>
      <c r="U656" s="197">
        <v>8.4600000000000005E-3</v>
      </c>
      <c r="V656" s="197">
        <f>U656*H656</f>
        <v>5.5945980000000006E-2</v>
      </c>
      <c r="W656" s="197">
        <v>0</v>
      </c>
      <c r="X656" s="198">
        <f>W656*H656</f>
        <v>0</v>
      </c>
      <c r="Y656" s="37"/>
      <c r="Z656" s="37"/>
      <c r="AA656" s="37"/>
      <c r="AB656" s="37"/>
      <c r="AC656" s="37"/>
      <c r="AD656" s="37"/>
      <c r="AE656" s="37"/>
      <c r="AR656" s="199" t="s">
        <v>335</v>
      </c>
      <c r="AT656" s="199" t="s">
        <v>331</v>
      </c>
      <c r="AU656" s="199" t="s">
        <v>96</v>
      </c>
      <c r="AY656" s="19" t="s">
        <v>329</v>
      </c>
      <c r="BE656" s="115">
        <f>IF(O656="základná",K656,0)</f>
        <v>0</v>
      </c>
      <c r="BF656" s="115">
        <f>IF(O656="znížená",K656,0)</f>
        <v>0</v>
      </c>
      <c r="BG656" s="115">
        <f>IF(O656="zákl. prenesená",K656,0)</f>
        <v>0</v>
      </c>
      <c r="BH656" s="115">
        <f>IF(O656="zníž. prenesená",K656,0)</f>
        <v>0</v>
      </c>
      <c r="BI656" s="115">
        <f>IF(O656="nulová",K656,0)</f>
        <v>0</v>
      </c>
      <c r="BJ656" s="19" t="s">
        <v>96</v>
      </c>
      <c r="BK656" s="200">
        <f>ROUND(P656*H656,3)</f>
        <v>0</v>
      </c>
      <c r="BL656" s="19" t="s">
        <v>335</v>
      </c>
      <c r="BM656" s="199" t="s">
        <v>909</v>
      </c>
    </row>
    <row r="657" spans="1:65" s="13" customFormat="1" ht="11.25">
      <c r="B657" s="201"/>
      <c r="D657" s="202" t="s">
        <v>348</v>
      </c>
      <c r="E657" s="203" t="s">
        <v>1</v>
      </c>
      <c r="F657" s="204" t="s">
        <v>910</v>
      </c>
      <c r="H657" s="205">
        <v>3.113</v>
      </c>
      <c r="I657" s="206"/>
      <c r="J657" s="206"/>
      <c r="M657" s="201"/>
      <c r="N657" s="207"/>
      <c r="O657" s="208"/>
      <c r="P657" s="208"/>
      <c r="Q657" s="208"/>
      <c r="R657" s="208"/>
      <c r="S657" s="208"/>
      <c r="T657" s="208"/>
      <c r="U657" s="208"/>
      <c r="V657" s="208"/>
      <c r="W657" s="208"/>
      <c r="X657" s="209"/>
      <c r="AT657" s="203" t="s">
        <v>348</v>
      </c>
      <c r="AU657" s="203" t="s">
        <v>96</v>
      </c>
      <c r="AV657" s="13" t="s">
        <v>96</v>
      </c>
      <c r="AW657" s="13" t="s">
        <v>4</v>
      </c>
      <c r="AX657" s="13" t="s">
        <v>83</v>
      </c>
      <c r="AY657" s="203" t="s">
        <v>329</v>
      </c>
    </row>
    <row r="658" spans="1:65" s="13" customFormat="1" ht="11.25">
      <c r="B658" s="201"/>
      <c r="D658" s="202" t="s">
        <v>348</v>
      </c>
      <c r="E658" s="203" t="s">
        <v>1</v>
      </c>
      <c r="F658" s="204" t="s">
        <v>911</v>
      </c>
      <c r="H658" s="205">
        <v>3.41</v>
      </c>
      <c r="I658" s="206"/>
      <c r="J658" s="206"/>
      <c r="M658" s="201"/>
      <c r="N658" s="207"/>
      <c r="O658" s="208"/>
      <c r="P658" s="208"/>
      <c r="Q658" s="208"/>
      <c r="R658" s="208"/>
      <c r="S658" s="208"/>
      <c r="T658" s="208"/>
      <c r="U658" s="208"/>
      <c r="V658" s="208"/>
      <c r="W658" s="208"/>
      <c r="X658" s="209"/>
      <c r="AT658" s="203" t="s">
        <v>348</v>
      </c>
      <c r="AU658" s="203" t="s">
        <v>96</v>
      </c>
      <c r="AV658" s="13" t="s">
        <v>96</v>
      </c>
      <c r="AW658" s="13" t="s">
        <v>4</v>
      </c>
      <c r="AX658" s="13" t="s">
        <v>83</v>
      </c>
      <c r="AY658" s="203" t="s">
        <v>329</v>
      </c>
    </row>
    <row r="659" spans="1:65" s="13" customFormat="1" ht="11.25">
      <c r="B659" s="201"/>
      <c r="D659" s="202" t="s">
        <v>348</v>
      </c>
      <c r="E659" s="203" t="s">
        <v>1</v>
      </c>
      <c r="F659" s="204" t="s">
        <v>912</v>
      </c>
      <c r="H659" s="205">
        <v>0.09</v>
      </c>
      <c r="I659" s="206"/>
      <c r="J659" s="206"/>
      <c r="M659" s="201"/>
      <c r="N659" s="207"/>
      <c r="O659" s="208"/>
      <c r="P659" s="208"/>
      <c r="Q659" s="208"/>
      <c r="R659" s="208"/>
      <c r="S659" s="208"/>
      <c r="T659" s="208"/>
      <c r="U659" s="208"/>
      <c r="V659" s="208"/>
      <c r="W659" s="208"/>
      <c r="X659" s="209"/>
      <c r="AT659" s="203" t="s">
        <v>348</v>
      </c>
      <c r="AU659" s="203" t="s">
        <v>96</v>
      </c>
      <c r="AV659" s="13" t="s">
        <v>96</v>
      </c>
      <c r="AW659" s="13" t="s">
        <v>4</v>
      </c>
      <c r="AX659" s="13" t="s">
        <v>83</v>
      </c>
      <c r="AY659" s="203" t="s">
        <v>329</v>
      </c>
    </row>
    <row r="660" spans="1:65" s="15" customFormat="1" ht="11.25">
      <c r="B660" s="217"/>
      <c r="D660" s="202" t="s">
        <v>348</v>
      </c>
      <c r="E660" s="218" t="s">
        <v>1</v>
      </c>
      <c r="F660" s="219" t="s">
        <v>380</v>
      </c>
      <c r="H660" s="220">
        <v>6.6130000000000004</v>
      </c>
      <c r="I660" s="221"/>
      <c r="J660" s="221"/>
      <c r="M660" s="217"/>
      <c r="N660" s="222"/>
      <c r="O660" s="223"/>
      <c r="P660" s="223"/>
      <c r="Q660" s="223"/>
      <c r="R660" s="223"/>
      <c r="S660" s="223"/>
      <c r="T660" s="223"/>
      <c r="U660" s="223"/>
      <c r="V660" s="223"/>
      <c r="W660" s="223"/>
      <c r="X660" s="224"/>
      <c r="AT660" s="218" t="s">
        <v>348</v>
      </c>
      <c r="AU660" s="218" t="s">
        <v>96</v>
      </c>
      <c r="AV660" s="15" t="s">
        <v>335</v>
      </c>
      <c r="AW660" s="15" t="s">
        <v>4</v>
      </c>
      <c r="AX660" s="15" t="s">
        <v>90</v>
      </c>
      <c r="AY660" s="218" t="s">
        <v>329</v>
      </c>
    </row>
    <row r="661" spans="1:65" s="2" customFormat="1" ht="33" customHeight="1">
      <c r="A661" s="37"/>
      <c r="B661" s="153"/>
      <c r="C661" s="187" t="s">
        <v>913</v>
      </c>
      <c r="D661" s="187" t="s">
        <v>331</v>
      </c>
      <c r="E661" s="188" t="s">
        <v>914</v>
      </c>
      <c r="F661" s="189" t="s">
        <v>915</v>
      </c>
      <c r="G661" s="190" t="s">
        <v>334</v>
      </c>
      <c r="H661" s="191">
        <v>6.6130000000000004</v>
      </c>
      <c r="I661" s="192"/>
      <c r="J661" s="192"/>
      <c r="K661" s="191">
        <f>ROUND(P661*H661,3)</f>
        <v>0</v>
      </c>
      <c r="L661" s="193"/>
      <c r="M661" s="38"/>
      <c r="N661" s="194" t="s">
        <v>1</v>
      </c>
      <c r="O661" s="195" t="s">
        <v>47</v>
      </c>
      <c r="P661" s="196">
        <f>I661+J661</f>
        <v>0</v>
      </c>
      <c r="Q661" s="196">
        <f>ROUND(I661*H661,3)</f>
        <v>0</v>
      </c>
      <c r="R661" s="196">
        <f>ROUND(J661*H661,3)</f>
        <v>0</v>
      </c>
      <c r="S661" s="66"/>
      <c r="T661" s="197">
        <f>S661*H661</f>
        <v>0</v>
      </c>
      <c r="U661" s="197">
        <v>0</v>
      </c>
      <c r="V661" s="197">
        <f>U661*H661</f>
        <v>0</v>
      </c>
      <c r="W661" s="197">
        <v>0</v>
      </c>
      <c r="X661" s="198">
        <f>W661*H661</f>
        <v>0</v>
      </c>
      <c r="Y661" s="37"/>
      <c r="Z661" s="37"/>
      <c r="AA661" s="37"/>
      <c r="AB661" s="37"/>
      <c r="AC661" s="37"/>
      <c r="AD661" s="37"/>
      <c r="AE661" s="37"/>
      <c r="AR661" s="199" t="s">
        <v>335</v>
      </c>
      <c r="AT661" s="199" t="s">
        <v>331</v>
      </c>
      <c r="AU661" s="199" t="s">
        <v>96</v>
      </c>
      <c r="AY661" s="19" t="s">
        <v>329</v>
      </c>
      <c r="BE661" s="115">
        <f>IF(O661="základná",K661,0)</f>
        <v>0</v>
      </c>
      <c r="BF661" s="115">
        <f>IF(O661="znížená",K661,0)</f>
        <v>0</v>
      </c>
      <c r="BG661" s="115">
        <f>IF(O661="zákl. prenesená",K661,0)</f>
        <v>0</v>
      </c>
      <c r="BH661" s="115">
        <f>IF(O661="zníž. prenesená",K661,0)</f>
        <v>0</v>
      </c>
      <c r="BI661" s="115">
        <f>IF(O661="nulová",K661,0)</f>
        <v>0</v>
      </c>
      <c r="BJ661" s="19" t="s">
        <v>96</v>
      </c>
      <c r="BK661" s="200">
        <f>ROUND(P661*H661,3)</f>
        <v>0</v>
      </c>
      <c r="BL661" s="19" t="s">
        <v>335</v>
      </c>
      <c r="BM661" s="199" t="s">
        <v>916</v>
      </c>
    </row>
    <row r="662" spans="1:65" s="2" customFormat="1" ht="24.2" customHeight="1">
      <c r="A662" s="37"/>
      <c r="B662" s="153"/>
      <c r="C662" s="187" t="s">
        <v>917</v>
      </c>
      <c r="D662" s="187" t="s">
        <v>331</v>
      </c>
      <c r="E662" s="188" t="s">
        <v>918</v>
      </c>
      <c r="F662" s="189" t="s">
        <v>919</v>
      </c>
      <c r="G662" s="190" t="s">
        <v>334</v>
      </c>
      <c r="H662" s="191">
        <v>1.5</v>
      </c>
      <c r="I662" s="192"/>
      <c r="J662" s="192"/>
      <c r="K662" s="191">
        <f>ROUND(P662*H662,3)</f>
        <v>0</v>
      </c>
      <c r="L662" s="193"/>
      <c r="M662" s="38"/>
      <c r="N662" s="194" t="s">
        <v>1</v>
      </c>
      <c r="O662" s="195" t="s">
        <v>47</v>
      </c>
      <c r="P662" s="196">
        <f>I662+J662</f>
        <v>0</v>
      </c>
      <c r="Q662" s="196">
        <f>ROUND(I662*H662,3)</f>
        <v>0</v>
      </c>
      <c r="R662" s="196">
        <f>ROUND(J662*H662,3)</f>
        <v>0</v>
      </c>
      <c r="S662" s="66"/>
      <c r="T662" s="197">
        <f>S662*H662</f>
        <v>0</v>
      </c>
      <c r="U662" s="197">
        <v>6.0600000000000003E-3</v>
      </c>
      <c r="V662" s="197">
        <f>U662*H662</f>
        <v>9.0900000000000009E-3</v>
      </c>
      <c r="W662" s="197">
        <v>0</v>
      </c>
      <c r="X662" s="198">
        <f>W662*H662</f>
        <v>0</v>
      </c>
      <c r="Y662" s="37"/>
      <c r="Z662" s="37"/>
      <c r="AA662" s="37"/>
      <c r="AB662" s="37"/>
      <c r="AC662" s="37"/>
      <c r="AD662" s="37"/>
      <c r="AE662" s="37"/>
      <c r="AR662" s="199" t="s">
        <v>335</v>
      </c>
      <c r="AT662" s="199" t="s">
        <v>331</v>
      </c>
      <c r="AU662" s="199" t="s">
        <v>96</v>
      </c>
      <c r="AY662" s="19" t="s">
        <v>329</v>
      </c>
      <c r="BE662" s="115">
        <f>IF(O662="základná",K662,0)</f>
        <v>0</v>
      </c>
      <c r="BF662" s="115">
        <f>IF(O662="znížená",K662,0)</f>
        <v>0</v>
      </c>
      <c r="BG662" s="115">
        <f>IF(O662="zákl. prenesená",K662,0)</f>
        <v>0</v>
      </c>
      <c r="BH662" s="115">
        <f>IF(O662="zníž. prenesená",K662,0)</f>
        <v>0</v>
      </c>
      <c r="BI662" s="115">
        <f>IF(O662="nulová",K662,0)</f>
        <v>0</v>
      </c>
      <c r="BJ662" s="19" t="s">
        <v>96</v>
      </c>
      <c r="BK662" s="200">
        <f>ROUND(P662*H662,3)</f>
        <v>0</v>
      </c>
      <c r="BL662" s="19" t="s">
        <v>335</v>
      </c>
      <c r="BM662" s="199" t="s">
        <v>920</v>
      </c>
    </row>
    <row r="663" spans="1:65" s="13" customFormat="1" ht="11.25">
      <c r="B663" s="201"/>
      <c r="D663" s="202" t="s">
        <v>348</v>
      </c>
      <c r="E663" s="203" t="s">
        <v>1</v>
      </c>
      <c r="F663" s="204" t="s">
        <v>921</v>
      </c>
      <c r="H663" s="205">
        <v>1.5</v>
      </c>
      <c r="I663" s="206"/>
      <c r="J663" s="206"/>
      <c r="M663" s="201"/>
      <c r="N663" s="207"/>
      <c r="O663" s="208"/>
      <c r="P663" s="208"/>
      <c r="Q663" s="208"/>
      <c r="R663" s="208"/>
      <c r="S663" s="208"/>
      <c r="T663" s="208"/>
      <c r="U663" s="208"/>
      <c r="V663" s="208"/>
      <c r="W663" s="208"/>
      <c r="X663" s="209"/>
      <c r="AT663" s="203" t="s">
        <v>348</v>
      </c>
      <c r="AU663" s="203" t="s">
        <v>96</v>
      </c>
      <c r="AV663" s="13" t="s">
        <v>96</v>
      </c>
      <c r="AW663" s="13" t="s">
        <v>4</v>
      </c>
      <c r="AX663" s="13" t="s">
        <v>90</v>
      </c>
      <c r="AY663" s="203" t="s">
        <v>329</v>
      </c>
    </row>
    <row r="664" spans="1:65" s="2" customFormat="1" ht="24.2" customHeight="1">
      <c r="A664" s="37"/>
      <c r="B664" s="153"/>
      <c r="C664" s="187" t="s">
        <v>922</v>
      </c>
      <c r="D664" s="187" t="s">
        <v>331</v>
      </c>
      <c r="E664" s="188" t="s">
        <v>923</v>
      </c>
      <c r="F664" s="189" t="s">
        <v>924</v>
      </c>
      <c r="G664" s="190" t="s">
        <v>334</v>
      </c>
      <c r="H664" s="191">
        <v>1.5</v>
      </c>
      <c r="I664" s="192"/>
      <c r="J664" s="192"/>
      <c r="K664" s="191">
        <f>ROUND(P664*H664,3)</f>
        <v>0</v>
      </c>
      <c r="L664" s="193"/>
      <c r="M664" s="38"/>
      <c r="N664" s="194" t="s">
        <v>1</v>
      </c>
      <c r="O664" s="195" t="s">
        <v>47</v>
      </c>
      <c r="P664" s="196">
        <f>I664+J664</f>
        <v>0</v>
      </c>
      <c r="Q664" s="196">
        <f>ROUND(I664*H664,3)</f>
        <v>0</v>
      </c>
      <c r="R664" s="196">
        <f>ROUND(J664*H664,3)</f>
        <v>0</v>
      </c>
      <c r="S664" s="66"/>
      <c r="T664" s="197">
        <f>S664*H664</f>
        <v>0</v>
      </c>
      <c r="U664" s="197">
        <v>0</v>
      </c>
      <c r="V664" s="197">
        <f>U664*H664</f>
        <v>0</v>
      </c>
      <c r="W664" s="197">
        <v>0</v>
      </c>
      <c r="X664" s="198">
        <f>W664*H664</f>
        <v>0</v>
      </c>
      <c r="Y664" s="37"/>
      <c r="Z664" s="37"/>
      <c r="AA664" s="37"/>
      <c r="AB664" s="37"/>
      <c r="AC664" s="37"/>
      <c r="AD664" s="37"/>
      <c r="AE664" s="37"/>
      <c r="AR664" s="199" t="s">
        <v>335</v>
      </c>
      <c r="AT664" s="199" t="s">
        <v>331</v>
      </c>
      <c r="AU664" s="199" t="s">
        <v>96</v>
      </c>
      <c r="AY664" s="19" t="s">
        <v>329</v>
      </c>
      <c r="BE664" s="115">
        <f>IF(O664="základná",K664,0)</f>
        <v>0</v>
      </c>
      <c r="BF664" s="115">
        <f>IF(O664="znížená",K664,0)</f>
        <v>0</v>
      </c>
      <c r="BG664" s="115">
        <f>IF(O664="zákl. prenesená",K664,0)</f>
        <v>0</v>
      </c>
      <c r="BH664" s="115">
        <f>IF(O664="zníž. prenesená",K664,0)</f>
        <v>0</v>
      </c>
      <c r="BI664" s="115">
        <f>IF(O664="nulová",K664,0)</f>
        <v>0</v>
      </c>
      <c r="BJ664" s="19" t="s">
        <v>96</v>
      </c>
      <c r="BK664" s="200">
        <f>ROUND(P664*H664,3)</f>
        <v>0</v>
      </c>
      <c r="BL664" s="19" t="s">
        <v>335</v>
      </c>
      <c r="BM664" s="199" t="s">
        <v>925</v>
      </c>
    </row>
    <row r="665" spans="1:65" s="2" customFormat="1" ht="24.2" customHeight="1">
      <c r="A665" s="37"/>
      <c r="B665" s="153"/>
      <c r="C665" s="187" t="s">
        <v>926</v>
      </c>
      <c r="D665" s="187" t="s">
        <v>331</v>
      </c>
      <c r="E665" s="188" t="s">
        <v>927</v>
      </c>
      <c r="F665" s="189" t="s">
        <v>928</v>
      </c>
      <c r="G665" s="190" t="s">
        <v>334</v>
      </c>
      <c r="H665" s="191">
        <v>3.19</v>
      </c>
      <c r="I665" s="192"/>
      <c r="J665" s="192"/>
      <c r="K665" s="191">
        <f>ROUND(P665*H665,3)</f>
        <v>0</v>
      </c>
      <c r="L665" s="193"/>
      <c r="M665" s="38"/>
      <c r="N665" s="194" t="s">
        <v>1</v>
      </c>
      <c r="O665" s="195" t="s">
        <v>47</v>
      </c>
      <c r="P665" s="196">
        <f>I665+J665</f>
        <v>0</v>
      </c>
      <c r="Q665" s="196">
        <f>ROUND(I665*H665,3)</f>
        <v>0</v>
      </c>
      <c r="R665" s="196">
        <f>ROUND(J665*H665,3)</f>
        <v>0</v>
      </c>
      <c r="S665" s="66"/>
      <c r="T665" s="197">
        <f>S665*H665</f>
        <v>0</v>
      </c>
      <c r="U665" s="197">
        <v>4.3099999999999996E-3</v>
      </c>
      <c r="V665" s="197">
        <f>U665*H665</f>
        <v>1.3748899999999998E-2</v>
      </c>
      <c r="W665" s="197">
        <v>0</v>
      </c>
      <c r="X665" s="198">
        <f>W665*H665</f>
        <v>0</v>
      </c>
      <c r="Y665" s="37"/>
      <c r="Z665" s="37"/>
      <c r="AA665" s="37"/>
      <c r="AB665" s="37"/>
      <c r="AC665" s="37"/>
      <c r="AD665" s="37"/>
      <c r="AE665" s="37"/>
      <c r="AR665" s="199" t="s">
        <v>335</v>
      </c>
      <c r="AT665" s="199" t="s">
        <v>331</v>
      </c>
      <c r="AU665" s="199" t="s">
        <v>96</v>
      </c>
      <c r="AY665" s="19" t="s">
        <v>329</v>
      </c>
      <c r="BE665" s="115">
        <f>IF(O665="základná",K665,0)</f>
        <v>0</v>
      </c>
      <c r="BF665" s="115">
        <f>IF(O665="znížená",K665,0)</f>
        <v>0</v>
      </c>
      <c r="BG665" s="115">
        <f>IF(O665="zákl. prenesená",K665,0)</f>
        <v>0</v>
      </c>
      <c r="BH665" s="115">
        <f>IF(O665="zníž. prenesená",K665,0)</f>
        <v>0</v>
      </c>
      <c r="BI665" s="115">
        <f>IF(O665="nulová",K665,0)</f>
        <v>0</v>
      </c>
      <c r="BJ665" s="19" t="s">
        <v>96</v>
      </c>
      <c r="BK665" s="200">
        <f>ROUND(P665*H665,3)</f>
        <v>0</v>
      </c>
      <c r="BL665" s="19" t="s">
        <v>335</v>
      </c>
      <c r="BM665" s="199" t="s">
        <v>929</v>
      </c>
    </row>
    <row r="666" spans="1:65" s="13" customFormat="1" ht="11.25">
      <c r="B666" s="201"/>
      <c r="D666" s="202" t="s">
        <v>348</v>
      </c>
      <c r="E666" s="203" t="s">
        <v>1</v>
      </c>
      <c r="F666" s="204" t="s">
        <v>930</v>
      </c>
      <c r="H666" s="205">
        <v>3.19</v>
      </c>
      <c r="I666" s="206"/>
      <c r="J666" s="206"/>
      <c r="M666" s="201"/>
      <c r="N666" s="207"/>
      <c r="O666" s="208"/>
      <c r="P666" s="208"/>
      <c r="Q666" s="208"/>
      <c r="R666" s="208"/>
      <c r="S666" s="208"/>
      <c r="T666" s="208"/>
      <c r="U666" s="208"/>
      <c r="V666" s="208"/>
      <c r="W666" s="208"/>
      <c r="X666" s="209"/>
      <c r="AT666" s="203" t="s">
        <v>348</v>
      </c>
      <c r="AU666" s="203" t="s">
        <v>96</v>
      </c>
      <c r="AV666" s="13" t="s">
        <v>96</v>
      </c>
      <c r="AW666" s="13" t="s">
        <v>4</v>
      </c>
      <c r="AX666" s="13" t="s">
        <v>90</v>
      </c>
      <c r="AY666" s="203" t="s">
        <v>329</v>
      </c>
    </row>
    <row r="667" spans="1:65" s="2" customFormat="1" ht="24.2" customHeight="1">
      <c r="A667" s="37"/>
      <c r="B667" s="153"/>
      <c r="C667" s="187" t="s">
        <v>931</v>
      </c>
      <c r="D667" s="187" t="s">
        <v>331</v>
      </c>
      <c r="E667" s="188" t="s">
        <v>932</v>
      </c>
      <c r="F667" s="189" t="s">
        <v>933</v>
      </c>
      <c r="G667" s="190" t="s">
        <v>334</v>
      </c>
      <c r="H667" s="191">
        <v>3.19</v>
      </c>
      <c r="I667" s="192"/>
      <c r="J667" s="192"/>
      <c r="K667" s="191">
        <f>ROUND(P667*H667,3)</f>
        <v>0</v>
      </c>
      <c r="L667" s="193"/>
      <c r="M667" s="38"/>
      <c r="N667" s="194" t="s">
        <v>1</v>
      </c>
      <c r="O667" s="195" t="s">
        <v>47</v>
      </c>
      <c r="P667" s="196">
        <f>I667+J667</f>
        <v>0</v>
      </c>
      <c r="Q667" s="196">
        <f>ROUND(I667*H667,3)</f>
        <v>0</v>
      </c>
      <c r="R667" s="196">
        <f>ROUND(J667*H667,3)</f>
        <v>0</v>
      </c>
      <c r="S667" s="66"/>
      <c r="T667" s="197">
        <f>S667*H667</f>
        <v>0</v>
      </c>
      <c r="U667" s="197">
        <v>0</v>
      </c>
      <c r="V667" s="197">
        <f>U667*H667</f>
        <v>0</v>
      </c>
      <c r="W667" s="197">
        <v>0</v>
      </c>
      <c r="X667" s="198">
        <f>W667*H667</f>
        <v>0</v>
      </c>
      <c r="Y667" s="37"/>
      <c r="Z667" s="37"/>
      <c r="AA667" s="37"/>
      <c r="AB667" s="37"/>
      <c r="AC667" s="37"/>
      <c r="AD667" s="37"/>
      <c r="AE667" s="37"/>
      <c r="AR667" s="199" t="s">
        <v>335</v>
      </c>
      <c r="AT667" s="199" t="s">
        <v>331</v>
      </c>
      <c r="AU667" s="199" t="s">
        <v>96</v>
      </c>
      <c r="AY667" s="19" t="s">
        <v>329</v>
      </c>
      <c r="BE667" s="115">
        <f>IF(O667="základná",K667,0)</f>
        <v>0</v>
      </c>
      <c r="BF667" s="115">
        <f>IF(O667="znížená",K667,0)</f>
        <v>0</v>
      </c>
      <c r="BG667" s="115">
        <f>IF(O667="zákl. prenesená",K667,0)</f>
        <v>0</v>
      </c>
      <c r="BH667" s="115">
        <f>IF(O667="zníž. prenesená",K667,0)</f>
        <v>0</v>
      </c>
      <c r="BI667" s="115">
        <f>IF(O667="nulová",K667,0)</f>
        <v>0</v>
      </c>
      <c r="BJ667" s="19" t="s">
        <v>96</v>
      </c>
      <c r="BK667" s="200">
        <f>ROUND(P667*H667,3)</f>
        <v>0</v>
      </c>
      <c r="BL667" s="19" t="s">
        <v>335</v>
      </c>
      <c r="BM667" s="199" t="s">
        <v>934</v>
      </c>
    </row>
    <row r="668" spans="1:65" s="12" customFormat="1" ht="22.9" customHeight="1">
      <c r="B668" s="173"/>
      <c r="D668" s="174" t="s">
        <v>82</v>
      </c>
      <c r="E668" s="185" t="s">
        <v>355</v>
      </c>
      <c r="F668" s="185" t="s">
        <v>935</v>
      </c>
      <c r="I668" s="176"/>
      <c r="J668" s="176"/>
      <c r="K668" s="186">
        <f>BK668</f>
        <v>0</v>
      </c>
      <c r="M668" s="173"/>
      <c r="N668" s="178"/>
      <c r="O668" s="179"/>
      <c r="P668" s="179"/>
      <c r="Q668" s="180">
        <f>SUM(Q669:Q720)</f>
        <v>0</v>
      </c>
      <c r="R668" s="180">
        <f>SUM(R669:R720)</f>
        <v>0</v>
      </c>
      <c r="S668" s="179"/>
      <c r="T668" s="181">
        <f>SUM(T669:T720)</f>
        <v>0</v>
      </c>
      <c r="U668" s="179"/>
      <c r="V668" s="181">
        <f>SUM(V669:V720)</f>
        <v>61.706158119999998</v>
      </c>
      <c r="W668" s="179"/>
      <c r="X668" s="182">
        <f>SUM(X669:X720)</f>
        <v>0</v>
      </c>
      <c r="AR668" s="174" t="s">
        <v>90</v>
      </c>
      <c r="AT668" s="183" t="s">
        <v>82</v>
      </c>
      <c r="AU668" s="183" t="s">
        <v>90</v>
      </c>
      <c r="AY668" s="174" t="s">
        <v>329</v>
      </c>
      <c r="BK668" s="184">
        <f>SUM(BK669:BK720)</f>
        <v>0</v>
      </c>
    </row>
    <row r="669" spans="1:65" s="2" customFormat="1" ht="24.2" customHeight="1">
      <c r="A669" s="37"/>
      <c r="B669" s="153"/>
      <c r="C669" s="187" t="s">
        <v>936</v>
      </c>
      <c r="D669" s="187" t="s">
        <v>331</v>
      </c>
      <c r="E669" s="188" t="s">
        <v>937</v>
      </c>
      <c r="F669" s="189" t="s">
        <v>938</v>
      </c>
      <c r="G669" s="190" t="s">
        <v>334</v>
      </c>
      <c r="H669" s="191">
        <v>498.66</v>
      </c>
      <c r="I669" s="192"/>
      <c r="J669" s="192"/>
      <c r="K669" s="191">
        <f>ROUND(P669*H669,3)</f>
        <v>0</v>
      </c>
      <c r="L669" s="193"/>
      <c r="M669" s="38"/>
      <c r="N669" s="194" t="s">
        <v>1</v>
      </c>
      <c r="O669" s="195" t="s">
        <v>47</v>
      </c>
      <c r="P669" s="196">
        <f>I669+J669</f>
        <v>0</v>
      </c>
      <c r="Q669" s="196">
        <f>ROUND(I669*H669,3)</f>
        <v>0</v>
      </c>
      <c r="R669" s="196">
        <f>ROUND(J669*H669,3)</f>
        <v>0</v>
      </c>
      <c r="S669" s="66"/>
      <c r="T669" s="197">
        <f>S669*H669</f>
        <v>0</v>
      </c>
      <c r="U669" s="197">
        <v>1.375E-2</v>
      </c>
      <c r="V669" s="197">
        <f>U669*H669</f>
        <v>6.8565750000000003</v>
      </c>
      <c r="W669" s="197">
        <v>0</v>
      </c>
      <c r="X669" s="198">
        <f>W669*H669</f>
        <v>0</v>
      </c>
      <c r="Y669" s="37"/>
      <c r="Z669" s="37"/>
      <c r="AA669" s="37"/>
      <c r="AB669" s="37"/>
      <c r="AC669" s="37"/>
      <c r="AD669" s="37"/>
      <c r="AE669" s="37"/>
      <c r="AR669" s="199" t="s">
        <v>335</v>
      </c>
      <c r="AT669" s="199" t="s">
        <v>331</v>
      </c>
      <c r="AU669" s="199" t="s">
        <v>96</v>
      </c>
      <c r="AY669" s="19" t="s">
        <v>329</v>
      </c>
      <c r="BE669" s="115">
        <f>IF(O669="základná",K669,0)</f>
        <v>0</v>
      </c>
      <c r="BF669" s="115">
        <f>IF(O669="znížená",K669,0)</f>
        <v>0</v>
      </c>
      <c r="BG669" s="115">
        <f>IF(O669="zákl. prenesená",K669,0)</f>
        <v>0</v>
      </c>
      <c r="BH669" s="115">
        <f>IF(O669="zníž. prenesená",K669,0)</f>
        <v>0</v>
      </c>
      <c r="BI669" s="115">
        <f>IF(O669="nulová",K669,0)</f>
        <v>0</v>
      </c>
      <c r="BJ669" s="19" t="s">
        <v>96</v>
      </c>
      <c r="BK669" s="200">
        <f>ROUND(P669*H669,3)</f>
        <v>0</v>
      </c>
      <c r="BL669" s="19" t="s">
        <v>335</v>
      </c>
      <c r="BM669" s="199" t="s">
        <v>939</v>
      </c>
    </row>
    <row r="670" spans="1:65" s="2" customFormat="1" ht="24.2" customHeight="1">
      <c r="A670" s="37"/>
      <c r="B670" s="153"/>
      <c r="C670" s="187" t="s">
        <v>940</v>
      </c>
      <c r="D670" s="187" t="s">
        <v>331</v>
      </c>
      <c r="E670" s="188" t="s">
        <v>941</v>
      </c>
      <c r="F670" s="189" t="s">
        <v>942</v>
      </c>
      <c r="G670" s="190" t="s">
        <v>334</v>
      </c>
      <c r="H670" s="191">
        <v>498.66</v>
      </c>
      <c r="I670" s="192"/>
      <c r="J670" s="192"/>
      <c r="K670" s="191">
        <f>ROUND(P670*H670,3)</f>
        <v>0</v>
      </c>
      <c r="L670" s="193"/>
      <c r="M670" s="38"/>
      <c r="N670" s="194" t="s">
        <v>1</v>
      </c>
      <c r="O670" s="195" t="s">
        <v>47</v>
      </c>
      <c r="P670" s="196">
        <f>I670+J670</f>
        <v>0</v>
      </c>
      <c r="Q670" s="196">
        <f>ROUND(I670*H670,3)</f>
        <v>0</v>
      </c>
      <c r="R670" s="196">
        <f>ROUND(J670*H670,3)</f>
        <v>0</v>
      </c>
      <c r="S670" s="66"/>
      <c r="T670" s="197">
        <f>S670*H670</f>
        <v>0</v>
      </c>
      <c r="U670" s="197">
        <v>4.0000000000000002E-4</v>
      </c>
      <c r="V670" s="197">
        <f>U670*H670</f>
        <v>0.19946400000000003</v>
      </c>
      <c r="W670" s="197">
        <v>0</v>
      </c>
      <c r="X670" s="198">
        <f>W670*H670</f>
        <v>0</v>
      </c>
      <c r="Y670" s="37"/>
      <c r="Z670" s="37"/>
      <c r="AA670" s="37"/>
      <c r="AB670" s="37"/>
      <c r="AC670" s="37"/>
      <c r="AD670" s="37"/>
      <c r="AE670" s="37"/>
      <c r="AR670" s="199" t="s">
        <v>335</v>
      </c>
      <c r="AT670" s="199" t="s">
        <v>331</v>
      </c>
      <c r="AU670" s="199" t="s">
        <v>96</v>
      </c>
      <c r="AY670" s="19" t="s">
        <v>329</v>
      </c>
      <c r="BE670" s="115">
        <f>IF(O670="základná",K670,0)</f>
        <v>0</v>
      </c>
      <c r="BF670" s="115">
        <f>IF(O670="znížená",K670,0)</f>
        <v>0</v>
      </c>
      <c r="BG670" s="115">
        <f>IF(O670="zákl. prenesená",K670,0)</f>
        <v>0</v>
      </c>
      <c r="BH670" s="115">
        <f>IF(O670="zníž. prenesená",K670,0)</f>
        <v>0</v>
      </c>
      <c r="BI670" s="115">
        <f>IF(O670="nulová",K670,0)</f>
        <v>0</v>
      </c>
      <c r="BJ670" s="19" t="s">
        <v>96</v>
      </c>
      <c r="BK670" s="200">
        <f>ROUND(P670*H670,3)</f>
        <v>0</v>
      </c>
      <c r="BL670" s="19" t="s">
        <v>335</v>
      </c>
      <c r="BM670" s="199" t="s">
        <v>943</v>
      </c>
    </row>
    <row r="671" spans="1:65" s="13" customFormat="1" ht="11.25">
      <c r="B671" s="201"/>
      <c r="D671" s="202" t="s">
        <v>348</v>
      </c>
      <c r="E671" s="203" t="s">
        <v>1</v>
      </c>
      <c r="F671" s="204" t="s">
        <v>811</v>
      </c>
      <c r="H671" s="205">
        <v>22.47</v>
      </c>
      <c r="I671" s="206"/>
      <c r="J671" s="206"/>
      <c r="M671" s="201"/>
      <c r="N671" s="207"/>
      <c r="O671" s="208"/>
      <c r="P671" s="208"/>
      <c r="Q671" s="208"/>
      <c r="R671" s="208"/>
      <c r="S671" s="208"/>
      <c r="T671" s="208"/>
      <c r="U671" s="208"/>
      <c r="V671" s="208"/>
      <c r="W671" s="208"/>
      <c r="X671" s="209"/>
      <c r="AT671" s="203" t="s">
        <v>348</v>
      </c>
      <c r="AU671" s="203" t="s">
        <v>96</v>
      </c>
      <c r="AV671" s="13" t="s">
        <v>96</v>
      </c>
      <c r="AW671" s="13" t="s">
        <v>4</v>
      </c>
      <c r="AX671" s="13" t="s">
        <v>83</v>
      </c>
      <c r="AY671" s="203" t="s">
        <v>329</v>
      </c>
    </row>
    <row r="672" spans="1:65" s="13" customFormat="1" ht="11.25">
      <c r="B672" s="201"/>
      <c r="D672" s="202" t="s">
        <v>348</v>
      </c>
      <c r="E672" s="203" t="s">
        <v>1</v>
      </c>
      <c r="F672" s="204" t="s">
        <v>812</v>
      </c>
      <c r="H672" s="205">
        <v>19.38</v>
      </c>
      <c r="I672" s="206"/>
      <c r="J672" s="206"/>
      <c r="M672" s="201"/>
      <c r="N672" s="207"/>
      <c r="O672" s="208"/>
      <c r="P672" s="208"/>
      <c r="Q672" s="208"/>
      <c r="R672" s="208"/>
      <c r="S672" s="208"/>
      <c r="T672" s="208"/>
      <c r="U672" s="208"/>
      <c r="V672" s="208"/>
      <c r="W672" s="208"/>
      <c r="X672" s="209"/>
      <c r="AT672" s="203" t="s">
        <v>348</v>
      </c>
      <c r="AU672" s="203" t="s">
        <v>96</v>
      </c>
      <c r="AV672" s="13" t="s">
        <v>96</v>
      </c>
      <c r="AW672" s="13" t="s">
        <v>4</v>
      </c>
      <c r="AX672" s="13" t="s">
        <v>83</v>
      </c>
      <c r="AY672" s="203" t="s">
        <v>329</v>
      </c>
    </row>
    <row r="673" spans="1:65" s="13" customFormat="1" ht="11.25">
      <c r="B673" s="201"/>
      <c r="D673" s="202" t="s">
        <v>348</v>
      </c>
      <c r="E673" s="203" t="s">
        <v>1</v>
      </c>
      <c r="F673" s="204" t="s">
        <v>813</v>
      </c>
      <c r="H673" s="205">
        <v>117.63</v>
      </c>
      <c r="I673" s="206"/>
      <c r="J673" s="206"/>
      <c r="M673" s="201"/>
      <c r="N673" s="207"/>
      <c r="O673" s="208"/>
      <c r="P673" s="208"/>
      <c r="Q673" s="208"/>
      <c r="R673" s="208"/>
      <c r="S673" s="208"/>
      <c r="T673" s="208"/>
      <c r="U673" s="208"/>
      <c r="V673" s="208"/>
      <c r="W673" s="208"/>
      <c r="X673" s="209"/>
      <c r="AT673" s="203" t="s">
        <v>348</v>
      </c>
      <c r="AU673" s="203" t="s">
        <v>96</v>
      </c>
      <c r="AV673" s="13" t="s">
        <v>96</v>
      </c>
      <c r="AW673" s="13" t="s">
        <v>4</v>
      </c>
      <c r="AX673" s="13" t="s">
        <v>83</v>
      </c>
      <c r="AY673" s="203" t="s">
        <v>329</v>
      </c>
    </row>
    <row r="674" spans="1:65" s="13" customFormat="1" ht="11.25">
      <c r="B674" s="201"/>
      <c r="D674" s="202" t="s">
        <v>348</v>
      </c>
      <c r="E674" s="203" t="s">
        <v>1</v>
      </c>
      <c r="F674" s="204" t="s">
        <v>814</v>
      </c>
      <c r="H674" s="205">
        <v>33.9</v>
      </c>
      <c r="I674" s="206"/>
      <c r="J674" s="206"/>
      <c r="M674" s="201"/>
      <c r="N674" s="207"/>
      <c r="O674" s="208"/>
      <c r="P674" s="208"/>
      <c r="Q674" s="208"/>
      <c r="R674" s="208"/>
      <c r="S674" s="208"/>
      <c r="T674" s="208"/>
      <c r="U674" s="208"/>
      <c r="V674" s="208"/>
      <c r="W674" s="208"/>
      <c r="X674" s="209"/>
      <c r="AT674" s="203" t="s">
        <v>348</v>
      </c>
      <c r="AU674" s="203" t="s">
        <v>96</v>
      </c>
      <c r="AV674" s="13" t="s">
        <v>96</v>
      </c>
      <c r="AW674" s="13" t="s">
        <v>4</v>
      </c>
      <c r="AX674" s="13" t="s">
        <v>83</v>
      </c>
      <c r="AY674" s="203" t="s">
        <v>329</v>
      </c>
    </row>
    <row r="675" spans="1:65" s="13" customFormat="1" ht="11.25">
      <c r="B675" s="201"/>
      <c r="D675" s="202" t="s">
        <v>348</v>
      </c>
      <c r="E675" s="203" t="s">
        <v>1</v>
      </c>
      <c r="F675" s="204" t="s">
        <v>815</v>
      </c>
      <c r="H675" s="205">
        <v>18</v>
      </c>
      <c r="I675" s="206"/>
      <c r="J675" s="206"/>
      <c r="M675" s="201"/>
      <c r="N675" s="207"/>
      <c r="O675" s="208"/>
      <c r="P675" s="208"/>
      <c r="Q675" s="208"/>
      <c r="R675" s="208"/>
      <c r="S675" s="208"/>
      <c r="T675" s="208"/>
      <c r="U675" s="208"/>
      <c r="V675" s="208"/>
      <c r="W675" s="208"/>
      <c r="X675" s="209"/>
      <c r="AT675" s="203" t="s">
        <v>348</v>
      </c>
      <c r="AU675" s="203" t="s">
        <v>96</v>
      </c>
      <c r="AV675" s="13" t="s">
        <v>96</v>
      </c>
      <c r="AW675" s="13" t="s">
        <v>4</v>
      </c>
      <c r="AX675" s="13" t="s">
        <v>83</v>
      </c>
      <c r="AY675" s="203" t="s">
        <v>329</v>
      </c>
    </row>
    <row r="676" spans="1:65" s="13" customFormat="1" ht="11.25">
      <c r="B676" s="201"/>
      <c r="D676" s="202" t="s">
        <v>348</v>
      </c>
      <c r="E676" s="203" t="s">
        <v>1</v>
      </c>
      <c r="F676" s="204" t="s">
        <v>816</v>
      </c>
      <c r="H676" s="205">
        <v>18</v>
      </c>
      <c r="I676" s="206"/>
      <c r="J676" s="206"/>
      <c r="M676" s="201"/>
      <c r="N676" s="207"/>
      <c r="O676" s="208"/>
      <c r="P676" s="208"/>
      <c r="Q676" s="208"/>
      <c r="R676" s="208"/>
      <c r="S676" s="208"/>
      <c r="T676" s="208"/>
      <c r="U676" s="208"/>
      <c r="V676" s="208"/>
      <c r="W676" s="208"/>
      <c r="X676" s="209"/>
      <c r="AT676" s="203" t="s">
        <v>348</v>
      </c>
      <c r="AU676" s="203" t="s">
        <v>96</v>
      </c>
      <c r="AV676" s="13" t="s">
        <v>96</v>
      </c>
      <c r="AW676" s="13" t="s">
        <v>4</v>
      </c>
      <c r="AX676" s="13" t="s">
        <v>83</v>
      </c>
      <c r="AY676" s="203" t="s">
        <v>329</v>
      </c>
    </row>
    <row r="677" spans="1:65" s="13" customFormat="1" ht="11.25">
      <c r="B677" s="201"/>
      <c r="D677" s="202" t="s">
        <v>348</v>
      </c>
      <c r="E677" s="203" t="s">
        <v>1</v>
      </c>
      <c r="F677" s="204" t="s">
        <v>817</v>
      </c>
      <c r="H677" s="205">
        <v>60.98</v>
      </c>
      <c r="I677" s="206"/>
      <c r="J677" s="206"/>
      <c r="M677" s="201"/>
      <c r="N677" s="207"/>
      <c r="O677" s="208"/>
      <c r="P677" s="208"/>
      <c r="Q677" s="208"/>
      <c r="R677" s="208"/>
      <c r="S677" s="208"/>
      <c r="T677" s="208"/>
      <c r="U677" s="208"/>
      <c r="V677" s="208"/>
      <c r="W677" s="208"/>
      <c r="X677" s="209"/>
      <c r="AT677" s="203" t="s">
        <v>348</v>
      </c>
      <c r="AU677" s="203" t="s">
        <v>96</v>
      </c>
      <c r="AV677" s="13" t="s">
        <v>96</v>
      </c>
      <c r="AW677" s="13" t="s">
        <v>4</v>
      </c>
      <c r="AX677" s="13" t="s">
        <v>83</v>
      </c>
      <c r="AY677" s="203" t="s">
        <v>329</v>
      </c>
    </row>
    <row r="678" spans="1:65" s="13" customFormat="1" ht="11.25">
      <c r="B678" s="201"/>
      <c r="D678" s="202" t="s">
        <v>348</v>
      </c>
      <c r="E678" s="203" t="s">
        <v>1</v>
      </c>
      <c r="F678" s="204" t="s">
        <v>818</v>
      </c>
      <c r="H678" s="205">
        <v>208.3</v>
      </c>
      <c r="I678" s="206"/>
      <c r="J678" s="206"/>
      <c r="M678" s="201"/>
      <c r="N678" s="207"/>
      <c r="O678" s="208"/>
      <c r="P678" s="208"/>
      <c r="Q678" s="208"/>
      <c r="R678" s="208"/>
      <c r="S678" s="208"/>
      <c r="T678" s="208"/>
      <c r="U678" s="208"/>
      <c r="V678" s="208"/>
      <c r="W678" s="208"/>
      <c r="X678" s="209"/>
      <c r="AT678" s="203" t="s">
        <v>348</v>
      </c>
      <c r="AU678" s="203" t="s">
        <v>96</v>
      </c>
      <c r="AV678" s="13" t="s">
        <v>96</v>
      </c>
      <c r="AW678" s="13" t="s">
        <v>4</v>
      </c>
      <c r="AX678" s="13" t="s">
        <v>83</v>
      </c>
      <c r="AY678" s="203" t="s">
        <v>329</v>
      </c>
    </row>
    <row r="679" spans="1:65" s="15" customFormat="1" ht="11.25">
      <c r="B679" s="217"/>
      <c r="D679" s="202" t="s">
        <v>348</v>
      </c>
      <c r="E679" s="218" t="s">
        <v>1</v>
      </c>
      <c r="F679" s="219" t="s">
        <v>380</v>
      </c>
      <c r="H679" s="220">
        <v>498.66</v>
      </c>
      <c r="I679" s="221"/>
      <c r="J679" s="221"/>
      <c r="M679" s="217"/>
      <c r="N679" s="222"/>
      <c r="O679" s="223"/>
      <c r="P679" s="223"/>
      <c r="Q679" s="223"/>
      <c r="R679" s="223"/>
      <c r="S679" s="223"/>
      <c r="T679" s="223"/>
      <c r="U679" s="223"/>
      <c r="V679" s="223"/>
      <c r="W679" s="223"/>
      <c r="X679" s="224"/>
      <c r="AT679" s="218" t="s">
        <v>348</v>
      </c>
      <c r="AU679" s="218" t="s">
        <v>96</v>
      </c>
      <c r="AV679" s="15" t="s">
        <v>335</v>
      </c>
      <c r="AW679" s="15" t="s">
        <v>4</v>
      </c>
      <c r="AX679" s="15" t="s">
        <v>90</v>
      </c>
      <c r="AY679" s="218" t="s">
        <v>329</v>
      </c>
    </row>
    <row r="680" spans="1:65" s="2" customFormat="1" ht="24.2" customHeight="1">
      <c r="A680" s="37"/>
      <c r="B680" s="153"/>
      <c r="C680" s="187" t="s">
        <v>944</v>
      </c>
      <c r="D680" s="187" t="s">
        <v>331</v>
      </c>
      <c r="E680" s="188" t="s">
        <v>945</v>
      </c>
      <c r="F680" s="189" t="s">
        <v>946</v>
      </c>
      <c r="G680" s="190" t="s">
        <v>334</v>
      </c>
      <c r="H680" s="191">
        <v>518.68799999999999</v>
      </c>
      <c r="I680" s="192"/>
      <c r="J680" s="192"/>
      <c r="K680" s="191">
        <f>ROUND(P680*H680,3)</f>
        <v>0</v>
      </c>
      <c r="L680" s="193"/>
      <c r="M680" s="38"/>
      <c r="N680" s="194" t="s">
        <v>1</v>
      </c>
      <c r="O680" s="195" t="s">
        <v>47</v>
      </c>
      <c r="P680" s="196">
        <f>I680+J680</f>
        <v>0</v>
      </c>
      <c r="Q680" s="196">
        <f>ROUND(I680*H680,3)</f>
        <v>0</v>
      </c>
      <c r="R680" s="196">
        <f>ROUND(J680*H680,3)</f>
        <v>0</v>
      </c>
      <c r="S680" s="66"/>
      <c r="T680" s="197">
        <f>S680*H680</f>
        <v>0</v>
      </c>
      <c r="U680" s="197">
        <v>1.9689999999999999E-2</v>
      </c>
      <c r="V680" s="197">
        <f>U680*H680</f>
        <v>10.212966719999999</v>
      </c>
      <c r="W680" s="197">
        <v>0</v>
      </c>
      <c r="X680" s="198">
        <f>W680*H680</f>
        <v>0</v>
      </c>
      <c r="Y680" s="37"/>
      <c r="Z680" s="37"/>
      <c r="AA680" s="37"/>
      <c r="AB680" s="37"/>
      <c r="AC680" s="37"/>
      <c r="AD680" s="37"/>
      <c r="AE680" s="37"/>
      <c r="AR680" s="199" t="s">
        <v>335</v>
      </c>
      <c r="AT680" s="199" t="s">
        <v>331</v>
      </c>
      <c r="AU680" s="199" t="s">
        <v>96</v>
      </c>
      <c r="AY680" s="19" t="s">
        <v>329</v>
      </c>
      <c r="BE680" s="115">
        <f>IF(O680="základná",K680,0)</f>
        <v>0</v>
      </c>
      <c r="BF680" s="115">
        <f>IF(O680="znížená",K680,0)</f>
        <v>0</v>
      </c>
      <c r="BG680" s="115">
        <f>IF(O680="zákl. prenesená",K680,0)</f>
        <v>0</v>
      </c>
      <c r="BH680" s="115">
        <f>IF(O680="zníž. prenesená",K680,0)</f>
        <v>0</v>
      </c>
      <c r="BI680" s="115">
        <f>IF(O680="nulová",K680,0)</f>
        <v>0</v>
      </c>
      <c r="BJ680" s="19" t="s">
        <v>96</v>
      </c>
      <c r="BK680" s="200">
        <f>ROUND(P680*H680,3)</f>
        <v>0</v>
      </c>
      <c r="BL680" s="19" t="s">
        <v>335</v>
      </c>
      <c r="BM680" s="199" t="s">
        <v>947</v>
      </c>
    </row>
    <row r="681" spans="1:65" s="2" customFormat="1" ht="24.2" customHeight="1">
      <c r="A681" s="37"/>
      <c r="B681" s="153"/>
      <c r="C681" s="187" t="s">
        <v>948</v>
      </c>
      <c r="D681" s="187" t="s">
        <v>331</v>
      </c>
      <c r="E681" s="188" t="s">
        <v>949</v>
      </c>
      <c r="F681" s="189" t="s">
        <v>950</v>
      </c>
      <c r="G681" s="190" t="s">
        <v>334</v>
      </c>
      <c r="H681" s="191">
        <v>518.68799999999999</v>
      </c>
      <c r="I681" s="192"/>
      <c r="J681" s="192"/>
      <c r="K681" s="191">
        <f>ROUND(P681*H681,3)</f>
        <v>0</v>
      </c>
      <c r="L681" s="193"/>
      <c r="M681" s="38"/>
      <c r="N681" s="194" t="s">
        <v>1</v>
      </c>
      <c r="O681" s="195" t="s">
        <v>47</v>
      </c>
      <c r="P681" s="196">
        <f>I681+J681</f>
        <v>0</v>
      </c>
      <c r="Q681" s="196">
        <f>ROUND(I681*H681,3)</f>
        <v>0</v>
      </c>
      <c r="R681" s="196">
        <f>ROUND(J681*H681,3)</f>
        <v>0</v>
      </c>
      <c r="S681" s="66"/>
      <c r="T681" s="197">
        <f>S681*H681</f>
        <v>0</v>
      </c>
      <c r="U681" s="197">
        <v>4.0000000000000002E-4</v>
      </c>
      <c r="V681" s="197">
        <f>U681*H681</f>
        <v>0.2074752</v>
      </c>
      <c r="W681" s="197">
        <v>0</v>
      </c>
      <c r="X681" s="198">
        <f>W681*H681</f>
        <v>0</v>
      </c>
      <c r="Y681" s="37"/>
      <c r="Z681" s="37"/>
      <c r="AA681" s="37"/>
      <c r="AB681" s="37"/>
      <c r="AC681" s="37"/>
      <c r="AD681" s="37"/>
      <c r="AE681" s="37"/>
      <c r="AR681" s="199" t="s">
        <v>335</v>
      </c>
      <c r="AT681" s="199" t="s">
        <v>331</v>
      </c>
      <c r="AU681" s="199" t="s">
        <v>96</v>
      </c>
      <c r="AY681" s="19" t="s">
        <v>329</v>
      </c>
      <c r="BE681" s="115">
        <f>IF(O681="základná",K681,0)</f>
        <v>0</v>
      </c>
      <c r="BF681" s="115">
        <f>IF(O681="znížená",K681,0)</f>
        <v>0</v>
      </c>
      <c r="BG681" s="115">
        <f>IF(O681="zákl. prenesená",K681,0)</f>
        <v>0</v>
      </c>
      <c r="BH681" s="115">
        <f>IF(O681="zníž. prenesená",K681,0)</f>
        <v>0</v>
      </c>
      <c r="BI681" s="115">
        <f>IF(O681="nulová",K681,0)</f>
        <v>0</v>
      </c>
      <c r="BJ681" s="19" t="s">
        <v>96</v>
      </c>
      <c r="BK681" s="200">
        <f>ROUND(P681*H681,3)</f>
        <v>0</v>
      </c>
      <c r="BL681" s="19" t="s">
        <v>335</v>
      </c>
      <c r="BM681" s="199" t="s">
        <v>951</v>
      </c>
    </row>
    <row r="682" spans="1:65" s="13" customFormat="1" ht="11.25">
      <c r="B682" s="201"/>
      <c r="D682" s="202" t="s">
        <v>348</v>
      </c>
      <c r="E682" s="203" t="s">
        <v>1</v>
      </c>
      <c r="F682" s="204" t="s">
        <v>952</v>
      </c>
      <c r="H682" s="205">
        <v>64.182000000000002</v>
      </c>
      <c r="I682" s="206"/>
      <c r="J682" s="206"/>
      <c r="M682" s="201"/>
      <c r="N682" s="207"/>
      <c r="O682" s="208"/>
      <c r="P682" s="208"/>
      <c r="Q682" s="208"/>
      <c r="R682" s="208"/>
      <c r="S682" s="208"/>
      <c r="T682" s="208"/>
      <c r="U682" s="208"/>
      <c r="V682" s="208"/>
      <c r="W682" s="208"/>
      <c r="X682" s="209"/>
      <c r="AT682" s="203" t="s">
        <v>348</v>
      </c>
      <c r="AU682" s="203" t="s">
        <v>96</v>
      </c>
      <c r="AV682" s="13" t="s">
        <v>96</v>
      </c>
      <c r="AW682" s="13" t="s">
        <v>4</v>
      </c>
      <c r="AX682" s="13" t="s">
        <v>83</v>
      </c>
      <c r="AY682" s="203" t="s">
        <v>329</v>
      </c>
    </row>
    <row r="683" spans="1:65" s="13" customFormat="1" ht="11.25">
      <c r="B683" s="201"/>
      <c r="D683" s="202" t="s">
        <v>348</v>
      </c>
      <c r="E683" s="203" t="s">
        <v>1</v>
      </c>
      <c r="F683" s="204" t="s">
        <v>953</v>
      </c>
      <c r="H683" s="205">
        <v>40.082000000000001</v>
      </c>
      <c r="I683" s="206"/>
      <c r="J683" s="206"/>
      <c r="M683" s="201"/>
      <c r="N683" s="207"/>
      <c r="O683" s="208"/>
      <c r="P683" s="208"/>
      <c r="Q683" s="208"/>
      <c r="R683" s="208"/>
      <c r="S683" s="208"/>
      <c r="T683" s="208"/>
      <c r="U683" s="208"/>
      <c r="V683" s="208"/>
      <c r="W683" s="208"/>
      <c r="X683" s="209"/>
      <c r="AT683" s="203" t="s">
        <v>348</v>
      </c>
      <c r="AU683" s="203" t="s">
        <v>96</v>
      </c>
      <c r="AV683" s="13" t="s">
        <v>96</v>
      </c>
      <c r="AW683" s="13" t="s">
        <v>4</v>
      </c>
      <c r="AX683" s="13" t="s">
        <v>83</v>
      </c>
      <c r="AY683" s="203" t="s">
        <v>329</v>
      </c>
    </row>
    <row r="684" spans="1:65" s="13" customFormat="1" ht="22.5">
      <c r="B684" s="201"/>
      <c r="D684" s="202" t="s">
        <v>348</v>
      </c>
      <c r="E684" s="203" t="s">
        <v>1</v>
      </c>
      <c r="F684" s="204" t="s">
        <v>954</v>
      </c>
      <c r="H684" s="205">
        <v>83.128</v>
      </c>
      <c r="I684" s="206"/>
      <c r="J684" s="206"/>
      <c r="M684" s="201"/>
      <c r="N684" s="207"/>
      <c r="O684" s="208"/>
      <c r="P684" s="208"/>
      <c r="Q684" s="208"/>
      <c r="R684" s="208"/>
      <c r="S684" s="208"/>
      <c r="T684" s="208"/>
      <c r="U684" s="208"/>
      <c r="V684" s="208"/>
      <c r="W684" s="208"/>
      <c r="X684" s="209"/>
      <c r="AT684" s="203" t="s">
        <v>348</v>
      </c>
      <c r="AU684" s="203" t="s">
        <v>96</v>
      </c>
      <c r="AV684" s="13" t="s">
        <v>96</v>
      </c>
      <c r="AW684" s="13" t="s">
        <v>4</v>
      </c>
      <c r="AX684" s="13" t="s">
        <v>83</v>
      </c>
      <c r="AY684" s="203" t="s">
        <v>329</v>
      </c>
    </row>
    <row r="685" spans="1:65" s="13" customFormat="1" ht="11.25">
      <c r="B685" s="201"/>
      <c r="D685" s="202" t="s">
        <v>348</v>
      </c>
      <c r="E685" s="203" t="s">
        <v>1</v>
      </c>
      <c r="F685" s="204" t="s">
        <v>955</v>
      </c>
      <c r="H685" s="205">
        <v>54.631999999999998</v>
      </c>
      <c r="I685" s="206"/>
      <c r="J685" s="206"/>
      <c r="M685" s="201"/>
      <c r="N685" s="207"/>
      <c r="O685" s="208"/>
      <c r="P685" s="208"/>
      <c r="Q685" s="208"/>
      <c r="R685" s="208"/>
      <c r="S685" s="208"/>
      <c r="T685" s="208"/>
      <c r="U685" s="208"/>
      <c r="V685" s="208"/>
      <c r="W685" s="208"/>
      <c r="X685" s="209"/>
      <c r="AT685" s="203" t="s">
        <v>348</v>
      </c>
      <c r="AU685" s="203" t="s">
        <v>96</v>
      </c>
      <c r="AV685" s="13" t="s">
        <v>96</v>
      </c>
      <c r="AW685" s="13" t="s">
        <v>4</v>
      </c>
      <c r="AX685" s="13" t="s">
        <v>83</v>
      </c>
      <c r="AY685" s="203" t="s">
        <v>329</v>
      </c>
    </row>
    <row r="686" spans="1:65" s="13" customFormat="1" ht="11.25">
      <c r="B686" s="201"/>
      <c r="D686" s="202" t="s">
        <v>348</v>
      </c>
      <c r="E686" s="203" t="s">
        <v>1</v>
      </c>
      <c r="F686" s="204" t="s">
        <v>956</v>
      </c>
      <c r="H686" s="205">
        <v>41.432000000000002</v>
      </c>
      <c r="I686" s="206"/>
      <c r="J686" s="206"/>
      <c r="M686" s="201"/>
      <c r="N686" s="207"/>
      <c r="O686" s="208"/>
      <c r="P686" s="208"/>
      <c r="Q686" s="208"/>
      <c r="R686" s="208"/>
      <c r="S686" s="208"/>
      <c r="T686" s="208"/>
      <c r="U686" s="208"/>
      <c r="V686" s="208"/>
      <c r="W686" s="208"/>
      <c r="X686" s="209"/>
      <c r="AT686" s="203" t="s">
        <v>348</v>
      </c>
      <c r="AU686" s="203" t="s">
        <v>96</v>
      </c>
      <c r="AV686" s="13" t="s">
        <v>96</v>
      </c>
      <c r="AW686" s="13" t="s">
        <v>4</v>
      </c>
      <c r="AX686" s="13" t="s">
        <v>83</v>
      </c>
      <c r="AY686" s="203" t="s">
        <v>329</v>
      </c>
    </row>
    <row r="687" spans="1:65" s="13" customFormat="1" ht="11.25">
      <c r="B687" s="201"/>
      <c r="D687" s="202" t="s">
        <v>348</v>
      </c>
      <c r="E687" s="203" t="s">
        <v>1</v>
      </c>
      <c r="F687" s="204" t="s">
        <v>957</v>
      </c>
      <c r="H687" s="205">
        <v>41.432000000000002</v>
      </c>
      <c r="I687" s="206"/>
      <c r="J687" s="206"/>
      <c r="M687" s="201"/>
      <c r="N687" s="207"/>
      <c r="O687" s="208"/>
      <c r="P687" s="208"/>
      <c r="Q687" s="208"/>
      <c r="R687" s="208"/>
      <c r="S687" s="208"/>
      <c r="T687" s="208"/>
      <c r="U687" s="208"/>
      <c r="V687" s="208"/>
      <c r="W687" s="208"/>
      <c r="X687" s="209"/>
      <c r="AT687" s="203" t="s">
        <v>348</v>
      </c>
      <c r="AU687" s="203" t="s">
        <v>96</v>
      </c>
      <c r="AV687" s="13" t="s">
        <v>96</v>
      </c>
      <c r="AW687" s="13" t="s">
        <v>4</v>
      </c>
      <c r="AX687" s="13" t="s">
        <v>83</v>
      </c>
      <c r="AY687" s="203" t="s">
        <v>329</v>
      </c>
    </row>
    <row r="688" spans="1:65" s="13" customFormat="1" ht="11.25">
      <c r="B688" s="201"/>
      <c r="D688" s="202" t="s">
        <v>348</v>
      </c>
      <c r="E688" s="203" t="s">
        <v>1</v>
      </c>
      <c r="F688" s="204" t="s">
        <v>958</v>
      </c>
      <c r="H688" s="205">
        <v>79</v>
      </c>
      <c r="I688" s="206"/>
      <c r="J688" s="206"/>
      <c r="M688" s="201"/>
      <c r="N688" s="207"/>
      <c r="O688" s="208"/>
      <c r="P688" s="208"/>
      <c r="Q688" s="208"/>
      <c r="R688" s="208"/>
      <c r="S688" s="208"/>
      <c r="T688" s="208"/>
      <c r="U688" s="208"/>
      <c r="V688" s="208"/>
      <c r="W688" s="208"/>
      <c r="X688" s="209"/>
      <c r="AT688" s="203" t="s">
        <v>348</v>
      </c>
      <c r="AU688" s="203" t="s">
        <v>96</v>
      </c>
      <c r="AV688" s="13" t="s">
        <v>96</v>
      </c>
      <c r="AW688" s="13" t="s">
        <v>4</v>
      </c>
      <c r="AX688" s="13" t="s">
        <v>83</v>
      </c>
      <c r="AY688" s="203" t="s">
        <v>329</v>
      </c>
    </row>
    <row r="689" spans="1:65" s="13" customFormat="1" ht="11.25">
      <c r="B689" s="201"/>
      <c r="D689" s="202" t="s">
        <v>348</v>
      </c>
      <c r="E689" s="203" t="s">
        <v>1</v>
      </c>
      <c r="F689" s="204" t="s">
        <v>959</v>
      </c>
      <c r="H689" s="205">
        <v>114.8</v>
      </c>
      <c r="I689" s="206"/>
      <c r="J689" s="206"/>
      <c r="M689" s="201"/>
      <c r="N689" s="207"/>
      <c r="O689" s="208"/>
      <c r="P689" s="208"/>
      <c r="Q689" s="208"/>
      <c r="R689" s="208"/>
      <c r="S689" s="208"/>
      <c r="T689" s="208"/>
      <c r="U689" s="208"/>
      <c r="V689" s="208"/>
      <c r="W689" s="208"/>
      <c r="X689" s="209"/>
      <c r="AT689" s="203" t="s">
        <v>348</v>
      </c>
      <c r="AU689" s="203" t="s">
        <v>96</v>
      </c>
      <c r="AV689" s="13" t="s">
        <v>96</v>
      </c>
      <c r="AW689" s="13" t="s">
        <v>4</v>
      </c>
      <c r="AX689" s="13" t="s">
        <v>83</v>
      </c>
      <c r="AY689" s="203" t="s">
        <v>329</v>
      </c>
    </row>
    <row r="690" spans="1:65" s="15" customFormat="1" ht="11.25">
      <c r="B690" s="217"/>
      <c r="D690" s="202" t="s">
        <v>348</v>
      </c>
      <c r="E690" s="218" t="s">
        <v>1</v>
      </c>
      <c r="F690" s="219" t="s">
        <v>380</v>
      </c>
      <c r="H690" s="220">
        <v>518.68799999999999</v>
      </c>
      <c r="I690" s="221"/>
      <c r="J690" s="221"/>
      <c r="M690" s="217"/>
      <c r="N690" s="222"/>
      <c r="O690" s="223"/>
      <c r="P690" s="223"/>
      <c r="Q690" s="223"/>
      <c r="R690" s="223"/>
      <c r="S690" s="223"/>
      <c r="T690" s="223"/>
      <c r="U690" s="223"/>
      <c r="V690" s="223"/>
      <c r="W690" s="223"/>
      <c r="X690" s="224"/>
      <c r="AT690" s="218" t="s">
        <v>348</v>
      </c>
      <c r="AU690" s="218" t="s">
        <v>96</v>
      </c>
      <c r="AV690" s="15" t="s">
        <v>335</v>
      </c>
      <c r="AW690" s="15" t="s">
        <v>4</v>
      </c>
      <c r="AX690" s="15" t="s">
        <v>90</v>
      </c>
      <c r="AY690" s="218" t="s">
        <v>329</v>
      </c>
    </row>
    <row r="691" spans="1:65" s="2" customFormat="1" ht="24.2" customHeight="1">
      <c r="A691" s="37"/>
      <c r="B691" s="153"/>
      <c r="C691" s="187" t="s">
        <v>960</v>
      </c>
      <c r="D691" s="187" t="s">
        <v>331</v>
      </c>
      <c r="E691" s="188" t="s">
        <v>961</v>
      </c>
      <c r="F691" s="189" t="s">
        <v>962</v>
      </c>
      <c r="G691" s="190" t="s">
        <v>334</v>
      </c>
      <c r="H691" s="191">
        <v>753.25900000000001</v>
      </c>
      <c r="I691" s="192"/>
      <c r="J691" s="192"/>
      <c r="K691" s="191">
        <f>ROUND(P691*H691,3)</f>
        <v>0</v>
      </c>
      <c r="L691" s="193"/>
      <c r="M691" s="38"/>
      <c r="N691" s="194" t="s">
        <v>1</v>
      </c>
      <c r="O691" s="195" t="s">
        <v>47</v>
      </c>
      <c r="P691" s="196">
        <f>I691+J691</f>
        <v>0</v>
      </c>
      <c r="Q691" s="196">
        <f>ROUND(I691*H691,3)</f>
        <v>0</v>
      </c>
      <c r="R691" s="196">
        <f>ROUND(J691*H691,3)</f>
        <v>0</v>
      </c>
      <c r="S691" s="66"/>
      <c r="T691" s="197">
        <f>S691*H691</f>
        <v>0</v>
      </c>
      <c r="U691" s="197">
        <v>6.4000000000000003E-3</v>
      </c>
      <c r="V691" s="197">
        <f>U691*H691</f>
        <v>4.8208576000000001</v>
      </c>
      <c r="W691" s="197">
        <v>0</v>
      </c>
      <c r="X691" s="198">
        <f>W691*H691</f>
        <v>0</v>
      </c>
      <c r="Y691" s="37"/>
      <c r="Z691" s="37"/>
      <c r="AA691" s="37"/>
      <c r="AB691" s="37"/>
      <c r="AC691" s="37"/>
      <c r="AD691" s="37"/>
      <c r="AE691" s="37"/>
      <c r="AR691" s="199" t="s">
        <v>335</v>
      </c>
      <c r="AT691" s="199" t="s">
        <v>331</v>
      </c>
      <c r="AU691" s="199" t="s">
        <v>96</v>
      </c>
      <c r="AY691" s="19" t="s">
        <v>329</v>
      </c>
      <c r="BE691" s="115">
        <f>IF(O691="základná",K691,0)</f>
        <v>0</v>
      </c>
      <c r="BF691" s="115">
        <f>IF(O691="znížená",K691,0)</f>
        <v>0</v>
      </c>
      <c r="BG691" s="115">
        <f>IF(O691="zákl. prenesená",K691,0)</f>
        <v>0</v>
      </c>
      <c r="BH691" s="115">
        <f>IF(O691="zníž. prenesená",K691,0)</f>
        <v>0</v>
      </c>
      <c r="BI691" s="115">
        <f>IF(O691="nulová",K691,0)</f>
        <v>0</v>
      </c>
      <c r="BJ691" s="19" t="s">
        <v>96</v>
      </c>
      <c r="BK691" s="200">
        <f>ROUND(P691*H691,3)</f>
        <v>0</v>
      </c>
      <c r="BL691" s="19" t="s">
        <v>335</v>
      </c>
      <c r="BM691" s="199" t="s">
        <v>963</v>
      </c>
    </row>
    <row r="692" spans="1:65" s="14" customFormat="1" ht="22.5">
      <c r="B692" s="210"/>
      <c r="D692" s="202" t="s">
        <v>348</v>
      </c>
      <c r="E692" s="211" t="s">
        <v>1</v>
      </c>
      <c r="F692" s="212" t="s">
        <v>964</v>
      </c>
      <c r="H692" s="211" t="s">
        <v>1</v>
      </c>
      <c r="I692" s="213"/>
      <c r="J692" s="213"/>
      <c r="M692" s="210"/>
      <c r="N692" s="214"/>
      <c r="O692" s="215"/>
      <c r="P692" s="215"/>
      <c r="Q692" s="215"/>
      <c r="R692" s="215"/>
      <c r="S692" s="215"/>
      <c r="T692" s="215"/>
      <c r="U692" s="215"/>
      <c r="V692" s="215"/>
      <c r="W692" s="215"/>
      <c r="X692" s="216"/>
      <c r="AT692" s="211" t="s">
        <v>348</v>
      </c>
      <c r="AU692" s="211" t="s">
        <v>96</v>
      </c>
      <c r="AV692" s="14" t="s">
        <v>90</v>
      </c>
      <c r="AW692" s="14" t="s">
        <v>4</v>
      </c>
      <c r="AX692" s="14" t="s">
        <v>83</v>
      </c>
      <c r="AY692" s="211" t="s">
        <v>329</v>
      </c>
    </row>
    <row r="693" spans="1:65" s="13" customFormat="1" ht="11.25">
      <c r="B693" s="201"/>
      <c r="D693" s="202" t="s">
        <v>348</v>
      </c>
      <c r="E693" s="203" t="s">
        <v>1</v>
      </c>
      <c r="F693" s="204" t="s">
        <v>965</v>
      </c>
      <c r="H693" s="205">
        <v>17.37</v>
      </c>
      <c r="I693" s="206"/>
      <c r="J693" s="206"/>
      <c r="M693" s="201"/>
      <c r="N693" s="207"/>
      <c r="O693" s="208"/>
      <c r="P693" s="208"/>
      <c r="Q693" s="208"/>
      <c r="R693" s="208"/>
      <c r="S693" s="208"/>
      <c r="T693" s="208"/>
      <c r="U693" s="208"/>
      <c r="V693" s="208"/>
      <c r="W693" s="208"/>
      <c r="X693" s="209"/>
      <c r="AT693" s="203" t="s">
        <v>348</v>
      </c>
      <c r="AU693" s="203" t="s">
        <v>96</v>
      </c>
      <c r="AV693" s="13" t="s">
        <v>96</v>
      </c>
      <c r="AW693" s="13" t="s">
        <v>4</v>
      </c>
      <c r="AX693" s="13" t="s">
        <v>83</v>
      </c>
      <c r="AY693" s="203" t="s">
        <v>329</v>
      </c>
    </row>
    <row r="694" spans="1:65" s="13" customFormat="1" ht="11.25">
      <c r="B694" s="201"/>
      <c r="D694" s="202" t="s">
        <v>348</v>
      </c>
      <c r="E694" s="203" t="s">
        <v>1</v>
      </c>
      <c r="F694" s="204" t="s">
        <v>966</v>
      </c>
      <c r="H694" s="205">
        <v>111.316</v>
      </c>
      <c r="I694" s="206"/>
      <c r="J694" s="206"/>
      <c r="M694" s="201"/>
      <c r="N694" s="207"/>
      <c r="O694" s="208"/>
      <c r="P694" s="208"/>
      <c r="Q694" s="208"/>
      <c r="R694" s="208"/>
      <c r="S694" s="208"/>
      <c r="T694" s="208"/>
      <c r="U694" s="208"/>
      <c r="V694" s="208"/>
      <c r="W694" s="208"/>
      <c r="X694" s="209"/>
      <c r="AT694" s="203" t="s">
        <v>348</v>
      </c>
      <c r="AU694" s="203" t="s">
        <v>96</v>
      </c>
      <c r="AV694" s="13" t="s">
        <v>96</v>
      </c>
      <c r="AW694" s="13" t="s">
        <v>4</v>
      </c>
      <c r="AX694" s="13" t="s">
        <v>83</v>
      </c>
      <c r="AY694" s="203" t="s">
        <v>329</v>
      </c>
    </row>
    <row r="695" spans="1:65" s="13" customFormat="1" ht="11.25">
      <c r="B695" s="201"/>
      <c r="D695" s="202" t="s">
        <v>348</v>
      </c>
      <c r="E695" s="203" t="s">
        <v>1</v>
      </c>
      <c r="F695" s="204" t="s">
        <v>967</v>
      </c>
      <c r="H695" s="205">
        <v>11.286</v>
      </c>
      <c r="I695" s="206"/>
      <c r="J695" s="206"/>
      <c r="M695" s="201"/>
      <c r="N695" s="207"/>
      <c r="O695" s="208"/>
      <c r="P695" s="208"/>
      <c r="Q695" s="208"/>
      <c r="R695" s="208"/>
      <c r="S695" s="208"/>
      <c r="T695" s="208"/>
      <c r="U695" s="208"/>
      <c r="V695" s="208"/>
      <c r="W695" s="208"/>
      <c r="X695" s="209"/>
      <c r="AT695" s="203" t="s">
        <v>348</v>
      </c>
      <c r="AU695" s="203" t="s">
        <v>96</v>
      </c>
      <c r="AV695" s="13" t="s">
        <v>96</v>
      </c>
      <c r="AW695" s="13" t="s">
        <v>4</v>
      </c>
      <c r="AX695" s="13" t="s">
        <v>83</v>
      </c>
      <c r="AY695" s="203" t="s">
        <v>329</v>
      </c>
    </row>
    <row r="696" spans="1:65" s="13" customFormat="1" ht="11.25">
      <c r="B696" s="201"/>
      <c r="D696" s="202" t="s">
        <v>348</v>
      </c>
      <c r="E696" s="203" t="s">
        <v>1</v>
      </c>
      <c r="F696" s="204" t="s">
        <v>968</v>
      </c>
      <c r="H696" s="205">
        <v>25.571999999999999</v>
      </c>
      <c r="I696" s="206"/>
      <c r="J696" s="206"/>
      <c r="M696" s="201"/>
      <c r="N696" s="207"/>
      <c r="O696" s="208"/>
      <c r="P696" s="208"/>
      <c r="Q696" s="208"/>
      <c r="R696" s="208"/>
      <c r="S696" s="208"/>
      <c r="T696" s="208"/>
      <c r="U696" s="208"/>
      <c r="V696" s="208"/>
      <c r="W696" s="208"/>
      <c r="X696" s="209"/>
      <c r="AT696" s="203" t="s">
        <v>348</v>
      </c>
      <c r="AU696" s="203" t="s">
        <v>96</v>
      </c>
      <c r="AV696" s="13" t="s">
        <v>96</v>
      </c>
      <c r="AW696" s="13" t="s">
        <v>4</v>
      </c>
      <c r="AX696" s="13" t="s">
        <v>83</v>
      </c>
      <c r="AY696" s="203" t="s">
        <v>329</v>
      </c>
    </row>
    <row r="697" spans="1:65" s="13" customFormat="1" ht="11.25">
      <c r="B697" s="201"/>
      <c r="D697" s="202" t="s">
        <v>348</v>
      </c>
      <c r="E697" s="203" t="s">
        <v>1</v>
      </c>
      <c r="F697" s="204" t="s">
        <v>969</v>
      </c>
      <c r="H697" s="205">
        <v>12.199</v>
      </c>
      <c r="I697" s="206"/>
      <c r="J697" s="206"/>
      <c r="M697" s="201"/>
      <c r="N697" s="207"/>
      <c r="O697" s="208"/>
      <c r="P697" s="208"/>
      <c r="Q697" s="208"/>
      <c r="R697" s="208"/>
      <c r="S697" s="208"/>
      <c r="T697" s="208"/>
      <c r="U697" s="208"/>
      <c r="V697" s="208"/>
      <c r="W697" s="208"/>
      <c r="X697" s="209"/>
      <c r="AT697" s="203" t="s">
        <v>348</v>
      </c>
      <c r="AU697" s="203" t="s">
        <v>96</v>
      </c>
      <c r="AV697" s="13" t="s">
        <v>96</v>
      </c>
      <c r="AW697" s="13" t="s">
        <v>4</v>
      </c>
      <c r="AX697" s="13" t="s">
        <v>83</v>
      </c>
      <c r="AY697" s="203" t="s">
        <v>329</v>
      </c>
    </row>
    <row r="698" spans="1:65" s="13" customFormat="1" ht="11.25">
      <c r="B698" s="201"/>
      <c r="D698" s="202" t="s">
        <v>348</v>
      </c>
      <c r="E698" s="203" t="s">
        <v>1</v>
      </c>
      <c r="F698" s="204" t="s">
        <v>970</v>
      </c>
      <c r="H698" s="205">
        <v>10.98</v>
      </c>
      <c r="I698" s="206"/>
      <c r="J698" s="206"/>
      <c r="M698" s="201"/>
      <c r="N698" s="207"/>
      <c r="O698" s="208"/>
      <c r="P698" s="208"/>
      <c r="Q698" s="208"/>
      <c r="R698" s="208"/>
      <c r="S698" s="208"/>
      <c r="T698" s="208"/>
      <c r="U698" s="208"/>
      <c r="V698" s="208"/>
      <c r="W698" s="208"/>
      <c r="X698" s="209"/>
      <c r="AT698" s="203" t="s">
        <v>348</v>
      </c>
      <c r="AU698" s="203" t="s">
        <v>96</v>
      </c>
      <c r="AV698" s="13" t="s">
        <v>96</v>
      </c>
      <c r="AW698" s="13" t="s">
        <v>4</v>
      </c>
      <c r="AX698" s="13" t="s">
        <v>83</v>
      </c>
      <c r="AY698" s="203" t="s">
        <v>329</v>
      </c>
    </row>
    <row r="699" spans="1:65" s="13" customFormat="1" ht="11.25">
      <c r="B699" s="201"/>
      <c r="D699" s="202" t="s">
        <v>348</v>
      </c>
      <c r="E699" s="203" t="s">
        <v>1</v>
      </c>
      <c r="F699" s="204" t="s">
        <v>971</v>
      </c>
      <c r="H699" s="205">
        <v>290.99799999999999</v>
      </c>
      <c r="I699" s="206"/>
      <c r="J699" s="206"/>
      <c r="M699" s="201"/>
      <c r="N699" s="207"/>
      <c r="O699" s="208"/>
      <c r="P699" s="208"/>
      <c r="Q699" s="208"/>
      <c r="R699" s="208"/>
      <c r="S699" s="208"/>
      <c r="T699" s="208"/>
      <c r="U699" s="208"/>
      <c r="V699" s="208"/>
      <c r="W699" s="208"/>
      <c r="X699" s="209"/>
      <c r="AT699" s="203" t="s">
        <v>348</v>
      </c>
      <c r="AU699" s="203" t="s">
        <v>96</v>
      </c>
      <c r="AV699" s="13" t="s">
        <v>96</v>
      </c>
      <c r="AW699" s="13" t="s">
        <v>4</v>
      </c>
      <c r="AX699" s="13" t="s">
        <v>83</v>
      </c>
      <c r="AY699" s="203" t="s">
        <v>329</v>
      </c>
    </row>
    <row r="700" spans="1:65" s="13" customFormat="1" ht="11.25">
      <c r="B700" s="201"/>
      <c r="D700" s="202" t="s">
        <v>348</v>
      </c>
      <c r="E700" s="203" t="s">
        <v>1</v>
      </c>
      <c r="F700" s="204" t="s">
        <v>972</v>
      </c>
      <c r="H700" s="205">
        <v>146.44499999999999</v>
      </c>
      <c r="I700" s="206"/>
      <c r="J700" s="206"/>
      <c r="M700" s="201"/>
      <c r="N700" s="207"/>
      <c r="O700" s="208"/>
      <c r="P700" s="208"/>
      <c r="Q700" s="208"/>
      <c r="R700" s="208"/>
      <c r="S700" s="208"/>
      <c r="T700" s="208"/>
      <c r="U700" s="208"/>
      <c r="V700" s="208"/>
      <c r="W700" s="208"/>
      <c r="X700" s="209"/>
      <c r="AT700" s="203" t="s">
        <v>348</v>
      </c>
      <c r="AU700" s="203" t="s">
        <v>96</v>
      </c>
      <c r="AV700" s="13" t="s">
        <v>96</v>
      </c>
      <c r="AW700" s="13" t="s">
        <v>4</v>
      </c>
      <c r="AX700" s="13" t="s">
        <v>83</v>
      </c>
      <c r="AY700" s="203" t="s">
        <v>329</v>
      </c>
    </row>
    <row r="701" spans="1:65" s="13" customFormat="1" ht="11.25">
      <c r="B701" s="201"/>
      <c r="D701" s="202" t="s">
        <v>348</v>
      </c>
      <c r="E701" s="203" t="s">
        <v>1</v>
      </c>
      <c r="F701" s="204" t="s">
        <v>973</v>
      </c>
      <c r="H701" s="205">
        <v>127.093</v>
      </c>
      <c r="I701" s="206"/>
      <c r="J701" s="206"/>
      <c r="M701" s="201"/>
      <c r="N701" s="207"/>
      <c r="O701" s="208"/>
      <c r="P701" s="208"/>
      <c r="Q701" s="208"/>
      <c r="R701" s="208"/>
      <c r="S701" s="208"/>
      <c r="T701" s="208"/>
      <c r="U701" s="208"/>
      <c r="V701" s="208"/>
      <c r="W701" s="208"/>
      <c r="X701" s="209"/>
      <c r="AT701" s="203" t="s">
        <v>348</v>
      </c>
      <c r="AU701" s="203" t="s">
        <v>96</v>
      </c>
      <c r="AV701" s="13" t="s">
        <v>96</v>
      </c>
      <c r="AW701" s="13" t="s">
        <v>4</v>
      </c>
      <c r="AX701" s="13" t="s">
        <v>83</v>
      </c>
      <c r="AY701" s="203" t="s">
        <v>329</v>
      </c>
    </row>
    <row r="702" spans="1:65" s="15" customFormat="1" ht="11.25">
      <c r="B702" s="217"/>
      <c r="D702" s="202" t="s">
        <v>348</v>
      </c>
      <c r="E702" s="218" t="s">
        <v>1</v>
      </c>
      <c r="F702" s="219" t="s">
        <v>380</v>
      </c>
      <c r="H702" s="220">
        <v>753.25900000000001</v>
      </c>
      <c r="I702" s="221"/>
      <c r="J702" s="221"/>
      <c r="M702" s="217"/>
      <c r="N702" s="222"/>
      <c r="O702" s="223"/>
      <c r="P702" s="223"/>
      <c r="Q702" s="223"/>
      <c r="R702" s="223"/>
      <c r="S702" s="223"/>
      <c r="T702" s="223"/>
      <c r="U702" s="223"/>
      <c r="V702" s="223"/>
      <c r="W702" s="223"/>
      <c r="X702" s="224"/>
      <c r="AT702" s="218" t="s">
        <v>348</v>
      </c>
      <c r="AU702" s="218" t="s">
        <v>96</v>
      </c>
      <c r="AV702" s="15" t="s">
        <v>335</v>
      </c>
      <c r="AW702" s="15" t="s">
        <v>4</v>
      </c>
      <c r="AX702" s="15" t="s">
        <v>90</v>
      </c>
      <c r="AY702" s="218" t="s">
        <v>329</v>
      </c>
    </row>
    <row r="703" spans="1:65" s="2" customFormat="1" ht="37.9" customHeight="1">
      <c r="A703" s="37"/>
      <c r="B703" s="153"/>
      <c r="C703" s="187" t="s">
        <v>974</v>
      </c>
      <c r="D703" s="187" t="s">
        <v>331</v>
      </c>
      <c r="E703" s="188" t="s">
        <v>975</v>
      </c>
      <c r="F703" s="189" t="s">
        <v>976</v>
      </c>
      <c r="G703" s="190" t="s">
        <v>334</v>
      </c>
      <c r="H703" s="191">
        <v>6026.0720000000001</v>
      </c>
      <c r="I703" s="192"/>
      <c r="J703" s="192"/>
      <c r="K703" s="191">
        <f>ROUND(P703*H703,3)</f>
        <v>0</v>
      </c>
      <c r="L703" s="193"/>
      <c r="M703" s="38"/>
      <c r="N703" s="194" t="s">
        <v>1</v>
      </c>
      <c r="O703" s="195" t="s">
        <v>47</v>
      </c>
      <c r="P703" s="196">
        <f>I703+J703</f>
        <v>0</v>
      </c>
      <c r="Q703" s="196">
        <f>ROUND(I703*H703,3)</f>
        <v>0</v>
      </c>
      <c r="R703" s="196">
        <f>ROUND(J703*H703,3)</f>
        <v>0</v>
      </c>
      <c r="S703" s="66"/>
      <c r="T703" s="197">
        <f>S703*H703</f>
        <v>0</v>
      </c>
      <c r="U703" s="197">
        <v>6.4000000000000003E-3</v>
      </c>
      <c r="V703" s="197">
        <f>U703*H703</f>
        <v>38.566860800000001</v>
      </c>
      <c r="W703" s="197">
        <v>0</v>
      </c>
      <c r="X703" s="198">
        <f>W703*H703</f>
        <v>0</v>
      </c>
      <c r="Y703" s="37"/>
      <c r="Z703" s="37"/>
      <c r="AA703" s="37"/>
      <c r="AB703" s="37"/>
      <c r="AC703" s="37"/>
      <c r="AD703" s="37"/>
      <c r="AE703" s="37"/>
      <c r="AR703" s="199" t="s">
        <v>335</v>
      </c>
      <c r="AT703" s="199" t="s">
        <v>331</v>
      </c>
      <c r="AU703" s="199" t="s">
        <v>96</v>
      </c>
      <c r="AY703" s="19" t="s">
        <v>329</v>
      </c>
      <c r="BE703" s="115">
        <f>IF(O703="základná",K703,0)</f>
        <v>0</v>
      </c>
      <c r="BF703" s="115">
        <f>IF(O703="znížená",K703,0)</f>
        <v>0</v>
      </c>
      <c r="BG703" s="115">
        <f>IF(O703="zákl. prenesená",K703,0)</f>
        <v>0</v>
      </c>
      <c r="BH703" s="115">
        <f>IF(O703="zníž. prenesená",K703,0)</f>
        <v>0</v>
      </c>
      <c r="BI703" s="115">
        <f>IF(O703="nulová",K703,0)</f>
        <v>0</v>
      </c>
      <c r="BJ703" s="19" t="s">
        <v>96</v>
      </c>
      <c r="BK703" s="200">
        <f>ROUND(P703*H703,3)</f>
        <v>0</v>
      </c>
      <c r="BL703" s="19" t="s">
        <v>335</v>
      </c>
      <c r="BM703" s="199" t="s">
        <v>977</v>
      </c>
    </row>
    <row r="704" spans="1:65" s="13" customFormat="1" ht="11.25">
      <c r="B704" s="201"/>
      <c r="D704" s="202" t="s">
        <v>348</v>
      </c>
      <c r="E704" s="203" t="s">
        <v>1</v>
      </c>
      <c r="F704" s="204" t="s">
        <v>978</v>
      </c>
      <c r="H704" s="205">
        <v>6026.0720000000001</v>
      </c>
      <c r="I704" s="206"/>
      <c r="J704" s="206"/>
      <c r="M704" s="201"/>
      <c r="N704" s="207"/>
      <c r="O704" s="208"/>
      <c r="P704" s="208"/>
      <c r="Q704" s="208"/>
      <c r="R704" s="208"/>
      <c r="S704" s="208"/>
      <c r="T704" s="208"/>
      <c r="U704" s="208"/>
      <c r="V704" s="208"/>
      <c r="W704" s="208"/>
      <c r="X704" s="209"/>
      <c r="AT704" s="203" t="s">
        <v>348</v>
      </c>
      <c r="AU704" s="203" t="s">
        <v>96</v>
      </c>
      <c r="AV704" s="13" t="s">
        <v>96</v>
      </c>
      <c r="AW704" s="13" t="s">
        <v>4</v>
      </c>
      <c r="AX704" s="13" t="s">
        <v>90</v>
      </c>
      <c r="AY704" s="203" t="s">
        <v>329</v>
      </c>
    </row>
    <row r="705" spans="1:65" s="2" customFormat="1" ht="24.2" customHeight="1">
      <c r="A705" s="37"/>
      <c r="B705" s="153"/>
      <c r="C705" s="233" t="s">
        <v>979</v>
      </c>
      <c r="D705" s="233" t="s">
        <v>483</v>
      </c>
      <c r="E705" s="234" t="s">
        <v>980</v>
      </c>
      <c r="F705" s="235" t="s">
        <v>981</v>
      </c>
      <c r="G705" s="236" t="s">
        <v>982</v>
      </c>
      <c r="H705" s="237">
        <v>16948.334999999999</v>
      </c>
      <c r="I705" s="238"/>
      <c r="J705" s="239"/>
      <c r="K705" s="237">
        <f>ROUND(P705*H705,3)</f>
        <v>0</v>
      </c>
      <c r="L705" s="239"/>
      <c r="M705" s="240"/>
      <c r="N705" s="241" t="s">
        <v>1</v>
      </c>
      <c r="O705" s="195" t="s">
        <v>47</v>
      </c>
      <c r="P705" s="196">
        <f>I705+J705</f>
        <v>0</v>
      </c>
      <c r="Q705" s="196">
        <f>ROUND(I705*H705,3)</f>
        <v>0</v>
      </c>
      <c r="R705" s="196">
        <f>ROUND(J705*H705,3)</f>
        <v>0</v>
      </c>
      <c r="S705" s="66"/>
      <c r="T705" s="197">
        <f>S705*H705</f>
        <v>0</v>
      </c>
      <c r="U705" s="197">
        <v>0</v>
      </c>
      <c r="V705" s="197">
        <f>U705*H705</f>
        <v>0</v>
      </c>
      <c r="W705" s="197">
        <v>0</v>
      </c>
      <c r="X705" s="198">
        <f>W705*H705</f>
        <v>0</v>
      </c>
      <c r="Y705" s="37"/>
      <c r="Z705" s="37"/>
      <c r="AA705" s="37"/>
      <c r="AB705" s="37"/>
      <c r="AC705" s="37"/>
      <c r="AD705" s="37"/>
      <c r="AE705" s="37"/>
      <c r="AR705" s="199" t="s">
        <v>364</v>
      </c>
      <c r="AT705" s="199" t="s">
        <v>483</v>
      </c>
      <c r="AU705" s="199" t="s">
        <v>96</v>
      </c>
      <c r="AY705" s="19" t="s">
        <v>329</v>
      </c>
      <c r="BE705" s="115">
        <f>IF(O705="základná",K705,0)</f>
        <v>0</v>
      </c>
      <c r="BF705" s="115">
        <f>IF(O705="znížená",K705,0)</f>
        <v>0</v>
      </c>
      <c r="BG705" s="115">
        <f>IF(O705="zákl. prenesená",K705,0)</f>
        <v>0</v>
      </c>
      <c r="BH705" s="115">
        <f>IF(O705="zníž. prenesená",K705,0)</f>
        <v>0</v>
      </c>
      <c r="BI705" s="115">
        <f>IF(O705="nulová",K705,0)</f>
        <v>0</v>
      </c>
      <c r="BJ705" s="19" t="s">
        <v>96</v>
      </c>
      <c r="BK705" s="200">
        <f>ROUND(P705*H705,3)</f>
        <v>0</v>
      </c>
      <c r="BL705" s="19" t="s">
        <v>335</v>
      </c>
      <c r="BM705" s="199" t="s">
        <v>983</v>
      </c>
    </row>
    <row r="706" spans="1:65" s="13" customFormat="1" ht="11.25">
      <c r="B706" s="201"/>
      <c r="D706" s="202" t="s">
        <v>348</v>
      </c>
      <c r="E706" s="203" t="s">
        <v>1</v>
      </c>
      <c r="F706" s="204" t="s">
        <v>984</v>
      </c>
      <c r="H706" s="205">
        <v>11298.89</v>
      </c>
      <c r="I706" s="206"/>
      <c r="J706" s="206"/>
      <c r="M706" s="201"/>
      <c r="N706" s="207"/>
      <c r="O706" s="208"/>
      <c r="P706" s="208"/>
      <c r="Q706" s="208"/>
      <c r="R706" s="208"/>
      <c r="S706" s="208"/>
      <c r="T706" s="208"/>
      <c r="U706" s="208"/>
      <c r="V706" s="208"/>
      <c r="W706" s="208"/>
      <c r="X706" s="209"/>
      <c r="AT706" s="203" t="s">
        <v>348</v>
      </c>
      <c r="AU706" s="203" t="s">
        <v>96</v>
      </c>
      <c r="AV706" s="13" t="s">
        <v>96</v>
      </c>
      <c r="AW706" s="13" t="s">
        <v>4</v>
      </c>
      <c r="AX706" s="13" t="s">
        <v>90</v>
      </c>
      <c r="AY706" s="203" t="s">
        <v>329</v>
      </c>
    </row>
    <row r="707" spans="1:65" s="13" customFormat="1" ht="11.25">
      <c r="B707" s="201"/>
      <c r="D707" s="202" t="s">
        <v>348</v>
      </c>
      <c r="F707" s="204" t="s">
        <v>985</v>
      </c>
      <c r="H707" s="205">
        <v>16948.334999999999</v>
      </c>
      <c r="I707" s="206"/>
      <c r="J707" s="206"/>
      <c r="M707" s="201"/>
      <c r="N707" s="207"/>
      <c r="O707" s="208"/>
      <c r="P707" s="208"/>
      <c r="Q707" s="208"/>
      <c r="R707" s="208"/>
      <c r="S707" s="208"/>
      <c r="T707" s="208"/>
      <c r="U707" s="208"/>
      <c r="V707" s="208"/>
      <c r="W707" s="208"/>
      <c r="X707" s="209"/>
      <c r="AT707" s="203" t="s">
        <v>348</v>
      </c>
      <c r="AU707" s="203" t="s">
        <v>96</v>
      </c>
      <c r="AV707" s="13" t="s">
        <v>96</v>
      </c>
      <c r="AW707" s="13" t="s">
        <v>3</v>
      </c>
      <c r="AX707" s="13" t="s">
        <v>90</v>
      </c>
      <c r="AY707" s="203" t="s">
        <v>329</v>
      </c>
    </row>
    <row r="708" spans="1:65" s="2" customFormat="1" ht="24.2" customHeight="1">
      <c r="A708" s="37"/>
      <c r="B708" s="153"/>
      <c r="C708" s="187" t="s">
        <v>986</v>
      </c>
      <c r="D708" s="187" t="s">
        <v>331</v>
      </c>
      <c r="E708" s="188" t="s">
        <v>987</v>
      </c>
      <c r="F708" s="189" t="s">
        <v>988</v>
      </c>
      <c r="G708" s="190" t="s">
        <v>334</v>
      </c>
      <c r="H708" s="191">
        <v>257.16000000000003</v>
      </c>
      <c r="I708" s="192"/>
      <c r="J708" s="192"/>
      <c r="K708" s="191">
        <f>ROUND(P708*H708,3)</f>
        <v>0</v>
      </c>
      <c r="L708" s="193"/>
      <c r="M708" s="38"/>
      <c r="N708" s="194" t="s">
        <v>1</v>
      </c>
      <c r="O708" s="195" t="s">
        <v>47</v>
      </c>
      <c r="P708" s="196">
        <f>I708+J708</f>
        <v>0</v>
      </c>
      <c r="Q708" s="196">
        <f>ROUND(I708*H708,3)</f>
        <v>0</v>
      </c>
      <c r="R708" s="196">
        <f>ROUND(J708*H708,3)</f>
        <v>0</v>
      </c>
      <c r="S708" s="66"/>
      <c r="T708" s="197">
        <f>S708*H708</f>
        <v>0</v>
      </c>
      <c r="U708" s="197">
        <v>2.6800000000000001E-3</v>
      </c>
      <c r="V708" s="197">
        <f>U708*H708</f>
        <v>0.68918880000000005</v>
      </c>
      <c r="W708" s="197">
        <v>0</v>
      </c>
      <c r="X708" s="198">
        <f>W708*H708</f>
        <v>0</v>
      </c>
      <c r="Y708" s="37"/>
      <c r="Z708" s="37"/>
      <c r="AA708" s="37"/>
      <c r="AB708" s="37"/>
      <c r="AC708" s="37"/>
      <c r="AD708" s="37"/>
      <c r="AE708" s="37"/>
      <c r="AR708" s="199" t="s">
        <v>335</v>
      </c>
      <c r="AT708" s="199" t="s">
        <v>331</v>
      </c>
      <c r="AU708" s="199" t="s">
        <v>96</v>
      </c>
      <c r="AY708" s="19" t="s">
        <v>329</v>
      </c>
      <c r="BE708" s="115">
        <f>IF(O708="základná",K708,0)</f>
        <v>0</v>
      </c>
      <c r="BF708" s="115">
        <f>IF(O708="znížená",K708,0)</f>
        <v>0</v>
      </c>
      <c r="BG708" s="115">
        <f>IF(O708="zákl. prenesená",K708,0)</f>
        <v>0</v>
      </c>
      <c r="BH708" s="115">
        <f>IF(O708="zníž. prenesená",K708,0)</f>
        <v>0</v>
      </c>
      <c r="BI708" s="115">
        <f>IF(O708="nulová",K708,0)</f>
        <v>0</v>
      </c>
      <c r="BJ708" s="19" t="s">
        <v>96</v>
      </c>
      <c r="BK708" s="200">
        <f>ROUND(P708*H708,3)</f>
        <v>0</v>
      </c>
      <c r="BL708" s="19" t="s">
        <v>335</v>
      </c>
      <c r="BM708" s="199" t="s">
        <v>989</v>
      </c>
    </row>
    <row r="709" spans="1:65" s="14" customFormat="1" ht="11.25">
      <c r="B709" s="210"/>
      <c r="D709" s="202" t="s">
        <v>348</v>
      </c>
      <c r="E709" s="211" t="s">
        <v>1</v>
      </c>
      <c r="F709" s="212" t="s">
        <v>990</v>
      </c>
      <c r="H709" s="211" t="s">
        <v>1</v>
      </c>
      <c r="I709" s="213"/>
      <c r="J709" s="213"/>
      <c r="M709" s="210"/>
      <c r="N709" s="214"/>
      <c r="O709" s="215"/>
      <c r="P709" s="215"/>
      <c r="Q709" s="215"/>
      <c r="R709" s="215"/>
      <c r="S709" s="215"/>
      <c r="T709" s="215"/>
      <c r="U709" s="215"/>
      <c r="V709" s="215"/>
      <c r="W709" s="215"/>
      <c r="X709" s="216"/>
      <c r="AT709" s="211" t="s">
        <v>348</v>
      </c>
      <c r="AU709" s="211" t="s">
        <v>96</v>
      </c>
      <c r="AV709" s="14" t="s">
        <v>90</v>
      </c>
      <c r="AW709" s="14" t="s">
        <v>4</v>
      </c>
      <c r="AX709" s="14" t="s">
        <v>83</v>
      </c>
      <c r="AY709" s="211" t="s">
        <v>329</v>
      </c>
    </row>
    <row r="710" spans="1:65" s="13" customFormat="1" ht="11.25">
      <c r="B710" s="201"/>
      <c r="D710" s="202" t="s">
        <v>348</v>
      </c>
      <c r="E710" s="203" t="s">
        <v>1</v>
      </c>
      <c r="F710" s="204" t="s">
        <v>991</v>
      </c>
      <c r="H710" s="205">
        <v>74</v>
      </c>
      <c r="I710" s="206"/>
      <c r="J710" s="206"/>
      <c r="M710" s="201"/>
      <c r="N710" s="207"/>
      <c r="O710" s="208"/>
      <c r="P710" s="208"/>
      <c r="Q710" s="208"/>
      <c r="R710" s="208"/>
      <c r="S710" s="208"/>
      <c r="T710" s="208"/>
      <c r="U710" s="208"/>
      <c r="V710" s="208"/>
      <c r="W710" s="208"/>
      <c r="X710" s="209"/>
      <c r="AT710" s="203" t="s">
        <v>348</v>
      </c>
      <c r="AU710" s="203" t="s">
        <v>96</v>
      </c>
      <c r="AV710" s="13" t="s">
        <v>96</v>
      </c>
      <c r="AW710" s="13" t="s">
        <v>4</v>
      </c>
      <c r="AX710" s="13" t="s">
        <v>83</v>
      </c>
      <c r="AY710" s="203" t="s">
        <v>329</v>
      </c>
    </row>
    <row r="711" spans="1:65" s="14" customFormat="1" ht="11.25">
      <c r="B711" s="210"/>
      <c r="D711" s="202" t="s">
        <v>348</v>
      </c>
      <c r="E711" s="211" t="s">
        <v>1</v>
      </c>
      <c r="F711" s="212" t="s">
        <v>992</v>
      </c>
      <c r="H711" s="211" t="s">
        <v>1</v>
      </c>
      <c r="I711" s="213"/>
      <c r="J711" s="213"/>
      <c r="M711" s="210"/>
      <c r="N711" s="214"/>
      <c r="O711" s="215"/>
      <c r="P711" s="215"/>
      <c r="Q711" s="215"/>
      <c r="R711" s="215"/>
      <c r="S711" s="215"/>
      <c r="T711" s="215"/>
      <c r="U711" s="215"/>
      <c r="V711" s="215"/>
      <c r="W711" s="215"/>
      <c r="X711" s="216"/>
      <c r="AT711" s="211" t="s">
        <v>348</v>
      </c>
      <c r="AU711" s="211" t="s">
        <v>96</v>
      </c>
      <c r="AV711" s="14" t="s">
        <v>90</v>
      </c>
      <c r="AW711" s="14" t="s">
        <v>4</v>
      </c>
      <c r="AX711" s="14" t="s">
        <v>83</v>
      </c>
      <c r="AY711" s="211" t="s">
        <v>329</v>
      </c>
    </row>
    <row r="712" spans="1:65" s="13" customFormat="1" ht="11.25">
      <c r="B712" s="201"/>
      <c r="D712" s="202" t="s">
        <v>348</v>
      </c>
      <c r="E712" s="203" t="s">
        <v>1</v>
      </c>
      <c r="F712" s="204" t="s">
        <v>993</v>
      </c>
      <c r="H712" s="205">
        <v>92.56</v>
      </c>
      <c r="I712" s="206"/>
      <c r="J712" s="206"/>
      <c r="M712" s="201"/>
      <c r="N712" s="207"/>
      <c r="O712" s="208"/>
      <c r="P712" s="208"/>
      <c r="Q712" s="208"/>
      <c r="R712" s="208"/>
      <c r="S712" s="208"/>
      <c r="T712" s="208"/>
      <c r="U712" s="208"/>
      <c r="V712" s="208"/>
      <c r="W712" s="208"/>
      <c r="X712" s="209"/>
      <c r="AT712" s="203" t="s">
        <v>348</v>
      </c>
      <c r="AU712" s="203" t="s">
        <v>96</v>
      </c>
      <c r="AV712" s="13" t="s">
        <v>96</v>
      </c>
      <c r="AW712" s="13" t="s">
        <v>4</v>
      </c>
      <c r="AX712" s="13" t="s">
        <v>83</v>
      </c>
      <c r="AY712" s="203" t="s">
        <v>329</v>
      </c>
    </row>
    <row r="713" spans="1:65" s="14" customFormat="1" ht="11.25">
      <c r="B713" s="210"/>
      <c r="D713" s="202" t="s">
        <v>348</v>
      </c>
      <c r="E713" s="211" t="s">
        <v>1</v>
      </c>
      <c r="F713" s="212" t="s">
        <v>994</v>
      </c>
      <c r="H713" s="211" t="s">
        <v>1</v>
      </c>
      <c r="I713" s="213"/>
      <c r="J713" s="213"/>
      <c r="M713" s="210"/>
      <c r="N713" s="214"/>
      <c r="O713" s="215"/>
      <c r="P713" s="215"/>
      <c r="Q713" s="215"/>
      <c r="R713" s="215"/>
      <c r="S713" s="215"/>
      <c r="T713" s="215"/>
      <c r="U713" s="215"/>
      <c r="V713" s="215"/>
      <c r="W713" s="215"/>
      <c r="X713" s="216"/>
      <c r="AT713" s="211" t="s">
        <v>348</v>
      </c>
      <c r="AU713" s="211" t="s">
        <v>96</v>
      </c>
      <c r="AV713" s="14" t="s">
        <v>90</v>
      </c>
      <c r="AW713" s="14" t="s">
        <v>4</v>
      </c>
      <c r="AX713" s="14" t="s">
        <v>83</v>
      </c>
      <c r="AY713" s="211" t="s">
        <v>329</v>
      </c>
    </row>
    <row r="714" spans="1:65" s="13" customFormat="1" ht="11.25">
      <c r="B714" s="201"/>
      <c r="D714" s="202" t="s">
        <v>348</v>
      </c>
      <c r="E714" s="203" t="s">
        <v>1</v>
      </c>
      <c r="F714" s="204" t="s">
        <v>995</v>
      </c>
      <c r="H714" s="205">
        <v>90.6</v>
      </c>
      <c r="I714" s="206"/>
      <c r="J714" s="206"/>
      <c r="M714" s="201"/>
      <c r="N714" s="207"/>
      <c r="O714" s="208"/>
      <c r="P714" s="208"/>
      <c r="Q714" s="208"/>
      <c r="R714" s="208"/>
      <c r="S714" s="208"/>
      <c r="T714" s="208"/>
      <c r="U714" s="208"/>
      <c r="V714" s="208"/>
      <c r="W714" s="208"/>
      <c r="X714" s="209"/>
      <c r="AT714" s="203" t="s">
        <v>348</v>
      </c>
      <c r="AU714" s="203" t="s">
        <v>96</v>
      </c>
      <c r="AV714" s="13" t="s">
        <v>96</v>
      </c>
      <c r="AW714" s="13" t="s">
        <v>4</v>
      </c>
      <c r="AX714" s="13" t="s">
        <v>83</v>
      </c>
      <c r="AY714" s="203" t="s">
        <v>329</v>
      </c>
    </row>
    <row r="715" spans="1:65" s="15" customFormat="1" ht="11.25">
      <c r="B715" s="217"/>
      <c r="D715" s="202" t="s">
        <v>348</v>
      </c>
      <c r="E715" s="218" t="s">
        <v>1</v>
      </c>
      <c r="F715" s="219" t="s">
        <v>380</v>
      </c>
      <c r="H715" s="220">
        <v>257.16000000000003</v>
      </c>
      <c r="I715" s="221"/>
      <c r="J715" s="221"/>
      <c r="M715" s="217"/>
      <c r="N715" s="222"/>
      <c r="O715" s="223"/>
      <c r="P715" s="223"/>
      <c r="Q715" s="223"/>
      <c r="R715" s="223"/>
      <c r="S715" s="223"/>
      <c r="T715" s="223"/>
      <c r="U715" s="223"/>
      <c r="V715" s="223"/>
      <c r="W715" s="223"/>
      <c r="X715" s="224"/>
      <c r="AT715" s="218" t="s">
        <v>348</v>
      </c>
      <c r="AU715" s="218" t="s">
        <v>96</v>
      </c>
      <c r="AV715" s="15" t="s">
        <v>335</v>
      </c>
      <c r="AW715" s="15" t="s">
        <v>4</v>
      </c>
      <c r="AX715" s="15" t="s">
        <v>90</v>
      </c>
      <c r="AY715" s="218" t="s">
        <v>329</v>
      </c>
    </row>
    <row r="716" spans="1:65" s="2" customFormat="1" ht="24.2" customHeight="1">
      <c r="A716" s="37"/>
      <c r="B716" s="153"/>
      <c r="C716" s="187" t="s">
        <v>996</v>
      </c>
      <c r="D716" s="187" t="s">
        <v>331</v>
      </c>
      <c r="E716" s="188" t="s">
        <v>997</v>
      </c>
      <c r="F716" s="189" t="s">
        <v>998</v>
      </c>
      <c r="G716" s="190" t="s">
        <v>646</v>
      </c>
      <c r="H716" s="191">
        <v>4</v>
      </c>
      <c r="I716" s="192"/>
      <c r="J716" s="192"/>
      <c r="K716" s="191">
        <f>ROUND(P716*H716,3)</f>
        <v>0</v>
      </c>
      <c r="L716" s="193"/>
      <c r="M716" s="38"/>
      <c r="N716" s="194" t="s">
        <v>1</v>
      </c>
      <c r="O716" s="195" t="s">
        <v>47</v>
      </c>
      <c r="P716" s="196">
        <f>I716+J716</f>
        <v>0</v>
      </c>
      <c r="Q716" s="196">
        <f>ROUND(I716*H716,3)</f>
        <v>0</v>
      </c>
      <c r="R716" s="196">
        <f>ROUND(J716*H716,3)</f>
        <v>0</v>
      </c>
      <c r="S716" s="66"/>
      <c r="T716" s="197">
        <f>S716*H716</f>
        <v>0</v>
      </c>
      <c r="U716" s="197">
        <v>1.7500000000000002E-2</v>
      </c>
      <c r="V716" s="197">
        <f>U716*H716</f>
        <v>7.0000000000000007E-2</v>
      </c>
      <c r="W716" s="197">
        <v>0</v>
      </c>
      <c r="X716" s="198">
        <f>W716*H716</f>
        <v>0</v>
      </c>
      <c r="Y716" s="37"/>
      <c r="Z716" s="37"/>
      <c r="AA716" s="37"/>
      <c r="AB716" s="37"/>
      <c r="AC716" s="37"/>
      <c r="AD716" s="37"/>
      <c r="AE716" s="37"/>
      <c r="AR716" s="199" t="s">
        <v>335</v>
      </c>
      <c r="AT716" s="199" t="s">
        <v>331</v>
      </c>
      <c r="AU716" s="199" t="s">
        <v>96</v>
      </c>
      <c r="AY716" s="19" t="s">
        <v>329</v>
      </c>
      <c r="BE716" s="115">
        <f>IF(O716="základná",K716,0)</f>
        <v>0</v>
      </c>
      <c r="BF716" s="115">
        <f>IF(O716="znížená",K716,0)</f>
        <v>0</v>
      </c>
      <c r="BG716" s="115">
        <f>IF(O716="zákl. prenesená",K716,0)</f>
        <v>0</v>
      </c>
      <c r="BH716" s="115">
        <f>IF(O716="zníž. prenesená",K716,0)</f>
        <v>0</v>
      </c>
      <c r="BI716" s="115">
        <f>IF(O716="nulová",K716,0)</f>
        <v>0</v>
      </c>
      <c r="BJ716" s="19" t="s">
        <v>96</v>
      </c>
      <c r="BK716" s="200">
        <f>ROUND(P716*H716,3)</f>
        <v>0</v>
      </c>
      <c r="BL716" s="19" t="s">
        <v>335</v>
      </c>
      <c r="BM716" s="199" t="s">
        <v>999</v>
      </c>
    </row>
    <row r="717" spans="1:65" s="2" customFormat="1" ht="21.75" customHeight="1">
      <c r="A717" s="37"/>
      <c r="B717" s="153"/>
      <c r="C717" s="233" t="s">
        <v>1000</v>
      </c>
      <c r="D717" s="233" t="s">
        <v>483</v>
      </c>
      <c r="E717" s="234" t="s">
        <v>1001</v>
      </c>
      <c r="F717" s="235" t="s">
        <v>1002</v>
      </c>
      <c r="G717" s="236" t="s">
        <v>646</v>
      </c>
      <c r="H717" s="237">
        <v>1</v>
      </c>
      <c r="I717" s="238"/>
      <c r="J717" s="239"/>
      <c r="K717" s="237">
        <f>ROUND(P717*H717,3)</f>
        <v>0</v>
      </c>
      <c r="L717" s="239"/>
      <c r="M717" s="240"/>
      <c r="N717" s="241" t="s">
        <v>1</v>
      </c>
      <c r="O717" s="195" t="s">
        <v>47</v>
      </c>
      <c r="P717" s="196">
        <f>I717+J717</f>
        <v>0</v>
      </c>
      <c r="Q717" s="196">
        <f>ROUND(I717*H717,3)</f>
        <v>0</v>
      </c>
      <c r="R717" s="196">
        <f>ROUND(J717*H717,3)</f>
        <v>0</v>
      </c>
      <c r="S717" s="66"/>
      <c r="T717" s="197">
        <f>S717*H717</f>
        <v>0</v>
      </c>
      <c r="U717" s="197">
        <v>8.9999999999999993E-3</v>
      </c>
      <c r="V717" s="197">
        <f>U717*H717</f>
        <v>8.9999999999999993E-3</v>
      </c>
      <c r="W717" s="197">
        <v>0</v>
      </c>
      <c r="X717" s="198">
        <f>W717*H717</f>
        <v>0</v>
      </c>
      <c r="Y717" s="37"/>
      <c r="Z717" s="37"/>
      <c r="AA717" s="37"/>
      <c r="AB717" s="37"/>
      <c r="AC717" s="37"/>
      <c r="AD717" s="37"/>
      <c r="AE717" s="37"/>
      <c r="AR717" s="199" t="s">
        <v>364</v>
      </c>
      <c r="AT717" s="199" t="s">
        <v>483</v>
      </c>
      <c r="AU717" s="199" t="s">
        <v>96</v>
      </c>
      <c r="AY717" s="19" t="s">
        <v>329</v>
      </c>
      <c r="BE717" s="115">
        <f>IF(O717="základná",K717,0)</f>
        <v>0</v>
      </c>
      <c r="BF717" s="115">
        <f>IF(O717="znížená",K717,0)</f>
        <v>0</v>
      </c>
      <c r="BG717" s="115">
        <f>IF(O717="zákl. prenesená",K717,0)</f>
        <v>0</v>
      </c>
      <c r="BH717" s="115">
        <f>IF(O717="zníž. prenesená",K717,0)</f>
        <v>0</v>
      </c>
      <c r="BI717" s="115">
        <f>IF(O717="nulová",K717,0)</f>
        <v>0</v>
      </c>
      <c r="BJ717" s="19" t="s">
        <v>96</v>
      </c>
      <c r="BK717" s="200">
        <f>ROUND(P717*H717,3)</f>
        <v>0</v>
      </c>
      <c r="BL717" s="19" t="s">
        <v>335</v>
      </c>
      <c r="BM717" s="199" t="s">
        <v>1003</v>
      </c>
    </row>
    <row r="718" spans="1:65" s="2" customFormat="1" ht="21.75" customHeight="1">
      <c r="A718" s="37"/>
      <c r="B718" s="153"/>
      <c r="C718" s="233" t="s">
        <v>1004</v>
      </c>
      <c r="D718" s="233" t="s">
        <v>483</v>
      </c>
      <c r="E718" s="234" t="s">
        <v>1005</v>
      </c>
      <c r="F718" s="235" t="s">
        <v>1006</v>
      </c>
      <c r="G718" s="236" t="s">
        <v>646</v>
      </c>
      <c r="H718" s="237">
        <v>3</v>
      </c>
      <c r="I718" s="238"/>
      <c r="J718" s="239"/>
      <c r="K718" s="237">
        <f>ROUND(P718*H718,3)</f>
        <v>0</v>
      </c>
      <c r="L718" s="239"/>
      <c r="M718" s="240"/>
      <c r="N718" s="241" t="s">
        <v>1</v>
      </c>
      <c r="O718" s="195" t="s">
        <v>47</v>
      </c>
      <c r="P718" s="196">
        <f>I718+J718</f>
        <v>0</v>
      </c>
      <c r="Q718" s="196">
        <f>ROUND(I718*H718,3)</f>
        <v>0</v>
      </c>
      <c r="R718" s="196">
        <f>ROUND(J718*H718,3)</f>
        <v>0</v>
      </c>
      <c r="S718" s="66"/>
      <c r="T718" s="197">
        <f>S718*H718</f>
        <v>0</v>
      </c>
      <c r="U718" s="197">
        <v>8.9999999999999993E-3</v>
      </c>
      <c r="V718" s="197">
        <f>U718*H718</f>
        <v>2.6999999999999996E-2</v>
      </c>
      <c r="W718" s="197">
        <v>0</v>
      </c>
      <c r="X718" s="198">
        <f>W718*H718</f>
        <v>0</v>
      </c>
      <c r="Y718" s="37"/>
      <c r="Z718" s="37"/>
      <c r="AA718" s="37"/>
      <c r="AB718" s="37"/>
      <c r="AC718" s="37"/>
      <c r="AD718" s="37"/>
      <c r="AE718" s="37"/>
      <c r="AR718" s="199" t="s">
        <v>364</v>
      </c>
      <c r="AT718" s="199" t="s">
        <v>483</v>
      </c>
      <c r="AU718" s="199" t="s">
        <v>96</v>
      </c>
      <c r="AY718" s="19" t="s">
        <v>329</v>
      </c>
      <c r="BE718" s="115">
        <f>IF(O718="základná",K718,0)</f>
        <v>0</v>
      </c>
      <c r="BF718" s="115">
        <f>IF(O718="znížená",K718,0)</f>
        <v>0</v>
      </c>
      <c r="BG718" s="115">
        <f>IF(O718="zákl. prenesená",K718,0)</f>
        <v>0</v>
      </c>
      <c r="BH718" s="115">
        <f>IF(O718="zníž. prenesená",K718,0)</f>
        <v>0</v>
      </c>
      <c r="BI718" s="115">
        <f>IF(O718="nulová",K718,0)</f>
        <v>0</v>
      </c>
      <c r="BJ718" s="19" t="s">
        <v>96</v>
      </c>
      <c r="BK718" s="200">
        <f>ROUND(P718*H718,3)</f>
        <v>0</v>
      </c>
      <c r="BL718" s="19" t="s">
        <v>335</v>
      </c>
      <c r="BM718" s="199" t="s">
        <v>1007</v>
      </c>
    </row>
    <row r="719" spans="1:65" s="2" customFormat="1" ht="24.2" customHeight="1">
      <c r="A719" s="37"/>
      <c r="B719" s="153"/>
      <c r="C719" s="187" t="s">
        <v>1008</v>
      </c>
      <c r="D719" s="187" t="s">
        <v>331</v>
      </c>
      <c r="E719" s="188" t="s">
        <v>1009</v>
      </c>
      <c r="F719" s="189" t="s">
        <v>1010</v>
      </c>
      <c r="G719" s="190" t="s">
        <v>646</v>
      </c>
      <c r="H719" s="191">
        <v>1</v>
      </c>
      <c r="I719" s="192"/>
      <c r="J719" s="192"/>
      <c r="K719" s="191">
        <f>ROUND(P719*H719,3)</f>
        <v>0</v>
      </c>
      <c r="L719" s="193"/>
      <c r="M719" s="38"/>
      <c r="N719" s="194" t="s">
        <v>1</v>
      </c>
      <c r="O719" s="195" t="s">
        <v>47</v>
      </c>
      <c r="P719" s="196">
        <f>I719+J719</f>
        <v>0</v>
      </c>
      <c r="Q719" s="196">
        <f>ROUND(I719*H719,3)</f>
        <v>0</v>
      </c>
      <c r="R719" s="196">
        <f>ROUND(J719*H719,3)</f>
        <v>0</v>
      </c>
      <c r="S719" s="66"/>
      <c r="T719" s="197">
        <f>S719*H719</f>
        <v>0</v>
      </c>
      <c r="U719" s="197">
        <v>3.4770000000000002E-2</v>
      </c>
      <c r="V719" s="197">
        <f>U719*H719</f>
        <v>3.4770000000000002E-2</v>
      </c>
      <c r="W719" s="197">
        <v>0</v>
      </c>
      <c r="X719" s="198">
        <f>W719*H719</f>
        <v>0</v>
      </c>
      <c r="Y719" s="37"/>
      <c r="Z719" s="37"/>
      <c r="AA719" s="37"/>
      <c r="AB719" s="37"/>
      <c r="AC719" s="37"/>
      <c r="AD719" s="37"/>
      <c r="AE719" s="37"/>
      <c r="AR719" s="199" t="s">
        <v>335</v>
      </c>
      <c r="AT719" s="199" t="s">
        <v>331</v>
      </c>
      <c r="AU719" s="199" t="s">
        <v>96</v>
      </c>
      <c r="AY719" s="19" t="s">
        <v>329</v>
      </c>
      <c r="BE719" s="115">
        <f>IF(O719="základná",K719,0)</f>
        <v>0</v>
      </c>
      <c r="BF719" s="115">
        <f>IF(O719="znížená",K719,0)</f>
        <v>0</v>
      </c>
      <c r="BG719" s="115">
        <f>IF(O719="zákl. prenesená",K719,0)</f>
        <v>0</v>
      </c>
      <c r="BH719" s="115">
        <f>IF(O719="zníž. prenesená",K719,0)</f>
        <v>0</v>
      </c>
      <c r="BI719" s="115">
        <f>IF(O719="nulová",K719,0)</f>
        <v>0</v>
      </c>
      <c r="BJ719" s="19" t="s">
        <v>96</v>
      </c>
      <c r="BK719" s="200">
        <f>ROUND(P719*H719,3)</f>
        <v>0</v>
      </c>
      <c r="BL719" s="19" t="s">
        <v>335</v>
      </c>
      <c r="BM719" s="199" t="s">
        <v>1011</v>
      </c>
    </row>
    <row r="720" spans="1:65" s="2" customFormat="1" ht="24.2" customHeight="1">
      <c r="A720" s="37"/>
      <c r="B720" s="153"/>
      <c r="C720" s="233" t="s">
        <v>1012</v>
      </c>
      <c r="D720" s="233" t="s">
        <v>483</v>
      </c>
      <c r="E720" s="234" t="s">
        <v>1013</v>
      </c>
      <c r="F720" s="235" t="s">
        <v>1014</v>
      </c>
      <c r="G720" s="236" t="s">
        <v>646</v>
      </c>
      <c r="H720" s="237">
        <v>1</v>
      </c>
      <c r="I720" s="238"/>
      <c r="J720" s="239"/>
      <c r="K720" s="237">
        <f>ROUND(P720*H720,3)</f>
        <v>0</v>
      </c>
      <c r="L720" s="239"/>
      <c r="M720" s="240"/>
      <c r="N720" s="241" t="s">
        <v>1</v>
      </c>
      <c r="O720" s="195" t="s">
        <v>47</v>
      </c>
      <c r="P720" s="196">
        <f>I720+J720</f>
        <v>0</v>
      </c>
      <c r="Q720" s="196">
        <f>ROUND(I720*H720,3)</f>
        <v>0</v>
      </c>
      <c r="R720" s="196">
        <f>ROUND(J720*H720,3)</f>
        <v>0</v>
      </c>
      <c r="S720" s="66"/>
      <c r="T720" s="197">
        <f>S720*H720</f>
        <v>0</v>
      </c>
      <c r="U720" s="197">
        <v>1.2E-2</v>
      </c>
      <c r="V720" s="197">
        <f>U720*H720</f>
        <v>1.2E-2</v>
      </c>
      <c r="W720" s="197">
        <v>0</v>
      </c>
      <c r="X720" s="198">
        <f>W720*H720</f>
        <v>0</v>
      </c>
      <c r="Y720" s="37"/>
      <c r="Z720" s="37"/>
      <c r="AA720" s="37"/>
      <c r="AB720" s="37"/>
      <c r="AC720" s="37"/>
      <c r="AD720" s="37"/>
      <c r="AE720" s="37"/>
      <c r="AR720" s="199" t="s">
        <v>364</v>
      </c>
      <c r="AT720" s="199" t="s">
        <v>483</v>
      </c>
      <c r="AU720" s="199" t="s">
        <v>96</v>
      </c>
      <c r="AY720" s="19" t="s">
        <v>329</v>
      </c>
      <c r="BE720" s="115">
        <f>IF(O720="základná",K720,0)</f>
        <v>0</v>
      </c>
      <c r="BF720" s="115">
        <f>IF(O720="znížená",K720,0)</f>
        <v>0</v>
      </c>
      <c r="BG720" s="115">
        <f>IF(O720="zákl. prenesená",K720,0)</f>
        <v>0</v>
      </c>
      <c r="BH720" s="115">
        <f>IF(O720="zníž. prenesená",K720,0)</f>
        <v>0</v>
      </c>
      <c r="BI720" s="115">
        <f>IF(O720="nulová",K720,0)</f>
        <v>0</v>
      </c>
      <c r="BJ720" s="19" t="s">
        <v>96</v>
      </c>
      <c r="BK720" s="200">
        <f>ROUND(P720*H720,3)</f>
        <v>0</v>
      </c>
      <c r="BL720" s="19" t="s">
        <v>335</v>
      </c>
      <c r="BM720" s="199" t="s">
        <v>1015</v>
      </c>
    </row>
    <row r="721" spans="1:65" s="12" customFormat="1" ht="22.9" customHeight="1">
      <c r="B721" s="173"/>
      <c r="D721" s="174" t="s">
        <v>82</v>
      </c>
      <c r="E721" s="185" t="s">
        <v>1016</v>
      </c>
      <c r="F721" s="185" t="s">
        <v>1017</v>
      </c>
      <c r="I721" s="176"/>
      <c r="J721" s="176"/>
      <c r="K721" s="186">
        <f>BK721</f>
        <v>0</v>
      </c>
      <c r="M721" s="173"/>
      <c r="N721" s="178"/>
      <c r="O721" s="179"/>
      <c r="P721" s="179"/>
      <c r="Q721" s="180">
        <f>Q722</f>
        <v>0</v>
      </c>
      <c r="R721" s="180">
        <f>R722</f>
        <v>0</v>
      </c>
      <c r="S721" s="179"/>
      <c r="T721" s="181">
        <f>T722</f>
        <v>0</v>
      </c>
      <c r="U721" s="179"/>
      <c r="V721" s="181">
        <f>V722</f>
        <v>0</v>
      </c>
      <c r="W721" s="179"/>
      <c r="X721" s="182">
        <f>X722</f>
        <v>0</v>
      </c>
      <c r="AR721" s="174" t="s">
        <v>90</v>
      </c>
      <c r="AT721" s="183" t="s">
        <v>82</v>
      </c>
      <c r="AU721" s="183" t="s">
        <v>90</v>
      </c>
      <c r="AY721" s="174" t="s">
        <v>329</v>
      </c>
      <c r="BK721" s="184">
        <f>BK722</f>
        <v>0</v>
      </c>
    </row>
    <row r="722" spans="1:65" s="2" customFormat="1" ht="24.2" customHeight="1">
      <c r="A722" s="37"/>
      <c r="B722" s="153"/>
      <c r="C722" s="187" t="s">
        <v>1018</v>
      </c>
      <c r="D722" s="187" t="s">
        <v>331</v>
      </c>
      <c r="E722" s="188" t="s">
        <v>1019</v>
      </c>
      <c r="F722" s="189" t="s">
        <v>1020</v>
      </c>
      <c r="G722" s="190" t="s">
        <v>486</v>
      </c>
      <c r="H722" s="191">
        <v>4279.3029999999999</v>
      </c>
      <c r="I722" s="192"/>
      <c r="J722" s="192"/>
      <c r="K722" s="191">
        <f>ROUND(P722*H722,3)</f>
        <v>0</v>
      </c>
      <c r="L722" s="193"/>
      <c r="M722" s="38"/>
      <c r="N722" s="194" t="s">
        <v>1</v>
      </c>
      <c r="O722" s="195" t="s">
        <v>47</v>
      </c>
      <c r="P722" s="196">
        <f>I722+J722</f>
        <v>0</v>
      </c>
      <c r="Q722" s="196">
        <f>ROUND(I722*H722,3)</f>
        <v>0</v>
      </c>
      <c r="R722" s="196">
        <f>ROUND(J722*H722,3)</f>
        <v>0</v>
      </c>
      <c r="S722" s="66"/>
      <c r="T722" s="197">
        <f>S722*H722</f>
        <v>0</v>
      </c>
      <c r="U722" s="197">
        <v>0</v>
      </c>
      <c r="V722" s="197">
        <f>U722*H722</f>
        <v>0</v>
      </c>
      <c r="W722" s="197">
        <v>0</v>
      </c>
      <c r="X722" s="198">
        <f>W722*H722</f>
        <v>0</v>
      </c>
      <c r="Y722" s="37"/>
      <c r="Z722" s="37"/>
      <c r="AA722" s="37"/>
      <c r="AB722" s="37"/>
      <c r="AC722" s="37"/>
      <c r="AD722" s="37"/>
      <c r="AE722" s="37"/>
      <c r="AR722" s="199" t="s">
        <v>335</v>
      </c>
      <c r="AT722" s="199" t="s">
        <v>331</v>
      </c>
      <c r="AU722" s="199" t="s">
        <v>96</v>
      </c>
      <c r="AY722" s="19" t="s">
        <v>329</v>
      </c>
      <c r="BE722" s="115">
        <f>IF(O722="základná",K722,0)</f>
        <v>0</v>
      </c>
      <c r="BF722" s="115">
        <f>IF(O722="znížená",K722,0)</f>
        <v>0</v>
      </c>
      <c r="BG722" s="115">
        <f>IF(O722="zákl. prenesená",K722,0)</f>
        <v>0</v>
      </c>
      <c r="BH722" s="115">
        <f>IF(O722="zníž. prenesená",K722,0)</f>
        <v>0</v>
      </c>
      <c r="BI722" s="115">
        <f>IF(O722="nulová",K722,0)</f>
        <v>0</v>
      </c>
      <c r="BJ722" s="19" t="s">
        <v>96</v>
      </c>
      <c r="BK722" s="200">
        <f>ROUND(P722*H722,3)</f>
        <v>0</v>
      </c>
      <c r="BL722" s="19" t="s">
        <v>335</v>
      </c>
      <c r="BM722" s="199" t="s">
        <v>1021</v>
      </c>
    </row>
    <row r="723" spans="1:65" s="12" customFormat="1" ht="25.9" customHeight="1">
      <c r="B723" s="173"/>
      <c r="D723" s="174" t="s">
        <v>82</v>
      </c>
      <c r="E723" s="175" t="s">
        <v>1022</v>
      </c>
      <c r="F723" s="175" t="s">
        <v>1023</v>
      </c>
      <c r="I723" s="176"/>
      <c r="J723" s="176"/>
      <c r="K723" s="177">
        <f>BK723</f>
        <v>0</v>
      </c>
      <c r="M723" s="173"/>
      <c r="N723" s="178"/>
      <c r="O723" s="179"/>
      <c r="P723" s="179"/>
      <c r="Q723" s="180">
        <f>Q724+Q816+Q836+Q840+Q855+Q881+Q896+Q920</f>
        <v>0</v>
      </c>
      <c r="R723" s="180">
        <f>R724+R816+R836+R840+R855+R881+R896+R920</f>
        <v>0</v>
      </c>
      <c r="S723" s="179"/>
      <c r="T723" s="181">
        <f>T724+T816+T836+T840+T855+T881+T896+T920</f>
        <v>0</v>
      </c>
      <c r="U723" s="179"/>
      <c r="V723" s="181">
        <f>V724+V816+V836+V840+V855+V881+V896+V920</f>
        <v>9.9409325800000019</v>
      </c>
      <c r="W723" s="179"/>
      <c r="X723" s="182">
        <f>X724+X816+X836+X840+X855+X881+X896+X920</f>
        <v>0</v>
      </c>
      <c r="AR723" s="174" t="s">
        <v>96</v>
      </c>
      <c r="AT723" s="183" t="s">
        <v>82</v>
      </c>
      <c r="AU723" s="183" t="s">
        <v>83</v>
      </c>
      <c r="AY723" s="174" t="s">
        <v>329</v>
      </c>
      <c r="BK723" s="184">
        <f>BK724+BK816+BK836+BK840+BK855+BK881+BK896+BK920</f>
        <v>0</v>
      </c>
    </row>
    <row r="724" spans="1:65" s="12" customFormat="1" ht="22.9" customHeight="1">
      <c r="B724" s="173"/>
      <c r="D724" s="174" t="s">
        <v>82</v>
      </c>
      <c r="E724" s="185" t="s">
        <v>1024</v>
      </c>
      <c r="F724" s="185" t="s">
        <v>1025</v>
      </c>
      <c r="I724" s="176"/>
      <c r="J724" s="176"/>
      <c r="K724" s="186">
        <f>BK724</f>
        <v>0</v>
      </c>
      <c r="M724" s="173"/>
      <c r="N724" s="178"/>
      <c r="O724" s="179"/>
      <c r="P724" s="179"/>
      <c r="Q724" s="180">
        <f>SUM(Q725:Q815)</f>
        <v>0</v>
      </c>
      <c r="R724" s="180">
        <f>SUM(R725:R815)</f>
        <v>0</v>
      </c>
      <c r="S724" s="179"/>
      <c r="T724" s="181">
        <f>SUM(T725:T815)</f>
        <v>0</v>
      </c>
      <c r="U724" s="179"/>
      <c r="V724" s="181">
        <f>SUM(V725:V815)</f>
        <v>2.5461086399999999</v>
      </c>
      <c r="W724" s="179"/>
      <c r="X724" s="182">
        <f>SUM(X725:X815)</f>
        <v>0</v>
      </c>
      <c r="AR724" s="174" t="s">
        <v>96</v>
      </c>
      <c r="AT724" s="183" t="s">
        <v>82</v>
      </c>
      <c r="AU724" s="183" t="s">
        <v>90</v>
      </c>
      <c r="AY724" s="174" t="s">
        <v>329</v>
      </c>
      <c r="BK724" s="184">
        <f>SUM(BK725:BK815)</f>
        <v>0</v>
      </c>
    </row>
    <row r="725" spans="1:65" s="2" customFormat="1" ht="24.2" customHeight="1">
      <c r="A725" s="37"/>
      <c r="B725" s="153"/>
      <c r="C725" s="187" t="s">
        <v>1026</v>
      </c>
      <c r="D725" s="187" t="s">
        <v>331</v>
      </c>
      <c r="E725" s="188" t="s">
        <v>1027</v>
      </c>
      <c r="F725" s="189" t="s">
        <v>1028</v>
      </c>
      <c r="G725" s="190" t="s">
        <v>334</v>
      </c>
      <c r="H725" s="191">
        <v>35.35</v>
      </c>
      <c r="I725" s="192"/>
      <c r="J725" s="192"/>
      <c r="K725" s="191">
        <f>ROUND(P725*H725,3)</f>
        <v>0</v>
      </c>
      <c r="L725" s="193"/>
      <c r="M725" s="38"/>
      <c r="N725" s="194" t="s">
        <v>1</v>
      </c>
      <c r="O725" s="195" t="s">
        <v>47</v>
      </c>
      <c r="P725" s="196">
        <f>I725+J725</f>
        <v>0</v>
      </c>
      <c r="Q725" s="196">
        <f>ROUND(I725*H725,3)</f>
        <v>0</v>
      </c>
      <c r="R725" s="196">
        <f>ROUND(J725*H725,3)</f>
        <v>0</v>
      </c>
      <c r="S725" s="66"/>
      <c r="T725" s="197">
        <f>S725*H725</f>
        <v>0</v>
      </c>
      <c r="U725" s="197">
        <v>0</v>
      </c>
      <c r="V725" s="197">
        <f>U725*H725</f>
        <v>0</v>
      </c>
      <c r="W725" s="197">
        <v>0</v>
      </c>
      <c r="X725" s="198">
        <f>W725*H725</f>
        <v>0</v>
      </c>
      <c r="Y725" s="37"/>
      <c r="Z725" s="37"/>
      <c r="AA725" s="37"/>
      <c r="AB725" s="37"/>
      <c r="AC725" s="37"/>
      <c r="AD725" s="37"/>
      <c r="AE725" s="37"/>
      <c r="AR725" s="199" t="s">
        <v>464</v>
      </c>
      <c r="AT725" s="199" t="s">
        <v>331</v>
      </c>
      <c r="AU725" s="199" t="s">
        <v>96</v>
      </c>
      <c r="AY725" s="19" t="s">
        <v>329</v>
      </c>
      <c r="BE725" s="115">
        <f>IF(O725="základná",K725,0)</f>
        <v>0</v>
      </c>
      <c r="BF725" s="115">
        <f>IF(O725="znížená",K725,0)</f>
        <v>0</v>
      </c>
      <c r="BG725" s="115">
        <f>IF(O725="zákl. prenesená",K725,0)</f>
        <v>0</v>
      </c>
      <c r="BH725" s="115">
        <f>IF(O725="zníž. prenesená",K725,0)</f>
        <v>0</v>
      </c>
      <c r="BI725" s="115">
        <f>IF(O725="nulová",K725,0)</f>
        <v>0</v>
      </c>
      <c r="BJ725" s="19" t="s">
        <v>96</v>
      </c>
      <c r="BK725" s="200">
        <f>ROUND(P725*H725,3)</f>
        <v>0</v>
      </c>
      <c r="BL725" s="19" t="s">
        <v>464</v>
      </c>
      <c r="BM725" s="199" t="s">
        <v>1029</v>
      </c>
    </row>
    <row r="726" spans="1:65" s="14" customFormat="1" ht="11.25">
      <c r="B726" s="210"/>
      <c r="D726" s="202" t="s">
        <v>348</v>
      </c>
      <c r="E726" s="211" t="s">
        <v>1</v>
      </c>
      <c r="F726" s="212" t="s">
        <v>1030</v>
      </c>
      <c r="H726" s="211" t="s">
        <v>1</v>
      </c>
      <c r="I726" s="213"/>
      <c r="J726" s="213"/>
      <c r="M726" s="210"/>
      <c r="N726" s="214"/>
      <c r="O726" s="215"/>
      <c r="P726" s="215"/>
      <c r="Q726" s="215"/>
      <c r="R726" s="215"/>
      <c r="S726" s="215"/>
      <c r="T726" s="215"/>
      <c r="U726" s="215"/>
      <c r="V726" s="215"/>
      <c r="W726" s="215"/>
      <c r="X726" s="216"/>
      <c r="AT726" s="211" t="s">
        <v>348</v>
      </c>
      <c r="AU726" s="211" t="s">
        <v>96</v>
      </c>
      <c r="AV726" s="14" t="s">
        <v>90</v>
      </c>
      <c r="AW726" s="14" t="s">
        <v>4</v>
      </c>
      <c r="AX726" s="14" t="s">
        <v>83</v>
      </c>
      <c r="AY726" s="211" t="s">
        <v>329</v>
      </c>
    </row>
    <row r="727" spans="1:65" s="13" customFormat="1" ht="11.25">
      <c r="B727" s="201"/>
      <c r="D727" s="202" t="s">
        <v>348</v>
      </c>
      <c r="E727" s="203" t="s">
        <v>1</v>
      </c>
      <c r="F727" s="204" t="s">
        <v>820</v>
      </c>
      <c r="H727" s="205">
        <v>35.35</v>
      </c>
      <c r="I727" s="206"/>
      <c r="J727" s="206"/>
      <c r="M727" s="201"/>
      <c r="N727" s="207"/>
      <c r="O727" s="208"/>
      <c r="P727" s="208"/>
      <c r="Q727" s="208"/>
      <c r="R727" s="208"/>
      <c r="S727" s="208"/>
      <c r="T727" s="208"/>
      <c r="U727" s="208"/>
      <c r="V727" s="208"/>
      <c r="W727" s="208"/>
      <c r="X727" s="209"/>
      <c r="AT727" s="203" t="s">
        <v>348</v>
      </c>
      <c r="AU727" s="203" t="s">
        <v>96</v>
      </c>
      <c r="AV727" s="13" t="s">
        <v>96</v>
      </c>
      <c r="AW727" s="13" t="s">
        <v>4</v>
      </c>
      <c r="AX727" s="13" t="s">
        <v>90</v>
      </c>
      <c r="AY727" s="203" t="s">
        <v>329</v>
      </c>
    </row>
    <row r="728" spans="1:65" s="2" customFormat="1" ht="37.9" customHeight="1">
      <c r="A728" s="37"/>
      <c r="B728" s="153"/>
      <c r="C728" s="233" t="s">
        <v>1031</v>
      </c>
      <c r="D728" s="233" t="s">
        <v>483</v>
      </c>
      <c r="E728" s="234" t="s">
        <v>1032</v>
      </c>
      <c r="F728" s="235" t="s">
        <v>1033</v>
      </c>
      <c r="G728" s="236" t="s">
        <v>982</v>
      </c>
      <c r="H728" s="237">
        <v>28.28</v>
      </c>
      <c r="I728" s="238"/>
      <c r="J728" s="239"/>
      <c r="K728" s="237">
        <f>ROUND(P728*H728,3)</f>
        <v>0</v>
      </c>
      <c r="L728" s="239"/>
      <c r="M728" s="240"/>
      <c r="N728" s="241" t="s">
        <v>1</v>
      </c>
      <c r="O728" s="195" t="s">
        <v>47</v>
      </c>
      <c r="P728" s="196">
        <f>I728+J728</f>
        <v>0</v>
      </c>
      <c r="Q728" s="196">
        <f>ROUND(I728*H728,3)</f>
        <v>0</v>
      </c>
      <c r="R728" s="196">
        <f>ROUND(J728*H728,3)</f>
        <v>0</v>
      </c>
      <c r="S728" s="66"/>
      <c r="T728" s="197">
        <f>S728*H728</f>
        <v>0</v>
      </c>
      <c r="U728" s="197">
        <v>1E-3</v>
      </c>
      <c r="V728" s="197">
        <f>U728*H728</f>
        <v>2.8280000000000003E-2</v>
      </c>
      <c r="W728" s="197">
        <v>0</v>
      </c>
      <c r="X728" s="198">
        <f>W728*H728</f>
        <v>0</v>
      </c>
      <c r="Y728" s="37"/>
      <c r="Z728" s="37"/>
      <c r="AA728" s="37"/>
      <c r="AB728" s="37"/>
      <c r="AC728" s="37"/>
      <c r="AD728" s="37"/>
      <c r="AE728" s="37"/>
      <c r="AR728" s="199" t="s">
        <v>595</v>
      </c>
      <c r="AT728" s="199" t="s">
        <v>483</v>
      </c>
      <c r="AU728" s="199" t="s">
        <v>96</v>
      </c>
      <c r="AY728" s="19" t="s">
        <v>329</v>
      </c>
      <c r="BE728" s="115">
        <f>IF(O728="základná",K728,0)</f>
        <v>0</v>
      </c>
      <c r="BF728" s="115">
        <f>IF(O728="znížená",K728,0)</f>
        <v>0</v>
      </c>
      <c r="BG728" s="115">
        <f>IF(O728="zákl. prenesená",K728,0)</f>
        <v>0</v>
      </c>
      <c r="BH728" s="115">
        <f>IF(O728="zníž. prenesená",K728,0)</f>
        <v>0</v>
      </c>
      <c r="BI728" s="115">
        <f>IF(O728="nulová",K728,0)</f>
        <v>0</v>
      </c>
      <c r="BJ728" s="19" t="s">
        <v>96</v>
      </c>
      <c r="BK728" s="200">
        <f>ROUND(P728*H728,3)</f>
        <v>0</v>
      </c>
      <c r="BL728" s="19" t="s">
        <v>464</v>
      </c>
      <c r="BM728" s="199" t="s">
        <v>1034</v>
      </c>
    </row>
    <row r="729" spans="1:65" s="13" customFormat="1" ht="11.25">
      <c r="B729" s="201"/>
      <c r="D729" s="202" t="s">
        <v>348</v>
      </c>
      <c r="F729" s="204" t="s">
        <v>1035</v>
      </c>
      <c r="H729" s="205">
        <v>28.28</v>
      </c>
      <c r="I729" s="206"/>
      <c r="J729" s="206"/>
      <c r="M729" s="201"/>
      <c r="N729" s="207"/>
      <c r="O729" s="208"/>
      <c r="P729" s="208"/>
      <c r="Q729" s="208"/>
      <c r="R729" s="208"/>
      <c r="S729" s="208"/>
      <c r="T729" s="208"/>
      <c r="U729" s="208"/>
      <c r="V729" s="208"/>
      <c r="W729" s="208"/>
      <c r="X729" s="209"/>
      <c r="AT729" s="203" t="s">
        <v>348</v>
      </c>
      <c r="AU729" s="203" t="s">
        <v>96</v>
      </c>
      <c r="AV729" s="13" t="s">
        <v>96</v>
      </c>
      <c r="AW729" s="13" t="s">
        <v>3</v>
      </c>
      <c r="AX729" s="13" t="s">
        <v>90</v>
      </c>
      <c r="AY729" s="203" t="s">
        <v>329</v>
      </c>
    </row>
    <row r="730" spans="1:65" s="2" customFormat="1" ht="24.2" customHeight="1">
      <c r="A730" s="37"/>
      <c r="B730" s="153"/>
      <c r="C730" s="187" t="s">
        <v>1036</v>
      </c>
      <c r="D730" s="187" t="s">
        <v>331</v>
      </c>
      <c r="E730" s="188" t="s">
        <v>1037</v>
      </c>
      <c r="F730" s="189" t="s">
        <v>1038</v>
      </c>
      <c r="G730" s="190" t="s">
        <v>334</v>
      </c>
      <c r="H730" s="191">
        <v>34.200000000000003</v>
      </c>
      <c r="I730" s="192"/>
      <c r="J730" s="192"/>
      <c r="K730" s="191">
        <f>ROUND(P730*H730,3)</f>
        <v>0</v>
      </c>
      <c r="L730" s="193"/>
      <c r="M730" s="38"/>
      <c r="N730" s="194" t="s">
        <v>1</v>
      </c>
      <c r="O730" s="195" t="s">
        <v>47</v>
      </c>
      <c r="P730" s="196">
        <f>I730+J730</f>
        <v>0</v>
      </c>
      <c r="Q730" s="196">
        <f>ROUND(I730*H730,3)</f>
        <v>0</v>
      </c>
      <c r="R730" s="196">
        <f>ROUND(J730*H730,3)</f>
        <v>0</v>
      </c>
      <c r="S730" s="66"/>
      <c r="T730" s="197">
        <f>S730*H730</f>
        <v>0</v>
      </c>
      <c r="U730" s="197">
        <v>0</v>
      </c>
      <c r="V730" s="197">
        <f>U730*H730</f>
        <v>0</v>
      </c>
      <c r="W730" s="197">
        <v>0</v>
      </c>
      <c r="X730" s="198">
        <f>W730*H730</f>
        <v>0</v>
      </c>
      <c r="Y730" s="37"/>
      <c r="Z730" s="37"/>
      <c r="AA730" s="37"/>
      <c r="AB730" s="37"/>
      <c r="AC730" s="37"/>
      <c r="AD730" s="37"/>
      <c r="AE730" s="37"/>
      <c r="AR730" s="199" t="s">
        <v>464</v>
      </c>
      <c r="AT730" s="199" t="s">
        <v>331</v>
      </c>
      <c r="AU730" s="199" t="s">
        <v>96</v>
      </c>
      <c r="AY730" s="19" t="s">
        <v>329</v>
      </c>
      <c r="BE730" s="115">
        <f>IF(O730="základná",K730,0)</f>
        <v>0</v>
      </c>
      <c r="BF730" s="115">
        <f>IF(O730="znížená",K730,0)</f>
        <v>0</v>
      </c>
      <c r="BG730" s="115">
        <f>IF(O730="zákl. prenesená",K730,0)</f>
        <v>0</v>
      </c>
      <c r="BH730" s="115">
        <f>IF(O730="zníž. prenesená",K730,0)</f>
        <v>0</v>
      </c>
      <c r="BI730" s="115">
        <f>IF(O730="nulová",K730,0)</f>
        <v>0</v>
      </c>
      <c r="BJ730" s="19" t="s">
        <v>96</v>
      </c>
      <c r="BK730" s="200">
        <f>ROUND(P730*H730,3)</f>
        <v>0</v>
      </c>
      <c r="BL730" s="19" t="s">
        <v>464</v>
      </c>
      <c r="BM730" s="199" t="s">
        <v>1039</v>
      </c>
    </row>
    <row r="731" spans="1:65" s="14" customFormat="1" ht="11.25">
      <c r="B731" s="210"/>
      <c r="D731" s="202" t="s">
        <v>348</v>
      </c>
      <c r="E731" s="211" t="s">
        <v>1</v>
      </c>
      <c r="F731" s="212" t="s">
        <v>1030</v>
      </c>
      <c r="H731" s="211" t="s">
        <v>1</v>
      </c>
      <c r="I731" s="213"/>
      <c r="J731" s="213"/>
      <c r="M731" s="210"/>
      <c r="N731" s="214"/>
      <c r="O731" s="215"/>
      <c r="P731" s="215"/>
      <c r="Q731" s="215"/>
      <c r="R731" s="215"/>
      <c r="S731" s="215"/>
      <c r="T731" s="215"/>
      <c r="U731" s="215"/>
      <c r="V731" s="215"/>
      <c r="W731" s="215"/>
      <c r="X731" s="216"/>
      <c r="AT731" s="211" t="s">
        <v>348</v>
      </c>
      <c r="AU731" s="211" t="s">
        <v>96</v>
      </c>
      <c r="AV731" s="14" t="s">
        <v>90</v>
      </c>
      <c r="AW731" s="14" t="s">
        <v>4</v>
      </c>
      <c r="AX731" s="14" t="s">
        <v>83</v>
      </c>
      <c r="AY731" s="211" t="s">
        <v>329</v>
      </c>
    </row>
    <row r="732" spans="1:65" s="13" customFormat="1" ht="11.25">
      <c r="B732" s="201"/>
      <c r="D732" s="202" t="s">
        <v>348</v>
      </c>
      <c r="E732" s="203" t="s">
        <v>1</v>
      </c>
      <c r="F732" s="204" t="s">
        <v>1040</v>
      </c>
      <c r="H732" s="205">
        <v>34.200000000000003</v>
      </c>
      <c r="I732" s="206"/>
      <c r="J732" s="206"/>
      <c r="M732" s="201"/>
      <c r="N732" s="207"/>
      <c r="O732" s="208"/>
      <c r="P732" s="208"/>
      <c r="Q732" s="208"/>
      <c r="R732" s="208"/>
      <c r="S732" s="208"/>
      <c r="T732" s="208"/>
      <c r="U732" s="208"/>
      <c r="V732" s="208"/>
      <c r="W732" s="208"/>
      <c r="X732" s="209"/>
      <c r="AT732" s="203" t="s">
        <v>348</v>
      </c>
      <c r="AU732" s="203" t="s">
        <v>96</v>
      </c>
      <c r="AV732" s="13" t="s">
        <v>96</v>
      </c>
      <c r="AW732" s="13" t="s">
        <v>4</v>
      </c>
      <c r="AX732" s="13" t="s">
        <v>90</v>
      </c>
      <c r="AY732" s="203" t="s">
        <v>329</v>
      </c>
    </row>
    <row r="733" spans="1:65" s="2" customFormat="1" ht="37.9" customHeight="1">
      <c r="A733" s="37"/>
      <c r="B733" s="153"/>
      <c r="C733" s="233" t="s">
        <v>1041</v>
      </c>
      <c r="D733" s="233" t="s">
        <v>483</v>
      </c>
      <c r="E733" s="234" t="s">
        <v>1032</v>
      </c>
      <c r="F733" s="235" t="s">
        <v>1033</v>
      </c>
      <c r="G733" s="236" t="s">
        <v>982</v>
      </c>
      <c r="H733" s="237">
        <v>27.36</v>
      </c>
      <c r="I733" s="238"/>
      <c r="J733" s="239"/>
      <c r="K733" s="237">
        <f>ROUND(P733*H733,3)</f>
        <v>0</v>
      </c>
      <c r="L733" s="239"/>
      <c r="M733" s="240"/>
      <c r="N733" s="241" t="s">
        <v>1</v>
      </c>
      <c r="O733" s="195" t="s">
        <v>47</v>
      </c>
      <c r="P733" s="196">
        <f>I733+J733</f>
        <v>0</v>
      </c>
      <c r="Q733" s="196">
        <f>ROUND(I733*H733,3)</f>
        <v>0</v>
      </c>
      <c r="R733" s="196">
        <f>ROUND(J733*H733,3)</f>
        <v>0</v>
      </c>
      <c r="S733" s="66"/>
      <c r="T733" s="197">
        <f>S733*H733</f>
        <v>0</v>
      </c>
      <c r="U733" s="197">
        <v>1E-3</v>
      </c>
      <c r="V733" s="197">
        <f>U733*H733</f>
        <v>2.7359999999999999E-2</v>
      </c>
      <c r="W733" s="197">
        <v>0</v>
      </c>
      <c r="X733" s="198">
        <f>W733*H733</f>
        <v>0</v>
      </c>
      <c r="Y733" s="37"/>
      <c r="Z733" s="37"/>
      <c r="AA733" s="37"/>
      <c r="AB733" s="37"/>
      <c r="AC733" s="37"/>
      <c r="AD733" s="37"/>
      <c r="AE733" s="37"/>
      <c r="AR733" s="199" t="s">
        <v>595</v>
      </c>
      <c r="AT733" s="199" t="s">
        <v>483</v>
      </c>
      <c r="AU733" s="199" t="s">
        <v>96</v>
      </c>
      <c r="AY733" s="19" t="s">
        <v>329</v>
      </c>
      <c r="BE733" s="115">
        <f>IF(O733="základná",K733,0)</f>
        <v>0</v>
      </c>
      <c r="BF733" s="115">
        <f>IF(O733="znížená",K733,0)</f>
        <v>0</v>
      </c>
      <c r="BG733" s="115">
        <f>IF(O733="zákl. prenesená",K733,0)</f>
        <v>0</v>
      </c>
      <c r="BH733" s="115">
        <f>IF(O733="zníž. prenesená",K733,0)</f>
        <v>0</v>
      </c>
      <c r="BI733" s="115">
        <f>IF(O733="nulová",K733,0)</f>
        <v>0</v>
      </c>
      <c r="BJ733" s="19" t="s">
        <v>96</v>
      </c>
      <c r="BK733" s="200">
        <f>ROUND(P733*H733,3)</f>
        <v>0</v>
      </c>
      <c r="BL733" s="19" t="s">
        <v>464</v>
      </c>
      <c r="BM733" s="199" t="s">
        <v>1042</v>
      </c>
    </row>
    <row r="734" spans="1:65" s="13" customFormat="1" ht="11.25">
      <c r="B734" s="201"/>
      <c r="D734" s="202" t="s">
        <v>348</v>
      </c>
      <c r="F734" s="204" t="s">
        <v>1043</v>
      </c>
      <c r="H734" s="205">
        <v>27.36</v>
      </c>
      <c r="I734" s="206"/>
      <c r="J734" s="206"/>
      <c r="M734" s="201"/>
      <c r="N734" s="207"/>
      <c r="O734" s="208"/>
      <c r="P734" s="208"/>
      <c r="Q734" s="208"/>
      <c r="R734" s="208"/>
      <c r="S734" s="208"/>
      <c r="T734" s="208"/>
      <c r="U734" s="208"/>
      <c r="V734" s="208"/>
      <c r="W734" s="208"/>
      <c r="X734" s="209"/>
      <c r="AT734" s="203" t="s">
        <v>348</v>
      </c>
      <c r="AU734" s="203" t="s">
        <v>96</v>
      </c>
      <c r="AV734" s="13" t="s">
        <v>96</v>
      </c>
      <c r="AW734" s="13" t="s">
        <v>3</v>
      </c>
      <c r="AX734" s="13" t="s">
        <v>90</v>
      </c>
      <c r="AY734" s="203" t="s">
        <v>329</v>
      </c>
    </row>
    <row r="735" spans="1:65" s="2" customFormat="1" ht="24.2" customHeight="1">
      <c r="A735" s="37"/>
      <c r="B735" s="153"/>
      <c r="C735" s="187" t="s">
        <v>1016</v>
      </c>
      <c r="D735" s="187" t="s">
        <v>331</v>
      </c>
      <c r="E735" s="188" t="s">
        <v>1044</v>
      </c>
      <c r="F735" s="189" t="s">
        <v>1045</v>
      </c>
      <c r="G735" s="190" t="s">
        <v>334</v>
      </c>
      <c r="H735" s="191">
        <v>1347.5139999999999</v>
      </c>
      <c r="I735" s="192"/>
      <c r="J735" s="192"/>
      <c r="K735" s="191">
        <f>ROUND(P735*H735,3)</f>
        <v>0</v>
      </c>
      <c r="L735" s="193"/>
      <c r="M735" s="38"/>
      <c r="N735" s="194" t="s">
        <v>1</v>
      </c>
      <c r="O735" s="195" t="s">
        <v>47</v>
      </c>
      <c r="P735" s="196">
        <f>I735+J735</f>
        <v>0</v>
      </c>
      <c r="Q735" s="196">
        <f>ROUND(I735*H735,3)</f>
        <v>0</v>
      </c>
      <c r="R735" s="196">
        <f>ROUND(J735*H735,3)</f>
        <v>0</v>
      </c>
      <c r="S735" s="66"/>
      <c r="T735" s="197">
        <f>S735*H735</f>
        <v>0</v>
      </c>
      <c r="U735" s="197">
        <v>0</v>
      </c>
      <c r="V735" s="197">
        <f>U735*H735</f>
        <v>0</v>
      </c>
      <c r="W735" s="197">
        <v>0</v>
      </c>
      <c r="X735" s="198">
        <f>W735*H735</f>
        <v>0</v>
      </c>
      <c r="Y735" s="37"/>
      <c r="Z735" s="37"/>
      <c r="AA735" s="37"/>
      <c r="AB735" s="37"/>
      <c r="AC735" s="37"/>
      <c r="AD735" s="37"/>
      <c r="AE735" s="37"/>
      <c r="AR735" s="199" t="s">
        <v>464</v>
      </c>
      <c r="AT735" s="199" t="s">
        <v>331</v>
      </c>
      <c r="AU735" s="199" t="s">
        <v>96</v>
      </c>
      <c r="AY735" s="19" t="s">
        <v>329</v>
      </c>
      <c r="BE735" s="115">
        <f>IF(O735="základná",K735,0)</f>
        <v>0</v>
      </c>
      <c r="BF735" s="115">
        <f>IF(O735="znížená",K735,0)</f>
        <v>0</v>
      </c>
      <c r="BG735" s="115">
        <f>IF(O735="zákl. prenesená",K735,0)</f>
        <v>0</v>
      </c>
      <c r="BH735" s="115">
        <f>IF(O735="zníž. prenesená",K735,0)</f>
        <v>0</v>
      </c>
      <c r="BI735" s="115">
        <f>IF(O735="nulová",K735,0)</f>
        <v>0</v>
      </c>
      <c r="BJ735" s="19" t="s">
        <v>96</v>
      </c>
      <c r="BK735" s="200">
        <f>ROUND(P735*H735,3)</f>
        <v>0</v>
      </c>
      <c r="BL735" s="19" t="s">
        <v>464</v>
      </c>
      <c r="BM735" s="199" t="s">
        <v>1046</v>
      </c>
    </row>
    <row r="736" spans="1:65" s="14" customFormat="1" ht="11.25">
      <c r="B736" s="210"/>
      <c r="D736" s="202" t="s">
        <v>348</v>
      </c>
      <c r="E736" s="211" t="s">
        <v>1</v>
      </c>
      <c r="F736" s="212" t="s">
        <v>498</v>
      </c>
      <c r="H736" s="211" t="s">
        <v>1</v>
      </c>
      <c r="I736" s="213"/>
      <c r="J736" s="213"/>
      <c r="M736" s="210"/>
      <c r="N736" s="214"/>
      <c r="O736" s="215"/>
      <c r="P736" s="215"/>
      <c r="Q736" s="215"/>
      <c r="R736" s="215"/>
      <c r="S736" s="215"/>
      <c r="T736" s="215"/>
      <c r="U736" s="215"/>
      <c r="V736" s="215"/>
      <c r="W736" s="215"/>
      <c r="X736" s="216"/>
      <c r="AT736" s="211" t="s">
        <v>348</v>
      </c>
      <c r="AU736" s="211" t="s">
        <v>96</v>
      </c>
      <c r="AV736" s="14" t="s">
        <v>90</v>
      </c>
      <c r="AW736" s="14" t="s">
        <v>4</v>
      </c>
      <c r="AX736" s="14" t="s">
        <v>83</v>
      </c>
      <c r="AY736" s="211" t="s">
        <v>329</v>
      </c>
    </row>
    <row r="737" spans="2:51" s="13" customFormat="1" ht="11.25">
      <c r="B737" s="201"/>
      <c r="D737" s="202" t="s">
        <v>348</v>
      </c>
      <c r="E737" s="203" t="s">
        <v>1</v>
      </c>
      <c r="F737" s="204" t="s">
        <v>1047</v>
      </c>
      <c r="H737" s="205">
        <v>497.76600000000002</v>
      </c>
      <c r="I737" s="206"/>
      <c r="J737" s="206"/>
      <c r="M737" s="201"/>
      <c r="N737" s="207"/>
      <c r="O737" s="208"/>
      <c r="P737" s="208"/>
      <c r="Q737" s="208"/>
      <c r="R737" s="208"/>
      <c r="S737" s="208"/>
      <c r="T737" s="208"/>
      <c r="U737" s="208"/>
      <c r="V737" s="208"/>
      <c r="W737" s="208"/>
      <c r="X737" s="209"/>
      <c r="AT737" s="203" t="s">
        <v>348</v>
      </c>
      <c r="AU737" s="203" t="s">
        <v>96</v>
      </c>
      <c r="AV737" s="13" t="s">
        <v>96</v>
      </c>
      <c r="AW737" s="13" t="s">
        <v>4</v>
      </c>
      <c r="AX737" s="13" t="s">
        <v>83</v>
      </c>
      <c r="AY737" s="203" t="s">
        <v>329</v>
      </c>
    </row>
    <row r="738" spans="2:51" s="14" customFormat="1" ht="11.25">
      <c r="B738" s="210"/>
      <c r="D738" s="202" t="s">
        <v>348</v>
      </c>
      <c r="E738" s="211" t="s">
        <v>1</v>
      </c>
      <c r="F738" s="212" t="s">
        <v>500</v>
      </c>
      <c r="H738" s="211" t="s">
        <v>1</v>
      </c>
      <c r="I738" s="213"/>
      <c r="J738" s="213"/>
      <c r="M738" s="210"/>
      <c r="N738" s="214"/>
      <c r="O738" s="215"/>
      <c r="P738" s="215"/>
      <c r="Q738" s="215"/>
      <c r="R738" s="215"/>
      <c r="S738" s="215"/>
      <c r="T738" s="215"/>
      <c r="U738" s="215"/>
      <c r="V738" s="215"/>
      <c r="W738" s="215"/>
      <c r="X738" s="216"/>
      <c r="AT738" s="211" t="s">
        <v>348</v>
      </c>
      <c r="AU738" s="211" t="s">
        <v>96</v>
      </c>
      <c r="AV738" s="14" t="s">
        <v>90</v>
      </c>
      <c r="AW738" s="14" t="s">
        <v>4</v>
      </c>
      <c r="AX738" s="14" t="s">
        <v>83</v>
      </c>
      <c r="AY738" s="211" t="s">
        <v>329</v>
      </c>
    </row>
    <row r="739" spans="2:51" s="13" customFormat="1" ht="22.5">
      <c r="B739" s="201"/>
      <c r="D739" s="202" t="s">
        <v>348</v>
      </c>
      <c r="E739" s="203" t="s">
        <v>1</v>
      </c>
      <c r="F739" s="204" t="s">
        <v>1048</v>
      </c>
      <c r="H739" s="205">
        <v>265.26400000000001</v>
      </c>
      <c r="I739" s="206"/>
      <c r="J739" s="206"/>
      <c r="M739" s="201"/>
      <c r="N739" s="207"/>
      <c r="O739" s="208"/>
      <c r="P739" s="208"/>
      <c r="Q739" s="208"/>
      <c r="R739" s="208"/>
      <c r="S739" s="208"/>
      <c r="T739" s="208"/>
      <c r="U739" s="208"/>
      <c r="V739" s="208"/>
      <c r="W739" s="208"/>
      <c r="X739" s="209"/>
      <c r="AT739" s="203" t="s">
        <v>348</v>
      </c>
      <c r="AU739" s="203" t="s">
        <v>96</v>
      </c>
      <c r="AV739" s="13" t="s">
        <v>96</v>
      </c>
      <c r="AW739" s="13" t="s">
        <v>4</v>
      </c>
      <c r="AX739" s="13" t="s">
        <v>83</v>
      </c>
      <c r="AY739" s="203" t="s">
        <v>329</v>
      </c>
    </row>
    <row r="740" spans="2:51" s="14" customFormat="1" ht="11.25">
      <c r="B740" s="210"/>
      <c r="D740" s="202" t="s">
        <v>348</v>
      </c>
      <c r="E740" s="211" t="s">
        <v>1</v>
      </c>
      <c r="F740" s="212" t="s">
        <v>502</v>
      </c>
      <c r="H740" s="211" t="s">
        <v>1</v>
      </c>
      <c r="I740" s="213"/>
      <c r="J740" s="213"/>
      <c r="M740" s="210"/>
      <c r="N740" s="214"/>
      <c r="O740" s="215"/>
      <c r="P740" s="215"/>
      <c r="Q740" s="215"/>
      <c r="R740" s="215"/>
      <c r="S740" s="215"/>
      <c r="T740" s="215"/>
      <c r="U740" s="215"/>
      <c r="V740" s="215"/>
      <c r="W740" s="215"/>
      <c r="X740" s="216"/>
      <c r="AT740" s="211" t="s">
        <v>348</v>
      </c>
      <c r="AU740" s="211" t="s">
        <v>96</v>
      </c>
      <c r="AV740" s="14" t="s">
        <v>90</v>
      </c>
      <c r="AW740" s="14" t="s">
        <v>4</v>
      </c>
      <c r="AX740" s="14" t="s">
        <v>83</v>
      </c>
      <c r="AY740" s="211" t="s">
        <v>329</v>
      </c>
    </row>
    <row r="741" spans="2:51" s="13" customFormat="1" ht="11.25">
      <c r="B741" s="201"/>
      <c r="D741" s="202" t="s">
        <v>348</v>
      </c>
      <c r="E741" s="203" t="s">
        <v>1</v>
      </c>
      <c r="F741" s="204" t="s">
        <v>1049</v>
      </c>
      <c r="H741" s="205">
        <v>27.99</v>
      </c>
      <c r="I741" s="206"/>
      <c r="J741" s="206"/>
      <c r="M741" s="201"/>
      <c r="N741" s="207"/>
      <c r="O741" s="208"/>
      <c r="P741" s="208"/>
      <c r="Q741" s="208"/>
      <c r="R741" s="208"/>
      <c r="S741" s="208"/>
      <c r="T741" s="208"/>
      <c r="U741" s="208"/>
      <c r="V741" s="208"/>
      <c r="W741" s="208"/>
      <c r="X741" s="209"/>
      <c r="AT741" s="203" t="s">
        <v>348</v>
      </c>
      <c r="AU741" s="203" t="s">
        <v>96</v>
      </c>
      <c r="AV741" s="13" t="s">
        <v>96</v>
      </c>
      <c r="AW741" s="13" t="s">
        <v>4</v>
      </c>
      <c r="AX741" s="13" t="s">
        <v>83</v>
      </c>
      <c r="AY741" s="203" t="s">
        <v>329</v>
      </c>
    </row>
    <row r="742" spans="2:51" s="14" customFormat="1" ht="11.25">
      <c r="B742" s="210"/>
      <c r="D742" s="202" t="s">
        <v>348</v>
      </c>
      <c r="E742" s="211" t="s">
        <v>1</v>
      </c>
      <c r="F742" s="212" t="s">
        <v>504</v>
      </c>
      <c r="H742" s="211" t="s">
        <v>1</v>
      </c>
      <c r="I742" s="213"/>
      <c r="J742" s="213"/>
      <c r="M742" s="210"/>
      <c r="N742" s="214"/>
      <c r="O742" s="215"/>
      <c r="P742" s="215"/>
      <c r="Q742" s="215"/>
      <c r="R742" s="215"/>
      <c r="S742" s="215"/>
      <c r="T742" s="215"/>
      <c r="U742" s="215"/>
      <c r="V742" s="215"/>
      <c r="W742" s="215"/>
      <c r="X742" s="216"/>
      <c r="AT742" s="211" t="s">
        <v>348</v>
      </c>
      <c r="AU742" s="211" t="s">
        <v>96</v>
      </c>
      <c r="AV742" s="14" t="s">
        <v>90</v>
      </c>
      <c r="AW742" s="14" t="s">
        <v>4</v>
      </c>
      <c r="AX742" s="14" t="s">
        <v>83</v>
      </c>
      <c r="AY742" s="211" t="s">
        <v>329</v>
      </c>
    </row>
    <row r="743" spans="2:51" s="13" customFormat="1" ht="11.25">
      <c r="B743" s="201"/>
      <c r="D743" s="202" t="s">
        <v>348</v>
      </c>
      <c r="E743" s="203" t="s">
        <v>1</v>
      </c>
      <c r="F743" s="204" t="s">
        <v>1050</v>
      </c>
      <c r="H743" s="205">
        <v>6.84</v>
      </c>
      <c r="I743" s="206"/>
      <c r="J743" s="206"/>
      <c r="M743" s="201"/>
      <c r="N743" s="207"/>
      <c r="O743" s="208"/>
      <c r="P743" s="208"/>
      <c r="Q743" s="208"/>
      <c r="R743" s="208"/>
      <c r="S743" s="208"/>
      <c r="T743" s="208"/>
      <c r="U743" s="208"/>
      <c r="V743" s="208"/>
      <c r="W743" s="208"/>
      <c r="X743" s="209"/>
      <c r="AT743" s="203" t="s">
        <v>348</v>
      </c>
      <c r="AU743" s="203" t="s">
        <v>96</v>
      </c>
      <c r="AV743" s="13" t="s">
        <v>96</v>
      </c>
      <c r="AW743" s="13" t="s">
        <v>4</v>
      </c>
      <c r="AX743" s="13" t="s">
        <v>83</v>
      </c>
      <c r="AY743" s="203" t="s">
        <v>329</v>
      </c>
    </row>
    <row r="744" spans="2:51" s="14" customFormat="1" ht="11.25">
      <c r="B744" s="210"/>
      <c r="D744" s="202" t="s">
        <v>348</v>
      </c>
      <c r="E744" s="211" t="s">
        <v>1</v>
      </c>
      <c r="F744" s="212" t="s">
        <v>506</v>
      </c>
      <c r="H744" s="211" t="s">
        <v>1</v>
      </c>
      <c r="I744" s="213"/>
      <c r="J744" s="213"/>
      <c r="M744" s="210"/>
      <c r="N744" s="214"/>
      <c r="O744" s="215"/>
      <c r="P744" s="215"/>
      <c r="Q744" s="215"/>
      <c r="R744" s="215"/>
      <c r="S744" s="215"/>
      <c r="T744" s="215"/>
      <c r="U744" s="215"/>
      <c r="V744" s="215"/>
      <c r="W744" s="215"/>
      <c r="X744" s="216"/>
      <c r="AT744" s="211" t="s">
        <v>348</v>
      </c>
      <c r="AU744" s="211" t="s">
        <v>96</v>
      </c>
      <c r="AV744" s="14" t="s">
        <v>90</v>
      </c>
      <c r="AW744" s="14" t="s">
        <v>4</v>
      </c>
      <c r="AX744" s="14" t="s">
        <v>83</v>
      </c>
      <c r="AY744" s="211" t="s">
        <v>329</v>
      </c>
    </row>
    <row r="745" spans="2:51" s="13" customFormat="1" ht="11.25">
      <c r="B745" s="201"/>
      <c r="D745" s="202" t="s">
        <v>348</v>
      </c>
      <c r="E745" s="203" t="s">
        <v>1</v>
      </c>
      <c r="F745" s="204" t="s">
        <v>1051</v>
      </c>
      <c r="H745" s="205">
        <v>18.268999999999998</v>
      </c>
      <c r="I745" s="206"/>
      <c r="J745" s="206"/>
      <c r="M745" s="201"/>
      <c r="N745" s="207"/>
      <c r="O745" s="208"/>
      <c r="P745" s="208"/>
      <c r="Q745" s="208"/>
      <c r="R745" s="208"/>
      <c r="S745" s="208"/>
      <c r="T745" s="208"/>
      <c r="U745" s="208"/>
      <c r="V745" s="208"/>
      <c r="W745" s="208"/>
      <c r="X745" s="209"/>
      <c r="AT745" s="203" t="s">
        <v>348</v>
      </c>
      <c r="AU745" s="203" t="s">
        <v>96</v>
      </c>
      <c r="AV745" s="13" t="s">
        <v>96</v>
      </c>
      <c r="AW745" s="13" t="s">
        <v>4</v>
      </c>
      <c r="AX745" s="13" t="s">
        <v>83</v>
      </c>
      <c r="AY745" s="203" t="s">
        <v>329</v>
      </c>
    </row>
    <row r="746" spans="2:51" s="16" customFormat="1" ht="11.25">
      <c r="B746" s="225"/>
      <c r="D746" s="202" t="s">
        <v>348</v>
      </c>
      <c r="E746" s="226" t="s">
        <v>1</v>
      </c>
      <c r="F746" s="227" t="s">
        <v>445</v>
      </c>
      <c r="H746" s="228">
        <v>816.12900000000002</v>
      </c>
      <c r="I746" s="229"/>
      <c r="J746" s="229"/>
      <c r="M746" s="225"/>
      <c r="N746" s="230"/>
      <c r="O746" s="231"/>
      <c r="P746" s="231"/>
      <c r="Q746" s="231"/>
      <c r="R746" s="231"/>
      <c r="S746" s="231"/>
      <c r="T746" s="231"/>
      <c r="U746" s="231"/>
      <c r="V746" s="231"/>
      <c r="W746" s="231"/>
      <c r="X746" s="232"/>
      <c r="AT746" s="226" t="s">
        <v>348</v>
      </c>
      <c r="AU746" s="226" t="s">
        <v>96</v>
      </c>
      <c r="AV746" s="16" t="s">
        <v>178</v>
      </c>
      <c r="AW746" s="16" t="s">
        <v>4</v>
      </c>
      <c r="AX746" s="16" t="s">
        <v>83</v>
      </c>
      <c r="AY746" s="226" t="s">
        <v>329</v>
      </c>
    </row>
    <row r="747" spans="2:51" s="14" customFormat="1" ht="11.25">
      <c r="B747" s="210"/>
      <c r="D747" s="202" t="s">
        <v>348</v>
      </c>
      <c r="E747" s="211" t="s">
        <v>1</v>
      </c>
      <c r="F747" s="212" t="s">
        <v>508</v>
      </c>
      <c r="H747" s="211" t="s">
        <v>1</v>
      </c>
      <c r="I747" s="213"/>
      <c r="J747" s="213"/>
      <c r="M747" s="210"/>
      <c r="N747" s="214"/>
      <c r="O747" s="215"/>
      <c r="P747" s="215"/>
      <c r="Q747" s="215"/>
      <c r="R747" s="215"/>
      <c r="S747" s="215"/>
      <c r="T747" s="215"/>
      <c r="U747" s="215"/>
      <c r="V747" s="215"/>
      <c r="W747" s="215"/>
      <c r="X747" s="216"/>
      <c r="AT747" s="211" t="s">
        <v>348</v>
      </c>
      <c r="AU747" s="211" t="s">
        <v>96</v>
      </c>
      <c r="AV747" s="14" t="s">
        <v>90</v>
      </c>
      <c r="AW747" s="14" t="s">
        <v>4</v>
      </c>
      <c r="AX747" s="14" t="s">
        <v>83</v>
      </c>
      <c r="AY747" s="211" t="s">
        <v>329</v>
      </c>
    </row>
    <row r="748" spans="2:51" s="13" customFormat="1" ht="11.25">
      <c r="B748" s="201"/>
      <c r="D748" s="202" t="s">
        <v>348</v>
      </c>
      <c r="E748" s="203" t="s">
        <v>1</v>
      </c>
      <c r="F748" s="204" t="s">
        <v>1052</v>
      </c>
      <c r="H748" s="205">
        <v>285.14499999999998</v>
      </c>
      <c r="I748" s="206"/>
      <c r="J748" s="206"/>
      <c r="M748" s="201"/>
      <c r="N748" s="207"/>
      <c r="O748" s="208"/>
      <c r="P748" s="208"/>
      <c r="Q748" s="208"/>
      <c r="R748" s="208"/>
      <c r="S748" s="208"/>
      <c r="T748" s="208"/>
      <c r="U748" s="208"/>
      <c r="V748" s="208"/>
      <c r="W748" s="208"/>
      <c r="X748" s="209"/>
      <c r="AT748" s="203" t="s">
        <v>348</v>
      </c>
      <c r="AU748" s="203" t="s">
        <v>96</v>
      </c>
      <c r="AV748" s="13" t="s">
        <v>96</v>
      </c>
      <c r="AW748" s="13" t="s">
        <v>4</v>
      </c>
      <c r="AX748" s="13" t="s">
        <v>83</v>
      </c>
      <c r="AY748" s="203" t="s">
        <v>329</v>
      </c>
    </row>
    <row r="749" spans="2:51" s="14" customFormat="1" ht="11.25">
      <c r="B749" s="210"/>
      <c r="D749" s="202" t="s">
        <v>348</v>
      </c>
      <c r="E749" s="211" t="s">
        <v>1</v>
      </c>
      <c r="F749" s="212" t="s">
        <v>510</v>
      </c>
      <c r="H749" s="211" t="s">
        <v>1</v>
      </c>
      <c r="I749" s="213"/>
      <c r="J749" s="213"/>
      <c r="M749" s="210"/>
      <c r="N749" s="214"/>
      <c r="O749" s="215"/>
      <c r="P749" s="215"/>
      <c r="Q749" s="215"/>
      <c r="R749" s="215"/>
      <c r="S749" s="215"/>
      <c r="T749" s="215"/>
      <c r="U749" s="215"/>
      <c r="V749" s="215"/>
      <c r="W749" s="215"/>
      <c r="X749" s="216"/>
      <c r="AT749" s="211" t="s">
        <v>348</v>
      </c>
      <c r="AU749" s="211" t="s">
        <v>96</v>
      </c>
      <c r="AV749" s="14" t="s">
        <v>90</v>
      </c>
      <c r="AW749" s="14" t="s">
        <v>4</v>
      </c>
      <c r="AX749" s="14" t="s">
        <v>83</v>
      </c>
      <c r="AY749" s="211" t="s">
        <v>329</v>
      </c>
    </row>
    <row r="750" spans="2:51" s="13" customFormat="1" ht="11.25">
      <c r="B750" s="201"/>
      <c r="D750" s="202" t="s">
        <v>348</v>
      </c>
      <c r="E750" s="203" t="s">
        <v>1</v>
      </c>
      <c r="F750" s="204" t="s">
        <v>1053</v>
      </c>
      <c r="H750" s="205">
        <v>20.864999999999998</v>
      </c>
      <c r="I750" s="206"/>
      <c r="J750" s="206"/>
      <c r="M750" s="201"/>
      <c r="N750" s="207"/>
      <c r="O750" s="208"/>
      <c r="P750" s="208"/>
      <c r="Q750" s="208"/>
      <c r="R750" s="208"/>
      <c r="S750" s="208"/>
      <c r="T750" s="208"/>
      <c r="U750" s="208"/>
      <c r="V750" s="208"/>
      <c r="W750" s="208"/>
      <c r="X750" s="209"/>
      <c r="AT750" s="203" t="s">
        <v>348</v>
      </c>
      <c r="AU750" s="203" t="s">
        <v>96</v>
      </c>
      <c r="AV750" s="13" t="s">
        <v>96</v>
      </c>
      <c r="AW750" s="13" t="s">
        <v>4</v>
      </c>
      <c r="AX750" s="13" t="s">
        <v>83</v>
      </c>
      <c r="AY750" s="203" t="s">
        <v>329</v>
      </c>
    </row>
    <row r="751" spans="2:51" s="16" customFormat="1" ht="11.25">
      <c r="B751" s="225"/>
      <c r="D751" s="202" t="s">
        <v>348</v>
      </c>
      <c r="E751" s="226" t="s">
        <v>1</v>
      </c>
      <c r="F751" s="227" t="s">
        <v>445</v>
      </c>
      <c r="H751" s="228">
        <v>306.01</v>
      </c>
      <c r="I751" s="229"/>
      <c r="J751" s="229"/>
      <c r="M751" s="225"/>
      <c r="N751" s="230"/>
      <c r="O751" s="231"/>
      <c r="P751" s="231"/>
      <c r="Q751" s="231"/>
      <c r="R751" s="231"/>
      <c r="S751" s="231"/>
      <c r="T751" s="231"/>
      <c r="U751" s="231"/>
      <c r="V751" s="231"/>
      <c r="W751" s="231"/>
      <c r="X751" s="232"/>
      <c r="AT751" s="226" t="s">
        <v>348</v>
      </c>
      <c r="AU751" s="226" t="s">
        <v>96</v>
      </c>
      <c r="AV751" s="16" t="s">
        <v>178</v>
      </c>
      <c r="AW751" s="16" t="s">
        <v>4</v>
      </c>
      <c r="AX751" s="16" t="s">
        <v>83</v>
      </c>
      <c r="AY751" s="226" t="s">
        <v>329</v>
      </c>
    </row>
    <row r="752" spans="2:51" s="14" customFormat="1" ht="11.25">
      <c r="B752" s="210"/>
      <c r="D752" s="202" t="s">
        <v>348</v>
      </c>
      <c r="E752" s="211" t="s">
        <v>1</v>
      </c>
      <c r="F752" s="212" t="s">
        <v>512</v>
      </c>
      <c r="H752" s="211" t="s">
        <v>1</v>
      </c>
      <c r="I752" s="213"/>
      <c r="J752" s="213"/>
      <c r="M752" s="210"/>
      <c r="N752" s="214"/>
      <c r="O752" s="215"/>
      <c r="P752" s="215"/>
      <c r="Q752" s="215"/>
      <c r="R752" s="215"/>
      <c r="S752" s="215"/>
      <c r="T752" s="215"/>
      <c r="U752" s="215"/>
      <c r="V752" s="215"/>
      <c r="W752" s="215"/>
      <c r="X752" s="216"/>
      <c r="AT752" s="211" t="s">
        <v>348</v>
      </c>
      <c r="AU752" s="211" t="s">
        <v>96</v>
      </c>
      <c r="AV752" s="14" t="s">
        <v>90</v>
      </c>
      <c r="AW752" s="14" t="s">
        <v>4</v>
      </c>
      <c r="AX752" s="14" t="s">
        <v>83</v>
      </c>
      <c r="AY752" s="211" t="s">
        <v>329</v>
      </c>
    </row>
    <row r="753" spans="2:51" s="13" customFormat="1" ht="11.25">
      <c r="B753" s="201"/>
      <c r="D753" s="202" t="s">
        <v>348</v>
      </c>
      <c r="E753" s="203" t="s">
        <v>1</v>
      </c>
      <c r="F753" s="204" t="s">
        <v>1054</v>
      </c>
      <c r="H753" s="205">
        <v>5.82</v>
      </c>
      <c r="I753" s="206"/>
      <c r="J753" s="206"/>
      <c r="M753" s="201"/>
      <c r="N753" s="207"/>
      <c r="O753" s="208"/>
      <c r="P753" s="208"/>
      <c r="Q753" s="208"/>
      <c r="R753" s="208"/>
      <c r="S753" s="208"/>
      <c r="T753" s="208"/>
      <c r="U753" s="208"/>
      <c r="V753" s="208"/>
      <c r="W753" s="208"/>
      <c r="X753" s="209"/>
      <c r="AT753" s="203" t="s">
        <v>348</v>
      </c>
      <c r="AU753" s="203" t="s">
        <v>96</v>
      </c>
      <c r="AV753" s="13" t="s">
        <v>96</v>
      </c>
      <c r="AW753" s="13" t="s">
        <v>4</v>
      </c>
      <c r="AX753" s="13" t="s">
        <v>83</v>
      </c>
      <c r="AY753" s="203" t="s">
        <v>329</v>
      </c>
    </row>
    <row r="754" spans="2:51" s="13" customFormat="1" ht="11.25">
      <c r="B754" s="201"/>
      <c r="D754" s="202" t="s">
        <v>348</v>
      </c>
      <c r="E754" s="203" t="s">
        <v>1</v>
      </c>
      <c r="F754" s="204" t="s">
        <v>1055</v>
      </c>
      <c r="H754" s="205">
        <v>16.2</v>
      </c>
      <c r="I754" s="206"/>
      <c r="J754" s="206"/>
      <c r="M754" s="201"/>
      <c r="N754" s="207"/>
      <c r="O754" s="208"/>
      <c r="P754" s="208"/>
      <c r="Q754" s="208"/>
      <c r="R754" s="208"/>
      <c r="S754" s="208"/>
      <c r="T754" s="208"/>
      <c r="U754" s="208"/>
      <c r="V754" s="208"/>
      <c r="W754" s="208"/>
      <c r="X754" s="209"/>
      <c r="AT754" s="203" t="s">
        <v>348</v>
      </c>
      <c r="AU754" s="203" t="s">
        <v>96</v>
      </c>
      <c r="AV754" s="13" t="s">
        <v>96</v>
      </c>
      <c r="AW754" s="13" t="s">
        <v>4</v>
      </c>
      <c r="AX754" s="13" t="s">
        <v>83</v>
      </c>
      <c r="AY754" s="203" t="s">
        <v>329</v>
      </c>
    </row>
    <row r="755" spans="2:51" s="13" customFormat="1" ht="11.25">
      <c r="B755" s="201"/>
      <c r="D755" s="202" t="s">
        <v>348</v>
      </c>
      <c r="E755" s="203" t="s">
        <v>1</v>
      </c>
      <c r="F755" s="204" t="s">
        <v>1056</v>
      </c>
      <c r="H755" s="205">
        <v>16.2</v>
      </c>
      <c r="I755" s="206"/>
      <c r="J755" s="206"/>
      <c r="M755" s="201"/>
      <c r="N755" s="207"/>
      <c r="O755" s="208"/>
      <c r="P755" s="208"/>
      <c r="Q755" s="208"/>
      <c r="R755" s="208"/>
      <c r="S755" s="208"/>
      <c r="T755" s="208"/>
      <c r="U755" s="208"/>
      <c r="V755" s="208"/>
      <c r="W755" s="208"/>
      <c r="X755" s="209"/>
      <c r="AT755" s="203" t="s">
        <v>348</v>
      </c>
      <c r="AU755" s="203" t="s">
        <v>96</v>
      </c>
      <c r="AV755" s="13" t="s">
        <v>96</v>
      </c>
      <c r="AW755" s="13" t="s">
        <v>4</v>
      </c>
      <c r="AX755" s="13" t="s">
        <v>83</v>
      </c>
      <c r="AY755" s="203" t="s">
        <v>329</v>
      </c>
    </row>
    <row r="756" spans="2:51" s="13" customFormat="1" ht="11.25">
      <c r="B756" s="201"/>
      <c r="D756" s="202" t="s">
        <v>348</v>
      </c>
      <c r="E756" s="203" t="s">
        <v>1</v>
      </c>
      <c r="F756" s="204" t="s">
        <v>1057</v>
      </c>
      <c r="H756" s="205">
        <v>2.665</v>
      </c>
      <c r="I756" s="206"/>
      <c r="J756" s="206"/>
      <c r="M756" s="201"/>
      <c r="N756" s="207"/>
      <c r="O756" s="208"/>
      <c r="P756" s="208"/>
      <c r="Q756" s="208"/>
      <c r="R756" s="208"/>
      <c r="S756" s="208"/>
      <c r="T756" s="208"/>
      <c r="U756" s="208"/>
      <c r="V756" s="208"/>
      <c r="W756" s="208"/>
      <c r="X756" s="209"/>
      <c r="AT756" s="203" t="s">
        <v>348</v>
      </c>
      <c r="AU756" s="203" t="s">
        <v>96</v>
      </c>
      <c r="AV756" s="13" t="s">
        <v>96</v>
      </c>
      <c r="AW756" s="13" t="s">
        <v>4</v>
      </c>
      <c r="AX756" s="13" t="s">
        <v>83</v>
      </c>
      <c r="AY756" s="203" t="s">
        <v>329</v>
      </c>
    </row>
    <row r="757" spans="2:51" s="13" customFormat="1" ht="11.25">
      <c r="B757" s="201"/>
      <c r="D757" s="202" t="s">
        <v>348</v>
      </c>
      <c r="E757" s="203" t="s">
        <v>1</v>
      </c>
      <c r="F757" s="204" t="s">
        <v>1058</v>
      </c>
      <c r="H757" s="205">
        <v>1.47</v>
      </c>
      <c r="I757" s="206"/>
      <c r="J757" s="206"/>
      <c r="M757" s="201"/>
      <c r="N757" s="207"/>
      <c r="O757" s="208"/>
      <c r="P757" s="208"/>
      <c r="Q757" s="208"/>
      <c r="R757" s="208"/>
      <c r="S757" s="208"/>
      <c r="T757" s="208"/>
      <c r="U757" s="208"/>
      <c r="V757" s="208"/>
      <c r="W757" s="208"/>
      <c r="X757" s="209"/>
      <c r="AT757" s="203" t="s">
        <v>348</v>
      </c>
      <c r="AU757" s="203" t="s">
        <v>96</v>
      </c>
      <c r="AV757" s="13" t="s">
        <v>96</v>
      </c>
      <c r="AW757" s="13" t="s">
        <v>4</v>
      </c>
      <c r="AX757" s="13" t="s">
        <v>83</v>
      </c>
      <c r="AY757" s="203" t="s">
        <v>329</v>
      </c>
    </row>
    <row r="758" spans="2:51" s="13" customFormat="1" ht="11.25">
      <c r="B758" s="201"/>
      <c r="D758" s="202" t="s">
        <v>348</v>
      </c>
      <c r="E758" s="203" t="s">
        <v>1</v>
      </c>
      <c r="F758" s="204" t="s">
        <v>1058</v>
      </c>
      <c r="H758" s="205">
        <v>1.47</v>
      </c>
      <c r="I758" s="206"/>
      <c r="J758" s="206"/>
      <c r="M758" s="201"/>
      <c r="N758" s="207"/>
      <c r="O758" s="208"/>
      <c r="P758" s="208"/>
      <c r="Q758" s="208"/>
      <c r="R758" s="208"/>
      <c r="S758" s="208"/>
      <c r="T758" s="208"/>
      <c r="U758" s="208"/>
      <c r="V758" s="208"/>
      <c r="W758" s="208"/>
      <c r="X758" s="209"/>
      <c r="AT758" s="203" t="s">
        <v>348</v>
      </c>
      <c r="AU758" s="203" t="s">
        <v>96</v>
      </c>
      <c r="AV758" s="13" t="s">
        <v>96</v>
      </c>
      <c r="AW758" s="13" t="s">
        <v>4</v>
      </c>
      <c r="AX758" s="13" t="s">
        <v>83</v>
      </c>
      <c r="AY758" s="203" t="s">
        <v>329</v>
      </c>
    </row>
    <row r="759" spans="2:51" s="13" customFormat="1" ht="11.25">
      <c r="B759" s="201"/>
      <c r="D759" s="202" t="s">
        <v>348</v>
      </c>
      <c r="E759" s="203" t="s">
        <v>1</v>
      </c>
      <c r="F759" s="204" t="s">
        <v>1059</v>
      </c>
      <c r="H759" s="205">
        <v>2.7349999999999999</v>
      </c>
      <c r="I759" s="206"/>
      <c r="J759" s="206"/>
      <c r="M759" s="201"/>
      <c r="N759" s="207"/>
      <c r="O759" s="208"/>
      <c r="P759" s="208"/>
      <c r="Q759" s="208"/>
      <c r="R759" s="208"/>
      <c r="S759" s="208"/>
      <c r="T759" s="208"/>
      <c r="U759" s="208"/>
      <c r="V759" s="208"/>
      <c r="W759" s="208"/>
      <c r="X759" s="209"/>
      <c r="AT759" s="203" t="s">
        <v>348</v>
      </c>
      <c r="AU759" s="203" t="s">
        <v>96</v>
      </c>
      <c r="AV759" s="13" t="s">
        <v>96</v>
      </c>
      <c r="AW759" s="13" t="s">
        <v>4</v>
      </c>
      <c r="AX759" s="13" t="s">
        <v>83</v>
      </c>
      <c r="AY759" s="203" t="s">
        <v>329</v>
      </c>
    </row>
    <row r="760" spans="2:51" s="13" customFormat="1" ht="11.25">
      <c r="B760" s="201"/>
      <c r="D760" s="202" t="s">
        <v>348</v>
      </c>
      <c r="E760" s="203" t="s">
        <v>1</v>
      </c>
      <c r="F760" s="204" t="s">
        <v>1060</v>
      </c>
      <c r="H760" s="205">
        <v>11.04</v>
      </c>
      <c r="I760" s="206"/>
      <c r="J760" s="206"/>
      <c r="M760" s="201"/>
      <c r="N760" s="207"/>
      <c r="O760" s="208"/>
      <c r="P760" s="208"/>
      <c r="Q760" s="208"/>
      <c r="R760" s="208"/>
      <c r="S760" s="208"/>
      <c r="T760" s="208"/>
      <c r="U760" s="208"/>
      <c r="V760" s="208"/>
      <c r="W760" s="208"/>
      <c r="X760" s="209"/>
      <c r="AT760" s="203" t="s">
        <v>348</v>
      </c>
      <c r="AU760" s="203" t="s">
        <v>96</v>
      </c>
      <c r="AV760" s="13" t="s">
        <v>96</v>
      </c>
      <c r="AW760" s="13" t="s">
        <v>4</v>
      </c>
      <c r="AX760" s="13" t="s">
        <v>83</v>
      </c>
      <c r="AY760" s="203" t="s">
        <v>329</v>
      </c>
    </row>
    <row r="761" spans="2:51" s="13" customFormat="1" ht="11.25">
      <c r="B761" s="201"/>
      <c r="D761" s="202" t="s">
        <v>348</v>
      </c>
      <c r="E761" s="203" t="s">
        <v>1</v>
      </c>
      <c r="F761" s="204" t="s">
        <v>1061</v>
      </c>
      <c r="H761" s="205">
        <v>14.04</v>
      </c>
      <c r="I761" s="206"/>
      <c r="J761" s="206"/>
      <c r="M761" s="201"/>
      <c r="N761" s="207"/>
      <c r="O761" s="208"/>
      <c r="P761" s="208"/>
      <c r="Q761" s="208"/>
      <c r="R761" s="208"/>
      <c r="S761" s="208"/>
      <c r="T761" s="208"/>
      <c r="U761" s="208"/>
      <c r="V761" s="208"/>
      <c r="W761" s="208"/>
      <c r="X761" s="209"/>
      <c r="AT761" s="203" t="s">
        <v>348</v>
      </c>
      <c r="AU761" s="203" t="s">
        <v>96</v>
      </c>
      <c r="AV761" s="13" t="s">
        <v>96</v>
      </c>
      <c r="AW761" s="13" t="s">
        <v>4</v>
      </c>
      <c r="AX761" s="13" t="s">
        <v>83</v>
      </c>
      <c r="AY761" s="203" t="s">
        <v>329</v>
      </c>
    </row>
    <row r="762" spans="2:51" s="13" customFormat="1" ht="11.25">
      <c r="B762" s="201"/>
      <c r="D762" s="202" t="s">
        <v>348</v>
      </c>
      <c r="E762" s="203" t="s">
        <v>1</v>
      </c>
      <c r="F762" s="204" t="s">
        <v>1062</v>
      </c>
      <c r="H762" s="205">
        <v>1.23</v>
      </c>
      <c r="I762" s="206"/>
      <c r="J762" s="206"/>
      <c r="M762" s="201"/>
      <c r="N762" s="207"/>
      <c r="O762" s="208"/>
      <c r="P762" s="208"/>
      <c r="Q762" s="208"/>
      <c r="R762" s="208"/>
      <c r="S762" s="208"/>
      <c r="T762" s="208"/>
      <c r="U762" s="208"/>
      <c r="V762" s="208"/>
      <c r="W762" s="208"/>
      <c r="X762" s="209"/>
      <c r="AT762" s="203" t="s">
        <v>348</v>
      </c>
      <c r="AU762" s="203" t="s">
        <v>96</v>
      </c>
      <c r="AV762" s="13" t="s">
        <v>96</v>
      </c>
      <c r="AW762" s="13" t="s">
        <v>4</v>
      </c>
      <c r="AX762" s="13" t="s">
        <v>83</v>
      </c>
      <c r="AY762" s="203" t="s">
        <v>329</v>
      </c>
    </row>
    <row r="763" spans="2:51" s="13" customFormat="1" ht="11.25">
      <c r="B763" s="201"/>
      <c r="D763" s="202" t="s">
        <v>348</v>
      </c>
      <c r="E763" s="203" t="s">
        <v>1</v>
      </c>
      <c r="F763" s="204" t="s">
        <v>1062</v>
      </c>
      <c r="H763" s="205">
        <v>1.23</v>
      </c>
      <c r="I763" s="206"/>
      <c r="J763" s="206"/>
      <c r="M763" s="201"/>
      <c r="N763" s="207"/>
      <c r="O763" s="208"/>
      <c r="P763" s="208"/>
      <c r="Q763" s="208"/>
      <c r="R763" s="208"/>
      <c r="S763" s="208"/>
      <c r="T763" s="208"/>
      <c r="U763" s="208"/>
      <c r="V763" s="208"/>
      <c r="W763" s="208"/>
      <c r="X763" s="209"/>
      <c r="AT763" s="203" t="s">
        <v>348</v>
      </c>
      <c r="AU763" s="203" t="s">
        <v>96</v>
      </c>
      <c r="AV763" s="13" t="s">
        <v>96</v>
      </c>
      <c r="AW763" s="13" t="s">
        <v>4</v>
      </c>
      <c r="AX763" s="13" t="s">
        <v>83</v>
      </c>
      <c r="AY763" s="203" t="s">
        <v>329</v>
      </c>
    </row>
    <row r="764" spans="2:51" s="13" customFormat="1" ht="11.25">
      <c r="B764" s="201"/>
      <c r="D764" s="202" t="s">
        <v>348</v>
      </c>
      <c r="E764" s="203" t="s">
        <v>1</v>
      </c>
      <c r="F764" s="204" t="s">
        <v>1063</v>
      </c>
      <c r="H764" s="205">
        <v>5.37</v>
      </c>
      <c r="I764" s="206"/>
      <c r="J764" s="206"/>
      <c r="M764" s="201"/>
      <c r="N764" s="207"/>
      <c r="O764" s="208"/>
      <c r="P764" s="208"/>
      <c r="Q764" s="208"/>
      <c r="R764" s="208"/>
      <c r="S764" s="208"/>
      <c r="T764" s="208"/>
      <c r="U764" s="208"/>
      <c r="V764" s="208"/>
      <c r="W764" s="208"/>
      <c r="X764" s="209"/>
      <c r="AT764" s="203" t="s">
        <v>348</v>
      </c>
      <c r="AU764" s="203" t="s">
        <v>96</v>
      </c>
      <c r="AV764" s="13" t="s">
        <v>96</v>
      </c>
      <c r="AW764" s="13" t="s">
        <v>4</v>
      </c>
      <c r="AX764" s="13" t="s">
        <v>83</v>
      </c>
      <c r="AY764" s="203" t="s">
        <v>329</v>
      </c>
    </row>
    <row r="765" spans="2:51" s="13" customFormat="1" ht="11.25">
      <c r="B765" s="201"/>
      <c r="D765" s="202" t="s">
        <v>348</v>
      </c>
      <c r="E765" s="203" t="s">
        <v>1</v>
      </c>
      <c r="F765" s="204" t="s">
        <v>1064</v>
      </c>
      <c r="H765" s="205">
        <v>7.48</v>
      </c>
      <c r="I765" s="206"/>
      <c r="J765" s="206"/>
      <c r="M765" s="201"/>
      <c r="N765" s="207"/>
      <c r="O765" s="208"/>
      <c r="P765" s="208"/>
      <c r="Q765" s="208"/>
      <c r="R765" s="208"/>
      <c r="S765" s="208"/>
      <c r="T765" s="208"/>
      <c r="U765" s="208"/>
      <c r="V765" s="208"/>
      <c r="W765" s="208"/>
      <c r="X765" s="209"/>
      <c r="AT765" s="203" t="s">
        <v>348</v>
      </c>
      <c r="AU765" s="203" t="s">
        <v>96</v>
      </c>
      <c r="AV765" s="13" t="s">
        <v>96</v>
      </c>
      <c r="AW765" s="13" t="s">
        <v>4</v>
      </c>
      <c r="AX765" s="13" t="s">
        <v>83</v>
      </c>
      <c r="AY765" s="203" t="s">
        <v>329</v>
      </c>
    </row>
    <row r="766" spans="2:51" s="13" customFormat="1" ht="11.25">
      <c r="B766" s="201"/>
      <c r="D766" s="202" t="s">
        <v>348</v>
      </c>
      <c r="E766" s="203" t="s">
        <v>1</v>
      </c>
      <c r="F766" s="204" t="s">
        <v>1065</v>
      </c>
      <c r="H766" s="205">
        <v>1.76</v>
      </c>
      <c r="I766" s="206"/>
      <c r="J766" s="206"/>
      <c r="M766" s="201"/>
      <c r="N766" s="207"/>
      <c r="O766" s="208"/>
      <c r="P766" s="208"/>
      <c r="Q766" s="208"/>
      <c r="R766" s="208"/>
      <c r="S766" s="208"/>
      <c r="T766" s="208"/>
      <c r="U766" s="208"/>
      <c r="V766" s="208"/>
      <c r="W766" s="208"/>
      <c r="X766" s="209"/>
      <c r="AT766" s="203" t="s">
        <v>348</v>
      </c>
      <c r="AU766" s="203" t="s">
        <v>96</v>
      </c>
      <c r="AV766" s="13" t="s">
        <v>96</v>
      </c>
      <c r="AW766" s="13" t="s">
        <v>4</v>
      </c>
      <c r="AX766" s="13" t="s">
        <v>83</v>
      </c>
      <c r="AY766" s="203" t="s">
        <v>329</v>
      </c>
    </row>
    <row r="767" spans="2:51" s="13" customFormat="1" ht="11.25">
      <c r="B767" s="201"/>
      <c r="D767" s="202" t="s">
        <v>348</v>
      </c>
      <c r="E767" s="203" t="s">
        <v>1</v>
      </c>
      <c r="F767" s="204" t="s">
        <v>1066</v>
      </c>
      <c r="H767" s="205">
        <v>4.8</v>
      </c>
      <c r="I767" s="206"/>
      <c r="J767" s="206"/>
      <c r="M767" s="201"/>
      <c r="N767" s="207"/>
      <c r="O767" s="208"/>
      <c r="P767" s="208"/>
      <c r="Q767" s="208"/>
      <c r="R767" s="208"/>
      <c r="S767" s="208"/>
      <c r="T767" s="208"/>
      <c r="U767" s="208"/>
      <c r="V767" s="208"/>
      <c r="W767" s="208"/>
      <c r="X767" s="209"/>
      <c r="AT767" s="203" t="s">
        <v>348</v>
      </c>
      <c r="AU767" s="203" t="s">
        <v>96</v>
      </c>
      <c r="AV767" s="13" t="s">
        <v>96</v>
      </c>
      <c r="AW767" s="13" t="s">
        <v>4</v>
      </c>
      <c r="AX767" s="13" t="s">
        <v>83</v>
      </c>
      <c r="AY767" s="203" t="s">
        <v>329</v>
      </c>
    </row>
    <row r="768" spans="2:51" s="13" customFormat="1" ht="11.25">
      <c r="B768" s="201"/>
      <c r="D768" s="202" t="s">
        <v>348</v>
      </c>
      <c r="E768" s="203" t="s">
        <v>1</v>
      </c>
      <c r="F768" s="204" t="s">
        <v>1067</v>
      </c>
      <c r="H768" s="205">
        <v>2.76</v>
      </c>
      <c r="I768" s="206"/>
      <c r="J768" s="206"/>
      <c r="M768" s="201"/>
      <c r="N768" s="207"/>
      <c r="O768" s="208"/>
      <c r="P768" s="208"/>
      <c r="Q768" s="208"/>
      <c r="R768" s="208"/>
      <c r="S768" s="208"/>
      <c r="T768" s="208"/>
      <c r="U768" s="208"/>
      <c r="V768" s="208"/>
      <c r="W768" s="208"/>
      <c r="X768" s="209"/>
      <c r="AT768" s="203" t="s">
        <v>348</v>
      </c>
      <c r="AU768" s="203" t="s">
        <v>96</v>
      </c>
      <c r="AV768" s="13" t="s">
        <v>96</v>
      </c>
      <c r="AW768" s="13" t="s">
        <v>4</v>
      </c>
      <c r="AX768" s="13" t="s">
        <v>83</v>
      </c>
      <c r="AY768" s="203" t="s">
        <v>329</v>
      </c>
    </row>
    <row r="769" spans="2:51" s="13" customFormat="1" ht="11.25">
      <c r="B769" s="201"/>
      <c r="D769" s="202" t="s">
        <v>348</v>
      </c>
      <c r="E769" s="203" t="s">
        <v>1</v>
      </c>
      <c r="F769" s="204" t="s">
        <v>1068</v>
      </c>
      <c r="H769" s="205">
        <v>2.7</v>
      </c>
      <c r="I769" s="206"/>
      <c r="J769" s="206"/>
      <c r="M769" s="201"/>
      <c r="N769" s="207"/>
      <c r="O769" s="208"/>
      <c r="P769" s="208"/>
      <c r="Q769" s="208"/>
      <c r="R769" s="208"/>
      <c r="S769" s="208"/>
      <c r="T769" s="208"/>
      <c r="U769" s="208"/>
      <c r="V769" s="208"/>
      <c r="W769" s="208"/>
      <c r="X769" s="209"/>
      <c r="AT769" s="203" t="s">
        <v>348</v>
      </c>
      <c r="AU769" s="203" t="s">
        <v>96</v>
      </c>
      <c r="AV769" s="13" t="s">
        <v>96</v>
      </c>
      <c r="AW769" s="13" t="s">
        <v>4</v>
      </c>
      <c r="AX769" s="13" t="s">
        <v>83</v>
      </c>
      <c r="AY769" s="203" t="s">
        <v>329</v>
      </c>
    </row>
    <row r="770" spans="2:51" s="13" customFormat="1" ht="11.25">
      <c r="B770" s="201"/>
      <c r="D770" s="202" t="s">
        <v>348</v>
      </c>
      <c r="E770" s="203" t="s">
        <v>1</v>
      </c>
      <c r="F770" s="204" t="s">
        <v>1069</v>
      </c>
      <c r="H770" s="205">
        <v>4.32</v>
      </c>
      <c r="I770" s="206"/>
      <c r="J770" s="206"/>
      <c r="M770" s="201"/>
      <c r="N770" s="207"/>
      <c r="O770" s="208"/>
      <c r="P770" s="208"/>
      <c r="Q770" s="208"/>
      <c r="R770" s="208"/>
      <c r="S770" s="208"/>
      <c r="T770" s="208"/>
      <c r="U770" s="208"/>
      <c r="V770" s="208"/>
      <c r="W770" s="208"/>
      <c r="X770" s="209"/>
      <c r="AT770" s="203" t="s">
        <v>348</v>
      </c>
      <c r="AU770" s="203" t="s">
        <v>96</v>
      </c>
      <c r="AV770" s="13" t="s">
        <v>96</v>
      </c>
      <c r="AW770" s="13" t="s">
        <v>4</v>
      </c>
      <c r="AX770" s="13" t="s">
        <v>83</v>
      </c>
      <c r="AY770" s="203" t="s">
        <v>329</v>
      </c>
    </row>
    <row r="771" spans="2:51" s="13" customFormat="1" ht="11.25">
      <c r="B771" s="201"/>
      <c r="D771" s="202" t="s">
        <v>348</v>
      </c>
      <c r="E771" s="203" t="s">
        <v>1</v>
      </c>
      <c r="F771" s="204" t="s">
        <v>1070</v>
      </c>
      <c r="H771" s="205">
        <v>6.48</v>
      </c>
      <c r="I771" s="206"/>
      <c r="J771" s="206"/>
      <c r="M771" s="201"/>
      <c r="N771" s="207"/>
      <c r="O771" s="208"/>
      <c r="P771" s="208"/>
      <c r="Q771" s="208"/>
      <c r="R771" s="208"/>
      <c r="S771" s="208"/>
      <c r="T771" s="208"/>
      <c r="U771" s="208"/>
      <c r="V771" s="208"/>
      <c r="W771" s="208"/>
      <c r="X771" s="209"/>
      <c r="AT771" s="203" t="s">
        <v>348</v>
      </c>
      <c r="AU771" s="203" t="s">
        <v>96</v>
      </c>
      <c r="AV771" s="13" t="s">
        <v>96</v>
      </c>
      <c r="AW771" s="13" t="s">
        <v>4</v>
      </c>
      <c r="AX771" s="13" t="s">
        <v>83</v>
      </c>
      <c r="AY771" s="203" t="s">
        <v>329</v>
      </c>
    </row>
    <row r="772" spans="2:51" s="13" customFormat="1" ht="11.25">
      <c r="B772" s="201"/>
      <c r="D772" s="202" t="s">
        <v>348</v>
      </c>
      <c r="E772" s="203" t="s">
        <v>1</v>
      </c>
      <c r="F772" s="204" t="s">
        <v>1071</v>
      </c>
      <c r="H772" s="205">
        <v>0.96</v>
      </c>
      <c r="I772" s="206"/>
      <c r="J772" s="206"/>
      <c r="M772" s="201"/>
      <c r="N772" s="207"/>
      <c r="O772" s="208"/>
      <c r="P772" s="208"/>
      <c r="Q772" s="208"/>
      <c r="R772" s="208"/>
      <c r="S772" s="208"/>
      <c r="T772" s="208"/>
      <c r="U772" s="208"/>
      <c r="V772" s="208"/>
      <c r="W772" s="208"/>
      <c r="X772" s="209"/>
      <c r="AT772" s="203" t="s">
        <v>348</v>
      </c>
      <c r="AU772" s="203" t="s">
        <v>96</v>
      </c>
      <c r="AV772" s="13" t="s">
        <v>96</v>
      </c>
      <c r="AW772" s="13" t="s">
        <v>4</v>
      </c>
      <c r="AX772" s="13" t="s">
        <v>83</v>
      </c>
      <c r="AY772" s="203" t="s">
        <v>329</v>
      </c>
    </row>
    <row r="773" spans="2:51" s="13" customFormat="1" ht="11.25">
      <c r="B773" s="201"/>
      <c r="D773" s="202" t="s">
        <v>348</v>
      </c>
      <c r="E773" s="203" t="s">
        <v>1</v>
      </c>
      <c r="F773" s="204" t="s">
        <v>1072</v>
      </c>
      <c r="H773" s="205">
        <v>11.88</v>
      </c>
      <c r="I773" s="206"/>
      <c r="J773" s="206"/>
      <c r="M773" s="201"/>
      <c r="N773" s="207"/>
      <c r="O773" s="208"/>
      <c r="P773" s="208"/>
      <c r="Q773" s="208"/>
      <c r="R773" s="208"/>
      <c r="S773" s="208"/>
      <c r="T773" s="208"/>
      <c r="U773" s="208"/>
      <c r="V773" s="208"/>
      <c r="W773" s="208"/>
      <c r="X773" s="209"/>
      <c r="AT773" s="203" t="s">
        <v>348</v>
      </c>
      <c r="AU773" s="203" t="s">
        <v>96</v>
      </c>
      <c r="AV773" s="13" t="s">
        <v>96</v>
      </c>
      <c r="AW773" s="13" t="s">
        <v>4</v>
      </c>
      <c r="AX773" s="13" t="s">
        <v>83</v>
      </c>
      <c r="AY773" s="203" t="s">
        <v>329</v>
      </c>
    </row>
    <row r="774" spans="2:51" s="13" customFormat="1" ht="11.25">
      <c r="B774" s="201"/>
      <c r="D774" s="202" t="s">
        <v>348</v>
      </c>
      <c r="E774" s="203" t="s">
        <v>1</v>
      </c>
      <c r="F774" s="204" t="s">
        <v>1073</v>
      </c>
      <c r="H774" s="205">
        <v>31.5</v>
      </c>
      <c r="I774" s="206"/>
      <c r="J774" s="206"/>
      <c r="M774" s="201"/>
      <c r="N774" s="207"/>
      <c r="O774" s="208"/>
      <c r="P774" s="208"/>
      <c r="Q774" s="208"/>
      <c r="R774" s="208"/>
      <c r="S774" s="208"/>
      <c r="T774" s="208"/>
      <c r="U774" s="208"/>
      <c r="V774" s="208"/>
      <c r="W774" s="208"/>
      <c r="X774" s="209"/>
      <c r="AT774" s="203" t="s">
        <v>348</v>
      </c>
      <c r="AU774" s="203" t="s">
        <v>96</v>
      </c>
      <c r="AV774" s="13" t="s">
        <v>96</v>
      </c>
      <c r="AW774" s="13" t="s">
        <v>4</v>
      </c>
      <c r="AX774" s="13" t="s">
        <v>83</v>
      </c>
      <c r="AY774" s="203" t="s">
        <v>329</v>
      </c>
    </row>
    <row r="775" spans="2:51" s="13" customFormat="1" ht="11.25">
      <c r="B775" s="201"/>
      <c r="D775" s="202" t="s">
        <v>348</v>
      </c>
      <c r="E775" s="203" t="s">
        <v>1</v>
      </c>
      <c r="F775" s="204" t="s">
        <v>1074</v>
      </c>
      <c r="H775" s="205">
        <v>3.32</v>
      </c>
      <c r="I775" s="206"/>
      <c r="J775" s="206"/>
      <c r="M775" s="201"/>
      <c r="N775" s="207"/>
      <c r="O775" s="208"/>
      <c r="P775" s="208"/>
      <c r="Q775" s="208"/>
      <c r="R775" s="208"/>
      <c r="S775" s="208"/>
      <c r="T775" s="208"/>
      <c r="U775" s="208"/>
      <c r="V775" s="208"/>
      <c r="W775" s="208"/>
      <c r="X775" s="209"/>
      <c r="AT775" s="203" t="s">
        <v>348</v>
      </c>
      <c r="AU775" s="203" t="s">
        <v>96</v>
      </c>
      <c r="AV775" s="13" t="s">
        <v>96</v>
      </c>
      <c r="AW775" s="13" t="s">
        <v>4</v>
      </c>
      <c r="AX775" s="13" t="s">
        <v>83</v>
      </c>
      <c r="AY775" s="203" t="s">
        <v>329</v>
      </c>
    </row>
    <row r="776" spans="2:51" s="13" customFormat="1" ht="11.25">
      <c r="B776" s="201"/>
      <c r="D776" s="202" t="s">
        <v>348</v>
      </c>
      <c r="E776" s="203" t="s">
        <v>1</v>
      </c>
      <c r="F776" s="204" t="s">
        <v>1075</v>
      </c>
      <c r="H776" s="205">
        <v>1.72</v>
      </c>
      <c r="I776" s="206"/>
      <c r="J776" s="206"/>
      <c r="M776" s="201"/>
      <c r="N776" s="207"/>
      <c r="O776" s="208"/>
      <c r="P776" s="208"/>
      <c r="Q776" s="208"/>
      <c r="R776" s="208"/>
      <c r="S776" s="208"/>
      <c r="T776" s="208"/>
      <c r="U776" s="208"/>
      <c r="V776" s="208"/>
      <c r="W776" s="208"/>
      <c r="X776" s="209"/>
      <c r="AT776" s="203" t="s">
        <v>348</v>
      </c>
      <c r="AU776" s="203" t="s">
        <v>96</v>
      </c>
      <c r="AV776" s="13" t="s">
        <v>96</v>
      </c>
      <c r="AW776" s="13" t="s">
        <v>4</v>
      </c>
      <c r="AX776" s="13" t="s">
        <v>83</v>
      </c>
      <c r="AY776" s="203" t="s">
        <v>329</v>
      </c>
    </row>
    <row r="777" spans="2:51" s="13" customFormat="1" ht="11.25">
      <c r="B777" s="201"/>
      <c r="D777" s="202" t="s">
        <v>348</v>
      </c>
      <c r="E777" s="203" t="s">
        <v>1</v>
      </c>
      <c r="F777" s="204" t="s">
        <v>1076</v>
      </c>
      <c r="H777" s="205">
        <v>16.5</v>
      </c>
      <c r="I777" s="206"/>
      <c r="J777" s="206"/>
      <c r="M777" s="201"/>
      <c r="N777" s="207"/>
      <c r="O777" s="208"/>
      <c r="P777" s="208"/>
      <c r="Q777" s="208"/>
      <c r="R777" s="208"/>
      <c r="S777" s="208"/>
      <c r="T777" s="208"/>
      <c r="U777" s="208"/>
      <c r="V777" s="208"/>
      <c r="W777" s="208"/>
      <c r="X777" s="209"/>
      <c r="AT777" s="203" t="s">
        <v>348</v>
      </c>
      <c r="AU777" s="203" t="s">
        <v>96</v>
      </c>
      <c r="AV777" s="13" t="s">
        <v>96</v>
      </c>
      <c r="AW777" s="13" t="s">
        <v>4</v>
      </c>
      <c r="AX777" s="13" t="s">
        <v>83</v>
      </c>
      <c r="AY777" s="203" t="s">
        <v>329</v>
      </c>
    </row>
    <row r="778" spans="2:51" s="13" customFormat="1" ht="11.25">
      <c r="B778" s="201"/>
      <c r="D778" s="202" t="s">
        <v>348</v>
      </c>
      <c r="E778" s="203" t="s">
        <v>1</v>
      </c>
      <c r="F778" s="204" t="s">
        <v>1077</v>
      </c>
      <c r="H778" s="205">
        <v>1.35</v>
      </c>
      <c r="I778" s="206"/>
      <c r="J778" s="206"/>
      <c r="M778" s="201"/>
      <c r="N778" s="207"/>
      <c r="O778" s="208"/>
      <c r="P778" s="208"/>
      <c r="Q778" s="208"/>
      <c r="R778" s="208"/>
      <c r="S778" s="208"/>
      <c r="T778" s="208"/>
      <c r="U778" s="208"/>
      <c r="V778" s="208"/>
      <c r="W778" s="208"/>
      <c r="X778" s="209"/>
      <c r="AT778" s="203" t="s">
        <v>348</v>
      </c>
      <c r="AU778" s="203" t="s">
        <v>96</v>
      </c>
      <c r="AV778" s="13" t="s">
        <v>96</v>
      </c>
      <c r="AW778" s="13" t="s">
        <v>4</v>
      </c>
      <c r="AX778" s="13" t="s">
        <v>83</v>
      </c>
      <c r="AY778" s="203" t="s">
        <v>329</v>
      </c>
    </row>
    <row r="779" spans="2:51" s="13" customFormat="1" ht="11.25">
      <c r="B779" s="201"/>
      <c r="D779" s="202" t="s">
        <v>348</v>
      </c>
      <c r="E779" s="203" t="s">
        <v>1</v>
      </c>
      <c r="F779" s="204" t="s">
        <v>1078</v>
      </c>
      <c r="H779" s="205">
        <v>4.8899999999999997</v>
      </c>
      <c r="I779" s="206"/>
      <c r="J779" s="206"/>
      <c r="M779" s="201"/>
      <c r="N779" s="207"/>
      <c r="O779" s="208"/>
      <c r="P779" s="208"/>
      <c r="Q779" s="208"/>
      <c r="R779" s="208"/>
      <c r="S779" s="208"/>
      <c r="T779" s="208"/>
      <c r="U779" s="208"/>
      <c r="V779" s="208"/>
      <c r="W779" s="208"/>
      <c r="X779" s="209"/>
      <c r="AT779" s="203" t="s">
        <v>348</v>
      </c>
      <c r="AU779" s="203" t="s">
        <v>96</v>
      </c>
      <c r="AV779" s="13" t="s">
        <v>96</v>
      </c>
      <c r="AW779" s="13" t="s">
        <v>4</v>
      </c>
      <c r="AX779" s="13" t="s">
        <v>83</v>
      </c>
      <c r="AY779" s="203" t="s">
        <v>329</v>
      </c>
    </row>
    <row r="780" spans="2:51" s="13" customFormat="1" ht="11.25">
      <c r="B780" s="201"/>
      <c r="D780" s="202" t="s">
        <v>348</v>
      </c>
      <c r="E780" s="203" t="s">
        <v>1</v>
      </c>
      <c r="F780" s="204" t="s">
        <v>1079</v>
      </c>
      <c r="H780" s="205">
        <v>1.8</v>
      </c>
      <c r="I780" s="206"/>
      <c r="J780" s="206"/>
      <c r="M780" s="201"/>
      <c r="N780" s="207"/>
      <c r="O780" s="208"/>
      <c r="P780" s="208"/>
      <c r="Q780" s="208"/>
      <c r="R780" s="208"/>
      <c r="S780" s="208"/>
      <c r="T780" s="208"/>
      <c r="U780" s="208"/>
      <c r="V780" s="208"/>
      <c r="W780" s="208"/>
      <c r="X780" s="209"/>
      <c r="AT780" s="203" t="s">
        <v>348</v>
      </c>
      <c r="AU780" s="203" t="s">
        <v>96</v>
      </c>
      <c r="AV780" s="13" t="s">
        <v>96</v>
      </c>
      <c r="AW780" s="13" t="s">
        <v>4</v>
      </c>
      <c r="AX780" s="13" t="s">
        <v>83</v>
      </c>
      <c r="AY780" s="203" t="s">
        <v>329</v>
      </c>
    </row>
    <row r="781" spans="2:51" s="13" customFormat="1" ht="11.25">
      <c r="B781" s="201"/>
      <c r="D781" s="202" t="s">
        <v>348</v>
      </c>
      <c r="E781" s="203" t="s">
        <v>1</v>
      </c>
      <c r="F781" s="204" t="s">
        <v>1079</v>
      </c>
      <c r="H781" s="205">
        <v>1.8</v>
      </c>
      <c r="I781" s="206"/>
      <c r="J781" s="206"/>
      <c r="M781" s="201"/>
      <c r="N781" s="207"/>
      <c r="O781" s="208"/>
      <c r="P781" s="208"/>
      <c r="Q781" s="208"/>
      <c r="R781" s="208"/>
      <c r="S781" s="208"/>
      <c r="T781" s="208"/>
      <c r="U781" s="208"/>
      <c r="V781" s="208"/>
      <c r="W781" s="208"/>
      <c r="X781" s="209"/>
      <c r="AT781" s="203" t="s">
        <v>348</v>
      </c>
      <c r="AU781" s="203" t="s">
        <v>96</v>
      </c>
      <c r="AV781" s="13" t="s">
        <v>96</v>
      </c>
      <c r="AW781" s="13" t="s">
        <v>4</v>
      </c>
      <c r="AX781" s="13" t="s">
        <v>83</v>
      </c>
      <c r="AY781" s="203" t="s">
        <v>329</v>
      </c>
    </row>
    <row r="782" spans="2:51" s="13" customFormat="1" ht="11.25">
      <c r="B782" s="201"/>
      <c r="D782" s="202" t="s">
        <v>348</v>
      </c>
      <c r="E782" s="203" t="s">
        <v>1</v>
      </c>
      <c r="F782" s="204" t="s">
        <v>1080</v>
      </c>
      <c r="H782" s="205">
        <v>4.0199999999999996</v>
      </c>
      <c r="I782" s="206"/>
      <c r="J782" s="206"/>
      <c r="M782" s="201"/>
      <c r="N782" s="207"/>
      <c r="O782" s="208"/>
      <c r="P782" s="208"/>
      <c r="Q782" s="208"/>
      <c r="R782" s="208"/>
      <c r="S782" s="208"/>
      <c r="T782" s="208"/>
      <c r="U782" s="208"/>
      <c r="V782" s="208"/>
      <c r="W782" s="208"/>
      <c r="X782" s="209"/>
      <c r="AT782" s="203" t="s">
        <v>348</v>
      </c>
      <c r="AU782" s="203" t="s">
        <v>96</v>
      </c>
      <c r="AV782" s="13" t="s">
        <v>96</v>
      </c>
      <c r="AW782" s="13" t="s">
        <v>4</v>
      </c>
      <c r="AX782" s="13" t="s">
        <v>83</v>
      </c>
      <c r="AY782" s="203" t="s">
        <v>329</v>
      </c>
    </row>
    <row r="783" spans="2:51" s="13" customFormat="1" ht="11.25">
      <c r="B783" s="201"/>
      <c r="D783" s="202" t="s">
        <v>348</v>
      </c>
      <c r="E783" s="203" t="s">
        <v>1</v>
      </c>
      <c r="F783" s="204" t="s">
        <v>1081</v>
      </c>
      <c r="H783" s="205">
        <v>3.48</v>
      </c>
      <c r="I783" s="206"/>
      <c r="J783" s="206"/>
      <c r="M783" s="201"/>
      <c r="N783" s="207"/>
      <c r="O783" s="208"/>
      <c r="P783" s="208"/>
      <c r="Q783" s="208"/>
      <c r="R783" s="208"/>
      <c r="S783" s="208"/>
      <c r="T783" s="208"/>
      <c r="U783" s="208"/>
      <c r="V783" s="208"/>
      <c r="W783" s="208"/>
      <c r="X783" s="209"/>
      <c r="AT783" s="203" t="s">
        <v>348</v>
      </c>
      <c r="AU783" s="203" t="s">
        <v>96</v>
      </c>
      <c r="AV783" s="13" t="s">
        <v>96</v>
      </c>
      <c r="AW783" s="13" t="s">
        <v>4</v>
      </c>
      <c r="AX783" s="13" t="s">
        <v>83</v>
      </c>
      <c r="AY783" s="203" t="s">
        <v>329</v>
      </c>
    </row>
    <row r="784" spans="2:51" s="13" customFormat="1" ht="11.25">
      <c r="B784" s="201"/>
      <c r="D784" s="202" t="s">
        <v>348</v>
      </c>
      <c r="E784" s="203" t="s">
        <v>1</v>
      </c>
      <c r="F784" s="204" t="s">
        <v>1082</v>
      </c>
      <c r="H784" s="205">
        <v>2.88</v>
      </c>
      <c r="I784" s="206"/>
      <c r="J784" s="206"/>
      <c r="M784" s="201"/>
      <c r="N784" s="207"/>
      <c r="O784" s="208"/>
      <c r="P784" s="208"/>
      <c r="Q784" s="208"/>
      <c r="R784" s="208"/>
      <c r="S784" s="208"/>
      <c r="T784" s="208"/>
      <c r="U784" s="208"/>
      <c r="V784" s="208"/>
      <c r="W784" s="208"/>
      <c r="X784" s="209"/>
      <c r="AT784" s="203" t="s">
        <v>348</v>
      </c>
      <c r="AU784" s="203" t="s">
        <v>96</v>
      </c>
      <c r="AV784" s="13" t="s">
        <v>96</v>
      </c>
      <c r="AW784" s="13" t="s">
        <v>4</v>
      </c>
      <c r="AX784" s="13" t="s">
        <v>83</v>
      </c>
      <c r="AY784" s="203" t="s">
        <v>329</v>
      </c>
    </row>
    <row r="785" spans="1:65" s="13" customFormat="1" ht="11.25">
      <c r="B785" s="201"/>
      <c r="D785" s="202" t="s">
        <v>348</v>
      </c>
      <c r="E785" s="203" t="s">
        <v>1</v>
      </c>
      <c r="F785" s="204" t="s">
        <v>1083</v>
      </c>
      <c r="H785" s="205">
        <v>4.7699999999999996</v>
      </c>
      <c r="I785" s="206"/>
      <c r="J785" s="206"/>
      <c r="M785" s="201"/>
      <c r="N785" s="207"/>
      <c r="O785" s="208"/>
      <c r="P785" s="208"/>
      <c r="Q785" s="208"/>
      <c r="R785" s="208"/>
      <c r="S785" s="208"/>
      <c r="T785" s="208"/>
      <c r="U785" s="208"/>
      <c r="V785" s="208"/>
      <c r="W785" s="208"/>
      <c r="X785" s="209"/>
      <c r="AT785" s="203" t="s">
        <v>348</v>
      </c>
      <c r="AU785" s="203" t="s">
        <v>96</v>
      </c>
      <c r="AV785" s="13" t="s">
        <v>96</v>
      </c>
      <c r="AW785" s="13" t="s">
        <v>4</v>
      </c>
      <c r="AX785" s="13" t="s">
        <v>83</v>
      </c>
      <c r="AY785" s="203" t="s">
        <v>329</v>
      </c>
    </row>
    <row r="786" spans="1:65" s="13" customFormat="1" ht="11.25">
      <c r="B786" s="201"/>
      <c r="D786" s="202" t="s">
        <v>348</v>
      </c>
      <c r="E786" s="203" t="s">
        <v>1</v>
      </c>
      <c r="F786" s="204" t="s">
        <v>1084</v>
      </c>
      <c r="H786" s="205">
        <v>5.82</v>
      </c>
      <c r="I786" s="206"/>
      <c r="J786" s="206"/>
      <c r="M786" s="201"/>
      <c r="N786" s="207"/>
      <c r="O786" s="208"/>
      <c r="P786" s="208"/>
      <c r="Q786" s="208"/>
      <c r="R786" s="208"/>
      <c r="S786" s="208"/>
      <c r="T786" s="208"/>
      <c r="U786" s="208"/>
      <c r="V786" s="208"/>
      <c r="W786" s="208"/>
      <c r="X786" s="209"/>
      <c r="AT786" s="203" t="s">
        <v>348</v>
      </c>
      <c r="AU786" s="203" t="s">
        <v>96</v>
      </c>
      <c r="AV786" s="13" t="s">
        <v>96</v>
      </c>
      <c r="AW786" s="13" t="s">
        <v>4</v>
      </c>
      <c r="AX786" s="13" t="s">
        <v>83</v>
      </c>
      <c r="AY786" s="203" t="s">
        <v>329</v>
      </c>
    </row>
    <row r="787" spans="1:65" s="13" customFormat="1" ht="11.25">
      <c r="B787" s="201"/>
      <c r="D787" s="202" t="s">
        <v>348</v>
      </c>
      <c r="E787" s="203" t="s">
        <v>1</v>
      </c>
      <c r="F787" s="204" t="s">
        <v>1085</v>
      </c>
      <c r="H787" s="205">
        <v>2.8</v>
      </c>
      <c r="I787" s="206"/>
      <c r="J787" s="206"/>
      <c r="M787" s="201"/>
      <c r="N787" s="207"/>
      <c r="O787" s="208"/>
      <c r="P787" s="208"/>
      <c r="Q787" s="208"/>
      <c r="R787" s="208"/>
      <c r="S787" s="208"/>
      <c r="T787" s="208"/>
      <c r="U787" s="208"/>
      <c r="V787" s="208"/>
      <c r="W787" s="208"/>
      <c r="X787" s="209"/>
      <c r="AT787" s="203" t="s">
        <v>348</v>
      </c>
      <c r="AU787" s="203" t="s">
        <v>96</v>
      </c>
      <c r="AV787" s="13" t="s">
        <v>96</v>
      </c>
      <c r="AW787" s="13" t="s">
        <v>4</v>
      </c>
      <c r="AX787" s="13" t="s">
        <v>83</v>
      </c>
      <c r="AY787" s="203" t="s">
        <v>329</v>
      </c>
    </row>
    <row r="788" spans="1:65" s="13" customFormat="1" ht="11.25">
      <c r="B788" s="201"/>
      <c r="D788" s="202" t="s">
        <v>348</v>
      </c>
      <c r="E788" s="203" t="s">
        <v>1</v>
      </c>
      <c r="F788" s="204" t="s">
        <v>1086</v>
      </c>
      <c r="H788" s="205">
        <v>3.72</v>
      </c>
      <c r="I788" s="206"/>
      <c r="J788" s="206"/>
      <c r="M788" s="201"/>
      <c r="N788" s="207"/>
      <c r="O788" s="208"/>
      <c r="P788" s="208"/>
      <c r="Q788" s="208"/>
      <c r="R788" s="208"/>
      <c r="S788" s="208"/>
      <c r="T788" s="208"/>
      <c r="U788" s="208"/>
      <c r="V788" s="208"/>
      <c r="W788" s="208"/>
      <c r="X788" s="209"/>
      <c r="AT788" s="203" t="s">
        <v>348</v>
      </c>
      <c r="AU788" s="203" t="s">
        <v>96</v>
      </c>
      <c r="AV788" s="13" t="s">
        <v>96</v>
      </c>
      <c r="AW788" s="13" t="s">
        <v>4</v>
      </c>
      <c r="AX788" s="13" t="s">
        <v>83</v>
      </c>
      <c r="AY788" s="203" t="s">
        <v>329</v>
      </c>
    </row>
    <row r="789" spans="1:65" s="13" customFormat="1" ht="11.25">
      <c r="B789" s="201"/>
      <c r="D789" s="202" t="s">
        <v>348</v>
      </c>
      <c r="E789" s="203" t="s">
        <v>1</v>
      </c>
      <c r="F789" s="204" t="s">
        <v>1087</v>
      </c>
      <c r="H789" s="205">
        <v>2.609</v>
      </c>
      <c r="I789" s="206"/>
      <c r="J789" s="206"/>
      <c r="M789" s="201"/>
      <c r="N789" s="207"/>
      <c r="O789" s="208"/>
      <c r="P789" s="208"/>
      <c r="Q789" s="208"/>
      <c r="R789" s="208"/>
      <c r="S789" s="208"/>
      <c r="T789" s="208"/>
      <c r="U789" s="208"/>
      <c r="V789" s="208"/>
      <c r="W789" s="208"/>
      <c r="X789" s="209"/>
      <c r="AT789" s="203" t="s">
        <v>348</v>
      </c>
      <c r="AU789" s="203" t="s">
        <v>96</v>
      </c>
      <c r="AV789" s="13" t="s">
        <v>96</v>
      </c>
      <c r="AW789" s="13" t="s">
        <v>4</v>
      </c>
      <c r="AX789" s="13" t="s">
        <v>83</v>
      </c>
      <c r="AY789" s="203" t="s">
        <v>329</v>
      </c>
    </row>
    <row r="790" spans="1:65" s="13" customFormat="1" ht="11.25">
      <c r="B790" s="201"/>
      <c r="D790" s="202" t="s">
        <v>348</v>
      </c>
      <c r="E790" s="203" t="s">
        <v>1</v>
      </c>
      <c r="F790" s="204" t="s">
        <v>1088</v>
      </c>
      <c r="H790" s="205">
        <v>2.4780000000000002</v>
      </c>
      <c r="I790" s="206"/>
      <c r="J790" s="206"/>
      <c r="M790" s="201"/>
      <c r="N790" s="207"/>
      <c r="O790" s="208"/>
      <c r="P790" s="208"/>
      <c r="Q790" s="208"/>
      <c r="R790" s="208"/>
      <c r="S790" s="208"/>
      <c r="T790" s="208"/>
      <c r="U790" s="208"/>
      <c r="V790" s="208"/>
      <c r="W790" s="208"/>
      <c r="X790" s="209"/>
      <c r="AT790" s="203" t="s">
        <v>348</v>
      </c>
      <c r="AU790" s="203" t="s">
        <v>96</v>
      </c>
      <c r="AV790" s="13" t="s">
        <v>96</v>
      </c>
      <c r="AW790" s="13" t="s">
        <v>4</v>
      </c>
      <c r="AX790" s="13" t="s">
        <v>83</v>
      </c>
      <c r="AY790" s="203" t="s">
        <v>329</v>
      </c>
    </row>
    <row r="791" spans="1:65" s="13" customFormat="1" ht="11.25">
      <c r="B791" s="201"/>
      <c r="D791" s="202" t="s">
        <v>348</v>
      </c>
      <c r="E791" s="203" t="s">
        <v>1</v>
      </c>
      <c r="F791" s="204" t="s">
        <v>1089</v>
      </c>
      <c r="H791" s="205">
        <v>2.2679999999999998</v>
      </c>
      <c r="I791" s="206"/>
      <c r="J791" s="206"/>
      <c r="M791" s="201"/>
      <c r="N791" s="207"/>
      <c r="O791" s="208"/>
      <c r="P791" s="208"/>
      <c r="Q791" s="208"/>
      <c r="R791" s="208"/>
      <c r="S791" s="208"/>
      <c r="T791" s="208"/>
      <c r="U791" s="208"/>
      <c r="V791" s="208"/>
      <c r="W791" s="208"/>
      <c r="X791" s="209"/>
      <c r="AT791" s="203" t="s">
        <v>348</v>
      </c>
      <c r="AU791" s="203" t="s">
        <v>96</v>
      </c>
      <c r="AV791" s="13" t="s">
        <v>96</v>
      </c>
      <c r="AW791" s="13" t="s">
        <v>4</v>
      </c>
      <c r="AX791" s="13" t="s">
        <v>83</v>
      </c>
      <c r="AY791" s="203" t="s">
        <v>329</v>
      </c>
    </row>
    <row r="792" spans="1:65" s="13" customFormat="1" ht="11.25">
      <c r="B792" s="201"/>
      <c r="D792" s="202" t="s">
        <v>348</v>
      </c>
      <c r="E792" s="203" t="s">
        <v>1</v>
      </c>
      <c r="F792" s="204" t="s">
        <v>1090</v>
      </c>
      <c r="H792" s="205">
        <v>3.78</v>
      </c>
      <c r="I792" s="206"/>
      <c r="J792" s="206"/>
      <c r="M792" s="201"/>
      <c r="N792" s="207"/>
      <c r="O792" s="208"/>
      <c r="P792" s="208"/>
      <c r="Q792" s="208"/>
      <c r="R792" s="208"/>
      <c r="S792" s="208"/>
      <c r="T792" s="208"/>
      <c r="U792" s="208"/>
      <c r="V792" s="208"/>
      <c r="W792" s="208"/>
      <c r="X792" s="209"/>
      <c r="AT792" s="203" t="s">
        <v>348</v>
      </c>
      <c r="AU792" s="203" t="s">
        <v>96</v>
      </c>
      <c r="AV792" s="13" t="s">
        <v>96</v>
      </c>
      <c r="AW792" s="13" t="s">
        <v>4</v>
      </c>
      <c r="AX792" s="13" t="s">
        <v>83</v>
      </c>
      <c r="AY792" s="203" t="s">
        <v>329</v>
      </c>
    </row>
    <row r="793" spans="1:65" s="13" customFormat="1" ht="11.25">
      <c r="B793" s="201"/>
      <c r="D793" s="202" t="s">
        <v>348</v>
      </c>
      <c r="E793" s="203" t="s">
        <v>1</v>
      </c>
      <c r="F793" s="204" t="s">
        <v>1091</v>
      </c>
      <c r="H793" s="205">
        <v>1.26</v>
      </c>
      <c r="I793" s="206"/>
      <c r="J793" s="206"/>
      <c r="M793" s="201"/>
      <c r="N793" s="207"/>
      <c r="O793" s="208"/>
      <c r="P793" s="208"/>
      <c r="Q793" s="208"/>
      <c r="R793" s="208"/>
      <c r="S793" s="208"/>
      <c r="T793" s="208"/>
      <c r="U793" s="208"/>
      <c r="V793" s="208"/>
      <c r="W793" s="208"/>
      <c r="X793" s="209"/>
      <c r="AT793" s="203" t="s">
        <v>348</v>
      </c>
      <c r="AU793" s="203" t="s">
        <v>96</v>
      </c>
      <c r="AV793" s="13" t="s">
        <v>96</v>
      </c>
      <c r="AW793" s="13" t="s">
        <v>4</v>
      </c>
      <c r="AX793" s="13" t="s">
        <v>83</v>
      </c>
      <c r="AY793" s="203" t="s">
        <v>329</v>
      </c>
    </row>
    <row r="794" spans="1:65" s="16" customFormat="1" ht="11.25">
      <c r="B794" s="225"/>
      <c r="D794" s="202" t="s">
        <v>348</v>
      </c>
      <c r="E794" s="226" t="s">
        <v>1</v>
      </c>
      <c r="F794" s="227" t="s">
        <v>445</v>
      </c>
      <c r="H794" s="228">
        <v>225.375</v>
      </c>
      <c r="I794" s="229"/>
      <c r="J794" s="229"/>
      <c r="M794" s="225"/>
      <c r="N794" s="230"/>
      <c r="O794" s="231"/>
      <c r="P794" s="231"/>
      <c r="Q794" s="231"/>
      <c r="R794" s="231"/>
      <c r="S794" s="231"/>
      <c r="T794" s="231"/>
      <c r="U794" s="231"/>
      <c r="V794" s="231"/>
      <c r="W794" s="231"/>
      <c r="X794" s="232"/>
      <c r="AT794" s="226" t="s">
        <v>348</v>
      </c>
      <c r="AU794" s="226" t="s">
        <v>96</v>
      </c>
      <c r="AV794" s="16" t="s">
        <v>178</v>
      </c>
      <c r="AW794" s="16" t="s">
        <v>4</v>
      </c>
      <c r="AX794" s="16" t="s">
        <v>83</v>
      </c>
      <c r="AY794" s="226" t="s">
        <v>329</v>
      </c>
    </row>
    <row r="795" spans="1:65" s="15" customFormat="1" ht="11.25">
      <c r="B795" s="217"/>
      <c r="D795" s="202" t="s">
        <v>348</v>
      </c>
      <c r="E795" s="218" t="s">
        <v>1</v>
      </c>
      <c r="F795" s="219" t="s">
        <v>380</v>
      </c>
      <c r="H795" s="220">
        <v>1347.5139999999999</v>
      </c>
      <c r="I795" s="221"/>
      <c r="J795" s="221"/>
      <c r="M795" s="217"/>
      <c r="N795" s="222"/>
      <c r="O795" s="223"/>
      <c r="P795" s="223"/>
      <c r="Q795" s="223"/>
      <c r="R795" s="223"/>
      <c r="S795" s="223"/>
      <c r="T795" s="223"/>
      <c r="U795" s="223"/>
      <c r="V795" s="223"/>
      <c r="W795" s="223"/>
      <c r="X795" s="224"/>
      <c r="AT795" s="218" t="s">
        <v>348</v>
      </c>
      <c r="AU795" s="218" t="s">
        <v>96</v>
      </c>
      <c r="AV795" s="15" t="s">
        <v>335</v>
      </c>
      <c r="AW795" s="15" t="s">
        <v>4</v>
      </c>
      <c r="AX795" s="15" t="s">
        <v>90</v>
      </c>
      <c r="AY795" s="218" t="s">
        <v>329</v>
      </c>
    </row>
    <row r="796" spans="1:65" s="2" customFormat="1" ht="24.2" customHeight="1">
      <c r="A796" s="37"/>
      <c r="B796" s="153"/>
      <c r="C796" s="233" t="s">
        <v>1092</v>
      </c>
      <c r="D796" s="233" t="s">
        <v>483</v>
      </c>
      <c r="E796" s="234" t="s">
        <v>1093</v>
      </c>
      <c r="F796" s="235" t="s">
        <v>1094</v>
      </c>
      <c r="G796" s="236" t="s">
        <v>982</v>
      </c>
      <c r="H796" s="237">
        <v>1010.636</v>
      </c>
      <c r="I796" s="238"/>
      <c r="J796" s="239"/>
      <c r="K796" s="237">
        <f>ROUND(P796*H796,3)</f>
        <v>0</v>
      </c>
      <c r="L796" s="239"/>
      <c r="M796" s="240"/>
      <c r="N796" s="241" t="s">
        <v>1</v>
      </c>
      <c r="O796" s="195" t="s">
        <v>47</v>
      </c>
      <c r="P796" s="196">
        <f>I796+J796</f>
        <v>0</v>
      </c>
      <c r="Q796" s="196">
        <f>ROUND(I796*H796,3)</f>
        <v>0</v>
      </c>
      <c r="R796" s="196">
        <f>ROUND(J796*H796,3)</f>
        <v>0</v>
      </c>
      <c r="S796" s="66"/>
      <c r="T796" s="197">
        <f>S796*H796</f>
        <v>0</v>
      </c>
      <c r="U796" s="197">
        <v>1E-3</v>
      </c>
      <c r="V796" s="197">
        <f>U796*H796</f>
        <v>1.0106360000000001</v>
      </c>
      <c r="W796" s="197">
        <v>0</v>
      </c>
      <c r="X796" s="198">
        <f>W796*H796</f>
        <v>0</v>
      </c>
      <c r="Y796" s="37"/>
      <c r="Z796" s="37"/>
      <c r="AA796" s="37"/>
      <c r="AB796" s="37"/>
      <c r="AC796" s="37"/>
      <c r="AD796" s="37"/>
      <c r="AE796" s="37"/>
      <c r="AR796" s="199" t="s">
        <v>595</v>
      </c>
      <c r="AT796" s="199" t="s">
        <v>483</v>
      </c>
      <c r="AU796" s="199" t="s">
        <v>96</v>
      </c>
      <c r="AY796" s="19" t="s">
        <v>329</v>
      </c>
      <c r="BE796" s="115">
        <f>IF(O796="základná",K796,0)</f>
        <v>0</v>
      </c>
      <c r="BF796" s="115">
        <f>IF(O796="znížená",K796,0)</f>
        <v>0</v>
      </c>
      <c r="BG796" s="115">
        <f>IF(O796="zákl. prenesená",K796,0)</f>
        <v>0</v>
      </c>
      <c r="BH796" s="115">
        <f>IF(O796="zníž. prenesená",K796,0)</f>
        <v>0</v>
      </c>
      <c r="BI796" s="115">
        <f>IF(O796="nulová",K796,0)</f>
        <v>0</v>
      </c>
      <c r="BJ796" s="19" t="s">
        <v>96</v>
      </c>
      <c r="BK796" s="200">
        <f>ROUND(P796*H796,3)</f>
        <v>0</v>
      </c>
      <c r="BL796" s="19" t="s">
        <v>464</v>
      </c>
      <c r="BM796" s="199" t="s">
        <v>1095</v>
      </c>
    </row>
    <row r="797" spans="1:65" s="2" customFormat="1" ht="24.2" customHeight="1">
      <c r="A797" s="37"/>
      <c r="B797" s="153"/>
      <c r="C797" s="187" t="s">
        <v>1096</v>
      </c>
      <c r="D797" s="187" t="s">
        <v>331</v>
      </c>
      <c r="E797" s="188" t="s">
        <v>1097</v>
      </c>
      <c r="F797" s="189" t="s">
        <v>1098</v>
      </c>
      <c r="G797" s="190" t="s">
        <v>334</v>
      </c>
      <c r="H797" s="191">
        <v>753.25900000000001</v>
      </c>
      <c r="I797" s="192"/>
      <c r="J797" s="192"/>
      <c r="K797" s="191">
        <f>ROUND(P797*H797,3)</f>
        <v>0</v>
      </c>
      <c r="L797" s="193"/>
      <c r="M797" s="38"/>
      <c r="N797" s="194" t="s">
        <v>1</v>
      </c>
      <c r="O797" s="195" t="s">
        <v>47</v>
      </c>
      <c r="P797" s="196">
        <f>I797+J797</f>
        <v>0</v>
      </c>
      <c r="Q797" s="196">
        <f>ROUND(I797*H797,3)</f>
        <v>0</v>
      </c>
      <c r="R797" s="196">
        <f>ROUND(J797*H797,3)</f>
        <v>0</v>
      </c>
      <c r="S797" s="66"/>
      <c r="T797" s="197">
        <f>S797*H797</f>
        <v>0</v>
      </c>
      <c r="U797" s="197">
        <v>0</v>
      </c>
      <c r="V797" s="197">
        <f>U797*H797</f>
        <v>0</v>
      </c>
      <c r="W797" s="197">
        <v>0</v>
      </c>
      <c r="X797" s="198">
        <f>W797*H797</f>
        <v>0</v>
      </c>
      <c r="Y797" s="37"/>
      <c r="Z797" s="37"/>
      <c r="AA797" s="37"/>
      <c r="AB797" s="37"/>
      <c r="AC797" s="37"/>
      <c r="AD797" s="37"/>
      <c r="AE797" s="37"/>
      <c r="AR797" s="199" t="s">
        <v>464</v>
      </c>
      <c r="AT797" s="199" t="s">
        <v>331</v>
      </c>
      <c r="AU797" s="199" t="s">
        <v>96</v>
      </c>
      <c r="AY797" s="19" t="s">
        <v>329</v>
      </c>
      <c r="BE797" s="115">
        <f>IF(O797="základná",K797,0)</f>
        <v>0</v>
      </c>
      <c r="BF797" s="115">
        <f>IF(O797="znížená",K797,0)</f>
        <v>0</v>
      </c>
      <c r="BG797" s="115">
        <f>IF(O797="zákl. prenesená",K797,0)</f>
        <v>0</v>
      </c>
      <c r="BH797" s="115">
        <f>IF(O797="zníž. prenesená",K797,0)</f>
        <v>0</v>
      </c>
      <c r="BI797" s="115">
        <f>IF(O797="nulová",K797,0)</f>
        <v>0</v>
      </c>
      <c r="BJ797" s="19" t="s">
        <v>96</v>
      </c>
      <c r="BK797" s="200">
        <f>ROUND(P797*H797,3)</f>
        <v>0</v>
      </c>
      <c r="BL797" s="19" t="s">
        <v>464</v>
      </c>
      <c r="BM797" s="199" t="s">
        <v>1099</v>
      </c>
    </row>
    <row r="798" spans="1:65" s="2" customFormat="1" ht="24.2" customHeight="1">
      <c r="A798" s="37"/>
      <c r="B798" s="153"/>
      <c r="C798" s="233" t="s">
        <v>1100</v>
      </c>
      <c r="D798" s="233" t="s">
        <v>483</v>
      </c>
      <c r="E798" s="234" t="s">
        <v>1101</v>
      </c>
      <c r="F798" s="235" t="s">
        <v>1102</v>
      </c>
      <c r="G798" s="236" t="s">
        <v>982</v>
      </c>
      <c r="H798" s="237">
        <v>903.91099999999994</v>
      </c>
      <c r="I798" s="238"/>
      <c r="J798" s="239"/>
      <c r="K798" s="237">
        <f>ROUND(P798*H798,3)</f>
        <v>0</v>
      </c>
      <c r="L798" s="239"/>
      <c r="M798" s="240"/>
      <c r="N798" s="241" t="s">
        <v>1</v>
      </c>
      <c r="O798" s="195" t="s">
        <v>47</v>
      </c>
      <c r="P798" s="196">
        <f>I798+J798</f>
        <v>0</v>
      </c>
      <c r="Q798" s="196">
        <f>ROUND(I798*H798,3)</f>
        <v>0</v>
      </c>
      <c r="R798" s="196">
        <f>ROUND(J798*H798,3)</f>
        <v>0</v>
      </c>
      <c r="S798" s="66"/>
      <c r="T798" s="197">
        <f>S798*H798</f>
        <v>0</v>
      </c>
      <c r="U798" s="197">
        <v>0</v>
      </c>
      <c r="V798" s="197">
        <f>U798*H798</f>
        <v>0</v>
      </c>
      <c r="W798" s="197">
        <v>0</v>
      </c>
      <c r="X798" s="198">
        <f>W798*H798</f>
        <v>0</v>
      </c>
      <c r="Y798" s="37"/>
      <c r="Z798" s="37"/>
      <c r="AA798" s="37"/>
      <c r="AB798" s="37"/>
      <c r="AC798" s="37"/>
      <c r="AD798" s="37"/>
      <c r="AE798" s="37"/>
      <c r="AR798" s="199" t="s">
        <v>595</v>
      </c>
      <c r="AT798" s="199" t="s">
        <v>483</v>
      </c>
      <c r="AU798" s="199" t="s">
        <v>96</v>
      </c>
      <c r="AY798" s="19" t="s">
        <v>329</v>
      </c>
      <c r="BE798" s="115">
        <f>IF(O798="základná",K798,0)</f>
        <v>0</v>
      </c>
      <c r="BF798" s="115">
        <f>IF(O798="znížená",K798,0)</f>
        <v>0</v>
      </c>
      <c r="BG798" s="115">
        <f>IF(O798="zákl. prenesená",K798,0)</f>
        <v>0</v>
      </c>
      <c r="BH798" s="115">
        <f>IF(O798="zníž. prenesená",K798,0)</f>
        <v>0</v>
      </c>
      <c r="BI798" s="115">
        <f>IF(O798="nulová",K798,0)</f>
        <v>0</v>
      </c>
      <c r="BJ798" s="19" t="s">
        <v>96</v>
      </c>
      <c r="BK798" s="200">
        <f>ROUND(P798*H798,3)</f>
        <v>0</v>
      </c>
      <c r="BL798" s="19" t="s">
        <v>464</v>
      </c>
      <c r="BM798" s="199" t="s">
        <v>1103</v>
      </c>
    </row>
    <row r="799" spans="1:65" s="13" customFormat="1" ht="11.25">
      <c r="B799" s="201"/>
      <c r="D799" s="202" t="s">
        <v>348</v>
      </c>
      <c r="F799" s="204" t="s">
        <v>1104</v>
      </c>
      <c r="H799" s="205">
        <v>903.91099999999994</v>
      </c>
      <c r="I799" s="206"/>
      <c r="J799" s="206"/>
      <c r="M799" s="201"/>
      <c r="N799" s="207"/>
      <c r="O799" s="208"/>
      <c r="P799" s="208"/>
      <c r="Q799" s="208"/>
      <c r="R799" s="208"/>
      <c r="S799" s="208"/>
      <c r="T799" s="208"/>
      <c r="U799" s="208"/>
      <c r="V799" s="208"/>
      <c r="W799" s="208"/>
      <c r="X799" s="209"/>
      <c r="AT799" s="203" t="s">
        <v>348</v>
      </c>
      <c r="AU799" s="203" t="s">
        <v>96</v>
      </c>
      <c r="AV799" s="13" t="s">
        <v>96</v>
      </c>
      <c r="AW799" s="13" t="s">
        <v>3</v>
      </c>
      <c r="AX799" s="13" t="s">
        <v>90</v>
      </c>
      <c r="AY799" s="203" t="s">
        <v>329</v>
      </c>
    </row>
    <row r="800" spans="1:65" s="2" customFormat="1" ht="24.2" customHeight="1">
      <c r="A800" s="37"/>
      <c r="B800" s="153"/>
      <c r="C800" s="187" t="s">
        <v>1105</v>
      </c>
      <c r="D800" s="187" t="s">
        <v>331</v>
      </c>
      <c r="E800" s="188" t="s">
        <v>1106</v>
      </c>
      <c r="F800" s="189" t="s">
        <v>1107</v>
      </c>
      <c r="G800" s="190" t="s">
        <v>334</v>
      </c>
      <c r="H800" s="191">
        <v>199.53800000000001</v>
      </c>
      <c r="I800" s="192"/>
      <c r="J800" s="192"/>
      <c r="K800" s="191">
        <f>ROUND(P800*H800,3)</f>
        <v>0</v>
      </c>
      <c r="L800" s="193"/>
      <c r="M800" s="38"/>
      <c r="N800" s="194" t="s">
        <v>1</v>
      </c>
      <c r="O800" s="195" t="s">
        <v>47</v>
      </c>
      <c r="P800" s="196">
        <f>I800+J800</f>
        <v>0</v>
      </c>
      <c r="Q800" s="196">
        <f>ROUND(I800*H800,3)</f>
        <v>0</v>
      </c>
      <c r="R800" s="196">
        <f>ROUND(J800*H800,3)</f>
        <v>0</v>
      </c>
      <c r="S800" s="66"/>
      <c r="T800" s="197">
        <f>S800*H800</f>
        <v>0</v>
      </c>
      <c r="U800" s="197">
        <v>8.0000000000000007E-5</v>
      </c>
      <c r="V800" s="197">
        <f>U800*H800</f>
        <v>1.5963040000000001E-2</v>
      </c>
      <c r="W800" s="197">
        <v>0</v>
      </c>
      <c r="X800" s="198">
        <f>W800*H800</f>
        <v>0</v>
      </c>
      <c r="Y800" s="37"/>
      <c r="Z800" s="37"/>
      <c r="AA800" s="37"/>
      <c r="AB800" s="37"/>
      <c r="AC800" s="37"/>
      <c r="AD800" s="37"/>
      <c r="AE800" s="37"/>
      <c r="AR800" s="199" t="s">
        <v>464</v>
      </c>
      <c r="AT800" s="199" t="s">
        <v>331</v>
      </c>
      <c r="AU800" s="199" t="s">
        <v>96</v>
      </c>
      <c r="AY800" s="19" t="s">
        <v>329</v>
      </c>
      <c r="BE800" s="115">
        <f>IF(O800="základná",K800,0)</f>
        <v>0</v>
      </c>
      <c r="BF800" s="115">
        <f>IF(O800="znížená",K800,0)</f>
        <v>0</v>
      </c>
      <c r="BG800" s="115">
        <f>IF(O800="zákl. prenesená",K800,0)</f>
        <v>0</v>
      </c>
      <c r="BH800" s="115">
        <f>IF(O800="zníž. prenesená",K800,0)</f>
        <v>0</v>
      </c>
      <c r="BI800" s="115">
        <f>IF(O800="nulová",K800,0)</f>
        <v>0</v>
      </c>
      <c r="BJ800" s="19" t="s">
        <v>96</v>
      </c>
      <c r="BK800" s="200">
        <f>ROUND(P800*H800,3)</f>
        <v>0</v>
      </c>
      <c r="BL800" s="19" t="s">
        <v>464</v>
      </c>
      <c r="BM800" s="199" t="s">
        <v>1108</v>
      </c>
    </row>
    <row r="801" spans="1:65" s="14" customFormat="1" ht="11.25">
      <c r="B801" s="210"/>
      <c r="D801" s="202" t="s">
        <v>348</v>
      </c>
      <c r="E801" s="211" t="s">
        <v>1</v>
      </c>
      <c r="F801" s="212" t="s">
        <v>675</v>
      </c>
      <c r="H801" s="211" t="s">
        <v>1</v>
      </c>
      <c r="I801" s="213"/>
      <c r="J801" s="213"/>
      <c r="M801" s="210"/>
      <c r="N801" s="214"/>
      <c r="O801" s="215"/>
      <c r="P801" s="215"/>
      <c r="Q801" s="215"/>
      <c r="R801" s="215"/>
      <c r="S801" s="215"/>
      <c r="T801" s="215"/>
      <c r="U801" s="215"/>
      <c r="V801" s="215"/>
      <c r="W801" s="215"/>
      <c r="X801" s="216"/>
      <c r="AT801" s="211" t="s">
        <v>348</v>
      </c>
      <c r="AU801" s="211" t="s">
        <v>96</v>
      </c>
      <c r="AV801" s="14" t="s">
        <v>90</v>
      </c>
      <c r="AW801" s="14" t="s">
        <v>4</v>
      </c>
      <c r="AX801" s="14" t="s">
        <v>83</v>
      </c>
      <c r="AY801" s="211" t="s">
        <v>329</v>
      </c>
    </row>
    <row r="802" spans="1:65" s="13" customFormat="1" ht="11.25">
      <c r="B802" s="201"/>
      <c r="D802" s="202" t="s">
        <v>348</v>
      </c>
      <c r="E802" s="203" t="s">
        <v>1</v>
      </c>
      <c r="F802" s="204" t="s">
        <v>972</v>
      </c>
      <c r="H802" s="205">
        <v>146.44499999999999</v>
      </c>
      <c r="I802" s="206"/>
      <c r="J802" s="206"/>
      <c r="M802" s="201"/>
      <c r="N802" s="207"/>
      <c r="O802" s="208"/>
      <c r="P802" s="208"/>
      <c r="Q802" s="208"/>
      <c r="R802" s="208"/>
      <c r="S802" s="208"/>
      <c r="T802" s="208"/>
      <c r="U802" s="208"/>
      <c r="V802" s="208"/>
      <c r="W802" s="208"/>
      <c r="X802" s="209"/>
      <c r="AT802" s="203" t="s">
        <v>348</v>
      </c>
      <c r="AU802" s="203" t="s">
        <v>96</v>
      </c>
      <c r="AV802" s="13" t="s">
        <v>96</v>
      </c>
      <c r="AW802" s="13" t="s">
        <v>4</v>
      </c>
      <c r="AX802" s="13" t="s">
        <v>83</v>
      </c>
      <c r="AY802" s="203" t="s">
        <v>329</v>
      </c>
    </row>
    <row r="803" spans="1:65" s="13" customFormat="1" ht="11.25">
      <c r="B803" s="201"/>
      <c r="D803" s="202" t="s">
        <v>348</v>
      </c>
      <c r="E803" s="203" t="s">
        <v>1</v>
      </c>
      <c r="F803" s="204" t="s">
        <v>973</v>
      </c>
      <c r="H803" s="205">
        <v>127.093</v>
      </c>
      <c r="I803" s="206"/>
      <c r="J803" s="206"/>
      <c r="M803" s="201"/>
      <c r="N803" s="207"/>
      <c r="O803" s="208"/>
      <c r="P803" s="208"/>
      <c r="Q803" s="208"/>
      <c r="R803" s="208"/>
      <c r="S803" s="208"/>
      <c r="T803" s="208"/>
      <c r="U803" s="208"/>
      <c r="V803" s="208"/>
      <c r="W803" s="208"/>
      <c r="X803" s="209"/>
      <c r="AT803" s="203" t="s">
        <v>348</v>
      </c>
      <c r="AU803" s="203" t="s">
        <v>96</v>
      </c>
      <c r="AV803" s="13" t="s">
        <v>96</v>
      </c>
      <c r="AW803" s="13" t="s">
        <v>4</v>
      </c>
      <c r="AX803" s="13" t="s">
        <v>83</v>
      </c>
      <c r="AY803" s="203" t="s">
        <v>329</v>
      </c>
    </row>
    <row r="804" spans="1:65" s="14" customFormat="1" ht="11.25">
      <c r="B804" s="210"/>
      <c r="D804" s="202" t="s">
        <v>348</v>
      </c>
      <c r="E804" s="211" t="s">
        <v>1</v>
      </c>
      <c r="F804" s="212" t="s">
        <v>990</v>
      </c>
      <c r="H804" s="211" t="s">
        <v>1</v>
      </c>
      <c r="I804" s="213"/>
      <c r="J804" s="213"/>
      <c r="M804" s="210"/>
      <c r="N804" s="214"/>
      <c r="O804" s="215"/>
      <c r="P804" s="215"/>
      <c r="Q804" s="215"/>
      <c r="R804" s="215"/>
      <c r="S804" s="215"/>
      <c r="T804" s="215"/>
      <c r="U804" s="215"/>
      <c r="V804" s="215"/>
      <c r="W804" s="215"/>
      <c r="X804" s="216"/>
      <c r="AT804" s="211" t="s">
        <v>348</v>
      </c>
      <c r="AU804" s="211" t="s">
        <v>96</v>
      </c>
      <c r="AV804" s="14" t="s">
        <v>90</v>
      </c>
      <c r="AW804" s="14" t="s">
        <v>4</v>
      </c>
      <c r="AX804" s="14" t="s">
        <v>83</v>
      </c>
      <c r="AY804" s="211" t="s">
        <v>329</v>
      </c>
    </row>
    <row r="805" spans="1:65" s="13" customFormat="1" ht="11.25">
      <c r="B805" s="201"/>
      <c r="D805" s="202" t="s">
        <v>348</v>
      </c>
      <c r="E805" s="203" t="s">
        <v>1</v>
      </c>
      <c r="F805" s="204" t="s">
        <v>1109</v>
      </c>
      <c r="H805" s="205">
        <v>-74</v>
      </c>
      <c r="I805" s="206"/>
      <c r="J805" s="206"/>
      <c r="M805" s="201"/>
      <c r="N805" s="207"/>
      <c r="O805" s="208"/>
      <c r="P805" s="208"/>
      <c r="Q805" s="208"/>
      <c r="R805" s="208"/>
      <c r="S805" s="208"/>
      <c r="T805" s="208"/>
      <c r="U805" s="208"/>
      <c r="V805" s="208"/>
      <c r="W805" s="208"/>
      <c r="X805" s="209"/>
      <c r="AT805" s="203" t="s">
        <v>348</v>
      </c>
      <c r="AU805" s="203" t="s">
        <v>96</v>
      </c>
      <c r="AV805" s="13" t="s">
        <v>96</v>
      </c>
      <c r="AW805" s="13" t="s">
        <v>4</v>
      </c>
      <c r="AX805" s="13" t="s">
        <v>83</v>
      </c>
      <c r="AY805" s="203" t="s">
        <v>329</v>
      </c>
    </row>
    <row r="806" spans="1:65" s="15" customFormat="1" ht="11.25">
      <c r="B806" s="217"/>
      <c r="D806" s="202" t="s">
        <v>348</v>
      </c>
      <c r="E806" s="218" t="s">
        <v>1</v>
      </c>
      <c r="F806" s="219" t="s">
        <v>380</v>
      </c>
      <c r="H806" s="220">
        <v>199.53800000000001</v>
      </c>
      <c r="I806" s="221"/>
      <c r="J806" s="221"/>
      <c r="M806" s="217"/>
      <c r="N806" s="222"/>
      <c r="O806" s="223"/>
      <c r="P806" s="223"/>
      <c r="Q806" s="223"/>
      <c r="R806" s="223"/>
      <c r="S806" s="223"/>
      <c r="T806" s="223"/>
      <c r="U806" s="223"/>
      <c r="V806" s="223"/>
      <c r="W806" s="223"/>
      <c r="X806" s="224"/>
      <c r="AT806" s="218" t="s">
        <v>348</v>
      </c>
      <c r="AU806" s="218" t="s">
        <v>96</v>
      </c>
      <c r="AV806" s="15" t="s">
        <v>335</v>
      </c>
      <c r="AW806" s="15" t="s">
        <v>4</v>
      </c>
      <c r="AX806" s="15" t="s">
        <v>90</v>
      </c>
      <c r="AY806" s="218" t="s">
        <v>329</v>
      </c>
    </row>
    <row r="807" spans="1:65" s="2" customFormat="1" ht="37.9" customHeight="1">
      <c r="A807" s="37"/>
      <c r="B807" s="153"/>
      <c r="C807" s="233" t="s">
        <v>1110</v>
      </c>
      <c r="D807" s="233" t="s">
        <v>483</v>
      </c>
      <c r="E807" s="234" t="s">
        <v>1111</v>
      </c>
      <c r="F807" s="235" t="s">
        <v>1112</v>
      </c>
      <c r="G807" s="236" t="s">
        <v>334</v>
      </c>
      <c r="H807" s="237">
        <v>229.46899999999999</v>
      </c>
      <c r="I807" s="238"/>
      <c r="J807" s="239"/>
      <c r="K807" s="237">
        <f>ROUND(P807*H807,3)</f>
        <v>0</v>
      </c>
      <c r="L807" s="239"/>
      <c r="M807" s="240"/>
      <c r="N807" s="241" t="s">
        <v>1</v>
      </c>
      <c r="O807" s="195" t="s">
        <v>47</v>
      </c>
      <c r="P807" s="196">
        <f>I807+J807</f>
        <v>0</v>
      </c>
      <c r="Q807" s="196">
        <f>ROUND(I807*H807,3)</f>
        <v>0</v>
      </c>
      <c r="R807" s="196">
        <f>ROUND(J807*H807,3)</f>
        <v>0</v>
      </c>
      <c r="S807" s="66"/>
      <c r="T807" s="197">
        <f>S807*H807</f>
        <v>0</v>
      </c>
      <c r="U807" s="197">
        <v>2E-3</v>
      </c>
      <c r="V807" s="197">
        <f>U807*H807</f>
        <v>0.45893800000000001</v>
      </c>
      <c r="W807" s="197">
        <v>0</v>
      </c>
      <c r="X807" s="198">
        <f>W807*H807</f>
        <v>0</v>
      </c>
      <c r="Y807" s="37"/>
      <c r="Z807" s="37"/>
      <c r="AA807" s="37"/>
      <c r="AB807" s="37"/>
      <c r="AC807" s="37"/>
      <c r="AD807" s="37"/>
      <c r="AE807" s="37"/>
      <c r="AR807" s="199" t="s">
        <v>595</v>
      </c>
      <c r="AT807" s="199" t="s">
        <v>483</v>
      </c>
      <c r="AU807" s="199" t="s">
        <v>96</v>
      </c>
      <c r="AY807" s="19" t="s">
        <v>329</v>
      </c>
      <c r="BE807" s="115">
        <f>IF(O807="základná",K807,0)</f>
        <v>0</v>
      </c>
      <c r="BF807" s="115">
        <f>IF(O807="znížená",K807,0)</f>
        <v>0</v>
      </c>
      <c r="BG807" s="115">
        <f>IF(O807="zákl. prenesená",K807,0)</f>
        <v>0</v>
      </c>
      <c r="BH807" s="115">
        <f>IF(O807="zníž. prenesená",K807,0)</f>
        <v>0</v>
      </c>
      <c r="BI807" s="115">
        <f>IF(O807="nulová",K807,0)</f>
        <v>0</v>
      </c>
      <c r="BJ807" s="19" t="s">
        <v>96</v>
      </c>
      <c r="BK807" s="200">
        <f>ROUND(P807*H807,3)</f>
        <v>0</v>
      </c>
      <c r="BL807" s="19" t="s">
        <v>464</v>
      </c>
      <c r="BM807" s="199" t="s">
        <v>1113</v>
      </c>
    </row>
    <row r="808" spans="1:65" s="13" customFormat="1" ht="11.25">
      <c r="B808" s="201"/>
      <c r="D808" s="202" t="s">
        <v>348</v>
      </c>
      <c r="F808" s="204" t="s">
        <v>1114</v>
      </c>
      <c r="H808" s="205">
        <v>229.46899999999999</v>
      </c>
      <c r="I808" s="206"/>
      <c r="J808" s="206"/>
      <c r="M808" s="201"/>
      <c r="N808" s="207"/>
      <c r="O808" s="208"/>
      <c r="P808" s="208"/>
      <c r="Q808" s="208"/>
      <c r="R808" s="208"/>
      <c r="S808" s="208"/>
      <c r="T808" s="208"/>
      <c r="U808" s="208"/>
      <c r="V808" s="208"/>
      <c r="W808" s="208"/>
      <c r="X808" s="209"/>
      <c r="AT808" s="203" t="s">
        <v>348</v>
      </c>
      <c r="AU808" s="203" t="s">
        <v>96</v>
      </c>
      <c r="AV808" s="13" t="s">
        <v>96</v>
      </c>
      <c r="AW808" s="13" t="s">
        <v>3</v>
      </c>
      <c r="AX808" s="13" t="s">
        <v>90</v>
      </c>
      <c r="AY808" s="203" t="s">
        <v>329</v>
      </c>
    </row>
    <row r="809" spans="1:65" s="2" customFormat="1" ht="33" customHeight="1">
      <c r="A809" s="37"/>
      <c r="B809" s="153"/>
      <c r="C809" s="187" t="s">
        <v>1115</v>
      </c>
      <c r="D809" s="187" t="s">
        <v>331</v>
      </c>
      <c r="E809" s="188" t="s">
        <v>1116</v>
      </c>
      <c r="F809" s="189" t="s">
        <v>1117</v>
      </c>
      <c r="G809" s="190" t="s">
        <v>334</v>
      </c>
      <c r="H809" s="191">
        <v>106.05</v>
      </c>
      <c r="I809" s="192"/>
      <c r="J809" s="192"/>
      <c r="K809" s="191">
        <f>ROUND(P809*H809,3)</f>
        <v>0</v>
      </c>
      <c r="L809" s="193"/>
      <c r="M809" s="38"/>
      <c r="N809" s="194" t="s">
        <v>1</v>
      </c>
      <c r="O809" s="195" t="s">
        <v>47</v>
      </c>
      <c r="P809" s="196">
        <f>I809+J809</f>
        <v>0</v>
      </c>
      <c r="Q809" s="196">
        <f>ROUND(I809*H809,3)</f>
        <v>0</v>
      </c>
      <c r="R809" s="196">
        <f>ROUND(J809*H809,3)</f>
        <v>0</v>
      </c>
      <c r="S809" s="66"/>
      <c r="T809" s="197">
        <f>S809*H809</f>
        <v>0</v>
      </c>
      <c r="U809" s="197">
        <v>4.5199999999999997E-3</v>
      </c>
      <c r="V809" s="197">
        <f>U809*H809</f>
        <v>0.47934599999999994</v>
      </c>
      <c r="W809" s="197">
        <v>0</v>
      </c>
      <c r="X809" s="198">
        <f>W809*H809</f>
        <v>0</v>
      </c>
      <c r="Y809" s="37"/>
      <c r="Z809" s="37"/>
      <c r="AA809" s="37"/>
      <c r="AB809" s="37"/>
      <c r="AC809" s="37"/>
      <c r="AD809" s="37"/>
      <c r="AE809" s="37"/>
      <c r="AR809" s="199" t="s">
        <v>464</v>
      </c>
      <c r="AT809" s="199" t="s">
        <v>331</v>
      </c>
      <c r="AU809" s="199" t="s">
        <v>96</v>
      </c>
      <c r="AY809" s="19" t="s">
        <v>329</v>
      </c>
      <c r="BE809" s="115">
        <f>IF(O809="základná",K809,0)</f>
        <v>0</v>
      </c>
      <c r="BF809" s="115">
        <f>IF(O809="znížená",K809,0)</f>
        <v>0</v>
      </c>
      <c r="BG809" s="115">
        <f>IF(O809="zákl. prenesená",K809,0)</f>
        <v>0</v>
      </c>
      <c r="BH809" s="115">
        <f>IF(O809="zníž. prenesená",K809,0)</f>
        <v>0</v>
      </c>
      <c r="BI809" s="115">
        <f>IF(O809="nulová",K809,0)</f>
        <v>0</v>
      </c>
      <c r="BJ809" s="19" t="s">
        <v>96</v>
      </c>
      <c r="BK809" s="200">
        <f>ROUND(P809*H809,3)</f>
        <v>0</v>
      </c>
      <c r="BL809" s="19" t="s">
        <v>464</v>
      </c>
      <c r="BM809" s="199" t="s">
        <v>1118</v>
      </c>
    </row>
    <row r="810" spans="1:65" s="14" customFormat="1" ht="11.25">
      <c r="B810" s="210"/>
      <c r="D810" s="202" t="s">
        <v>348</v>
      </c>
      <c r="E810" s="211" t="s">
        <v>1</v>
      </c>
      <c r="F810" s="212" t="s">
        <v>1119</v>
      </c>
      <c r="H810" s="211" t="s">
        <v>1</v>
      </c>
      <c r="I810" s="213"/>
      <c r="J810" s="213"/>
      <c r="M810" s="210"/>
      <c r="N810" s="214"/>
      <c r="O810" s="215"/>
      <c r="P810" s="215"/>
      <c r="Q810" s="215"/>
      <c r="R810" s="215"/>
      <c r="S810" s="215"/>
      <c r="T810" s="215"/>
      <c r="U810" s="215"/>
      <c r="V810" s="215"/>
      <c r="W810" s="215"/>
      <c r="X810" s="216"/>
      <c r="AT810" s="211" t="s">
        <v>348</v>
      </c>
      <c r="AU810" s="211" t="s">
        <v>96</v>
      </c>
      <c r="AV810" s="14" t="s">
        <v>90</v>
      </c>
      <c r="AW810" s="14" t="s">
        <v>4</v>
      </c>
      <c r="AX810" s="14" t="s">
        <v>83</v>
      </c>
      <c r="AY810" s="211" t="s">
        <v>329</v>
      </c>
    </row>
    <row r="811" spans="1:65" s="13" customFormat="1" ht="11.25">
      <c r="B811" s="201"/>
      <c r="D811" s="202" t="s">
        <v>348</v>
      </c>
      <c r="E811" s="203" t="s">
        <v>1</v>
      </c>
      <c r="F811" s="204" t="s">
        <v>1120</v>
      </c>
      <c r="H811" s="205">
        <v>106.05</v>
      </c>
      <c r="I811" s="206"/>
      <c r="J811" s="206"/>
      <c r="M811" s="201"/>
      <c r="N811" s="207"/>
      <c r="O811" s="208"/>
      <c r="P811" s="208"/>
      <c r="Q811" s="208"/>
      <c r="R811" s="208"/>
      <c r="S811" s="208"/>
      <c r="T811" s="208"/>
      <c r="U811" s="208"/>
      <c r="V811" s="208"/>
      <c r="W811" s="208"/>
      <c r="X811" s="209"/>
      <c r="AT811" s="203" t="s">
        <v>348</v>
      </c>
      <c r="AU811" s="203" t="s">
        <v>96</v>
      </c>
      <c r="AV811" s="13" t="s">
        <v>96</v>
      </c>
      <c r="AW811" s="13" t="s">
        <v>4</v>
      </c>
      <c r="AX811" s="13" t="s">
        <v>90</v>
      </c>
      <c r="AY811" s="203" t="s">
        <v>329</v>
      </c>
    </row>
    <row r="812" spans="1:65" s="2" customFormat="1" ht="33" customHeight="1">
      <c r="A812" s="37"/>
      <c r="B812" s="153"/>
      <c r="C812" s="187" t="s">
        <v>1121</v>
      </c>
      <c r="D812" s="187" t="s">
        <v>331</v>
      </c>
      <c r="E812" s="188" t="s">
        <v>1122</v>
      </c>
      <c r="F812" s="189" t="s">
        <v>1123</v>
      </c>
      <c r="G812" s="190" t="s">
        <v>334</v>
      </c>
      <c r="H812" s="191">
        <v>116.28</v>
      </c>
      <c r="I812" s="192"/>
      <c r="J812" s="192"/>
      <c r="K812" s="191">
        <f>ROUND(P812*H812,3)</f>
        <v>0</v>
      </c>
      <c r="L812" s="193"/>
      <c r="M812" s="38"/>
      <c r="N812" s="194" t="s">
        <v>1</v>
      </c>
      <c r="O812" s="195" t="s">
        <v>47</v>
      </c>
      <c r="P812" s="196">
        <f>I812+J812</f>
        <v>0</v>
      </c>
      <c r="Q812" s="196">
        <f>ROUND(I812*H812,3)</f>
        <v>0</v>
      </c>
      <c r="R812" s="196">
        <f>ROUND(J812*H812,3)</f>
        <v>0</v>
      </c>
      <c r="S812" s="66"/>
      <c r="T812" s="197">
        <f>S812*H812</f>
        <v>0</v>
      </c>
      <c r="U812" s="197">
        <v>4.5199999999999997E-3</v>
      </c>
      <c r="V812" s="197">
        <f>U812*H812</f>
        <v>0.52558559999999999</v>
      </c>
      <c r="W812" s="197">
        <v>0</v>
      </c>
      <c r="X812" s="198">
        <f>W812*H812</f>
        <v>0</v>
      </c>
      <c r="Y812" s="37"/>
      <c r="Z812" s="37"/>
      <c r="AA812" s="37"/>
      <c r="AB812" s="37"/>
      <c r="AC812" s="37"/>
      <c r="AD812" s="37"/>
      <c r="AE812" s="37"/>
      <c r="AR812" s="199" t="s">
        <v>464</v>
      </c>
      <c r="AT812" s="199" t="s">
        <v>331</v>
      </c>
      <c r="AU812" s="199" t="s">
        <v>96</v>
      </c>
      <c r="AY812" s="19" t="s">
        <v>329</v>
      </c>
      <c r="BE812" s="115">
        <f>IF(O812="základná",K812,0)</f>
        <v>0</v>
      </c>
      <c r="BF812" s="115">
        <f>IF(O812="znížená",K812,0)</f>
        <v>0</v>
      </c>
      <c r="BG812" s="115">
        <f>IF(O812="zákl. prenesená",K812,0)</f>
        <v>0</v>
      </c>
      <c r="BH812" s="115">
        <f>IF(O812="zníž. prenesená",K812,0)</f>
        <v>0</v>
      </c>
      <c r="BI812" s="115">
        <f>IF(O812="nulová",K812,0)</f>
        <v>0</v>
      </c>
      <c r="BJ812" s="19" t="s">
        <v>96</v>
      </c>
      <c r="BK812" s="200">
        <f>ROUND(P812*H812,3)</f>
        <v>0</v>
      </c>
      <c r="BL812" s="19" t="s">
        <v>464</v>
      </c>
      <c r="BM812" s="199" t="s">
        <v>1124</v>
      </c>
    </row>
    <row r="813" spans="1:65" s="14" customFormat="1" ht="11.25">
      <c r="B813" s="210"/>
      <c r="D813" s="202" t="s">
        <v>348</v>
      </c>
      <c r="E813" s="211" t="s">
        <v>1</v>
      </c>
      <c r="F813" s="212" t="s">
        <v>1119</v>
      </c>
      <c r="H813" s="211" t="s">
        <v>1</v>
      </c>
      <c r="I813" s="213"/>
      <c r="J813" s="213"/>
      <c r="M813" s="210"/>
      <c r="N813" s="214"/>
      <c r="O813" s="215"/>
      <c r="P813" s="215"/>
      <c r="Q813" s="215"/>
      <c r="R813" s="215"/>
      <c r="S813" s="215"/>
      <c r="T813" s="215"/>
      <c r="U813" s="215"/>
      <c r="V813" s="215"/>
      <c r="W813" s="215"/>
      <c r="X813" s="216"/>
      <c r="AT813" s="211" t="s">
        <v>348</v>
      </c>
      <c r="AU813" s="211" t="s">
        <v>96</v>
      </c>
      <c r="AV813" s="14" t="s">
        <v>90</v>
      </c>
      <c r="AW813" s="14" t="s">
        <v>4</v>
      </c>
      <c r="AX813" s="14" t="s">
        <v>83</v>
      </c>
      <c r="AY813" s="211" t="s">
        <v>329</v>
      </c>
    </row>
    <row r="814" spans="1:65" s="13" customFormat="1" ht="11.25">
      <c r="B814" s="201"/>
      <c r="D814" s="202" t="s">
        <v>348</v>
      </c>
      <c r="E814" s="203" t="s">
        <v>1</v>
      </c>
      <c r="F814" s="204" t="s">
        <v>1125</v>
      </c>
      <c r="H814" s="205">
        <v>116.28</v>
      </c>
      <c r="I814" s="206"/>
      <c r="J814" s="206"/>
      <c r="M814" s="201"/>
      <c r="N814" s="207"/>
      <c r="O814" s="208"/>
      <c r="P814" s="208"/>
      <c r="Q814" s="208"/>
      <c r="R814" s="208"/>
      <c r="S814" s="208"/>
      <c r="T814" s="208"/>
      <c r="U814" s="208"/>
      <c r="V814" s="208"/>
      <c r="W814" s="208"/>
      <c r="X814" s="209"/>
      <c r="AT814" s="203" t="s">
        <v>348</v>
      </c>
      <c r="AU814" s="203" t="s">
        <v>96</v>
      </c>
      <c r="AV814" s="13" t="s">
        <v>96</v>
      </c>
      <c r="AW814" s="13" t="s">
        <v>4</v>
      </c>
      <c r="AX814" s="13" t="s">
        <v>90</v>
      </c>
      <c r="AY814" s="203" t="s">
        <v>329</v>
      </c>
    </row>
    <row r="815" spans="1:65" s="2" customFormat="1" ht="24.2" customHeight="1">
      <c r="A815" s="37"/>
      <c r="B815" s="153"/>
      <c r="C815" s="187" t="s">
        <v>1126</v>
      </c>
      <c r="D815" s="187" t="s">
        <v>331</v>
      </c>
      <c r="E815" s="188" t="s">
        <v>1127</v>
      </c>
      <c r="F815" s="189" t="s">
        <v>1128</v>
      </c>
      <c r="G815" s="190" t="s">
        <v>486</v>
      </c>
      <c r="H815" s="191">
        <v>2.5459999999999998</v>
      </c>
      <c r="I815" s="192"/>
      <c r="J815" s="192"/>
      <c r="K815" s="191">
        <f>ROUND(P815*H815,3)</f>
        <v>0</v>
      </c>
      <c r="L815" s="193"/>
      <c r="M815" s="38"/>
      <c r="N815" s="194" t="s">
        <v>1</v>
      </c>
      <c r="O815" s="195" t="s">
        <v>47</v>
      </c>
      <c r="P815" s="196">
        <f>I815+J815</f>
        <v>0</v>
      </c>
      <c r="Q815" s="196">
        <f>ROUND(I815*H815,3)</f>
        <v>0</v>
      </c>
      <c r="R815" s="196">
        <f>ROUND(J815*H815,3)</f>
        <v>0</v>
      </c>
      <c r="S815" s="66"/>
      <c r="T815" s="197">
        <f>S815*H815</f>
        <v>0</v>
      </c>
      <c r="U815" s="197">
        <v>0</v>
      </c>
      <c r="V815" s="197">
        <f>U815*H815</f>
        <v>0</v>
      </c>
      <c r="W815" s="197">
        <v>0</v>
      </c>
      <c r="X815" s="198">
        <f>W815*H815</f>
        <v>0</v>
      </c>
      <c r="Y815" s="37"/>
      <c r="Z815" s="37"/>
      <c r="AA815" s="37"/>
      <c r="AB815" s="37"/>
      <c r="AC815" s="37"/>
      <c r="AD815" s="37"/>
      <c r="AE815" s="37"/>
      <c r="AR815" s="199" t="s">
        <v>464</v>
      </c>
      <c r="AT815" s="199" t="s">
        <v>331</v>
      </c>
      <c r="AU815" s="199" t="s">
        <v>96</v>
      </c>
      <c r="AY815" s="19" t="s">
        <v>329</v>
      </c>
      <c r="BE815" s="115">
        <f>IF(O815="základná",K815,0)</f>
        <v>0</v>
      </c>
      <c r="BF815" s="115">
        <f>IF(O815="znížená",K815,0)</f>
        <v>0</v>
      </c>
      <c r="BG815" s="115">
        <f>IF(O815="zákl. prenesená",K815,0)</f>
        <v>0</v>
      </c>
      <c r="BH815" s="115">
        <f>IF(O815="zníž. prenesená",K815,0)</f>
        <v>0</v>
      </c>
      <c r="BI815" s="115">
        <f>IF(O815="nulová",K815,0)</f>
        <v>0</v>
      </c>
      <c r="BJ815" s="19" t="s">
        <v>96</v>
      </c>
      <c r="BK815" s="200">
        <f>ROUND(P815*H815,3)</f>
        <v>0</v>
      </c>
      <c r="BL815" s="19" t="s">
        <v>464</v>
      </c>
      <c r="BM815" s="199" t="s">
        <v>1129</v>
      </c>
    </row>
    <row r="816" spans="1:65" s="12" customFormat="1" ht="22.9" customHeight="1">
      <c r="B816" s="173"/>
      <c r="D816" s="174" t="s">
        <v>82</v>
      </c>
      <c r="E816" s="185" t="s">
        <v>1130</v>
      </c>
      <c r="F816" s="185" t="s">
        <v>1131</v>
      </c>
      <c r="I816" s="176"/>
      <c r="J816" s="176"/>
      <c r="K816" s="186">
        <f>BK816</f>
        <v>0</v>
      </c>
      <c r="M816" s="173"/>
      <c r="N816" s="178"/>
      <c r="O816" s="179"/>
      <c r="P816" s="179"/>
      <c r="Q816" s="180">
        <f>SUM(Q817:Q835)</f>
        <v>0</v>
      </c>
      <c r="R816" s="180">
        <f>SUM(R817:R835)</f>
        <v>0</v>
      </c>
      <c r="S816" s="179"/>
      <c r="T816" s="181">
        <f>SUM(T817:T835)</f>
        <v>0</v>
      </c>
      <c r="U816" s="179"/>
      <c r="V816" s="181">
        <f>SUM(V817:V835)</f>
        <v>3.9138169999999999</v>
      </c>
      <c r="W816" s="179"/>
      <c r="X816" s="182">
        <f>SUM(X817:X835)</f>
        <v>0</v>
      </c>
      <c r="AR816" s="174" t="s">
        <v>96</v>
      </c>
      <c r="AT816" s="183" t="s">
        <v>82</v>
      </c>
      <c r="AU816" s="183" t="s">
        <v>90</v>
      </c>
      <c r="AY816" s="174" t="s">
        <v>329</v>
      </c>
      <c r="BK816" s="184">
        <f>SUM(BK817:BK835)</f>
        <v>0</v>
      </c>
    </row>
    <row r="817" spans="1:65" s="2" customFormat="1" ht="24.2" customHeight="1">
      <c r="A817" s="37"/>
      <c r="B817" s="153"/>
      <c r="C817" s="187" t="s">
        <v>1132</v>
      </c>
      <c r="D817" s="187" t="s">
        <v>331</v>
      </c>
      <c r="E817" s="188" t="s">
        <v>1133</v>
      </c>
      <c r="F817" s="189" t="s">
        <v>1134</v>
      </c>
      <c r="G817" s="190" t="s">
        <v>334</v>
      </c>
      <c r="H817" s="191">
        <v>753.25900000000001</v>
      </c>
      <c r="I817" s="192"/>
      <c r="J817" s="192"/>
      <c r="K817" s="191">
        <f>ROUND(P817*H817,3)</f>
        <v>0</v>
      </c>
      <c r="L817" s="193"/>
      <c r="M817" s="38"/>
      <c r="N817" s="194" t="s">
        <v>1</v>
      </c>
      <c r="O817" s="195" t="s">
        <v>47</v>
      </c>
      <c r="P817" s="196">
        <f>I817+J817</f>
        <v>0</v>
      </c>
      <c r="Q817" s="196">
        <f>ROUND(I817*H817,3)</f>
        <v>0</v>
      </c>
      <c r="R817" s="196">
        <f>ROUND(J817*H817,3)</f>
        <v>0</v>
      </c>
      <c r="S817" s="66"/>
      <c r="T817" s="197">
        <f>S817*H817</f>
        <v>0</v>
      </c>
      <c r="U817" s="197">
        <v>3.5000000000000001E-3</v>
      </c>
      <c r="V817" s="197">
        <f>U817*H817</f>
        <v>2.6364065000000001</v>
      </c>
      <c r="W817" s="197">
        <v>0</v>
      </c>
      <c r="X817" s="198">
        <f>W817*H817</f>
        <v>0</v>
      </c>
      <c r="Y817" s="37"/>
      <c r="Z817" s="37"/>
      <c r="AA817" s="37"/>
      <c r="AB817" s="37"/>
      <c r="AC817" s="37"/>
      <c r="AD817" s="37"/>
      <c r="AE817" s="37"/>
      <c r="AR817" s="199" t="s">
        <v>464</v>
      </c>
      <c r="AT817" s="199" t="s">
        <v>331</v>
      </c>
      <c r="AU817" s="199" t="s">
        <v>96</v>
      </c>
      <c r="AY817" s="19" t="s">
        <v>329</v>
      </c>
      <c r="BE817" s="115">
        <f>IF(O817="základná",K817,0)</f>
        <v>0</v>
      </c>
      <c r="BF817" s="115">
        <f>IF(O817="znížená",K817,0)</f>
        <v>0</v>
      </c>
      <c r="BG817" s="115">
        <f>IF(O817="zákl. prenesená",K817,0)</f>
        <v>0</v>
      </c>
      <c r="BH817" s="115">
        <f>IF(O817="zníž. prenesená",K817,0)</f>
        <v>0</v>
      </c>
      <c r="BI817" s="115">
        <f>IF(O817="nulová",K817,0)</f>
        <v>0</v>
      </c>
      <c r="BJ817" s="19" t="s">
        <v>96</v>
      </c>
      <c r="BK817" s="200">
        <f>ROUND(P817*H817,3)</f>
        <v>0</v>
      </c>
      <c r="BL817" s="19" t="s">
        <v>464</v>
      </c>
      <c r="BM817" s="199" t="s">
        <v>1135</v>
      </c>
    </row>
    <row r="818" spans="1:65" s="2" customFormat="1" ht="24.2" customHeight="1">
      <c r="A818" s="37"/>
      <c r="B818" s="153"/>
      <c r="C818" s="233" t="s">
        <v>1136</v>
      </c>
      <c r="D818" s="233" t="s">
        <v>483</v>
      </c>
      <c r="E818" s="234" t="s">
        <v>1137</v>
      </c>
      <c r="F818" s="235" t="s">
        <v>1138</v>
      </c>
      <c r="G818" s="236" t="s">
        <v>334</v>
      </c>
      <c r="H818" s="237">
        <v>279.00900000000001</v>
      </c>
      <c r="I818" s="238"/>
      <c r="J818" s="239"/>
      <c r="K818" s="237">
        <f>ROUND(P818*H818,3)</f>
        <v>0</v>
      </c>
      <c r="L818" s="239"/>
      <c r="M818" s="240"/>
      <c r="N818" s="241" t="s">
        <v>1</v>
      </c>
      <c r="O818" s="195" t="s">
        <v>47</v>
      </c>
      <c r="P818" s="196">
        <f>I818+J818</f>
        <v>0</v>
      </c>
      <c r="Q818" s="196">
        <f>ROUND(I818*H818,3)</f>
        <v>0</v>
      </c>
      <c r="R818" s="196">
        <f>ROUND(J818*H818,3)</f>
        <v>0</v>
      </c>
      <c r="S818" s="66"/>
      <c r="T818" s="197">
        <f>S818*H818</f>
        <v>0</v>
      </c>
      <c r="U818" s="197">
        <v>3.0000000000000001E-3</v>
      </c>
      <c r="V818" s="197">
        <f>U818*H818</f>
        <v>0.83702700000000008</v>
      </c>
      <c r="W818" s="197">
        <v>0</v>
      </c>
      <c r="X818" s="198">
        <f>W818*H818</f>
        <v>0</v>
      </c>
      <c r="Y818" s="37"/>
      <c r="Z818" s="37"/>
      <c r="AA818" s="37"/>
      <c r="AB818" s="37"/>
      <c r="AC818" s="37"/>
      <c r="AD818" s="37"/>
      <c r="AE818" s="37"/>
      <c r="AR818" s="199" t="s">
        <v>595</v>
      </c>
      <c r="AT818" s="199" t="s">
        <v>483</v>
      </c>
      <c r="AU818" s="199" t="s">
        <v>96</v>
      </c>
      <c r="AY818" s="19" t="s">
        <v>329</v>
      </c>
      <c r="BE818" s="115">
        <f>IF(O818="základná",K818,0)</f>
        <v>0</v>
      </c>
      <c r="BF818" s="115">
        <f>IF(O818="znížená",K818,0)</f>
        <v>0</v>
      </c>
      <c r="BG818" s="115">
        <f>IF(O818="zákl. prenesená",K818,0)</f>
        <v>0</v>
      </c>
      <c r="BH818" s="115">
        <f>IF(O818="zníž. prenesená",K818,0)</f>
        <v>0</v>
      </c>
      <c r="BI818" s="115">
        <f>IF(O818="nulová",K818,0)</f>
        <v>0</v>
      </c>
      <c r="BJ818" s="19" t="s">
        <v>96</v>
      </c>
      <c r="BK818" s="200">
        <f>ROUND(P818*H818,3)</f>
        <v>0</v>
      </c>
      <c r="BL818" s="19" t="s">
        <v>464</v>
      </c>
      <c r="BM818" s="199" t="s">
        <v>1139</v>
      </c>
    </row>
    <row r="819" spans="1:65" s="14" customFormat="1" ht="11.25">
      <c r="B819" s="210"/>
      <c r="D819" s="202" t="s">
        <v>348</v>
      </c>
      <c r="E819" s="211" t="s">
        <v>1</v>
      </c>
      <c r="F819" s="212" t="s">
        <v>675</v>
      </c>
      <c r="H819" s="211" t="s">
        <v>1</v>
      </c>
      <c r="I819" s="213"/>
      <c r="J819" s="213"/>
      <c r="M819" s="210"/>
      <c r="N819" s="214"/>
      <c r="O819" s="215"/>
      <c r="P819" s="215"/>
      <c r="Q819" s="215"/>
      <c r="R819" s="215"/>
      <c r="S819" s="215"/>
      <c r="T819" s="215"/>
      <c r="U819" s="215"/>
      <c r="V819" s="215"/>
      <c r="W819" s="215"/>
      <c r="X819" s="216"/>
      <c r="AT819" s="211" t="s">
        <v>348</v>
      </c>
      <c r="AU819" s="211" t="s">
        <v>96</v>
      </c>
      <c r="AV819" s="14" t="s">
        <v>90</v>
      </c>
      <c r="AW819" s="14" t="s">
        <v>4</v>
      </c>
      <c r="AX819" s="14" t="s">
        <v>83</v>
      </c>
      <c r="AY819" s="211" t="s">
        <v>329</v>
      </c>
    </row>
    <row r="820" spans="1:65" s="13" customFormat="1" ht="11.25">
      <c r="B820" s="201"/>
      <c r="D820" s="202" t="s">
        <v>348</v>
      </c>
      <c r="E820" s="203" t="s">
        <v>1</v>
      </c>
      <c r="F820" s="204" t="s">
        <v>972</v>
      </c>
      <c r="H820" s="205">
        <v>146.44499999999999</v>
      </c>
      <c r="I820" s="206"/>
      <c r="J820" s="206"/>
      <c r="M820" s="201"/>
      <c r="N820" s="207"/>
      <c r="O820" s="208"/>
      <c r="P820" s="208"/>
      <c r="Q820" s="208"/>
      <c r="R820" s="208"/>
      <c r="S820" s="208"/>
      <c r="T820" s="208"/>
      <c r="U820" s="208"/>
      <c r="V820" s="208"/>
      <c r="W820" s="208"/>
      <c r="X820" s="209"/>
      <c r="AT820" s="203" t="s">
        <v>348</v>
      </c>
      <c r="AU820" s="203" t="s">
        <v>96</v>
      </c>
      <c r="AV820" s="13" t="s">
        <v>96</v>
      </c>
      <c r="AW820" s="13" t="s">
        <v>4</v>
      </c>
      <c r="AX820" s="13" t="s">
        <v>83</v>
      </c>
      <c r="AY820" s="203" t="s">
        <v>329</v>
      </c>
    </row>
    <row r="821" spans="1:65" s="13" customFormat="1" ht="11.25">
      <c r="B821" s="201"/>
      <c r="D821" s="202" t="s">
        <v>348</v>
      </c>
      <c r="E821" s="203" t="s">
        <v>1</v>
      </c>
      <c r="F821" s="204" t="s">
        <v>973</v>
      </c>
      <c r="H821" s="205">
        <v>127.093</v>
      </c>
      <c r="I821" s="206"/>
      <c r="J821" s="206"/>
      <c r="M821" s="201"/>
      <c r="N821" s="207"/>
      <c r="O821" s="208"/>
      <c r="P821" s="208"/>
      <c r="Q821" s="208"/>
      <c r="R821" s="208"/>
      <c r="S821" s="208"/>
      <c r="T821" s="208"/>
      <c r="U821" s="208"/>
      <c r="V821" s="208"/>
      <c r="W821" s="208"/>
      <c r="X821" s="209"/>
      <c r="AT821" s="203" t="s">
        <v>348</v>
      </c>
      <c r="AU821" s="203" t="s">
        <v>96</v>
      </c>
      <c r="AV821" s="13" t="s">
        <v>96</v>
      </c>
      <c r="AW821" s="13" t="s">
        <v>4</v>
      </c>
      <c r="AX821" s="13" t="s">
        <v>83</v>
      </c>
      <c r="AY821" s="203" t="s">
        <v>329</v>
      </c>
    </row>
    <row r="822" spans="1:65" s="15" customFormat="1" ht="11.25">
      <c r="B822" s="217"/>
      <c r="D822" s="202" t="s">
        <v>348</v>
      </c>
      <c r="E822" s="218" t="s">
        <v>1</v>
      </c>
      <c r="F822" s="219" t="s">
        <v>380</v>
      </c>
      <c r="H822" s="220">
        <v>273.53800000000001</v>
      </c>
      <c r="I822" s="221"/>
      <c r="J822" s="221"/>
      <c r="M822" s="217"/>
      <c r="N822" s="222"/>
      <c r="O822" s="223"/>
      <c r="P822" s="223"/>
      <c r="Q822" s="223"/>
      <c r="R822" s="223"/>
      <c r="S822" s="223"/>
      <c r="T822" s="223"/>
      <c r="U822" s="223"/>
      <c r="V822" s="223"/>
      <c r="W822" s="223"/>
      <c r="X822" s="224"/>
      <c r="AT822" s="218" t="s">
        <v>348</v>
      </c>
      <c r="AU822" s="218" t="s">
        <v>96</v>
      </c>
      <c r="AV822" s="15" t="s">
        <v>335</v>
      </c>
      <c r="AW822" s="15" t="s">
        <v>4</v>
      </c>
      <c r="AX822" s="15" t="s">
        <v>90</v>
      </c>
      <c r="AY822" s="218" t="s">
        <v>329</v>
      </c>
    </row>
    <row r="823" spans="1:65" s="13" customFormat="1" ht="11.25">
      <c r="B823" s="201"/>
      <c r="D823" s="202" t="s">
        <v>348</v>
      </c>
      <c r="F823" s="204" t="s">
        <v>1140</v>
      </c>
      <c r="H823" s="205">
        <v>279.00900000000001</v>
      </c>
      <c r="I823" s="206"/>
      <c r="J823" s="206"/>
      <c r="M823" s="201"/>
      <c r="N823" s="207"/>
      <c r="O823" s="208"/>
      <c r="P823" s="208"/>
      <c r="Q823" s="208"/>
      <c r="R823" s="208"/>
      <c r="S823" s="208"/>
      <c r="T823" s="208"/>
      <c r="U823" s="208"/>
      <c r="V823" s="208"/>
      <c r="W823" s="208"/>
      <c r="X823" s="209"/>
      <c r="AT823" s="203" t="s">
        <v>348</v>
      </c>
      <c r="AU823" s="203" t="s">
        <v>96</v>
      </c>
      <c r="AV823" s="13" t="s">
        <v>96</v>
      </c>
      <c r="AW823" s="13" t="s">
        <v>3</v>
      </c>
      <c r="AX823" s="13" t="s">
        <v>90</v>
      </c>
      <c r="AY823" s="203" t="s">
        <v>329</v>
      </c>
    </row>
    <row r="824" spans="1:65" s="2" customFormat="1" ht="24.2" customHeight="1">
      <c r="A824" s="37"/>
      <c r="B824" s="153"/>
      <c r="C824" s="233" t="s">
        <v>1141</v>
      </c>
      <c r="D824" s="233" t="s">
        <v>483</v>
      </c>
      <c r="E824" s="234" t="s">
        <v>1142</v>
      </c>
      <c r="F824" s="235" t="s">
        <v>1143</v>
      </c>
      <c r="G824" s="236" t="s">
        <v>334</v>
      </c>
      <c r="H824" s="237">
        <v>489.315</v>
      </c>
      <c r="I824" s="238"/>
      <c r="J824" s="239"/>
      <c r="K824" s="237">
        <f>ROUND(P824*H824,3)</f>
        <v>0</v>
      </c>
      <c r="L824" s="239"/>
      <c r="M824" s="240"/>
      <c r="N824" s="241" t="s">
        <v>1</v>
      </c>
      <c r="O824" s="195" t="s">
        <v>47</v>
      </c>
      <c r="P824" s="196">
        <f>I824+J824</f>
        <v>0</v>
      </c>
      <c r="Q824" s="196">
        <f>ROUND(I824*H824,3)</f>
        <v>0</v>
      </c>
      <c r="R824" s="196">
        <f>ROUND(J824*H824,3)</f>
        <v>0</v>
      </c>
      <c r="S824" s="66"/>
      <c r="T824" s="197">
        <f>S824*H824</f>
        <v>0</v>
      </c>
      <c r="U824" s="197">
        <v>8.9999999999999998E-4</v>
      </c>
      <c r="V824" s="197">
        <f>U824*H824</f>
        <v>0.44038349999999998</v>
      </c>
      <c r="W824" s="197">
        <v>0</v>
      </c>
      <c r="X824" s="198">
        <f>W824*H824</f>
        <v>0</v>
      </c>
      <c r="Y824" s="37"/>
      <c r="Z824" s="37"/>
      <c r="AA824" s="37"/>
      <c r="AB824" s="37"/>
      <c r="AC824" s="37"/>
      <c r="AD824" s="37"/>
      <c r="AE824" s="37"/>
      <c r="AR824" s="199" t="s">
        <v>595</v>
      </c>
      <c r="AT824" s="199" t="s">
        <v>483</v>
      </c>
      <c r="AU824" s="199" t="s">
        <v>96</v>
      </c>
      <c r="AY824" s="19" t="s">
        <v>329</v>
      </c>
      <c r="BE824" s="115">
        <f>IF(O824="základná",K824,0)</f>
        <v>0</v>
      </c>
      <c r="BF824" s="115">
        <f>IF(O824="znížená",K824,0)</f>
        <v>0</v>
      </c>
      <c r="BG824" s="115">
        <f>IF(O824="zákl. prenesená",K824,0)</f>
        <v>0</v>
      </c>
      <c r="BH824" s="115">
        <f>IF(O824="zníž. prenesená",K824,0)</f>
        <v>0</v>
      </c>
      <c r="BI824" s="115">
        <f>IF(O824="nulová",K824,0)</f>
        <v>0</v>
      </c>
      <c r="BJ824" s="19" t="s">
        <v>96</v>
      </c>
      <c r="BK824" s="200">
        <f>ROUND(P824*H824,3)</f>
        <v>0</v>
      </c>
      <c r="BL824" s="19" t="s">
        <v>464</v>
      </c>
      <c r="BM824" s="199" t="s">
        <v>1144</v>
      </c>
    </row>
    <row r="825" spans="1:65" s="14" customFormat="1" ht="11.25">
      <c r="B825" s="210"/>
      <c r="D825" s="202" t="s">
        <v>348</v>
      </c>
      <c r="E825" s="211" t="s">
        <v>1</v>
      </c>
      <c r="F825" s="212" t="s">
        <v>675</v>
      </c>
      <c r="H825" s="211" t="s">
        <v>1</v>
      </c>
      <c r="I825" s="213"/>
      <c r="J825" s="213"/>
      <c r="M825" s="210"/>
      <c r="N825" s="214"/>
      <c r="O825" s="215"/>
      <c r="P825" s="215"/>
      <c r="Q825" s="215"/>
      <c r="R825" s="215"/>
      <c r="S825" s="215"/>
      <c r="T825" s="215"/>
      <c r="U825" s="215"/>
      <c r="V825" s="215"/>
      <c r="W825" s="215"/>
      <c r="X825" s="216"/>
      <c r="AT825" s="211" t="s">
        <v>348</v>
      </c>
      <c r="AU825" s="211" t="s">
        <v>96</v>
      </c>
      <c r="AV825" s="14" t="s">
        <v>90</v>
      </c>
      <c r="AW825" s="14" t="s">
        <v>4</v>
      </c>
      <c r="AX825" s="14" t="s">
        <v>83</v>
      </c>
      <c r="AY825" s="211" t="s">
        <v>329</v>
      </c>
    </row>
    <row r="826" spans="1:65" s="13" customFormat="1" ht="11.25">
      <c r="B826" s="201"/>
      <c r="D826" s="202" t="s">
        <v>348</v>
      </c>
      <c r="E826" s="203" t="s">
        <v>1</v>
      </c>
      <c r="F826" s="204" t="s">
        <v>965</v>
      </c>
      <c r="H826" s="205">
        <v>17.37</v>
      </c>
      <c r="I826" s="206"/>
      <c r="J826" s="206"/>
      <c r="M826" s="201"/>
      <c r="N826" s="207"/>
      <c r="O826" s="208"/>
      <c r="P826" s="208"/>
      <c r="Q826" s="208"/>
      <c r="R826" s="208"/>
      <c r="S826" s="208"/>
      <c r="T826" s="208"/>
      <c r="U826" s="208"/>
      <c r="V826" s="208"/>
      <c r="W826" s="208"/>
      <c r="X826" s="209"/>
      <c r="AT826" s="203" t="s">
        <v>348</v>
      </c>
      <c r="AU826" s="203" t="s">
        <v>96</v>
      </c>
      <c r="AV826" s="13" t="s">
        <v>96</v>
      </c>
      <c r="AW826" s="13" t="s">
        <v>4</v>
      </c>
      <c r="AX826" s="13" t="s">
        <v>83</v>
      </c>
      <c r="AY826" s="203" t="s">
        <v>329</v>
      </c>
    </row>
    <row r="827" spans="1:65" s="13" customFormat="1" ht="11.25">
      <c r="B827" s="201"/>
      <c r="D827" s="202" t="s">
        <v>348</v>
      </c>
      <c r="E827" s="203" t="s">
        <v>1</v>
      </c>
      <c r="F827" s="204" t="s">
        <v>966</v>
      </c>
      <c r="H827" s="205">
        <v>111.316</v>
      </c>
      <c r="I827" s="206"/>
      <c r="J827" s="206"/>
      <c r="M827" s="201"/>
      <c r="N827" s="207"/>
      <c r="O827" s="208"/>
      <c r="P827" s="208"/>
      <c r="Q827" s="208"/>
      <c r="R827" s="208"/>
      <c r="S827" s="208"/>
      <c r="T827" s="208"/>
      <c r="U827" s="208"/>
      <c r="V827" s="208"/>
      <c r="W827" s="208"/>
      <c r="X827" s="209"/>
      <c r="AT827" s="203" t="s">
        <v>348</v>
      </c>
      <c r="AU827" s="203" t="s">
        <v>96</v>
      </c>
      <c r="AV827" s="13" t="s">
        <v>96</v>
      </c>
      <c r="AW827" s="13" t="s">
        <v>4</v>
      </c>
      <c r="AX827" s="13" t="s">
        <v>83</v>
      </c>
      <c r="AY827" s="203" t="s">
        <v>329</v>
      </c>
    </row>
    <row r="828" spans="1:65" s="13" customFormat="1" ht="11.25">
      <c r="B828" s="201"/>
      <c r="D828" s="202" t="s">
        <v>348</v>
      </c>
      <c r="E828" s="203" t="s">
        <v>1</v>
      </c>
      <c r="F828" s="204" t="s">
        <v>967</v>
      </c>
      <c r="H828" s="205">
        <v>11.286</v>
      </c>
      <c r="I828" s="206"/>
      <c r="J828" s="206"/>
      <c r="M828" s="201"/>
      <c r="N828" s="207"/>
      <c r="O828" s="208"/>
      <c r="P828" s="208"/>
      <c r="Q828" s="208"/>
      <c r="R828" s="208"/>
      <c r="S828" s="208"/>
      <c r="T828" s="208"/>
      <c r="U828" s="208"/>
      <c r="V828" s="208"/>
      <c r="W828" s="208"/>
      <c r="X828" s="209"/>
      <c r="AT828" s="203" t="s">
        <v>348</v>
      </c>
      <c r="AU828" s="203" t="s">
        <v>96</v>
      </c>
      <c r="AV828" s="13" t="s">
        <v>96</v>
      </c>
      <c r="AW828" s="13" t="s">
        <v>4</v>
      </c>
      <c r="AX828" s="13" t="s">
        <v>83</v>
      </c>
      <c r="AY828" s="203" t="s">
        <v>329</v>
      </c>
    </row>
    <row r="829" spans="1:65" s="13" customFormat="1" ht="11.25">
      <c r="B829" s="201"/>
      <c r="D829" s="202" t="s">
        <v>348</v>
      </c>
      <c r="E829" s="203" t="s">
        <v>1</v>
      </c>
      <c r="F829" s="204" t="s">
        <v>968</v>
      </c>
      <c r="H829" s="205">
        <v>25.571999999999999</v>
      </c>
      <c r="I829" s="206"/>
      <c r="J829" s="206"/>
      <c r="M829" s="201"/>
      <c r="N829" s="207"/>
      <c r="O829" s="208"/>
      <c r="P829" s="208"/>
      <c r="Q829" s="208"/>
      <c r="R829" s="208"/>
      <c r="S829" s="208"/>
      <c r="T829" s="208"/>
      <c r="U829" s="208"/>
      <c r="V829" s="208"/>
      <c r="W829" s="208"/>
      <c r="X829" s="209"/>
      <c r="AT829" s="203" t="s">
        <v>348</v>
      </c>
      <c r="AU829" s="203" t="s">
        <v>96</v>
      </c>
      <c r="AV829" s="13" t="s">
        <v>96</v>
      </c>
      <c r="AW829" s="13" t="s">
        <v>4</v>
      </c>
      <c r="AX829" s="13" t="s">
        <v>83</v>
      </c>
      <c r="AY829" s="203" t="s">
        <v>329</v>
      </c>
    </row>
    <row r="830" spans="1:65" s="13" customFormat="1" ht="11.25">
      <c r="B830" s="201"/>
      <c r="D830" s="202" t="s">
        <v>348</v>
      </c>
      <c r="E830" s="203" t="s">
        <v>1</v>
      </c>
      <c r="F830" s="204" t="s">
        <v>969</v>
      </c>
      <c r="H830" s="205">
        <v>12.199</v>
      </c>
      <c r="I830" s="206"/>
      <c r="J830" s="206"/>
      <c r="M830" s="201"/>
      <c r="N830" s="207"/>
      <c r="O830" s="208"/>
      <c r="P830" s="208"/>
      <c r="Q830" s="208"/>
      <c r="R830" s="208"/>
      <c r="S830" s="208"/>
      <c r="T830" s="208"/>
      <c r="U830" s="208"/>
      <c r="V830" s="208"/>
      <c r="W830" s="208"/>
      <c r="X830" s="209"/>
      <c r="AT830" s="203" t="s">
        <v>348</v>
      </c>
      <c r="AU830" s="203" t="s">
        <v>96</v>
      </c>
      <c r="AV830" s="13" t="s">
        <v>96</v>
      </c>
      <c r="AW830" s="13" t="s">
        <v>4</v>
      </c>
      <c r="AX830" s="13" t="s">
        <v>83</v>
      </c>
      <c r="AY830" s="203" t="s">
        <v>329</v>
      </c>
    </row>
    <row r="831" spans="1:65" s="13" customFormat="1" ht="11.25">
      <c r="B831" s="201"/>
      <c r="D831" s="202" t="s">
        <v>348</v>
      </c>
      <c r="E831" s="203" t="s">
        <v>1</v>
      </c>
      <c r="F831" s="204" t="s">
        <v>970</v>
      </c>
      <c r="H831" s="205">
        <v>10.98</v>
      </c>
      <c r="I831" s="206"/>
      <c r="J831" s="206"/>
      <c r="M831" s="201"/>
      <c r="N831" s="207"/>
      <c r="O831" s="208"/>
      <c r="P831" s="208"/>
      <c r="Q831" s="208"/>
      <c r="R831" s="208"/>
      <c r="S831" s="208"/>
      <c r="T831" s="208"/>
      <c r="U831" s="208"/>
      <c r="V831" s="208"/>
      <c r="W831" s="208"/>
      <c r="X831" s="209"/>
      <c r="AT831" s="203" t="s">
        <v>348</v>
      </c>
      <c r="AU831" s="203" t="s">
        <v>96</v>
      </c>
      <c r="AV831" s="13" t="s">
        <v>96</v>
      </c>
      <c r="AW831" s="13" t="s">
        <v>4</v>
      </c>
      <c r="AX831" s="13" t="s">
        <v>83</v>
      </c>
      <c r="AY831" s="203" t="s">
        <v>329</v>
      </c>
    </row>
    <row r="832" spans="1:65" s="13" customFormat="1" ht="11.25">
      <c r="B832" s="201"/>
      <c r="D832" s="202" t="s">
        <v>348</v>
      </c>
      <c r="E832" s="203" t="s">
        <v>1</v>
      </c>
      <c r="F832" s="204" t="s">
        <v>971</v>
      </c>
      <c r="H832" s="205">
        <v>290.99799999999999</v>
      </c>
      <c r="I832" s="206"/>
      <c r="J832" s="206"/>
      <c r="M832" s="201"/>
      <c r="N832" s="207"/>
      <c r="O832" s="208"/>
      <c r="P832" s="208"/>
      <c r="Q832" s="208"/>
      <c r="R832" s="208"/>
      <c r="S832" s="208"/>
      <c r="T832" s="208"/>
      <c r="U832" s="208"/>
      <c r="V832" s="208"/>
      <c r="W832" s="208"/>
      <c r="X832" s="209"/>
      <c r="AT832" s="203" t="s">
        <v>348</v>
      </c>
      <c r="AU832" s="203" t="s">
        <v>96</v>
      </c>
      <c r="AV832" s="13" t="s">
        <v>96</v>
      </c>
      <c r="AW832" s="13" t="s">
        <v>4</v>
      </c>
      <c r="AX832" s="13" t="s">
        <v>83</v>
      </c>
      <c r="AY832" s="203" t="s">
        <v>329</v>
      </c>
    </row>
    <row r="833" spans="1:65" s="15" customFormat="1" ht="11.25">
      <c r="B833" s="217"/>
      <c r="D833" s="202" t="s">
        <v>348</v>
      </c>
      <c r="E833" s="218" t="s">
        <v>1</v>
      </c>
      <c r="F833" s="219" t="s">
        <v>380</v>
      </c>
      <c r="H833" s="220">
        <v>479.721</v>
      </c>
      <c r="I833" s="221"/>
      <c r="J833" s="221"/>
      <c r="M833" s="217"/>
      <c r="N833" s="222"/>
      <c r="O833" s="223"/>
      <c r="P833" s="223"/>
      <c r="Q833" s="223"/>
      <c r="R833" s="223"/>
      <c r="S833" s="223"/>
      <c r="T833" s="223"/>
      <c r="U833" s="223"/>
      <c r="V833" s="223"/>
      <c r="W833" s="223"/>
      <c r="X833" s="224"/>
      <c r="AT833" s="218" t="s">
        <v>348</v>
      </c>
      <c r="AU833" s="218" t="s">
        <v>96</v>
      </c>
      <c r="AV833" s="15" t="s">
        <v>335</v>
      </c>
      <c r="AW833" s="15" t="s">
        <v>4</v>
      </c>
      <c r="AX833" s="15" t="s">
        <v>90</v>
      </c>
      <c r="AY833" s="218" t="s">
        <v>329</v>
      </c>
    </row>
    <row r="834" spans="1:65" s="13" customFormat="1" ht="11.25">
      <c r="B834" s="201"/>
      <c r="D834" s="202" t="s">
        <v>348</v>
      </c>
      <c r="F834" s="204" t="s">
        <v>1145</v>
      </c>
      <c r="H834" s="205">
        <v>489.315</v>
      </c>
      <c r="I834" s="206"/>
      <c r="J834" s="206"/>
      <c r="M834" s="201"/>
      <c r="N834" s="207"/>
      <c r="O834" s="208"/>
      <c r="P834" s="208"/>
      <c r="Q834" s="208"/>
      <c r="R834" s="208"/>
      <c r="S834" s="208"/>
      <c r="T834" s="208"/>
      <c r="U834" s="208"/>
      <c r="V834" s="208"/>
      <c r="W834" s="208"/>
      <c r="X834" s="209"/>
      <c r="AT834" s="203" t="s">
        <v>348</v>
      </c>
      <c r="AU834" s="203" t="s">
        <v>96</v>
      </c>
      <c r="AV834" s="13" t="s">
        <v>96</v>
      </c>
      <c r="AW834" s="13" t="s">
        <v>3</v>
      </c>
      <c r="AX834" s="13" t="s">
        <v>90</v>
      </c>
      <c r="AY834" s="203" t="s">
        <v>329</v>
      </c>
    </row>
    <row r="835" spans="1:65" s="2" customFormat="1" ht="24.2" customHeight="1">
      <c r="A835" s="37"/>
      <c r="B835" s="153"/>
      <c r="C835" s="187" t="s">
        <v>1146</v>
      </c>
      <c r="D835" s="187" t="s">
        <v>331</v>
      </c>
      <c r="E835" s="188" t="s">
        <v>1147</v>
      </c>
      <c r="F835" s="189" t="s">
        <v>1148</v>
      </c>
      <c r="G835" s="190" t="s">
        <v>486</v>
      </c>
      <c r="H835" s="191">
        <v>3.9140000000000001</v>
      </c>
      <c r="I835" s="192"/>
      <c r="J835" s="192"/>
      <c r="K835" s="191">
        <f>ROUND(P835*H835,3)</f>
        <v>0</v>
      </c>
      <c r="L835" s="193"/>
      <c r="M835" s="38"/>
      <c r="N835" s="194" t="s">
        <v>1</v>
      </c>
      <c r="O835" s="195" t="s">
        <v>47</v>
      </c>
      <c r="P835" s="196">
        <f>I835+J835</f>
        <v>0</v>
      </c>
      <c r="Q835" s="196">
        <f>ROUND(I835*H835,3)</f>
        <v>0</v>
      </c>
      <c r="R835" s="196">
        <f>ROUND(J835*H835,3)</f>
        <v>0</v>
      </c>
      <c r="S835" s="66"/>
      <c r="T835" s="197">
        <f>S835*H835</f>
        <v>0</v>
      </c>
      <c r="U835" s="197">
        <v>0</v>
      </c>
      <c r="V835" s="197">
        <f>U835*H835</f>
        <v>0</v>
      </c>
      <c r="W835" s="197">
        <v>0</v>
      </c>
      <c r="X835" s="198">
        <f>W835*H835</f>
        <v>0</v>
      </c>
      <c r="Y835" s="37"/>
      <c r="Z835" s="37"/>
      <c r="AA835" s="37"/>
      <c r="AB835" s="37"/>
      <c r="AC835" s="37"/>
      <c r="AD835" s="37"/>
      <c r="AE835" s="37"/>
      <c r="AR835" s="199" t="s">
        <v>464</v>
      </c>
      <c r="AT835" s="199" t="s">
        <v>331</v>
      </c>
      <c r="AU835" s="199" t="s">
        <v>96</v>
      </c>
      <c r="AY835" s="19" t="s">
        <v>329</v>
      </c>
      <c r="BE835" s="115">
        <f>IF(O835="základná",K835,0)</f>
        <v>0</v>
      </c>
      <c r="BF835" s="115">
        <f>IF(O835="znížená",K835,0)</f>
        <v>0</v>
      </c>
      <c r="BG835" s="115">
        <f>IF(O835="zákl. prenesená",K835,0)</f>
        <v>0</v>
      </c>
      <c r="BH835" s="115">
        <f>IF(O835="zníž. prenesená",K835,0)</f>
        <v>0</v>
      </c>
      <c r="BI835" s="115">
        <f>IF(O835="nulová",K835,0)</f>
        <v>0</v>
      </c>
      <c r="BJ835" s="19" t="s">
        <v>96</v>
      </c>
      <c r="BK835" s="200">
        <f>ROUND(P835*H835,3)</f>
        <v>0</v>
      </c>
      <c r="BL835" s="19" t="s">
        <v>464</v>
      </c>
      <c r="BM835" s="199" t="s">
        <v>1149</v>
      </c>
    </row>
    <row r="836" spans="1:65" s="12" customFormat="1" ht="22.9" customHeight="1">
      <c r="B836" s="173"/>
      <c r="D836" s="174" t="s">
        <v>82</v>
      </c>
      <c r="E836" s="185" t="s">
        <v>1150</v>
      </c>
      <c r="F836" s="185" t="s">
        <v>1151</v>
      </c>
      <c r="I836" s="176"/>
      <c r="J836" s="176"/>
      <c r="K836" s="186">
        <f>BK836</f>
        <v>0</v>
      </c>
      <c r="M836" s="173"/>
      <c r="N836" s="178"/>
      <c r="O836" s="179"/>
      <c r="P836" s="179"/>
      <c r="Q836" s="180">
        <f>SUM(Q837:Q839)</f>
        <v>0</v>
      </c>
      <c r="R836" s="180">
        <f>SUM(R837:R839)</f>
        <v>0</v>
      </c>
      <c r="S836" s="179"/>
      <c r="T836" s="181">
        <f>SUM(T837:T839)</f>
        <v>0</v>
      </c>
      <c r="U836" s="179"/>
      <c r="V836" s="181">
        <f>SUM(V837:V839)</f>
        <v>1.8106724999999999</v>
      </c>
      <c r="W836" s="179"/>
      <c r="X836" s="182">
        <f>SUM(X837:X839)</f>
        <v>0</v>
      </c>
      <c r="AR836" s="174" t="s">
        <v>96</v>
      </c>
      <c r="AT836" s="183" t="s">
        <v>82</v>
      </c>
      <c r="AU836" s="183" t="s">
        <v>90</v>
      </c>
      <c r="AY836" s="174" t="s">
        <v>329</v>
      </c>
      <c r="BK836" s="184">
        <f>SUM(BK837:BK839)</f>
        <v>0</v>
      </c>
    </row>
    <row r="837" spans="1:65" s="2" customFormat="1" ht="24.2" customHeight="1">
      <c r="A837" s="37"/>
      <c r="B837" s="153"/>
      <c r="C837" s="187" t="s">
        <v>1152</v>
      </c>
      <c r="D837" s="187" t="s">
        <v>331</v>
      </c>
      <c r="E837" s="188" t="s">
        <v>1153</v>
      </c>
      <c r="F837" s="189" t="s">
        <v>1154</v>
      </c>
      <c r="G837" s="190" t="s">
        <v>334</v>
      </c>
      <c r="H837" s="191">
        <v>79.625</v>
      </c>
      <c r="I837" s="192"/>
      <c r="J837" s="192"/>
      <c r="K837" s="191">
        <f>ROUND(P837*H837,3)</f>
        <v>0</v>
      </c>
      <c r="L837" s="193"/>
      <c r="M837" s="38"/>
      <c r="N837" s="194" t="s">
        <v>1</v>
      </c>
      <c r="O837" s="195" t="s">
        <v>47</v>
      </c>
      <c r="P837" s="196">
        <f>I837+J837</f>
        <v>0</v>
      </c>
      <c r="Q837" s="196">
        <f>ROUND(I837*H837,3)</f>
        <v>0</v>
      </c>
      <c r="R837" s="196">
        <f>ROUND(J837*H837,3)</f>
        <v>0</v>
      </c>
      <c r="S837" s="66"/>
      <c r="T837" s="197">
        <f>S837*H837</f>
        <v>0</v>
      </c>
      <c r="U837" s="197">
        <v>2.274E-2</v>
      </c>
      <c r="V837" s="197">
        <f>U837*H837</f>
        <v>1.8106724999999999</v>
      </c>
      <c r="W837" s="197">
        <v>0</v>
      </c>
      <c r="X837" s="198">
        <f>W837*H837</f>
        <v>0</v>
      </c>
      <c r="Y837" s="37"/>
      <c r="Z837" s="37"/>
      <c r="AA837" s="37"/>
      <c r="AB837" s="37"/>
      <c r="AC837" s="37"/>
      <c r="AD837" s="37"/>
      <c r="AE837" s="37"/>
      <c r="AR837" s="199" t="s">
        <v>464</v>
      </c>
      <c r="AT837" s="199" t="s">
        <v>331</v>
      </c>
      <c r="AU837" s="199" t="s">
        <v>96</v>
      </c>
      <c r="AY837" s="19" t="s">
        <v>329</v>
      </c>
      <c r="BE837" s="115">
        <f>IF(O837="základná",K837,0)</f>
        <v>0</v>
      </c>
      <c r="BF837" s="115">
        <f>IF(O837="znížená",K837,0)</f>
        <v>0</v>
      </c>
      <c r="BG837" s="115">
        <f>IF(O837="zákl. prenesená",K837,0)</f>
        <v>0</v>
      </c>
      <c r="BH837" s="115">
        <f>IF(O837="zníž. prenesená",K837,0)</f>
        <v>0</v>
      </c>
      <c r="BI837" s="115">
        <f>IF(O837="nulová",K837,0)</f>
        <v>0</v>
      </c>
      <c r="BJ837" s="19" t="s">
        <v>96</v>
      </c>
      <c r="BK837" s="200">
        <f>ROUND(P837*H837,3)</f>
        <v>0</v>
      </c>
      <c r="BL837" s="19" t="s">
        <v>464</v>
      </c>
      <c r="BM837" s="199" t="s">
        <v>1155</v>
      </c>
    </row>
    <row r="838" spans="1:65" s="13" customFormat="1" ht="11.25">
      <c r="B838" s="201"/>
      <c r="D838" s="202" t="s">
        <v>348</v>
      </c>
      <c r="E838" s="203" t="s">
        <v>1</v>
      </c>
      <c r="F838" s="204" t="s">
        <v>1156</v>
      </c>
      <c r="H838" s="205">
        <v>79.625</v>
      </c>
      <c r="I838" s="206"/>
      <c r="J838" s="206"/>
      <c r="M838" s="201"/>
      <c r="N838" s="207"/>
      <c r="O838" s="208"/>
      <c r="P838" s="208"/>
      <c r="Q838" s="208"/>
      <c r="R838" s="208"/>
      <c r="S838" s="208"/>
      <c r="T838" s="208"/>
      <c r="U838" s="208"/>
      <c r="V838" s="208"/>
      <c r="W838" s="208"/>
      <c r="X838" s="209"/>
      <c r="AT838" s="203" t="s">
        <v>348</v>
      </c>
      <c r="AU838" s="203" t="s">
        <v>96</v>
      </c>
      <c r="AV838" s="13" t="s">
        <v>96</v>
      </c>
      <c r="AW838" s="13" t="s">
        <v>4</v>
      </c>
      <c r="AX838" s="13" t="s">
        <v>90</v>
      </c>
      <c r="AY838" s="203" t="s">
        <v>329</v>
      </c>
    </row>
    <row r="839" spans="1:65" s="2" customFormat="1" ht="24.2" customHeight="1">
      <c r="A839" s="37"/>
      <c r="B839" s="153"/>
      <c r="C839" s="187" t="s">
        <v>1157</v>
      </c>
      <c r="D839" s="187" t="s">
        <v>331</v>
      </c>
      <c r="E839" s="188" t="s">
        <v>1158</v>
      </c>
      <c r="F839" s="189" t="s">
        <v>1159</v>
      </c>
      <c r="G839" s="190" t="s">
        <v>486</v>
      </c>
      <c r="H839" s="191">
        <v>1.8109999999999999</v>
      </c>
      <c r="I839" s="192"/>
      <c r="J839" s="192"/>
      <c r="K839" s="191">
        <f>ROUND(P839*H839,3)</f>
        <v>0</v>
      </c>
      <c r="L839" s="193"/>
      <c r="M839" s="38"/>
      <c r="N839" s="194" t="s">
        <v>1</v>
      </c>
      <c r="O839" s="195" t="s">
        <v>47</v>
      </c>
      <c r="P839" s="196">
        <f>I839+J839</f>
        <v>0</v>
      </c>
      <c r="Q839" s="196">
        <f>ROUND(I839*H839,3)</f>
        <v>0</v>
      </c>
      <c r="R839" s="196">
        <f>ROUND(J839*H839,3)</f>
        <v>0</v>
      </c>
      <c r="S839" s="66"/>
      <c r="T839" s="197">
        <f>S839*H839</f>
        <v>0</v>
      </c>
      <c r="U839" s="197">
        <v>0</v>
      </c>
      <c r="V839" s="197">
        <f>U839*H839</f>
        <v>0</v>
      </c>
      <c r="W839" s="197">
        <v>0</v>
      </c>
      <c r="X839" s="198">
        <f>W839*H839</f>
        <v>0</v>
      </c>
      <c r="Y839" s="37"/>
      <c r="Z839" s="37"/>
      <c r="AA839" s="37"/>
      <c r="AB839" s="37"/>
      <c r="AC839" s="37"/>
      <c r="AD839" s="37"/>
      <c r="AE839" s="37"/>
      <c r="AR839" s="199" t="s">
        <v>464</v>
      </c>
      <c r="AT839" s="199" t="s">
        <v>331</v>
      </c>
      <c r="AU839" s="199" t="s">
        <v>96</v>
      </c>
      <c r="AY839" s="19" t="s">
        <v>329</v>
      </c>
      <c r="BE839" s="115">
        <f>IF(O839="základná",K839,0)</f>
        <v>0</v>
      </c>
      <c r="BF839" s="115">
        <f>IF(O839="znížená",K839,0)</f>
        <v>0</v>
      </c>
      <c r="BG839" s="115">
        <f>IF(O839="zákl. prenesená",K839,0)</f>
        <v>0</v>
      </c>
      <c r="BH839" s="115">
        <f>IF(O839="zníž. prenesená",K839,0)</f>
        <v>0</v>
      </c>
      <c r="BI839" s="115">
        <f>IF(O839="nulová",K839,0)</f>
        <v>0</v>
      </c>
      <c r="BJ839" s="19" t="s">
        <v>96</v>
      </c>
      <c r="BK839" s="200">
        <f>ROUND(P839*H839,3)</f>
        <v>0</v>
      </c>
      <c r="BL839" s="19" t="s">
        <v>464</v>
      </c>
      <c r="BM839" s="199" t="s">
        <v>1160</v>
      </c>
    </row>
    <row r="840" spans="1:65" s="12" customFormat="1" ht="22.9" customHeight="1">
      <c r="B840" s="173"/>
      <c r="D840" s="174" t="s">
        <v>82</v>
      </c>
      <c r="E840" s="185" t="s">
        <v>1161</v>
      </c>
      <c r="F840" s="185" t="s">
        <v>1162</v>
      </c>
      <c r="I840" s="176"/>
      <c r="J840" s="176"/>
      <c r="K840" s="186">
        <f>BK840</f>
        <v>0</v>
      </c>
      <c r="M840" s="173"/>
      <c r="N840" s="178"/>
      <c r="O840" s="179"/>
      <c r="P840" s="179"/>
      <c r="Q840" s="180">
        <f>SUM(Q841:Q854)</f>
        <v>0</v>
      </c>
      <c r="R840" s="180">
        <f>SUM(R841:R854)</f>
        <v>0</v>
      </c>
      <c r="S840" s="179"/>
      <c r="T840" s="181">
        <f>SUM(T841:T854)</f>
        <v>0</v>
      </c>
      <c r="U840" s="179"/>
      <c r="V840" s="181">
        <f>SUM(V841:V854)</f>
        <v>0.14546200000000001</v>
      </c>
      <c r="W840" s="179"/>
      <c r="X840" s="182">
        <f>SUM(X841:X854)</f>
        <v>0</v>
      </c>
      <c r="AR840" s="174" t="s">
        <v>96</v>
      </c>
      <c r="AT840" s="183" t="s">
        <v>82</v>
      </c>
      <c r="AU840" s="183" t="s">
        <v>90</v>
      </c>
      <c r="AY840" s="174" t="s">
        <v>329</v>
      </c>
      <c r="BK840" s="184">
        <f>SUM(BK841:BK854)</f>
        <v>0</v>
      </c>
    </row>
    <row r="841" spans="1:65" s="2" customFormat="1" ht="24.2" customHeight="1">
      <c r="A841" s="37"/>
      <c r="B841" s="153"/>
      <c r="C841" s="187" t="s">
        <v>1163</v>
      </c>
      <c r="D841" s="187" t="s">
        <v>331</v>
      </c>
      <c r="E841" s="188" t="s">
        <v>1164</v>
      </c>
      <c r="F841" s="189" t="s">
        <v>1165</v>
      </c>
      <c r="G841" s="190" t="s">
        <v>342</v>
      </c>
      <c r="H841" s="191">
        <v>3.6</v>
      </c>
      <c r="I841" s="192"/>
      <c r="J841" s="192"/>
      <c r="K841" s="191">
        <f>ROUND(P841*H841,3)</f>
        <v>0</v>
      </c>
      <c r="L841" s="193"/>
      <c r="M841" s="38"/>
      <c r="N841" s="194" t="s">
        <v>1</v>
      </c>
      <c r="O841" s="195" t="s">
        <v>47</v>
      </c>
      <c r="P841" s="196">
        <f>I841+J841</f>
        <v>0</v>
      </c>
      <c r="Q841" s="196">
        <f>ROUND(I841*H841,3)</f>
        <v>0</v>
      </c>
      <c r="R841" s="196">
        <f>ROUND(J841*H841,3)</f>
        <v>0</v>
      </c>
      <c r="S841" s="66"/>
      <c r="T841" s="197">
        <f>S841*H841</f>
        <v>0</v>
      </c>
      <c r="U841" s="197">
        <v>2.1000000000000001E-4</v>
      </c>
      <c r="V841" s="197">
        <f>U841*H841</f>
        <v>7.5600000000000005E-4</v>
      </c>
      <c r="W841" s="197">
        <v>0</v>
      </c>
      <c r="X841" s="198">
        <f>W841*H841</f>
        <v>0</v>
      </c>
      <c r="Y841" s="37"/>
      <c r="Z841" s="37"/>
      <c r="AA841" s="37"/>
      <c r="AB841" s="37"/>
      <c r="AC841" s="37"/>
      <c r="AD841" s="37"/>
      <c r="AE841" s="37"/>
      <c r="AR841" s="199" t="s">
        <v>464</v>
      </c>
      <c r="AT841" s="199" t="s">
        <v>331</v>
      </c>
      <c r="AU841" s="199" t="s">
        <v>96</v>
      </c>
      <c r="AY841" s="19" t="s">
        <v>329</v>
      </c>
      <c r="BE841" s="115">
        <f>IF(O841="základná",K841,0)</f>
        <v>0</v>
      </c>
      <c r="BF841" s="115">
        <f>IF(O841="znížená",K841,0)</f>
        <v>0</v>
      </c>
      <c r="BG841" s="115">
        <f>IF(O841="zákl. prenesená",K841,0)</f>
        <v>0</v>
      </c>
      <c r="BH841" s="115">
        <f>IF(O841="zníž. prenesená",K841,0)</f>
        <v>0</v>
      </c>
      <c r="BI841" s="115">
        <f>IF(O841="nulová",K841,0)</f>
        <v>0</v>
      </c>
      <c r="BJ841" s="19" t="s">
        <v>96</v>
      </c>
      <c r="BK841" s="200">
        <f>ROUND(P841*H841,3)</f>
        <v>0</v>
      </c>
      <c r="BL841" s="19" t="s">
        <v>464</v>
      </c>
      <c r="BM841" s="199" t="s">
        <v>1166</v>
      </c>
    </row>
    <row r="842" spans="1:65" s="13" customFormat="1" ht="11.25">
      <c r="B842" s="201"/>
      <c r="D842" s="202" t="s">
        <v>348</v>
      </c>
      <c r="E842" s="203" t="s">
        <v>1</v>
      </c>
      <c r="F842" s="204" t="s">
        <v>1167</v>
      </c>
      <c r="H842" s="205">
        <v>3.6</v>
      </c>
      <c r="I842" s="206"/>
      <c r="J842" s="206"/>
      <c r="M842" s="201"/>
      <c r="N842" s="207"/>
      <c r="O842" s="208"/>
      <c r="P842" s="208"/>
      <c r="Q842" s="208"/>
      <c r="R842" s="208"/>
      <c r="S842" s="208"/>
      <c r="T842" s="208"/>
      <c r="U842" s="208"/>
      <c r="V842" s="208"/>
      <c r="W842" s="208"/>
      <c r="X842" s="209"/>
      <c r="AT842" s="203" t="s">
        <v>348</v>
      </c>
      <c r="AU842" s="203" t="s">
        <v>96</v>
      </c>
      <c r="AV842" s="13" t="s">
        <v>96</v>
      </c>
      <c r="AW842" s="13" t="s">
        <v>4</v>
      </c>
      <c r="AX842" s="13" t="s">
        <v>90</v>
      </c>
      <c r="AY842" s="203" t="s">
        <v>329</v>
      </c>
    </row>
    <row r="843" spans="1:65" s="2" customFormat="1" ht="37.9" customHeight="1">
      <c r="A843" s="37"/>
      <c r="B843" s="153"/>
      <c r="C843" s="233" t="s">
        <v>1168</v>
      </c>
      <c r="D843" s="233" t="s">
        <v>483</v>
      </c>
      <c r="E843" s="234" t="s">
        <v>1169</v>
      </c>
      <c r="F843" s="235" t="s">
        <v>1170</v>
      </c>
      <c r="G843" s="236" t="s">
        <v>342</v>
      </c>
      <c r="H843" s="237">
        <v>3.78</v>
      </c>
      <c r="I843" s="238"/>
      <c r="J843" s="239"/>
      <c r="K843" s="237">
        <f>ROUND(P843*H843,3)</f>
        <v>0</v>
      </c>
      <c r="L843" s="239"/>
      <c r="M843" s="240"/>
      <c r="N843" s="241" t="s">
        <v>1</v>
      </c>
      <c r="O843" s="195" t="s">
        <v>47</v>
      </c>
      <c r="P843" s="196">
        <f>I843+J843</f>
        <v>0</v>
      </c>
      <c r="Q843" s="196">
        <f>ROUND(I843*H843,3)</f>
        <v>0</v>
      </c>
      <c r="R843" s="196">
        <f>ROUND(J843*H843,3)</f>
        <v>0</v>
      </c>
      <c r="S843" s="66"/>
      <c r="T843" s="197">
        <f>S843*H843</f>
        <v>0</v>
      </c>
      <c r="U843" s="197">
        <v>1E-4</v>
      </c>
      <c r="V843" s="197">
        <f>U843*H843</f>
        <v>3.7799999999999997E-4</v>
      </c>
      <c r="W843" s="197">
        <v>0</v>
      </c>
      <c r="X843" s="198">
        <f>W843*H843</f>
        <v>0</v>
      </c>
      <c r="Y843" s="37"/>
      <c r="Z843" s="37"/>
      <c r="AA843" s="37"/>
      <c r="AB843" s="37"/>
      <c r="AC843" s="37"/>
      <c r="AD843" s="37"/>
      <c r="AE843" s="37"/>
      <c r="AR843" s="199" t="s">
        <v>595</v>
      </c>
      <c r="AT843" s="199" t="s">
        <v>483</v>
      </c>
      <c r="AU843" s="199" t="s">
        <v>96</v>
      </c>
      <c r="AY843" s="19" t="s">
        <v>329</v>
      </c>
      <c r="BE843" s="115">
        <f>IF(O843="základná",K843,0)</f>
        <v>0</v>
      </c>
      <c r="BF843" s="115">
        <f>IF(O843="znížená",K843,0)</f>
        <v>0</v>
      </c>
      <c r="BG843" s="115">
        <f>IF(O843="zákl. prenesená",K843,0)</f>
        <v>0</v>
      </c>
      <c r="BH843" s="115">
        <f>IF(O843="zníž. prenesená",K843,0)</f>
        <v>0</v>
      </c>
      <c r="BI843" s="115">
        <f>IF(O843="nulová",K843,0)</f>
        <v>0</v>
      </c>
      <c r="BJ843" s="19" t="s">
        <v>96</v>
      </c>
      <c r="BK843" s="200">
        <f>ROUND(P843*H843,3)</f>
        <v>0</v>
      </c>
      <c r="BL843" s="19" t="s">
        <v>464</v>
      </c>
      <c r="BM843" s="199" t="s">
        <v>1171</v>
      </c>
    </row>
    <row r="844" spans="1:65" s="2" customFormat="1" ht="37.9" customHeight="1">
      <c r="A844" s="37"/>
      <c r="B844" s="153"/>
      <c r="C844" s="233" t="s">
        <v>1172</v>
      </c>
      <c r="D844" s="233" t="s">
        <v>483</v>
      </c>
      <c r="E844" s="234" t="s">
        <v>1173</v>
      </c>
      <c r="F844" s="235" t="s">
        <v>1174</v>
      </c>
      <c r="G844" s="236" t="s">
        <v>342</v>
      </c>
      <c r="H844" s="237">
        <v>3.78</v>
      </c>
      <c r="I844" s="238"/>
      <c r="J844" s="239"/>
      <c r="K844" s="237">
        <f>ROUND(P844*H844,3)</f>
        <v>0</v>
      </c>
      <c r="L844" s="239"/>
      <c r="M844" s="240"/>
      <c r="N844" s="241" t="s">
        <v>1</v>
      </c>
      <c r="O844" s="195" t="s">
        <v>47</v>
      </c>
      <c r="P844" s="196">
        <f>I844+J844</f>
        <v>0</v>
      </c>
      <c r="Q844" s="196">
        <f>ROUND(I844*H844,3)</f>
        <v>0</v>
      </c>
      <c r="R844" s="196">
        <f>ROUND(J844*H844,3)</f>
        <v>0</v>
      </c>
      <c r="S844" s="66"/>
      <c r="T844" s="197">
        <f>S844*H844</f>
        <v>0</v>
      </c>
      <c r="U844" s="197">
        <v>1E-4</v>
      </c>
      <c r="V844" s="197">
        <f>U844*H844</f>
        <v>3.7799999999999997E-4</v>
      </c>
      <c r="W844" s="197">
        <v>0</v>
      </c>
      <c r="X844" s="198">
        <f>W844*H844</f>
        <v>0</v>
      </c>
      <c r="Y844" s="37"/>
      <c r="Z844" s="37"/>
      <c r="AA844" s="37"/>
      <c r="AB844" s="37"/>
      <c r="AC844" s="37"/>
      <c r="AD844" s="37"/>
      <c r="AE844" s="37"/>
      <c r="AR844" s="199" t="s">
        <v>595</v>
      </c>
      <c r="AT844" s="199" t="s">
        <v>483</v>
      </c>
      <c r="AU844" s="199" t="s">
        <v>96</v>
      </c>
      <c r="AY844" s="19" t="s">
        <v>329</v>
      </c>
      <c r="BE844" s="115">
        <f>IF(O844="základná",K844,0)</f>
        <v>0</v>
      </c>
      <c r="BF844" s="115">
        <f>IF(O844="znížená",K844,0)</f>
        <v>0</v>
      </c>
      <c r="BG844" s="115">
        <f>IF(O844="zákl. prenesená",K844,0)</f>
        <v>0</v>
      </c>
      <c r="BH844" s="115">
        <f>IF(O844="zníž. prenesená",K844,0)</f>
        <v>0</v>
      </c>
      <c r="BI844" s="115">
        <f>IF(O844="nulová",K844,0)</f>
        <v>0</v>
      </c>
      <c r="BJ844" s="19" t="s">
        <v>96</v>
      </c>
      <c r="BK844" s="200">
        <f>ROUND(P844*H844,3)</f>
        <v>0</v>
      </c>
      <c r="BL844" s="19" t="s">
        <v>464</v>
      </c>
      <c r="BM844" s="199" t="s">
        <v>1175</v>
      </c>
    </row>
    <row r="845" spans="1:65" s="2" customFormat="1" ht="24.2" customHeight="1">
      <c r="A845" s="37"/>
      <c r="B845" s="153"/>
      <c r="C845" s="233" t="s">
        <v>1176</v>
      </c>
      <c r="D845" s="233" t="s">
        <v>483</v>
      </c>
      <c r="E845" s="234" t="s">
        <v>1177</v>
      </c>
      <c r="F845" s="235" t="s">
        <v>1178</v>
      </c>
      <c r="G845" s="236" t="s">
        <v>646</v>
      </c>
      <c r="H845" s="237">
        <v>1</v>
      </c>
      <c r="I845" s="238"/>
      <c r="J845" s="239"/>
      <c r="K845" s="237">
        <f>ROUND(P845*H845,3)</f>
        <v>0</v>
      </c>
      <c r="L845" s="239"/>
      <c r="M845" s="240"/>
      <c r="N845" s="241" t="s">
        <v>1</v>
      </c>
      <c r="O845" s="195" t="s">
        <v>47</v>
      </c>
      <c r="P845" s="196">
        <f>I845+J845</f>
        <v>0</v>
      </c>
      <c r="Q845" s="196">
        <f>ROUND(I845*H845,3)</f>
        <v>0</v>
      </c>
      <c r="R845" s="196">
        <f>ROUND(J845*H845,3)</f>
        <v>0</v>
      </c>
      <c r="S845" s="66"/>
      <c r="T845" s="197">
        <f>S845*H845</f>
        <v>0</v>
      </c>
      <c r="U845" s="197">
        <v>3.6999999999999998E-2</v>
      </c>
      <c r="V845" s="197">
        <f>U845*H845</f>
        <v>3.6999999999999998E-2</v>
      </c>
      <c r="W845" s="197">
        <v>0</v>
      </c>
      <c r="X845" s="198">
        <f>W845*H845</f>
        <v>0</v>
      </c>
      <c r="Y845" s="37"/>
      <c r="Z845" s="37"/>
      <c r="AA845" s="37"/>
      <c r="AB845" s="37"/>
      <c r="AC845" s="37"/>
      <c r="AD845" s="37"/>
      <c r="AE845" s="37"/>
      <c r="AR845" s="199" t="s">
        <v>595</v>
      </c>
      <c r="AT845" s="199" t="s">
        <v>483</v>
      </c>
      <c r="AU845" s="199" t="s">
        <v>96</v>
      </c>
      <c r="AY845" s="19" t="s">
        <v>329</v>
      </c>
      <c r="BE845" s="115">
        <f>IF(O845="základná",K845,0)</f>
        <v>0</v>
      </c>
      <c r="BF845" s="115">
        <f>IF(O845="znížená",K845,0)</f>
        <v>0</v>
      </c>
      <c r="BG845" s="115">
        <f>IF(O845="zákl. prenesená",K845,0)</f>
        <v>0</v>
      </c>
      <c r="BH845" s="115">
        <f>IF(O845="zníž. prenesená",K845,0)</f>
        <v>0</v>
      </c>
      <c r="BI845" s="115">
        <f>IF(O845="nulová",K845,0)</f>
        <v>0</v>
      </c>
      <c r="BJ845" s="19" t="s">
        <v>96</v>
      </c>
      <c r="BK845" s="200">
        <f>ROUND(P845*H845,3)</f>
        <v>0</v>
      </c>
      <c r="BL845" s="19" t="s">
        <v>464</v>
      </c>
      <c r="BM845" s="199" t="s">
        <v>1179</v>
      </c>
    </row>
    <row r="846" spans="1:65" s="2" customFormat="1" ht="33" customHeight="1">
      <c r="A846" s="37"/>
      <c r="B846" s="153"/>
      <c r="C846" s="187" t="s">
        <v>1180</v>
      </c>
      <c r="D846" s="187" t="s">
        <v>331</v>
      </c>
      <c r="E846" s="188" t="s">
        <v>1181</v>
      </c>
      <c r="F846" s="189" t="s">
        <v>1182</v>
      </c>
      <c r="G846" s="190" t="s">
        <v>646</v>
      </c>
      <c r="H846" s="191">
        <v>4</v>
      </c>
      <c r="I846" s="192"/>
      <c r="J846" s="192"/>
      <c r="K846" s="191">
        <f>ROUND(P846*H846,3)</f>
        <v>0</v>
      </c>
      <c r="L846" s="193"/>
      <c r="M846" s="38"/>
      <c r="N846" s="194" t="s">
        <v>1</v>
      </c>
      <c r="O846" s="195" t="s">
        <v>47</v>
      </c>
      <c r="P846" s="196">
        <f>I846+J846</f>
        <v>0</v>
      </c>
      <c r="Q846" s="196">
        <f>ROUND(I846*H846,3)</f>
        <v>0</v>
      </c>
      <c r="R846" s="196">
        <f>ROUND(J846*H846,3)</f>
        <v>0</v>
      </c>
      <c r="S846" s="66"/>
      <c r="T846" s="197">
        <f>S846*H846</f>
        <v>0</v>
      </c>
      <c r="U846" s="197">
        <v>0</v>
      </c>
      <c r="V846" s="197">
        <f>U846*H846</f>
        <v>0</v>
      </c>
      <c r="W846" s="197">
        <v>0</v>
      </c>
      <c r="X846" s="198">
        <f>W846*H846</f>
        <v>0</v>
      </c>
      <c r="Y846" s="37"/>
      <c r="Z846" s="37"/>
      <c r="AA846" s="37"/>
      <c r="AB846" s="37"/>
      <c r="AC846" s="37"/>
      <c r="AD846" s="37"/>
      <c r="AE846" s="37"/>
      <c r="AR846" s="199" t="s">
        <v>464</v>
      </c>
      <c r="AT846" s="199" t="s">
        <v>331</v>
      </c>
      <c r="AU846" s="199" t="s">
        <v>96</v>
      </c>
      <c r="AY846" s="19" t="s">
        <v>329</v>
      </c>
      <c r="BE846" s="115">
        <f>IF(O846="základná",K846,0)</f>
        <v>0</v>
      </c>
      <c r="BF846" s="115">
        <f>IF(O846="znížená",K846,0)</f>
        <v>0</v>
      </c>
      <c r="BG846" s="115">
        <f>IF(O846="zákl. prenesená",K846,0)</f>
        <v>0</v>
      </c>
      <c r="BH846" s="115">
        <f>IF(O846="zníž. prenesená",K846,0)</f>
        <v>0</v>
      </c>
      <c r="BI846" s="115">
        <f>IF(O846="nulová",K846,0)</f>
        <v>0</v>
      </c>
      <c r="BJ846" s="19" t="s">
        <v>96</v>
      </c>
      <c r="BK846" s="200">
        <f>ROUND(P846*H846,3)</f>
        <v>0</v>
      </c>
      <c r="BL846" s="19" t="s">
        <v>464</v>
      </c>
      <c r="BM846" s="199" t="s">
        <v>1183</v>
      </c>
    </row>
    <row r="847" spans="1:65" s="13" customFormat="1" ht="11.25">
      <c r="B847" s="201"/>
      <c r="D847" s="202" t="s">
        <v>348</v>
      </c>
      <c r="E847" s="203" t="s">
        <v>1</v>
      </c>
      <c r="F847" s="204" t="s">
        <v>335</v>
      </c>
      <c r="H847" s="205">
        <v>4</v>
      </c>
      <c r="I847" s="206"/>
      <c r="J847" s="206"/>
      <c r="M847" s="201"/>
      <c r="N847" s="207"/>
      <c r="O847" s="208"/>
      <c r="P847" s="208"/>
      <c r="Q847" s="208"/>
      <c r="R847" s="208"/>
      <c r="S847" s="208"/>
      <c r="T847" s="208"/>
      <c r="U847" s="208"/>
      <c r="V847" s="208"/>
      <c r="W847" s="208"/>
      <c r="X847" s="209"/>
      <c r="AT847" s="203" t="s">
        <v>348</v>
      </c>
      <c r="AU847" s="203" t="s">
        <v>96</v>
      </c>
      <c r="AV847" s="13" t="s">
        <v>96</v>
      </c>
      <c r="AW847" s="13" t="s">
        <v>4</v>
      </c>
      <c r="AX847" s="13" t="s">
        <v>90</v>
      </c>
      <c r="AY847" s="203" t="s">
        <v>329</v>
      </c>
    </row>
    <row r="848" spans="1:65" s="2" customFormat="1" ht="24.2" customHeight="1">
      <c r="A848" s="37"/>
      <c r="B848" s="153"/>
      <c r="C848" s="233" t="s">
        <v>1184</v>
      </c>
      <c r="D848" s="233" t="s">
        <v>483</v>
      </c>
      <c r="E848" s="234" t="s">
        <v>1185</v>
      </c>
      <c r="F848" s="235" t="s">
        <v>1186</v>
      </c>
      <c r="G848" s="236" t="s">
        <v>646</v>
      </c>
      <c r="H848" s="237">
        <v>4</v>
      </c>
      <c r="I848" s="238"/>
      <c r="J848" s="239"/>
      <c r="K848" s="237">
        <f t="shared" ref="K848:K854" si="6">ROUND(P848*H848,3)</f>
        <v>0</v>
      </c>
      <c r="L848" s="239"/>
      <c r="M848" s="240"/>
      <c r="N848" s="241" t="s">
        <v>1</v>
      </c>
      <c r="O848" s="195" t="s">
        <v>47</v>
      </c>
      <c r="P848" s="196">
        <f t="shared" ref="P848:P854" si="7">I848+J848</f>
        <v>0</v>
      </c>
      <c r="Q848" s="196">
        <f t="shared" ref="Q848:Q854" si="8">ROUND(I848*H848,3)</f>
        <v>0</v>
      </c>
      <c r="R848" s="196">
        <f t="shared" ref="R848:R854" si="9">ROUND(J848*H848,3)</f>
        <v>0</v>
      </c>
      <c r="S848" s="66"/>
      <c r="T848" s="197">
        <f t="shared" ref="T848:T854" si="10">S848*H848</f>
        <v>0</v>
      </c>
      <c r="U848" s="197">
        <v>1E-3</v>
      </c>
      <c r="V848" s="197">
        <f t="shared" ref="V848:V854" si="11">U848*H848</f>
        <v>4.0000000000000001E-3</v>
      </c>
      <c r="W848" s="197">
        <v>0</v>
      </c>
      <c r="X848" s="198">
        <f t="shared" ref="X848:X854" si="12">W848*H848</f>
        <v>0</v>
      </c>
      <c r="Y848" s="37"/>
      <c r="Z848" s="37"/>
      <c r="AA848" s="37"/>
      <c r="AB848" s="37"/>
      <c r="AC848" s="37"/>
      <c r="AD848" s="37"/>
      <c r="AE848" s="37"/>
      <c r="AR848" s="199" t="s">
        <v>595</v>
      </c>
      <c r="AT848" s="199" t="s">
        <v>483</v>
      </c>
      <c r="AU848" s="199" t="s">
        <v>96</v>
      </c>
      <c r="AY848" s="19" t="s">
        <v>329</v>
      </c>
      <c r="BE848" s="115">
        <f t="shared" ref="BE848:BE854" si="13">IF(O848="základná",K848,0)</f>
        <v>0</v>
      </c>
      <c r="BF848" s="115">
        <f t="shared" ref="BF848:BF854" si="14">IF(O848="znížená",K848,0)</f>
        <v>0</v>
      </c>
      <c r="BG848" s="115">
        <f t="shared" ref="BG848:BG854" si="15">IF(O848="zákl. prenesená",K848,0)</f>
        <v>0</v>
      </c>
      <c r="BH848" s="115">
        <f t="shared" ref="BH848:BH854" si="16">IF(O848="zníž. prenesená",K848,0)</f>
        <v>0</v>
      </c>
      <c r="BI848" s="115">
        <f t="shared" ref="BI848:BI854" si="17">IF(O848="nulová",K848,0)</f>
        <v>0</v>
      </c>
      <c r="BJ848" s="19" t="s">
        <v>96</v>
      </c>
      <c r="BK848" s="200">
        <f t="shared" ref="BK848:BK854" si="18">ROUND(P848*H848,3)</f>
        <v>0</v>
      </c>
      <c r="BL848" s="19" t="s">
        <v>464</v>
      </c>
      <c r="BM848" s="199" t="s">
        <v>1187</v>
      </c>
    </row>
    <row r="849" spans="1:65" s="2" customFormat="1" ht="24.2" customHeight="1">
      <c r="A849" s="37"/>
      <c r="B849" s="153"/>
      <c r="C849" s="233" t="s">
        <v>1188</v>
      </c>
      <c r="D849" s="233" t="s">
        <v>483</v>
      </c>
      <c r="E849" s="234" t="s">
        <v>1189</v>
      </c>
      <c r="F849" s="235" t="s">
        <v>1190</v>
      </c>
      <c r="G849" s="236" t="s">
        <v>646</v>
      </c>
      <c r="H849" s="237">
        <v>4</v>
      </c>
      <c r="I849" s="238"/>
      <c r="J849" s="239"/>
      <c r="K849" s="237">
        <f t="shared" si="6"/>
        <v>0</v>
      </c>
      <c r="L849" s="239"/>
      <c r="M849" s="240"/>
      <c r="N849" s="241" t="s">
        <v>1</v>
      </c>
      <c r="O849" s="195" t="s">
        <v>47</v>
      </c>
      <c r="P849" s="196">
        <f t="shared" si="7"/>
        <v>0</v>
      </c>
      <c r="Q849" s="196">
        <f t="shared" si="8"/>
        <v>0</v>
      </c>
      <c r="R849" s="196">
        <f t="shared" si="9"/>
        <v>0</v>
      </c>
      <c r="S849" s="66"/>
      <c r="T849" s="197">
        <f t="shared" si="10"/>
        <v>0</v>
      </c>
      <c r="U849" s="197">
        <v>2.5000000000000001E-2</v>
      </c>
      <c r="V849" s="197">
        <f t="shared" si="11"/>
        <v>0.1</v>
      </c>
      <c r="W849" s="197">
        <v>0</v>
      </c>
      <c r="X849" s="198">
        <f t="shared" si="12"/>
        <v>0</v>
      </c>
      <c r="Y849" s="37"/>
      <c r="Z849" s="37"/>
      <c r="AA849" s="37"/>
      <c r="AB849" s="37"/>
      <c r="AC849" s="37"/>
      <c r="AD849" s="37"/>
      <c r="AE849" s="37"/>
      <c r="AR849" s="199" t="s">
        <v>595</v>
      </c>
      <c r="AT849" s="199" t="s">
        <v>483</v>
      </c>
      <c r="AU849" s="199" t="s">
        <v>96</v>
      </c>
      <c r="AY849" s="19" t="s">
        <v>329</v>
      </c>
      <c r="BE849" s="115">
        <f t="shared" si="13"/>
        <v>0</v>
      </c>
      <c r="BF849" s="115">
        <f t="shared" si="14"/>
        <v>0</v>
      </c>
      <c r="BG849" s="115">
        <f t="shared" si="15"/>
        <v>0</v>
      </c>
      <c r="BH849" s="115">
        <f t="shared" si="16"/>
        <v>0</v>
      </c>
      <c r="BI849" s="115">
        <f t="shared" si="17"/>
        <v>0</v>
      </c>
      <c r="BJ849" s="19" t="s">
        <v>96</v>
      </c>
      <c r="BK849" s="200">
        <f t="shared" si="18"/>
        <v>0</v>
      </c>
      <c r="BL849" s="19" t="s">
        <v>464</v>
      </c>
      <c r="BM849" s="199" t="s">
        <v>1191</v>
      </c>
    </row>
    <row r="850" spans="1:65" s="2" customFormat="1" ht="24.2" customHeight="1">
      <c r="A850" s="37"/>
      <c r="B850" s="153"/>
      <c r="C850" s="187" t="s">
        <v>1192</v>
      </c>
      <c r="D850" s="187" t="s">
        <v>331</v>
      </c>
      <c r="E850" s="188" t="s">
        <v>1193</v>
      </c>
      <c r="F850" s="189" t="s">
        <v>1194</v>
      </c>
      <c r="G850" s="190" t="s">
        <v>646</v>
      </c>
      <c r="H850" s="191">
        <v>1</v>
      </c>
      <c r="I850" s="192"/>
      <c r="J850" s="192"/>
      <c r="K850" s="191">
        <f t="shared" si="6"/>
        <v>0</v>
      </c>
      <c r="L850" s="193"/>
      <c r="M850" s="38"/>
      <c r="N850" s="194" t="s">
        <v>1</v>
      </c>
      <c r="O850" s="195" t="s">
        <v>47</v>
      </c>
      <c r="P850" s="196">
        <f t="shared" si="7"/>
        <v>0</v>
      </c>
      <c r="Q850" s="196">
        <f t="shared" si="8"/>
        <v>0</v>
      </c>
      <c r="R850" s="196">
        <f t="shared" si="9"/>
        <v>0</v>
      </c>
      <c r="S850" s="66"/>
      <c r="T850" s="197">
        <f t="shared" si="10"/>
        <v>0</v>
      </c>
      <c r="U850" s="197">
        <v>0</v>
      </c>
      <c r="V850" s="197">
        <f t="shared" si="11"/>
        <v>0</v>
      </c>
      <c r="W850" s="197">
        <v>0</v>
      </c>
      <c r="X850" s="198">
        <f t="shared" si="12"/>
        <v>0</v>
      </c>
      <c r="Y850" s="37"/>
      <c r="Z850" s="37"/>
      <c r="AA850" s="37"/>
      <c r="AB850" s="37"/>
      <c r="AC850" s="37"/>
      <c r="AD850" s="37"/>
      <c r="AE850" s="37"/>
      <c r="AR850" s="199" t="s">
        <v>464</v>
      </c>
      <c r="AT850" s="199" t="s">
        <v>331</v>
      </c>
      <c r="AU850" s="199" t="s">
        <v>96</v>
      </c>
      <c r="AY850" s="19" t="s">
        <v>329</v>
      </c>
      <c r="BE850" s="115">
        <f t="shared" si="13"/>
        <v>0</v>
      </c>
      <c r="BF850" s="115">
        <f t="shared" si="14"/>
        <v>0</v>
      </c>
      <c r="BG850" s="115">
        <f t="shared" si="15"/>
        <v>0</v>
      </c>
      <c r="BH850" s="115">
        <f t="shared" si="16"/>
        <v>0</v>
      </c>
      <c r="BI850" s="115">
        <f t="shared" si="17"/>
        <v>0</v>
      </c>
      <c r="BJ850" s="19" t="s">
        <v>96</v>
      </c>
      <c r="BK850" s="200">
        <f t="shared" si="18"/>
        <v>0</v>
      </c>
      <c r="BL850" s="19" t="s">
        <v>464</v>
      </c>
      <c r="BM850" s="199" t="s">
        <v>1195</v>
      </c>
    </row>
    <row r="851" spans="1:65" s="2" customFormat="1" ht="33" customHeight="1">
      <c r="A851" s="37"/>
      <c r="B851" s="153"/>
      <c r="C851" s="233" t="s">
        <v>1196</v>
      </c>
      <c r="D851" s="233" t="s">
        <v>483</v>
      </c>
      <c r="E851" s="234" t="s">
        <v>1197</v>
      </c>
      <c r="F851" s="235" t="s">
        <v>1198</v>
      </c>
      <c r="G851" s="236" t="s">
        <v>646</v>
      </c>
      <c r="H851" s="237">
        <v>1</v>
      </c>
      <c r="I851" s="238"/>
      <c r="J851" s="239"/>
      <c r="K851" s="237">
        <f t="shared" si="6"/>
        <v>0</v>
      </c>
      <c r="L851" s="239"/>
      <c r="M851" s="240"/>
      <c r="N851" s="241" t="s">
        <v>1</v>
      </c>
      <c r="O851" s="195" t="s">
        <v>47</v>
      </c>
      <c r="P851" s="196">
        <f t="shared" si="7"/>
        <v>0</v>
      </c>
      <c r="Q851" s="196">
        <f t="shared" si="8"/>
        <v>0</v>
      </c>
      <c r="R851" s="196">
        <f t="shared" si="9"/>
        <v>0</v>
      </c>
      <c r="S851" s="66"/>
      <c r="T851" s="197">
        <f t="shared" si="10"/>
        <v>0</v>
      </c>
      <c r="U851" s="197">
        <v>1E-3</v>
      </c>
      <c r="V851" s="197">
        <f t="shared" si="11"/>
        <v>1E-3</v>
      </c>
      <c r="W851" s="197">
        <v>0</v>
      </c>
      <c r="X851" s="198">
        <f t="shared" si="12"/>
        <v>0</v>
      </c>
      <c r="Y851" s="37"/>
      <c r="Z851" s="37"/>
      <c r="AA851" s="37"/>
      <c r="AB851" s="37"/>
      <c r="AC851" s="37"/>
      <c r="AD851" s="37"/>
      <c r="AE851" s="37"/>
      <c r="AR851" s="199" t="s">
        <v>595</v>
      </c>
      <c r="AT851" s="199" t="s">
        <v>483</v>
      </c>
      <c r="AU851" s="199" t="s">
        <v>96</v>
      </c>
      <c r="AY851" s="19" t="s">
        <v>329</v>
      </c>
      <c r="BE851" s="115">
        <f t="shared" si="13"/>
        <v>0</v>
      </c>
      <c r="BF851" s="115">
        <f t="shared" si="14"/>
        <v>0</v>
      </c>
      <c r="BG851" s="115">
        <f t="shared" si="15"/>
        <v>0</v>
      </c>
      <c r="BH851" s="115">
        <f t="shared" si="16"/>
        <v>0</v>
      </c>
      <c r="BI851" s="115">
        <f t="shared" si="17"/>
        <v>0</v>
      </c>
      <c r="BJ851" s="19" t="s">
        <v>96</v>
      </c>
      <c r="BK851" s="200">
        <f t="shared" si="18"/>
        <v>0</v>
      </c>
      <c r="BL851" s="19" t="s">
        <v>464</v>
      </c>
      <c r="BM851" s="199" t="s">
        <v>1199</v>
      </c>
    </row>
    <row r="852" spans="1:65" s="2" customFormat="1" ht="24.2" customHeight="1">
      <c r="A852" s="37"/>
      <c r="B852" s="153"/>
      <c r="C852" s="187" t="s">
        <v>1200</v>
      </c>
      <c r="D852" s="187" t="s">
        <v>331</v>
      </c>
      <c r="E852" s="188" t="s">
        <v>1201</v>
      </c>
      <c r="F852" s="189" t="s">
        <v>1202</v>
      </c>
      <c r="G852" s="190" t="s">
        <v>646</v>
      </c>
      <c r="H852" s="191">
        <v>5</v>
      </c>
      <c r="I852" s="192"/>
      <c r="J852" s="192"/>
      <c r="K852" s="191">
        <f t="shared" si="6"/>
        <v>0</v>
      </c>
      <c r="L852" s="193"/>
      <c r="M852" s="38"/>
      <c r="N852" s="194" t="s">
        <v>1</v>
      </c>
      <c r="O852" s="195" t="s">
        <v>47</v>
      </c>
      <c r="P852" s="196">
        <f t="shared" si="7"/>
        <v>0</v>
      </c>
      <c r="Q852" s="196">
        <f t="shared" si="8"/>
        <v>0</v>
      </c>
      <c r="R852" s="196">
        <f t="shared" si="9"/>
        <v>0</v>
      </c>
      <c r="S852" s="66"/>
      <c r="T852" s="197">
        <f t="shared" si="10"/>
        <v>0</v>
      </c>
      <c r="U852" s="197">
        <v>0</v>
      </c>
      <c r="V852" s="197">
        <f t="shared" si="11"/>
        <v>0</v>
      </c>
      <c r="W852" s="197">
        <v>0</v>
      </c>
      <c r="X852" s="198">
        <f t="shared" si="12"/>
        <v>0</v>
      </c>
      <c r="Y852" s="37"/>
      <c r="Z852" s="37"/>
      <c r="AA852" s="37"/>
      <c r="AB852" s="37"/>
      <c r="AC852" s="37"/>
      <c r="AD852" s="37"/>
      <c r="AE852" s="37"/>
      <c r="AR852" s="199" t="s">
        <v>464</v>
      </c>
      <c r="AT852" s="199" t="s">
        <v>331</v>
      </c>
      <c r="AU852" s="199" t="s">
        <v>96</v>
      </c>
      <c r="AY852" s="19" t="s">
        <v>329</v>
      </c>
      <c r="BE852" s="115">
        <f t="shared" si="13"/>
        <v>0</v>
      </c>
      <c r="BF852" s="115">
        <f t="shared" si="14"/>
        <v>0</v>
      </c>
      <c r="BG852" s="115">
        <f t="shared" si="15"/>
        <v>0</v>
      </c>
      <c r="BH852" s="115">
        <f t="shared" si="16"/>
        <v>0</v>
      </c>
      <c r="BI852" s="115">
        <f t="shared" si="17"/>
        <v>0</v>
      </c>
      <c r="BJ852" s="19" t="s">
        <v>96</v>
      </c>
      <c r="BK852" s="200">
        <f t="shared" si="18"/>
        <v>0</v>
      </c>
      <c r="BL852" s="19" t="s">
        <v>464</v>
      </c>
      <c r="BM852" s="199" t="s">
        <v>1203</v>
      </c>
    </row>
    <row r="853" spans="1:65" s="2" customFormat="1" ht="21.75" customHeight="1">
      <c r="A853" s="37"/>
      <c r="B853" s="153"/>
      <c r="C853" s="233" t="s">
        <v>1204</v>
      </c>
      <c r="D853" s="233" t="s">
        <v>483</v>
      </c>
      <c r="E853" s="234" t="s">
        <v>1205</v>
      </c>
      <c r="F853" s="235" t="s">
        <v>1206</v>
      </c>
      <c r="G853" s="236" t="s">
        <v>646</v>
      </c>
      <c r="H853" s="237">
        <v>5</v>
      </c>
      <c r="I853" s="238"/>
      <c r="J853" s="239"/>
      <c r="K853" s="237">
        <f t="shared" si="6"/>
        <v>0</v>
      </c>
      <c r="L853" s="239"/>
      <c r="M853" s="240"/>
      <c r="N853" s="241" t="s">
        <v>1</v>
      </c>
      <c r="O853" s="195" t="s">
        <v>47</v>
      </c>
      <c r="P853" s="196">
        <f t="shared" si="7"/>
        <v>0</v>
      </c>
      <c r="Q853" s="196">
        <f t="shared" si="8"/>
        <v>0</v>
      </c>
      <c r="R853" s="196">
        <f t="shared" si="9"/>
        <v>0</v>
      </c>
      <c r="S853" s="66"/>
      <c r="T853" s="197">
        <f t="shared" si="10"/>
        <v>0</v>
      </c>
      <c r="U853" s="197">
        <v>3.8999999999999999E-4</v>
      </c>
      <c r="V853" s="197">
        <f t="shared" si="11"/>
        <v>1.9499999999999999E-3</v>
      </c>
      <c r="W853" s="197">
        <v>0</v>
      </c>
      <c r="X853" s="198">
        <f t="shared" si="12"/>
        <v>0</v>
      </c>
      <c r="Y853" s="37"/>
      <c r="Z853" s="37"/>
      <c r="AA853" s="37"/>
      <c r="AB853" s="37"/>
      <c r="AC853" s="37"/>
      <c r="AD853" s="37"/>
      <c r="AE853" s="37"/>
      <c r="AR853" s="199" t="s">
        <v>595</v>
      </c>
      <c r="AT853" s="199" t="s">
        <v>483</v>
      </c>
      <c r="AU853" s="199" t="s">
        <v>96</v>
      </c>
      <c r="AY853" s="19" t="s">
        <v>329</v>
      </c>
      <c r="BE853" s="115">
        <f t="shared" si="13"/>
        <v>0</v>
      </c>
      <c r="BF853" s="115">
        <f t="shared" si="14"/>
        <v>0</v>
      </c>
      <c r="BG853" s="115">
        <f t="shared" si="15"/>
        <v>0</v>
      </c>
      <c r="BH853" s="115">
        <f t="shared" si="16"/>
        <v>0</v>
      </c>
      <c r="BI853" s="115">
        <f t="shared" si="17"/>
        <v>0</v>
      </c>
      <c r="BJ853" s="19" t="s">
        <v>96</v>
      </c>
      <c r="BK853" s="200">
        <f t="shared" si="18"/>
        <v>0</v>
      </c>
      <c r="BL853" s="19" t="s">
        <v>464</v>
      </c>
      <c r="BM853" s="199" t="s">
        <v>1207</v>
      </c>
    </row>
    <row r="854" spans="1:65" s="2" customFormat="1" ht="24.2" customHeight="1">
      <c r="A854" s="37"/>
      <c r="B854" s="153"/>
      <c r="C854" s="187" t="s">
        <v>1208</v>
      </c>
      <c r="D854" s="187" t="s">
        <v>331</v>
      </c>
      <c r="E854" s="188" t="s">
        <v>1209</v>
      </c>
      <c r="F854" s="189" t="s">
        <v>1210</v>
      </c>
      <c r="G854" s="190" t="s">
        <v>486</v>
      </c>
      <c r="H854" s="191">
        <v>0.14499999999999999</v>
      </c>
      <c r="I854" s="192"/>
      <c r="J854" s="192"/>
      <c r="K854" s="191">
        <f t="shared" si="6"/>
        <v>0</v>
      </c>
      <c r="L854" s="193"/>
      <c r="M854" s="38"/>
      <c r="N854" s="194" t="s">
        <v>1</v>
      </c>
      <c r="O854" s="195" t="s">
        <v>47</v>
      </c>
      <c r="P854" s="196">
        <f t="shared" si="7"/>
        <v>0</v>
      </c>
      <c r="Q854" s="196">
        <f t="shared" si="8"/>
        <v>0</v>
      </c>
      <c r="R854" s="196">
        <f t="shared" si="9"/>
        <v>0</v>
      </c>
      <c r="S854" s="66"/>
      <c r="T854" s="197">
        <f t="shared" si="10"/>
        <v>0</v>
      </c>
      <c r="U854" s="197">
        <v>0</v>
      </c>
      <c r="V854" s="197">
        <f t="shared" si="11"/>
        <v>0</v>
      </c>
      <c r="W854" s="197">
        <v>0</v>
      </c>
      <c r="X854" s="198">
        <f t="shared" si="12"/>
        <v>0</v>
      </c>
      <c r="Y854" s="37"/>
      <c r="Z854" s="37"/>
      <c r="AA854" s="37"/>
      <c r="AB854" s="37"/>
      <c r="AC854" s="37"/>
      <c r="AD854" s="37"/>
      <c r="AE854" s="37"/>
      <c r="AR854" s="199" t="s">
        <v>464</v>
      </c>
      <c r="AT854" s="199" t="s">
        <v>331</v>
      </c>
      <c r="AU854" s="199" t="s">
        <v>96</v>
      </c>
      <c r="AY854" s="19" t="s">
        <v>329</v>
      </c>
      <c r="BE854" s="115">
        <f t="shared" si="13"/>
        <v>0</v>
      </c>
      <c r="BF854" s="115">
        <f t="shared" si="14"/>
        <v>0</v>
      </c>
      <c r="BG854" s="115">
        <f t="shared" si="15"/>
        <v>0</v>
      </c>
      <c r="BH854" s="115">
        <f t="shared" si="16"/>
        <v>0</v>
      </c>
      <c r="BI854" s="115">
        <f t="shared" si="17"/>
        <v>0</v>
      </c>
      <c r="BJ854" s="19" t="s">
        <v>96</v>
      </c>
      <c r="BK854" s="200">
        <f t="shared" si="18"/>
        <v>0</v>
      </c>
      <c r="BL854" s="19" t="s">
        <v>464</v>
      </c>
      <c r="BM854" s="199" t="s">
        <v>1211</v>
      </c>
    </row>
    <row r="855" spans="1:65" s="12" customFormat="1" ht="22.9" customHeight="1">
      <c r="B855" s="173"/>
      <c r="D855" s="174" t="s">
        <v>82</v>
      </c>
      <c r="E855" s="185" t="s">
        <v>1212</v>
      </c>
      <c r="F855" s="185" t="s">
        <v>1213</v>
      </c>
      <c r="I855" s="176"/>
      <c r="J855" s="176"/>
      <c r="K855" s="186">
        <f>BK855</f>
        <v>0</v>
      </c>
      <c r="M855" s="173"/>
      <c r="N855" s="178"/>
      <c r="O855" s="179"/>
      <c r="P855" s="179"/>
      <c r="Q855" s="180">
        <f>SUM(Q856:Q880)</f>
        <v>0</v>
      </c>
      <c r="R855" s="180">
        <f>SUM(R856:R880)</f>
        <v>0</v>
      </c>
      <c r="S855" s="179"/>
      <c r="T855" s="181">
        <f>SUM(T856:T880)</f>
        <v>0</v>
      </c>
      <c r="U855" s="179"/>
      <c r="V855" s="181">
        <f>SUM(V856:V880)</f>
        <v>0.79584759999999999</v>
      </c>
      <c r="W855" s="179"/>
      <c r="X855" s="182">
        <f>SUM(X856:X880)</f>
        <v>0</v>
      </c>
      <c r="AR855" s="174" t="s">
        <v>96</v>
      </c>
      <c r="AT855" s="183" t="s">
        <v>82</v>
      </c>
      <c r="AU855" s="183" t="s">
        <v>90</v>
      </c>
      <c r="AY855" s="174" t="s">
        <v>329</v>
      </c>
      <c r="BK855" s="184">
        <f>SUM(BK856:BK880)</f>
        <v>0</v>
      </c>
    </row>
    <row r="856" spans="1:65" s="2" customFormat="1" ht="24.2" customHeight="1">
      <c r="A856" s="37"/>
      <c r="B856" s="153"/>
      <c r="C856" s="187" t="s">
        <v>1214</v>
      </c>
      <c r="D856" s="187" t="s">
        <v>331</v>
      </c>
      <c r="E856" s="188" t="s">
        <v>1215</v>
      </c>
      <c r="F856" s="189" t="s">
        <v>1216</v>
      </c>
      <c r="G856" s="190" t="s">
        <v>342</v>
      </c>
      <c r="H856" s="191">
        <v>5.98</v>
      </c>
      <c r="I856" s="192"/>
      <c r="J856" s="192"/>
      <c r="K856" s="191">
        <f>ROUND(P856*H856,3)</f>
        <v>0</v>
      </c>
      <c r="L856" s="193"/>
      <c r="M856" s="38"/>
      <c r="N856" s="194" t="s">
        <v>1</v>
      </c>
      <c r="O856" s="195" t="s">
        <v>47</v>
      </c>
      <c r="P856" s="196">
        <f>I856+J856</f>
        <v>0</v>
      </c>
      <c r="Q856" s="196">
        <f>ROUND(I856*H856,3)</f>
        <v>0</v>
      </c>
      <c r="R856" s="196">
        <f>ROUND(J856*H856,3)</f>
        <v>0</v>
      </c>
      <c r="S856" s="66"/>
      <c r="T856" s="197">
        <f>S856*H856</f>
        <v>0</v>
      </c>
      <c r="U856" s="197">
        <v>1.72E-3</v>
      </c>
      <c r="V856" s="197">
        <f>U856*H856</f>
        <v>1.0285600000000001E-2</v>
      </c>
      <c r="W856" s="197">
        <v>0</v>
      </c>
      <c r="X856" s="198">
        <f>W856*H856</f>
        <v>0</v>
      </c>
      <c r="Y856" s="37"/>
      <c r="Z856" s="37"/>
      <c r="AA856" s="37"/>
      <c r="AB856" s="37"/>
      <c r="AC856" s="37"/>
      <c r="AD856" s="37"/>
      <c r="AE856" s="37"/>
      <c r="AR856" s="199" t="s">
        <v>464</v>
      </c>
      <c r="AT856" s="199" t="s">
        <v>331</v>
      </c>
      <c r="AU856" s="199" t="s">
        <v>96</v>
      </c>
      <c r="AY856" s="19" t="s">
        <v>329</v>
      </c>
      <c r="BE856" s="115">
        <f>IF(O856="základná",K856,0)</f>
        <v>0</v>
      </c>
      <c r="BF856" s="115">
        <f>IF(O856="znížená",K856,0)</f>
        <v>0</v>
      </c>
      <c r="BG856" s="115">
        <f>IF(O856="zákl. prenesená",K856,0)</f>
        <v>0</v>
      </c>
      <c r="BH856" s="115">
        <f>IF(O856="zníž. prenesená",K856,0)</f>
        <v>0</v>
      </c>
      <c r="BI856" s="115">
        <f>IF(O856="nulová",K856,0)</f>
        <v>0</v>
      </c>
      <c r="BJ856" s="19" t="s">
        <v>96</v>
      </c>
      <c r="BK856" s="200">
        <f>ROUND(P856*H856,3)</f>
        <v>0</v>
      </c>
      <c r="BL856" s="19" t="s">
        <v>464</v>
      </c>
      <c r="BM856" s="199" t="s">
        <v>1217</v>
      </c>
    </row>
    <row r="857" spans="1:65" s="13" customFormat="1" ht="11.25">
      <c r="B857" s="201"/>
      <c r="D857" s="202" t="s">
        <v>348</v>
      </c>
      <c r="E857" s="203" t="s">
        <v>1</v>
      </c>
      <c r="F857" s="204" t="s">
        <v>1218</v>
      </c>
      <c r="H857" s="205">
        <v>5.98</v>
      </c>
      <c r="I857" s="206"/>
      <c r="J857" s="206"/>
      <c r="M857" s="201"/>
      <c r="N857" s="207"/>
      <c r="O857" s="208"/>
      <c r="P857" s="208"/>
      <c r="Q857" s="208"/>
      <c r="R857" s="208"/>
      <c r="S857" s="208"/>
      <c r="T857" s="208"/>
      <c r="U857" s="208"/>
      <c r="V857" s="208"/>
      <c r="W857" s="208"/>
      <c r="X857" s="209"/>
      <c r="AT857" s="203" t="s">
        <v>348</v>
      </c>
      <c r="AU857" s="203" t="s">
        <v>96</v>
      </c>
      <c r="AV857" s="13" t="s">
        <v>96</v>
      </c>
      <c r="AW857" s="13" t="s">
        <v>4</v>
      </c>
      <c r="AX857" s="13" t="s">
        <v>90</v>
      </c>
      <c r="AY857" s="203" t="s">
        <v>329</v>
      </c>
    </row>
    <row r="858" spans="1:65" s="2" customFormat="1" ht="37.9" customHeight="1">
      <c r="A858" s="37"/>
      <c r="B858" s="153"/>
      <c r="C858" s="233" t="s">
        <v>1219</v>
      </c>
      <c r="D858" s="233" t="s">
        <v>483</v>
      </c>
      <c r="E858" s="234" t="s">
        <v>1220</v>
      </c>
      <c r="F858" s="235" t="s">
        <v>1221</v>
      </c>
      <c r="G858" s="236" t="s">
        <v>342</v>
      </c>
      <c r="H858" s="237">
        <v>5.98</v>
      </c>
      <c r="I858" s="238"/>
      <c r="J858" s="239"/>
      <c r="K858" s="237">
        <f>ROUND(P858*H858,3)</f>
        <v>0</v>
      </c>
      <c r="L858" s="239"/>
      <c r="M858" s="240"/>
      <c r="N858" s="241" t="s">
        <v>1</v>
      </c>
      <c r="O858" s="195" t="s">
        <v>47</v>
      </c>
      <c r="P858" s="196">
        <f>I858+J858</f>
        <v>0</v>
      </c>
      <c r="Q858" s="196">
        <f>ROUND(I858*H858,3)</f>
        <v>0</v>
      </c>
      <c r="R858" s="196">
        <f>ROUND(J858*H858,3)</f>
        <v>0</v>
      </c>
      <c r="S858" s="66"/>
      <c r="T858" s="197">
        <f>S858*H858</f>
        <v>0</v>
      </c>
      <c r="U858" s="197">
        <v>1.2E-2</v>
      </c>
      <c r="V858" s="197">
        <f>U858*H858</f>
        <v>7.1760000000000004E-2</v>
      </c>
      <c r="W858" s="197">
        <v>0</v>
      </c>
      <c r="X858" s="198">
        <f>W858*H858</f>
        <v>0</v>
      </c>
      <c r="Y858" s="37"/>
      <c r="Z858" s="37"/>
      <c r="AA858" s="37"/>
      <c r="AB858" s="37"/>
      <c r="AC858" s="37"/>
      <c r="AD858" s="37"/>
      <c r="AE858" s="37"/>
      <c r="AR858" s="199" t="s">
        <v>595</v>
      </c>
      <c r="AT858" s="199" t="s">
        <v>483</v>
      </c>
      <c r="AU858" s="199" t="s">
        <v>96</v>
      </c>
      <c r="AY858" s="19" t="s">
        <v>329</v>
      </c>
      <c r="BE858" s="115">
        <f>IF(O858="základná",K858,0)</f>
        <v>0</v>
      </c>
      <c r="BF858" s="115">
        <f>IF(O858="znížená",K858,0)</f>
        <v>0</v>
      </c>
      <c r="BG858" s="115">
        <f>IF(O858="zákl. prenesená",K858,0)</f>
        <v>0</v>
      </c>
      <c r="BH858" s="115">
        <f>IF(O858="zníž. prenesená",K858,0)</f>
        <v>0</v>
      </c>
      <c r="BI858" s="115">
        <f>IF(O858="nulová",K858,0)</f>
        <v>0</v>
      </c>
      <c r="BJ858" s="19" t="s">
        <v>96</v>
      </c>
      <c r="BK858" s="200">
        <f>ROUND(P858*H858,3)</f>
        <v>0</v>
      </c>
      <c r="BL858" s="19" t="s">
        <v>464</v>
      </c>
      <c r="BM858" s="199" t="s">
        <v>1222</v>
      </c>
    </row>
    <row r="859" spans="1:65" s="2" customFormat="1" ht="16.5" customHeight="1">
      <c r="A859" s="37"/>
      <c r="B859" s="153"/>
      <c r="C859" s="187" t="s">
        <v>1223</v>
      </c>
      <c r="D859" s="187" t="s">
        <v>331</v>
      </c>
      <c r="E859" s="188" t="s">
        <v>1224</v>
      </c>
      <c r="F859" s="189" t="s">
        <v>1225</v>
      </c>
      <c r="G859" s="190" t="s">
        <v>342</v>
      </c>
      <c r="H859" s="191">
        <v>4.8</v>
      </c>
      <c r="I859" s="192"/>
      <c r="J859" s="192"/>
      <c r="K859" s="191">
        <f>ROUND(P859*H859,3)</f>
        <v>0</v>
      </c>
      <c r="L859" s="193"/>
      <c r="M859" s="38"/>
      <c r="N859" s="194" t="s">
        <v>1</v>
      </c>
      <c r="O859" s="195" t="s">
        <v>47</v>
      </c>
      <c r="P859" s="196">
        <f>I859+J859</f>
        <v>0</v>
      </c>
      <c r="Q859" s="196">
        <f>ROUND(I859*H859,3)</f>
        <v>0</v>
      </c>
      <c r="R859" s="196">
        <f>ROUND(J859*H859,3)</f>
        <v>0</v>
      </c>
      <c r="S859" s="66"/>
      <c r="T859" s="197">
        <f>S859*H859</f>
        <v>0</v>
      </c>
      <c r="U859" s="197">
        <v>1.72E-3</v>
      </c>
      <c r="V859" s="197">
        <f>U859*H859</f>
        <v>8.2559999999999995E-3</v>
      </c>
      <c r="W859" s="197">
        <v>0</v>
      </c>
      <c r="X859" s="198">
        <f>W859*H859</f>
        <v>0</v>
      </c>
      <c r="Y859" s="37"/>
      <c r="Z859" s="37"/>
      <c r="AA859" s="37"/>
      <c r="AB859" s="37"/>
      <c r="AC859" s="37"/>
      <c r="AD859" s="37"/>
      <c r="AE859" s="37"/>
      <c r="AR859" s="199" t="s">
        <v>464</v>
      </c>
      <c r="AT859" s="199" t="s">
        <v>331</v>
      </c>
      <c r="AU859" s="199" t="s">
        <v>96</v>
      </c>
      <c r="AY859" s="19" t="s">
        <v>329</v>
      </c>
      <c r="BE859" s="115">
        <f>IF(O859="základná",K859,0)</f>
        <v>0</v>
      </c>
      <c r="BF859" s="115">
        <f>IF(O859="znížená",K859,0)</f>
        <v>0</v>
      </c>
      <c r="BG859" s="115">
        <f>IF(O859="zákl. prenesená",K859,0)</f>
        <v>0</v>
      </c>
      <c r="BH859" s="115">
        <f>IF(O859="zníž. prenesená",K859,0)</f>
        <v>0</v>
      </c>
      <c r="BI859" s="115">
        <f>IF(O859="nulová",K859,0)</f>
        <v>0</v>
      </c>
      <c r="BJ859" s="19" t="s">
        <v>96</v>
      </c>
      <c r="BK859" s="200">
        <f>ROUND(P859*H859,3)</f>
        <v>0</v>
      </c>
      <c r="BL859" s="19" t="s">
        <v>464</v>
      </c>
      <c r="BM859" s="199" t="s">
        <v>1226</v>
      </c>
    </row>
    <row r="860" spans="1:65" s="13" customFormat="1" ht="11.25">
      <c r="B860" s="201"/>
      <c r="D860" s="202" t="s">
        <v>348</v>
      </c>
      <c r="E860" s="203" t="s">
        <v>1</v>
      </c>
      <c r="F860" s="204" t="s">
        <v>1227</v>
      </c>
      <c r="H860" s="205">
        <v>4.8</v>
      </c>
      <c r="I860" s="206"/>
      <c r="J860" s="206"/>
      <c r="M860" s="201"/>
      <c r="N860" s="207"/>
      <c r="O860" s="208"/>
      <c r="P860" s="208"/>
      <c r="Q860" s="208"/>
      <c r="R860" s="208"/>
      <c r="S860" s="208"/>
      <c r="T860" s="208"/>
      <c r="U860" s="208"/>
      <c r="V860" s="208"/>
      <c r="W860" s="208"/>
      <c r="X860" s="209"/>
      <c r="AT860" s="203" t="s">
        <v>348</v>
      </c>
      <c r="AU860" s="203" t="s">
        <v>96</v>
      </c>
      <c r="AV860" s="13" t="s">
        <v>96</v>
      </c>
      <c r="AW860" s="13" t="s">
        <v>4</v>
      </c>
      <c r="AX860" s="13" t="s">
        <v>90</v>
      </c>
      <c r="AY860" s="203" t="s">
        <v>329</v>
      </c>
    </row>
    <row r="861" spans="1:65" s="2" customFormat="1" ht="21.75" customHeight="1">
      <c r="A861" s="37"/>
      <c r="B861" s="153"/>
      <c r="C861" s="233" t="s">
        <v>1228</v>
      </c>
      <c r="D861" s="233" t="s">
        <v>483</v>
      </c>
      <c r="E861" s="234" t="s">
        <v>1229</v>
      </c>
      <c r="F861" s="235" t="s">
        <v>1230</v>
      </c>
      <c r="G861" s="236" t="s">
        <v>342</v>
      </c>
      <c r="H861" s="237">
        <v>4.8</v>
      </c>
      <c r="I861" s="238"/>
      <c r="J861" s="239"/>
      <c r="K861" s="237">
        <f>ROUND(P861*H861,3)</f>
        <v>0</v>
      </c>
      <c r="L861" s="239"/>
      <c r="M861" s="240"/>
      <c r="N861" s="241" t="s">
        <v>1</v>
      </c>
      <c r="O861" s="195" t="s">
        <v>47</v>
      </c>
      <c r="P861" s="196">
        <f>I861+J861</f>
        <v>0</v>
      </c>
      <c r="Q861" s="196">
        <f>ROUND(I861*H861,3)</f>
        <v>0</v>
      </c>
      <c r="R861" s="196">
        <f>ROUND(J861*H861,3)</f>
        <v>0</v>
      </c>
      <c r="S861" s="66"/>
      <c r="T861" s="197">
        <f>S861*H861</f>
        <v>0</v>
      </c>
      <c r="U861" s="197">
        <v>1.1999999999999999E-3</v>
      </c>
      <c r="V861" s="197">
        <f>U861*H861</f>
        <v>5.7599999999999995E-3</v>
      </c>
      <c r="W861" s="197">
        <v>0</v>
      </c>
      <c r="X861" s="198">
        <f>W861*H861</f>
        <v>0</v>
      </c>
      <c r="Y861" s="37"/>
      <c r="Z861" s="37"/>
      <c r="AA861" s="37"/>
      <c r="AB861" s="37"/>
      <c r="AC861" s="37"/>
      <c r="AD861" s="37"/>
      <c r="AE861" s="37"/>
      <c r="AR861" s="199" t="s">
        <v>595</v>
      </c>
      <c r="AT861" s="199" t="s">
        <v>483</v>
      </c>
      <c r="AU861" s="199" t="s">
        <v>96</v>
      </c>
      <c r="AY861" s="19" t="s">
        <v>329</v>
      </c>
      <c r="BE861" s="115">
        <f>IF(O861="základná",K861,0)</f>
        <v>0</v>
      </c>
      <c r="BF861" s="115">
        <f>IF(O861="znížená",K861,0)</f>
        <v>0</v>
      </c>
      <c r="BG861" s="115">
        <f>IF(O861="zákl. prenesená",K861,0)</f>
        <v>0</v>
      </c>
      <c r="BH861" s="115">
        <f>IF(O861="zníž. prenesená",K861,0)</f>
        <v>0</v>
      </c>
      <c r="BI861" s="115">
        <f>IF(O861="nulová",K861,0)</f>
        <v>0</v>
      </c>
      <c r="BJ861" s="19" t="s">
        <v>96</v>
      </c>
      <c r="BK861" s="200">
        <f>ROUND(P861*H861,3)</f>
        <v>0</v>
      </c>
      <c r="BL861" s="19" t="s">
        <v>464</v>
      </c>
      <c r="BM861" s="199" t="s">
        <v>1231</v>
      </c>
    </row>
    <row r="862" spans="1:65" s="2" customFormat="1" ht="24.2" customHeight="1">
      <c r="A862" s="37"/>
      <c r="B862" s="153"/>
      <c r="C862" s="187" t="s">
        <v>1232</v>
      </c>
      <c r="D862" s="187" t="s">
        <v>331</v>
      </c>
      <c r="E862" s="188" t="s">
        <v>1233</v>
      </c>
      <c r="F862" s="189" t="s">
        <v>1234</v>
      </c>
      <c r="G862" s="190" t="s">
        <v>342</v>
      </c>
      <c r="H862" s="191">
        <v>3.6</v>
      </c>
      <c r="I862" s="192"/>
      <c r="J862" s="192"/>
      <c r="K862" s="191">
        <f>ROUND(P862*H862,3)</f>
        <v>0</v>
      </c>
      <c r="L862" s="193"/>
      <c r="M862" s="38"/>
      <c r="N862" s="194" t="s">
        <v>1</v>
      </c>
      <c r="O862" s="195" t="s">
        <v>47</v>
      </c>
      <c r="P862" s="196">
        <f>I862+J862</f>
        <v>0</v>
      </c>
      <c r="Q862" s="196">
        <f>ROUND(I862*H862,3)</f>
        <v>0</v>
      </c>
      <c r="R862" s="196">
        <f>ROUND(J862*H862,3)</f>
        <v>0</v>
      </c>
      <c r="S862" s="66"/>
      <c r="T862" s="197">
        <f>S862*H862</f>
        <v>0</v>
      </c>
      <c r="U862" s="197">
        <v>2.1000000000000001E-4</v>
      </c>
      <c r="V862" s="197">
        <f>U862*H862</f>
        <v>7.5600000000000005E-4</v>
      </c>
      <c r="W862" s="197">
        <v>0</v>
      </c>
      <c r="X862" s="198">
        <f>W862*H862</f>
        <v>0</v>
      </c>
      <c r="Y862" s="37"/>
      <c r="Z862" s="37"/>
      <c r="AA862" s="37"/>
      <c r="AB862" s="37"/>
      <c r="AC862" s="37"/>
      <c r="AD862" s="37"/>
      <c r="AE862" s="37"/>
      <c r="AR862" s="199" t="s">
        <v>464</v>
      </c>
      <c r="AT862" s="199" t="s">
        <v>331</v>
      </c>
      <c r="AU862" s="199" t="s">
        <v>96</v>
      </c>
      <c r="AY862" s="19" t="s">
        <v>329</v>
      </c>
      <c r="BE862" s="115">
        <f>IF(O862="základná",K862,0)</f>
        <v>0</v>
      </c>
      <c r="BF862" s="115">
        <f>IF(O862="znížená",K862,0)</f>
        <v>0</v>
      </c>
      <c r="BG862" s="115">
        <f>IF(O862="zákl. prenesená",K862,0)</f>
        <v>0</v>
      </c>
      <c r="BH862" s="115">
        <f>IF(O862="zníž. prenesená",K862,0)</f>
        <v>0</v>
      </c>
      <c r="BI862" s="115">
        <f>IF(O862="nulová",K862,0)</f>
        <v>0</v>
      </c>
      <c r="BJ862" s="19" t="s">
        <v>96</v>
      </c>
      <c r="BK862" s="200">
        <f>ROUND(P862*H862,3)</f>
        <v>0</v>
      </c>
      <c r="BL862" s="19" t="s">
        <v>464</v>
      </c>
      <c r="BM862" s="199" t="s">
        <v>1235</v>
      </c>
    </row>
    <row r="863" spans="1:65" s="13" customFormat="1" ht="11.25">
      <c r="B863" s="201"/>
      <c r="D863" s="202" t="s">
        <v>348</v>
      </c>
      <c r="E863" s="203" t="s">
        <v>1</v>
      </c>
      <c r="F863" s="204" t="s">
        <v>1236</v>
      </c>
      <c r="H863" s="205">
        <v>3.6</v>
      </c>
      <c r="I863" s="206"/>
      <c r="J863" s="206"/>
      <c r="M863" s="201"/>
      <c r="N863" s="207"/>
      <c r="O863" s="208"/>
      <c r="P863" s="208"/>
      <c r="Q863" s="208"/>
      <c r="R863" s="208"/>
      <c r="S863" s="208"/>
      <c r="T863" s="208"/>
      <c r="U863" s="208"/>
      <c r="V863" s="208"/>
      <c r="W863" s="208"/>
      <c r="X863" s="209"/>
      <c r="AT863" s="203" t="s">
        <v>348</v>
      </c>
      <c r="AU863" s="203" t="s">
        <v>96</v>
      </c>
      <c r="AV863" s="13" t="s">
        <v>96</v>
      </c>
      <c r="AW863" s="13" t="s">
        <v>4</v>
      </c>
      <c r="AX863" s="13" t="s">
        <v>83</v>
      </c>
      <c r="AY863" s="203" t="s">
        <v>329</v>
      </c>
    </row>
    <row r="864" spans="1:65" s="15" customFormat="1" ht="11.25">
      <c r="B864" s="217"/>
      <c r="D864" s="202" t="s">
        <v>348</v>
      </c>
      <c r="E864" s="218" t="s">
        <v>1</v>
      </c>
      <c r="F864" s="219" t="s">
        <v>380</v>
      </c>
      <c r="H864" s="220">
        <v>3.6</v>
      </c>
      <c r="I864" s="221"/>
      <c r="J864" s="221"/>
      <c r="M864" s="217"/>
      <c r="N864" s="222"/>
      <c r="O864" s="223"/>
      <c r="P864" s="223"/>
      <c r="Q864" s="223"/>
      <c r="R864" s="223"/>
      <c r="S864" s="223"/>
      <c r="T864" s="223"/>
      <c r="U864" s="223"/>
      <c r="V864" s="223"/>
      <c r="W864" s="223"/>
      <c r="X864" s="224"/>
      <c r="AT864" s="218" t="s">
        <v>348</v>
      </c>
      <c r="AU864" s="218" t="s">
        <v>96</v>
      </c>
      <c r="AV864" s="15" t="s">
        <v>335</v>
      </c>
      <c r="AW864" s="15" t="s">
        <v>4</v>
      </c>
      <c r="AX864" s="15" t="s">
        <v>90</v>
      </c>
      <c r="AY864" s="218" t="s">
        <v>329</v>
      </c>
    </row>
    <row r="865" spans="1:65" s="2" customFormat="1" ht="37.9" customHeight="1">
      <c r="A865" s="37"/>
      <c r="B865" s="153"/>
      <c r="C865" s="233" t="s">
        <v>1237</v>
      </c>
      <c r="D865" s="233" t="s">
        <v>483</v>
      </c>
      <c r="E865" s="234" t="s">
        <v>1169</v>
      </c>
      <c r="F865" s="235" t="s">
        <v>1170</v>
      </c>
      <c r="G865" s="236" t="s">
        <v>342</v>
      </c>
      <c r="H865" s="237">
        <v>3.78</v>
      </c>
      <c r="I865" s="238"/>
      <c r="J865" s="239"/>
      <c r="K865" s="237">
        <f t="shared" ref="K865:K872" si="19">ROUND(P865*H865,3)</f>
        <v>0</v>
      </c>
      <c r="L865" s="239"/>
      <c r="M865" s="240"/>
      <c r="N865" s="241" t="s">
        <v>1</v>
      </c>
      <c r="O865" s="195" t="s">
        <v>47</v>
      </c>
      <c r="P865" s="196">
        <f t="shared" ref="P865:P872" si="20">I865+J865</f>
        <v>0</v>
      </c>
      <c r="Q865" s="196">
        <f t="shared" ref="Q865:Q872" si="21">ROUND(I865*H865,3)</f>
        <v>0</v>
      </c>
      <c r="R865" s="196">
        <f t="shared" ref="R865:R872" si="22">ROUND(J865*H865,3)</f>
        <v>0</v>
      </c>
      <c r="S865" s="66"/>
      <c r="T865" s="197">
        <f t="shared" ref="T865:T872" si="23">S865*H865</f>
        <v>0</v>
      </c>
      <c r="U865" s="197">
        <v>1E-4</v>
      </c>
      <c r="V865" s="197">
        <f t="shared" ref="V865:V872" si="24">U865*H865</f>
        <v>3.7799999999999997E-4</v>
      </c>
      <c r="W865" s="197">
        <v>0</v>
      </c>
      <c r="X865" s="198">
        <f t="shared" ref="X865:X872" si="25">W865*H865</f>
        <v>0</v>
      </c>
      <c r="Y865" s="37"/>
      <c r="Z865" s="37"/>
      <c r="AA865" s="37"/>
      <c r="AB865" s="37"/>
      <c r="AC865" s="37"/>
      <c r="AD865" s="37"/>
      <c r="AE865" s="37"/>
      <c r="AR865" s="199" t="s">
        <v>595</v>
      </c>
      <c r="AT865" s="199" t="s">
        <v>483</v>
      </c>
      <c r="AU865" s="199" t="s">
        <v>96</v>
      </c>
      <c r="AY865" s="19" t="s">
        <v>329</v>
      </c>
      <c r="BE865" s="115">
        <f t="shared" ref="BE865:BE872" si="26">IF(O865="základná",K865,0)</f>
        <v>0</v>
      </c>
      <c r="BF865" s="115">
        <f t="shared" ref="BF865:BF872" si="27">IF(O865="znížená",K865,0)</f>
        <v>0</v>
      </c>
      <c r="BG865" s="115">
        <f t="shared" ref="BG865:BG872" si="28">IF(O865="zákl. prenesená",K865,0)</f>
        <v>0</v>
      </c>
      <c r="BH865" s="115">
        <f t="shared" ref="BH865:BH872" si="29">IF(O865="zníž. prenesená",K865,0)</f>
        <v>0</v>
      </c>
      <c r="BI865" s="115">
        <f t="shared" ref="BI865:BI872" si="30">IF(O865="nulová",K865,0)</f>
        <v>0</v>
      </c>
      <c r="BJ865" s="19" t="s">
        <v>96</v>
      </c>
      <c r="BK865" s="200">
        <f t="shared" ref="BK865:BK872" si="31">ROUND(P865*H865,3)</f>
        <v>0</v>
      </c>
      <c r="BL865" s="19" t="s">
        <v>464</v>
      </c>
      <c r="BM865" s="199" t="s">
        <v>1238</v>
      </c>
    </row>
    <row r="866" spans="1:65" s="2" customFormat="1" ht="37.9" customHeight="1">
      <c r="A866" s="37"/>
      <c r="B866" s="153"/>
      <c r="C866" s="233" t="s">
        <v>1239</v>
      </c>
      <c r="D866" s="233" t="s">
        <v>483</v>
      </c>
      <c r="E866" s="234" t="s">
        <v>1173</v>
      </c>
      <c r="F866" s="235" t="s">
        <v>1174</v>
      </c>
      <c r="G866" s="236" t="s">
        <v>342</v>
      </c>
      <c r="H866" s="237">
        <v>3.78</v>
      </c>
      <c r="I866" s="238"/>
      <c r="J866" s="239"/>
      <c r="K866" s="237">
        <f t="shared" si="19"/>
        <v>0</v>
      </c>
      <c r="L866" s="239"/>
      <c r="M866" s="240"/>
      <c r="N866" s="241" t="s">
        <v>1</v>
      </c>
      <c r="O866" s="195" t="s">
        <v>47</v>
      </c>
      <c r="P866" s="196">
        <f t="shared" si="20"/>
        <v>0</v>
      </c>
      <c r="Q866" s="196">
        <f t="shared" si="21"/>
        <v>0</v>
      </c>
      <c r="R866" s="196">
        <f t="shared" si="22"/>
        <v>0</v>
      </c>
      <c r="S866" s="66"/>
      <c r="T866" s="197">
        <f t="shared" si="23"/>
        <v>0</v>
      </c>
      <c r="U866" s="197">
        <v>1E-4</v>
      </c>
      <c r="V866" s="197">
        <f t="shared" si="24"/>
        <v>3.7799999999999997E-4</v>
      </c>
      <c r="W866" s="197">
        <v>0</v>
      </c>
      <c r="X866" s="198">
        <f t="shared" si="25"/>
        <v>0</v>
      </c>
      <c r="Y866" s="37"/>
      <c r="Z866" s="37"/>
      <c r="AA866" s="37"/>
      <c r="AB866" s="37"/>
      <c r="AC866" s="37"/>
      <c r="AD866" s="37"/>
      <c r="AE866" s="37"/>
      <c r="AR866" s="199" t="s">
        <v>595</v>
      </c>
      <c r="AT866" s="199" t="s">
        <v>483</v>
      </c>
      <c r="AU866" s="199" t="s">
        <v>96</v>
      </c>
      <c r="AY866" s="19" t="s">
        <v>329</v>
      </c>
      <c r="BE866" s="115">
        <f t="shared" si="26"/>
        <v>0</v>
      </c>
      <c r="BF866" s="115">
        <f t="shared" si="27"/>
        <v>0</v>
      </c>
      <c r="BG866" s="115">
        <f t="shared" si="28"/>
        <v>0</v>
      </c>
      <c r="BH866" s="115">
        <f t="shared" si="29"/>
        <v>0</v>
      </c>
      <c r="BI866" s="115">
        <f t="shared" si="30"/>
        <v>0</v>
      </c>
      <c r="BJ866" s="19" t="s">
        <v>96</v>
      </c>
      <c r="BK866" s="200">
        <f t="shared" si="31"/>
        <v>0</v>
      </c>
      <c r="BL866" s="19" t="s">
        <v>464</v>
      </c>
      <c r="BM866" s="199" t="s">
        <v>1240</v>
      </c>
    </row>
    <row r="867" spans="1:65" s="2" customFormat="1" ht="49.15" customHeight="1">
      <c r="A867" s="37"/>
      <c r="B867" s="153"/>
      <c r="C867" s="233" t="s">
        <v>1241</v>
      </c>
      <c r="D867" s="233" t="s">
        <v>483</v>
      </c>
      <c r="E867" s="234" t="s">
        <v>1242</v>
      </c>
      <c r="F867" s="235" t="s">
        <v>1243</v>
      </c>
      <c r="G867" s="236" t="s">
        <v>646</v>
      </c>
      <c r="H867" s="237">
        <v>1</v>
      </c>
      <c r="I867" s="238"/>
      <c r="J867" s="239"/>
      <c r="K867" s="237">
        <f t="shared" si="19"/>
        <v>0</v>
      </c>
      <c r="L867" s="239"/>
      <c r="M867" s="240"/>
      <c r="N867" s="241" t="s">
        <v>1</v>
      </c>
      <c r="O867" s="195" t="s">
        <v>47</v>
      </c>
      <c r="P867" s="196">
        <f t="shared" si="20"/>
        <v>0</v>
      </c>
      <c r="Q867" s="196">
        <f t="shared" si="21"/>
        <v>0</v>
      </c>
      <c r="R867" s="196">
        <f t="shared" si="22"/>
        <v>0</v>
      </c>
      <c r="S867" s="66"/>
      <c r="T867" s="197">
        <f t="shared" si="23"/>
        <v>0</v>
      </c>
      <c r="U867" s="197">
        <v>4.3999999999999997E-2</v>
      </c>
      <c r="V867" s="197">
        <f t="shared" si="24"/>
        <v>4.3999999999999997E-2</v>
      </c>
      <c r="W867" s="197">
        <v>0</v>
      </c>
      <c r="X867" s="198">
        <f t="shared" si="25"/>
        <v>0</v>
      </c>
      <c r="Y867" s="37"/>
      <c r="Z867" s="37"/>
      <c r="AA867" s="37"/>
      <c r="AB867" s="37"/>
      <c r="AC867" s="37"/>
      <c r="AD867" s="37"/>
      <c r="AE867" s="37"/>
      <c r="AR867" s="199" t="s">
        <v>595</v>
      </c>
      <c r="AT867" s="199" t="s">
        <v>483</v>
      </c>
      <c r="AU867" s="199" t="s">
        <v>96</v>
      </c>
      <c r="AY867" s="19" t="s">
        <v>329</v>
      </c>
      <c r="BE867" s="115">
        <f t="shared" si="26"/>
        <v>0</v>
      </c>
      <c r="BF867" s="115">
        <f t="shared" si="27"/>
        <v>0</v>
      </c>
      <c r="BG867" s="115">
        <f t="shared" si="28"/>
        <v>0</v>
      </c>
      <c r="BH867" s="115">
        <f t="shared" si="29"/>
        <v>0</v>
      </c>
      <c r="BI867" s="115">
        <f t="shared" si="30"/>
        <v>0</v>
      </c>
      <c r="BJ867" s="19" t="s">
        <v>96</v>
      </c>
      <c r="BK867" s="200">
        <f t="shared" si="31"/>
        <v>0</v>
      </c>
      <c r="BL867" s="19" t="s">
        <v>464</v>
      </c>
      <c r="BM867" s="199" t="s">
        <v>1244</v>
      </c>
    </row>
    <row r="868" spans="1:65" s="2" customFormat="1" ht="33" customHeight="1">
      <c r="A868" s="37"/>
      <c r="B868" s="153"/>
      <c r="C868" s="187" t="s">
        <v>1245</v>
      </c>
      <c r="D868" s="187" t="s">
        <v>331</v>
      </c>
      <c r="E868" s="188" t="s">
        <v>1246</v>
      </c>
      <c r="F868" s="189" t="s">
        <v>1247</v>
      </c>
      <c r="G868" s="190" t="s">
        <v>646</v>
      </c>
      <c r="H868" s="191">
        <v>1</v>
      </c>
      <c r="I868" s="192"/>
      <c r="J868" s="192"/>
      <c r="K868" s="191">
        <f t="shared" si="19"/>
        <v>0</v>
      </c>
      <c r="L868" s="193"/>
      <c r="M868" s="38"/>
      <c r="N868" s="194" t="s">
        <v>1</v>
      </c>
      <c r="O868" s="195" t="s">
        <v>47</v>
      </c>
      <c r="P868" s="196">
        <f t="shared" si="20"/>
        <v>0</v>
      </c>
      <c r="Q868" s="196">
        <f t="shared" si="21"/>
        <v>0</v>
      </c>
      <c r="R868" s="196">
        <f t="shared" si="22"/>
        <v>0</v>
      </c>
      <c r="S868" s="66"/>
      <c r="T868" s="197">
        <f t="shared" si="23"/>
        <v>0</v>
      </c>
      <c r="U868" s="197">
        <v>0</v>
      </c>
      <c r="V868" s="197">
        <f t="shared" si="24"/>
        <v>0</v>
      </c>
      <c r="W868" s="197">
        <v>0</v>
      </c>
      <c r="X868" s="198">
        <f t="shared" si="25"/>
        <v>0</v>
      </c>
      <c r="Y868" s="37"/>
      <c r="Z868" s="37"/>
      <c r="AA868" s="37"/>
      <c r="AB868" s="37"/>
      <c r="AC868" s="37"/>
      <c r="AD868" s="37"/>
      <c r="AE868" s="37"/>
      <c r="AR868" s="199" t="s">
        <v>464</v>
      </c>
      <c r="AT868" s="199" t="s">
        <v>331</v>
      </c>
      <c r="AU868" s="199" t="s">
        <v>96</v>
      </c>
      <c r="AY868" s="19" t="s">
        <v>329</v>
      </c>
      <c r="BE868" s="115">
        <f t="shared" si="26"/>
        <v>0</v>
      </c>
      <c r="BF868" s="115">
        <f t="shared" si="27"/>
        <v>0</v>
      </c>
      <c r="BG868" s="115">
        <f t="shared" si="28"/>
        <v>0</v>
      </c>
      <c r="BH868" s="115">
        <f t="shared" si="29"/>
        <v>0</v>
      </c>
      <c r="BI868" s="115">
        <f t="shared" si="30"/>
        <v>0</v>
      </c>
      <c r="BJ868" s="19" t="s">
        <v>96</v>
      </c>
      <c r="BK868" s="200">
        <f t="shared" si="31"/>
        <v>0</v>
      </c>
      <c r="BL868" s="19" t="s">
        <v>464</v>
      </c>
      <c r="BM868" s="199" t="s">
        <v>1248</v>
      </c>
    </row>
    <row r="869" spans="1:65" s="2" customFormat="1" ht="24.2" customHeight="1">
      <c r="A869" s="37"/>
      <c r="B869" s="153"/>
      <c r="C869" s="233" t="s">
        <v>1249</v>
      </c>
      <c r="D869" s="233" t="s">
        <v>483</v>
      </c>
      <c r="E869" s="234" t="s">
        <v>1185</v>
      </c>
      <c r="F869" s="235" t="s">
        <v>1186</v>
      </c>
      <c r="G869" s="236" t="s">
        <v>646</v>
      </c>
      <c r="H869" s="237">
        <v>1</v>
      </c>
      <c r="I869" s="238"/>
      <c r="J869" s="239"/>
      <c r="K869" s="237">
        <f t="shared" si="19"/>
        <v>0</v>
      </c>
      <c r="L869" s="239"/>
      <c r="M869" s="240"/>
      <c r="N869" s="241" t="s">
        <v>1</v>
      </c>
      <c r="O869" s="195" t="s">
        <v>47</v>
      </c>
      <c r="P869" s="196">
        <f t="shared" si="20"/>
        <v>0</v>
      </c>
      <c r="Q869" s="196">
        <f t="shared" si="21"/>
        <v>0</v>
      </c>
      <c r="R869" s="196">
        <f t="shared" si="22"/>
        <v>0</v>
      </c>
      <c r="S869" s="66"/>
      <c r="T869" s="197">
        <f t="shared" si="23"/>
        <v>0</v>
      </c>
      <c r="U869" s="197">
        <v>1E-3</v>
      </c>
      <c r="V869" s="197">
        <f t="shared" si="24"/>
        <v>1E-3</v>
      </c>
      <c r="W869" s="197">
        <v>0</v>
      </c>
      <c r="X869" s="198">
        <f t="shared" si="25"/>
        <v>0</v>
      </c>
      <c r="Y869" s="37"/>
      <c r="Z869" s="37"/>
      <c r="AA869" s="37"/>
      <c r="AB869" s="37"/>
      <c r="AC869" s="37"/>
      <c r="AD869" s="37"/>
      <c r="AE869" s="37"/>
      <c r="AR869" s="199" t="s">
        <v>595</v>
      </c>
      <c r="AT869" s="199" t="s">
        <v>483</v>
      </c>
      <c r="AU869" s="199" t="s">
        <v>96</v>
      </c>
      <c r="AY869" s="19" t="s">
        <v>329</v>
      </c>
      <c r="BE869" s="115">
        <f t="shared" si="26"/>
        <v>0</v>
      </c>
      <c r="BF869" s="115">
        <f t="shared" si="27"/>
        <v>0</v>
      </c>
      <c r="BG869" s="115">
        <f t="shared" si="28"/>
        <v>0</v>
      </c>
      <c r="BH869" s="115">
        <f t="shared" si="29"/>
        <v>0</v>
      </c>
      <c r="BI869" s="115">
        <f t="shared" si="30"/>
        <v>0</v>
      </c>
      <c r="BJ869" s="19" t="s">
        <v>96</v>
      </c>
      <c r="BK869" s="200">
        <f t="shared" si="31"/>
        <v>0</v>
      </c>
      <c r="BL869" s="19" t="s">
        <v>464</v>
      </c>
      <c r="BM869" s="199" t="s">
        <v>1250</v>
      </c>
    </row>
    <row r="870" spans="1:65" s="2" customFormat="1" ht="24.2" customHeight="1">
      <c r="A870" s="37"/>
      <c r="B870" s="153"/>
      <c r="C870" s="233" t="s">
        <v>1251</v>
      </c>
      <c r="D870" s="233" t="s">
        <v>483</v>
      </c>
      <c r="E870" s="234" t="s">
        <v>1252</v>
      </c>
      <c r="F870" s="235" t="s">
        <v>1253</v>
      </c>
      <c r="G870" s="236" t="s">
        <v>646</v>
      </c>
      <c r="H870" s="237">
        <v>1</v>
      </c>
      <c r="I870" s="238"/>
      <c r="J870" s="239"/>
      <c r="K870" s="237">
        <f t="shared" si="19"/>
        <v>0</v>
      </c>
      <c r="L870" s="239"/>
      <c r="M870" s="240"/>
      <c r="N870" s="241" t="s">
        <v>1</v>
      </c>
      <c r="O870" s="195" t="s">
        <v>47</v>
      </c>
      <c r="P870" s="196">
        <f t="shared" si="20"/>
        <v>0</v>
      </c>
      <c r="Q870" s="196">
        <f t="shared" si="21"/>
        <v>0</v>
      </c>
      <c r="R870" s="196">
        <f t="shared" si="22"/>
        <v>0</v>
      </c>
      <c r="S870" s="66"/>
      <c r="T870" s="197">
        <f t="shared" si="23"/>
        <v>0</v>
      </c>
      <c r="U870" s="197">
        <v>7.4999999999999997E-2</v>
      </c>
      <c r="V870" s="197">
        <f t="shared" si="24"/>
        <v>7.4999999999999997E-2</v>
      </c>
      <c r="W870" s="197">
        <v>0</v>
      </c>
      <c r="X870" s="198">
        <f t="shared" si="25"/>
        <v>0</v>
      </c>
      <c r="Y870" s="37"/>
      <c r="Z870" s="37"/>
      <c r="AA870" s="37"/>
      <c r="AB870" s="37"/>
      <c r="AC870" s="37"/>
      <c r="AD870" s="37"/>
      <c r="AE870" s="37"/>
      <c r="AR870" s="199" t="s">
        <v>595</v>
      </c>
      <c r="AT870" s="199" t="s">
        <v>483</v>
      </c>
      <c r="AU870" s="199" t="s">
        <v>96</v>
      </c>
      <c r="AY870" s="19" t="s">
        <v>329</v>
      </c>
      <c r="BE870" s="115">
        <f t="shared" si="26"/>
        <v>0</v>
      </c>
      <c r="BF870" s="115">
        <f t="shared" si="27"/>
        <v>0</v>
      </c>
      <c r="BG870" s="115">
        <f t="shared" si="28"/>
        <v>0</v>
      </c>
      <c r="BH870" s="115">
        <f t="shared" si="29"/>
        <v>0</v>
      </c>
      <c r="BI870" s="115">
        <f t="shared" si="30"/>
        <v>0</v>
      </c>
      <c r="BJ870" s="19" t="s">
        <v>96</v>
      </c>
      <c r="BK870" s="200">
        <f t="shared" si="31"/>
        <v>0</v>
      </c>
      <c r="BL870" s="19" t="s">
        <v>464</v>
      </c>
      <c r="BM870" s="199" t="s">
        <v>1254</v>
      </c>
    </row>
    <row r="871" spans="1:65" s="2" customFormat="1" ht="24.2" customHeight="1">
      <c r="A871" s="37"/>
      <c r="B871" s="153"/>
      <c r="C871" s="233" t="s">
        <v>1255</v>
      </c>
      <c r="D871" s="233" t="s">
        <v>483</v>
      </c>
      <c r="E871" s="234" t="s">
        <v>1256</v>
      </c>
      <c r="F871" s="235" t="s">
        <v>1257</v>
      </c>
      <c r="G871" s="236" t="s">
        <v>646</v>
      </c>
      <c r="H871" s="237">
        <v>1</v>
      </c>
      <c r="I871" s="238"/>
      <c r="J871" s="239"/>
      <c r="K871" s="237">
        <f t="shared" si="19"/>
        <v>0</v>
      </c>
      <c r="L871" s="239"/>
      <c r="M871" s="240"/>
      <c r="N871" s="241" t="s">
        <v>1</v>
      </c>
      <c r="O871" s="195" t="s">
        <v>47</v>
      </c>
      <c r="P871" s="196">
        <f t="shared" si="20"/>
        <v>0</v>
      </c>
      <c r="Q871" s="196">
        <f t="shared" si="21"/>
        <v>0</v>
      </c>
      <c r="R871" s="196">
        <f t="shared" si="22"/>
        <v>0</v>
      </c>
      <c r="S871" s="66"/>
      <c r="T871" s="197">
        <f t="shared" si="23"/>
        <v>0</v>
      </c>
      <c r="U871" s="197">
        <v>7.4999999999999997E-2</v>
      </c>
      <c r="V871" s="197">
        <f t="shared" si="24"/>
        <v>7.4999999999999997E-2</v>
      </c>
      <c r="W871" s="197">
        <v>0</v>
      </c>
      <c r="X871" s="198">
        <f t="shared" si="25"/>
        <v>0</v>
      </c>
      <c r="Y871" s="37"/>
      <c r="Z871" s="37"/>
      <c r="AA871" s="37"/>
      <c r="AB871" s="37"/>
      <c r="AC871" s="37"/>
      <c r="AD871" s="37"/>
      <c r="AE871" s="37"/>
      <c r="AR871" s="199" t="s">
        <v>595</v>
      </c>
      <c r="AT871" s="199" t="s">
        <v>483</v>
      </c>
      <c r="AU871" s="199" t="s">
        <v>96</v>
      </c>
      <c r="AY871" s="19" t="s">
        <v>329</v>
      </c>
      <c r="BE871" s="115">
        <f t="shared" si="26"/>
        <v>0</v>
      </c>
      <c r="BF871" s="115">
        <f t="shared" si="27"/>
        <v>0</v>
      </c>
      <c r="BG871" s="115">
        <f t="shared" si="28"/>
        <v>0</v>
      </c>
      <c r="BH871" s="115">
        <f t="shared" si="29"/>
        <v>0</v>
      </c>
      <c r="BI871" s="115">
        <f t="shared" si="30"/>
        <v>0</v>
      </c>
      <c r="BJ871" s="19" t="s">
        <v>96</v>
      </c>
      <c r="BK871" s="200">
        <f t="shared" si="31"/>
        <v>0</v>
      </c>
      <c r="BL871" s="19" t="s">
        <v>464</v>
      </c>
      <c r="BM871" s="199" t="s">
        <v>1258</v>
      </c>
    </row>
    <row r="872" spans="1:65" s="2" customFormat="1" ht="24.2" customHeight="1">
      <c r="A872" s="37"/>
      <c r="B872" s="153"/>
      <c r="C872" s="187" t="s">
        <v>1259</v>
      </c>
      <c r="D872" s="187" t="s">
        <v>331</v>
      </c>
      <c r="E872" s="188" t="s">
        <v>1260</v>
      </c>
      <c r="F872" s="189" t="s">
        <v>1261</v>
      </c>
      <c r="G872" s="190" t="s">
        <v>342</v>
      </c>
      <c r="H872" s="191">
        <v>17.399999999999999</v>
      </c>
      <c r="I872" s="192"/>
      <c r="J872" s="192"/>
      <c r="K872" s="191">
        <f t="shared" si="19"/>
        <v>0</v>
      </c>
      <c r="L872" s="193"/>
      <c r="M872" s="38"/>
      <c r="N872" s="194" t="s">
        <v>1</v>
      </c>
      <c r="O872" s="195" t="s">
        <v>47</v>
      </c>
      <c r="P872" s="196">
        <f t="shared" si="20"/>
        <v>0</v>
      </c>
      <c r="Q872" s="196">
        <f t="shared" si="21"/>
        <v>0</v>
      </c>
      <c r="R872" s="196">
        <f t="shared" si="22"/>
        <v>0</v>
      </c>
      <c r="S872" s="66"/>
      <c r="T872" s="197">
        <f t="shared" si="23"/>
        <v>0</v>
      </c>
      <c r="U872" s="197">
        <v>4.0999999999999999E-4</v>
      </c>
      <c r="V872" s="197">
        <f t="shared" si="24"/>
        <v>7.1339999999999988E-3</v>
      </c>
      <c r="W872" s="197">
        <v>0</v>
      </c>
      <c r="X872" s="198">
        <f t="shared" si="25"/>
        <v>0</v>
      </c>
      <c r="Y872" s="37"/>
      <c r="Z872" s="37"/>
      <c r="AA872" s="37"/>
      <c r="AB872" s="37"/>
      <c r="AC872" s="37"/>
      <c r="AD872" s="37"/>
      <c r="AE872" s="37"/>
      <c r="AR872" s="199" t="s">
        <v>464</v>
      </c>
      <c r="AT872" s="199" t="s">
        <v>331</v>
      </c>
      <c r="AU872" s="199" t="s">
        <v>96</v>
      </c>
      <c r="AY872" s="19" t="s">
        <v>329</v>
      </c>
      <c r="BE872" s="115">
        <f t="shared" si="26"/>
        <v>0</v>
      </c>
      <c r="BF872" s="115">
        <f t="shared" si="27"/>
        <v>0</v>
      </c>
      <c r="BG872" s="115">
        <f t="shared" si="28"/>
        <v>0</v>
      </c>
      <c r="BH872" s="115">
        <f t="shared" si="29"/>
        <v>0</v>
      </c>
      <c r="BI872" s="115">
        <f t="shared" si="30"/>
        <v>0</v>
      </c>
      <c r="BJ872" s="19" t="s">
        <v>96</v>
      </c>
      <c r="BK872" s="200">
        <f t="shared" si="31"/>
        <v>0</v>
      </c>
      <c r="BL872" s="19" t="s">
        <v>464</v>
      </c>
      <c r="BM872" s="199" t="s">
        <v>1262</v>
      </c>
    </row>
    <row r="873" spans="1:65" s="13" customFormat="1" ht="11.25">
      <c r="B873" s="201"/>
      <c r="D873" s="202" t="s">
        <v>348</v>
      </c>
      <c r="E873" s="203" t="s">
        <v>1</v>
      </c>
      <c r="F873" s="204" t="s">
        <v>1263</v>
      </c>
      <c r="H873" s="205">
        <v>11.6</v>
      </c>
      <c r="I873" s="206"/>
      <c r="J873" s="206"/>
      <c r="M873" s="201"/>
      <c r="N873" s="207"/>
      <c r="O873" s="208"/>
      <c r="P873" s="208"/>
      <c r="Q873" s="208"/>
      <c r="R873" s="208"/>
      <c r="S873" s="208"/>
      <c r="T873" s="208"/>
      <c r="U873" s="208"/>
      <c r="V873" s="208"/>
      <c r="W873" s="208"/>
      <c r="X873" s="209"/>
      <c r="AT873" s="203" t="s">
        <v>348</v>
      </c>
      <c r="AU873" s="203" t="s">
        <v>96</v>
      </c>
      <c r="AV873" s="13" t="s">
        <v>96</v>
      </c>
      <c r="AW873" s="13" t="s">
        <v>4</v>
      </c>
      <c r="AX873" s="13" t="s">
        <v>83</v>
      </c>
      <c r="AY873" s="203" t="s">
        <v>329</v>
      </c>
    </row>
    <row r="874" spans="1:65" s="13" customFormat="1" ht="11.25">
      <c r="B874" s="201"/>
      <c r="D874" s="202" t="s">
        <v>348</v>
      </c>
      <c r="E874" s="203" t="s">
        <v>1</v>
      </c>
      <c r="F874" s="204" t="s">
        <v>1264</v>
      </c>
      <c r="H874" s="205">
        <v>5.8</v>
      </c>
      <c r="I874" s="206"/>
      <c r="J874" s="206"/>
      <c r="M874" s="201"/>
      <c r="N874" s="207"/>
      <c r="O874" s="208"/>
      <c r="P874" s="208"/>
      <c r="Q874" s="208"/>
      <c r="R874" s="208"/>
      <c r="S874" s="208"/>
      <c r="T874" s="208"/>
      <c r="U874" s="208"/>
      <c r="V874" s="208"/>
      <c r="W874" s="208"/>
      <c r="X874" s="209"/>
      <c r="AT874" s="203" t="s">
        <v>348</v>
      </c>
      <c r="AU874" s="203" t="s">
        <v>96</v>
      </c>
      <c r="AV874" s="13" t="s">
        <v>96</v>
      </c>
      <c r="AW874" s="13" t="s">
        <v>4</v>
      </c>
      <c r="AX874" s="13" t="s">
        <v>83</v>
      </c>
      <c r="AY874" s="203" t="s">
        <v>329</v>
      </c>
    </row>
    <row r="875" spans="1:65" s="15" customFormat="1" ht="11.25">
      <c r="B875" s="217"/>
      <c r="D875" s="202" t="s">
        <v>348</v>
      </c>
      <c r="E875" s="218" t="s">
        <v>1</v>
      </c>
      <c r="F875" s="219" t="s">
        <v>380</v>
      </c>
      <c r="H875" s="220">
        <v>17.399999999999999</v>
      </c>
      <c r="I875" s="221"/>
      <c r="J875" s="221"/>
      <c r="M875" s="217"/>
      <c r="N875" s="222"/>
      <c r="O875" s="223"/>
      <c r="P875" s="223"/>
      <c r="Q875" s="223"/>
      <c r="R875" s="223"/>
      <c r="S875" s="223"/>
      <c r="T875" s="223"/>
      <c r="U875" s="223"/>
      <c r="V875" s="223"/>
      <c r="W875" s="223"/>
      <c r="X875" s="224"/>
      <c r="AT875" s="218" t="s">
        <v>348</v>
      </c>
      <c r="AU875" s="218" t="s">
        <v>96</v>
      </c>
      <c r="AV875" s="15" t="s">
        <v>335</v>
      </c>
      <c r="AW875" s="15" t="s">
        <v>4</v>
      </c>
      <c r="AX875" s="15" t="s">
        <v>90</v>
      </c>
      <c r="AY875" s="218" t="s">
        <v>329</v>
      </c>
    </row>
    <row r="876" spans="1:65" s="2" customFormat="1" ht="44.25" customHeight="1">
      <c r="A876" s="37"/>
      <c r="B876" s="153"/>
      <c r="C876" s="233" t="s">
        <v>1265</v>
      </c>
      <c r="D876" s="233" t="s">
        <v>483</v>
      </c>
      <c r="E876" s="234" t="s">
        <v>1266</v>
      </c>
      <c r="F876" s="235" t="s">
        <v>1267</v>
      </c>
      <c r="G876" s="236" t="s">
        <v>646</v>
      </c>
      <c r="H876" s="237">
        <v>2</v>
      </c>
      <c r="I876" s="238"/>
      <c r="J876" s="239"/>
      <c r="K876" s="237">
        <f>ROUND(P876*H876,3)</f>
        <v>0</v>
      </c>
      <c r="L876" s="239"/>
      <c r="M876" s="240"/>
      <c r="N876" s="241" t="s">
        <v>1</v>
      </c>
      <c r="O876" s="195" t="s">
        <v>47</v>
      </c>
      <c r="P876" s="196">
        <f>I876+J876</f>
        <v>0</v>
      </c>
      <c r="Q876" s="196">
        <f>ROUND(I876*H876,3)</f>
        <v>0</v>
      </c>
      <c r="R876" s="196">
        <f>ROUND(J876*H876,3)</f>
        <v>0</v>
      </c>
      <c r="S876" s="66"/>
      <c r="T876" s="197">
        <f>S876*H876</f>
        <v>0</v>
      </c>
      <c r="U876" s="197">
        <v>8.4379999999999997E-2</v>
      </c>
      <c r="V876" s="197">
        <f>U876*H876</f>
        <v>0.16875999999999999</v>
      </c>
      <c r="W876" s="197">
        <v>0</v>
      </c>
      <c r="X876" s="198">
        <f>W876*H876</f>
        <v>0</v>
      </c>
      <c r="Y876" s="37"/>
      <c r="Z876" s="37"/>
      <c r="AA876" s="37"/>
      <c r="AB876" s="37"/>
      <c r="AC876" s="37"/>
      <c r="AD876" s="37"/>
      <c r="AE876" s="37"/>
      <c r="AR876" s="199" t="s">
        <v>595</v>
      </c>
      <c r="AT876" s="199" t="s">
        <v>483</v>
      </c>
      <c r="AU876" s="199" t="s">
        <v>96</v>
      </c>
      <c r="AY876" s="19" t="s">
        <v>329</v>
      </c>
      <c r="BE876" s="115">
        <f>IF(O876="základná",K876,0)</f>
        <v>0</v>
      </c>
      <c r="BF876" s="115">
        <f>IF(O876="znížená",K876,0)</f>
        <v>0</v>
      </c>
      <c r="BG876" s="115">
        <f>IF(O876="zákl. prenesená",K876,0)</f>
        <v>0</v>
      </c>
      <c r="BH876" s="115">
        <f>IF(O876="zníž. prenesená",K876,0)</f>
        <v>0</v>
      </c>
      <c r="BI876" s="115">
        <f>IF(O876="nulová",K876,0)</f>
        <v>0</v>
      </c>
      <c r="BJ876" s="19" t="s">
        <v>96</v>
      </c>
      <c r="BK876" s="200">
        <f>ROUND(P876*H876,3)</f>
        <v>0</v>
      </c>
      <c r="BL876" s="19" t="s">
        <v>464</v>
      </c>
      <c r="BM876" s="199" t="s">
        <v>1268</v>
      </c>
    </row>
    <row r="877" spans="1:65" s="2" customFormat="1" ht="55.5" customHeight="1">
      <c r="A877" s="37"/>
      <c r="B877" s="153"/>
      <c r="C877" s="233" t="s">
        <v>1269</v>
      </c>
      <c r="D877" s="233" t="s">
        <v>483</v>
      </c>
      <c r="E877" s="234" t="s">
        <v>1270</v>
      </c>
      <c r="F877" s="235" t="s">
        <v>1271</v>
      </c>
      <c r="G877" s="236" t="s">
        <v>646</v>
      </c>
      <c r="H877" s="237">
        <v>1</v>
      </c>
      <c r="I877" s="238"/>
      <c r="J877" s="239"/>
      <c r="K877" s="237">
        <f>ROUND(P877*H877,3)</f>
        <v>0</v>
      </c>
      <c r="L877" s="239"/>
      <c r="M877" s="240"/>
      <c r="N877" s="241" t="s">
        <v>1</v>
      </c>
      <c r="O877" s="195" t="s">
        <v>47</v>
      </c>
      <c r="P877" s="196">
        <f>I877+J877</f>
        <v>0</v>
      </c>
      <c r="Q877" s="196">
        <f>ROUND(I877*H877,3)</f>
        <v>0</v>
      </c>
      <c r="R877" s="196">
        <f>ROUND(J877*H877,3)</f>
        <v>0</v>
      </c>
      <c r="S877" s="66"/>
      <c r="T877" s="197">
        <f>S877*H877</f>
        <v>0</v>
      </c>
      <c r="U877" s="197">
        <v>8.4379999999999997E-2</v>
      </c>
      <c r="V877" s="197">
        <f>U877*H877</f>
        <v>8.4379999999999997E-2</v>
      </c>
      <c r="W877" s="197">
        <v>0</v>
      </c>
      <c r="X877" s="198">
        <f>W877*H877</f>
        <v>0</v>
      </c>
      <c r="Y877" s="37"/>
      <c r="Z877" s="37"/>
      <c r="AA877" s="37"/>
      <c r="AB877" s="37"/>
      <c r="AC877" s="37"/>
      <c r="AD877" s="37"/>
      <c r="AE877" s="37"/>
      <c r="AR877" s="199" t="s">
        <v>595</v>
      </c>
      <c r="AT877" s="199" t="s">
        <v>483</v>
      </c>
      <c r="AU877" s="199" t="s">
        <v>96</v>
      </c>
      <c r="AY877" s="19" t="s">
        <v>329</v>
      </c>
      <c r="BE877" s="115">
        <f>IF(O877="základná",K877,0)</f>
        <v>0</v>
      </c>
      <c r="BF877" s="115">
        <f>IF(O877="znížená",K877,0)</f>
        <v>0</v>
      </c>
      <c r="BG877" s="115">
        <f>IF(O877="zákl. prenesená",K877,0)</f>
        <v>0</v>
      </c>
      <c r="BH877" s="115">
        <f>IF(O877="zníž. prenesená",K877,0)</f>
        <v>0</v>
      </c>
      <c r="BI877" s="115">
        <f>IF(O877="nulová",K877,0)</f>
        <v>0</v>
      </c>
      <c r="BJ877" s="19" t="s">
        <v>96</v>
      </c>
      <c r="BK877" s="200">
        <f>ROUND(P877*H877,3)</f>
        <v>0</v>
      </c>
      <c r="BL877" s="19" t="s">
        <v>464</v>
      </c>
      <c r="BM877" s="199" t="s">
        <v>1272</v>
      </c>
    </row>
    <row r="878" spans="1:65" s="2" customFormat="1" ht="24.2" customHeight="1">
      <c r="A878" s="37"/>
      <c r="B878" s="153"/>
      <c r="C878" s="187" t="s">
        <v>1273</v>
      </c>
      <c r="D878" s="187" t="s">
        <v>331</v>
      </c>
      <c r="E878" s="188" t="s">
        <v>1274</v>
      </c>
      <c r="F878" s="189" t="s">
        <v>1275</v>
      </c>
      <c r="G878" s="190" t="s">
        <v>646</v>
      </c>
      <c r="H878" s="191">
        <v>1</v>
      </c>
      <c r="I878" s="192"/>
      <c r="J878" s="192"/>
      <c r="K878" s="191">
        <f>ROUND(P878*H878,3)</f>
        <v>0</v>
      </c>
      <c r="L878" s="193"/>
      <c r="M878" s="38"/>
      <c r="N878" s="194" t="s">
        <v>1</v>
      </c>
      <c r="O878" s="195" t="s">
        <v>47</v>
      </c>
      <c r="P878" s="196">
        <f>I878+J878</f>
        <v>0</v>
      </c>
      <c r="Q878" s="196">
        <f>ROUND(I878*H878,3)</f>
        <v>0</v>
      </c>
      <c r="R878" s="196">
        <f>ROUND(J878*H878,3)</f>
        <v>0</v>
      </c>
      <c r="S878" s="66"/>
      <c r="T878" s="197">
        <f>S878*H878</f>
        <v>0</v>
      </c>
      <c r="U878" s="197">
        <v>0</v>
      </c>
      <c r="V878" s="197">
        <f>U878*H878</f>
        <v>0</v>
      </c>
      <c r="W878" s="197">
        <v>0</v>
      </c>
      <c r="X878" s="198">
        <f>W878*H878</f>
        <v>0</v>
      </c>
      <c r="Y878" s="37"/>
      <c r="Z878" s="37"/>
      <c r="AA878" s="37"/>
      <c r="AB878" s="37"/>
      <c r="AC878" s="37"/>
      <c r="AD878" s="37"/>
      <c r="AE878" s="37"/>
      <c r="AR878" s="199" t="s">
        <v>464</v>
      </c>
      <c r="AT878" s="199" t="s">
        <v>331</v>
      </c>
      <c r="AU878" s="199" t="s">
        <v>96</v>
      </c>
      <c r="AY878" s="19" t="s">
        <v>329</v>
      </c>
      <c r="BE878" s="115">
        <f>IF(O878="základná",K878,0)</f>
        <v>0</v>
      </c>
      <c r="BF878" s="115">
        <f>IF(O878="znížená",K878,0)</f>
        <v>0</v>
      </c>
      <c r="BG878" s="115">
        <f>IF(O878="zákl. prenesená",K878,0)</f>
        <v>0</v>
      </c>
      <c r="BH878" s="115">
        <f>IF(O878="zníž. prenesená",K878,0)</f>
        <v>0</v>
      </c>
      <c r="BI878" s="115">
        <f>IF(O878="nulová",K878,0)</f>
        <v>0</v>
      </c>
      <c r="BJ878" s="19" t="s">
        <v>96</v>
      </c>
      <c r="BK878" s="200">
        <f>ROUND(P878*H878,3)</f>
        <v>0</v>
      </c>
      <c r="BL878" s="19" t="s">
        <v>464</v>
      </c>
      <c r="BM878" s="199" t="s">
        <v>1276</v>
      </c>
    </row>
    <row r="879" spans="1:65" s="2" customFormat="1" ht="37.9" customHeight="1">
      <c r="A879" s="37"/>
      <c r="B879" s="153"/>
      <c r="C879" s="233" t="s">
        <v>1277</v>
      </c>
      <c r="D879" s="233" t="s">
        <v>483</v>
      </c>
      <c r="E879" s="234" t="s">
        <v>1278</v>
      </c>
      <c r="F879" s="235" t="s">
        <v>1279</v>
      </c>
      <c r="G879" s="236" t="s">
        <v>646</v>
      </c>
      <c r="H879" s="237">
        <v>1</v>
      </c>
      <c r="I879" s="238"/>
      <c r="J879" s="239"/>
      <c r="K879" s="237">
        <f>ROUND(P879*H879,3)</f>
        <v>0</v>
      </c>
      <c r="L879" s="239"/>
      <c r="M879" s="240"/>
      <c r="N879" s="241" t="s">
        <v>1</v>
      </c>
      <c r="O879" s="195" t="s">
        <v>47</v>
      </c>
      <c r="P879" s="196">
        <f>I879+J879</f>
        <v>0</v>
      </c>
      <c r="Q879" s="196">
        <f>ROUND(I879*H879,3)</f>
        <v>0</v>
      </c>
      <c r="R879" s="196">
        <f>ROUND(J879*H879,3)</f>
        <v>0</v>
      </c>
      <c r="S879" s="66"/>
      <c r="T879" s="197">
        <f>S879*H879</f>
        <v>0</v>
      </c>
      <c r="U879" s="197">
        <v>0.24299999999999999</v>
      </c>
      <c r="V879" s="197">
        <f>U879*H879</f>
        <v>0.24299999999999999</v>
      </c>
      <c r="W879" s="197">
        <v>0</v>
      </c>
      <c r="X879" s="198">
        <f>W879*H879</f>
        <v>0</v>
      </c>
      <c r="Y879" s="37"/>
      <c r="Z879" s="37"/>
      <c r="AA879" s="37"/>
      <c r="AB879" s="37"/>
      <c r="AC879" s="37"/>
      <c r="AD879" s="37"/>
      <c r="AE879" s="37"/>
      <c r="AR879" s="199" t="s">
        <v>595</v>
      </c>
      <c r="AT879" s="199" t="s">
        <v>483</v>
      </c>
      <c r="AU879" s="199" t="s">
        <v>96</v>
      </c>
      <c r="AY879" s="19" t="s">
        <v>329</v>
      </c>
      <c r="BE879" s="115">
        <f>IF(O879="základná",K879,0)</f>
        <v>0</v>
      </c>
      <c r="BF879" s="115">
        <f>IF(O879="znížená",K879,0)</f>
        <v>0</v>
      </c>
      <c r="BG879" s="115">
        <f>IF(O879="zákl. prenesená",K879,0)</f>
        <v>0</v>
      </c>
      <c r="BH879" s="115">
        <f>IF(O879="zníž. prenesená",K879,0)</f>
        <v>0</v>
      </c>
      <c r="BI879" s="115">
        <f>IF(O879="nulová",K879,0)</f>
        <v>0</v>
      </c>
      <c r="BJ879" s="19" t="s">
        <v>96</v>
      </c>
      <c r="BK879" s="200">
        <f>ROUND(P879*H879,3)</f>
        <v>0</v>
      </c>
      <c r="BL879" s="19" t="s">
        <v>464</v>
      </c>
      <c r="BM879" s="199" t="s">
        <v>1280</v>
      </c>
    </row>
    <row r="880" spans="1:65" s="2" customFormat="1" ht="24.2" customHeight="1">
      <c r="A880" s="37"/>
      <c r="B880" s="153"/>
      <c r="C880" s="187" t="s">
        <v>1281</v>
      </c>
      <c r="D880" s="187" t="s">
        <v>331</v>
      </c>
      <c r="E880" s="188" t="s">
        <v>1282</v>
      </c>
      <c r="F880" s="189" t="s">
        <v>1283</v>
      </c>
      <c r="G880" s="190" t="s">
        <v>486</v>
      </c>
      <c r="H880" s="191">
        <v>0.79600000000000004</v>
      </c>
      <c r="I880" s="192"/>
      <c r="J880" s="192"/>
      <c r="K880" s="191">
        <f>ROUND(P880*H880,3)</f>
        <v>0</v>
      </c>
      <c r="L880" s="193"/>
      <c r="M880" s="38"/>
      <c r="N880" s="194" t="s">
        <v>1</v>
      </c>
      <c r="O880" s="195" t="s">
        <v>47</v>
      </c>
      <c r="P880" s="196">
        <f>I880+J880</f>
        <v>0</v>
      </c>
      <c r="Q880" s="196">
        <f>ROUND(I880*H880,3)</f>
        <v>0</v>
      </c>
      <c r="R880" s="196">
        <f>ROUND(J880*H880,3)</f>
        <v>0</v>
      </c>
      <c r="S880" s="66"/>
      <c r="T880" s="197">
        <f>S880*H880</f>
        <v>0</v>
      </c>
      <c r="U880" s="197">
        <v>0</v>
      </c>
      <c r="V880" s="197">
        <f>U880*H880</f>
        <v>0</v>
      </c>
      <c r="W880" s="197">
        <v>0</v>
      </c>
      <c r="X880" s="198">
        <f>W880*H880</f>
        <v>0</v>
      </c>
      <c r="Y880" s="37"/>
      <c r="Z880" s="37"/>
      <c r="AA880" s="37"/>
      <c r="AB880" s="37"/>
      <c r="AC880" s="37"/>
      <c r="AD880" s="37"/>
      <c r="AE880" s="37"/>
      <c r="AR880" s="199" t="s">
        <v>464</v>
      </c>
      <c r="AT880" s="199" t="s">
        <v>331</v>
      </c>
      <c r="AU880" s="199" t="s">
        <v>96</v>
      </c>
      <c r="AY880" s="19" t="s">
        <v>329</v>
      </c>
      <c r="BE880" s="115">
        <f>IF(O880="základná",K880,0)</f>
        <v>0</v>
      </c>
      <c r="BF880" s="115">
        <f>IF(O880="znížená",K880,0)</f>
        <v>0</v>
      </c>
      <c r="BG880" s="115">
        <f>IF(O880="zákl. prenesená",K880,0)</f>
        <v>0</v>
      </c>
      <c r="BH880" s="115">
        <f>IF(O880="zníž. prenesená",K880,0)</f>
        <v>0</v>
      </c>
      <c r="BI880" s="115">
        <f>IF(O880="nulová",K880,0)</f>
        <v>0</v>
      </c>
      <c r="BJ880" s="19" t="s">
        <v>96</v>
      </c>
      <c r="BK880" s="200">
        <f>ROUND(P880*H880,3)</f>
        <v>0</v>
      </c>
      <c r="BL880" s="19" t="s">
        <v>464</v>
      </c>
      <c r="BM880" s="199" t="s">
        <v>1284</v>
      </c>
    </row>
    <row r="881" spans="1:65" s="12" customFormat="1" ht="22.9" customHeight="1">
      <c r="B881" s="173"/>
      <c r="D881" s="174" t="s">
        <v>82</v>
      </c>
      <c r="E881" s="185" t="s">
        <v>1285</v>
      </c>
      <c r="F881" s="185" t="s">
        <v>1286</v>
      </c>
      <c r="I881" s="176"/>
      <c r="J881" s="176"/>
      <c r="K881" s="186">
        <f>BK881</f>
        <v>0</v>
      </c>
      <c r="M881" s="173"/>
      <c r="N881" s="178"/>
      <c r="O881" s="179"/>
      <c r="P881" s="179"/>
      <c r="Q881" s="180">
        <f>SUM(Q882:Q895)</f>
        <v>0</v>
      </c>
      <c r="R881" s="180">
        <f>SUM(R882:R895)</f>
        <v>0</v>
      </c>
      <c r="S881" s="179"/>
      <c r="T881" s="181">
        <f>SUM(T882:T895)</f>
        <v>0</v>
      </c>
      <c r="U881" s="179"/>
      <c r="V881" s="181">
        <f>SUM(V882:V895)</f>
        <v>0.199464</v>
      </c>
      <c r="W881" s="179"/>
      <c r="X881" s="182">
        <f>SUM(X882:X895)</f>
        <v>0</v>
      </c>
      <c r="AR881" s="174" t="s">
        <v>96</v>
      </c>
      <c r="AT881" s="183" t="s">
        <v>82</v>
      </c>
      <c r="AU881" s="183" t="s">
        <v>90</v>
      </c>
      <c r="AY881" s="174" t="s">
        <v>329</v>
      </c>
      <c r="BK881" s="184">
        <f>SUM(BK882:BK895)</f>
        <v>0</v>
      </c>
    </row>
    <row r="882" spans="1:65" s="2" customFormat="1" ht="24.2" customHeight="1">
      <c r="A882" s="37"/>
      <c r="B882" s="153"/>
      <c r="C882" s="187" t="s">
        <v>1287</v>
      </c>
      <c r="D882" s="187" t="s">
        <v>331</v>
      </c>
      <c r="E882" s="188" t="s">
        <v>1288</v>
      </c>
      <c r="F882" s="189" t="s">
        <v>1289</v>
      </c>
      <c r="G882" s="190" t="s">
        <v>334</v>
      </c>
      <c r="H882" s="191">
        <v>498.66</v>
      </c>
      <c r="I882" s="192"/>
      <c r="J882" s="192"/>
      <c r="K882" s="191">
        <f>ROUND(P882*H882,3)</f>
        <v>0</v>
      </c>
      <c r="L882" s="193"/>
      <c r="M882" s="38"/>
      <c r="N882" s="194" t="s">
        <v>1</v>
      </c>
      <c r="O882" s="195" t="s">
        <v>47</v>
      </c>
      <c r="P882" s="196">
        <f>I882+J882</f>
        <v>0</v>
      </c>
      <c r="Q882" s="196">
        <f>ROUND(I882*H882,3)</f>
        <v>0</v>
      </c>
      <c r="R882" s="196">
        <f>ROUND(J882*H882,3)</f>
        <v>0</v>
      </c>
      <c r="S882" s="66"/>
      <c r="T882" s="197">
        <f>S882*H882</f>
        <v>0</v>
      </c>
      <c r="U882" s="197">
        <v>0</v>
      </c>
      <c r="V882" s="197">
        <f>U882*H882</f>
        <v>0</v>
      </c>
      <c r="W882" s="197">
        <v>0</v>
      </c>
      <c r="X882" s="198">
        <f>W882*H882</f>
        <v>0</v>
      </c>
      <c r="Y882" s="37"/>
      <c r="Z882" s="37"/>
      <c r="AA882" s="37"/>
      <c r="AB882" s="37"/>
      <c r="AC882" s="37"/>
      <c r="AD882" s="37"/>
      <c r="AE882" s="37"/>
      <c r="AR882" s="199" t="s">
        <v>464</v>
      </c>
      <c r="AT882" s="199" t="s">
        <v>331</v>
      </c>
      <c r="AU882" s="199" t="s">
        <v>96</v>
      </c>
      <c r="AY882" s="19" t="s">
        <v>329</v>
      </c>
      <c r="BE882" s="115">
        <f>IF(O882="základná",K882,0)</f>
        <v>0</v>
      </c>
      <c r="BF882" s="115">
        <f>IF(O882="znížená",K882,0)</f>
        <v>0</v>
      </c>
      <c r="BG882" s="115">
        <f>IF(O882="zákl. prenesená",K882,0)</f>
        <v>0</v>
      </c>
      <c r="BH882" s="115">
        <f>IF(O882="zníž. prenesená",K882,0)</f>
        <v>0</v>
      </c>
      <c r="BI882" s="115">
        <f>IF(O882="nulová",K882,0)</f>
        <v>0</v>
      </c>
      <c r="BJ882" s="19" t="s">
        <v>96</v>
      </c>
      <c r="BK882" s="200">
        <f>ROUND(P882*H882,3)</f>
        <v>0</v>
      </c>
      <c r="BL882" s="19" t="s">
        <v>464</v>
      </c>
      <c r="BM882" s="199" t="s">
        <v>1290</v>
      </c>
    </row>
    <row r="883" spans="1:65" s="2" customFormat="1" ht="37.9" customHeight="1">
      <c r="A883" s="37"/>
      <c r="B883" s="153"/>
      <c r="C883" s="233" t="s">
        <v>1291</v>
      </c>
      <c r="D883" s="233" t="s">
        <v>483</v>
      </c>
      <c r="E883" s="234" t="s">
        <v>1292</v>
      </c>
      <c r="F883" s="235" t="s">
        <v>1293</v>
      </c>
      <c r="G883" s="236" t="s">
        <v>982</v>
      </c>
      <c r="H883" s="237">
        <v>199.464</v>
      </c>
      <c r="I883" s="238"/>
      <c r="J883" s="239"/>
      <c r="K883" s="237">
        <f>ROUND(P883*H883,3)</f>
        <v>0</v>
      </c>
      <c r="L883" s="239"/>
      <c r="M883" s="240"/>
      <c r="N883" s="241" t="s">
        <v>1</v>
      </c>
      <c r="O883" s="195" t="s">
        <v>47</v>
      </c>
      <c r="P883" s="196">
        <f>I883+J883</f>
        <v>0</v>
      </c>
      <c r="Q883" s="196">
        <f>ROUND(I883*H883,3)</f>
        <v>0</v>
      </c>
      <c r="R883" s="196">
        <f>ROUND(J883*H883,3)</f>
        <v>0</v>
      </c>
      <c r="S883" s="66"/>
      <c r="T883" s="197">
        <f>S883*H883</f>
        <v>0</v>
      </c>
      <c r="U883" s="197">
        <v>1E-3</v>
      </c>
      <c r="V883" s="197">
        <f>U883*H883</f>
        <v>0.199464</v>
      </c>
      <c r="W883" s="197">
        <v>0</v>
      </c>
      <c r="X883" s="198">
        <f>W883*H883</f>
        <v>0</v>
      </c>
      <c r="Y883" s="37"/>
      <c r="Z883" s="37"/>
      <c r="AA883" s="37"/>
      <c r="AB883" s="37"/>
      <c r="AC883" s="37"/>
      <c r="AD883" s="37"/>
      <c r="AE883" s="37"/>
      <c r="AR883" s="199" t="s">
        <v>595</v>
      </c>
      <c r="AT883" s="199" t="s">
        <v>483</v>
      </c>
      <c r="AU883" s="199" t="s">
        <v>96</v>
      </c>
      <c r="AY883" s="19" t="s">
        <v>329</v>
      </c>
      <c r="BE883" s="115">
        <f>IF(O883="základná",K883,0)</f>
        <v>0</v>
      </c>
      <c r="BF883" s="115">
        <f>IF(O883="znížená",K883,0)</f>
        <v>0</v>
      </c>
      <c r="BG883" s="115">
        <f>IF(O883="zákl. prenesená",K883,0)</f>
        <v>0</v>
      </c>
      <c r="BH883" s="115">
        <f>IF(O883="zníž. prenesená",K883,0)</f>
        <v>0</v>
      </c>
      <c r="BI883" s="115">
        <f>IF(O883="nulová",K883,0)</f>
        <v>0</v>
      </c>
      <c r="BJ883" s="19" t="s">
        <v>96</v>
      </c>
      <c r="BK883" s="200">
        <f>ROUND(P883*H883,3)</f>
        <v>0</v>
      </c>
      <c r="BL883" s="19" t="s">
        <v>464</v>
      </c>
      <c r="BM883" s="199" t="s">
        <v>1294</v>
      </c>
    </row>
    <row r="884" spans="1:65" s="14" customFormat="1" ht="11.25">
      <c r="B884" s="210"/>
      <c r="D884" s="202" t="s">
        <v>348</v>
      </c>
      <c r="E884" s="211" t="s">
        <v>1</v>
      </c>
      <c r="F884" s="212" t="s">
        <v>1295</v>
      </c>
      <c r="H884" s="211" t="s">
        <v>1</v>
      </c>
      <c r="I884" s="213"/>
      <c r="J884" s="213"/>
      <c r="M884" s="210"/>
      <c r="N884" s="214"/>
      <c r="O884" s="215"/>
      <c r="P884" s="215"/>
      <c r="Q884" s="215"/>
      <c r="R884" s="215"/>
      <c r="S884" s="215"/>
      <c r="T884" s="215"/>
      <c r="U884" s="215"/>
      <c r="V884" s="215"/>
      <c r="W884" s="215"/>
      <c r="X884" s="216"/>
      <c r="AT884" s="211" t="s">
        <v>348</v>
      </c>
      <c r="AU884" s="211" t="s">
        <v>96</v>
      </c>
      <c r="AV884" s="14" t="s">
        <v>90</v>
      </c>
      <c r="AW884" s="14" t="s">
        <v>4</v>
      </c>
      <c r="AX884" s="14" t="s">
        <v>83</v>
      </c>
      <c r="AY884" s="211" t="s">
        <v>329</v>
      </c>
    </row>
    <row r="885" spans="1:65" s="13" customFormat="1" ht="11.25">
      <c r="B885" s="201"/>
      <c r="D885" s="202" t="s">
        <v>348</v>
      </c>
      <c r="E885" s="203" t="s">
        <v>1</v>
      </c>
      <c r="F885" s="204" t="s">
        <v>811</v>
      </c>
      <c r="H885" s="205">
        <v>22.47</v>
      </c>
      <c r="I885" s="206"/>
      <c r="J885" s="206"/>
      <c r="M885" s="201"/>
      <c r="N885" s="207"/>
      <c r="O885" s="208"/>
      <c r="P885" s="208"/>
      <c r="Q885" s="208"/>
      <c r="R885" s="208"/>
      <c r="S885" s="208"/>
      <c r="T885" s="208"/>
      <c r="U885" s="208"/>
      <c r="V885" s="208"/>
      <c r="W885" s="208"/>
      <c r="X885" s="209"/>
      <c r="AT885" s="203" t="s">
        <v>348</v>
      </c>
      <c r="AU885" s="203" t="s">
        <v>96</v>
      </c>
      <c r="AV885" s="13" t="s">
        <v>96</v>
      </c>
      <c r="AW885" s="13" t="s">
        <v>4</v>
      </c>
      <c r="AX885" s="13" t="s">
        <v>83</v>
      </c>
      <c r="AY885" s="203" t="s">
        <v>329</v>
      </c>
    </row>
    <row r="886" spans="1:65" s="13" customFormat="1" ht="11.25">
      <c r="B886" s="201"/>
      <c r="D886" s="202" t="s">
        <v>348</v>
      </c>
      <c r="E886" s="203" t="s">
        <v>1</v>
      </c>
      <c r="F886" s="204" t="s">
        <v>812</v>
      </c>
      <c r="H886" s="205">
        <v>19.38</v>
      </c>
      <c r="I886" s="206"/>
      <c r="J886" s="206"/>
      <c r="M886" s="201"/>
      <c r="N886" s="207"/>
      <c r="O886" s="208"/>
      <c r="P886" s="208"/>
      <c r="Q886" s="208"/>
      <c r="R886" s="208"/>
      <c r="S886" s="208"/>
      <c r="T886" s="208"/>
      <c r="U886" s="208"/>
      <c r="V886" s="208"/>
      <c r="W886" s="208"/>
      <c r="X886" s="209"/>
      <c r="AT886" s="203" t="s">
        <v>348</v>
      </c>
      <c r="AU886" s="203" t="s">
        <v>96</v>
      </c>
      <c r="AV886" s="13" t="s">
        <v>96</v>
      </c>
      <c r="AW886" s="13" t="s">
        <v>4</v>
      </c>
      <c r="AX886" s="13" t="s">
        <v>83</v>
      </c>
      <c r="AY886" s="203" t="s">
        <v>329</v>
      </c>
    </row>
    <row r="887" spans="1:65" s="13" customFormat="1" ht="11.25">
      <c r="B887" s="201"/>
      <c r="D887" s="202" t="s">
        <v>348</v>
      </c>
      <c r="E887" s="203" t="s">
        <v>1</v>
      </c>
      <c r="F887" s="204" t="s">
        <v>813</v>
      </c>
      <c r="H887" s="205">
        <v>117.63</v>
      </c>
      <c r="I887" s="206"/>
      <c r="J887" s="206"/>
      <c r="M887" s="201"/>
      <c r="N887" s="207"/>
      <c r="O887" s="208"/>
      <c r="P887" s="208"/>
      <c r="Q887" s="208"/>
      <c r="R887" s="208"/>
      <c r="S887" s="208"/>
      <c r="T887" s="208"/>
      <c r="U887" s="208"/>
      <c r="V887" s="208"/>
      <c r="W887" s="208"/>
      <c r="X887" s="209"/>
      <c r="AT887" s="203" t="s">
        <v>348</v>
      </c>
      <c r="AU887" s="203" t="s">
        <v>96</v>
      </c>
      <c r="AV887" s="13" t="s">
        <v>96</v>
      </c>
      <c r="AW887" s="13" t="s">
        <v>4</v>
      </c>
      <c r="AX887" s="13" t="s">
        <v>83</v>
      </c>
      <c r="AY887" s="203" t="s">
        <v>329</v>
      </c>
    </row>
    <row r="888" spans="1:65" s="13" customFormat="1" ht="11.25">
      <c r="B888" s="201"/>
      <c r="D888" s="202" t="s">
        <v>348</v>
      </c>
      <c r="E888" s="203" t="s">
        <v>1</v>
      </c>
      <c r="F888" s="204" t="s">
        <v>814</v>
      </c>
      <c r="H888" s="205">
        <v>33.9</v>
      </c>
      <c r="I888" s="206"/>
      <c r="J888" s="206"/>
      <c r="M888" s="201"/>
      <c r="N888" s="207"/>
      <c r="O888" s="208"/>
      <c r="P888" s="208"/>
      <c r="Q888" s="208"/>
      <c r="R888" s="208"/>
      <c r="S888" s="208"/>
      <c r="T888" s="208"/>
      <c r="U888" s="208"/>
      <c r="V888" s="208"/>
      <c r="W888" s="208"/>
      <c r="X888" s="209"/>
      <c r="AT888" s="203" t="s">
        <v>348</v>
      </c>
      <c r="AU888" s="203" t="s">
        <v>96</v>
      </c>
      <c r="AV888" s="13" t="s">
        <v>96</v>
      </c>
      <c r="AW888" s="13" t="s">
        <v>4</v>
      </c>
      <c r="AX888" s="13" t="s">
        <v>83</v>
      </c>
      <c r="AY888" s="203" t="s">
        <v>329</v>
      </c>
    </row>
    <row r="889" spans="1:65" s="13" customFormat="1" ht="11.25">
      <c r="B889" s="201"/>
      <c r="D889" s="202" t="s">
        <v>348</v>
      </c>
      <c r="E889" s="203" t="s">
        <v>1</v>
      </c>
      <c r="F889" s="204" t="s">
        <v>815</v>
      </c>
      <c r="H889" s="205">
        <v>18</v>
      </c>
      <c r="I889" s="206"/>
      <c r="J889" s="206"/>
      <c r="M889" s="201"/>
      <c r="N889" s="207"/>
      <c r="O889" s="208"/>
      <c r="P889" s="208"/>
      <c r="Q889" s="208"/>
      <c r="R889" s="208"/>
      <c r="S889" s="208"/>
      <c r="T889" s="208"/>
      <c r="U889" s="208"/>
      <c r="V889" s="208"/>
      <c r="W889" s="208"/>
      <c r="X889" s="209"/>
      <c r="AT889" s="203" t="s">
        <v>348</v>
      </c>
      <c r="AU889" s="203" t="s">
        <v>96</v>
      </c>
      <c r="AV889" s="13" t="s">
        <v>96</v>
      </c>
      <c r="AW889" s="13" t="s">
        <v>4</v>
      </c>
      <c r="AX889" s="13" t="s">
        <v>83</v>
      </c>
      <c r="AY889" s="203" t="s">
        <v>329</v>
      </c>
    </row>
    <row r="890" spans="1:65" s="13" customFormat="1" ht="11.25">
      <c r="B890" s="201"/>
      <c r="D890" s="202" t="s">
        <v>348</v>
      </c>
      <c r="E890" s="203" t="s">
        <v>1</v>
      </c>
      <c r="F890" s="204" t="s">
        <v>816</v>
      </c>
      <c r="H890" s="205">
        <v>18</v>
      </c>
      <c r="I890" s="206"/>
      <c r="J890" s="206"/>
      <c r="M890" s="201"/>
      <c r="N890" s="207"/>
      <c r="O890" s="208"/>
      <c r="P890" s="208"/>
      <c r="Q890" s="208"/>
      <c r="R890" s="208"/>
      <c r="S890" s="208"/>
      <c r="T890" s="208"/>
      <c r="U890" s="208"/>
      <c r="V890" s="208"/>
      <c r="W890" s="208"/>
      <c r="X890" s="209"/>
      <c r="AT890" s="203" t="s">
        <v>348</v>
      </c>
      <c r="AU890" s="203" t="s">
        <v>96</v>
      </c>
      <c r="AV890" s="13" t="s">
        <v>96</v>
      </c>
      <c r="AW890" s="13" t="s">
        <v>4</v>
      </c>
      <c r="AX890" s="13" t="s">
        <v>83</v>
      </c>
      <c r="AY890" s="203" t="s">
        <v>329</v>
      </c>
    </row>
    <row r="891" spans="1:65" s="13" customFormat="1" ht="11.25">
      <c r="B891" s="201"/>
      <c r="D891" s="202" t="s">
        <v>348</v>
      </c>
      <c r="E891" s="203" t="s">
        <v>1</v>
      </c>
      <c r="F891" s="204" t="s">
        <v>817</v>
      </c>
      <c r="H891" s="205">
        <v>60.98</v>
      </c>
      <c r="I891" s="206"/>
      <c r="J891" s="206"/>
      <c r="M891" s="201"/>
      <c r="N891" s="207"/>
      <c r="O891" s="208"/>
      <c r="P891" s="208"/>
      <c r="Q891" s="208"/>
      <c r="R891" s="208"/>
      <c r="S891" s="208"/>
      <c r="T891" s="208"/>
      <c r="U891" s="208"/>
      <c r="V891" s="208"/>
      <c r="W891" s="208"/>
      <c r="X891" s="209"/>
      <c r="AT891" s="203" t="s">
        <v>348</v>
      </c>
      <c r="AU891" s="203" t="s">
        <v>96</v>
      </c>
      <c r="AV891" s="13" t="s">
        <v>96</v>
      </c>
      <c r="AW891" s="13" t="s">
        <v>4</v>
      </c>
      <c r="AX891" s="13" t="s">
        <v>83</v>
      </c>
      <c r="AY891" s="203" t="s">
        <v>329</v>
      </c>
    </row>
    <row r="892" spans="1:65" s="13" customFormat="1" ht="11.25">
      <c r="B892" s="201"/>
      <c r="D892" s="202" t="s">
        <v>348</v>
      </c>
      <c r="E892" s="203" t="s">
        <v>1</v>
      </c>
      <c r="F892" s="204" t="s">
        <v>818</v>
      </c>
      <c r="H892" s="205">
        <v>208.3</v>
      </c>
      <c r="I892" s="206"/>
      <c r="J892" s="206"/>
      <c r="M892" s="201"/>
      <c r="N892" s="207"/>
      <c r="O892" s="208"/>
      <c r="P892" s="208"/>
      <c r="Q892" s="208"/>
      <c r="R892" s="208"/>
      <c r="S892" s="208"/>
      <c r="T892" s="208"/>
      <c r="U892" s="208"/>
      <c r="V892" s="208"/>
      <c r="W892" s="208"/>
      <c r="X892" s="209"/>
      <c r="AT892" s="203" t="s">
        <v>348</v>
      </c>
      <c r="AU892" s="203" t="s">
        <v>96</v>
      </c>
      <c r="AV892" s="13" t="s">
        <v>96</v>
      </c>
      <c r="AW892" s="13" t="s">
        <v>4</v>
      </c>
      <c r="AX892" s="13" t="s">
        <v>83</v>
      </c>
      <c r="AY892" s="203" t="s">
        <v>329</v>
      </c>
    </row>
    <row r="893" spans="1:65" s="15" customFormat="1" ht="11.25">
      <c r="B893" s="217"/>
      <c r="D893" s="202" t="s">
        <v>348</v>
      </c>
      <c r="E893" s="218" t="s">
        <v>1</v>
      </c>
      <c r="F893" s="219" t="s">
        <v>380</v>
      </c>
      <c r="H893" s="220">
        <v>498.66</v>
      </c>
      <c r="I893" s="221"/>
      <c r="J893" s="221"/>
      <c r="M893" s="217"/>
      <c r="N893" s="222"/>
      <c r="O893" s="223"/>
      <c r="P893" s="223"/>
      <c r="Q893" s="223"/>
      <c r="R893" s="223"/>
      <c r="S893" s="223"/>
      <c r="T893" s="223"/>
      <c r="U893" s="223"/>
      <c r="V893" s="223"/>
      <c r="W893" s="223"/>
      <c r="X893" s="224"/>
      <c r="AT893" s="218" t="s">
        <v>348</v>
      </c>
      <c r="AU893" s="218" t="s">
        <v>96</v>
      </c>
      <c r="AV893" s="15" t="s">
        <v>335</v>
      </c>
      <c r="AW893" s="15" t="s">
        <v>4</v>
      </c>
      <c r="AX893" s="15" t="s">
        <v>90</v>
      </c>
      <c r="AY893" s="218" t="s">
        <v>329</v>
      </c>
    </row>
    <row r="894" spans="1:65" s="13" customFormat="1" ht="11.25">
      <c r="B894" s="201"/>
      <c r="D894" s="202" t="s">
        <v>348</v>
      </c>
      <c r="F894" s="204" t="s">
        <v>1296</v>
      </c>
      <c r="H894" s="205">
        <v>199.464</v>
      </c>
      <c r="I894" s="206"/>
      <c r="J894" s="206"/>
      <c r="M894" s="201"/>
      <c r="N894" s="207"/>
      <c r="O894" s="208"/>
      <c r="P894" s="208"/>
      <c r="Q894" s="208"/>
      <c r="R894" s="208"/>
      <c r="S894" s="208"/>
      <c r="T894" s="208"/>
      <c r="U894" s="208"/>
      <c r="V894" s="208"/>
      <c r="W894" s="208"/>
      <c r="X894" s="209"/>
      <c r="AT894" s="203" t="s">
        <v>348</v>
      </c>
      <c r="AU894" s="203" t="s">
        <v>96</v>
      </c>
      <c r="AV894" s="13" t="s">
        <v>96</v>
      </c>
      <c r="AW894" s="13" t="s">
        <v>3</v>
      </c>
      <c r="AX894" s="13" t="s">
        <v>90</v>
      </c>
      <c r="AY894" s="203" t="s">
        <v>329</v>
      </c>
    </row>
    <row r="895" spans="1:65" s="2" customFormat="1" ht="24.2" customHeight="1">
      <c r="A895" s="37"/>
      <c r="B895" s="153"/>
      <c r="C895" s="187" t="s">
        <v>1297</v>
      </c>
      <c r="D895" s="187" t="s">
        <v>331</v>
      </c>
      <c r="E895" s="188" t="s">
        <v>1298</v>
      </c>
      <c r="F895" s="189" t="s">
        <v>1299</v>
      </c>
      <c r="G895" s="190" t="s">
        <v>486</v>
      </c>
      <c r="H895" s="191">
        <v>0.19900000000000001</v>
      </c>
      <c r="I895" s="192"/>
      <c r="J895" s="192"/>
      <c r="K895" s="191">
        <f>ROUND(P895*H895,3)</f>
        <v>0</v>
      </c>
      <c r="L895" s="193"/>
      <c r="M895" s="38"/>
      <c r="N895" s="194" t="s">
        <v>1</v>
      </c>
      <c r="O895" s="195" t="s">
        <v>47</v>
      </c>
      <c r="P895" s="196">
        <f>I895+J895</f>
        <v>0</v>
      </c>
      <c r="Q895" s="196">
        <f>ROUND(I895*H895,3)</f>
        <v>0</v>
      </c>
      <c r="R895" s="196">
        <f>ROUND(J895*H895,3)</f>
        <v>0</v>
      </c>
      <c r="S895" s="66"/>
      <c r="T895" s="197">
        <f>S895*H895</f>
        <v>0</v>
      </c>
      <c r="U895" s="197">
        <v>0</v>
      </c>
      <c r="V895" s="197">
        <f>U895*H895</f>
        <v>0</v>
      </c>
      <c r="W895" s="197">
        <v>0</v>
      </c>
      <c r="X895" s="198">
        <f>W895*H895</f>
        <v>0</v>
      </c>
      <c r="Y895" s="37"/>
      <c r="Z895" s="37"/>
      <c r="AA895" s="37"/>
      <c r="AB895" s="37"/>
      <c r="AC895" s="37"/>
      <c r="AD895" s="37"/>
      <c r="AE895" s="37"/>
      <c r="AR895" s="199" t="s">
        <v>464</v>
      </c>
      <c r="AT895" s="199" t="s">
        <v>331</v>
      </c>
      <c r="AU895" s="199" t="s">
        <v>96</v>
      </c>
      <c r="AY895" s="19" t="s">
        <v>329</v>
      </c>
      <c r="BE895" s="115">
        <f>IF(O895="základná",K895,0)</f>
        <v>0</v>
      </c>
      <c r="BF895" s="115">
        <f>IF(O895="znížená",K895,0)</f>
        <v>0</v>
      </c>
      <c r="BG895" s="115">
        <f>IF(O895="zákl. prenesená",K895,0)</f>
        <v>0</v>
      </c>
      <c r="BH895" s="115">
        <f>IF(O895="zníž. prenesená",K895,0)</f>
        <v>0</v>
      </c>
      <c r="BI895" s="115">
        <f>IF(O895="nulová",K895,0)</f>
        <v>0</v>
      </c>
      <c r="BJ895" s="19" t="s">
        <v>96</v>
      </c>
      <c r="BK895" s="200">
        <f>ROUND(P895*H895,3)</f>
        <v>0</v>
      </c>
      <c r="BL895" s="19" t="s">
        <v>464</v>
      </c>
      <c r="BM895" s="199" t="s">
        <v>1300</v>
      </c>
    </row>
    <row r="896" spans="1:65" s="12" customFormat="1" ht="22.9" customHeight="1">
      <c r="B896" s="173"/>
      <c r="D896" s="174" t="s">
        <v>82</v>
      </c>
      <c r="E896" s="185" t="s">
        <v>1301</v>
      </c>
      <c r="F896" s="185" t="s">
        <v>1302</v>
      </c>
      <c r="I896" s="176"/>
      <c r="J896" s="176"/>
      <c r="K896" s="186">
        <f>BK896</f>
        <v>0</v>
      </c>
      <c r="M896" s="173"/>
      <c r="N896" s="178"/>
      <c r="O896" s="179"/>
      <c r="P896" s="179"/>
      <c r="Q896" s="180">
        <f>SUM(Q897:Q919)</f>
        <v>0</v>
      </c>
      <c r="R896" s="180">
        <f>SUM(R897:R919)</f>
        <v>0</v>
      </c>
      <c r="S896" s="179"/>
      <c r="T896" s="181">
        <f>SUM(T897:T919)</f>
        <v>0</v>
      </c>
      <c r="U896" s="179"/>
      <c r="V896" s="181">
        <f>SUM(V897:V919)</f>
        <v>0.29557079999999997</v>
      </c>
      <c r="W896" s="179"/>
      <c r="X896" s="182">
        <f>SUM(X897:X919)</f>
        <v>0</v>
      </c>
      <c r="AR896" s="174" t="s">
        <v>96</v>
      </c>
      <c r="AT896" s="183" t="s">
        <v>82</v>
      </c>
      <c r="AU896" s="183" t="s">
        <v>90</v>
      </c>
      <c r="AY896" s="174" t="s">
        <v>329</v>
      </c>
      <c r="BK896" s="184">
        <f>SUM(BK897:BK919)</f>
        <v>0</v>
      </c>
    </row>
    <row r="897" spans="1:65" s="2" customFormat="1" ht="33" customHeight="1">
      <c r="A897" s="37"/>
      <c r="B897" s="153"/>
      <c r="C897" s="187" t="s">
        <v>1303</v>
      </c>
      <c r="D897" s="187" t="s">
        <v>331</v>
      </c>
      <c r="E897" s="188" t="s">
        <v>1304</v>
      </c>
      <c r="F897" s="189" t="s">
        <v>1305</v>
      </c>
      <c r="G897" s="190" t="s">
        <v>334</v>
      </c>
      <c r="H897" s="191">
        <v>133.13999999999999</v>
      </c>
      <c r="I897" s="192"/>
      <c r="J897" s="192"/>
      <c r="K897" s="191">
        <f>ROUND(P897*H897,3)</f>
        <v>0</v>
      </c>
      <c r="L897" s="193"/>
      <c r="M897" s="38"/>
      <c r="N897" s="194" t="s">
        <v>1</v>
      </c>
      <c r="O897" s="195" t="s">
        <v>47</v>
      </c>
      <c r="P897" s="196">
        <f>I897+J897</f>
        <v>0</v>
      </c>
      <c r="Q897" s="196">
        <f>ROUND(I897*H897,3)</f>
        <v>0</v>
      </c>
      <c r="R897" s="196">
        <f>ROUND(J897*H897,3)</f>
        <v>0</v>
      </c>
      <c r="S897" s="66"/>
      <c r="T897" s="197">
        <f>S897*H897</f>
        <v>0</v>
      </c>
      <c r="U897" s="197">
        <v>6.4999999999999997E-4</v>
      </c>
      <c r="V897" s="197">
        <f>U897*H897</f>
        <v>8.6540999999999993E-2</v>
      </c>
      <c r="W897" s="197">
        <v>0</v>
      </c>
      <c r="X897" s="198">
        <f>W897*H897</f>
        <v>0</v>
      </c>
      <c r="Y897" s="37"/>
      <c r="Z897" s="37"/>
      <c r="AA897" s="37"/>
      <c r="AB897" s="37"/>
      <c r="AC897" s="37"/>
      <c r="AD897" s="37"/>
      <c r="AE897" s="37"/>
      <c r="AR897" s="199" t="s">
        <v>464</v>
      </c>
      <c r="AT897" s="199" t="s">
        <v>331</v>
      </c>
      <c r="AU897" s="199" t="s">
        <v>96</v>
      </c>
      <c r="AY897" s="19" t="s">
        <v>329</v>
      </c>
      <c r="BE897" s="115">
        <f>IF(O897="základná",K897,0)</f>
        <v>0</v>
      </c>
      <c r="BF897" s="115">
        <f>IF(O897="znížená",K897,0)</f>
        <v>0</v>
      </c>
      <c r="BG897" s="115">
        <f>IF(O897="zákl. prenesená",K897,0)</f>
        <v>0</v>
      </c>
      <c r="BH897" s="115">
        <f>IF(O897="zníž. prenesená",K897,0)</f>
        <v>0</v>
      </c>
      <c r="BI897" s="115">
        <f>IF(O897="nulová",K897,0)</f>
        <v>0</v>
      </c>
      <c r="BJ897" s="19" t="s">
        <v>96</v>
      </c>
      <c r="BK897" s="200">
        <f>ROUND(P897*H897,3)</f>
        <v>0</v>
      </c>
      <c r="BL897" s="19" t="s">
        <v>464</v>
      </c>
      <c r="BM897" s="199" t="s">
        <v>1306</v>
      </c>
    </row>
    <row r="898" spans="1:65" s="2" customFormat="1" ht="24.2" customHeight="1">
      <c r="A898" s="37"/>
      <c r="B898" s="153"/>
      <c r="C898" s="187" t="s">
        <v>1307</v>
      </c>
      <c r="D898" s="187" t="s">
        <v>331</v>
      </c>
      <c r="E898" s="188" t="s">
        <v>1308</v>
      </c>
      <c r="F898" s="189" t="s">
        <v>1309</v>
      </c>
      <c r="G898" s="190" t="s">
        <v>334</v>
      </c>
      <c r="H898" s="191">
        <v>133.13999999999999</v>
      </c>
      <c r="I898" s="192"/>
      <c r="J898" s="192"/>
      <c r="K898" s="191">
        <f>ROUND(P898*H898,3)</f>
        <v>0</v>
      </c>
      <c r="L898" s="193"/>
      <c r="M898" s="38"/>
      <c r="N898" s="194" t="s">
        <v>1</v>
      </c>
      <c r="O898" s="195" t="s">
        <v>47</v>
      </c>
      <c r="P898" s="196">
        <f>I898+J898</f>
        <v>0</v>
      </c>
      <c r="Q898" s="196">
        <f>ROUND(I898*H898,3)</f>
        <v>0</v>
      </c>
      <c r="R898" s="196">
        <f>ROUND(J898*H898,3)</f>
        <v>0</v>
      </c>
      <c r="S898" s="66"/>
      <c r="T898" s="197">
        <f>S898*H898</f>
        <v>0</v>
      </c>
      <c r="U898" s="197">
        <v>2.7E-4</v>
      </c>
      <c r="V898" s="197">
        <f>U898*H898</f>
        <v>3.5947799999999995E-2</v>
      </c>
      <c r="W898" s="197">
        <v>0</v>
      </c>
      <c r="X898" s="198">
        <f>W898*H898</f>
        <v>0</v>
      </c>
      <c r="Y898" s="37"/>
      <c r="Z898" s="37"/>
      <c r="AA898" s="37"/>
      <c r="AB898" s="37"/>
      <c r="AC898" s="37"/>
      <c r="AD898" s="37"/>
      <c r="AE898" s="37"/>
      <c r="AR898" s="199" t="s">
        <v>464</v>
      </c>
      <c r="AT898" s="199" t="s">
        <v>331</v>
      </c>
      <c r="AU898" s="199" t="s">
        <v>96</v>
      </c>
      <c r="AY898" s="19" t="s">
        <v>329</v>
      </c>
      <c r="BE898" s="115">
        <f>IF(O898="základná",K898,0)</f>
        <v>0</v>
      </c>
      <c r="BF898" s="115">
        <f>IF(O898="znížená",K898,0)</f>
        <v>0</v>
      </c>
      <c r="BG898" s="115">
        <f>IF(O898="zákl. prenesená",K898,0)</f>
        <v>0</v>
      </c>
      <c r="BH898" s="115">
        <f>IF(O898="zníž. prenesená",K898,0)</f>
        <v>0</v>
      </c>
      <c r="BI898" s="115">
        <f>IF(O898="nulová",K898,0)</f>
        <v>0</v>
      </c>
      <c r="BJ898" s="19" t="s">
        <v>96</v>
      </c>
      <c r="BK898" s="200">
        <f>ROUND(P898*H898,3)</f>
        <v>0</v>
      </c>
      <c r="BL898" s="19" t="s">
        <v>464</v>
      </c>
      <c r="BM898" s="199" t="s">
        <v>1310</v>
      </c>
    </row>
    <row r="899" spans="1:65" s="14" customFormat="1" ht="11.25">
      <c r="B899" s="210"/>
      <c r="D899" s="202" t="s">
        <v>348</v>
      </c>
      <c r="E899" s="211" t="s">
        <v>1</v>
      </c>
      <c r="F899" s="212" t="s">
        <v>1311</v>
      </c>
      <c r="H899" s="211" t="s">
        <v>1</v>
      </c>
      <c r="I899" s="213"/>
      <c r="J899" s="213"/>
      <c r="M899" s="210"/>
      <c r="N899" s="214"/>
      <c r="O899" s="215"/>
      <c r="P899" s="215"/>
      <c r="Q899" s="215"/>
      <c r="R899" s="215"/>
      <c r="S899" s="215"/>
      <c r="T899" s="215"/>
      <c r="U899" s="215"/>
      <c r="V899" s="215"/>
      <c r="W899" s="215"/>
      <c r="X899" s="216"/>
      <c r="AT899" s="211" t="s">
        <v>348</v>
      </c>
      <c r="AU899" s="211" t="s">
        <v>96</v>
      </c>
      <c r="AV899" s="14" t="s">
        <v>90</v>
      </c>
      <c r="AW899" s="14" t="s">
        <v>4</v>
      </c>
      <c r="AX899" s="14" t="s">
        <v>83</v>
      </c>
      <c r="AY899" s="211" t="s">
        <v>329</v>
      </c>
    </row>
    <row r="900" spans="1:65" s="13" customFormat="1" ht="11.25">
      <c r="B900" s="201"/>
      <c r="D900" s="202" t="s">
        <v>348</v>
      </c>
      <c r="E900" s="203" t="s">
        <v>1</v>
      </c>
      <c r="F900" s="204" t="s">
        <v>1312</v>
      </c>
      <c r="H900" s="205">
        <v>20.608000000000001</v>
      </c>
      <c r="I900" s="206"/>
      <c r="J900" s="206"/>
      <c r="M900" s="201"/>
      <c r="N900" s="207"/>
      <c r="O900" s="208"/>
      <c r="P900" s="208"/>
      <c r="Q900" s="208"/>
      <c r="R900" s="208"/>
      <c r="S900" s="208"/>
      <c r="T900" s="208"/>
      <c r="U900" s="208"/>
      <c r="V900" s="208"/>
      <c r="W900" s="208"/>
      <c r="X900" s="209"/>
      <c r="AT900" s="203" t="s">
        <v>348</v>
      </c>
      <c r="AU900" s="203" t="s">
        <v>96</v>
      </c>
      <c r="AV900" s="13" t="s">
        <v>96</v>
      </c>
      <c r="AW900" s="13" t="s">
        <v>4</v>
      </c>
      <c r="AX900" s="13" t="s">
        <v>83</v>
      </c>
      <c r="AY900" s="203" t="s">
        <v>329</v>
      </c>
    </row>
    <row r="901" spans="1:65" s="13" customFormat="1" ht="11.25">
      <c r="B901" s="201"/>
      <c r="D901" s="202" t="s">
        <v>348</v>
      </c>
      <c r="E901" s="203" t="s">
        <v>1</v>
      </c>
      <c r="F901" s="204" t="s">
        <v>1313</v>
      </c>
      <c r="H901" s="205">
        <v>63.357999999999997</v>
      </c>
      <c r="I901" s="206"/>
      <c r="J901" s="206"/>
      <c r="M901" s="201"/>
      <c r="N901" s="207"/>
      <c r="O901" s="208"/>
      <c r="P901" s="208"/>
      <c r="Q901" s="208"/>
      <c r="R901" s="208"/>
      <c r="S901" s="208"/>
      <c r="T901" s="208"/>
      <c r="U901" s="208"/>
      <c r="V901" s="208"/>
      <c r="W901" s="208"/>
      <c r="X901" s="209"/>
      <c r="AT901" s="203" t="s">
        <v>348</v>
      </c>
      <c r="AU901" s="203" t="s">
        <v>96</v>
      </c>
      <c r="AV901" s="13" t="s">
        <v>96</v>
      </c>
      <c r="AW901" s="13" t="s">
        <v>4</v>
      </c>
      <c r="AX901" s="13" t="s">
        <v>83</v>
      </c>
      <c r="AY901" s="203" t="s">
        <v>329</v>
      </c>
    </row>
    <row r="902" spans="1:65" s="13" customFormat="1" ht="11.25">
      <c r="B902" s="201"/>
      <c r="D902" s="202" t="s">
        <v>348</v>
      </c>
      <c r="E902" s="203" t="s">
        <v>1</v>
      </c>
      <c r="F902" s="204" t="s">
        <v>1314</v>
      </c>
      <c r="H902" s="205">
        <v>4.9020000000000001</v>
      </c>
      <c r="I902" s="206"/>
      <c r="J902" s="206"/>
      <c r="M902" s="201"/>
      <c r="N902" s="207"/>
      <c r="O902" s="208"/>
      <c r="P902" s="208"/>
      <c r="Q902" s="208"/>
      <c r="R902" s="208"/>
      <c r="S902" s="208"/>
      <c r="T902" s="208"/>
      <c r="U902" s="208"/>
      <c r="V902" s="208"/>
      <c r="W902" s="208"/>
      <c r="X902" s="209"/>
      <c r="AT902" s="203" t="s">
        <v>348</v>
      </c>
      <c r="AU902" s="203" t="s">
        <v>96</v>
      </c>
      <c r="AV902" s="13" t="s">
        <v>96</v>
      </c>
      <c r="AW902" s="13" t="s">
        <v>4</v>
      </c>
      <c r="AX902" s="13" t="s">
        <v>83</v>
      </c>
      <c r="AY902" s="203" t="s">
        <v>329</v>
      </c>
    </row>
    <row r="903" spans="1:65" s="13" customFormat="1" ht="11.25">
      <c r="B903" s="201"/>
      <c r="D903" s="202" t="s">
        <v>348</v>
      </c>
      <c r="E903" s="203" t="s">
        <v>1</v>
      </c>
      <c r="F903" s="204" t="s">
        <v>1315</v>
      </c>
      <c r="H903" s="205">
        <v>27.507000000000001</v>
      </c>
      <c r="I903" s="206"/>
      <c r="J903" s="206"/>
      <c r="M903" s="201"/>
      <c r="N903" s="207"/>
      <c r="O903" s="208"/>
      <c r="P903" s="208"/>
      <c r="Q903" s="208"/>
      <c r="R903" s="208"/>
      <c r="S903" s="208"/>
      <c r="T903" s="208"/>
      <c r="U903" s="208"/>
      <c r="V903" s="208"/>
      <c r="W903" s="208"/>
      <c r="X903" s="209"/>
      <c r="AT903" s="203" t="s">
        <v>348</v>
      </c>
      <c r="AU903" s="203" t="s">
        <v>96</v>
      </c>
      <c r="AV903" s="13" t="s">
        <v>96</v>
      </c>
      <c r="AW903" s="13" t="s">
        <v>4</v>
      </c>
      <c r="AX903" s="13" t="s">
        <v>83</v>
      </c>
      <c r="AY903" s="203" t="s">
        <v>329</v>
      </c>
    </row>
    <row r="904" spans="1:65" s="13" customFormat="1" ht="11.25">
      <c r="B904" s="201"/>
      <c r="D904" s="202" t="s">
        <v>348</v>
      </c>
      <c r="E904" s="203" t="s">
        <v>1</v>
      </c>
      <c r="F904" s="204" t="s">
        <v>1316</v>
      </c>
      <c r="H904" s="205">
        <v>2.9620000000000002</v>
      </c>
      <c r="I904" s="206"/>
      <c r="J904" s="206"/>
      <c r="M904" s="201"/>
      <c r="N904" s="207"/>
      <c r="O904" s="208"/>
      <c r="P904" s="208"/>
      <c r="Q904" s="208"/>
      <c r="R904" s="208"/>
      <c r="S904" s="208"/>
      <c r="T904" s="208"/>
      <c r="U904" s="208"/>
      <c r="V904" s="208"/>
      <c r="W904" s="208"/>
      <c r="X904" s="209"/>
      <c r="AT904" s="203" t="s">
        <v>348</v>
      </c>
      <c r="AU904" s="203" t="s">
        <v>96</v>
      </c>
      <c r="AV904" s="13" t="s">
        <v>96</v>
      </c>
      <c r="AW904" s="13" t="s">
        <v>4</v>
      </c>
      <c r="AX904" s="13" t="s">
        <v>83</v>
      </c>
      <c r="AY904" s="203" t="s">
        <v>329</v>
      </c>
    </row>
    <row r="905" spans="1:65" s="13" customFormat="1" ht="11.25">
      <c r="B905" s="201"/>
      <c r="D905" s="202" t="s">
        <v>348</v>
      </c>
      <c r="E905" s="203" t="s">
        <v>1</v>
      </c>
      <c r="F905" s="204" t="s">
        <v>1317</v>
      </c>
      <c r="H905" s="205">
        <v>1.8029999999999999</v>
      </c>
      <c r="I905" s="206"/>
      <c r="J905" s="206"/>
      <c r="M905" s="201"/>
      <c r="N905" s="207"/>
      <c r="O905" s="208"/>
      <c r="P905" s="208"/>
      <c r="Q905" s="208"/>
      <c r="R905" s="208"/>
      <c r="S905" s="208"/>
      <c r="T905" s="208"/>
      <c r="U905" s="208"/>
      <c r="V905" s="208"/>
      <c r="W905" s="208"/>
      <c r="X905" s="209"/>
      <c r="AT905" s="203" t="s">
        <v>348</v>
      </c>
      <c r="AU905" s="203" t="s">
        <v>96</v>
      </c>
      <c r="AV905" s="13" t="s">
        <v>96</v>
      </c>
      <c r="AW905" s="13" t="s">
        <v>4</v>
      </c>
      <c r="AX905" s="13" t="s">
        <v>83</v>
      </c>
      <c r="AY905" s="203" t="s">
        <v>329</v>
      </c>
    </row>
    <row r="906" spans="1:65" s="13" customFormat="1" ht="11.25">
      <c r="B906" s="201"/>
      <c r="D906" s="202" t="s">
        <v>348</v>
      </c>
      <c r="E906" s="203" t="s">
        <v>1</v>
      </c>
      <c r="F906" s="204" t="s">
        <v>1318</v>
      </c>
      <c r="H906" s="205">
        <v>0.89400000000000002</v>
      </c>
      <c r="I906" s="206"/>
      <c r="J906" s="206"/>
      <c r="M906" s="201"/>
      <c r="N906" s="207"/>
      <c r="O906" s="208"/>
      <c r="P906" s="208"/>
      <c r="Q906" s="208"/>
      <c r="R906" s="208"/>
      <c r="S906" s="208"/>
      <c r="T906" s="208"/>
      <c r="U906" s="208"/>
      <c r="V906" s="208"/>
      <c r="W906" s="208"/>
      <c r="X906" s="209"/>
      <c r="AT906" s="203" t="s">
        <v>348</v>
      </c>
      <c r="AU906" s="203" t="s">
        <v>96</v>
      </c>
      <c r="AV906" s="13" t="s">
        <v>96</v>
      </c>
      <c r="AW906" s="13" t="s">
        <v>4</v>
      </c>
      <c r="AX906" s="13" t="s">
        <v>83</v>
      </c>
      <c r="AY906" s="203" t="s">
        <v>329</v>
      </c>
    </row>
    <row r="907" spans="1:65" s="13" customFormat="1" ht="11.25">
      <c r="B907" s="201"/>
      <c r="D907" s="202" t="s">
        <v>348</v>
      </c>
      <c r="E907" s="203" t="s">
        <v>1</v>
      </c>
      <c r="F907" s="204" t="s">
        <v>1319</v>
      </c>
      <c r="H907" s="205">
        <v>1.96</v>
      </c>
      <c r="I907" s="206"/>
      <c r="J907" s="206"/>
      <c r="M907" s="201"/>
      <c r="N907" s="207"/>
      <c r="O907" s="208"/>
      <c r="P907" s="208"/>
      <c r="Q907" s="208"/>
      <c r="R907" s="208"/>
      <c r="S907" s="208"/>
      <c r="T907" s="208"/>
      <c r="U907" s="208"/>
      <c r="V907" s="208"/>
      <c r="W907" s="208"/>
      <c r="X907" s="209"/>
      <c r="AT907" s="203" t="s">
        <v>348</v>
      </c>
      <c r="AU907" s="203" t="s">
        <v>96</v>
      </c>
      <c r="AV907" s="13" t="s">
        <v>96</v>
      </c>
      <c r="AW907" s="13" t="s">
        <v>4</v>
      </c>
      <c r="AX907" s="13" t="s">
        <v>83</v>
      </c>
      <c r="AY907" s="203" t="s">
        <v>329</v>
      </c>
    </row>
    <row r="908" spans="1:65" s="13" customFormat="1" ht="11.25">
      <c r="B908" s="201"/>
      <c r="D908" s="202" t="s">
        <v>348</v>
      </c>
      <c r="E908" s="203" t="s">
        <v>1</v>
      </c>
      <c r="F908" s="204" t="s">
        <v>1320</v>
      </c>
      <c r="H908" s="205">
        <v>3.0030000000000001</v>
      </c>
      <c r="I908" s="206"/>
      <c r="J908" s="206"/>
      <c r="M908" s="201"/>
      <c r="N908" s="207"/>
      <c r="O908" s="208"/>
      <c r="P908" s="208"/>
      <c r="Q908" s="208"/>
      <c r="R908" s="208"/>
      <c r="S908" s="208"/>
      <c r="T908" s="208"/>
      <c r="U908" s="208"/>
      <c r="V908" s="208"/>
      <c r="W908" s="208"/>
      <c r="X908" s="209"/>
      <c r="AT908" s="203" t="s">
        <v>348</v>
      </c>
      <c r="AU908" s="203" t="s">
        <v>96</v>
      </c>
      <c r="AV908" s="13" t="s">
        <v>96</v>
      </c>
      <c r="AW908" s="13" t="s">
        <v>4</v>
      </c>
      <c r="AX908" s="13" t="s">
        <v>83</v>
      </c>
      <c r="AY908" s="203" t="s">
        <v>329</v>
      </c>
    </row>
    <row r="909" spans="1:65" s="13" customFormat="1" ht="11.25">
      <c r="B909" s="201"/>
      <c r="D909" s="202" t="s">
        <v>348</v>
      </c>
      <c r="E909" s="203" t="s">
        <v>1</v>
      </c>
      <c r="F909" s="204" t="s">
        <v>1321</v>
      </c>
      <c r="H909" s="205">
        <v>1.0429999999999999</v>
      </c>
      <c r="I909" s="206"/>
      <c r="J909" s="206"/>
      <c r="M909" s="201"/>
      <c r="N909" s="207"/>
      <c r="O909" s="208"/>
      <c r="P909" s="208"/>
      <c r="Q909" s="208"/>
      <c r="R909" s="208"/>
      <c r="S909" s="208"/>
      <c r="T909" s="208"/>
      <c r="U909" s="208"/>
      <c r="V909" s="208"/>
      <c r="W909" s="208"/>
      <c r="X909" s="209"/>
      <c r="AT909" s="203" t="s">
        <v>348</v>
      </c>
      <c r="AU909" s="203" t="s">
        <v>96</v>
      </c>
      <c r="AV909" s="13" t="s">
        <v>96</v>
      </c>
      <c r="AW909" s="13" t="s">
        <v>4</v>
      </c>
      <c r="AX909" s="13" t="s">
        <v>83</v>
      </c>
      <c r="AY909" s="203" t="s">
        <v>329</v>
      </c>
    </row>
    <row r="910" spans="1:65" s="13" customFormat="1" ht="11.25">
      <c r="B910" s="201"/>
      <c r="D910" s="202" t="s">
        <v>348</v>
      </c>
      <c r="E910" s="203" t="s">
        <v>1</v>
      </c>
      <c r="F910" s="204" t="s">
        <v>1322</v>
      </c>
      <c r="H910" s="205">
        <v>0.72</v>
      </c>
      <c r="I910" s="206"/>
      <c r="J910" s="206"/>
      <c r="M910" s="201"/>
      <c r="N910" s="207"/>
      <c r="O910" s="208"/>
      <c r="P910" s="208"/>
      <c r="Q910" s="208"/>
      <c r="R910" s="208"/>
      <c r="S910" s="208"/>
      <c r="T910" s="208"/>
      <c r="U910" s="208"/>
      <c r="V910" s="208"/>
      <c r="W910" s="208"/>
      <c r="X910" s="209"/>
      <c r="AT910" s="203" t="s">
        <v>348</v>
      </c>
      <c r="AU910" s="203" t="s">
        <v>96</v>
      </c>
      <c r="AV910" s="13" t="s">
        <v>96</v>
      </c>
      <c r="AW910" s="13" t="s">
        <v>4</v>
      </c>
      <c r="AX910" s="13" t="s">
        <v>83</v>
      </c>
      <c r="AY910" s="203" t="s">
        <v>329</v>
      </c>
    </row>
    <row r="911" spans="1:65" s="13" customFormat="1" ht="11.25">
      <c r="B911" s="201"/>
      <c r="D911" s="202" t="s">
        <v>348</v>
      </c>
      <c r="E911" s="203" t="s">
        <v>1</v>
      </c>
      <c r="F911" s="204" t="s">
        <v>1323</v>
      </c>
      <c r="H911" s="205">
        <v>0.56000000000000005</v>
      </c>
      <c r="I911" s="206"/>
      <c r="J911" s="206"/>
      <c r="M911" s="201"/>
      <c r="N911" s="207"/>
      <c r="O911" s="208"/>
      <c r="P911" s="208"/>
      <c r="Q911" s="208"/>
      <c r="R911" s="208"/>
      <c r="S911" s="208"/>
      <c r="T911" s="208"/>
      <c r="U911" s="208"/>
      <c r="V911" s="208"/>
      <c r="W911" s="208"/>
      <c r="X911" s="209"/>
      <c r="AT911" s="203" t="s">
        <v>348</v>
      </c>
      <c r="AU911" s="203" t="s">
        <v>96</v>
      </c>
      <c r="AV911" s="13" t="s">
        <v>96</v>
      </c>
      <c r="AW911" s="13" t="s">
        <v>4</v>
      </c>
      <c r="AX911" s="13" t="s">
        <v>83</v>
      </c>
      <c r="AY911" s="203" t="s">
        <v>329</v>
      </c>
    </row>
    <row r="912" spans="1:65" s="13" customFormat="1" ht="11.25">
      <c r="B912" s="201"/>
      <c r="D912" s="202" t="s">
        <v>348</v>
      </c>
      <c r="E912" s="203" t="s">
        <v>1</v>
      </c>
      <c r="F912" s="204" t="s">
        <v>1324</v>
      </c>
      <c r="H912" s="205">
        <v>7.2999999999999995E-2</v>
      </c>
      <c r="I912" s="206"/>
      <c r="J912" s="206"/>
      <c r="M912" s="201"/>
      <c r="N912" s="207"/>
      <c r="O912" s="208"/>
      <c r="P912" s="208"/>
      <c r="Q912" s="208"/>
      <c r="R912" s="208"/>
      <c r="S912" s="208"/>
      <c r="T912" s="208"/>
      <c r="U912" s="208"/>
      <c r="V912" s="208"/>
      <c r="W912" s="208"/>
      <c r="X912" s="209"/>
      <c r="AT912" s="203" t="s">
        <v>348</v>
      </c>
      <c r="AU912" s="203" t="s">
        <v>96</v>
      </c>
      <c r="AV912" s="13" t="s">
        <v>96</v>
      </c>
      <c r="AW912" s="13" t="s">
        <v>4</v>
      </c>
      <c r="AX912" s="13" t="s">
        <v>83</v>
      </c>
      <c r="AY912" s="203" t="s">
        <v>329</v>
      </c>
    </row>
    <row r="913" spans="1:65" s="13" customFormat="1" ht="11.25">
      <c r="B913" s="201"/>
      <c r="D913" s="202" t="s">
        <v>348</v>
      </c>
      <c r="E913" s="203" t="s">
        <v>1</v>
      </c>
      <c r="F913" s="204" t="s">
        <v>1325</v>
      </c>
      <c r="H913" s="205">
        <v>0.224</v>
      </c>
      <c r="I913" s="206"/>
      <c r="J913" s="206"/>
      <c r="M913" s="201"/>
      <c r="N913" s="207"/>
      <c r="O913" s="208"/>
      <c r="P913" s="208"/>
      <c r="Q913" s="208"/>
      <c r="R913" s="208"/>
      <c r="S913" s="208"/>
      <c r="T913" s="208"/>
      <c r="U913" s="208"/>
      <c r="V913" s="208"/>
      <c r="W913" s="208"/>
      <c r="X913" s="209"/>
      <c r="AT913" s="203" t="s">
        <v>348</v>
      </c>
      <c r="AU913" s="203" t="s">
        <v>96</v>
      </c>
      <c r="AV913" s="13" t="s">
        <v>96</v>
      </c>
      <c r="AW913" s="13" t="s">
        <v>4</v>
      </c>
      <c r="AX913" s="13" t="s">
        <v>83</v>
      </c>
      <c r="AY913" s="203" t="s">
        <v>329</v>
      </c>
    </row>
    <row r="914" spans="1:65" s="13" customFormat="1" ht="11.25">
      <c r="B914" s="201"/>
      <c r="D914" s="202" t="s">
        <v>348</v>
      </c>
      <c r="E914" s="203" t="s">
        <v>1</v>
      </c>
      <c r="F914" s="204" t="s">
        <v>1326</v>
      </c>
      <c r="H914" s="205">
        <v>0.48</v>
      </c>
      <c r="I914" s="206"/>
      <c r="J914" s="206"/>
      <c r="M914" s="201"/>
      <c r="N914" s="207"/>
      <c r="O914" s="208"/>
      <c r="P914" s="208"/>
      <c r="Q914" s="208"/>
      <c r="R914" s="208"/>
      <c r="S914" s="208"/>
      <c r="T914" s="208"/>
      <c r="U914" s="208"/>
      <c r="V914" s="208"/>
      <c r="W914" s="208"/>
      <c r="X914" s="209"/>
      <c r="AT914" s="203" t="s">
        <v>348</v>
      </c>
      <c r="AU914" s="203" t="s">
        <v>96</v>
      </c>
      <c r="AV914" s="13" t="s">
        <v>96</v>
      </c>
      <c r="AW914" s="13" t="s">
        <v>4</v>
      </c>
      <c r="AX914" s="13" t="s">
        <v>83</v>
      </c>
      <c r="AY914" s="203" t="s">
        <v>329</v>
      </c>
    </row>
    <row r="915" spans="1:65" s="13" customFormat="1" ht="11.25">
      <c r="B915" s="201"/>
      <c r="D915" s="202" t="s">
        <v>348</v>
      </c>
      <c r="E915" s="203" t="s">
        <v>1</v>
      </c>
      <c r="F915" s="204" t="s">
        <v>1327</v>
      </c>
      <c r="H915" s="205">
        <v>0.36</v>
      </c>
      <c r="I915" s="206"/>
      <c r="J915" s="206"/>
      <c r="M915" s="201"/>
      <c r="N915" s="207"/>
      <c r="O915" s="208"/>
      <c r="P915" s="208"/>
      <c r="Q915" s="208"/>
      <c r="R915" s="208"/>
      <c r="S915" s="208"/>
      <c r="T915" s="208"/>
      <c r="U915" s="208"/>
      <c r="V915" s="208"/>
      <c r="W915" s="208"/>
      <c r="X915" s="209"/>
      <c r="AT915" s="203" t="s">
        <v>348</v>
      </c>
      <c r="AU915" s="203" t="s">
        <v>96</v>
      </c>
      <c r="AV915" s="13" t="s">
        <v>96</v>
      </c>
      <c r="AW915" s="13" t="s">
        <v>4</v>
      </c>
      <c r="AX915" s="13" t="s">
        <v>83</v>
      </c>
      <c r="AY915" s="203" t="s">
        <v>329</v>
      </c>
    </row>
    <row r="916" spans="1:65" s="13" customFormat="1" ht="11.25">
      <c r="B916" s="201"/>
      <c r="D916" s="202" t="s">
        <v>348</v>
      </c>
      <c r="E916" s="203" t="s">
        <v>1</v>
      </c>
      <c r="F916" s="204" t="s">
        <v>1328</v>
      </c>
      <c r="H916" s="205">
        <v>1.8120000000000001</v>
      </c>
      <c r="I916" s="206"/>
      <c r="J916" s="206"/>
      <c r="M916" s="201"/>
      <c r="N916" s="207"/>
      <c r="O916" s="208"/>
      <c r="P916" s="208"/>
      <c r="Q916" s="208"/>
      <c r="R916" s="208"/>
      <c r="S916" s="208"/>
      <c r="T916" s="208"/>
      <c r="U916" s="208"/>
      <c r="V916" s="208"/>
      <c r="W916" s="208"/>
      <c r="X916" s="209"/>
      <c r="AT916" s="203" t="s">
        <v>348</v>
      </c>
      <c r="AU916" s="203" t="s">
        <v>96</v>
      </c>
      <c r="AV916" s="13" t="s">
        <v>96</v>
      </c>
      <c r="AW916" s="13" t="s">
        <v>4</v>
      </c>
      <c r="AX916" s="13" t="s">
        <v>83</v>
      </c>
      <c r="AY916" s="203" t="s">
        <v>329</v>
      </c>
    </row>
    <row r="917" spans="1:65" s="13" customFormat="1" ht="11.25">
      <c r="B917" s="201"/>
      <c r="D917" s="202" t="s">
        <v>348</v>
      </c>
      <c r="E917" s="203" t="s">
        <v>1</v>
      </c>
      <c r="F917" s="204" t="s">
        <v>1329</v>
      </c>
      <c r="H917" s="205">
        <v>0.871</v>
      </c>
      <c r="I917" s="206"/>
      <c r="J917" s="206"/>
      <c r="M917" s="201"/>
      <c r="N917" s="207"/>
      <c r="O917" s="208"/>
      <c r="P917" s="208"/>
      <c r="Q917" s="208"/>
      <c r="R917" s="208"/>
      <c r="S917" s="208"/>
      <c r="T917" s="208"/>
      <c r="U917" s="208"/>
      <c r="V917" s="208"/>
      <c r="W917" s="208"/>
      <c r="X917" s="209"/>
      <c r="AT917" s="203" t="s">
        <v>348</v>
      </c>
      <c r="AU917" s="203" t="s">
        <v>96</v>
      </c>
      <c r="AV917" s="13" t="s">
        <v>96</v>
      </c>
      <c r="AW917" s="13" t="s">
        <v>4</v>
      </c>
      <c r="AX917" s="13" t="s">
        <v>83</v>
      </c>
      <c r="AY917" s="203" t="s">
        <v>329</v>
      </c>
    </row>
    <row r="918" spans="1:65" s="15" customFormat="1" ht="11.25">
      <c r="B918" s="217"/>
      <c r="D918" s="202" t="s">
        <v>348</v>
      </c>
      <c r="E918" s="218" t="s">
        <v>1</v>
      </c>
      <c r="F918" s="219" t="s">
        <v>380</v>
      </c>
      <c r="H918" s="220">
        <v>133.14000000000001</v>
      </c>
      <c r="I918" s="221"/>
      <c r="J918" s="221"/>
      <c r="M918" s="217"/>
      <c r="N918" s="222"/>
      <c r="O918" s="223"/>
      <c r="P918" s="223"/>
      <c r="Q918" s="223"/>
      <c r="R918" s="223"/>
      <c r="S918" s="223"/>
      <c r="T918" s="223"/>
      <c r="U918" s="223"/>
      <c r="V918" s="223"/>
      <c r="W918" s="223"/>
      <c r="X918" s="224"/>
      <c r="AT918" s="218" t="s">
        <v>348</v>
      </c>
      <c r="AU918" s="218" t="s">
        <v>96</v>
      </c>
      <c r="AV918" s="15" t="s">
        <v>335</v>
      </c>
      <c r="AW918" s="15" t="s">
        <v>4</v>
      </c>
      <c r="AX918" s="15" t="s">
        <v>90</v>
      </c>
      <c r="AY918" s="218" t="s">
        <v>329</v>
      </c>
    </row>
    <row r="919" spans="1:65" s="2" customFormat="1" ht="24.2" customHeight="1">
      <c r="A919" s="37"/>
      <c r="B919" s="153"/>
      <c r="C919" s="187" t="s">
        <v>1330</v>
      </c>
      <c r="D919" s="187" t="s">
        <v>331</v>
      </c>
      <c r="E919" s="188" t="s">
        <v>1331</v>
      </c>
      <c r="F919" s="189" t="s">
        <v>1332</v>
      </c>
      <c r="G919" s="190" t="s">
        <v>334</v>
      </c>
      <c r="H919" s="191">
        <v>133.13999999999999</v>
      </c>
      <c r="I919" s="192"/>
      <c r="J919" s="192"/>
      <c r="K919" s="191">
        <f>ROUND(P919*H919,3)</f>
        <v>0</v>
      </c>
      <c r="L919" s="193"/>
      <c r="M919" s="38"/>
      <c r="N919" s="194" t="s">
        <v>1</v>
      </c>
      <c r="O919" s="195" t="s">
        <v>47</v>
      </c>
      <c r="P919" s="196">
        <f>I919+J919</f>
        <v>0</v>
      </c>
      <c r="Q919" s="196">
        <f>ROUND(I919*H919,3)</f>
        <v>0</v>
      </c>
      <c r="R919" s="196">
        <f>ROUND(J919*H919,3)</f>
        <v>0</v>
      </c>
      <c r="S919" s="66"/>
      <c r="T919" s="197">
        <f>S919*H919</f>
        <v>0</v>
      </c>
      <c r="U919" s="197">
        <v>1.2999999999999999E-3</v>
      </c>
      <c r="V919" s="197">
        <f>U919*H919</f>
        <v>0.17308199999999999</v>
      </c>
      <c r="W919" s="197">
        <v>0</v>
      </c>
      <c r="X919" s="198">
        <f>W919*H919</f>
        <v>0</v>
      </c>
      <c r="Y919" s="37"/>
      <c r="Z919" s="37"/>
      <c r="AA919" s="37"/>
      <c r="AB919" s="37"/>
      <c r="AC919" s="37"/>
      <c r="AD919" s="37"/>
      <c r="AE919" s="37"/>
      <c r="AR919" s="199" t="s">
        <v>464</v>
      </c>
      <c r="AT919" s="199" t="s">
        <v>331</v>
      </c>
      <c r="AU919" s="199" t="s">
        <v>96</v>
      </c>
      <c r="AY919" s="19" t="s">
        <v>329</v>
      </c>
      <c r="BE919" s="115">
        <f>IF(O919="základná",K919,0)</f>
        <v>0</v>
      </c>
      <c r="BF919" s="115">
        <f>IF(O919="znížená",K919,0)</f>
        <v>0</v>
      </c>
      <c r="BG919" s="115">
        <f>IF(O919="zákl. prenesená",K919,0)</f>
        <v>0</v>
      </c>
      <c r="BH919" s="115">
        <f>IF(O919="zníž. prenesená",K919,0)</f>
        <v>0</v>
      </c>
      <c r="BI919" s="115">
        <f>IF(O919="nulová",K919,0)</f>
        <v>0</v>
      </c>
      <c r="BJ919" s="19" t="s">
        <v>96</v>
      </c>
      <c r="BK919" s="200">
        <f>ROUND(P919*H919,3)</f>
        <v>0</v>
      </c>
      <c r="BL919" s="19" t="s">
        <v>464</v>
      </c>
      <c r="BM919" s="199" t="s">
        <v>1333</v>
      </c>
    </row>
    <row r="920" spans="1:65" s="12" customFormat="1" ht="22.9" customHeight="1">
      <c r="B920" s="173"/>
      <c r="D920" s="174" t="s">
        <v>82</v>
      </c>
      <c r="E920" s="185" t="s">
        <v>1334</v>
      </c>
      <c r="F920" s="185" t="s">
        <v>1335</v>
      </c>
      <c r="I920" s="176"/>
      <c r="J920" s="176"/>
      <c r="K920" s="186">
        <f>BK920</f>
        <v>0</v>
      </c>
      <c r="M920" s="173"/>
      <c r="N920" s="178"/>
      <c r="O920" s="179"/>
      <c r="P920" s="179"/>
      <c r="Q920" s="180">
        <f>SUM(Q921:Q942)</f>
        <v>0</v>
      </c>
      <c r="R920" s="180">
        <f>SUM(R921:R942)</f>
        <v>0</v>
      </c>
      <c r="S920" s="179"/>
      <c r="T920" s="181">
        <f>SUM(T921:T942)</f>
        <v>0</v>
      </c>
      <c r="U920" s="179"/>
      <c r="V920" s="181">
        <f>SUM(V921:V942)</f>
        <v>0.23399004000000001</v>
      </c>
      <c r="W920" s="179"/>
      <c r="X920" s="182">
        <f>SUM(X921:X942)</f>
        <v>0</v>
      </c>
      <c r="AR920" s="174" t="s">
        <v>96</v>
      </c>
      <c r="AT920" s="183" t="s">
        <v>82</v>
      </c>
      <c r="AU920" s="183" t="s">
        <v>90</v>
      </c>
      <c r="AY920" s="174" t="s">
        <v>329</v>
      </c>
      <c r="BK920" s="184">
        <f>SUM(BK921:BK942)</f>
        <v>0</v>
      </c>
    </row>
    <row r="921" spans="1:65" s="2" customFormat="1" ht="37.9" customHeight="1">
      <c r="A921" s="37"/>
      <c r="B921" s="153"/>
      <c r="C921" s="187" t="s">
        <v>1336</v>
      </c>
      <c r="D921" s="187" t="s">
        <v>331</v>
      </c>
      <c r="E921" s="188" t="s">
        <v>1337</v>
      </c>
      <c r="F921" s="189" t="s">
        <v>1338</v>
      </c>
      <c r="G921" s="190" t="s">
        <v>334</v>
      </c>
      <c r="H921" s="191">
        <v>1017.348</v>
      </c>
      <c r="I921" s="192"/>
      <c r="J921" s="192"/>
      <c r="K921" s="191">
        <f>ROUND(P921*H921,3)</f>
        <v>0</v>
      </c>
      <c r="L921" s="193"/>
      <c r="M921" s="38"/>
      <c r="N921" s="194" t="s">
        <v>1</v>
      </c>
      <c r="O921" s="195" t="s">
        <v>47</v>
      </c>
      <c r="P921" s="196">
        <f>I921+J921</f>
        <v>0</v>
      </c>
      <c r="Q921" s="196">
        <f>ROUND(I921*H921,3)</f>
        <v>0</v>
      </c>
      <c r="R921" s="196">
        <f>ROUND(J921*H921,3)</f>
        <v>0</v>
      </c>
      <c r="S921" s="66"/>
      <c r="T921" s="197">
        <f>S921*H921</f>
        <v>0</v>
      </c>
      <c r="U921" s="197">
        <v>2.3000000000000001E-4</v>
      </c>
      <c r="V921" s="197">
        <f>U921*H921</f>
        <v>0.23399004000000001</v>
      </c>
      <c r="W921" s="197">
        <v>0</v>
      </c>
      <c r="X921" s="198">
        <f>W921*H921</f>
        <v>0</v>
      </c>
      <c r="Y921" s="37"/>
      <c r="Z921" s="37"/>
      <c r="AA921" s="37"/>
      <c r="AB921" s="37"/>
      <c r="AC921" s="37"/>
      <c r="AD921" s="37"/>
      <c r="AE921" s="37"/>
      <c r="AR921" s="199" t="s">
        <v>464</v>
      </c>
      <c r="AT921" s="199" t="s">
        <v>331</v>
      </c>
      <c r="AU921" s="199" t="s">
        <v>96</v>
      </c>
      <c r="AY921" s="19" t="s">
        <v>329</v>
      </c>
      <c r="BE921" s="115">
        <f>IF(O921="základná",K921,0)</f>
        <v>0</v>
      </c>
      <c r="BF921" s="115">
        <f>IF(O921="znížená",K921,0)</f>
        <v>0</v>
      </c>
      <c r="BG921" s="115">
        <f>IF(O921="zákl. prenesená",K921,0)</f>
        <v>0</v>
      </c>
      <c r="BH921" s="115">
        <f>IF(O921="zníž. prenesená",K921,0)</f>
        <v>0</v>
      </c>
      <c r="BI921" s="115">
        <f>IF(O921="nulová",K921,0)</f>
        <v>0</v>
      </c>
      <c r="BJ921" s="19" t="s">
        <v>96</v>
      </c>
      <c r="BK921" s="200">
        <f>ROUND(P921*H921,3)</f>
        <v>0</v>
      </c>
      <c r="BL921" s="19" t="s">
        <v>464</v>
      </c>
      <c r="BM921" s="199" t="s">
        <v>1339</v>
      </c>
    </row>
    <row r="922" spans="1:65" s="14" customFormat="1" ht="11.25">
      <c r="B922" s="210"/>
      <c r="D922" s="202" t="s">
        <v>348</v>
      </c>
      <c r="E922" s="211" t="s">
        <v>1</v>
      </c>
      <c r="F922" s="212" t="s">
        <v>1340</v>
      </c>
      <c r="H922" s="211" t="s">
        <v>1</v>
      </c>
      <c r="I922" s="213"/>
      <c r="J922" s="213"/>
      <c r="M922" s="210"/>
      <c r="N922" s="214"/>
      <c r="O922" s="215"/>
      <c r="P922" s="215"/>
      <c r="Q922" s="215"/>
      <c r="R922" s="215"/>
      <c r="S922" s="215"/>
      <c r="T922" s="215"/>
      <c r="U922" s="215"/>
      <c r="V922" s="215"/>
      <c r="W922" s="215"/>
      <c r="X922" s="216"/>
      <c r="AT922" s="211" t="s">
        <v>348</v>
      </c>
      <c r="AU922" s="211" t="s">
        <v>96</v>
      </c>
      <c r="AV922" s="14" t="s">
        <v>90</v>
      </c>
      <c r="AW922" s="14" t="s">
        <v>4</v>
      </c>
      <c r="AX922" s="14" t="s">
        <v>83</v>
      </c>
      <c r="AY922" s="211" t="s">
        <v>329</v>
      </c>
    </row>
    <row r="923" spans="1:65" s="13" customFormat="1" ht="11.25">
      <c r="B923" s="201"/>
      <c r="D923" s="202" t="s">
        <v>348</v>
      </c>
      <c r="E923" s="203" t="s">
        <v>1</v>
      </c>
      <c r="F923" s="204" t="s">
        <v>811</v>
      </c>
      <c r="H923" s="205">
        <v>22.47</v>
      </c>
      <c r="I923" s="206"/>
      <c r="J923" s="206"/>
      <c r="M923" s="201"/>
      <c r="N923" s="207"/>
      <c r="O923" s="208"/>
      <c r="P923" s="208"/>
      <c r="Q923" s="208"/>
      <c r="R923" s="208"/>
      <c r="S923" s="208"/>
      <c r="T923" s="208"/>
      <c r="U923" s="208"/>
      <c r="V923" s="208"/>
      <c r="W923" s="208"/>
      <c r="X923" s="209"/>
      <c r="AT923" s="203" t="s">
        <v>348</v>
      </c>
      <c r="AU923" s="203" t="s">
        <v>96</v>
      </c>
      <c r="AV923" s="13" t="s">
        <v>96</v>
      </c>
      <c r="AW923" s="13" t="s">
        <v>4</v>
      </c>
      <c r="AX923" s="13" t="s">
        <v>83</v>
      </c>
      <c r="AY923" s="203" t="s">
        <v>329</v>
      </c>
    </row>
    <row r="924" spans="1:65" s="13" customFormat="1" ht="11.25">
      <c r="B924" s="201"/>
      <c r="D924" s="202" t="s">
        <v>348</v>
      </c>
      <c r="E924" s="203" t="s">
        <v>1</v>
      </c>
      <c r="F924" s="204" t="s">
        <v>812</v>
      </c>
      <c r="H924" s="205">
        <v>19.38</v>
      </c>
      <c r="I924" s="206"/>
      <c r="J924" s="206"/>
      <c r="M924" s="201"/>
      <c r="N924" s="207"/>
      <c r="O924" s="208"/>
      <c r="P924" s="208"/>
      <c r="Q924" s="208"/>
      <c r="R924" s="208"/>
      <c r="S924" s="208"/>
      <c r="T924" s="208"/>
      <c r="U924" s="208"/>
      <c r="V924" s="208"/>
      <c r="W924" s="208"/>
      <c r="X924" s="209"/>
      <c r="AT924" s="203" t="s">
        <v>348</v>
      </c>
      <c r="AU924" s="203" t="s">
        <v>96</v>
      </c>
      <c r="AV924" s="13" t="s">
        <v>96</v>
      </c>
      <c r="AW924" s="13" t="s">
        <v>4</v>
      </c>
      <c r="AX924" s="13" t="s">
        <v>83</v>
      </c>
      <c r="AY924" s="203" t="s">
        <v>329</v>
      </c>
    </row>
    <row r="925" spans="1:65" s="13" customFormat="1" ht="11.25">
      <c r="B925" s="201"/>
      <c r="D925" s="202" t="s">
        <v>348</v>
      </c>
      <c r="E925" s="203" t="s">
        <v>1</v>
      </c>
      <c r="F925" s="204" t="s">
        <v>813</v>
      </c>
      <c r="H925" s="205">
        <v>117.63</v>
      </c>
      <c r="I925" s="206"/>
      <c r="J925" s="206"/>
      <c r="M925" s="201"/>
      <c r="N925" s="207"/>
      <c r="O925" s="208"/>
      <c r="P925" s="208"/>
      <c r="Q925" s="208"/>
      <c r="R925" s="208"/>
      <c r="S925" s="208"/>
      <c r="T925" s="208"/>
      <c r="U925" s="208"/>
      <c r="V925" s="208"/>
      <c r="W925" s="208"/>
      <c r="X925" s="209"/>
      <c r="AT925" s="203" t="s">
        <v>348</v>
      </c>
      <c r="AU925" s="203" t="s">
        <v>96</v>
      </c>
      <c r="AV925" s="13" t="s">
        <v>96</v>
      </c>
      <c r="AW925" s="13" t="s">
        <v>4</v>
      </c>
      <c r="AX925" s="13" t="s">
        <v>83</v>
      </c>
      <c r="AY925" s="203" t="s">
        <v>329</v>
      </c>
    </row>
    <row r="926" spans="1:65" s="13" customFormat="1" ht="11.25">
      <c r="B926" s="201"/>
      <c r="D926" s="202" t="s">
        <v>348</v>
      </c>
      <c r="E926" s="203" t="s">
        <v>1</v>
      </c>
      <c r="F926" s="204" t="s">
        <v>814</v>
      </c>
      <c r="H926" s="205">
        <v>33.9</v>
      </c>
      <c r="I926" s="206"/>
      <c r="J926" s="206"/>
      <c r="M926" s="201"/>
      <c r="N926" s="207"/>
      <c r="O926" s="208"/>
      <c r="P926" s="208"/>
      <c r="Q926" s="208"/>
      <c r="R926" s="208"/>
      <c r="S926" s="208"/>
      <c r="T926" s="208"/>
      <c r="U926" s="208"/>
      <c r="V926" s="208"/>
      <c r="W926" s="208"/>
      <c r="X926" s="209"/>
      <c r="AT926" s="203" t="s">
        <v>348</v>
      </c>
      <c r="AU926" s="203" t="s">
        <v>96</v>
      </c>
      <c r="AV926" s="13" t="s">
        <v>96</v>
      </c>
      <c r="AW926" s="13" t="s">
        <v>4</v>
      </c>
      <c r="AX926" s="13" t="s">
        <v>83</v>
      </c>
      <c r="AY926" s="203" t="s">
        <v>329</v>
      </c>
    </row>
    <row r="927" spans="1:65" s="13" customFormat="1" ht="11.25">
      <c r="B927" s="201"/>
      <c r="D927" s="202" t="s">
        <v>348</v>
      </c>
      <c r="E927" s="203" t="s">
        <v>1</v>
      </c>
      <c r="F927" s="204" t="s">
        <v>815</v>
      </c>
      <c r="H927" s="205">
        <v>18</v>
      </c>
      <c r="I927" s="206"/>
      <c r="J927" s="206"/>
      <c r="M927" s="201"/>
      <c r="N927" s="207"/>
      <c r="O927" s="208"/>
      <c r="P927" s="208"/>
      <c r="Q927" s="208"/>
      <c r="R927" s="208"/>
      <c r="S927" s="208"/>
      <c r="T927" s="208"/>
      <c r="U927" s="208"/>
      <c r="V927" s="208"/>
      <c r="W927" s="208"/>
      <c r="X927" s="209"/>
      <c r="AT927" s="203" t="s">
        <v>348</v>
      </c>
      <c r="AU927" s="203" t="s">
        <v>96</v>
      </c>
      <c r="AV927" s="13" t="s">
        <v>96</v>
      </c>
      <c r="AW927" s="13" t="s">
        <v>4</v>
      </c>
      <c r="AX927" s="13" t="s">
        <v>83</v>
      </c>
      <c r="AY927" s="203" t="s">
        <v>329</v>
      </c>
    </row>
    <row r="928" spans="1:65" s="13" customFormat="1" ht="11.25">
      <c r="B928" s="201"/>
      <c r="D928" s="202" t="s">
        <v>348</v>
      </c>
      <c r="E928" s="203" t="s">
        <v>1</v>
      </c>
      <c r="F928" s="204" t="s">
        <v>816</v>
      </c>
      <c r="H928" s="205">
        <v>18</v>
      </c>
      <c r="I928" s="206"/>
      <c r="J928" s="206"/>
      <c r="M928" s="201"/>
      <c r="N928" s="207"/>
      <c r="O928" s="208"/>
      <c r="P928" s="208"/>
      <c r="Q928" s="208"/>
      <c r="R928" s="208"/>
      <c r="S928" s="208"/>
      <c r="T928" s="208"/>
      <c r="U928" s="208"/>
      <c r="V928" s="208"/>
      <c r="W928" s="208"/>
      <c r="X928" s="209"/>
      <c r="AT928" s="203" t="s">
        <v>348</v>
      </c>
      <c r="AU928" s="203" t="s">
        <v>96</v>
      </c>
      <c r="AV928" s="13" t="s">
        <v>96</v>
      </c>
      <c r="AW928" s="13" t="s">
        <v>4</v>
      </c>
      <c r="AX928" s="13" t="s">
        <v>83</v>
      </c>
      <c r="AY928" s="203" t="s">
        <v>329</v>
      </c>
    </row>
    <row r="929" spans="2:63" s="13" customFormat="1" ht="11.25">
      <c r="B929" s="201"/>
      <c r="D929" s="202" t="s">
        <v>348</v>
      </c>
      <c r="E929" s="203" t="s">
        <v>1</v>
      </c>
      <c r="F929" s="204" t="s">
        <v>817</v>
      </c>
      <c r="H929" s="205">
        <v>60.98</v>
      </c>
      <c r="I929" s="206"/>
      <c r="J929" s="206"/>
      <c r="M929" s="201"/>
      <c r="N929" s="207"/>
      <c r="O929" s="208"/>
      <c r="P929" s="208"/>
      <c r="Q929" s="208"/>
      <c r="R929" s="208"/>
      <c r="S929" s="208"/>
      <c r="T929" s="208"/>
      <c r="U929" s="208"/>
      <c r="V929" s="208"/>
      <c r="W929" s="208"/>
      <c r="X929" s="209"/>
      <c r="AT929" s="203" t="s">
        <v>348</v>
      </c>
      <c r="AU929" s="203" t="s">
        <v>96</v>
      </c>
      <c r="AV929" s="13" t="s">
        <v>96</v>
      </c>
      <c r="AW929" s="13" t="s">
        <v>4</v>
      </c>
      <c r="AX929" s="13" t="s">
        <v>83</v>
      </c>
      <c r="AY929" s="203" t="s">
        <v>329</v>
      </c>
    </row>
    <row r="930" spans="2:63" s="13" customFormat="1" ht="11.25">
      <c r="B930" s="201"/>
      <c r="D930" s="202" t="s">
        <v>348</v>
      </c>
      <c r="E930" s="203" t="s">
        <v>1</v>
      </c>
      <c r="F930" s="204" t="s">
        <v>818</v>
      </c>
      <c r="H930" s="205">
        <v>208.3</v>
      </c>
      <c r="I930" s="206"/>
      <c r="J930" s="206"/>
      <c r="M930" s="201"/>
      <c r="N930" s="207"/>
      <c r="O930" s="208"/>
      <c r="P930" s="208"/>
      <c r="Q930" s="208"/>
      <c r="R930" s="208"/>
      <c r="S930" s="208"/>
      <c r="T930" s="208"/>
      <c r="U930" s="208"/>
      <c r="V930" s="208"/>
      <c r="W930" s="208"/>
      <c r="X930" s="209"/>
      <c r="AT930" s="203" t="s">
        <v>348</v>
      </c>
      <c r="AU930" s="203" t="s">
        <v>96</v>
      </c>
      <c r="AV930" s="13" t="s">
        <v>96</v>
      </c>
      <c r="AW930" s="13" t="s">
        <v>4</v>
      </c>
      <c r="AX930" s="13" t="s">
        <v>83</v>
      </c>
      <c r="AY930" s="203" t="s">
        <v>329</v>
      </c>
    </row>
    <row r="931" spans="2:63" s="16" customFormat="1" ht="11.25">
      <c r="B931" s="225"/>
      <c r="D931" s="202" t="s">
        <v>348</v>
      </c>
      <c r="E931" s="226" t="s">
        <v>1</v>
      </c>
      <c r="F931" s="227" t="s">
        <v>445</v>
      </c>
      <c r="H931" s="228">
        <v>498.66</v>
      </c>
      <c r="I931" s="229"/>
      <c r="J931" s="229"/>
      <c r="M931" s="225"/>
      <c r="N931" s="230"/>
      <c r="O931" s="231"/>
      <c r="P931" s="231"/>
      <c r="Q931" s="231"/>
      <c r="R931" s="231"/>
      <c r="S931" s="231"/>
      <c r="T931" s="231"/>
      <c r="U931" s="231"/>
      <c r="V931" s="231"/>
      <c r="W931" s="231"/>
      <c r="X931" s="232"/>
      <c r="AT931" s="226" t="s">
        <v>348</v>
      </c>
      <c r="AU931" s="226" t="s">
        <v>96</v>
      </c>
      <c r="AV931" s="16" t="s">
        <v>178</v>
      </c>
      <c r="AW931" s="16" t="s">
        <v>4</v>
      </c>
      <c r="AX931" s="16" t="s">
        <v>83</v>
      </c>
      <c r="AY931" s="226" t="s">
        <v>329</v>
      </c>
    </row>
    <row r="932" spans="2:63" s="14" customFormat="1" ht="11.25">
      <c r="B932" s="210"/>
      <c r="D932" s="202" t="s">
        <v>348</v>
      </c>
      <c r="E932" s="211" t="s">
        <v>1</v>
      </c>
      <c r="F932" s="212" t="s">
        <v>1341</v>
      </c>
      <c r="H932" s="211" t="s">
        <v>1</v>
      </c>
      <c r="I932" s="213"/>
      <c r="J932" s="213"/>
      <c r="M932" s="210"/>
      <c r="N932" s="214"/>
      <c r="O932" s="215"/>
      <c r="P932" s="215"/>
      <c r="Q932" s="215"/>
      <c r="R932" s="215"/>
      <c r="S932" s="215"/>
      <c r="T932" s="215"/>
      <c r="U932" s="215"/>
      <c r="V932" s="215"/>
      <c r="W932" s="215"/>
      <c r="X932" s="216"/>
      <c r="AT932" s="211" t="s">
        <v>348</v>
      </c>
      <c r="AU932" s="211" t="s">
        <v>96</v>
      </c>
      <c r="AV932" s="14" t="s">
        <v>90</v>
      </c>
      <c r="AW932" s="14" t="s">
        <v>4</v>
      </c>
      <c r="AX932" s="14" t="s">
        <v>83</v>
      </c>
      <c r="AY932" s="211" t="s">
        <v>329</v>
      </c>
    </row>
    <row r="933" spans="2:63" s="13" customFormat="1" ht="11.25">
      <c r="B933" s="201"/>
      <c r="D933" s="202" t="s">
        <v>348</v>
      </c>
      <c r="E933" s="203" t="s">
        <v>1</v>
      </c>
      <c r="F933" s="204" t="s">
        <v>952</v>
      </c>
      <c r="H933" s="205">
        <v>64.182000000000002</v>
      </c>
      <c r="I933" s="206"/>
      <c r="J933" s="206"/>
      <c r="M933" s="201"/>
      <c r="N933" s="207"/>
      <c r="O933" s="208"/>
      <c r="P933" s="208"/>
      <c r="Q933" s="208"/>
      <c r="R933" s="208"/>
      <c r="S933" s="208"/>
      <c r="T933" s="208"/>
      <c r="U933" s="208"/>
      <c r="V933" s="208"/>
      <c r="W933" s="208"/>
      <c r="X933" s="209"/>
      <c r="AT933" s="203" t="s">
        <v>348</v>
      </c>
      <c r="AU933" s="203" t="s">
        <v>96</v>
      </c>
      <c r="AV933" s="13" t="s">
        <v>96</v>
      </c>
      <c r="AW933" s="13" t="s">
        <v>4</v>
      </c>
      <c r="AX933" s="13" t="s">
        <v>83</v>
      </c>
      <c r="AY933" s="203" t="s">
        <v>329</v>
      </c>
    </row>
    <row r="934" spans="2:63" s="13" customFormat="1" ht="11.25">
      <c r="B934" s="201"/>
      <c r="D934" s="202" t="s">
        <v>348</v>
      </c>
      <c r="E934" s="203" t="s">
        <v>1</v>
      </c>
      <c r="F934" s="204" t="s">
        <v>953</v>
      </c>
      <c r="H934" s="205">
        <v>40.082000000000001</v>
      </c>
      <c r="I934" s="206"/>
      <c r="J934" s="206"/>
      <c r="M934" s="201"/>
      <c r="N934" s="207"/>
      <c r="O934" s="208"/>
      <c r="P934" s="208"/>
      <c r="Q934" s="208"/>
      <c r="R934" s="208"/>
      <c r="S934" s="208"/>
      <c r="T934" s="208"/>
      <c r="U934" s="208"/>
      <c r="V934" s="208"/>
      <c r="W934" s="208"/>
      <c r="X934" s="209"/>
      <c r="AT934" s="203" t="s">
        <v>348</v>
      </c>
      <c r="AU934" s="203" t="s">
        <v>96</v>
      </c>
      <c r="AV934" s="13" t="s">
        <v>96</v>
      </c>
      <c r="AW934" s="13" t="s">
        <v>4</v>
      </c>
      <c r="AX934" s="13" t="s">
        <v>83</v>
      </c>
      <c r="AY934" s="203" t="s">
        <v>329</v>
      </c>
    </row>
    <row r="935" spans="2:63" s="13" customFormat="1" ht="22.5">
      <c r="B935" s="201"/>
      <c r="D935" s="202" t="s">
        <v>348</v>
      </c>
      <c r="E935" s="203" t="s">
        <v>1</v>
      </c>
      <c r="F935" s="204" t="s">
        <v>954</v>
      </c>
      <c r="H935" s="205">
        <v>83.128</v>
      </c>
      <c r="I935" s="206"/>
      <c r="J935" s="206"/>
      <c r="M935" s="201"/>
      <c r="N935" s="207"/>
      <c r="O935" s="208"/>
      <c r="P935" s="208"/>
      <c r="Q935" s="208"/>
      <c r="R935" s="208"/>
      <c r="S935" s="208"/>
      <c r="T935" s="208"/>
      <c r="U935" s="208"/>
      <c r="V935" s="208"/>
      <c r="W935" s="208"/>
      <c r="X935" s="209"/>
      <c r="AT935" s="203" t="s">
        <v>348</v>
      </c>
      <c r="AU935" s="203" t="s">
        <v>96</v>
      </c>
      <c r="AV935" s="13" t="s">
        <v>96</v>
      </c>
      <c r="AW935" s="13" t="s">
        <v>4</v>
      </c>
      <c r="AX935" s="13" t="s">
        <v>83</v>
      </c>
      <c r="AY935" s="203" t="s">
        <v>329</v>
      </c>
    </row>
    <row r="936" spans="2:63" s="13" customFormat="1" ht="11.25">
      <c r="B936" s="201"/>
      <c r="D936" s="202" t="s">
        <v>348</v>
      </c>
      <c r="E936" s="203" t="s">
        <v>1</v>
      </c>
      <c r="F936" s="204" t="s">
        <v>955</v>
      </c>
      <c r="H936" s="205">
        <v>54.631999999999998</v>
      </c>
      <c r="I936" s="206"/>
      <c r="J936" s="206"/>
      <c r="M936" s="201"/>
      <c r="N936" s="207"/>
      <c r="O936" s="208"/>
      <c r="P936" s="208"/>
      <c r="Q936" s="208"/>
      <c r="R936" s="208"/>
      <c r="S936" s="208"/>
      <c r="T936" s="208"/>
      <c r="U936" s="208"/>
      <c r="V936" s="208"/>
      <c r="W936" s="208"/>
      <c r="X936" s="209"/>
      <c r="AT936" s="203" t="s">
        <v>348</v>
      </c>
      <c r="AU936" s="203" t="s">
        <v>96</v>
      </c>
      <c r="AV936" s="13" t="s">
        <v>96</v>
      </c>
      <c r="AW936" s="13" t="s">
        <v>4</v>
      </c>
      <c r="AX936" s="13" t="s">
        <v>83</v>
      </c>
      <c r="AY936" s="203" t="s">
        <v>329</v>
      </c>
    </row>
    <row r="937" spans="2:63" s="13" customFormat="1" ht="11.25">
      <c r="B937" s="201"/>
      <c r="D937" s="202" t="s">
        <v>348</v>
      </c>
      <c r="E937" s="203" t="s">
        <v>1</v>
      </c>
      <c r="F937" s="204" t="s">
        <v>956</v>
      </c>
      <c r="H937" s="205">
        <v>41.432000000000002</v>
      </c>
      <c r="I937" s="206"/>
      <c r="J937" s="206"/>
      <c r="M937" s="201"/>
      <c r="N937" s="207"/>
      <c r="O937" s="208"/>
      <c r="P937" s="208"/>
      <c r="Q937" s="208"/>
      <c r="R937" s="208"/>
      <c r="S937" s="208"/>
      <c r="T937" s="208"/>
      <c r="U937" s="208"/>
      <c r="V937" s="208"/>
      <c r="W937" s="208"/>
      <c r="X937" s="209"/>
      <c r="AT937" s="203" t="s">
        <v>348</v>
      </c>
      <c r="AU937" s="203" t="s">
        <v>96</v>
      </c>
      <c r="AV937" s="13" t="s">
        <v>96</v>
      </c>
      <c r="AW937" s="13" t="s">
        <v>4</v>
      </c>
      <c r="AX937" s="13" t="s">
        <v>83</v>
      </c>
      <c r="AY937" s="203" t="s">
        <v>329</v>
      </c>
    </row>
    <row r="938" spans="2:63" s="13" customFormat="1" ht="11.25">
      <c r="B938" s="201"/>
      <c r="D938" s="202" t="s">
        <v>348</v>
      </c>
      <c r="E938" s="203" t="s">
        <v>1</v>
      </c>
      <c r="F938" s="204" t="s">
        <v>957</v>
      </c>
      <c r="H938" s="205">
        <v>41.432000000000002</v>
      </c>
      <c r="I938" s="206"/>
      <c r="J938" s="206"/>
      <c r="M938" s="201"/>
      <c r="N938" s="207"/>
      <c r="O938" s="208"/>
      <c r="P938" s="208"/>
      <c r="Q938" s="208"/>
      <c r="R938" s="208"/>
      <c r="S938" s="208"/>
      <c r="T938" s="208"/>
      <c r="U938" s="208"/>
      <c r="V938" s="208"/>
      <c r="W938" s="208"/>
      <c r="X938" s="209"/>
      <c r="AT938" s="203" t="s">
        <v>348</v>
      </c>
      <c r="AU938" s="203" t="s">
        <v>96</v>
      </c>
      <c r="AV938" s="13" t="s">
        <v>96</v>
      </c>
      <c r="AW938" s="13" t="s">
        <v>4</v>
      </c>
      <c r="AX938" s="13" t="s">
        <v>83</v>
      </c>
      <c r="AY938" s="203" t="s">
        <v>329</v>
      </c>
    </row>
    <row r="939" spans="2:63" s="13" customFormat="1" ht="11.25">
      <c r="B939" s="201"/>
      <c r="D939" s="202" t="s">
        <v>348</v>
      </c>
      <c r="E939" s="203" t="s">
        <v>1</v>
      </c>
      <c r="F939" s="204" t="s">
        <v>958</v>
      </c>
      <c r="H939" s="205">
        <v>79</v>
      </c>
      <c r="I939" s="206"/>
      <c r="J939" s="206"/>
      <c r="M939" s="201"/>
      <c r="N939" s="207"/>
      <c r="O939" s="208"/>
      <c r="P939" s="208"/>
      <c r="Q939" s="208"/>
      <c r="R939" s="208"/>
      <c r="S939" s="208"/>
      <c r="T939" s="208"/>
      <c r="U939" s="208"/>
      <c r="V939" s="208"/>
      <c r="W939" s="208"/>
      <c r="X939" s="209"/>
      <c r="AT939" s="203" t="s">
        <v>348</v>
      </c>
      <c r="AU939" s="203" t="s">
        <v>96</v>
      </c>
      <c r="AV939" s="13" t="s">
        <v>96</v>
      </c>
      <c r="AW939" s="13" t="s">
        <v>4</v>
      </c>
      <c r="AX939" s="13" t="s">
        <v>83</v>
      </c>
      <c r="AY939" s="203" t="s">
        <v>329</v>
      </c>
    </row>
    <row r="940" spans="2:63" s="13" customFormat="1" ht="11.25">
      <c r="B940" s="201"/>
      <c r="D940" s="202" t="s">
        <v>348</v>
      </c>
      <c r="E940" s="203" t="s">
        <v>1</v>
      </c>
      <c r="F940" s="204" t="s">
        <v>959</v>
      </c>
      <c r="H940" s="205">
        <v>114.8</v>
      </c>
      <c r="I940" s="206"/>
      <c r="J940" s="206"/>
      <c r="M940" s="201"/>
      <c r="N940" s="207"/>
      <c r="O940" s="208"/>
      <c r="P940" s="208"/>
      <c r="Q940" s="208"/>
      <c r="R940" s="208"/>
      <c r="S940" s="208"/>
      <c r="T940" s="208"/>
      <c r="U940" s="208"/>
      <c r="V940" s="208"/>
      <c r="W940" s="208"/>
      <c r="X940" s="209"/>
      <c r="AT940" s="203" t="s">
        <v>348</v>
      </c>
      <c r="AU940" s="203" t="s">
        <v>96</v>
      </c>
      <c r="AV940" s="13" t="s">
        <v>96</v>
      </c>
      <c r="AW940" s="13" t="s">
        <v>4</v>
      </c>
      <c r="AX940" s="13" t="s">
        <v>83</v>
      </c>
      <c r="AY940" s="203" t="s">
        <v>329</v>
      </c>
    </row>
    <row r="941" spans="2:63" s="16" customFormat="1" ht="11.25">
      <c r="B941" s="225"/>
      <c r="D941" s="202" t="s">
        <v>348</v>
      </c>
      <c r="E941" s="226" t="s">
        <v>1</v>
      </c>
      <c r="F941" s="227" t="s">
        <v>445</v>
      </c>
      <c r="H941" s="228">
        <v>518.68799999999999</v>
      </c>
      <c r="I941" s="229"/>
      <c r="J941" s="229"/>
      <c r="M941" s="225"/>
      <c r="N941" s="230"/>
      <c r="O941" s="231"/>
      <c r="P941" s="231"/>
      <c r="Q941" s="231"/>
      <c r="R941" s="231"/>
      <c r="S941" s="231"/>
      <c r="T941" s="231"/>
      <c r="U941" s="231"/>
      <c r="V941" s="231"/>
      <c r="W941" s="231"/>
      <c r="X941" s="232"/>
      <c r="AT941" s="226" t="s">
        <v>348</v>
      </c>
      <c r="AU941" s="226" t="s">
        <v>96</v>
      </c>
      <c r="AV941" s="16" t="s">
        <v>178</v>
      </c>
      <c r="AW941" s="16" t="s">
        <v>4</v>
      </c>
      <c r="AX941" s="16" t="s">
        <v>83</v>
      </c>
      <c r="AY941" s="226" t="s">
        <v>329</v>
      </c>
    </row>
    <row r="942" spans="2:63" s="15" customFormat="1" ht="11.25">
      <c r="B942" s="217"/>
      <c r="D942" s="202" t="s">
        <v>348</v>
      </c>
      <c r="E942" s="218" t="s">
        <v>1</v>
      </c>
      <c r="F942" s="219" t="s">
        <v>380</v>
      </c>
      <c r="H942" s="220">
        <v>1017.348</v>
      </c>
      <c r="I942" s="221"/>
      <c r="J942" s="221"/>
      <c r="M942" s="217"/>
      <c r="N942" s="222"/>
      <c r="O942" s="223"/>
      <c r="P942" s="223"/>
      <c r="Q942" s="223"/>
      <c r="R942" s="223"/>
      <c r="S942" s="223"/>
      <c r="T942" s="223"/>
      <c r="U942" s="223"/>
      <c r="V942" s="223"/>
      <c r="W942" s="223"/>
      <c r="X942" s="224"/>
      <c r="AT942" s="218" t="s">
        <v>348</v>
      </c>
      <c r="AU942" s="218" t="s">
        <v>96</v>
      </c>
      <c r="AV942" s="15" t="s">
        <v>335</v>
      </c>
      <c r="AW942" s="15" t="s">
        <v>4</v>
      </c>
      <c r="AX942" s="15" t="s">
        <v>90</v>
      </c>
      <c r="AY942" s="218" t="s">
        <v>329</v>
      </c>
    </row>
    <row r="943" spans="2:63" s="12" customFormat="1" ht="25.9" customHeight="1">
      <c r="B943" s="173"/>
      <c r="D943" s="174" t="s">
        <v>82</v>
      </c>
      <c r="E943" s="175" t="s">
        <v>483</v>
      </c>
      <c r="F943" s="175" t="s">
        <v>1342</v>
      </c>
      <c r="I943" s="176"/>
      <c r="J943" s="176"/>
      <c r="K943" s="177">
        <f>BK943</f>
        <v>0</v>
      </c>
      <c r="M943" s="173"/>
      <c r="N943" s="178"/>
      <c r="O943" s="179"/>
      <c r="P943" s="179"/>
      <c r="Q943" s="180">
        <f>Q944</f>
        <v>0</v>
      </c>
      <c r="R943" s="180">
        <f>R944</f>
        <v>0</v>
      </c>
      <c r="S943" s="179"/>
      <c r="T943" s="181">
        <f>T944</f>
        <v>0</v>
      </c>
      <c r="U943" s="179"/>
      <c r="V943" s="181">
        <f>V944</f>
        <v>6.5049999999999999</v>
      </c>
      <c r="W943" s="179"/>
      <c r="X943" s="182">
        <f>X944</f>
        <v>0</v>
      </c>
      <c r="AR943" s="174" t="s">
        <v>178</v>
      </c>
      <c r="AT943" s="183" t="s">
        <v>82</v>
      </c>
      <c r="AU943" s="183" t="s">
        <v>83</v>
      </c>
      <c r="AY943" s="174" t="s">
        <v>329</v>
      </c>
      <c r="BK943" s="184">
        <f>BK944</f>
        <v>0</v>
      </c>
    </row>
    <row r="944" spans="2:63" s="12" customFormat="1" ht="22.9" customHeight="1">
      <c r="B944" s="173"/>
      <c r="D944" s="174" t="s">
        <v>82</v>
      </c>
      <c r="E944" s="185" t="s">
        <v>1343</v>
      </c>
      <c r="F944" s="185" t="s">
        <v>1344</v>
      </c>
      <c r="I944" s="176"/>
      <c r="J944" s="176"/>
      <c r="K944" s="186">
        <f>BK944</f>
        <v>0</v>
      </c>
      <c r="M944" s="173"/>
      <c r="N944" s="178"/>
      <c r="O944" s="179"/>
      <c r="P944" s="179"/>
      <c r="Q944" s="180">
        <f>SUM(Q945:Q950)</f>
        <v>0</v>
      </c>
      <c r="R944" s="180">
        <f>SUM(R945:R950)</f>
        <v>0</v>
      </c>
      <c r="S944" s="179"/>
      <c r="T944" s="181">
        <f>SUM(T945:T950)</f>
        <v>0</v>
      </c>
      <c r="U944" s="179"/>
      <c r="V944" s="181">
        <f>SUM(V945:V950)</f>
        <v>6.5049999999999999</v>
      </c>
      <c r="W944" s="179"/>
      <c r="X944" s="182">
        <f>SUM(X945:X950)</f>
        <v>0</v>
      </c>
      <c r="AR944" s="174" t="s">
        <v>178</v>
      </c>
      <c r="AT944" s="183" t="s">
        <v>82</v>
      </c>
      <c r="AU944" s="183" t="s">
        <v>90</v>
      </c>
      <c r="AY944" s="174" t="s">
        <v>329</v>
      </c>
      <c r="BK944" s="184">
        <f>SUM(BK945:BK950)</f>
        <v>0</v>
      </c>
    </row>
    <row r="945" spans="1:65" s="2" customFormat="1" ht="24.2" customHeight="1">
      <c r="A945" s="37"/>
      <c r="B945" s="153"/>
      <c r="C945" s="187" t="s">
        <v>1345</v>
      </c>
      <c r="D945" s="187" t="s">
        <v>331</v>
      </c>
      <c r="E945" s="188" t="s">
        <v>1346</v>
      </c>
      <c r="F945" s="189" t="s">
        <v>1347</v>
      </c>
      <c r="G945" s="190" t="s">
        <v>982</v>
      </c>
      <c r="H945" s="191">
        <v>6195.7</v>
      </c>
      <c r="I945" s="192"/>
      <c r="J945" s="192"/>
      <c r="K945" s="191">
        <f>ROUND(P945*H945,3)</f>
        <v>0</v>
      </c>
      <c r="L945" s="193"/>
      <c r="M945" s="38"/>
      <c r="N945" s="194" t="s">
        <v>1</v>
      </c>
      <c r="O945" s="195" t="s">
        <v>47</v>
      </c>
      <c r="P945" s="196">
        <f>I945+J945</f>
        <v>0</v>
      </c>
      <c r="Q945" s="196">
        <f>ROUND(I945*H945,3)</f>
        <v>0</v>
      </c>
      <c r="R945" s="196">
        <f>ROUND(J945*H945,3)</f>
        <v>0</v>
      </c>
      <c r="S945" s="66"/>
      <c r="T945" s="197">
        <f>S945*H945</f>
        <v>0</v>
      </c>
      <c r="U945" s="197">
        <v>0</v>
      </c>
      <c r="V945" s="197">
        <f>U945*H945</f>
        <v>0</v>
      </c>
      <c r="W945" s="197">
        <v>0</v>
      </c>
      <c r="X945" s="198">
        <f>W945*H945</f>
        <v>0</v>
      </c>
      <c r="Y945" s="37"/>
      <c r="Z945" s="37"/>
      <c r="AA945" s="37"/>
      <c r="AB945" s="37"/>
      <c r="AC945" s="37"/>
      <c r="AD945" s="37"/>
      <c r="AE945" s="37"/>
      <c r="AR945" s="199" t="s">
        <v>821</v>
      </c>
      <c r="AT945" s="199" t="s">
        <v>331</v>
      </c>
      <c r="AU945" s="199" t="s">
        <v>96</v>
      </c>
      <c r="AY945" s="19" t="s">
        <v>329</v>
      </c>
      <c r="BE945" s="115">
        <f>IF(O945="základná",K945,0)</f>
        <v>0</v>
      </c>
      <c r="BF945" s="115">
        <f>IF(O945="znížená",K945,0)</f>
        <v>0</v>
      </c>
      <c r="BG945" s="115">
        <f>IF(O945="zákl. prenesená",K945,0)</f>
        <v>0</v>
      </c>
      <c r="BH945" s="115">
        <f>IF(O945="zníž. prenesená",K945,0)</f>
        <v>0</v>
      </c>
      <c r="BI945" s="115">
        <f>IF(O945="nulová",K945,0)</f>
        <v>0</v>
      </c>
      <c r="BJ945" s="19" t="s">
        <v>96</v>
      </c>
      <c r="BK945" s="200">
        <f>ROUND(P945*H945,3)</f>
        <v>0</v>
      </c>
      <c r="BL945" s="19" t="s">
        <v>821</v>
      </c>
      <c r="BM945" s="199" t="s">
        <v>1348</v>
      </c>
    </row>
    <row r="946" spans="1:65" s="14" customFormat="1" ht="11.25">
      <c r="B946" s="210"/>
      <c r="D946" s="202" t="s">
        <v>348</v>
      </c>
      <c r="E946" s="211" t="s">
        <v>1</v>
      </c>
      <c r="F946" s="212" t="s">
        <v>1311</v>
      </c>
      <c r="H946" s="211" t="s">
        <v>1</v>
      </c>
      <c r="I946" s="213"/>
      <c r="J946" s="213"/>
      <c r="M946" s="210"/>
      <c r="N946" s="214"/>
      <c r="O946" s="215"/>
      <c r="P946" s="215"/>
      <c r="Q946" s="215"/>
      <c r="R946" s="215"/>
      <c r="S946" s="215"/>
      <c r="T946" s="215"/>
      <c r="U946" s="215"/>
      <c r="V946" s="215"/>
      <c r="W946" s="215"/>
      <c r="X946" s="216"/>
      <c r="AT946" s="211" t="s">
        <v>348</v>
      </c>
      <c r="AU946" s="211" t="s">
        <v>96</v>
      </c>
      <c r="AV946" s="14" t="s">
        <v>90</v>
      </c>
      <c r="AW946" s="14" t="s">
        <v>4</v>
      </c>
      <c r="AX946" s="14" t="s">
        <v>83</v>
      </c>
      <c r="AY946" s="211" t="s">
        <v>329</v>
      </c>
    </row>
    <row r="947" spans="1:65" s="13" customFormat="1" ht="11.25">
      <c r="B947" s="201"/>
      <c r="D947" s="202" t="s">
        <v>348</v>
      </c>
      <c r="E947" s="203" t="s">
        <v>1</v>
      </c>
      <c r="F947" s="204" t="s">
        <v>1349</v>
      </c>
      <c r="H947" s="205">
        <v>6195.7</v>
      </c>
      <c r="I947" s="206"/>
      <c r="J947" s="206"/>
      <c r="M947" s="201"/>
      <c r="N947" s="207"/>
      <c r="O947" s="208"/>
      <c r="P947" s="208"/>
      <c r="Q947" s="208"/>
      <c r="R947" s="208"/>
      <c r="S947" s="208"/>
      <c r="T947" s="208"/>
      <c r="U947" s="208"/>
      <c r="V947" s="208"/>
      <c r="W947" s="208"/>
      <c r="X947" s="209"/>
      <c r="AT947" s="203" t="s">
        <v>348</v>
      </c>
      <c r="AU947" s="203" t="s">
        <v>96</v>
      </c>
      <c r="AV947" s="13" t="s">
        <v>96</v>
      </c>
      <c r="AW947" s="13" t="s">
        <v>4</v>
      </c>
      <c r="AX947" s="13" t="s">
        <v>90</v>
      </c>
      <c r="AY947" s="203" t="s">
        <v>329</v>
      </c>
    </row>
    <row r="948" spans="1:65" s="2" customFormat="1" ht="24.2" customHeight="1">
      <c r="A948" s="37"/>
      <c r="B948" s="153"/>
      <c r="C948" s="233" t="s">
        <v>1350</v>
      </c>
      <c r="D948" s="233" t="s">
        <v>483</v>
      </c>
      <c r="E948" s="234" t="s">
        <v>1351</v>
      </c>
      <c r="F948" s="235" t="s">
        <v>1352</v>
      </c>
      <c r="G948" s="236" t="s">
        <v>486</v>
      </c>
      <c r="H948" s="237">
        <v>6.5049999999999999</v>
      </c>
      <c r="I948" s="238"/>
      <c r="J948" s="239"/>
      <c r="K948" s="237">
        <f>ROUND(P948*H948,3)</f>
        <v>0</v>
      </c>
      <c r="L948" s="239"/>
      <c r="M948" s="240"/>
      <c r="N948" s="241" t="s">
        <v>1</v>
      </c>
      <c r="O948" s="195" t="s">
        <v>47</v>
      </c>
      <c r="P948" s="196">
        <f>I948+J948</f>
        <v>0</v>
      </c>
      <c r="Q948" s="196">
        <f>ROUND(I948*H948,3)</f>
        <v>0</v>
      </c>
      <c r="R948" s="196">
        <f>ROUND(J948*H948,3)</f>
        <v>0</v>
      </c>
      <c r="S948" s="66"/>
      <c r="T948" s="197">
        <f>S948*H948</f>
        <v>0</v>
      </c>
      <c r="U948" s="197">
        <v>1</v>
      </c>
      <c r="V948" s="197">
        <f>U948*H948</f>
        <v>6.5049999999999999</v>
      </c>
      <c r="W948" s="197">
        <v>0</v>
      </c>
      <c r="X948" s="198">
        <f>W948*H948</f>
        <v>0</v>
      </c>
      <c r="Y948" s="37"/>
      <c r="Z948" s="37"/>
      <c r="AA948" s="37"/>
      <c r="AB948" s="37"/>
      <c r="AC948" s="37"/>
      <c r="AD948" s="37"/>
      <c r="AE948" s="37"/>
      <c r="AR948" s="199" t="s">
        <v>1223</v>
      </c>
      <c r="AT948" s="199" t="s">
        <v>483</v>
      </c>
      <c r="AU948" s="199" t="s">
        <v>96</v>
      </c>
      <c r="AY948" s="19" t="s">
        <v>329</v>
      </c>
      <c r="BE948" s="115">
        <f>IF(O948="základná",K948,0)</f>
        <v>0</v>
      </c>
      <c r="BF948" s="115">
        <f>IF(O948="znížená",K948,0)</f>
        <v>0</v>
      </c>
      <c r="BG948" s="115">
        <f>IF(O948="zákl. prenesená",K948,0)</f>
        <v>0</v>
      </c>
      <c r="BH948" s="115">
        <f>IF(O948="zníž. prenesená",K948,0)</f>
        <v>0</v>
      </c>
      <c r="BI948" s="115">
        <f>IF(O948="nulová",K948,0)</f>
        <v>0</v>
      </c>
      <c r="BJ948" s="19" t="s">
        <v>96</v>
      </c>
      <c r="BK948" s="200">
        <f>ROUND(P948*H948,3)</f>
        <v>0</v>
      </c>
      <c r="BL948" s="19" t="s">
        <v>1223</v>
      </c>
      <c r="BM948" s="199" t="s">
        <v>1353</v>
      </c>
    </row>
    <row r="949" spans="1:65" s="13" customFormat="1" ht="11.25">
      <c r="B949" s="201"/>
      <c r="D949" s="202" t="s">
        <v>348</v>
      </c>
      <c r="F949" s="204" t="s">
        <v>1354</v>
      </c>
      <c r="H949" s="205">
        <v>6.5049999999999999</v>
      </c>
      <c r="I949" s="206"/>
      <c r="J949" s="206"/>
      <c r="M949" s="201"/>
      <c r="N949" s="207"/>
      <c r="O949" s="208"/>
      <c r="P949" s="208"/>
      <c r="Q949" s="208"/>
      <c r="R949" s="208"/>
      <c r="S949" s="208"/>
      <c r="T949" s="208"/>
      <c r="U949" s="208"/>
      <c r="V949" s="208"/>
      <c r="W949" s="208"/>
      <c r="X949" s="209"/>
      <c r="AT949" s="203" t="s">
        <v>348</v>
      </c>
      <c r="AU949" s="203" t="s">
        <v>96</v>
      </c>
      <c r="AV949" s="13" t="s">
        <v>96</v>
      </c>
      <c r="AW949" s="13" t="s">
        <v>3</v>
      </c>
      <c r="AX949" s="13" t="s">
        <v>90</v>
      </c>
      <c r="AY949" s="203" t="s">
        <v>329</v>
      </c>
    </row>
    <row r="950" spans="1:65" s="2" customFormat="1" ht="37.9" customHeight="1">
      <c r="A950" s="37"/>
      <c r="B950" s="153"/>
      <c r="C950" s="187" t="s">
        <v>1355</v>
      </c>
      <c r="D950" s="187" t="s">
        <v>331</v>
      </c>
      <c r="E950" s="188" t="s">
        <v>1356</v>
      </c>
      <c r="F950" s="189" t="s">
        <v>1357</v>
      </c>
      <c r="G950" s="190" t="s">
        <v>982</v>
      </c>
      <c r="H950" s="191">
        <v>6195.7</v>
      </c>
      <c r="I950" s="192"/>
      <c r="J950" s="192"/>
      <c r="K950" s="191">
        <f>ROUND(P950*H950,3)</f>
        <v>0</v>
      </c>
      <c r="L950" s="193"/>
      <c r="M950" s="38"/>
      <c r="N950" s="242" t="s">
        <v>1</v>
      </c>
      <c r="O950" s="243" t="s">
        <v>47</v>
      </c>
      <c r="P950" s="244">
        <f>I950+J950</f>
        <v>0</v>
      </c>
      <c r="Q950" s="244">
        <f>ROUND(I950*H950,3)</f>
        <v>0</v>
      </c>
      <c r="R950" s="244">
        <f>ROUND(J950*H950,3)</f>
        <v>0</v>
      </c>
      <c r="S950" s="245"/>
      <c r="T950" s="246">
        <f>S950*H950</f>
        <v>0</v>
      </c>
      <c r="U950" s="246">
        <v>0</v>
      </c>
      <c r="V950" s="246">
        <f>U950*H950</f>
        <v>0</v>
      </c>
      <c r="W950" s="246">
        <v>0</v>
      </c>
      <c r="X950" s="247">
        <f>W950*H950</f>
        <v>0</v>
      </c>
      <c r="Y950" s="37"/>
      <c r="Z950" s="37"/>
      <c r="AA950" s="37"/>
      <c r="AB950" s="37"/>
      <c r="AC950" s="37"/>
      <c r="AD950" s="37"/>
      <c r="AE950" s="37"/>
      <c r="AR950" s="199" t="s">
        <v>821</v>
      </c>
      <c r="AT950" s="199" t="s">
        <v>331</v>
      </c>
      <c r="AU950" s="199" t="s">
        <v>96</v>
      </c>
      <c r="AY950" s="19" t="s">
        <v>329</v>
      </c>
      <c r="BE950" s="115">
        <f>IF(O950="základná",K950,0)</f>
        <v>0</v>
      </c>
      <c r="BF950" s="115">
        <f>IF(O950="znížená",K950,0)</f>
        <v>0</v>
      </c>
      <c r="BG950" s="115">
        <f>IF(O950="zákl. prenesená",K950,0)</f>
        <v>0</v>
      </c>
      <c r="BH950" s="115">
        <f>IF(O950="zníž. prenesená",K950,0)</f>
        <v>0</v>
      </c>
      <c r="BI950" s="115">
        <f>IF(O950="nulová",K950,0)</f>
        <v>0</v>
      </c>
      <c r="BJ950" s="19" t="s">
        <v>96</v>
      </c>
      <c r="BK950" s="200">
        <f>ROUND(P950*H950,3)</f>
        <v>0</v>
      </c>
      <c r="BL950" s="19" t="s">
        <v>821</v>
      </c>
      <c r="BM950" s="199" t="s">
        <v>1358</v>
      </c>
    </row>
    <row r="951" spans="1:65" s="2" customFormat="1" ht="6.95" customHeight="1">
      <c r="A951" s="37"/>
      <c r="B951" s="55"/>
      <c r="C951" s="56"/>
      <c r="D951" s="56"/>
      <c r="E951" s="56"/>
      <c r="F951" s="56"/>
      <c r="G951" s="56"/>
      <c r="H951" s="56"/>
      <c r="I951" s="56"/>
      <c r="J951" s="56"/>
      <c r="K951" s="56"/>
      <c r="L951" s="56"/>
      <c r="M951" s="38"/>
      <c r="N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</row>
  </sheetData>
  <autoFilter ref="C147:L950" xr:uid="{00000000-0009-0000-0000-000001000000}"/>
  <mergeCells count="17">
    <mergeCell ref="E140:H140"/>
    <mergeCell ref="M2:Z2"/>
    <mergeCell ref="D122:F122"/>
    <mergeCell ref="D123:F123"/>
    <mergeCell ref="D124:F124"/>
    <mergeCell ref="E136:H136"/>
    <mergeCell ref="E138:H138"/>
    <mergeCell ref="E85:H85"/>
    <mergeCell ref="E87:H87"/>
    <mergeCell ref="E89:H89"/>
    <mergeCell ref="D120:F120"/>
    <mergeCell ref="D121:F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16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157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3410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5909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SUM(BE132:BE163)),  2)</f>
        <v>0</v>
      </c>
      <c r="G39" s="130"/>
      <c r="H39" s="130"/>
      <c r="I39" s="131">
        <v>0.2</v>
      </c>
      <c r="J39" s="130"/>
      <c r="K39" s="129">
        <f>ROUND(((SUM(BE103:BE110) + SUM(BE132:BE163))*I39),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SUM(BF132:BF163)),  2)</f>
        <v>0</v>
      </c>
      <c r="G40" s="130"/>
      <c r="H40" s="130"/>
      <c r="I40" s="131">
        <v>0.2</v>
      </c>
      <c r="J40" s="130"/>
      <c r="K40" s="129">
        <f>ROUND(((SUM(BF103:BF110) + SUM(BF132:BF163))*I40),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SUM(BG132:BG163)),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SUM(BH132:BH163)),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SUM(BI132:BI163)),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3410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03.13 - FTV - Fotovoltická elektráreň 61,38 kWp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>Q132</f>
        <v>0</v>
      </c>
      <c r="J98" s="79">
        <f>R132</f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5910</v>
      </c>
      <c r="E99" s="145"/>
      <c r="F99" s="145"/>
      <c r="G99" s="145"/>
      <c r="H99" s="145"/>
      <c r="I99" s="146">
        <f>Q133</f>
        <v>0</v>
      </c>
      <c r="J99" s="146">
        <f>R133</f>
        <v>0</v>
      </c>
      <c r="K99" s="146">
        <f>K133</f>
        <v>0</v>
      </c>
      <c r="M99" s="143"/>
    </row>
    <row r="100" spans="1:65" s="9" customFormat="1" ht="24.95" customHeight="1">
      <c r="B100" s="143"/>
      <c r="D100" s="144" t="s">
        <v>5911</v>
      </c>
      <c r="E100" s="145"/>
      <c r="F100" s="145"/>
      <c r="G100" s="145"/>
      <c r="H100" s="145"/>
      <c r="I100" s="146">
        <f>Q148</f>
        <v>0</v>
      </c>
      <c r="J100" s="146">
        <f>R148</f>
        <v>0</v>
      </c>
      <c r="K100" s="146">
        <f>K148</f>
        <v>0</v>
      </c>
      <c r="M100" s="143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302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323" t="s">
        <v>303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304</v>
      </c>
      <c r="AZ104" s="157"/>
      <c r="BA104" s="157"/>
      <c r="BB104" s="157"/>
      <c r="BC104" s="157"/>
      <c r="BD104" s="157"/>
      <c r="BE104" s="160">
        <f t="shared" ref="BE104:BE109" si="0">IF(O104="základná",K104,0)</f>
        <v>0</v>
      </c>
      <c r="BF104" s="160">
        <f t="shared" ref="BF104:BF109" si="1">IF(O104="znížená",K104,0)</f>
        <v>0</v>
      </c>
      <c r="BG104" s="160">
        <f t="shared" ref="BG104:BG109" si="2">IF(O104="zákl. prenesená",K104,0)</f>
        <v>0</v>
      </c>
      <c r="BH104" s="160">
        <f t="shared" ref="BH104:BH109" si="3">IF(O104="zníž. prenesená",K104,0)</f>
        <v>0</v>
      </c>
      <c r="BI104" s="160">
        <f t="shared" ref="BI104:BI109" si="4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305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304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306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304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307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308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304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309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310</v>
      </c>
      <c r="AZ109" s="157"/>
      <c r="BA109" s="157"/>
      <c r="BB109" s="157"/>
      <c r="BC109" s="157"/>
      <c r="BD109" s="157"/>
      <c r="BE109" s="160">
        <f t="shared" si="0"/>
        <v>0</v>
      </c>
      <c r="BF109" s="160">
        <f t="shared" si="1"/>
        <v>0</v>
      </c>
      <c r="BG109" s="160">
        <f t="shared" si="2"/>
        <v>0</v>
      </c>
      <c r="BH109" s="160">
        <f t="shared" si="3"/>
        <v>0</v>
      </c>
      <c r="BI109" s="160">
        <f t="shared" si="4"/>
        <v>0</v>
      </c>
      <c r="BJ109" s="159" t="s">
        <v>96</v>
      </c>
      <c r="BK109" s="157"/>
      <c r="BL109" s="157"/>
      <c r="BM109" s="157"/>
    </row>
    <row r="110" spans="1:65" s="2" customFormat="1" ht="11.25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266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311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24" t="str">
        <f>E7</f>
        <v>Krytá plaváreň Lučenec</v>
      </c>
      <c r="F120" s="325"/>
      <c r="G120" s="325"/>
      <c r="H120" s="325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272</v>
      </c>
      <c r="M121" s="22"/>
    </row>
    <row r="122" spans="1:31" s="2" customFormat="1" ht="16.5" customHeight="1">
      <c r="A122" s="37"/>
      <c r="B122" s="38"/>
      <c r="C122" s="37"/>
      <c r="D122" s="37"/>
      <c r="E122" s="324" t="s">
        <v>3410</v>
      </c>
      <c r="F122" s="326"/>
      <c r="G122" s="326"/>
      <c r="H122" s="326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274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305" t="str">
        <f>E11</f>
        <v>03.13 - FTV - Fotovoltická elektráreň 61,38 kWp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21. 4. 2022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312</v>
      </c>
      <c r="D131" s="164" t="s">
        <v>66</v>
      </c>
      <c r="E131" s="164" t="s">
        <v>62</v>
      </c>
      <c r="F131" s="164" t="s">
        <v>63</v>
      </c>
      <c r="G131" s="164" t="s">
        <v>313</v>
      </c>
      <c r="H131" s="164" t="s">
        <v>314</v>
      </c>
      <c r="I131" s="164" t="s">
        <v>315</v>
      </c>
      <c r="J131" s="164" t="s">
        <v>316</v>
      </c>
      <c r="K131" s="165" t="s">
        <v>281</v>
      </c>
      <c r="L131" s="166" t="s">
        <v>317</v>
      </c>
      <c r="M131" s="167"/>
      <c r="N131" s="70" t="s">
        <v>1</v>
      </c>
      <c r="O131" s="71" t="s">
        <v>45</v>
      </c>
      <c r="P131" s="71" t="s">
        <v>318</v>
      </c>
      <c r="Q131" s="71" t="s">
        <v>319</v>
      </c>
      <c r="R131" s="71" t="s">
        <v>320</v>
      </c>
      <c r="S131" s="71" t="s">
        <v>321</v>
      </c>
      <c r="T131" s="71" t="s">
        <v>322</v>
      </c>
      <c r="U131" s="71" t="s">
        <v>323</v>
      </c>
      <c r="V131" s="71" t="s">
        <v>324</v>
      </c>
      <c r="W131" s="71" t="s">
        <v>325</v>
      </c>
      <c r="X131" s="72" t="s">
        <v>326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276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Q133+Q148</f>
        <v>0</v>
      </c>
      <c r="R132" s="169">
        <f>R133+R148</f>
        <v>0</v>
      </c>
      <c r="S132" s="74"/>
      <c r="T132" s="170">
        <f>T133+T148</f>
        <v>0</v>
      </c>
      <c r="U132" s="74"/>
      <c r="V132" s="170">
        <f>V133+V148</f>
        <v>0</v>
      </c>
      <c r="W132" s="74"/>
      <c r="X132" s="171">
        <f>X133+X148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283</v>
      </c>
      <c r="BK132" s="172">
        <f>BK133+BK148</f>
        <v>0</v>
      </c>
    </row>
    <row r="133" spans="1:65" s="12" customFormat="1" ht="25.9" customHeight="1">
      <c r="B133" s="173"/>
      <c r="D133" s="174" t="s">
        <v>82</v>
      </c>
      <c r="E133" s="175" t="s">
        <v>5912</v>
      </c>
      <c r="F133" s="175" t="s">
        <v>5913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SUM(Q134:Q147)</f>
        <v>0</v>
      </c>
      <c r="R133" s="180">
        <f>SUM(R134:R147)</f>
        <v>0</v>
      </c>
      <c r="S133" s="179"/>
      <c r="T133" s="181">
        <f>SUM(T134:T147)</f>
        <v>0</v>
      </c>
      <c r="U133" s="179"/>
      <c r="V133" s="181">
        <f>SUM(V134:V147)</f>
        <v>0</v>
      </c>
      <c r="W133" s="179"/>
      <c r="X133" s="182">
        <f>SUM(X134:X147)</f>
        <v>0</v>
      </c>
      <c r="AR133" s="174" t="s">
        <v>90</v>
      </c>
      <c r="AT133" s="183" t="s">
        <v>82</v>
      </c>
      <c r="AU133" s="183" t="s">
        <v>83</v>
      </c>
      <c r="AY133" s="174" t="s">
        <v>329</v>
      </c>
      <c r="BK133" s="184">
        <f>SUM(BK134:BK147)</f>
        <v>0</v>
      </c>
    </row>
    <row r="134" spans="1:65" s="2" customFormat="1" ht="24.2" customHeight="1">
      <c r="A134" s="37"/>
      <c r="B134" s="153"/>
      <c r="C134" s="233" t="s">
        <v>90</v>
      </c>
      <c r="D134" s="233" t="s">
        <v>483</v>
      </c>
      <c r="E134" s="234" t="s">
        <v>5914</v>
      </c>
      <c r="F134" s="235" t="s">
        <v>5915</v>
      </c>
      <c r="G134" s="236" t="s">
        <v>646</v>
      </c>
      <c r="H134" s="237">
        <v>198</v>
      </c>
      <c r="I134" s="238"/>
      <c r="J134" s="239"/>
      <c r="K134" s="237">
        <f t="shared" ref="K134:K147" si="5">ROUND(P134*H134,3)</f>
        <v>0</v>
      </c>
      <c r="L134" s="239"/>
      <c r="M134" s="240"/>
      <c r="N134" s="241" t="s">
        <v>1</v>
      </c>
      <c r="O134" s="195" t="s">
        <v>47</v>
      </c>
      <c r="P134" s="196">
        <f t="shared" ref="P134:P147" si="6">I134+J134</f>
        <v>0</v>
      </c>
      <c r="Q134" s="196">
        <f t="shared" ref="Q134:Q147" si="7">ROUND(I134*H134,3)</f>
        <v>0</v>
      </c>
      <c r="R134" s="196">
        <f t="shared" ref="R134:R147" si="8">ROUND(J134*H134,3)</f>
        <v>0</v>
      </c>
      <c r="S134" s="66"/>
      <c r="T134" s="197">
        <f t="shared" ref="T134:T147" si="9">S134*H134</f>
        <v>0</v>
      </c>
      <c r="U134" s="197">
        <v>0</v>
      </c>
      <c r="V134" s="197">
        <f t="shared" ref="V134:V147" si="10">U134*H134</f>
        <v>0</v>
      </c>
      <c r="W134" s="197">
        <v>0</v>
      </c>
      <c r="X134" s="198">
        <f t="shared" ref="X134:X147" si="11">W134*H134</f>
        <v>0</v>
      </c>
      <c r="Y134" s="37"/>
      <c r="Z134" s="37"/>
      <c r="AA134" s="37"/>
      <c r="AB134" s="37"/>
      <c r="AC134" s="37"/>
      <c r="AD134" s="37"/>
      <c r="AE134" s="37"/>
      <c r="AR134" s="199" t="s">
        <v>364</v>
      </c>
      <c r="AT134" s="199" t="s">
        <v>483</v>
      </c>
      <c r="AU134" s="199" t="s">
        <v>90</v>
      </c>
      <c r="AY134" s="19" t="s">
        <v>329</v>
      </c>
      <c r="BE134" s="115">
        <f t="shared" ref="BE134:BE147" si="12">IF(O134="základná",K134,0)</f>
        <v>0</v>
      </c>
      <c r="BF134" s="115">
        <f t="shared" ref="BF134:BF147" si="13">IF(O134="znížená",K134,0)</f>
        <v>0</v>
      </c>
      <c r="BG134" s="115">
        <f t="shared" ref="BG134:BG147" si="14">IF(O134="zákl. prenesená",K134,0)</f>
        <v>0</v>
      </c>
      <c r="BH134" s="115">
        <f t="shared" ref="BH134:BH147" si="15">IF(O134="zníž. prenesená",K134,0)</f>
        <v>0</v>
      </c>
      <c r="BI134" s="115">
        <f t="shared" ref="BI134:BI147" si="16">IF(O134="nulová",K134,0)</f>
        <v>0</v>
      </c>
      <c r="BJ134" s="19" t="s">
        <v>96</v>
      </c>
      <c r="BK134" s="200">
        <f t="shared" ref="BK134:BK147" si="17">ROUND(P134*H134,3)</f>
        <v>0</v>
      </c>
      <c r="BL134" s="19" t="s">
        <v>335</v>
      </c>
      <c r="BM134" s="199" t="s">
        <v>96</v>
      </c>
    </row>
    <row r="135" spans="1:65" s="2" customFormat="1" ht="16.5" customHeight="1">
      <c r="A135" s="37"/>
      <c r="B135" s="153"/>
      <c r="C135" s="233" t="s">
        <v>96</v>
      </c>
      <c r="D135" s="233" t="s">
        <v>483</v>
      </c>
      <c r="E135" s="234" t="s">
        <v>5916</v>
      </c>
      <c r="F135" s="235" t="s">
        <v>5917</v>
      </c>
      <c r="G135" s="236" t="s">
        <v>646</v>
      </c>
      <c r="H135" s="237">
        <v>2</v>
      </c>
      <c r="I135" s="238"/>
      <c r="J135" s="239"/>
      <c r="K135" s="237">
        <f t="shared" si="5"/>
        <v>0</v>
      </c>
      <c r="L135" s="239"/>
      <c r="M135" s="240"/>
      <c r="N135" s="241" t="s">
        <v>1</v>
      </c>
      <c r="O135" s="195" t="s">
        <v>47</v>
      </c>
      <c r="P135" s="196">
        <f t="shared" si="6"/>
        <v>0</v>
      </c>
      <c r="Q135" s="196">
        <f t="shared" si="7"/>
        <v>0</v>
      </c>
      <c r="R135" s="196">
        <f t="shared" si="8"/>
        <v>0</v>
      </c>
      <c r="S135" s="66"/>
      <c r="T135" s="197">
        <f t="shared" si="9"/>
        <v>0</v>
      </c>
      <c r="U135" s="197">
        <v>0</v>
      </c>
      <c r="V135" s="197">
        <f t="shared" si="10"/>
        <v>0</v>
      </c>
      <c r="W135" s="197">
        <v>0</v>
      </c>
      <c r="X135" s="198">
        <f t="shared" si="11"/>
        <v>0</v>
      </c>
      <c r="Y135" s="37"/>
      <c r="Z135" s="37"/>
      <c r="AA135" s="37"/>
      <c r="AB135" s="37"/>
      <c r="AC135" s="37"/>
      <c r="AD135" s="37"/>
      <c r="AE135" s="37"/>
      <c r="AR135" s="199" t="s">
        <v>364</v>
      </c>
      <c r="AT135" s="199" t="s">
        <v>483</v>
      </c>
      <c r="AU135" s="199" t="s">
        <v>90</v>
      </c>
      <c r="AY135" s="19" t="s">
        <v>329</v>
      </c>
      <c r="BE135" s="115">
        <f t="shared" si="12"/>
        <v>0</v>
      </c>
      <c r="BF135" s="115">
        <f t="shared" si="13"/>
        <v>0</v>
      </c>
      <c r="BG135" s="115">
        <f t="shared" si="14"/>
        <v>0</v>
      </c>
      <c r="BH135" s="115">
        <f t="shared" si="15"/>
        <v>0</v>
      </c>
      <c r="BI135" s="115">
        <f t="shared" si="16"/>
        <v>0</v>
      </c>
      <c r="BJ135" s="19" t="s">
        <v>96</v>
      </c>
      <c r="BK135" s="200">
        <f t="shared" si="17"/>
        <v>0</v>
      </c>
      <c r="BL135" s="19" t="s">
        <v>335</v>
      </c>
      <c r="BM135" s="199" t="s">
        <v>335</v>
      </c>
    </row>
    <row r="136" spans="1:65" s="2" customFormat="1" ht="16.5" customHeight="1">
      <c r="A136" s="37"/>
      <c r="B136" s="153"/>
      <c r="C136" s="233" t="s">
        <v>178</v>
      </c>
      <c r="D136" s="233" t="s">
        <v>483</v>
      </c>
      <c r="E136" s="234" t="s">
        <v>5918</v>
      </c>
      <c r="F136" s="235" t="s">
        <v>5919</v>
      </c>
      <c r="G136" s="236" t="s">
        <v>646</v>
      </c>
      <c r="H136" s="237">
        <v>1</v>
      </c>
      <c r="I136" s="238"/>
      <c r="J136" s="239"/>
      <c r="K136" s="237">
        <f t="shared" si="5"/>
        <v>0</v>
      </c>
      <c r="L136" s="239"/>
      <c r="M136" s="240"/>
      <c r="N136" s="241" t="s">
        <v>1</v>
      </c>
      <c r="O136" s="195" t="s">
        <v>47</v>
      </c>
      <c r="P136" s="196">
        <f t="shared" si="6"/>
        <v>0</v>
      </c>
      <c r="Q136" s="196">
        <f t="shared" si="7"/>
        <v>0</v>
      </c>
      <c r="R136" s="196">
        <f t="shared" si="8"/>
        <v>0</v>
      </c>
      <c r="S136" s="66"/>
      <c r="T136" s="197">
        <f t="shared" si="9"/>
        <v>0</v>
      </c>
      <c r="U136" s="197">
        <v>0</v>
      </c>
      <c r="V136" s="197">
        <f t="shared" si="10"/>
        <v>0</v>
      </c>
      <c r="W136" s="197">
        <v>0</v>
      </c>
      <c r="X136" s="198">
        <f t="shared" si="11"/>
        <v>0</v>
      </c>
      <c r="Y136" s="37"/>
      <c r="Z136" s="37"/>
      <c r="AA136" s="37"/>
      <c r="AB136" s="37"/>
      <c r="AC136" s="37"/>
      <c r="AD136" s="37"/>
      <c r="AE136" s="37"/>
      <c r="AR136" s="199" t="s">
        <v>364</v>
      </c>
      <c r="AT136" s="199" t="s">
        <v>483</v>
      </c>
      <c r="AU136" s="199" t="s">
        <v>90</v>
      </c>
      <c r="AY136" s="19" t="s">
        <v>329</v>
      </c>
      <c r="BE136" s="115">
        <f t="shared" si="12"/>
        <v>0</v>
      </c>
      <c r="BF136" s="115">
        <f t="shared" si="13"/>
        <v>0</v>
      </c>
      <c r="BG136" s="115">
        <f t="shared" si="14"/>
        <v>0</v>
      </c>
      <c r="BH136" s="115">
        <f t="shared" si="15"/>
        <v>0</v>
      </c>
      <c r="BI136" s="115">
        <f t="shared" si="16"/>
        <v>0</v>
      </c>
      <c r="BJ136" s="19" t="s">
        <v>96</v>
      </c>
      <c r="BK136" s="200">
        <f t="shared" si="17"/>
        <v>0</v>
      </c>
      <c r="BL136" s="19" t="s">
        <v>335</v>
      </c>
      <c r="BM136" s="199" t="s">
        <v>355</v>
      </c>
    </row>
    <row r="137" spans="1:65" s="2" customFormat="1" ht="16.5" customHeight="1">
      <c r="A137" s="37"/>
      <c r="B137" s="153"/>
      <c r="C137" s="233" t="s">
        <v>335</v>
      </c>
      <c r="D137" s="233" t="s">
        <v>483</v>
      </c>
      <c r="E137" s="234" t="s">
        <v>5920</v>
      </c>
      <c r="F137" s="235" t="s">
        <v>5921</v>
      </c>
      <c r="G137" s="236" t="s">
        <v>4912</v>
      </c>
      <c r="H137" s="237">
        <v>1</v>
      </c>
      <c r="I137" s="238"/>
      <c r="J137" s="239"/>
      <c r="K137" s="237">
        <f t="shared" si="5"/>
        <v>0</v>
      </c>
      <c r="L137" s="239"/>
      <c r="M137" s="240"/>
      <c r="N137" s="241" t="s">
        <v>1</v>
      </c>
      <c r="O137" s="195" t="s">
        <v>47</v>
      </c>
      <c r="P137" s="196">
        <f t="shared" si="6"/>
        <v>0</v>
      </c>
      <c r="Q137" s="196">
        <f t="shared" si="7"/>
        <v>0</v>
      </c>
      <c r="R137" s="196">
        <f t="shared" si="8"/>
        <v>0</v>
      </c>
      <c r="S137" s="66"/>
      <c r="T137" s="197">
        <f t="shared" si="9"/>
        <v>0</v>
      </c>
      <c r="U137" s="197">
        <v>0</v>
      </c>
      <c r="V137" s="197">
        <f t="shared" si="10"/>
        <v>0</v>
      </c>
      <c r="W137" s="197">
        <v>0</v>
      </c>
      <c r="X137" s="198">
        <f t="shared" si="11"/>
        <v>0</v>
      </c>
      <c r="Y137" s="37"/>
      <c r="Z137" s="37"/>
      <c r="AA137" s="37"/>
      <c r="AB137" s="37"/>
      <c r="AC137" s="37"/>
      <c r="AD137" s="37"/>
      <c r="AE137" s="37"/>
      <c r="AR137" s="199" t="s">
        <v>364</v>
      </c>
      <c r="AT137" s="199" t="s">
        <v>483</v>
      </c>
      <c r="AU137" s="199" t="s">
        <v>90</v>
      </c>
      <c r="AY137" s="19" t="s">
        <v>329</v>
      </c>
      <c r="BE137" s="115">
        <f t="shared" si="12"/>
        <v>0</v>
      </c>
      <c r="BF137" s="115">
        <f t="shared" si="13"/>
        <v>0</v>
      </c>
      <c r="BG137" s="115">
        <f t="shared" si="14"/>
        <v>0</v>
      </c>
      <c r="BH137" s="115">
        <f t="shared" si="15"/>
        <v>0</v>
      </c>
      <c r="BI137" s="115">
        <f t="shared" si="16"/>
        <v>0</v>
      </c>
      <c r="BJ137" s="19" t="s">
        <v>96</v>
      </c>
      <c r="BK137" s="200">
        <f t="shared" si="17"/>
        <v>0</v>
      </c>
      <c r="BL137" s="19" t="s">
        <v>335</v>
      </c>
      <c r="BM137" s="199" t="s">
        <v>364</v>
      </c>
    </row>
    <row r="138" spans="1:65" s="2" customFormat="1" ht="21.75" customHeight="1">
      <c r="A138" s="37"/>
      <c r="B138" s="153"/>
      <c r="C138" s="233" t="s">
        <v>350</v>
      </c>
      <c r="D138" s="233" t="s">
        <v>483</v>
      </c>
      <c r="E138" s="234" t="s">
        <v>5922</v>
      </c>
      <c r="F138" s="235" t="s">
        <v>5923</v>
      </c>
      <c r="G138" s="236" t="s">
        <v>4912</v>
      </c>
      <c r="H138" s="237">
        <v>1</v>
      </c>
      <c r="I138" s="238"/>
      <c r="J138" s="239"/>
      <c r="K138" s="237">
        <f t="shared" si="5"/>
        <v>0</v>
      </c>
      <c r="L138" s="239"/>
      <c r="M138" s="240"/>
      <c r="N138" s="241" t="s">
        <v>1</v>
      </c>
      <c r="O138" s="195" t="s">
        <v>47</v>
      </c>
      <c r="P138" s="196">
        <f t="shared" si="6"/>
        <v>0</v>
      </c>
      <c r="Q138" s="196">
        <f t="shared" si="7"/>
        <v>0</v>
      </c>
      <c r="R138" s="196">
        <f t="shared" si="8"/>
        <v>0</v>
      </c>
      <c r="S138" s="66"/>
      <c r="T138" s="197">
        <f t="shared" si="9"/>
        <v>0</v>
      </c>
      <c r="U138" s="197">
        <v>0</v>
      </c>
      <c r="V138" s="197">
        <f t="shared" si="10"/>
        <v>0</v>
      </c>
      <c r="W138" s="197">
        <v>0</v>
      </c>
      <c r="X138" s="198">
        <f t="shared" si="11"/>
        <v>0</v>
      </c>
      <c r="Y138" s="37"/>
      <c r="Z138" s="37"/>
      <c r="AA138" s="37"/>
      <c r="AB138" s="37"/>
      <c r="AC138" s="37"/>
      <c r="AD138" s="37"/>
      <c r="AE138" s="37"/>
      <c r="AR138" s="199" t="s">
        <v>364</v>
      </c>
      <c r="AT138" s="199" t="s">
        <v>483</v>
      </c>
      <c r="AU138" s="199" t="s">
        <v>90</v>
      </c>
      <c r="AY138" s="19" t="s">
        <v>329</v>
      </c>
      <c r="BE138" s="115">
        <f t="shared" si="12"/>
        <v>0</v>
      </c>
      <c r="BF138" s="115">
        <f t="shared" si="13"/>
        <v>0</v>
      </c>
      <c r="BG138" s="115">
        <f t="shared" si="14"/>
        <v>0</v>
      </c>
      <c r="BH138" s="115">
        <f t="shared" si="15"/>
        <v>0</v>
      </c>
      <c r="BI138" s="115">
        <f t="shared" si="16"/>
        <v>0</v>
      </c>
      <c r="BJ138" s="19" t="s">
        <v>96</v>
      </c>
      <c r="BK138" s="200">
        <f t="shared" si="17"/>
        <v>0</v>
      </c>
      <c r="BL138" s="19" t="s">
        <v>335</v>
      </c>
      <c r="BM138" s="199" t="s">
        <v>381</v>
      </c>
    </row>
    <row r="139" spans="1:65" s="2" customFormat="1" ht="16.5" customHeight="1">
      <c r="A139" s="37"/>
      <c r="B139" s="153"/>
      <c r="C139" s="233" t="s">
        <v>355</v>
      </c>
      <c r="D139" s="233" t="s">
        <v>483</v>
      </c>
      <c r="E139" s="234" t="s">
        <v>5924</v>
      </c>
      <c r="F139" s="235" t="s">
        <v>5925</v>
      </c>
      <c r="G139" s="236" t="s">
        <v>342</v>
      </c>
      <c r="H139" s="237">
        <v>25</v>
      </c>
      <c r="I139" s="238"/>
      <c r="J139" s="239"/>
      <c r="K139" s="237">
        <f t="shared" si="5"/>
        <v>0</v>
      </c>
      <c r="L139" s="239"/>
      <c r="M139" s="240"/>
      <c r="N139" s="241" t="s">
        <v>1</v>
      </c>
      <c r="O139" s="195" t="s">
        <v>47</v>
      </c>
      <c r="P139" s="196">
        <f t="shared" si="6"/>
        <v>0</v>
      </c>
      <c r="Q139" s="196">
        <f t="shared" si="7"/>
        <v>0</v>
      </c>
      <c r="R139" s="196">
        <f t="shared" si="8"/>
        <v>0</v>
      </c>
      <c r="S139" s="66"/>
      <c r="T139" s="197">
        <f t="shared" si="9"/>
        <v>0</v>
      </c>
      <c r="U139" s="197">
        <v>0</v>
      </c>
      <c r="V139" s="197">
        <f t="shared" si="10"/>
        <v>0</v>
      </c>
      <c r="W139" s="197">
        <v>0</v>
      </c>
      <c r="X139" s="198">
        <f t="shared" si="11"/>
        <v>0</v>
      </c>
      <c r="Y139" s="37"/>
      <c r="Z139" s="37"/>
      <c r="AA139" s="37"/>
      <c r="AB139" s="37"/>
      <c r="AC139" s="37"/>
      <c r="AD139" s="37"/>
      <c r="AE139" s="37"/>
      <c r="AR139" s="199" t="s">
        <v>364</v>
      </c>
      <c r="AT139" s="199" t="s">
        <v>483</v>
      </c>
      <c r="AU139" s="199" t="s">
        <v>90</v>
      </c>
      <c r="AY139" s="19" t="s">
        <v>329</v>
      </c>
      <c r="BE139" s="115">
        <f t="shared" si="12"/>
        <v>0</v>
      </c>
      <c r="BF139" s="115">
        <f t="shared" si="13"/>
        <v>0</v>
      </c>
      <c r="BG139" s="115">
        <f t="shared" si="14"/>
        <v>0</v>
      </c>
      <c r="BH139" s="115">
        <f t="shared" si="15"/>
        <v>0</v>
      </c>
      <c r="BI139" s="115">
        <f t="shared" si="16"/>
        <v>0</v>
      </c>
      <c r="BJ139" s="19" t="s">
        <v>96</v>
      </c>
      <c r="BK139" s="200">
        <f t="shared" si="17"/>
        <v>0</v>
      </c>
      <c r="BL139" s="19" t="s">
        <v>335</v>
      </c>
      <c r="BM139" s="199" t="s">
        <v>394</v>
      </c>
    </row>
    <row r="140" spans="1:65" s="2" customFormat="1" ht="16.5" customHeight="1">
      <c r="A140" s="37"/>
      <c r="B140" s="153"/>
      <c r="C140" s="233" t="s">
        <v>359</v>
      </c>
      <c r="D140" s="233" t="s">
        <v>483</v>
      </c>
      <c r="E140" s="234" t="s">
        <v>5926</v>
      </c>
      <c r="F140" s="235" t="s">
        <v>5927</v>
      </c>
      <c r="G140" s="236" t="s">
        <v>342</v>
      </c>
      <c r="H140" s="237">
        <v>1450</v>
      </c>
      <c r="I140" s="238"/>
      <c r="J140" s="239"/>
      <c r="K140" s="237">
        <f t="shared" si="5"/>
        <v>0</v>
      </c>
      <c r="L140" s="239"/>
      <c r="M140" s="240"/>
      <c r="N140" s="241" t="s">
        <v>1</v>
      </c>
      <c r="O140" s="195" t="s">
        <v>47</v>
      </c>
      <c r="P140" s="196">
        <f t="shared" si="6"/>
        <v>0</v>
      </c>
      <c r="Q140" s="196">
        <f t="shared" si="7"/>
        <v>0</v>
      </c>
      <c r="R140" s="196">
        <f t="shared" si="8"/>
        <v>0</v>
      </c>
      <c r="S140" s="66"/>
      <c r="T140" s="197">
        <f t="shared" si="9"/>
        <v>0</v>
      </c>
      <c r="U140" s="197">
        <v>0</v>
      </c>
      <c r="V140" s="197">
        <f t="shared" si="10"/>
        <v>0</v>
      </c>
      <c r="W140" s="197">
        <v>0</v>
      </c>
      <c r="X140" s="198">
        <f t="shared" si="11"/>
        <v>0</v>
      </c>
      <c r="Y140" s="37"/>
      <c r="Z140" s="37"/>
      <c r="AA140" s="37"/>
      <c r="AB140" s="37"/>
      <c r="AC140" s="37"/>
      <c r="AD140" s="37"/>
      <c r="AE140" s="37"/>
      <c r="AR140" s="199" t="s">
        <v>364</v>
      </c>
      <c r="AT140" s="199" t="s">
        <v>483</v>
      </c>
      <c r="AU140" s="199" t="s">
        <v>90</v>
      </c>
      <c r="AY140" s="19" t="s">
        <v>329</v>
      </c>
      <c r="BE140" s="115">
        <f t="shared" si="12"/>
        <v>0</v>
      </c>
      <c r="BF140" s="115">
        <f t="shared" si="13"/>
        <v>0</v>
      </c>
      <c r="BG140" s="115">
        <f t="shared" si="14"/>
        <v>0</v>
      </c>
      <c r="BH140" s="115">
        <f t="shared" si="15"/>
        <v>0</v>
      </c>
      <c r="BI140" s="115">
        <f t="shared" si="16"/>
        <v>0</v>
      </c>
      <c r="BJ140" s="19" t="s">
        <v>96</v>
      </c>
      <c r="BK140" s="200">
        <f t="shared" si="17"/>
        <v>0</v>
      </c>
      <c r="BL140" s="19" t="s">
        <v>335</v>
      </c>
      <c r="BM140" s="199" t="s">
        <v>454</v>
      </c>
    </row>
    <row r="141" spans="1:65" s="2" customFormat="1" ht="16.5" customHeight="1">
      <c r="A141" s="37"/>
      <c r="B141" s="153"/>
      <c r="C141" s="233" t="s">
        <v>364</v>
      </c>
      <c r="D141" s="233" t="s">
        <v>483</v>
      </c>
      <c r="E141" s="234" t="s">
        <v>5928</v>
      </c>
      <c r="F141" s="235" t="s">
        <v>5929</v>
      </c>
      <c r="G141" s="236" t="s">
        <v>5930</v>
      </c>
      <c r="H141" s="237">
        <v>48</v>
      </c>
      <c r="I141" s="238"/>
      <c r="J141" s="239"/>
      <c r="K141" s="237">
        <f t="shared" si="5"/>
        <v>0</v>
      </c>
      <c r="L141" s="239"/>
      <c r="M141" s="240"/>
      <c r="N141" s="241" t="s">
        <v>1</v>
      </c>
      <c r="O141" s="195" t="s">
        <v>47</v>
      </c>
      <c r="P141" s="196">
        <f t="shared" si="6"/>
        <v>0</v>
      </c>
      <c r="Q141" s="196">
        <f t="shared" si="7"/>
        <v>0</v>
      </c>
      <c r="R141" s="196">
        <f t="shared" si="8"/>
        <v>0</v>
      </c>
      <c r="S141" s="66"/>
      <c r="T141" s="197">
        <f t="shared" si="9"/>
        <v>0</v>
      </c>
      <c r="U141" s="197">
        <v>0</v>
      </c>
      <c r="V141" s="197">
        <f t="shared" si="10"/>
        <v>0</v>
      </c>
      <c r="W141" s="197">
        <v>0</v>
      </c>
      <c r="X141" s="198">
        <f t="shared" si="11"/>
        <v>0</v>
      </c>
      <c r="Y141" s="37"/>
      <c r="Z141" s="37"/>
      <c r="AA141" s="37"/>
      <c r="AB141" s="37"/>
      <c r="AC141" s="37"/>
      <c r="AD141" s="37"/>
      <c r="AE141" s="37"/>
      <c r="AR141" s="199" t="s">
        <v>364</v>
      </c>
      <c r="AT141" s="199" t="s">
        <v>483</v>
      </c>
      <c r="AU141" s="199" t="s">
        <v>90</v>
      </c>
      <c r="AY141" s="19" t="s">
        <v>329</v>
      </c>
      <c r="BE141" s="115">
        <f t="shared" si="12"/>
        <v>0</v>
      </c>
      <c r="BF141" s="115">
        <f t="shared" si="13"/>
        <v>0</v>
      </c>
      <c r="BG141" s="115">
        <f t="shared" si="14"/>
        <v>0</v>
      </c>
      <c r="BH141" s="115">
        <f t="shared" si="15"/>
        <v>0</v>
      </c>
      <c r="BI141" s="115">
        <f t="shared" si="16"/>
        <v>0</v>
      </c>
      <c r="BJ141" s="19" t="s">
        <v>96</v>
      </c>
      <c r="BK141" s="200">
        <f t="shared" si="17"/>
        <v>0</v>
      </c>
      <c r="BL141" s="19" t="s">
        <v>335</v>
      </c>
      <c r="BM141" s="199" t="s">
        <v>464</v>
      </c>
    </row>
    <row r="142" spans="1:65" s="2" customFormat="1" ht="16.5" customHeight="1">
      <c r="A142" s="37"/>
      <c r="B142" s="153"/>
      <c r="C142" s="233" t="s">
        <v>369</v>
      </c>
      <c r="D142" s="233" t="s">
        <v>483</v>
      </c>
      <c r="E142" s="234" t="s">
        <v>5931</v>
      </c>
      <c r="F142" s="235" t="s">
        <v>5932</v>
      </c>
      <c r="G142" s="236" t="s">
        <v>342</v>
      </c>
      <c r="H142" s="237">
        <v>22</v>
      </c>
      <c r="I142" s="238"/>
      <c r="J142" s="239"/>
      <c r="K142" s="237">
        <f t="shared" si="5"/>
        <v>0</v>
      </c>
      <c r="L142" s="239"/>
      <c r="M142" s="240"/>
      <c r="N142" s="241" t="s">
        <v>1</v>
      </c>
      <c r="O142" s="195" t="s">
        <v>47</v>
      </c>
      <c r="P142" s="196">
        <f t="shared" si="6"/>
        <v>0</v>
      </c>
      <c r="Q142" s="196">
        <f t="shared" si="7"/>
        <v>0</v>
      </c>
      <c r="R142" s="196">
        <f t="shared" si="8"/>
        <v>0</v>
      </c>
      <c r="S142" s="66"/>
      <c r="T142" s="197">
        <f t="shared" si="9"/>
        <v>0</v>
      </c>
      <c r="U142" s="197">
        <v>0</v>
      </c>
      <c r="V142" s="197">
        <f t="shared" si="10"/>
        <v>0</v>
      </c>
      <c r="W142" s="197">
        <v>0</v>
      </c>
      <c r="X142" s="198">
        <f t="shared" si="11"/>
        <v>0</v>
      </c>
      <c r="Y142" s="37"/>
      <c r="Z142" s="37"/>
      <c r="AA142" s="37"/>
      <c r="AB142" s="37"/>
      <c r="AC142" s="37"/>
      <c r="AD142" s="37"/>
      <c r="AE142" s="37"/>
      <c r="AR142" s="199" t="s">
        <v>364</v>
      </c>
      <c r="AT142" s="199" t="s">
        <v>483</v>
      </c>
      <c r="AU142" s="199" t="s">
        <v>90</v>
      </c>
      <c r="AY142" s="19" t="s">
        <v>329</v>
      </c>
      <c r="BE142" s="115">
        <f t="shared" si="12"/>
        <v>0</v>
      </c>
      <c r="BF142" s="115">
        <f t="shared" si="13"/>
        <v>0</v>
      </c>
      <c r="BG142" s="115">
        <f t="shared" si="14"/>
        <v>0</v>
      </c>
      <c r="BH142" s="115">
        <f t="shared" si="15"/>
        <v>0</v>
      </c>
      <c r="BI142" s="115">
        <f t="shared" si="16"/>
        <v>0</v>
      </c>
      <c r="BJ142" s="19" t="s">
        <v>96</v>
      </c>
      <c r="BK142" s="200">
        <f t="shared" si="17"/>
        <v>0</v>
      </c>
      <c r="BL142" s="19" t="s">
        <v>335</v>
      </c>
      <c r="BM142" s="199" t="s">
        <v>474</v>
      </c>
    </row>
    <row r="143" spans="1:65" s="2" customFormat="1" ht="16.5" customHeight="1">
      <c r="A143" s="37"/>
      <c r="B143" s="153"/>
      <c r="C143" s="233" t="s">
        <v>381</v>
      </c>
      <c r="D143" s="233" t="s">
        <v>483</v>
      </c>
      <c r="E143" s="234" t="s">
        <v>5933</v>
      </c>
      <c r="F143" s="235" t="s">
        <v>5934</v>
      </c>
      <c r="G143" s="236" t="s">
        <v>342</v>
      </c>
      <c r="H143" s="237">
        <v>16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0</v>
      </c>
      <c r="V143" s="197">
        <f t="shared" si="10"/>
        <v>0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364</v>
      </c>
      <c r="AT143" s="199" t="s">
        <v>483</v>
      </c>
      <c r="AU143" s="199" t="s">
        <v>90</v>
      </c>
      <c r="AY143" s="19" t="s">
        <v>329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335</v>
      </c>
      <c r="BM143" s="199" t="s">
        <v>8</v>
      </c>
    </row>
    <row r="144" spans="1:65" s="2" customFormat="1" ht="16.5" customHeight="1">
      <c r="A144" s="37"/>
      <c r="B144" s="153"/>
      <c r="C144" s="233" t="s">
        <v>386</v>
      </c>
      <c r="D144" s="233" t="s">
        <v>483</v>
      </c>
      <c r="E144" s="234" t="s">
        <v>5935</v>
      </c>
      <c r="F144" s="235" t="s">
        <v>5936</v>
      </c>
      <c r="G144" s="236" t="s">
        <v>342</v>
      </c>
      <c r="H144" s="237">
        <v>150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0</v>
      </c>
      <c r="V144" s="197">
        <f t="shared" si="10"/>
        <v>0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364</v>
      </c>
      <c r="AT144" s="199" t="s">
        <v>483</v>
      </c>
      <c r="AU144" s="199" t="s">
        <v>90</v>
      </c>
      <c r="AY144" s="19" t="s">
        <v>329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335</v>
      </c>
      <c r="BM144" s="199" t="s">
        <v>494</v>
      </c>
    </row>
    <row r="145" spans="1:65" s="2" customFormat="1" ht="16.5" customHeight="1">
      <c r="A145" s="37"/>
      <c r="B145" s="153"/>
      <c r="C145" s="233" t="s">
        <v>394</v>
      </c>
      <c r="D145" s="233" t="s">
        <v>483</v>
      </c>
      <c r="E145" s="234" t="s">
        <v>5937</v>
      </c>
      <c r="F145" s="235" t="s">
        <v>5938</v>
      </c>
      <c r="G145" s="236" t="s">
        <v>342</v>
      </c>
      <c r="H145" s="237">
        <v>25</v>
      </c>
      <c r="I145" s="238"/>
      <c r="J145" s="239"/>
      <c r="K145" s="237">
        <f t="shared" si="5"/>
        <v>0</v>
      </c>
      <c r="L145" s="239"/>
      <c r="M145" s="240"/>
      <c r="N145" s="241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364</v>
      </c>
      <c r="AT145" s="199" t="s">
        <v>483</v>
      </c>
      <c r="AU145" s="199" t="s">
        <v>90</v>
      </c>
      <c r="AY145" s="19" t="s">
        <v>329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335</v>
      </c>
      <c r="BM145" s="199" t="s">
        <v>522</v>
      </c>
    </row>
    <row r="146" spans="1:65" s="2" customFormat="1" ht="16.5" customHeight="1">
      <c r="A146" s="37"/>
      <c r="B146" s="153"/>
      <c r="C146" s="233" t="s">
        <v>399</v>
      </c>
      <c r="D146" s="233" t="s">
        <v>483</v>
      </c>
      <c r="E146" s="234" t="s">
        <v>5939</v>
      </c>
      <c r="F146" s="235" t="s">
        <v>5940</v>
      </c>
      <c r="G146" s="236" t="s">
        <v>982</v>
      </c>
      <c r="H146" s="237">
        <v>36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364</v>
      </c>
      <c r="AT146" s="199" t="s">
        <v>483</v>
      </c>
      <c r="AU146" s="199" t="s">
        <v>90</v>
      </c>
      <c r="AY146" s="19" t="s">
        <v>329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335</v>
      </c>
      <c r="BM146" s="199" t="s">
        <v>540</v>
      </c>
    </row>
    <row r="147" spans="1:65" s="2" customFormat="1" ht="16.5" customHeight="1">
      <c r="A147" s="37"/>
      <c r="B147" s="153"/>
      <c r="C147" s="233" t="s">
        <v>454</v>
      </c>
      <c r="D147" s="233" t="s">
        <v>483</v>
      </c>
      <c r="E147" s="234" t="s">
        <v>5941</v>
      </c>
      <c r="F147" s="235" t="s">
        <v>5942</v>
      </c>
      <c r="G147" s="236" t="s">
        <v>646</v>
      </c>
      <c r="H147" s="237">
        <v>24</v>
      </c>
      <c r="I147" s="238"/>
      <c r="J147" s="239"/>
      <c r="K147" s="237">
        <f t="shared" si="5"/>
        <v>0</v>
      </c>
      <c r="L147" s="239"/>
      <c r="M147" s="240"/>
      <c r="N147" s="241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364</v>
      </c>
      <c r="AT147" s="199" t="s">
        <v>483</v>
      </c>
      <c r="AU147" s="199" t="s">
        <v>90</v>
      </c>
      <c r="AY147" s="19" t="s">
        <v>329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335</v>
      </c>
      <c r="BM147" s="199" t="s">
        <v>564</v>
      </c>
    </row>
    <row r="148" spans="1:65" s="12" customFormat="1" ht="25.9" customHeight="1">
      <c r="B148" s="173"/>
      <c r="D148" s="174" t="s">
        <v>82</v>
      </c>
      <c r="E148" s="175" t="s">
        <v>5943</v>
      </c>
      <c r="F148" s="175" t="s">
        <v>5944</v>
      </c>
      <c r="I148" s="176"/>
      <c r="J148" s="176"/>
      <c r="K148" s="177">
        <f>BK148</f>
        <v>0</v>
      </c>
      <c r="M148" s="173"/>
      <c r="N148" s="178"/>
      <c r="O148" s="179"/>
      <c r="P148" s="179"/>
      <c r="Q148" s="180">
        <f>SUM(Q149:Q163)</f>
        <v>0</v>
      </c>
      <c r="R148" s="180">
        <f>SUM(R149:R163)</f>
        <v>0</v>
      </c>
      <c r="S148" s="179"/>
      <c r="T148" s="181">
        <f>SUM(T149:T163)</f>
        <v>0</v>
      </c>
      <c r="U148" s="179"/>
      <c r="V148" s="181">
        <f>SUM(V149:V163)</f>
        <v>0</v>
      </c>
      <c r="W148" s="179"/>
      <c r="X148" s="182">
        <f>SUM(X149:X163)</f>
        <v>0</v>
      </c>
      <c r="AR148" s="174" t="s">
        <v>90</v>
      </c>
      <c r="AT148" s="183" t="s">
        <v>82</v>
      </c>
      <c r="AU148" s="183" t="s">
        <v>83</v>
      </c>
      <c r="AY148" s="174" t="s">
        <v>329</v>
      </c>
      <c r="BK148" s="184">
        <f>SUM(BK149:BK163)</f>
        <v>0</v>
      </c>
    </row>
    <row r="149" spans="1:65" s="2" customFormat="1" ht="24.2" customHeight="1">
      <c r="A149" s="37"/>
      <c r="B149" s="153"/>
      <c r="C149" s="187" t="s">
        <v>459</v>
      </c>
      <c r="D149" s="187" t="s">
        <v>331</v>
      </c>
      <c r="E149" s="188" t="s">
        <v>5945</v>
      </c>
      <c r="F149" s="189" t="s">
        <v>5915</v>
      </c>
      <c r="G149" s="190" t="s">
        <v>646</v>
      </c>
      <c r="H149" s="191">
        <v>198</v>
      </c>
      <c r="I149" s="192"/>
      <c r="J149" s="192"/>
      <c r="K149" s="191">
        <f t="shared" ref="K149:K163" si="18">ROUND(P149*H149,3)</f>
        <v>0</v>
      </c>
      <c r="L149" s="193"/>
      <c r="M149" s="38"/>
      <c r="N149" s="194" t="s">
        <v>1</v>
      </c>
      <c r="O149" s="195" t="s">
        <v>47</v>
      </c>
      <c r="P149" s="196">
        <f t="shared" ref="P149:P163" si="19">I149+J149</f>
        <v>0</v>
      </c>
      <c r="Q149" s="196">
        <f t="shared" ref="Q149:Q163" si="20">ROUND(I149*H149,3)</f>
        <v>0</v>
      </c>
      <c r="R149" s="196">
        <f t="shared" ref="R149:R163" si="21">ROUND(J149*H149,3)</f>
        <v>0</v>
      </c>
      <c r="S149" s="66"/>
      <c r="T149" s="197">
        <f t="shared" ref="T149:T163" si="22">S149*H149</f>
        <v>0</v>
      </c>
      <c r="U149" s="197">
        <v>0</v>
      </c>
      <c r="V149" s="197">
        <f t="shared" ref="V149:V163" si="23">U149*H149</f>
        <v>0</v>
      </c>
      <c r="W149" s="197">
        <v>0</v>
      </c>
      <c r="X149" s="198">
        <f t="shared" ref="X149:X163" si="24"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335</v>
      </c>
      <c r="AT149" s="199" t="s">
        <v>331</v>
      </c>
      <c r="AU149" s="199" t="s">
        <v>90</v>
      </c>
      <c r="AY149" s="19" t="s">
        <v>329</v>
      </c>
      <c r="BE149" s="115">
        <f t="shared" ref="BE149:BE163" si="25">IF(O149="základná",K149,0)</f>
        <v>0</v>
      </c>
      <c r="BF149" s="115">
        <f t="shared" ref="BF149:BF163" si="26">IF(O149="znížená",K149,0)</f>
        <v>0</v>
      </c>
      <c r="BG149" s="115">
        <f t="shared" ref="BG149:BG163" si="27">IF(O149="zákl. prenesená",K149,0)</f>
        <v>0</v>
      </c>
      <c r="BH149" s="115">
        <f t="shared" ref="BH149:BH163" si="28">IF(O149="zníž. prenesená",K149,0)</f>
        <v>0</v>
      </c>
      <c r="BI149" s="115">
        <f t="shared" ref="BI149:BI163" si="29">IF(O149="nulová",K149,0)</f>
        <v>0</v>
      </c>
      <c r="BJ149" s="19" t="s">
        <v>96</v>
      </c>
      <c r="BK149" s="200">
        <f t="shared" ref="BK149:BK163" si="30">ROUND(P149*H149,3)</f>
        <v>0</v>
      </c>
      <c r="BL149" s="19" t="s">
        <v>335</v>
      </c>
      <c r="BM149" s="199" t="s">
        <v>583</v>
      </c>
    </row>
    <row r="150" spans="1:65" s="2" customFormat="1" ht="16.5" customHeight="1">
      <c r="A150" s="37"/>
      <c r="B150" s="153"/>
      <c r="C150" s="187" t="s">
        <v>464</v>
      </c>
      <c r="D150" s="187" t="s">
        <v>331</v>
      </c>
      <c r="E150" s="188" t="s">
        <v>5946</v>
      </c>
      <c r="F150" s="189" t="s">
        <v>5917</v>
      </c>
      <c r="G150" s="190" t="s">
        <v>646</v>
      </c>
      <c r="H150" s="191">
        <v>2</v>
      </c>
      <c r="I150" s="192"/>
      <c r="J150" s="192"/>
      <c r="K150" s="191">
        <f t="shared" si="18"/>
        <v>0</v>
      </c>
      <c r="L150" s="193"/>
      <c r="M150" s="38"/>
      <c r="N150" s="194" t="s">
        <v>1</v>
      </c>
      <c r="O150" s="195" t="s">
        <v>47</v>
      </c>
      <c r="P150" s="196">
        <f t="shared" si="19"/>
        <v>0</v>
      </c>
      <c r="Q150" s="196">
        <f t="shared" si="20"/>
        <v>0</v>
      </c>
      <c r="R150" s="196">
        <f t="shared" si="21"/>
        <v>0</v>
      </c>
      <c r="S150" s="66"/>
      <c r="T150" s="197">
        <f t="shared" si="22"/>
        <v>0</v>
      </c>
      <c r="U150" s="197">
        <v>0</v>
      </c>
      <c r="V150" s="197">
        <f t="shared" si="23"/>
        <v>0</v>
      </c>
      <c r="W150" s="197">
        <v>0</v>
      </c>
      <c r="X150" s="198">
        <f t="shared" si="24"/>
        <v>0</v>
      </c>
      <c r="Y150" s="37"/>
      <c r="Z150" s="37"/>
      <c r="AA150" s="37"/>
      <c r="AB150" s="37"/>
      <c r="AC150" s="37"/>
      <c r="AD150" s="37"/>
      <c r="AE150" s="37"/>
      <c r="AR150" s="199" t="s">
        <v>335</v>
      </c>
      <c r="AT150" s="199" t="s">
        <v>331</v>
      </c>
      <c r="AU150" s="199" t="s">
        <v>90</v>
      </c>
      <c r="AY150" s="19" t="s">
        <v>329</v>
      </c>
      <c r="BE150" s="115">
        <f t="shared" si="25"/>
        <v>0</v>
      </c>
      <c r="BF150" s="115">
        <f t="shared" si="26"/>
        <v>0</v>
      </c>
      <c r="BG150" s="115">
        <f t="shared" si="27"/>
        <v>0</v>
      </c>
      <c r="BH150" s="115">
        <f t="shared" si="28"/>
        <v>0</v>
      </c>
      <c r="BI150" s="115">
        <f t="shared" si="29"/>
        <v>0</v>
      </c>
      <c r="BJ150" s="19" t="s">
        <v>96</v>
      </c>
      <c r="BK150" s="200">
        <f t="shared" si="30"/>
        <v>0</v>
      </c>
      <c r="BL150" s="19" t="s">
        <v>335</v>
      </c>
      <c r="BM150" s="199" t="s">
        <v>595</v>
      </c>
    </row>
    <row r="151" spans="1:65" s="2" customFormat="1" ht="16.5" customHeight="1">
      <c r="A151" s="37"/>
      <c r="B151" s="153"/>
      <c r="C151" s="187" t="s">
        <v>468</v>
      </c>
      <c r="D151" s="187" t="s">
        <v>331</v>
      </c>
      <c r="E151" s="188" t="s">
        <v>5947</v>
      </c>
      <c r="F151" s="189" t="s">
        <v>5919</v>
      </c>
      <c r="G151" s="190" t="s">
        <v>646</v>
      </c>
      <c r="H151" s="191">
        <v>1</v>
      </c>
      <c r="I151" s="192"/>
      <c r="J151" s="192"/>
      <c r="K151" s="191">
        <f t="shared" si="18"/>
        <v>0</v>
      </c>
      <c r="L151" s="193"/>
      <c r="M151" s="38"/>
      <c r="N151" s="194" t="s">
        <v>1</v>
      </c>
      <c r="O151" s="195" t="s">
        <v>47</v>
      </c>
      <c r="P151" s="196">
        <f t="shared" si="19"/>
        <v>0</v>
      </c>
      <c r="Q151" s="196">
        <f t="shared" si="20"/>
        <v>0</v>
      </c>
      <c r="R151" s="196">
        <f t="shared" si="21"/>
        <v>0</v>
      </c>
      <c r="S151" s="66"/>
      <c r="T151" s="197">
        <f t="shared" si="22"/>
        <v>0</v>
      </c>
      <c r="U151" s="197">
        <v>0</v>
      </c>
      <c r="V151" s="197">
        <f t="shared" si="23"/>
        <v>0</v>
      </c>
      <c r="W151" s="197">
        <v>0</v>
      </c>
      <c r="X151" s="198">
        <f t="shared" si="24"/>
        <v>0</v>
      </c>
      <c r="Y151" s="37"/>
      <c r="Z151" s="37"/>
      <c r="AA151" s="37"/>
      <c r="AB151" s="37"/>
      <c r="AC151" s="37"/>
      <c r="AD151" s="37"/>
      <c r="AE151" s="37"/>
      <c r="AR151" s="199" t="s">
        <v>335</v>
      </c>
      <c r="AT151" s="199" t="s">
        <v>331</v>
      </c>
      <c r="AU151" s="199" t="s">
        <v>90</v>
      </c>
      <c r="AY151" s="19" t="s">
        <v>329</v>
      </c>
      <c r="BE151" s="115">
        <f t="shared" si="25"/>
        <v>0</v>
      </c>
      <c r="BF151" s="115">
        <f t="shared" si="26"/>
        <v>0</v>
      </c>
      <c r="BG151" s="115">
        <f t="shared" si="27"/>
        <v>0</v>
      </c>
      <c r="BH151" s="115">
        <f t="shared" si="28"/>
        <v>0</v>
      </c>
      <c r="BI151" s="115">
        <f t="shared" si="29"/>
        <v>0</v>
      </c>
      <c r="BJ151" s="19" t="s">
        <v>96</v>
      </c>
      <c r="BK151" s="200">
        <f t="shared" si="30"/>
        <v>0</v>
      </c>
      <c r="BL151" s="19" t="s">
        <v>335</v>
      </c>
      <c r="BM151" s="199" t="s">
        <v>618</v>
      </c>
    </row>
    <row r="152" spans="1:65" s="2" customFormat="1" ht="16.5" customHeight="1">
      <c r="A152" s="37"/>
      <c r="B152" s="153"/>
      <c r="C152" s="187" t="s">
        <v>474</v>
      </c>
      <c r="D152" s="187" t="s">
        <v>331</v>
      </c>
      <c r="E152" s="188" t="s">
        <v>5948</v>
      </c>
      <c r="F152" s="189" t="s">
        <v>5921</v>
      </c>
      <c r="G152" s="190" t="s">
        <v>4912</v>
      </c>
      <c r="H152" s="191">
        <v>1</v>
      </c>
      <c r="I152" s="192"/>
      <c r="J152" s="192"/>
      <c r="K152" s="191">
        <f t="shared" si="18"/>
        <v>0</v>
      </c>
      <c r="L152" s="193"/>
      <c r="M152" s="38"/>
      <c r="N152" s="194" t="s">
        <v>1</v>
      </c>
      <c r="O152" s="195" t="s">
        <v>47</v>
      </c>
      <c r="P152" s="196">
        <f t="shared" si="19"/>
        <v>0</v>
      </c>
      <c r="Q152" s="196">
        <f t="shared" si="20"/>
        <v>0</v>
      </c>
      <c r="R152" s="196">
        <f t="shared" si="21"/>
        <v>0</v>
      </c>
      <c r="S152" s="66"/>
      <c r="T152" s="197">
        <f t="shared" si="22"/>
        <v>0</v>
      </c>
      <c r="U152" s="197">
        <v>0</v>
      </c>
      <c r="V152" s="197">
        <f t="shared" si="23"/>
        <v>0</v>
      </c>
      <c r="W152" s="197">
        <v>0</v>
      </c>
      <c r="X152" s="198">
        <f t="shared" si="24"/>
        <v>0</v>
      </c>
      <c r="Y152" s="37"/>
      <c r="Z152" s="37"/>
      <c r="AA152" s="37"/>
      <c r="AB152" s="37"/>
      <c r="AC152" s="37"/>
      <c r="AD152" s="37"/>
      <c r="AE152" s="37"/>
      <c r="AR152" s="199" t="s">
        <v>335</v>
      </c>
      <c r="AT152" s="199" t="s">
        <v>331</v>
      </c>
      <c r="AU152" s="199" t="s">
        <v>90</v>
      </c>
      <c r="AY152" s="19" t="s">
        <v>329</v>
      </c>
      <c r="BE152" s="115">
        <f t="shared" si="25"/>
        <v>0</v>
      </c>
      <c r="BF152" s="115">
        <f t="shared" si="26"/>
        <v>0</v>
      </c>
      <c r="BG152" s="115">
        <f t="shared" si="27"/>
        <v>0</v>
      </c>
      <c r="BH152" s="115">
        <f t="shared" si="28"/>
        <v>0</v>
      </c>
      <c r="BI152" s="115">
        <f t="shared" si="29"/>
        <v>0</v>
      </c>
      <c r="BJ152" s="19" t="s">
        <v>96</v>
      </c>
      <c r="BK152" s="200">
        <f t="shared" si="30"/>
        <v>0</v>
      </c>
      <c r="BL152" s="19" t="s">
        <v>335</v>
      </c>
      <c r="BM152" s="199" t="s">
        <v>633</v>
      </c>
    </row>
    <row r="153" spans="1:65" s="2" customFormat="1" ht="21.75" customHeight="1">
      <c r="A153" s="37"/>
      <c r="B153" s="153"/>
      <c r="C153" s="187" t="s">
        <v>478</v>
      </c>
      <c r="D153" s="187" t="s">
        <v>331</v>
      </c>
      <c r="E153" s="188" t="s">
        <v>5949</v>
      </c>
      <c r="F153" s="189" t="s">
        <v>5923</v>
      </c>
      <c r="G153" s="190" t="s">
        <v>4912</v>
      </c>
      <c r="H153" s="191">
        <v>1</v>
      </c>
      <c r="I153" s="192"/>
      <c r="J153" s="192"/>
      <c r="K153" s="191">
        <f t="shared" si="18"/>
        <v>0</v>
      </c>
      <c r="L153" s="193"/>
      <c r="M153" s="38"/>
      <c r="N153" s="194" t="s">
        <v>1</v>
      </c>
      <c r="O153" s="195" t="s">
        <v>47</v>
      </c>
      <c r="P153" s="196">
        <f t="shared" si="19"/>
        <v>0</v>
      </c>
      <c r="Q153" s="196">
        <f t="shared" si="20"/>
        <v>0</v>
      </c>
      <c r="R153" s="196">
        <f t="shared" si="21"/>
        <v>0</v>
      </c>
      <c r="S153" s="66"/>
      <c r="T153" s="197">
        <f t="shared" si="22"/>
        <v>0</v>
      </c>
      <c r="U153" s="197">
        <v>0</v>
      </c>
      <c r="V153" s="197">
        <f t="shared" si="23"/>
        <v>0</v>
      </c>
      <c r="W153" s="197">
        <v>0</v>
      </c>
      <c r="X153" s="198">
        <f t="shared" si="24"/>
        <v>0</v>
      </c>
      <c r="Y153" s="37"/>
      <c r="Z153" s="37"/>
      <c r="AA153" s="37"/>
      <c r="AB153" s="37"/>
      <c r="AC153" s="37"/>
      <c r="AD153" s="37"/>
      <c r="AE153" s="37"/>
      <c r="AR153" s="199" t="s">
        <v>335</v>
      </c>
      <c r="AT153" s="199" t="s">
        <v>331</v>
      </c>
      <c r="AU153" s="199" t="s">
        <v>90</v>
      </c>
      <c r="AY153" s="19" t="s">
        <v>329</v>
      </c>
      <c r="BE153" s="115">
        <f t="shared" si="25"/>
        <v>0</v>
      </c>
      <c r="BF153" s="115">
        <f t="shared" si="26"/>
        <v>0</v>
      </c>
      <c r="BG153" s="115">
        <f t="shared" si="27"/>
        <v>0</v>
      </c>
      <c r="BH153" s="115">
        <f t="shared" si="28"/>
        <v>0</v>
      </c>
      <c r="BI153" s="115">
        <f t="shared" si="29"/>
        <v>0</v>
      </c>
      <c r="BJ153" s="19" t="s">
        <v>96</v>
      </c>
      <c r="BK153" s="200">
        <f t="shared" si="30"/>
        <v>0</v>
      </c>
      <c r="BL153" s="19" t="s">
        <v>335</v>
      </c>
      <c r="BM153" s="199" t="s">
        <v>643</v>
      </c>
    </row>
    <row r="154" spans="1:65" s="2" customFormat="1" ht="16.5" customHeight="1">
      <c r="A154" s="37"/>
      <c r="B154" s="153"/>
      <c r="C154" s="187" t="s">
        <v>8</v>
      </c>
      <c r="D154" s="187" t="s">
        <v>331</v>
      </c>
      <c r="E154" s="188" t="s">
        <v>5950</v>
      </c>
      <c r="F154" s="189" t="s">
        <v>5925</v>
      </c>
      <c r="G154" s="190" t="s">
        <v>342</v>
      </c>
      <c r="H154" s="191">
        <v>25</v>
      </c>
      <c r="I154" s="192"/>
      <c r="J154" s="192"/>
      <c r="K154" s="191">
        <f t="shared" si="18"/>
        <v>0</v>
      </c>
      <c r="L154" s="193"/>
      <c r="M154" s="38"/>
      <c r="N154" s="194" t="s">
        <v>1</v>
      </c>
      <c r="O154" s="195" t="s">
        <v>47</v>
      </c>
      <c r="P154" s="196">
        <f t="shared" si="19"/>
        <v>0</v>
      </c>
      <c r="Q154" s="196">
        <f t="shared" si="20"/>
        <v>0</v>
      </c>
      <c r="R154" s="196">
        <f t="shared" si="21"/>
        <v>0</v>
      </c>
      <c r="S154" s="66"/>
      <c r="T154" s="197">
        <f t="shared" si="22"/>
        <v>0</v>
      </c>
      <c r="U154" s="197">
        <v>0</v>
      </c>
      <c r="V154" s="197">
        <f t="shared" si="23"/>
        <v>0</v>
      </c>
      <c r="W154" s="197">
        <v>0</v>
      </c>
      <c r="X154" s="198">
        <f t="shared" si="24"/>
        <v>0</v>
      </c>
      <c r="Y154" s="37"/>
      <c r="Z154" s="37"/>
      <c r="AA154" s="37"/>
      <c r="AB154" s="37"/>
      <c r="AC154" s="37"/>
      <c r="AD154" s="37"/>
      <c r="AE154" s="37"/>
      <c r="AR154" s="199" t="s">
        <v>335</v>
      </c>
      <c r="AT154" s="199" t="s">
        <v>331</v>
      </c>
      <c r="AU154" s="199" t="s">
        <v>90</v>
      </c>
      <c r="AY154" s="19" t="s">
        <v>329</v>
      </c>
      <c r="BE154" s="115">
        <f t="shared" si="25"/>
        <v>0</v>
      </c>
      <c r="BF154" s="115">
        <f t="shared" si="26"/>
        <v>0</v>
      </c>
      <c r="BG154" s="115">
        <f t="shared" si="27"/>
        <v>0</v>
      </c>
      <c r="BH154" s="115">
        <f t="shared" si="28"/>
        <v>0</v>
      </c>
      <c r="BI154" s="115">
        <f t="shared" si="29"/>
        <v>0</v>
      </c>
      <c r="BJ154" s="19" t="s">
        <v>96</v>
      </c>
      <c r="BK154" s="200">
        <f t="shared" si="30"/>
        <v>0</v>
      </c>
      <c r="BL154" s="19" t="s">
        <v>335</v>
      </c>
      <c r="BM154" s="199" t="s">
        <v>652</v>
      </c>
    </row>
    <row r="155" spans="1:65" s="2" customFormat="1" ht="16.5" customHeight="1">
      <c r="A155" s="37"/>
      <c r="B155" s="153"/>
      <c r="C155" s="187" t="s">
        <v>489</v>
      </c>
      <c r="D155" s="187" t="s">
        <v>331</v>
      </c>
      <c r="E155" s="188" t="s">
        <v>5951</v>
      </c>
      <c r="F155" s="189" t="s">
        <v>5927</v>
      </c>
      <c r="G155" s="190" t="s">
        <v>342</v>
      </c>
      <c r="H155" s="191">
        <v>1850</v>
      </c>
      <c r="I155" s="192"/>
      <c r="J155" s="192"/>
      <c r="K155" s="191">
        <f t="shared" si="18"/>
        <v>0</v>
      </c>
      <c r="L155" s="193"/>
      <c r="M155" s="38"/>
      <c r="N155" s="194" t="s">
        <v>1</v>
      </c>
      <c r="O155" s="195" t="s">
        <v>47</v>
      </c>
      <c r="P155" s="196">
        <f t="shared" si="19"/>
        <v>0</v>
      </c>
      <c r="Q155" s="196">
        <f t="shared" si="20"/>
        <v>0</v>
      </c>
      <c r="R155" s="196">
        <f t="shared" si="21"/>
        <v>0</v>
      </c>
      <c r="S155" s="66"/>
      <c r="T155" s="197">
        <f t="shared" si="22"/>
        <v>0</v>
      </c>
      <c r="U155" s="197">
        <v>0</v>
      </c>
      <c r="V155" s="197">
        <f t="shared" si="23"/>
        <v>0</v>
      </c>
      <c r="W155" s="197">
        <v>0</v>
      </c>
      <c r="X155" s="198">
        <f t="shared" si="24"/>
        <v>0</v>
      </c>
      <c r="Y155" s="37"/>
      <c r="Z155" s="37"/>
      <c r="AA155" s="37"/>
      <c r="AB155" s="37"/>
      <c r="AC155" s="37"/>
      <c r="AD155" s="37"/>
      <c r="AE155" s="37"/>
      <c r="AR155" s="199" t="s">
        <v>335</v>
      </c>
      <c r="AT155" s="199" t="s">
        <v>331</v>
      </c>
      <c r="AU155" s="199" t="s">
        <v>90</v>
      </c>
      <c r="AY155" s="19" t="s">
        <v>329</v>
      </c>
      <c r="BE155" s="115">
        <f t="shared" si="25"/>
        <v>0</v>
      </c>
      <c r="BF155" s="115">
        <f t="shared" si="26"/>
        <v>0</v>
      </c>
      <c r="BG155" s="115">
        <f t="shared" si="27"/>
        <v>0</v>
      </c>
      <c r="BH155" s="115">
        <f t="shared" si="28"/>
        <v>0</v>
      </c>
      <c r="BI155" s="115">
        <f t="shared" si="29"/>
        <v>0</v>
      </c>
      <c r="BJ155" s="19" t="s">
        <v>96</v>
      </c>
      <c r="BK155" s="200">
        <f t="shared" si="30"/>
        <v>0</v>
      </c>
      <c r="BL155" s="19" t="s">
        <v>335</v>
      </c>
      <c r="BM155" s="199" t="s">
        <v>665</v>
      </c>
    </row>
    <row r="156" spans="1:65" s="2" customFormat="1" ht="16.5" customHeight="1">
      <c r="A156" s="37"/>
      <c r="B156" s="153"/>
      <c r="C156" s="187" t="s">
        <v>494</v>
      </c>
      <c r="D156" s="187" t="s">
        <v>331</v>
      </c>
      <c r="E156" s="188" t="s">
        <v>5952</v>
      </c>
      <c r="F156" s="189" t="s">
        <v>5929</v>
      </c>
      <c r="G156" s="190" t="s">
        <v>5930</v>
      </c>
      <c r="H156" s="191">
        <v>48</v>
      </c>
      <c r="I156" s="192"/>
      <c r="J156" s="192"/>
      <c r="K156" s="191">
        <f t="shared" si="18"/>
        <v>0</v>
      </c>
      <c r="L156" s="193"/>
      <c r="M156" s="38"/>
      <c r="N156" s="194" t="s">
        <v>1</v>
      </c>
      <c r="O156" s="195" t="s">
        <v>47</v>
      </c>
      <c r="P156" s="196">
        <f t="shared" si="19"/>
        <v>0</v>
      </c>
      <c r="Q156" s="196">
        <f t="shared" si="20"/>
        <v>0</v>
      </c>
      <c r="R156" s="196">
        <f t="shared" si="21"/>
        <v>0</v>
      </c>
      <c r="S156" s="66"/>
      <c r="T156" s="197">
        <f t="shared" si="22"/>
        <v>0</v>
      </c>
      <c r="U156" s="197">
        <v>0</v>
      </c>
      <c r="V156" s="197">
        <f t="shared" si="23"/>
        <v>0</v>
      </c>
      <c r="W156" s="197">
        <v>0</v>
      </c>
      <c r="X156" s="198">
        <f t="shared" si="24"/>
        <v>0</v>
      </c>
      <c r="Y156" s="37"/>
      <c r="Z156" s="37"/>
      <c r="AA156" s="37"/>
      <c r="AB156" s="37"/>
      <c r="AC156" s="37"/>
      <c r="AD156" s="37"/>
      <c r="AE156" s="37"/>
      <c r="AR156" s="199" t="s">
        <v>335</v>
      </c>
      <c r="AT156" s="199" t="s">
        <v>331</v>
      </c>
      <c r="AU156" s="199" t="s">
        <v>90</v>
      </c>
      <c r="AY156" s="19" t="s">
        <v>329</v>
      </c>
      <c r="BE156" s="115">
        <f t="shared" si="25"/>
        <v>0</v>
      </c>
      <c r="BF156" s="115">
        <f t="shared" si="26"/>
        <v>0</v>
      </c>
      <c r="BG156" s="115">
        <f t="shared" si="27"/>
        <v>0</v>
      </c>
      <c r="BH156" s="115">
        <f t="shared" si="28"/>
        <v>0</v>
      </c>
      <c r="BI156" s="115">
        <f t="shared" si="29"/>
        <v>0</v>
      </c>
      <c r="BJ156" s="19" t="s">
        <v>96</v>
      </c>
      <c r="BK156" s="200">
        <f t="shared" si="30"/>
        <v>0</v>
      </c>
      <c r="BL156" s="19" t="s">
        <v>335</v>
      </c>
      <c r="BM156" s="199" t="s">
        <v>685</v>
      </c>
    </row>
    <row r="157" spans="1:65" s="2" customFormat="1" ht="16.5" customHeight="1">
      <c r="A157" s="37"/>
      <c r="B157" s="153"/>
      <c r="C157" s="187" t="s">
        <v>514</v>
      </c>
      <c r="D157" s="187" t="s">
        <v>331</v>
      </c>
      <c r="E157" s="188" t="s">
        <v>5953</v>
      </c>
      <c r="F157" s="189" t="s">
        <v>5932</v>
      </c>
      <c r="G157" s="190" t="s">
        <v>342</v>
      </c>
      <c r="H157" s="191">
        <v>22</v>
      </c>
      <c r="I157" s="192"/>
      <c r="J157" s="192"/>
      <c r="K157" s="191">
        <f t="shared" si="18"/>
        <v>0</v>
      </c>
      <c r="L157" s="193"/>
      <c r="M157" s="38"/>
      <c r="N157" s="194" t="s">
        <v>1</v>
      </c>
      <c r="O157" s="195" t="s">
        <v>47</v>
      </c>
      <c r="P157" s="196">
        <f t="shared" si="19"/>
        <v>0</v>
      </c>
      <c r="Q157" s="196">
        <f t="shared" si="20"/>
        <v>0</v>
      </c>
      <c r="R157" s="196">
        <f t="shared" si="21"/>
        <v>0</v>
      </c>
      <c r="S157" s="66"/>
      <c r="T157" s="197">
        <f t="shared" si="22"/>
        <v>0</v>
      </c>
      <c r="U157" s="197">
        <v>0</v>
      </c>
      <c r="V157" s="197">
        <f t="shared" si="23"/>
        <v>0</v>
      </c>
      <c r="W157" s="197">
        <v>0</v>
      </c>
      <c r="X157" s="198">
        <f t="shared" si="24"/>
        <v>0</v>
      </c>
      <c r="Y157" s="37"/>
      <c r="Z157" s="37"/>
      <c r="AA157" s="37"/>
      <c r="AB157" s="37"/>
      <c r="AC157" s="37"/>
      <c r="AD157" s="37"/>
      <c r="AE157" s="37"/>
      <c r="AR157" s="199" t="s">
        <v>335</v>
      </c>
      <c r="AT157" s="199" t="s">
        <v>331</v>
      </c>
      <c r="AU157" s="199" t="s">
        <v>90</v>
      </c>
      <c r="AY157" s="19" t="s">
        <v>329</v>
      </c>
      <c r="BE157" s="115">
        <f t="shared" si="25"/>
        <v>0</v>
      </c>
      <c r="BF157" s="115">
        <f t="shared" si="26"/>
        <v>0</v>
      </c>
      <c r="BG157" s="115">
        <f t="shared" si="27"/>
        <v>0</v>
      </c>
      <c r="BH157" s="115">
        <f t="shared" si="28"/>
        <v>0</v>
      </c>
      <c r="BI157" s="115">
        <f t="shared" si="29"/>
        <v>0</v>
      </c>
      <c r="BJ157" s="19" t="s">
        <v>96</v>
      </c>
      <c r="BK157" s="200">
        <f t="shared" si="30"/>
        <v>0</v>
      </c>
      <c r="BL157" s="19" t="s">
        <v>335</v>
      </c>
      <c r="BM157" s="199" t="s">
        <v>695</v>
      </c>
    </row>
    <row r="158" spans="1:65" s="2" customFormat="1" ht="16.5" customHeight="1">
      <c r="A158" s="37"/>
      <c r="B158" s="153"/>
      <c r="C158" s="187" t="s">
        <v>522</v>
      </c>
      <c r="D158" s="187" t="s">
        <v>331</v>
      </c>
      <c r="E158" s="188" t="s">
        <v>5954</v>
      </c>
      <c r="F158" s="189" t="s">
        <v>5934</v>
      </c>
      <c r="G158" s="190" t="s">
        <v>342</v>
      </c>
      <c r="H158" s="191">
        <v>16</v>
      </c>
      <c r="I158" s="192"/>
      <c r="J158" s="192"/>
      <c r="K158" s="191">
        <f t="shared" si="18"/>
        <v>0</v>
      </c>
      <c r="L158" s="193"/>
      <c r="M158" s="38"/>
      <c r="N158" s="194" t="s">
        <v>1</v>
      </c>
      <c r="O158" s="195" t="s">
        <v>47</v>
      </c>
      <c r="P158" s="196">
        <f t="shared" si="19"/>
        <v>0</v>
      </c>
      <c r="Q158" s="196">
        <f t="shared" si="20"/>
        <v>0</v>
      </c>
      <c r="R158" s="196">
        <f t="shared" si="21"/>
        <v>0</v>
      </c>
      <c r="S158" s="66"/>
      <c r="T158" s="197">
        <f t="shared" si="22"/>
        <v>0</v>
      </c>
      <c r="U158" s="197">
        <v>0</v>
      </c>
      <c r="V158" s="197">
        <f t="shared" si="23"/>
        <v>0</v>
      </c>
      <c r="W158" s="197">
        <v>0</v>
      </c>
      <c r="X158" s="198">
        <f t="shared" si="24"/>
        <v>0</v>
      </c>
      <c r="Y158" s="37"/>
      <c r="Z158" s="37"/>
      <c r="AA158" s="37"/>
      <c r="AB158" s="37"/>
      <c r="AC158" s="37"/>
      <c r="AD158" s="37"/>
      <c r="AE158" s="37"/>
      <c r="AR158" s="199" t="s">
        <v>335</v>
      </c>
      <c r="AT158" s="199" t="s">
        <v>331</v>
      </c>
      <c r="AU158" s="199" t="s">
        <v>90</v>
      </c>
      <c r="AY158" s="19" t="s">
        <v>329</v>
      </c>
      <c r="BE158" s="115">
        <f t="shared" si="25"/>
        <v>0</v>
      </c>
      <c r="BF158" s="115">
        <f t="shared" si="26"/>
        <v>0</v>
      </c>
      <c r="BG158" s="115">
        <f t="shared" si="27"/>
        <v>0</v>
      </c>
      <c r="BH158" s="115">
        <f t="shared" si="28"/>
        <v>0</v>
      </c>
      <c r="BI158" s="115">
        <f t="shared" si="29"/>
        <v>0</v>
      </c>
      <c r="BJ158" s="19" t="s">
        <v>96</v>
      </c>
      <c r="BK158" s="200">
        <f t="shared" si="30"/>
        <v>0</v>
      </c>
      <c r="BL158" s="19" t="s">
        <v>335</v>
      </c>
      <c r="BM158" s="199" t="s">
        <v>704</v>
      </c>
    </row>
    <row r="159" spans="1:65" s="2" customFormat="1" ht="16.5" customHeight="1">
      <c r="A159" s="37"/>
      <c r="B159" s="153"/>
      <c r="C159" s="187" t="s">
        <v>529</v>
      </c>
      <c r="D159" s="187" t="s">
        <v>331</v>
      </c>
      <c r="E159" s="188" t="s">
        <v>5955</v>
      </c>
      <c r="F159" s="189" t="s">
        <v>5936</v>
      </c>
      <c r="G159" s="190" t="s">
        <v>342</v>
      </c>
      <c r="H159" s="191">
        <v>150</v>
      </c>
      <c r="I159" s="192"/>
      <c r="J159" s="192"/>
      <c r="K159" s="191">
        <f t="shared" si="18"/>
        <v>0</v>
      </c>
      <c r="L159" s="193"/>
      <c r="M159" s="38"/>
      <c r="N159" s="194" t="s">
        <v>1</v>
      </c>
      <c r="O159" s="195" t="s">
        <v>47</v>
      </c>
      <c r="P159" s="196">
        <f t="shared" si="19"/>
        <v>0</v>
      </c>
      <c r="Q159" s="196">
        <f t="shared" si="20"/>
        <v>0</v>
      </c>
      <c r="R159" s="196">
        <f t="shared" si="21"/>
        <v>0</v>
      </c>
      <c r="S159" s="66"/>
      <c r="T159" s="197">
        <f t="shared" si="22"/>
        <v>0</v>
      </c>
      <c r="U159" s="197">
        <v>0</v>
      </c>
      <c r="V159" s="197">
        <f t="shared" si="23"/>
        <v>0</v>
      </c>
      <c r="W159" s="197">
        <v>0</v>
      </c>
      <c r="X159" s="198">
        <f t="shared" si="24"/>
        <v>0</v>
      </c>
      <c r="Y159" s="37"/>
      <c r="Z159" s="37"/>
      <c r="AA159" s="37"/>
      <c r="AB159" s="37"/>
      <c r="AC159" s="37"/>
      <c r="AD159" s="37"/>
      <c r="AE159" s="37"/>
      <c r="AR159" s="199" t="s">
        <v>335</v>
      </c>
      <c r="AT159" s="199" t="s">
        <v>331</v>
      </c>
      <c r="AU159" s="199" t="s">
        <v>90</v>
      </c>
      <c r="AY159" s="19" t="s">
        <v>329</v>
      </c>
      <c r="BE159" s="115">
        <f t="shared" si="25"/>
        <v>0</v>
      </c>
      <c r="BF159" s="115">
        <f t="shared" si="26"/>
        <v>0</v>
      </c>
      <c r="BG159" s="115">
        <f t="shared" si="27"/>
        <v>0</v>
      </c>
      <c r="BH159" s="115">
        <f t="shared" si="28"/>
        <v>0</v>
      </c>
      <c r="BI159" s="115">
        <f t="shared" si="29"/>
        <v>0</v>
      </c>
      <c r="BJ159" s="19" t="s">
        <v>96</v>
      </c>
      <c r="BK159" s="200">
        <f t="shared" si="30"/>
        <v>0</v>
      </c>
      <c r="BL159" s="19" t="s">
        <v>335</v>
      </c>
      <c r="BM159" s="199" t="s">
        <v>722</v>
      </c>
    </row>
    <row r="160" spans="1:65" s="2" customFormat="1" ht="16.5" customHeight="1">
      <c r="A160" s="37"/>
      <c r="B160" s="153"/>
      <c r="C160" s="187" t="s">
        <v>540</v>
      </c>
      <c r="D160" s="187" t="s">
        <v>331</v>
      </c>
      <c r="E160" s="188" t="s">
        <v>5956</v>
      </c>
      <c r="F160" s="189" t="s">
        <v>5938</v>
      </c>
      <c r="G160" s="190" t="s">
        <v>342</v>
      </c>
      <c r="H160" s="191">
        <v>25</v>
      </c>
      <c r="I160" s="192"/>
      <c r="J160" s="192"/>
      <c r="K160" s="191">
        <f t="shared" si="18"/>
        <v>0</v>
      </c>
      <c r="L160" s="193"/>
      <c r="M160" s="38"/>
      <c r="N160" s="194" t="s">
        <v>1</v>
      </c>
      <c r="O160" s="195" t="s">
        <v>47</v>
      </c>
      <c r="P160" s="196">
        <f t="shared" si="19"/>
        <v>0</v>
      </c>
      <c r="Q160" s="196">
        <f t="shared" si="20"/>
        <v>0</v>
      </c>
      <c r="R160" s="196">
        <f t="shared" si="21"/>
        <v>0</v>
      </c>
      <c r="S160" s="66"/>
      <c r="T160" s="197">
        <f t="shared" si="22"/>
        <v>0</v>
      </c>
      <c r="U160" s="197">
        <v>0</v>
      </c>
      <c r="V160" s="197">
        <f t="shared" si="23"/>
        <v>0</v>
      </c>
      <c r="W160" s="197">
        <v>0</v>
      </c>
      <c r="X160" s="198">
        <f t="shared" si="24"/>
        <v>0</v>
      </c>
      <c r="Y160" s="37"/>
      <c r="Z160" s="37"/>
      <c r="AA160" s="37"/>
      <c r="AB160" s="37"/>
      <c r="AC160" s="37"/>
      <c r="AD160" s="37"/>
      <c r="AE160" s="37"/>
      <c r="AR160" s="199" t="s">
        <v>335</v>
      </c>
      <c r="AT160" s="199" t="s">
        <v>331</v>
      </c>
      <c r="AU160" s="199" t="s">
        <v>90</v>
      </c>
      <c r="AY160" s="19" t="s">
        <v>329</v>
      </c>
      <c r="BE160" s="115">
        <f t="shared" si="25"/>
        <v>0</v>
      </c>
      <c r="BF160" s="115">
        <f t="shared" si="26"/>
        <v>0</v>
      </c>
      <c r="BG160" s="115">
        <f t="shared" si="27"/>
        <v>0</v>
      </c>
      <c r="BH160" s="115">
        <f t="shared" si="28"/>
        <v>0</v>
      </c>
      <c r="BI160" s="115">
        <f t="shared" si="29"/>
        <v>0</v>
      </c>
      <c r="BJ160" s="19" t="s">
        <v>96</v>
      </c>
      <c r="BK160" s="200">
        <f t="shared" si="30"/>
        <v>0</v>
      </c>
      <c r="BL160" s="19" t="s">
        <v>335</v>
      </c>
      <c r="BM160" s="199" t="s">
        <v>731</v>
      </c>
    </row>
    <row r="161" spans="1:65" s="2" customFormat="1" ht="16.5" customHeight="1">
      <c r="A161" s="37"/>
      <c r="B161" s="153"/>
      <c r="C161" s="187" t="s">
        <v>550</v>
      </c>
      <c r="D161" s="187" t="s">
        <v>331</v>
      </c>
      <c r="E161" s="188" t="s">
        <v>5957</v>
      </c>
      <c r="F161" s="189" t="s">
        <v>5940</v>
      </c>
      <c r="G161" s="190" t="s">
        <v>982</v>
      </c>
      <c r="H161" s="191">
        <v>36</v>
      </c>
      <c r="I161" s="192"/>
      <c r="J161" s="192"/>
      <c r="K161" s="191">
        <f t="shared" si="18"/>
        <v>0</v>
      </c>
      <c r="L161" s="193"/>
      <c r="M161" s="38"/>
      <c r="N161" s="194" t="s">
        <v>1</v>
      </c>
      <c r="O161" s="195" t="s">
        <v>47</v>
      </c>
      <c r="P161" s="196">
        <f t="shared" si="19"/>
        <v>0</v>
      </c>
      <c r="Q161" s="196">
        <f t="shared" si="20"/>
        <v>0</v>
      </c>
      <c r="R161" s="196">
        <f t="shared" si="21"/>
        <v>0</v>
      </c>
      <c r="S161" s="66"/>
      <c r="T161" s="197">
        <f t="shared" si="22"/>
        <v>0</v>
      </c>
      <c r="U161" s="197">
        <v>0</v>
      </c>
      <c r="V161" s="197">
        <f t="shared" si="23"/>
        <v>0</v>
      </c>
      <c r="W161" s="197">
        <v>0</v>
      </c>
      <c r="X161" s="198">
        <f t="shared" si="24"/>
        <v>0</v>
      </c>
      <c r="Y161" s="37"/>
      <c r="Z161" s="37"/>
      <c r="AA161" s="37"/>
      <c r="AB161" s="37"/>
      <c r="AC161" s="37"/>
      <c r="AD161" s="37"/>
      <c r="AE161" s="37"/>
      <c r="AR161" s="199" t="s">
        <v>335</v>
      </c>
      <c r="AT161" s="199" t="s">
        <v>331</v>
      </c>
      <c r="AU161" s="199" t="s">
        <v>90</v>
      </c>
      <c r="AY161" s="19" t="s">
        <v>329</v>
      </c>
      <c r="BE161" s="115">
        <f t="shared" si="25"/>
        <v>0</v>
      </c>
      <c r="BF161" s="115">
        <f t="shared" si="26"/>
        <v>0</v>
      </c>
      <c r="BG161" s="115">
        <f t="shared" si="27"/>
        <v>0</v>
      </c>
      <c r="BH161" s="115">
        <f t="shared" si="28"/>
        <v>0</v>
      </c>
      <c r="BI161" s="115">
        <f t="shared" si="29"/>
        <v>0</v>
      </c>
      <c r="BJ161" s="19" t="s">
        <v>96</v>
      </c>
      <c r="BK161" s="200">
        <f t="shared" si="30"/>
        <v>0</v>
      </c>
      <c r="BL161" s="19" t="s">
        <v>335</v>
      </c>
      <c r="BM161" s="199" t="s">
        <v>751</v>
      </c>
    </row>
    <row r="162" spans="1:65" s="2" customFormat="1" ht="16.5" customHeight="1">
      <c r="A162" s="37"/>
      <c r="B162" s="153"/>
      <c r="C162" s="187" t="s">
        <v>564</v>
      </c>
      <c r="D162" s="187" t="s">
        <v>331</v>
      </c>
      <c r="E162" s="188" t="s">
        <v>5958</v>
      </c>
      <c r="F162" s="189" t="s">
        <v>5942</v>
      </c>
      <c r="G162" s="190" t="s">
        <v>646</v>
      </c>
      <c r="H162" s="191">
        <v>24</v>
      </c>
      <c r="I162" s="192"/>
      <c r="J162" s="192"/>
      <c r="K162" s="191">
        <f t="shared" si="18"/>
        <v>0</v>
      </c>
      <c r="L162" s="193"/>
      <c r="M162" s="38"/>
      <c r="N162" s="194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0</v>
      </c>
      <c r="V162" s="197">
        <f t="shared" si="23"/>
        <v>0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335</v>
      </c>
      <c r="AT162" s="199" t="s">
        <v>331</v>
      </c>
      <c r="AU162" s="199" t="s">
        <v>90</v>
      </c>
      <c r="AY162" s="19" t="s">
        <v>329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335</v>
      </c>
      <c r="BM162" s="199" t="s">
        <v>761</v>
      </c>
    </row>
    <row r="163" spans="1:65" s="2" customFormat="1" ht="16.5" customHeight="1">
      <c r="A163" s="37"/>
      <c r="B163" s="153"/>
      <c r="C163" s="187" t="s">
        <v>577</v>
      </c>
      <c r="D163" s="187" t="s">
        <v>331</v>
      </c>
      <c r="E163" s="188" t="s">
        <v>5959</v>
      </c>
      <c r="F163" s="189" t="s">
        <v>5960</v>
      </c>
      <c r="G163" s="190" t="s">
        <v>4912</v>
      </c>
      <c r="H163" s="191">
        <v>1</v>
      </c>
      <c r="I163" s="192"/>
      <c r="J163" s="192"/>
      <c r="K163" s="191">
        <f t="shared" si="18"/>
        <v>0</v>
      </c>
      <c r="L163" s="193"/>
      <c r="M163" s="38"/>
      <c r="N163" s="242" t="s">
        <v>1</v>
      </c>
      <c r="O163" s="243" t="s">
        <v>47</v>
      </c>
      <c r="P163" s="244">
        <f t="shared" si="19"/>
        <v>0</v>
      </c>
      <c r="Q163" s="244">
        <f t="shared" si="20"/>
        <v>0</v>
      </c>
      <c r="R163" s="244">
        <f t="shared" si="21"/>
        <v>0</v>
      </c>
      <c r="S163" s="245"/>
      <c r="T163" s="246">
        <f t="shared" si="22"/>
        <v>0</v>
      </c>
      <c r="U163" s="246">
        <v>0</v>
      </c>
      <c r="V163" s="246">
        <f t="shared" si="23"/>
        <v>0</v>
      </c>
      <c r="W163" s="246">
        <v>0</v>
      </c>
      <c r="X163" s="247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335</v>
      </c>
      <c r="AT163" s="199" t="s">
        <v>331</v>
      </c>
      <c r="AU163" s="199" t="s">
        <v>90</v>
      </c>
      <c r="AY163" s="19" t="s">
        <v>329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335</v>
      </c>
      <c r="BM163" s="199" t="s">
        <v>775</v>
      </c>
    </row>
    <row r="164" spans="1:65" s="2" customFormat="1" ht="6.95" customHeight="1">
      <c r="A164" s="37"/>
      <c r="B164" s="55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38"/>
      <c r="N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</row>
  </sheetData>
  <autoFilter ref="C131:L163" xr:uid="{00000000-0009-0000-0000-000013000000}"/>
  <mergeCells count="17"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20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163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5961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5962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SUM(BE137:BE204)),  2)</f>
        <v>0</v>
      </c>
      <c r="G39" s="130"/>
      <c r="H39" s="130"/>
      <c r="I39" s="131">
        <v>0.2</v>
      </c>
      <c r="J39" s="130"/>
      <c r="K39" s="129">
        <f>ROUND(((SUM(BE108:BE115) + SUM(BE137:BE204))*I39),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SUM(BF137:BF204)),  2)</f>
        <v>0</v>
      </c>
      <c r="G40" s="130"/>
      <c r="H40" s="130"/>
      <c r="I40" s="131">
        <v>0.2</v>
      </c>
      <c r="J40" s="130"/>
      <c r="K40" s="129">
        <f>ROUND(((SUM(BF108:BF115) + SUM(BF137:BF204))*I40),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SUM(BG137:BG204)),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SUM(BH137:BH204)),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SUM(BI137:BI204)),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5961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04.01 - Pripojovací plynovod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Q137</f>
        <v>0</v>
      </c>
      <c r="J98" s="79">
        <f t="shared" si="0"/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284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K138</f>
        <v>0</v>
      </c>
      <c r="M99" s="143"/>
    </row>
    <row r="100" spans="1:65" s="10" customFormat="1" ht="19.899999999999999" customHeight="1">
      <c r="B100" s="147"/>
      <c r="D100" s="148" t="s">
        <v>285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K139</f>
        <v>0</v>
      </c>
      <c r="M100" s="147"/>
    </row>
    <row r="101" spans="1:65" s="10" customFormat="1" ht="19.899999999999999" customHeight="1">
      <c r="B101" s="147"/>
      <c r="D101" s="148" t="s">
        <v>5963</v>
      </c>
      <c r="E101" s="149"/>
      <c r="F101" s="149"/>
      <c r="G101" s="149"/>
      <c r="H101" s="149"/>
      <c r="I101" s="150">
        <f>Q164</f>
        <v>0</v>
      </c>
      <c r="J101" s="150">
        <f>R164</f>
        <v>0</v>
      </c>
      <c r="K101" s="150">
        <f>K164</f>
        <v>0</v>
      </c>
      <c r="M101" s="147"/>
    </row>
    <row r="102" spans="1:65" s="10" customFormat="1" ht="19.899999999999999" customHeight="1">
      <c r="B102" s="147"/>
      <c r="D102" s="148" t="s">
        <v>2606</v>
      </c>
      <c r="E102" s="149"/>
      <c r="F102" s="149"/>
      <c r="G102" s="149"/>
      <c r="H102" s="149"/>
      <c r="I102" s="150">
        <f>Q169</f>
        <v>0</v>
      </c>
      <c r="J102" s="150">
        <f>R169</f>
        <v>0</v>
      </c>
      <c r="K102" s="150">
        <f>K169</f>
        <v>0</v>
      </c>
      <c r="M102" s="147"/>
    </row>
    <row r="103" spans="1:65" s="9" customFormat="1" ht="24.95" customHeight="1">
      <c r="B103" s="143"/>
      <c r="D103" s="144" t="s">
        <v>300</v>
      </c>
      <c r="E103" s="145"/>
      <c r="F103" s="145"/>
      <c r="G103" s="145"/>
      <c r="H103" s="145"/>
      <c r="I103" s="146">
        <f>Q179</f>
        <v>0</v>
      </c>
      <c r="J103" s="146">
        <f>R179</f>
        <v>0</v>
      </c>
      <c r="K103" s="146">
        <f>K179</f>
        <v>0</v>
      </c>
      <c r="M103" s="143"/>
    </row>
    <row r="104" spans="1:65" s="10" customFormat="1" ht="19.899999999999999" customHeight="1">
      <c r="B104" s="147"/>
      <c r="D104" s="148" t="s">
        <v>5964</v>
      </c>
      <c r="E104" s="149"/>
      <c r="F104" s="149"/>
      <c r="G104" s="149"/>
      <c r="H104" s="149"/>
      <c r="I104" s="150">
        <f>Q180</f>
        <v>0</v>
      </c>
      <c r="J104" s="150">
        <f>R180</f>
        <v>0</v>
      </c>
      <c r="K104" s="150">
        <f>K180</f>
        <v>0</v>
      </c>
      <c r="M104" s="147"/>
    </row>
    <row r="105" spans="1:65" s="9" customFormat="1" ht="24.95" customHeight="1">
      <c r="B105" s="143"/>
      <c r="D105" s="144" t="s">
        <v>5965</v>
      </c>
      <c r="E105" s="145"/>
      <c r="F105" s="145"/>
      <c r="G105" s="145"/>
      <c r="H105" s="145"/>
      <c r="I105" s="146">
        <f>Q200</f>
        <v>0</v>
      </c>
      <c r="J105" s="146">
        <f>R200</f>
        <v>0</v>
      </c>
      <c r="K105" s="146">
        <f>K200</f>
        <v>0</v>
      </c>
      <c r="M105" s="143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302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23" t="s">
        <v>303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305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306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307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308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309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310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266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311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4" t="str">
        <f>E7</f>
        <v>Krytá plaváreň Lučenec</v>
      </c>
      <c r="F125" s="325"/>
      <c r="G125" s="325"/>
      <c r="H125" s="325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272</v>
      </c>
      <c r="M126" s="22"/>
    </row>
    <row r="127" spans="1:65" s="2" customFormat="1" ht="16.5" customHeight="1">
      <c r="A127" s="37"/>
      <c r="B127" s="38"/>
      <c r="C127" s="37"/>
      <c r="D127" s="37"/>
      <c r="E127" s="324" t="s">
        <v>5961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274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5" t="str">
        <f>E11</f>
        <v>04.01 - Pripojovací plynovod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21. 4. 2022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312</v>
      </c>
      <c r="D136" s="164" t="s">
        <v>66</v>
      </c>
      <c r="E136" s="164" t="s">
        <v>62</v>
      </c>
      <c r="F136" s="164" t="s">
        <v>63</v>
      </c>
      <c r="G136" s="164" t="s">
        <v>313</v>
      </c>
      <c r="H136" s="164" t="s">
        <v>314</v>
      </c>
      <c r="I136" s="164" t="s">
        <v>315</v>
      </c>
      <c r="J136" s="164" t="s">
        <v>316</v>
      </c>
      <c r="K136" s="165" t="s">
        <v>281</v>
      </c>
      <c r="L136" s="166" t="s">
        <v>317</v>
      </c>
      <c r="M136" s="167"/>
      <c r="N136" s="70" t="s">
        <v>1</v>
      </c>
      <c r="O136" s="71" t="s">
        <v>45</v>
      </c>
      <c r="P136" s="71" t="s">
        <v>318</v>
      </c>
      <c r="Q136" s="71" t="s">
        <v>319</v>
      </c>
      <c r="R136" s="71" t="s">
        <v>320</v>
      </c>
      <c r="S136" s="71" t="s">
        <v>321</v>
      </c>
      <c r="T136" s="71" t="s">
        <v>322</v>
      </c>
      <c r="U136" s="71" t="s">
        <v>323</v>
      </c>
      <c r="V136" s="71" t="s">
        <v>324</v>
      </c>
      <c r="W136" s="71" t="s">
        <v>325</v>
      </c>
      <c r="X136" s="72" t="s">
        <v>326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276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Q138+Q179+Q200</f>
        <v>0</v>
      </c>
      <c r="R137" s="169">
        <f>R138+R179+R200</f>
        <v>0</v>
      </c>
      <c r="S137" s="74"/>
      <c r="T137" s="170">
        <f>T138+T179+T200</f>
        <v>0</v>
      </c>
      <c r="U137" s="74"/>
      <c r="V137" s="170">
        <f>V138+V179+V200</f>
        <v>4.2865294000000009</v>
      </c>
      <c r="W137" s="74"/>
      <c r="X137" s="171">
        <f>X138+X179+X200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283</v>
      </c>
      <c r="BK137" s="172">
        <f>BK138+BK179+BK200</f>
        <v>0</v>
      </c>
    </row>
    <row r="138" spans="1:65" s="12" customFormat="1" ht="25.9" customHeight="1">
      <c r="B138" s="173"/>
      <c r="D138" s="174" t="s">
        <v>82</v>
      </c>
      <c r="E138" s="175" t="s">
        <v>327</v>
      </c>
      <c r="F138" s="175" t="s">
        <v>328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Q139+Q164+Q169</f>
        <v>0</v>
      </c>
      <c r="R138" s="180">
        <f>R139+R164+R169</f>
        <v>0</v>
      </c>
      <c r="S138" s="179"/>
      <c r="T138" s="181">
        <f>T139+T164+T169</f>
        <v>0</v>
      </c>
      <c r="U138" s="179"/>
      <c r="V138" s="181">
        <f>V139+V164+V169</f>
        <v>4.2709794000000008</v>
      </c>
      <c r="W138" s="179"/>
      <c r="X138" s="182">
        <f>X139+X164+X169</f>
        <v>0</v>
      </c>
      <c r="AR138" s="174" t="s">
        <v>90</v>
      </c>
      <c r="AT138" s="183" t="s">
        <v>82</v>
      </c>
      <c r="AU138" s="183" t="s">
        <v>83</v>
      </c>
      <c r="AY138" s="174" t="s">
        <v>329</v>
      </c>
      <c r="BK138" s="184">
        <f>BK139+BK164+BK169</f>
        <v>0</v>
      </c>
    </row>
    <row r="139" spans="1:65" s="12" customFormat="1" ht="22.9" customHeight="1">
      <c r="B139" s="173"/>
      <c r="D139" s="174" t="s">
        <v>82</v>
      </c>
      <c r="E139" s="185" t="s">
        <v>90</v>
      </c>
      <c r="F139" s="185" t="s">
        <v>330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SUM(Q140:Q163)</f>
        <v>0</v>
      </c>
      <c r="R139" s="180">
        <f>SUM(R140:R163)</f>
        <v>0</v>
      </c>
      <c r="S139" s="179"/>
      <c r="T139" s="181">
        <f>SUM(T140:T163)</f>
        <v>0</v>
      </c>
      <c r="U139" s="179"/>
      <c r="V139" s="181">
        <f>SUM(V140:V163)</f>
        <v>0</v>
      </c>
      <c r="W139" s="179"/>
      <c r="X139" s="182">
        <f>SUM(X140:X163)</f>
        <v>0</v>
      </c>
      <c r="AR139" s="174" t="s">
        <v>90</v>
      </c>
      <c r="AT139" s="183" t="s">
        <v>82</v>
      </c>
      <c r="AU139" s="183" t="s">
        <v>90</v>
      </c>
      <c r="AY139" s="174" t="s">
        <v>329</v>
      </c>
      <c r="BK139" s="184">
        <f>SUM(BK140:BK163)</f>
        <v>0</v>
      </c>
    </row>
    <row r="140" spans="1:65" s="2" customFormat="1" ht="21.75" customHeight="1">
      <c r="A140" s="37"/>
      <c r="B140" s="153"/>
      <c r="C140" s="187" t="s">
        <v>90</v>
      </c>
      <c r="D140" s="187" t="s">
        <v>331</v>
      </c>
      <c r="E140" s="188" t="s">
        <v>5966</v>
      </c>
      <c r="F140" s="189" t="s">
        <v>5967</v>
      </c>
      <c r="G140" s="190" t="s">
        <v>362</v>
      </c>
      <c r="H140" s="191">
        <v>1.5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335</v>
      </c>
      <c r="AT140" s="199" t="s">
        <v>331</v>
      </c>
      <c r="AU140" s="199" t="s">
        <v>96</v>
      </c>
      <c r="AY140" s="19" t="s">
        <v>329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335</v>
      </c>
      <c r="BM140" s="199" t="s">
        <v>5968</v>
      </c>
    </row>
    <row r="141" spans="1:65" s="13" customFormat="1" ht="11.25">
      <c r="B141" s="201"/>
      <c r="D141" s="202" t="s">
        <v>348</v>
      </c>
      <c r="E141" s="203" t="s">
        <v>1</v>
      </c>
      <c r="F141" s="204" t="s">
        <v>5969</v>
      </c>
      <c r="H141" s="205">
        <v>1.5</v>
      </c>
      <c r="I141" s="206"/>
      <c r="J141" s="206"/>
      <c r="M141" s="201"/>
      <c r="N141" s="207"/>
      <c r="O141" s="208"/>
      <c r="P141" s="208"/>
      <c r="Q141" s="208"/>
      <c r="R141" s="208"/>
      <c r="S141" s="208"/>
      <c r="T141" s="208"/>
      <c r="U141" s="208"/>
      <c r="V141" s="208"/>
      <c r="W141" s="208"/>
      <c r="X141" s="209"/>
      <c r="AT141" s="203" t="s">
        <v>348</v>
      </c>
      <c r="AU141" s="203" t="s">
        <v>96</v>
      </c>
      <c r="AV141" s="13" t="s">
        <v>96</v>
      </c>
      <c r="AW141" s="13" t="s">
        <v>4</v>
      </c>
      <c r="AX141" s="13" t="s">
        <v>83</v>
      </c>
      <c r="AY141" s="203" t="s">
        <v>329</v>
      </c>
    </row>
    <row r="142" spans="1:65" s="15" customFormat="1" ht="11.25">
      <c r="B142" s="217"/>
      <c r="D142" s="202" t="s">
        <v>348</v>
      </c>
      <c r="E142" s="218" t="s">
        <v>1</v>
      </c>
      <c r="F142" s="219" t="s">
        <v>380</v>
      </c>
      <c r="H142" s="220">
        <v>1.5</v>
      </c>
      <c r="I142" s="221"/>
      <c r="J142" s="221"/>
      <c r="M142" s="217"/>
      <c r="N142" s="222"/>
      <c r="O142" s="223"/>
      <c r="P142" s="223"/>
      <c r="Q142" s="223"/>
      <c r="R142" s="223"/>
      <c r="S142" s="223"/>
      <c r="T142" s="223"/>
      <c r="U142" s="223"/>
      <c r="V142" s="223"/>
      <c r="W142" s="223"/>
      <c r="X142" s="224"/>
      <c r="AT142" s="218" t="s">
        <v>348</v>
      </c>
      <c r="AU142" s="218" t="s">
        <v>96</v>
      </c>
      <c r="AV142" s="15" t="s">
        <v>335</v>
      </c>
      <c r="AW142" s="15" t="s">
        <v>4</v>
      </c>
      <c r="AX142" s="15" t="s">
        <v>90</v>
      </c>
      <c r="AY142" s="218" t="s">
        <v>329</v>
      </c>
    </row>
    <row r="143" spans="1:65" s="2" customFormat="1" ht="24.2" customHeight="1">
      <c r="A143" s="37"/>
      <c r="B143" s="153"/>
      <c r="C143" s="187" t="s">
        <v>96</v>
      </c>
      <c r="D143" s="187" t="s">
        <v>331</v>
      </c>
      <c r="E143" s="188" t="s">
        <v>5970</v>
      </c>
      <c r="F143" s="189" t="s">
        <v>5971</v>
      </c>
      <c r="G143" s="190" t="s">
        <v>362</v>
      </c>
      <c r="H143" s="191">
        <v>0.45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335</v>
      </c>
      <c r="AT143" s="199" t="s">
        <v>331</v>
      </c>
      <c r="AU143" s="199" t="s">
        <v>96</v>
      </c>
      <c r="AY143" s="19" t="s">
        <v>329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335</v>
      </c>
      <c r="BM143" s="199" t="s">
        <v>5972</v>
      </c>
    </row>
    <row r="144" spans="1:65" s="13" customFormat="1" ht="11.25">
      <c r="B144" s="201"/>
      <c r="D144" s="202" t="s">
        <v>348</v>
      </c>
      <c r="E144" s="203" t="s">
        <v>1</v>
      </c>
      <c r="F144" s="204" t="s">
        <v>5973</v>
      </c>
      <c r="H144" s="205">
        <v>0.45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348</v>
      </c>
      <c r="AU144" s="203" t="s">
        <v>96</v>
      </c>
      <c r="AV144" s="13" t="s">
        <v>96</v>
      </c>
      <c r="AW144" s="13" t="s">
        <v>4</v>
      </c>
      <c r="AX144" s="13" t="s">
        <v>90</v>
      </c>
      <c r="AY144" s="203" t="s">
        <v>329</v>
      </c>
    </row>
    <row r="145" spans="1:65" s="2" customFormat="1" ht="16.5" customHeight="1">
      <c r="A145" s="37"/>
      <c r="B145" s="153"/>
      <c r="C145" s="187" t="s">
        <v>178</v>
      </c>
      <c r="D145" s="187" t="s">
        <v>331</v>
      </c>
      <c r="E145" s="188" t="s">
        <v>5974</v>
      </c>
      <c r="F145" s="189" t="s">
        <v>5975</v>
      </c>
      <c r="G145" s="190" t="s">
        <v>362</v>
      </c>
      <c r="H145" s="191">
        <v>15.18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335</v>
      </c>
      <c r="AT145" s="199" t="s">
        <v>331</v>
      </c>
      <c r="AU145" s="199" t="s">
        <v>96</v>
      </c>
      <c r="AY145" s="19" t="s">
        <v>329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335</v>
      </c>
      <c r="BM145" s="199" t="s">
        <v>5976</v>
      </c>
    </row>
    <row r="146" spans="1:65" s="13" customFormat="1" ht="11.25">
      <c r="B146" s="201"/>
      <c r="D146" s="202" t="s">
        <v>348</v>
      </c>
      <c r="E146" s="203" t="s">
        <v>1</v>
      </c>
      <c r="F146" s="204" t="s">
        <v>5977</v>
      </c>
      <c r="H146" s="205">
        <v>15.18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348</v>
      </c>
      <c r="AU146" s="203" t="s">
        <v>96</v>
      </c>
      <c r="AV146" s="13" t="s">
        <v>96</v>
      </c>
      <c r="AW146" s="13" t="s">
        <v>4</v>
      </c>
      <c r="AX146" s="13" t="s">
        <v>90</v>
      </c>
      <c r="AY146" s="203" t="s">
        <v>329</v>
      </c>
    </row>
    <row r="147" spans="1:65" s="2" customFormat="1" ht="37.9" customHeight="1">
      <c r="A147" s="37"/>
      <c r="B147" s="153"/>
      <c r="C147" s="187" t="s">
        <v>335</v>
      </c>
      <c r="D147" s="187" t="s">
        <v>331</v>
      </c>
      <c r="E147" s="188" t="s">
        <v>5978</v>
      </c>
      <c r="F147" s="189" t="s">
        <v>3138</v>
      </c>
      <c r="G147" s="190" t="s">
        <v>362</v>
      </c>
      <c r="H147" s="191">
        <v>4.5540000000000003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335</v>
      </c>
      <c r="AT147" s="199" t="s">
        <v>331</v>
      </c>
      <c r="AU147" s="199" t="s">
        <v>96</v>
      </c>
      <c r="AY147" s="19" t="s">
        <v>329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335</v>
      </c>
      <c r="BM147" s="199" t="s">
        <v>5979</v>
      </c>
    </row>
    <row r="148" spans="1:65" s="13" customFormat="1" ht="11.25">
      <c r="B148" s="201"/>
      <c r="D148" s="202" t="s">
        <v>348</v>
      </c>
      <c r="E148" s="203" t="s">
        <v>1</v>
      </c>
      <c r="F148" s="204" t="s">
        <v>5980</v>
      </c>
      <c r="H148" s="205">
        <v>4.5540000000000003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348</v>
      </c>
      <c r="AU148" s="203" t="s">
        <v>96</v>
      </c>
      <c r="AV148" s="13" t="s">
        <v>96</v>
      </c>
      <c r="AW148" s="13" t="s">
        <v>4</v>
      </c>
      <c r="AX148" s="13" t="s">
        <v>90</v>
      </c>
      <c r="AY148" s="203" t="s">
        <v>329</v>
      </c>
    </row>
    <row r="149" spans="1:65" s="2" customFormat="1" ht="33" customHeight="1">
      <c r="A149" s="37"/>
      <c r="B149" s="153"/>
      <c r="C149" s="187" t="s">
        <v>350</v>
      </c>
      <c r="D149" s="187" t="s">
        <v>331</v>
      </c>
      <c r="E149" s="188" t="s">
        <v>2957</v>
      </c>
      <c r="F149" s="189" t="s">
        <v>2958</v>
      </c>
      <c r="G149" s="190" t="s">
        <v>362</v>
      </c>
      <c r="H149" s="191">
        <v>6.66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335</v>
      </c>
      <c r="AT149" s="199" t="s">
        <v>331</v>
      </c>
      <c r="AU149" s="199" t="s">
        <v>96</v>
      </c>
      <c r="AY149" s="19" t="s">
        <v>329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335</v>
      </c>
      <c r="BM149" s="199" t="s">
        <v>5981</v>
      </c>
    </row>
    <row r="150" spans="1:65" s="13" customFormat="1" ht="11.25">
      <c r="B150" s="201"/>
      <c r="D150" s="202" t="s">
        <v>348</v>
      </c>
      <c r="E150" s="203" t="s">
        <v>1</v>
      </c>
      <c r="F150" s="204" t="s">
        <v>5982</v>
      </c>
      <c r="H150" s="205">
        <v>6.66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348</v>
      </c>
      <c r="AU150" s="203" t="s">
        <v>96</v>
      </c>
      <c r="AV150" s="13" t="s">
        <v>96</v>
      </c>
      <c r="AW150" s="13" t="s">
        <v>4</v>
      </c>
      <c r="AX150" s="13" t="s">
        <v>90</v>
      </c>
      <c r="AY150" s="203" t="s">
        <v>329</v>
      </c>
    </row>
    <row r="151" spans="1:65" s="2" customFormat="1" ht="37.9" customHeight="1">
      <c r="A151" s="37"/>
      <c r="B151" s="153"/>
      <c r="C151" s="187" t="s">
        <v>355</v>
      </c>
      <c r="D151" s="187" t="s">
        <v>331</v>
      </c>
      <c r="E151" s="188" t="s">
        <v>2960</v>
      </c>
      <c r="F151" s="189" t="s">
        <v>2961</v>
      </c>
      <c r="G151" s="190" t="s">
        <v>362</v>
      </c>
      <c r="H151" s="191">
        <v>133.19999999999999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335</v>
      </c>
      <c r="AT151" s="199" t="s">
        <v>331</v>
      </c>
      <c r="AU151" s="199" t="s">
        <v>96</v>
      </c>
      <c r="AY151" s="19" t="s">
        <v>329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335</v>
      </c>
      <c r="BM151" s="199" t="s">
        <v>5983</v>
      </c>
    </row>
    <row r="152" spans="1:65" s="13" customFormat="1" ht="11.25">
      <c r="B152" s="201"/>
      <c r="D152" s="202" t="s">
        <v>348</v>
      </c>
      <c r="F152" s="204" t="s">
        <v>5984</v>
      </c>
      <c r="H152" s="205">
        <v>133.19999999999999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348</v>
      </c>
      <c r="AU152" s="203" t="s">
        <v>96</v>
      </c>
      <c r="AV152" s="13" t="s">
        <v>96</v>
      </c>
      <c r="AW152" s="13" t="s">
        <v>3</v>
      </c>
      <c r="AX152" s="13" t="s">
        <v>90</v>
      </c>
      <c r="AY152" s="203" t="s">
        <v>329</v>
      </c>
    </row>
    <row r="153" spans="1:65" s="2" customFormat="1" ht="24.2" customHeight="1">
      <c r="A153" s="37"/>
      <c r="B153" s="153"/>
      <c r="C153" s="187" t="s">
        <v>359</v>
      </c>
      <c r="D153" s="187" t="s">
        <v>331</v>
      </c>
      <c r="E153" s="188" t="s">
        <v>2964</v>
      </c>
      <c r="F153" s="189" t="s">
        <v>2965</v>
      </c>
      <c r="G153" s="190" t="s">
        <v>362</v>
      </c>
      <c r="H153" s="191">
        <v>6.66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335</v>
      </c>
      <c r="AT153" s="199" t="s">
        <v>331</v>
      </c>
      <c r="AU153" s="199" t="s">
        <v>96</v>
      </c>
      <c r="AY153" s="19" t="s">
        <v>329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335</v>
      </c>
      <c r="BM153" s="199" t="s">
        <v>5985</v>
      </c>
    </row>
    <row r="154" spans="1:65" s="2" customFormat="1" ht="16.5" customHeight="1">
      <c r="A154" s="37"/>
      <c r="B154" s="153"/>
      <c r="C154" s="187" t="s">
        <v>364</v>
      </c>
      <c r="D154" s="187" t="s">
        <v>331</v>
      </c>
      <c r="E154" s="188" t="s">
        <v>2967</v>
      </c>
      <c r="F154" s="189" t="s">
        <v>2968</v>
      </c>
      <c r="G154" s="190" t="s">
        <v>362</v>
      </c>
      <c r="H154" s="191">
        <v>6.66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335</v>
      </c>
      <c r="AT154" s="199" t="s">
        <v>331</v>
      </c>
      <c r="AU154" s="199" t="s">
        <v>96</v>
      </c>
      <c r="AY154" s="19" t="s">
        <v>329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335</v>
      </c>
      <c r="BM154" s="199" t="s">
        <v>5986</v>
      </c>
    </row>
    <row r="155" spans="1:65" s="2" customFormat="1" ht="24.2" customHeight="1">
      <c r="A155" s="37"/>
      <c r="B155" s="153"/>
      <c r="C155" s="187" t="s">
        <v>369</v>
      </c>
      <c r="D155" s="187" t="s">
        <v>331</v>
      </c>
      <c r="E155" s="188" t="s">
        <v>2661</v>
      </c>
      <c r="F155" s="189" t="s">
        <v>2662</v>
      </c>
      <c r="G155" s="190" t="s">
        <v>486</v>
      </c>
      <c r="H155" s="191">
        <v>13.32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335</v>
      </c>
      <c r="AT155" s="199" t="s">
        <v>331</v>
      </c>
      <c r="AU155" s="199" t="s">
        <v>96</v>
      </c>
      <c r="AY155" s="19" t="s">
        <v>329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335</v>
      </c>
      <c r="BM155" s="199" t="s">
        <v>5987</v>
      </c>
    </row>
    <row r="156" spans="1:65" s="13" customFormat="1" ht="11.25">
      <c r="B156" s="201"/>
      <c r="D156" s="202" t="s">
        <v>348</v>
      </c>
      <c r="E156" s="203" t="s">
        <v>1</v>
      </c>
      <c r="F156" s="204" t="s">
        <v>5988</v>
      </c>
      <c r="H156" s="205">
        <v>13.32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348</v>
      </c>
      <c r="AU156" s="203" t="s">
        <v>96</v>
      </c>
      <c r="AV156" s="13" t="s">
        <v>96</v>
      </c>
      <c r="AW156" s="13" t="s">
        <v>4</v>
      </c>
      <c r="AX156" s="13" t="s">
        <v>90</v>
      </c>
      <c r="AY156" s="203" t="s">
        <v>329</v>
      </c>
    </row>
    <row r="157" spans="1:65" s="2" customFormat="1" ht="24.2" customHeight="1">
      <c r="A157" s="37"/>
      <c r="B157" s="153"/>
      <c r="C157" s="187" t="s">
        <v>381</v>
      </c>
      <c r="D157" s="187" t="s">
        <v>331</v>
      </c>
      <c r="E157" s="188" t="s">
        <v>2972</v>
      </c>
      <c r="F157" s="189" t="s">
        <v>2973</v>
      </c>
      <c r="G157" s="190" t="s">
        <v>362</v>
      </c>
      <c r="H157" s="191">
        <v>10.02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335</v>
      </c>
      <c r="AT157" s="199" t="s">
        <v>331</v>
      </c>
      <c r="AU157" s="199" t="s">
        <v>96</v>
      </c>
      <c r="AY157" s="19" t="s">
        <v>329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335</v>
      </c>
      <c r="BM157" s="199" t="s">
        <v>5989</v>
      </c>
    </row>
    <row r="158" spans="1:65" s="13" customFormat="1" ht="11.25">
      <c r="B158" s="201"/>
      <c r="D158" s="202" t="s">
        <v>348</v>
      </c>
      <c r="E158" s="203" t="s">
        <v>1</v>
      </c>
      <c r="F158" s="204" t="s">
        <v>5990</v>
      </c>
      <c r="H158" s="205">
        <v>10.02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348</v>
      </c>
      <c r="AU158" s="203" t="s">
        <v>96</v>
      </c>
      <c r="AV158" s="13" t="s">
        <v>96</v>
      </c>
      <c r="AW158" s="13" t="s">
        <v>4</v>
      </c>
      <c r="AX158" s="13" t="s">
        <v>90</v>
      </c>
      <c r="AY158" s="203" t="s">
        <v>329</v>
      </c>
    </row>
    <row r="159" spans="1:65" s="2" customFormat="1" ht="24.2" customHeight="1">
      <c r="A159" s="37"/>
      <c r="B159" s="153"/>
      <c r="C159" s="187" t="s">
        <v>386</v>
      </c>
      <c r="D159" s="187" t="s">
        <v>331</v>
      </c>
      <c r="E159" s="188" t="s">
        <v>5991</v>
      </c>
      <c r="F159" s="189" t="s">
        <v>5992</v>
      </c>
      <c r="G159" s="190" t="s">
        <v>362</v>
      </c>
      <c r="H159" s="191">
        <v>4.4400000000000004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335</v>
      </c>
      <c r="AT159" s="199" t="s">
        <v>331</v>
      </c>
      <c r="AU159" s="199" t="s">
        <v>96</v>
      </c>
      <c r="AY159" s="19" t="s">
        <v>329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335</v>
      </c>
      <c r="BM159" s="199" t="s">
        <v>5993</v>
      </c>
    </row>
    <row r="160" spans="1:65" s="13" customFormat="1" ht="11.25">
      <c r="B160" s="201"/>
      <c r="D160" s="202" t="s">
        <v>348</v>
      </c>
      <c r="E160" s="203" t="s">
        <v>1</v>
      </c>
      <c r="F160" s="204" t="s">
        <v>5994</v>
      </c>
      <c r="H160" s="205">
        <v>0.3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348</v>
      </c>
      <c r="AU160" s="203" t="s">
        <v>96</v>
      </c>
      <c r="AV160" s="13" t="s">
        <v>96</v>
      </c>
      <c r="AW160" s="13" t="s">
        <v>4</v>
      </c>
      <c r="AX160" s="13" t="s">
        <v>83</v>
      </c>
      <c r="AY160" s="203" t="s">
        <v>329</v>
      </c>
    </row>
    <row r="161" spans="1:65" s="13" customFormat="1" ht="11.25">
      <c r="B161" s="201"/>
      <c r="D161" s="202" t="s">
        <v>348</v>
      </c>
      <c r="E161" s="203" t="s">
        <v>1</v>
      </c>
      <c r="F161" s="204" t="s">
        <v>5995</v>
      </c>
      <c r="H161" s="205">
        <v>4.1399999999999997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348</v>
      </c>
      <c r="AU161" s="203" t="s">
        <v>96</v>
      </c>
      <c r="AV161" s="13" t="s">
        <v>96</v>
      </c>
      <c r="AW161" s="13" t="s">
        <v>4</v>
      </c>
      <c r="AX161" s="13" t="s">
        <v>83</v>
      </c>
      <c r="AY161" s="203" t="s">
        <v>329</v>
      </c>
    </row>
    <row r="162" spans="1:65" s="15" customFormat="1" ht="11.25">
      <c r="B162" s="217"/>
      <c r="D162" s="202" t="s">
        <v>348</v>
      </c>
      <c r="E162" s="218" t="s">
        <v>1</v>
      </c>
      <c r="F162" s="219" t="s">
        <v>380</v>
      </c>
      <c r="H162" s="220">
        <v>4.4400000000000004</v>
      </c>
      <c r="I162" s="221"/>
      <c r="J162" s="221"/>
      <c r="M162" s="217"/>
      <c r="N162" s="222"/>
      <c r="O162" s="223"/>
      <c r="P162" s="223"/>
      <c r="Q162" s="223"/>
      <c r="R162" s="223"/>
      <c r="S162" s="223"/>
      <c r="T162" s="223"/>
      <c r="U162" s="223"/>
      <c r="V162" s="223"/>
      <c r="W162" s="223"/>
      <c r="X162" s="224"/>
      <c r="AT162" s="218" t="s">
        <v>348</v>
      </c>
      <c r="AU162" s="218" t="s">
        <v>96</v>
      </c>
      <c r="AV162" s="15" t="s">
        <v>335</v>
      </c>
      <c r="AW162" s="15" t="s">
        <v>4</v>
      </c>
      <c r="AX162" s="15" t="s">
        <v>90</v>
      </c>
      <c r="AY162" s="218" t="s">
        <v>329</v>
      </c>
    </row>
    <row r="163" spans="1:65" s="2" customFormat="1" ht="16.5" customHeight="1">
      <c r="A163" s="37"/>
      <c r="B163" s="153"/>
      <c r="C163" s="233" t="s">
        <v>394</v>
      </c>
      <c r="D163" s="233" t="s">
        <v>483</v>
      </c>
      <c r="E163" s="234" t="s">
        <v>5996</v>
      </c>
      <c r="F163" s="235" t="s">
        <v>5997</v>
      </c>
      <c r="G163" s="236" t="s">
        <v>362</v>
      </c>
      <c r="H163" s="237">
        <v>4.4400000000000004</v>
      </c>
      <c r="I163" s="238"/>
      <c r="J163" s="239"/>
      <c r="K163" s="237">
        <f>ROUND(P163*H163,3)</f>
        <v>0</v>
      </c>
      <c r="L163" s="239"/>
      <c r="M163" s="240"/>
      <c r="N163" s="241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364</v>
      </c>
      <c r="AT163" s="199" t="s">
        <v>483</v>
      </c>
      <c r="AU163" s="199" t="s">
        <v>96</v>
      </c>
      <c r="AY163" s="19" t="s">
        <v>329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335</v>
      </c>
      <c r="BM163" s="199" t="s">
        <v>5998</v>
      </c>
    </row>
    <row r="164" spans="1:65" s="12" customFormat="1" ht="22.9" customHeight="1">
      <c r="B164" s="173"/>
      <c r="D164" s="174" t="s">
        <v>82</v>
      </c>
      <c r="E164" s="185" t="s">
        <v>335</v>
      </c>
      <c r="F164" s="185" t="s">
        <v>5999</v>
      </c>
      <c r="I164" s="176"/>
      <c r="J164" s="176"/>
      <c r="K164" s="186">
        <f>BK164</f>
        <v>0</v>
      </c>
      <c r="M164" s="173"/>
      <c r="N164" s="178"/>
      <c r="O164" s="179"/>
      <c r="P164" s="179"/>
      <c r="Q164" s="180">
        <f>SUM(Q165:Q168)</f>
        <v>0</v>
      </c>
      <c r="R164" s="180">
        <f>SUM(R165:R168)</f>
        <v>0</v>
      </c>
      <c r="S164" s="179"/>
      <c r="T164" s="181">
        <f>SUM(T165:T168)</f>
        <v>0</v>
      </c>
      <c r="U164" s="179"/>
      <c r="V164" s="181">
        <f>SUM(V165:V168)</f>
        <v>4.1975094000000004</v>
      </c>
      <c r="W164" s="179"/>
      <c r="X164" s="182">
        <f>SUM(X165:X168)</f>
        <v>0</v>
      </c>
      <c r="AR164" s="174" t="s">
        <v>90</v>
      </c>
      <c r="AT164" s="183" t="s">
        <v>82</v>
      </c>
      <c r="AU164" s="183" t="s">
        <v>90</v>
      </c>
      <c r="AY164" s="174" t="s">
        <v>329</v>
      </c>
      <c r="BK164" s="184">
        <f>SUM(BK165:BK168)</f>
        <v>0</v>
      </c>
    </row>
    <row r="165" spans="1:65" s="2" customFormat="1" ht="37.9" customHeight="1">
      <c r="A165" s="37"/>
      <c r="B165" s="153"/>
      <c r="C165" s="187" t="s">
        <v>399</v>
      </c>
      <c r="D165" s="187" t="s">
        <v>331</v>
      </c>
      <c r="E165" s="188" t="s">
        <v>6000</v>
      </c>
      <c r="F165" s="189" t="s">
        <v>6001</v>
      </c>
      <c r="G165" s="190" t="s">
        <v>362</v>
      </c>
      <c r="H165" s="191">
        <v>2.2200000000000002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1.8907700000000001</v>
      </c>
      <c r="V165" s="197">
        <f>U165*H165</f>
        <v>4.1975094000000004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335</v>
      </c>
      <c r="AT165" s="199" t="s">
        <v>331</v>
      </c>
      <c r="AU165" s="199" t="s">
        <v>96</v>
      </c>
      <c r="AY165" s="19" t="s">
        <v>329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335</v>
      </c>
      <c r="BM165" s="199" t="s">
        <v>6002</v>
      </c>
    </row>
    <row r="166" spans="1:65" s="13" customFormat="1" ht="11.25">
      <c r="B166" s="201"/>
      <c r="D166" s="202" t="s">
        <v>348</v>
      </c>
      <c r="E166" s="203" t="s">
        <v>1</v>
      </c>
      <c r="F166" s="204" t="s">
        <v>6003</v>
      </c>
      <c r="H166" s="205">
        <v>0.15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348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329</v>
      </c>
    </row>
    <row r="167" spans="1:65" s="13" customFormat="1" ht="11.25">
      <c r="B167" s="201"/>
      <c r="D167" s="202" t="s">
        <v>348</v>
      </c>
      <c r="E167" s="203" t="s">
        <v>1</v>
      </c>
      <c r="F167" s="204" t="s">
        <v>6004</v>
      </c>
      <c r="H167" s="205">
        <v>2.0699999999999998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348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329</v>
      </c>
    </row>
    <row r="168" spans="1:65" s="15" customFormat="1" ht="11.25">
      <c r="B168" s="217"/>
      <c r="D168" s="202" t="s">
        <v>348</v>
      </c>
      <c r="E168" s="218" t="s">
        <v>1</v>
      </c>
      <c r="F168" s="219" t="s">
        <v>380</v>
      </c>
      <c r="H168" s="220">
        <v>2.2200000000000002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348</v>
      </c>
      <c r="AU168" s="218" t="s">
        <v>96</v>
      </c>
      <c r="AV168" s="15" t="s">
        <v>335</v>
      </c>
      <c r="AW168" s="15" t="s">
        <v>4</v>
      </c>
      <c r="AX168" s="15" t="s">
        <v>90</v>
      </c>
      <c r="AY168" s="218" t="s">
        <v>329</v>
      </c>
    </row>
    <row r="169" spans="1:65" s="12" customFormat="1" ht="22.9" customHeight="1">
      <c r="B169" s="173"/>
      <c r="D169" s="174" t="s">
        <v>82</v>
      </c>
      <c r="E169" s="185" t="s">
        <v>364</v>
      </c>
      <c r="F169" s="185" t="s">
        <v>2763</v>
      </c>
      <c r="I169" s="176"/>
      <c r="J169" s="176"/>
      <c r="K169" s="186">
        <f>BK169</f>
        <v>0</v>
      </c>
      <c r="M169" s="173"/>
      <c r="N169" s="178"/>
      <c r="O169" s="179"/>
      <c r="P169" s="179"/>
      <c r="Q169" s="180">
        <f>SUM(Q170:Q178)</f>
        <v>0</v>
      </c>
      <c r="R169" s="180">
        <f>SUM(R170:R178)</f>
        <v>0</v>
      </c>
      <c r="S169" s="179"/>
      <c r="T169" s="181">
        <f>SUM(T170:T178)</f>
        <v>0</v>
      </c>
      <c r="U169" s="179"/>
      <c r="V169" s="181">
        <f>SUM(V170:V178)</f>
        <v>7.3470000000000008E-2</v>
      </c>
      <c r="W169" s="179"/>
      <c r="X169" s="182">
        <f>SUM(X170:X178)</f>
        <v>0</v>
      </c>
      <c r="AR169" s="174" t="s">
        <v>90</v>
      </c>
      <c r="AT169" s="183" t="s">
        <v>82</v>
      </c>
      <c r="AU169" s="183" t="s">
        <v>90</v>
      </c>
      <c r="AY169" s="174" t="s">
        <v>329</v>
      </c>
      <c r="BK169" s="184">
        <f>SUM(BK170:BK178)</f>
        <v>0</v>
      </c>
    </row>
    <row r="170" spans="1:65" s="2" customFormat="1" ht="33" customHeight="1">
      <c r="A170" s="37"/>
      <c r="B170" s="153"/>
      <c r="C170" s="187" t="s">
        <v>454</v>
      </c>
      <c r="D170" s="187" t="s">
        <v>331</v>
      </c>
      <c r="E170" s="188" t="s">
        <v>6005</v>
      </c>
      <c r="F170" s="189" t="s">
        <v>6006</v>
      </c>
      <c r="G170" s="190" t="s">
        <v>342</v>
      </c>
      <c r="H170" s="191">
        <v>25</v>
      </c>
      <c r="I170" s="192"/>
      <c r="J170" s="192"/>
      <c r="K170" s="191">
        <f t="shared" ref="K170:K177" si="6">ROUND(P170*H170,3)</f>
        <v>0</v>
      </c>
      <c r="L170" s="193"/>
      <c r="M170" s="38"/>
      <c r="N170" s="194" t="s">
        <v>1</v>
      </c>
      <c r="O170" s="195" t="s">
        <v>47</v>
      </c>
      <c r="P170" s="196">
        <f t="shared" ref="P170:P177" si="7">I170+J170</f>
        <v>0</v>
      </c>
      <c r="Q170" s="196">
        <f t="shared" ref="Q170:Q177" si="8">ROUND(I170*H170,3)</f>
        <v>0</v>
      </c>
      <c r="R170" s="196">
        <f t="shared" ref="R170:R177" si="9">ROUND(J170*H170,3)</f>
        <v>0</v>
      </c>
      <c r="S170" s="66"/>
      <c r="T170" s="197">
        <f t="shared" ref="T170:T177" si="10">S170*H170</f>
        <v>0</v>
      </c>
      <c r="U170" s="197">
        <v>0</v>
      </c>
      <c r="V170" s="197">
        <f t="shared" ref="V170:V177" si="11">U170*H170</f>
        <v>0</v>
      </c>
      <c r="W170" s="197">
        <v>0</v>
      </c>
      <c r="X170" s="198">
        <f t="shared" ref="X170:X177" si="12"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335</v>
      </c>
      <c r="AT170" s="199" t="s">
        <v>331</v>
      </c>
      <c r="AU170" s="199" t="s">
        <v>96</v>
      </c>
      <c r="AY170" s="19" t="s">
        <v>329</v>
      </c>
      <c r="BE170" s="115">
        <f t="shared" ref="BE170:BE177" si="13">IF(O170="základná",K170,0)</f>
        <v>0</v>
      </c>
      <c r="BF170" s="115">
        <f t="shared" ref="BF170:BF177" si="14">IF(O170="znížená",K170,0)</f>
        <v>0</v>
      </c>
      <c r="BG170" s="115">
        <f t="shared" ref="BG170:BG177" si="15">IF(O170="zákl. prenesená",K170,0)</f>
        <v>0</v>
      </c>
      <c r="BH170" s="115">
        <f t="shared" ref="BH170:BH177" si="16">IF(O170="zníž. prenesená",K170,0)</f>
        <v>0</v>
      </c>
      <c r="BI170" s="115">
        <f t="shared" ref="BI170:BI177" si="17">IF(O170="nulová",K170,0)</f>
        <v>0</v>
      </c>
      <c r="BJ170" s="19" t="s">
        <v>96</v>
      </c>
      <c r="BK170" s="200">
        <f t="shared" ref="BK170:BK177" si="18">ROUND(P170*H170,3)</f>
        <v>0</v>
      </c>
      <c r="BL170" s="19" t="s">
        <v>335</v>
      </c>
      <c r="BM170" s="199" t="s">
        <v>6007</v>
      </c>
    </row>
    <row r="171" spans="1:65" s="2" customFormat="1" ht="21.75" customHeight="1">
      <c r="A171" s="37"/>
      <c r="B171" s="153"/>
      <c r="C171" s="233" t="s">
        <v>459</v>
      </c>
      <c r="D171" s="233" t="s">
        <v>483</v>
      </c>
      <c r="E171" s="234" t="s">
        <v>6008</v>
      </c>
      <c r="F171" s="235" t="s">
        <v>6009</v>
      </c>
      <c r="G171" s="236" t="s">
        <v>342</v>
      </c>
      <c r="H171" s="237">
        <v>25</v>
      </c>
      <c r="I171" s="238"/>
      <c r="J171" s="239"/>
      <c r="K171" s="237">
        <f t="shared" si="6"/>
        <v>0</v>
      </c>
      <c r="L171" s="239"/>
      <c r="M171" s="240"/>
      <c r="N171" s="241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2.7999999999999998E-4</v>
      </c>
      <c r="V171" s="197">
        <f t="shared" si="11"/>
        <v>6.9999999999999993E-3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364</v>
      </c>
      <c r="AT171" s="199" t="s">
        <v>483</v>
      </c>
      <c r="AU171" s="199" t="s">
        <v>96</v>
      </c>
      <c r="AY171" s="19" t="s">
        <v>329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335</v>
      </c>
      <c r="BM171" s="199" t="s">
        <v>6010</v>
      </c>
    </row>
    <row r="172" spans="1:65" s="2" customFormat="1" ht="16.5" customHeight="1">
      <c r="A172" s="37"/>
      <c r="B172" s="153"/>
      <c r="C172" s="187" t="s">
        <v>464</v>
      </c>
      <c r="D172" s="187" t="s">
        <v>331</v>
      </c>
      <c r="E172" s="188" t="s">
        <v>6011</v>
      </c>
      <c r="F172" s="189" t="s">
        <v>6012</v>
      </c>
      <c r="G172" s="190" t="s">
        <v>646</v>
      </c>
      <c r="H172" s="191">
        <v>1</v>
      </c>
      <c r="I172" s="192"/>
      <c r="J172" s="192"/>
      <c r="K172" s="191">
        <f t="shared" si="6"/>
        <v>0</v>
      </c>
      <c r="L172" s="193"/>
      <c r="M172" s="38"/>
      <c r="N172" s="194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5.4170000000000003E-2</v>
      </c>
      <c r="V172" s="197">
        <f t="shared" si="11"/>
        <v>5.4170000000000003E-2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335</v>
      </c>
      <c r="AT172" s="199" t="s">
        <v>331</v>
      </c>
      <c r="AU172" s="199" t="s">
        <v>96</v>
      </c>
      <c r="AY172" s="19" t="s">
        <v>329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335</v>
      </c>
      <c r="BM172" s="199" t="s">
        <v>6013</v>
      </c>
    </row>
    <row r="173" spans="1:65" s="2" customFormat="1" ht="16.5" customHeight="1">
      <c r="A173" s="37"/>
      <c r="B173" s="153"/>
      <c r="C173" s="233" t="s">
        <v>468</v>
      </c>
      <c r="D173" s="233" t="s">
        <v>483</v>
      </c>
      <c r="E173" s="234" t="s">
        <v>6014</v>
      </c>
      <c r="F173" s="235" t="s">
        <v>6015</v>
      </c>
      <c r="G173" s="236" t="s">
        <v>646</v>
      </c>
      <c r="H173" s="237">
        <v>1</v>
      </c>
      <c r="I173" s="238"/>
      <c r="J173" s="239"/>
      <c r="K173" s="237">
        <f t="shared" si="6"/>
        <v>0</v>
      </c>
      <c r="L173" s="239"/>
      <c r="M173" s="240"/>
      <c r="N173" s="241" t="s">
        <v>1</v>
      </c>
      <c r="O173" s="195" t="s">
        <v>47</v>
      </c>
      <c r="P173" s="196">
        <f t="shared" si="7"/>
        <v>0</v>
      </c>
      <c r="Q173" s="196">
        <f t="shared" si="8"/>
        <v>0</v>
      </c>
      <c r="R173" s="196">
        <f t="shared" si="9"/>
        <v>0</v>
      </c>
      <c r="S173" s="66"/>
      <c r="T173" s="197">
        <f t="shared" si="10"/>
        <v>0</v>
      </c>
      <c r="U173" s="197">
        <v>7.4999999999999997E-3</v>
      </c>
      <c r="V173" s="197">
        <f t="shared" si="11"/>
        <v>7.4999999999999997E-3</v>
      </c>
      <c r="W173" s="197">
        <v>0</v>
      </c>
      <c r="X173" s="198">
        <f t="shared" si="12"/>
        <v>0</v>
      </c>
      <c r="Y173" s="37"/>
      <c r="Z173" s="37"/>
      <c r="AA173" s="37"/>
      <c r="AB173" s="37"/>
      <c r="AC173" s="37"/>
      <c r="AD173" s="37"/>
      <c r="AE173" s="37"/>
      <c r="AR173" s="199" t="s">
        <v>364</v>
      </c>
      <c r="AT173" s="199" t="s">
        <v>483</v>
      </c>
      <c r="AU173" s="199" t="s">
        <v>96</v>
      </c>
      <c r="AY173" s="19" t="s">
        <v>329</v>
      </c>
      <c r="BE173" s="115">
        <f t="shared" si="13"/>
        <v>0</v>
      </c>
      <c r="BF173" s="115">
        <f t="shared" si="14"/>
        <v>0</v>
      </c>
      <c r="BG173" s="115">
        <f t="shared" si="15"/>
        <v>0</v>
      </c>
      <c r="BH173" s="115">
        <f t="shared" si="16"/>
        <v>0</v>
      </c>
      <c r="BI173" s="115">
        <f t="shared" si="17"/>
        <v>0</v>
      </c>
      <c r="BJ173" s="19" t="s">
        <v>96</v>
      </c>
      <c r="BK173" s="200">
        <f t="shared" si="18"/>
        <v>0</v>
      </c>
      <c r="BL173" s="19" t="s">
        <v>335</v>
      </c>
      <c r="BM173" s="199" t="s">
        <v>6016</v>
      </c>
    </row>
    <row r="174" spans="1:65" s="2" customFormat="1" ht="16.5" customHeight="1">
      <c r="A174" s="37"/>
      <c r="B174" s="153"/>
      <c r="C174" s="187" t="s">
        <v>474</v>
      </c>
      <c r="D174" s="187" t="s">
        <v>331</v>
      </c>
      <c r="E174" s="188" t="s">
        <v>6017</v>
      </c>
      <c r="F174" s="189" t="s">
        <v>6018</v>
      </c>
      <c r="G174" s="190" t="s">
        <v>342</v>
      </c>
      <c r="H174" s="191">
        <v>25</v>
      </c>
      <c r="I174" s="192"/>
      <c r="J174" s="192"/>
      <c r="K174" s="191">
        <f t="shared" si="6"/>
        <v>0</v>
      </c>
      <c r="L174" s="193"/>
      <c r="M174" s="38"/>
      <c r="N174" s="194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8.0000000000000007E-5</v>
      </c>
      <c r="V174" s="197">
        <f t="shared" si="11"/>
        <v>2E-3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335</v>
      </c>
      <c r="AT174" s="199" t="s">
        <v>331</v>
      </c>
      <c r="AU174" s="199" t="s">
        <v>96</v>
      </c>
      <c r="AY174" s="19" t="s">
        <v>329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335</v>
      </c>
      <c r="BM174" s="199" t="s">
        <v>6019</v>
      </c>
    </row>
    <row r="175" spans="1:65" s="2" customFormat="1" ht="24.2" customHeight="1">
      <c r="A175" s="37"/>
      <c r="B175" s="153"/>
      <c r="C175" s="187" t="s">
        <v>478</v>
      </c>
      <c r="D175" s="187" t="s">
        <v>331</v>
      </c>
      <c r="E175" s="188" t="s">
        <v>6020</v>
      </c>
      <c r="F175" s="189" t="s">
        <v>6021</v>
      </c>
      <c r="G175" s="190" t="s">
        <v>342</v>
      </c>
      <c r="H175" s="191">
        <v>24</v>
      </c>
      <c r="I175" s="192"/>
      <c r="J175" s="192"/>
      <c r="K175" s="191">
        <f t="shared" si="6"/>
        <v>0</v>
      </c>
      <c r="L175" s="193"/>
      <c r="M175" s="38"/>
      <c r="N175" s="194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1E-4</v>
      </c>
      <c r="V175" s="197">
        <f t="shared" si="11"/>
        <v>2.4000000000000002E-3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335</v>
      </c>
      <c r="AT175" s="199" t="s">
        <v>331</v>
      </c>
      <c r="AU175" s="199" t="s">
        <v>96</v>
      </c>
      <c r="AY175" s="19" t="s">
        <v>329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335</v>
      </c>
      <c r="BM175" s="199" t="s">
        <v>6022</v>
      </c>
    </row>
    <row r="176" spans="1:65" s="2" customFormat="1" ht="24.2" customHeight="1">
      <c r="A176" s="37"/>
      <c r="B176" s="153"/>
      <c r="C176" s="187" t="s">
        <v>8</v>
      </c>
      <c r="D176" s="187" t="s">
        <v>331</v>
      </c>
      <c r="E176" s="188" t="s">
        <v>6023</v>
      </c>
      <c r="F176" s="189" t="s">
        <v>6024</v>
      </c>
      <c r="G176" s="190" t="s">
        <v>646</v>
      </c>
      <c r="H176" s="191">
        <v>10</v>
      </c>
      <c r="I176" s="192"/>
      <c r="J176" s="192"/>
      <c r="K176" s="191">
        <f t="shared" si="6"/>
        <v>0</v>
      </c>
      <c r="L176" s="193"/>
      <c r="M176" s="38"/>
      <c r="N176" s="194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0</v>
      </c>
      <c r="V176" s="197">
        <f t="shared" si="11"/>
        <v>0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335</v>
      </c>
      <c r="AT176" s="199" t="s">
        <v>331</v>
      </c>
      <c r="AU176" s="199" t="s">
        <v>96</v>
      </c>
      <c r="AY176" s="19" t="s">
        <v>329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335</v>
      </c>
      <c r="BM176" s="199" t="s">
        <v>6025</v>
      </c>
    </row>
    <row r="177" spans="1:65" s="2" customFormat="1" ht="33" customHeight="1">
      <c r="A177" s="37"/>
      <c r="B177" s="153"/>
      <c r="C177" s="233" t="s">
        <v>489</v>
      </c>
      <c r="D177" s="233" t="s">
        <v>483</v>
      </c>
      <c r="E177" s="234" t="s">
        <v>6026</v>
      </c>
      <c r="F177" s="235" t="s">
        <v>6027</v>
      </c>
      <c r="G177" s="236" t="s">
        <v>646</v>
      </c>
      <c r="H177" s="237">
        <v>40</v>
      </c>
      <c r="I177" s="238"/>
      <c r="J177" s="239"/>
      <c r="K177" s="237">
        <f t="shared" si="6"/>
        <v>0</v>
      </c>
      <c r="L177" s="239"/>
      <c r="M177" s="240"/>
      <c r="N177" s="241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1.0000000000000001E-5</v>
      </c>
      <c r="V177" s="197">
        <f t="shared" si="11"/>
        <v>4.0000000000000002E-4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364</v>
      </c>
      <c r="AT177" s="199" t="s">
        <v>483</v>
      </c>
      <c r="AU177" s="199" t="s">
        <v>96</v>
      </c>
      <c r="AY177" s="19" t="s">
        <v>329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335</v>
      </c>
      <c r="BM177" s="199" t="s">
        <v>6028</v>
      </c>
    </row>
    <row r="178" spans="1:65" s="13" customFormat="1" ht="11.25">
      <c r="B178" s="201"/>
      <c r="D178" s="202" t="s">
        <v>348</v>
      </c>
      <c r="F178" s="204" t="s">
        <v>6029</v>
      </c>
      <c r="H178" s="205">
        <v>40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348</v>
      </c>
      <c r="AU178" s="203" t="s">
        <v>96</v>
      </c>
      <c r="AV178" s="13" t="s">
        <v>96</v>
      </c>
      <c r="AW178" s="13" t="s">
        <v>3</v>
      </c>
      <c r="AX178" s="13" t="s">
        <v>90</v>
      </c>
      <c r="AY178" s="203" t="s">
        <v>329</v>
      </c>
    </row>
    <row r="179" spans="1:65" s="12" customFormat="1" ht="25.9" customHeight="1">
      <c r="B179" s="173"/>
      <c r="D179" s="174" t="s">
        <v>82</v>
      </c>
      <c r="E179" s="175" t="s">
        <v>483</v>
      </c>
      <c r="F179" s="175" t="s">
        <v>1342</v>
      </c>
      <c r="I179" s="176"/>
      <c r="J179" s="176"/>
      <c r="K179" s="177">
        <f>BK179</f>
        <v>0</v>
      </c>
      <c r="M179" s="173"/>
      <c r="N179" s="178"/>
      <c r="O179" s="179"/>
      <c r="P179" s="179"/>
      <c r="Q179" s="180">
        <f>Q180</f>
        <v>0</v>
      </c>
      <c r="R179" s="180">
        <f>R180</f>
        <v>0</v>
      </c>
      <c r="S179" s="179"/>
      <c r="T179" s="181">
        <f>T180</f>
        <v>0</v>
      </c>
      <c r="U179" s="179"/>
      <c r="V179" s="181">
        <f>V180</f>
        <v>1.555E-2</v>
      </c>
      <c r="W179" s="179"/>
      <c r="X179" s="182">
        <f>X180</f>
        <v>0</v>
      </c>
      <c r="AR179" s="174" t="s">
        <v>178</v>
      </c>
      <c r="AT179" s="183" t="s">
        <v>82</v>
      </c>
      <c r="AU179" s="183" t="s">
        <v>83</v>
      </c>
      <c r="AY179" s="174" t="s">
        <v>329</v>
      </c>
      <c r="BK179" s="184">
        <f>BK180</f>
        <v>0</v>
      </c>
    </row>
    <row r="180" spans="1:65" s="12" customFormat="1" ht="22.9" customHeight="1">
      <c r="B180" s="173"/>
      <c r="D180" s="174" t="s">
        <v>82</v>
      </c>
      <c r="E180" s="185" t="s">
        <v>6030</v>
      </c>
      <c r="F180" s="185" t="s">
        <v>6031</v>
      </c>
      <c r="I180" s="176"/>
      <c r="J180" s="176"/>
      <c r="K180" s="186">
        <f>BK180</f>
        <v>0</v>
      </c>
      <c r="M180" s="173"/>
      <c r="N180" s="178"/>
      <c r="O180" s="179"/>
      <c r="P180" s="179"/>
      <c r="Q180" s="180">
        <f>SUM(Q181:Q199)</f>
        <v>0</v>
      </c>
      <c r="R180" s="180">
        <f>SUM(R181:R199)</f>
        <v>0</v>
      </c>
      <c r="S180" s="179"/>
      <c r="T180" s="181">
        <f>SUM(T181:T199)</f>
        <v>0</v>
      </c>
      <c r="U180" s="179"/>
      <c r="V180" s="181">
        <f>SUM(V181:V199)</f>
        <v>1.555E-2</v>
      </c>
      <c r="W180" s="179"/>
      <c r="X180" s="182">
        <f>SUM(X181:X199)</f>
        <v>0</v>
      </c>
      <c r="AR180" s="174" t="s">
        <v>178</v>
      </c>
      <c r="AT180" s="183" t="s">
        <v>82</v>
      </c>
      <c r="AU180" s="183" t="s">
        <v>90</v>
      </c>
      <c r="AY180" s="174" t="s">
        <v>329</v>
      </c>
      <c r="BK180" s="184">
        <f>SUM(BK181:BK199)</f>
        <v>0</v>
      </c>
    </row>
    <row r="181" spans="1:65" s="2" customFormat="1" ht="16.5" customHeight="1">
      <c r="A181" s="37"/>
      <c r="B181" s="153"/>
      <c r="C181" s="187" t="s">
        <v>494</v>
      </c>
      <c r="D181" s="187" t="s">
        <v>331</v>
      </c>
      <c r="E181" s="188" t="s">
        <v>6032</v>
      </c>
      <c r="F181" s="189" t="s">
        <v>6033</v>
      </c>
      <c r="G181" s="190" t="s">
        <v>646</v>
      </c>
      <c r="H181" s="191">
        <v>1</v>
      </c>
      <c r="I181" s="192"/>
      <c r="J181" s="192"/>
      <c r="K181" s="191">
        <f t="shared" ref="K181:K199" si="19">ROUND(P181*H181,3)</f>
        <v>0</v>
      </c>
      <c r="L181" s="193"/>
      <c r="M181" s="38"/>
      <c r="N181" s="194" t="s">
        <v>1</v>
      </c>
      <c r="O181" s="195" t="s">
        <v>47</v>
      </c>
      <c r="P181" s="196">
        <f t="shared" ref="P181:P199" si="20">I181+J181</f>
        <v>0</v>
      </c>
      <c r="Q181" s="196">
        <f t="shared" ref="Q181:Q199" si="21">ROUND(I181*H181,3)</f>
        <v>0</v>
      </c>
      <c r="R181" s="196">
        <f t="shared" ref="R181:R199" si="22">ROUND(J181*H181,3)</f>
        <v>0</v>
      </c>
      <c r="S181" s="66"/>
      <c r="T181" s="197">
        <f t="shared" ref="T181:T199" si="23">S181*H181</f>
        <v>0</v>
      </c>
      <c r="U181" s="197">
        <v>2.1000000000000001E-4</v>
      </c>
      <c r="V181" s="197">
        <f t="shared" ref="V181:V199" si="24">U181*H181</f>
        <v>2.1000000000000001E-4</v>
      </c>
      <c r="W181" s="197">
        <v>0</v>
      </c>
      <c r="X181" s="198">
        <f t="shared" ref="X181:X199" si="25"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821</v>
      </c>
      <c r="AT181" s="199" t="s">
        <v>331</v>
      </c>
      <c r="AU181" s="199" t="s">
        <v>96</v>
      </c>
      <c r="AY181" s="19" t="s">
        <v>329</v>
      </c>
      <c r="BE181" s="115">
        <f t="shared" ref="BE181:BE199" si="26">IF(O181="základná",K181,0)</f>
        <v>0</v>
      </c>
      <c r="BF181" s="115">
        <f t="shared" ref="BF181:BF199" si="27">IF(O181="znížená",K181,0)</f>
        <v>0</v>
      </c>
      <c r="BG181" s="115">
        <f t="shared" ref="BG181:BG199" si="28">IF(O181="zákl. prenesená",K181,0)</f>
        <v>0</v>
      </c>
      <c r="BH181" s="115">
        <f t="shared" ref="BH181:BH199" si="29">IF(O181="zníž. prenesená",K181,0)</f>
        <v>0</v>
      </c>
      <c r="BI181" s="115">
        <f t="shared" ref="BI181:BI199" si="30">IF(O181="nulová",K181,0)</f>
        <v>0</v>
      </c>
      <c r="BJ181" s="19" t="s">
        <v>96</v>
      </c>
      <c r="BK181" s="200">
        <f t="shared" ref="BK181:BK199" si="31">ROUND(P181*H181,3)</f>
        <v>0</v>
      </c>
      <c r="BL181" s="19" t="s">
        <v>821</v>
      </c>
      <c r="BM181" s="199" t="s">
        <v>6034</v>
      </c>
    </row>
    <row r="182" spans="1:65" s="2" customFormat="1" ht="24.2" customHeight="1">
      <c r="A182" s="37"/>
      <c r="B182" s="153"/>
      <c r="C182" s="233" t="s">
        <v>514</v>
      </c>
      <c r="D182" s="233" t="s">
        <v>483</v>
      </c>
      <c r="E182" s="234" t="s">
        <v>6035</v>
      </c>
      <c r="F182" s="235" t="s">
        <v>6036</v>
      </c>
      <c r="G182" s="236" t="s">
        <v>646</v>
      </c>
      <c r="H182" s="237">
        <v>1</v>
      </c>
      <c r="I182" s="238"/>
      <c r="J182" s="239"/>
      <c r="K182" s="237">
        <f t="shared" si="19"/>
        <v>0</v>
      </c>
      <c r="L182" s="239"/>
      <c r="M182" s="240"/>
      <c r="N182" s="241" t="s">
        <v>1</v>
      </c>
      <c r="O182" s="195" t="s">
        <v>47</v>
      </c>
      <c r="P182" s="196">
        <f t="shared" si="20"/>
        <v>0</v>
      </c>
      <c r="Q182" s="196">
        <f t="shared" si="21"/>
        <v>0</v>
      </c>
      <c r="R182" s="196">
        <f t="shared" si="22"/>
        <v>0</v>
      </c>
      <c r="S182" s="66"/>
      <c r="T182" s="197">
        <f t="shared" si="23"/>
        <v>0</v>
      </c>
      <c r="U182" s="197">
        <v>2.1000000000000001E-4</v>
      </c>
      <c r="V182" s="197">
        <f t="shared" si="24"/>
        <v>2.1000000000000001E-4</v>
      </c>
      <c r="W182" s="197">
        <v>0</v>
      </c>
      <c r="X182" s="198">
        <f t="shared" si="25"/>
        <v>0</v>
      </c>
      <c r="Y182" s="37"/>
      <c r="Z182" s="37"/>
      <c r="AA182" s="37"/>
      <c r="AB182" s="37"/>
      <c r="AC182" s="37"/>
      <c r="AD182" s="37"/>
      <c r="AE182" s="37"/>
      <c r="AR182" s="199" t="s">
        <v>1223</v>
      </c>
      <c r="AT182" s="199" t="s">
        <v>483</v>
      </c>
      <c r="AU182" s="199" t="s">
        <v>96</v>
      </c>
      <c r="AY182" s="19" t="s">
        <v>329</v>
      </c>
      <c r="BE182" s="115">
        <f t="shared" si="26"/>
        <v>0</v>
      </c>
      <c r="BF182" s="115">
        <f t="shared" si="27"/>
        <v>0</v>
      </c>
      <c r="BG182" s="115">
        <f t="shared" si="28"/>
        <v>0</v>
      </c>
      <c r="BH182" s="115">
        <f t="shared" si="29"/>
        <v>0</v>
      </c>
      <c r="BI182" s="115">
        <f t="shared" si="30"/>
        <v>0</v>
      </c>
      <c r="BJ182" s="19" t="s">
        <v>96</v>
      </c>
      <c r="BK182" s="200">
        <f t="shared" si="31"/>
        <v>0</v>
      </c>
      <c r="BL182" s="19" t="s">
        <v>1223</v>
      </c>
      <c r="BM182" s="199" t="s">
        <v>6037</v>
      </c>
    </row>
    <row r="183" spans="1:65" s="2" customFormat="1" ht="16.5" customHeight="1">
      <c r="A183" s="37"/>
      <c r="B183" s="153"/>
      <c r="C183" s="187" t="s">
        <v>522</v>
      </c>
      <c r="D183" s="187" t="s">
        <v>331</v>
      </c>
      <c r="E183" s="188" t="s">
        <v>6038</v>
      </c>
      <c r="F183" s="189" t="s">
        <v>6039</v>
      </c>
      <c r="G183" s="190" t="s">
        <v>342</v>
      </c>
      <c r="H183" s="191">
        <v>13</v>
      </c>
      <c r="I183" s="192"/>
      <c r="J183" s="192"/>
      <c r="K183" s="191">
        <f t="shared" si="19"/>
        <v>0</v>
      </c>
      <c r="L183" s="193"/>
      <c r="M183" s="38"/>
      <c r="N183" s="194" t="s">
        <v>1</v>
      </c>
      <c r="O183" s="195" t="s">
        <v>47</v>
      </c>
      <c r="P183" s="196">
        <f t="shared" si="20"/>
        <v>0</v>
      </c>
      <c r="Q183" s="196">
        <f t="shared" si="21"/>
        <v>0</v>
      </c>
      <c r="R183" s="196">
        <f t="shared" si="22"/>
        <v>0</v>
      </c>
      <c r="S183" s="66"/>
      <c r="T183" s="197">
        <f t="shared" si="23"/>
        <v>0</v>
      </c>
      <c r="U183" s="197">
        <v>0</v>
      </c>
      <c r="V183" s="197">
        <f t="shared" si="24"/>
        <v>0</v>
      </c>
      <c r="W183" s="197">
        <v>0</v>
      </c>
      <c r="X183" s="198">
        <f t="shared" si="25"/>
        <v>0</v>
      </c>
      <c r="Y183" s="37"/>
      <c r="Z183" s="37"/>
      <c r="AA183" s="37"/>
      <c r="AB183" s="37"/>
      <c r="AC183" s="37"/>
      <c r="AD183" s="37"/>
      <c r="AE183" s="37"/>
      <c r="AR183" s="199" t="s">
        <v>821</v>
      </c>
      <c r="AT183" s="199" t="s">
        <v>331</v>
      </c>
      <c r="AU183" s="199" t="s">
        <v>96</v>
      </c>
      <c r="AY183" s="19" t="s">
        <v>329</v>
      </c>
      <c r="BE183" s="115">
        <f t="shared" si="26"/>
        <v>0</v>
      </c>
      <c r="BF183" s="115">
        <f t="shared" si="27"/>
        <v>0</v>
      </c>
      <c r="BG183" s="115">
        <f t="shared" si="28"/>
        <v>0</v>
      </c>
      <c r="BH183" s="115">
        <f t="shared" si="29"/>
        <v>0</v>
      </c>
      <c r="BI183" s="115">
        <f t="shared" si="30"/>
        <v>0</v>
      </c>
      <c r="BJ183" s="19" t="s">
        <v>96</v>
      </c>
      <c r="BK183" s="200">
        <f t="shared" si="31"/>
        <v>0</v>
      </c>
      <c r="BL183" s="19" t="s">
        <v>821</v>
      </c>
      <c r="BM183" s="199" t="s">
        <v>6040</v>
      </c>
    </row>
    <row r="184" spans="1:65" s="2" customFormat="1" ht="21.75" customHeight="1">
      <c r="A184" s="37"/>
      <c r="B184" s="153"/>
      <c r="C184" s="233" t="s">
        <v>529</v>
      </c>
      <c r="D184" s="233" t="s">
        <v>483</v>
      </c>
      <c r="E184" s="234" t="s">
        <v>6041</v>
      </c>
      <c r="F184" s="235" t="s">
        <v>6042</v>
      </c>
      <c r="G184" s="236" t="s">
        <v>342</v>
      </c>
      <c r="H184" s="237">
        <v>13</v>
      </c>
      <c r="I184" s="238"/>
      <c r="J184" s="239"/>
      <c r="K184" s="237">
        <f t="shared" si="19"/>
        <v>0</v>
      </c>
      <c r="L184" s="239"/>
      <c r="M184" s="240"/>
      <c r="N184" s="241" t="s">
        <v>1</v>
      </c>
      <c r="O184" s="195" t="s">
        <v>47</v>
      </c>
      <c r="P184" s="196">
        <f t="shared" si="20"/>
        <v>0</v>
      </c>
      <c r="Q184" s="196">
        <f t="shared" si="21"/>
        <v>0</v>
      </c>
      <c r="R184" s="196">
        <f t="shared" si="22"/>
        <v>0</v>
      </c>
      <c r="S184" s="66"/>
      <c r="T184" s="197">
        <f t="shared" si="23"/>
        <v>0</v>
      </c>
      <c r="U184" s="197">
        <v>1.0499999999999999E-3</v>
      </c>
      <c r="V184" s="197">
        <f t="shared" si="24"/>
        <v>1.3649999999999999E-2</v>
      </c>
      <c r="W184" s="197">
        <v>0</v>
      </c>
      <c r="X184" s="198">
        <f t="shared" si="25"/>
        <v>0</v>
      </c>
      <c r="Y184" s="37"/>
      <c r="Z184" s="37"/>
      <c r="AA184" s="37"/>
      <c r="AB184" s="37"/>
      <c r="AC184" s="37"/>
      <c r="AD184" s="37"/>
      <c r="AE184" s="37"/>
      <c r="AR184" s="199" t="s">
        <v>1223</v>
      </c>
      <c r="AT184" s="199" t="s">
        <v>483</v>
      </c>
      <c r="AU184" s="199" t="s">
        <v>96</v>
      </c>
      <c r="AY184" s="19" t="s">
        <v>329</v>
      </c>
      <c r="BE184" s="115">
        <f t="shared" si="26"/>
        <v>0</v>
      </c>
      <c r="BF184" s="115">
        <f t="shared" si="27"/>
        <v>0</v>
      </c>
      <c r="BG184" s="115">
        <f t="shared" si="28"/>
        <v>0</v>
      </c>
      <c r="BH184" s="115">
        <f t="shared" si="29"/>
        <v>0</v>
      </c>
      <c r="BI184" s="115">
        <f t="shared" si="30"/>
        <v>0</v>
      </c>
      <c r="BJ184" s="19" t="s">
        <v>96</v>
      </c>
      <c r="BK184" s="200">
        <f t="shared" si="31"/>
        <v>0</v>
      </c>
      <c r="BL184" s="19" t="s">
        <v>1223</v>
      </c>
      <c r="BM184" s="199" t="s">
        <v>6043</v>
      </c>
    </row>
    <row r="185" spans="1:65" s="2" customFormat="1" ht="16.5" customHeight="1">
      <c r="A185" s="37"/>
      <c r="B185" s="153"/>
      <c r="C185" s="233" t="s">
        <v>540</v>
      </c>
      <c r="D185" s="233" t="s">
        <v>483</v>
      </c>
      <c r="E185" s="234" t="s">
        <v>6044</v>
      </c>
      <c r="F185" s="235" t="s">
        <v>6045</v>
      </c>
      <c r="G185" s="236" t="s">
        <v>646</v>
      </c>
      <c r="H185" s="237">
        <v>2</v>
      </c>
      <c r="I185" s="238"/>
      <c r="J185" s="239"/>
      <c r="K185" s="237">
        <f t="shared" si="19"/>
        <v>0</v>
      </c>
      <c r="L185" s="239"/>
      <c r="M185" s="240"/>
      <c r="N185" s="241" t="s">
        <v>1</v>
      </c>
      <c r="O185" s="195" t="s">
        <v>47</v>
      </c>
      <c r="P185" s="196">
        <f t="shared" si="20"/>
        <v>0</v>
      </c>
      <c r="Q185" s="196">
        <f t="shared" si="21"/>
        <v>0</v>
      </c>
      <c r="R185" s="196">
        <f t="shared" si="22"/>
        <v>0</v>
      </c>
      <c r="S185" s="66"/>
      <c r="T185" s="197">
        <f t="shared" si="23"/>
        <v>0</v>
      </c>
      <c r="U185" s="197">
        <v>0</v>
      </c>
      <c r="V185" s="197">
        <f t="shared" si="24"/>
        <v>0</v>
      </c>
      <c r="W185" s="197">
        <v>0</v>
      </c>
      <c r="X185" s="198">
        <f t="shared" si="25"/>
        <v>0</v>
      </c>
      <c r="Y185" s="37"/>
      <c r="Z185" s="37"/>
      <c r="AA185" s="37"/>
      <c r="AB185" s="37"/>
      <c r="AC185" s="37"/>
      <c r="AD185" s="37"/>
      <c r="AE185" s="37"/>
      <c r="AR185" s="199" t="s">
        <v>1223</v>
      </c>
      <c r="AT185" s="199" t="s">
        <v>483</v>
      </c>
      <c r="AU185" s="199" t="s">
        <v>96</v>
      </c>
      <c r="AY185" s="19" t="s">
        <v>329</v>
      </c>
      <c r="BE185" s="115">
        <f t="shared" si="26"/>
        <v>0</v>
      </c>
      <c r="BF185" s="115">
        <f t="shared" si="27"/>
        <v>0</v>
      </c>
      <c r="BG185" s="115">
        <f t="shared" si="28"/>
        <v>0</v>
      </c>
      <c r="BH185" s="115">
        <f t="shared" si="29"/>
        <v>0</v>
      </c>
      <c r="BI185" s="115">
        <f t="shared" si="30"/>
        <v>0</v>
      </c>
      <c r="BJ185" s="19" t="s">
        <v>96</v>
      </c>
      <c r="BK185" s="200">
        <f t="shared" si="31"/>
        <v>0</v>
      </c>
      <c r="BL185" s="19" t="s">
        <v>1223</v>
      </c>
      <c r="BM185" s="199" t="s">
        <v>6046</v>
      </c>
    </row>
    <row r="186" spans="1:65" s="2" customFormat="1" ht="24.2" customHeight="1">
      <c r="A186" s="37"/>
      <c r="B186" s="153"/>
      <c r="C186" s="187" t="s">
        <v>550</v>
      </c>
      <c r="D186" s="187" t="s">
        <v>331</v>
      </c>
      <c r="E186" s="188" t="s">
        <v>6047</v>
      </c>
      <c r="F186" s="189" t="s">
        <v>6048</v>
      </c>
      <c r="G186" s="190" t="s">
        <v>646</v>
      </c>
      <c r="H186" s="191">
        <v>1</v>
      </c>
      <c r="I186" s="192"/>
      <c r="J186" s="192"/>
      <c r="K186" s="191">
        <f t="shared" si="19"/>
        <v>0</v>
      </c>
      <c r="L186" s="193"/>
      <c r="M186" s="38"/>
      <c r="N186" s="194" t="s">
        <v>1</v>
      </c>
      <c r="O186" s="195" t="s">
        <v>47</v>
      </c>
      <c r="P186" s="196">
        <f t="shared" si="20"/>
        <v>0</v>
      </c>
      <c r="Q186" s="196">
        <f t="shared" si="21"/>
        <v>0</v>
      </c>
      <c r="R186" s="196">
        <f t="shared" si="22"/>
        <v>0</v>
      </c>
      <c r="S186" s="66"/>
      <c r="T186" s="197">
        <f t="shared" si="23"/>
        <v>0</v>
      </c>
      <c r="U186" s="197">
        <v>0</v>
      </c>
      <c r="V186" s="197">
        <f t="shared" si="24"/>
        <v>0</v>
      </c>
      <c r="W186" s="197">
        <v>0</v>
      </c>
      <c r="X186" s="198">
        <f t="shared" si="25"/>
        <v>0</v>
      </c>
      <c r="Y186" s="37"/>
      <c r="Z186" s="37"/>
      <c r="AA186" s="37"/>
      <c r="AB186" s="37"/>
      <c r="AC186" s="37"/>
      <c r="AD186" s="37"/>
      <c r="AE186" s="37"/>
      <c r="AR186" s="199" t="s">
        <v>821</v>
      </c>
      <c r="AT186" s="199" t="s">
        <v>331</v>
      </c>
      <c r="AU186" s="199" t="s">
        <v>96</v>
      </c>
      <c r="AY186" s="19" t="s">
        <v>329</v>
      </c>
      <c r="BE186" s="115">
        <f t="shared" si="26"/>
        <v>0</v>
      </c>
      <c r="BF186" s="115">
        <f t="shared" si="27"/>
        <v>0</v>
      </c>
      <c r="BG186" s="115">
        <f t="shared" si="28"/>
        <v>0</v>
      </c>
      <c r="BH186" s="115">
        <f t="shared" si="29"/>
        <v>0</v>
      </c>
      <c r="BI186" s="115">
        <f t="shared" si="30"/>
        <v>0</v>
      </c>
      <c r="BJ186" s="19" t="s">
        <v>96</v>
      </c>
      <c r="BK186" s="200">
        <f t="shared" si="31"/>
        <v>0</v>
      </c>
      <c r="BL186" s="19" t="s">
        <v>821</v>
      </c>
      <c r="BM186" s="199" t="s">
        <v>6049</v>
      </c>
    </row>
    <row r="187" spans="1:65" s="2" customFormat="1" ht="24.2" customHeight="1">
      <c r="A187" s="37"/>
      <c r="B187" s="153"/>
      <c r="C187" s="233" t="s">
        <v>564</v>
      </c>
      <c r="D187" s="233" t="s">
        <v>483</v>
      </c>
      <c r="E187" s="234" t="s">
        <v>6050</v>
      </c>
      <c r="F187" s="235" t="s">
        <v>6051</v>
      </c>
      <c r="G187" s="236" t="s">
        <v>646</v>
      </c>
      <c r="H187" s="237">
        <v>1</v>
      </c>
      <c r="I187" s="238"/>
      <c r="J187" s="239"/>
      <c r="K187" s="237">
        <f t="shared" si="19"/>
        <v>0</v>
      </c>
      <c r="L187" s="239"/>
      <c r="M187" s="240"/>
      <c r="N187" s="241" t="s">
        <v>1</v>
      </c>
      <c r="O187" s="195" t="s">
        <v>47</v>
      </c>
      <c r="P187" s="196">
        <f t="shared" si="20"/>
        <v>0</v>
      </c>
      <c r="Q187" s="196">
        <f t="shared" si="21"/>
        <v>0</v>
      </c>
      <c r="R187" s="196">
        <f t="shared" si="22"/>
        <v>0</v>
      </c>
      <c r="S187" s="66"/>
      <c r="T187" s="197">
        <f t="shared" si="23"/>
        <v>0</v>
      </c>
      <c r="U187" s="197">
        <v>6.9999999999999994E-5</v>
      </c>
      <c r="V187" s="197">
        <f t="shared" si="24"/>
        <v>6.9999999999999994E-5</v>
      </c>
      <c r="W187" s="197">
        <v>0</v>
      </c>
      <c r="X187" s="198">
        <f t="shared" si="25"/>
        <v>0</v>
      </c>
      <c r="Y187" s="37"/>
      <c r="Z187" s="37"/>
      <c r="AA187" s="37"/>
      <c r="AB187" s="37"/>
      <c r="AC187" s="37"/>
      <c r="AD187" s="37"/>
      <c r="AE187" s="37"/>
      <c r="AR187" s="199" t="s">
        <v>1223</v>
      </c>
      <c r="AT187" s="199" t="s">
        <v>483</v>
      </c>
      <c r="AU187" s="199" t="s">
        <v>96</v>
      </c>
      <c r="AY187" s="19" t="s">
        <v>329</v>
      </c>
      <c r="BE187" s="115">
        <f t="shared" si="26"/>
        <v>0</v>
      </c>
      <c r="BF187" s="115">
        <f t="shared" si="27"/>
        <v>0</v>
      </c>
      <c r="BG187" s="115">
        <f t="shared" si="28"/>
        <v>0</v>
      </c>
      <c r="BH187" s="115">
        <f t="shared" si="29"/>
        <v>0</v>
      </c>
      <c r="BI187" s="115">
        <f t="shared" si="30"/>
        <v>0</v>
      </c>
      <c r="BJ187" s="19" t="s">
        <v>96</v>
      </c>
      <c r="BK187" s="200">
        <f t="shared" si="31"/>
        <v>0</v>
      </c>
      <c r="BL187" s="19" t="s">
        <v>1223</v>
      </c>
      <c r="BM187" s="199" t="s">
        <v>6052</v>
      </c>
    </row>
    <row r="188" spans="1:65" s="2" customFormat="1" ht="33" customHeight="1">
      <c r="A188" s="37"/>
      <c r="B188" s="153"/>
      <c r="C188" s="187" t="s">
        <v>577</v>
      </c>
      <c r="D188" s="187" t="s">
        <v>331</v>
      </c>
      <c r="E188" s="188" t="s">
        <v>6053</v>
      </c>
      <c r="F188" s="189" t="s">
        <v>6054</v>
      </c>
      <c r="G188" s="190" t="s">
        <v>646</v>
      </c>
      <c r="H188" s="191">
        <v>1</v>
      </c>
      <c r="I188" s="192"/>
      <c r="J188" s="192"/>
      <c r="K188" s="191">
        <f t="shared" si="19"/>
        <v>0</v>
      </c>
      <c r="L188" s="193"/>
      <c r="M188" s="38"/>
      <c r="N188" s="194" t="s">
        <v>1</v>
      </c>
      <c r="O188" s="195" t="s">
        <v>47</v>
      </c>
      <c r="P188" s="196">
        <f t="shared" si="20"/>
        <v>0</v>
      </c>
      <c r="Q188" s="196">
        <f t="shared" si="21"/>
        <v>0</v>
      </c>
      <c r="R188" s="196">
        <f t="shared" si="22"/>
        <v>0</v>
      </c>
      <c r="S188" s="66"/>
      <c r="T188" s="197">
        <f t="shared" si="23"/>
        <v>0</v>
      </c>
      <c r="U188" s="197">
        <v>0</v>
      </c>
      <c r="V188" s="197">
        <f t="shared" si="24"/>
        <v>0</v>
      </c>
      <c r="W188" s="197">
        <v>0</v>
      </c>
      <c r="X188" s="198">
        <f t="shared" si="25"/>
        <v>0</v>
      </c>
      <c r="Y188" s="37"/>
      <c r="Z188" s="37"/>
      <c r="AA188" s="37"/>
      <c r="AB188" s="37"/>
      <c r="AC188" s="37"/>
      <c r="AD188" s="37"/>
      <c r="AE188" s="37"/>
      <c r="AR188" s="199" t="s">
        <v>821</v>
      </c>
      <c r="AT188" s="199" t="s">
        <v>331</v>
      </c>
      <c r="AU188" s="199" t="s">
        <v>96</v>
      </c>
      <c r="AY188" s="19" t="s">
        <v>329</v>
      </c>
      <c r="BE188" s="115">
        <f t="shared" si="26"/>
        <v>0</v>
      </c>
      <c r="BF188" s="115">
        <f t="shared" si="27"/>
        <v>0</v>
      </c>
      <c r="BG188" s="115">
        <f t="shared" si="28"/>
        <v>0</v>
      </c>
      <c r="BH188" s="115">
        <f t="shared" si="29"/>
        <v>0</v>
      </c>
      <c r="BI188" s="115">
        <f t="shared" si="30"/>
        <v>0</v>
      </c>
      <c r="BJ188" s="19" t="s">
        <v>96</v>
      </c>
      <c r="BK188" s="200">
        <f t="shared" si="31"/>
        <v>0</v>
      </c>
      <c r="BL188" s="19" t="s">
        <v>821</v>
      </c>
      <c r="BM188" s="199" t="s">
        <v>6055</v>
      </c>
    </row>
    <row r="189" spans="1:65" s="2" customFormat="1" ht="37.9" customHeight="1">
      <c r="A189" s="37"/>
      <c r="B189" s="153"/>
      <c r="C189" s="233" t="s">
        <v>583</v>
      </c>
      <c r="D189" s="233" t="s">
        <v>483</v>
      </c>
      <c r="E189" s="234" t="s">
        <v>6056</v>
      </c>
      <c r="F189" s="235" t="s">
        <v>6057</v>
      </c>
      <c r="G189" s="236" t="s">
        <v>646</v>
      </c>
      <c r="H189" s="237">
        <v>1</v>
      </c>
      <c r="I189" s="238"/>
      <c r="J189" s="239"/>
      <c r="K189" s="237">
        <f t="shared" si="19"/>
        <v>0</v>
      </c>
      <c r="L189" s="239"/>
      <c r="M189" s="240"/>
      <c r="N189" s="241" t="s">
        <v>1</v>
      </c>
      <c r="O189" s="195" t="s">
        <v>47</v>
      </c>
      <c r="P189" s="196">
        <f t="shared" si="20"/>
        <v>0</v>
      </c>
      <c r="Q189" s="196">
        <f t="shared" si="21"/>
        <v>0</v>
      </c>
      <c r="R189" s="196">
        <f t="shared" si="22"/>
        <v>0</v>
      </c>
      <c r="S189" s="66"/>
      <c r="T189" s="197">
        <f t="shared" si="23"/>
        <v>0</v>
      </c>
      <c r="U189" s="197">
        <v>1.2999999999999999E-4</v>
      </c>
      <c r="V189" s="197">
        <f t="shared" si="24"/>
        <v>1.2999999999999999E-4</v>
      </c>
      <c r="W189" s="197">
        <v>0</v>
      </c>
      <c r="X189" s="198">
        <f t="shared" si="25"/>
        <v>0</v>
      </c>
      <c r="Y189" s="37"/>
      <c r="Z189" s="37"/>
      <c r="AA189" s="37"/>
      <c r="AB189" s="37"/>
      <c r="AC189" s="37"/>
      <c r="AD189" s="37"/>
      <c r="AE189" s="37"/>
      <c r="AR189" s="199" t="s">
        <v>1223</v>
      </c>
      <c r="AT189" s="199" t="s">
        <v>483</v>
      </c>
      <c r="AU189" s="199" t="s">
        <v>96</v>
      </c>
      <c r="AY189" s="19" t="s">
        <v>329</v>
      </c>
      <c r="BE189" s="115">
        <f t="shared" si="26"/>
        <v>0</v>
      </c>
      <c r="BF189" s="115">
        <f t="shared" si="27"/>
        <v>0</v>
      </c>
      <c r="BG189" s="115">
        <f t="shared" si="28"/>
        <v>0</v>
      </c>
      <c r="BH189" s="115">
        <f t="shared" si="29"/>
        <v>0</v>
      </c>
      <c r="BI189" s="115">
        <f t="shared" si="30"/>
        <v>0</v>
      </c>
      <c r="BJ189" s="19" t="s">
        <v>96</v>
      </c>
      <c r="BK189" s="200">
        <f t="shared" si="31"/>
        <v>0</v>
      </c>
      <c r="BL189" s="19" t="s">
        <v>1223</v>
      </c>
      <c r="BM189" s="199" t="s">
        <v>6058</v>
      </c>
    </row>
    <row r="190" spans="1:65" s="2" customFormat="1" ht="24.2" customHeight="1">
      <c r="A190" s="37"/>
      <c r="B190" s="153"/>
      <c r="C190" s="187" t="s">
        <v>588</v>
      </c>
      <c r="D190" s="187" t="s">
        <v>331</v>
      </c>
      <c r="E190" s="188" t="s">
        <v>6059</v>
      </c>
      <c r="F190" s="189" t="s">
        <v>6060</v>
      </c>
      <c r="G190" s="190" t="s">
        <v>646</v>
      </c>
      <c r="H190" s="191">
        <v>1</v>
      </c>
      <c r="I190" s="192"/>
      <c r="J190" s="192"/>
      <c r="K190" s="191">
        <f t="shared" si="19"/>
        <v>0</v>
      </c>
      <c r="L190" s="193"/>
      <c r="M190" s="38"/>
      <c r="N190" s="194" t="s">
        <v>1</v>
      </c>
      <c r="O190" s="195" t="s">
        <v>47</v>
      </c>
      <c r="P190" s="196">
        <f t="shared" si="20"/>
        <v>0</v>
      </c>
      <c r="Q190" s="196">
        <f t="shared" si="21"/>
        <v>0</v>
      </c>
      <c r="R190" s="196">
        <f t="shared" si="22"/>
        <v>0</v>
      </c>
      <c r="S190" s="66"/>
      <c r="T190" s="197">
        <f t="shared" si="23"/>
        <v>0</v>
      </c>
      <c r="U190" s="197">
        <v>0</v>
      </c>
      <c r="V190" s="197">
        <f t="shared" si="24"/>
        <v>0</v>
      </c>
      <c r="W190" s="197">
        <v>0</v>
      </c>
      <c r="X190" s="198">
        <f t="shared" si="25"/>
        <v>0</v>
      </c>
      <c r="Y190" s="37"/>
      <c r="Z190" s="37"/>
      <c r="AA190" s="37"/>
      <c r="AB190" s="37"/>
      <c r="AC190" s="37"/>
      <c r="AD190" s="37"/>
      <c r="AE190" s="37"/>
      <c r="AR190" s="199" t="s">
        <v>821</v>
      </c>
      <c r="AT190" s="199" t="s">
        <v>331</v>
      </c>
      <c r="AU190" s="199" t="s">
        <v>96</v>
      </c>
      <c r="AY190" s="19" t="s">
        <v>329</v>
      </c>
      <c r="BE190" s="115">
        <f t="shared" si="26"/>
        <v>0</v>
      </c>
      <c r="BF190" s="115">
        <f t="shared" si="27"/>
        <v>0</v>
      </c>
      <c r="BG190" s="115">
        <f t="shared" si="28"/>
        <v>0</v>
      </c>
      <c r="BH190" s="115">
        <f t="shared" si="29"/>
        <v>0</v>
      </c>
      <c r="BI190" s="115">
        <f t="shared" si="30"/>
        <v>0</v>
      </c>
      <c r="BJ190" s="19" t="s">
        <v>96</v>
      </c>
      <c r="BK190" s="200">
        <f t="shared" si="31"/>
        <v>0</v>
      </c>
      <c r="BL190" s="19" t="s">
        <v>821</v>
      </c>
      <c r="BM190" s="199" t="s">
        <v>6061</v>
      </c>
    </row>
    <row r="191" spans="1:65" s="2" customFormat="1" ht="24.2" customHeight="1">
      <c r="A191" s="37"/>
      <c r="B191" s="153"/>
      <c r="C191" s="233" t="s">
        <v>595</v>
      </c>
      <c r="D191" s="233" t="s">
        <v>483</v>
      </c>
      <c r="E191" s="234" t="s">
        <v>6062</v>
      </c>
      <c r="F191" s="235" t="s">
        <v>6063</v>
      </c>
      <c r="G191" s="236" t="s">
        <v>646</v>
      </c>
      <c r="H191" s="237">
        <v>1</v>
      </c>
      <c r="I191" s="238"/>
      <c r="J191" s="239"/>
      <c r="K191" s="237">
        <f t="shared" si="19"/>
        <v>0</v>
      </c>
      <c r="L191" s="239"/>
      <c r="M191" s="240"/>
      <c r="N191" s="241" t="s">
        <v>1</v>
      </c>
      <c r="O191" s="195" t="s">
        <v>47</v>
      </c>
      <c r="P191" s="196">
        <f t="shared" si="20"/>
        <v>0</v>
      </c>
      <c r="Q191" s="196">
        <f t="shared" si="21"/>
        <v>0</v>
      </c>
      <c r="R191" s="196">
        <f t="shared" si="22"/>
        <v>0</v>
      </c>
      <c r="S191" s="66"/>
      <c r="T191" s="197">
        <f t="shared" si="23"/>
        <v>0</v>
      </c>
      <c r="U191" s="197">
        <v>3.3E-4</v>
      </c>
      <c r="V191" s="197">
        <f t="shared" si="24"/>
        <v>3.3E-4</v>
      </c>
      <c r="W191" s="197">
        <v>0</v>
      </c>
      <c r="X191" s="198">
        <f t="shared" si="25"/>
        <v>0</v>
      </c>
      <c r="Y191" s="37"/>
      <c r="Z191" s="37"/>
      <c r="AA191" s="37"/>
      <c r="AB191" s="37"/>
      <c r="AC191" s="37"/>
      <c r="AD191" s="37"/>
      <c r="AE191" s="37"/>
      <c r="AR191" s="199" t="s">
        <v>1223</v>
      </c>
      <c r="AT191" s="199" t="s">
        <v>483</v>
      </c>
      <c r="AU191" s="199" t="s">
        <v>96</v>
      </c>
      <c r="AY191" s="19" t="s">
        <v>329</v>
      </c>
      <c r="BE191" s="115">
        <f t="shared" si="26"/>
        <v>0</v>
      </c>
      <c r="BF191" s="115">
        <f t="shared" si="27"/>
        <v>0</v>
      </c>
      <c r="BG191" s="115">
        <f t="shared" si="28"/>
        <v>0</v>
      </c>
      <c r="BH191" s="115">
        <f t="shared" si="29"/>
        <v>0</v>
      </c>
      <c r="BI191" s="115">
        <f t="shared" si="30"/>
        <v>0</v>
      </c>
      <c r="BJ191" s="19" t="s">
        <v>96</v>
      </c>
      <c r="BK191" s="200">
        <f t="shared" si="31"/>
        <v>0</v>
      </c>
      <c r="BL191" s="19" t="s">
        <v>1223</v>
      </c>
      <c r="BM191" s="199" t="s">
        <v>6064</v>
      </c>
    </row>
    <row r="192" spans="1:65" s="2" customFormat="1" ht="24.2" customHeight="1">
      <c r="A192" s="37"/>
      <c r="B192" s="153"/>
      <c r="C192" s="187" t="s">
        <v>601</v>
      </c>
      <c r="D192" s="187" t="s">
        <v>331</v>
      </c>
      <c r="E192" s="188" t="s">
        <v>6065</v>
      </c>
      <c r="F192" s="189" t="s">
        <v>6066</v>
      </c>
      <c r="G192" s="190" t="s">
        <v>646</v>
      </c>
      <c r="H192" s="191">
        <v>1</v>
      </c>
      <c r="I192" s="192"/>
      <c r="J192" s="192"/>
      <c r="K192" s="191">
        <f t="shared" si="19"/>
        <v>0</v>
      </c>
      <c r="L192" s="193"/>
      <c r="M192" s="38"/>
      <c r="N192" s="194" t="s">
        <v>1</v>
      </c>
      <c r="O192" s="195" t="s">
        <v>47</v>
      </c>
      <c r="P192" s="196">
        <f t="shared" si="20"/>
        <v>0</v>
      </c>
      <c r="Q192" s="196">
        <f t="shared" si="21"/>
        <v>0</v>
      </c>
      <c r="R192" s="196">
        <f t="shared" si="22"/>
        <v>0</v>
      </c>
      <c r="S192" s="66"/>
      <c r="T192" s="197">
        <f t="shared" si="23"/>
        <v>0</v>
      </c>
      <c r="U192" s="197">
        <v>0</v>
      </c>
      <c r="V192" s="197">
        <f t="shared" si="24"/>
        <v>0</v>
      </c>
      <c r="W192" s="197">
        <v>0</v>
      </c>
      <c r="X192" s="198">
        <f t="shared" si="25"/>
        <v>0</v>
      </c>
      <c r="Y192" s="37"/>
      <c r="Z192" s="37"/>
      <c r="AA192" s="37"/>
      <c r="AB192" s="37"/>
      <c r="AC192" s="37"/>
      <c r="AD192" s="37"/>
      <c r="AE192" s="37"/>
      <c r="AR192" s="199" t="s">
        <v>821</v>
      </c>
      <c r="AT192" s="199" t="s">
        <v>331</v>
      </c>
      <c r="AU192" s="199" t="s">
        <v>96</v>
      </c>
      <c r="AY192" s="19" t="s">
        <v>329</v>
      </c>
      <c r="BE192" s="115">
        <f t="shared" si="26"/>
        <v>0</v>
      </c>
      <c r="BF192" s="115">
        <f t="shared" si="27"/>
        <v>0</v>
      </c>
      <c r="BG192" s="115">
        <f t="shared" si="28"/>
        <v>0</v>
      </c>
      <c r="BH192" s="115">
        <f t="shared" si="29"/>
        <v>0</v>
      </c>
      <c r="BI192" s="115">
        <f t="shared" si="30"/>
        <v>0</v>
      </c>
      <c r="BJ192" s="19" t="s">
        <v>96</v>
      </c>
      <c r="BK192" s="200">
        <f t="shared" si="31"/>
        <v>0</v>
      </c>
      <c r="BL192" s="19" t="s">
        <v>821</v>
      </c>
      <c r="BM192" s="199" t="s">
        <v>6067</v>
      </c>
    </row>
    <row r="193" spans="1:65" s="2" customFormat="1" ht="24.2" customHeight="1">
      <c r="A193" s="37"/>
      <c r="B193" s="153"/>
      <c r="C193" s="233" t="s">
        <v>618</v>
      </c>
      <c r="D193" s="233" t="s">
        <v>483</v>
      </c>
      <c r="E193" s="234" t="s">
        <v>6068</v>
      </c>
      <c r="F193" s="235" t="s">
        <v>6069</v>
      </c>
      <c r="G193" s="236" t="s">
        <v>646</v>
      </c>
      <c r="H193" s="237">
        <v>1</v>
      </c>
      <c r="I193" s="238"/>
      <c r="J193" s="239"/>
      <c r="K193" s="237">
        <f t="shared" si="19"/>
        <v>0</v>
      </c>
      <c r="L193" s="239"/>
      <c r="M193" s="240"/>
      <c r="N193" s="241" t="s">
        <v>1</v>
      </c>
      <c r="O193" s="195" t="s">
        <v>47</v>
      </c>
      <c r="P193" s="196">
        <f t="shared" si="20"/>
        <v>0</v>
      </c>
      <c r="Q193" s="196">
        <f t="shared" si="21"/>
        <v>0</v>
      </c>
      <c r="R193" s="196">
        <f t="shared" si="22"/>
        <v>0</v>
      </c>
      <c r="S193" s="66"/>
      <c r="T193" s="197">
        <f t="shared" si="23"/>
        <v>0</v>
      </c>
      <c r="U193" s="197">
        <v>3.5E-4</v>
      </c>
      <c r="V193" s="197">
        <f t="shared" si="24"/>
        <v>3.5E-4</v>
      </c>
      <c r="W193" s="197">
        <v>0</v>
      </c>
      <c r="X193" s="198">
        <f t="shared" si="25"/>
        <v>0</v>
      </c>
      <c r="Y193" s="37"/>
      <c r="Z193" s="37"/>
      <c r="AA193" s="37"/>
      <c r="AB193" s="37"/>
      <c r="AC193" s="37"/>
      <c r="AD193" s="37"/>
      <c r="AE193" s="37"/>
      <c r="AR193" s="199" t="s">
        <v>1223</v>
      </c>
      <c r="AT193" s="199" t="s">
        <v>483</v>
      </c>
      <c r="AU193" s="199" t="s">
        <v>96</v>
      </c>
      <c r="AY193" s="19" t="s">
        <v>329</v>
      </c>
      <c r="BE193" s="115">
        <f t="shared" si="26"/>
        <v>0</v>
      </c>
      <c r="BF193" s="115">
        <f t="shared" si="27"/>
        <v>0</v>
      </c>
      <c r="BG193" s="115">
        <f t="shared" si="28"/>
        <v>0</v>
      </c>
      <c r="BH193" s="115">
        <f t="shared" si="29"/>
        <v>0</v>
      </c>
      <c r="BI193" s="115">
        <f t="shared" si="30"/>
        <v>0</v>
      </c>
      <c r="BJ193" s="19" t="s">
        <v>96</v>
      </c>
      <c r="BK193" s="200">
        <f t="shared" si="31"/>
        <v>0</v>
      </c>
      <c r="BL193" s="19" t="s">
        <v>1223</v>
      </c>
      <c r="BM193" s="199" t="s">
        <v>6070</v>
      </c>
    </row>
    <row r="194" spans="1:65" s="2" customFormat="1" ht="16.5" customHeight="1">
      <c r="A194" s="37"/>
      <c r="B194" s="153"/>
      <c r="C194" s="187" t="s">
        <v>629</v>
      </c>
      <c r="D194" s="187" t="s">
        <v>331</v>
      </c>
      <c r="E194" s="188" t="s">
        <v>6071</v>
      </c>
      <c r="F194" s="189" t="s">
        <v>6072</v>
      </c>
      <c r="G194" s="190" t="s">
        <v>646</v>
      </c>
      <c r="H194" s="191">
        <v>1</v>
      </c>
      <c r="I194" s="192"/>
      <c r="J194" s="192"/>
      <c r="K194" s="191">
        <f t="shared" si="19"/>
        <v>0</v>
      </c>
      <c r="L194" s="193"/>
      <c r="M194" s="38"/>
      <c r="N194" s="194" t="s">
        <v>1</v>
      </c>
      <c r="O194" s="195" t="s">
        <v>47</v>
      </c>
      <c r="P194" s="196">
        <f t="shared" si="20"/>
        <v>0</v>
      </c>
      <c r="Q194" s="196">
        <f t="shared" si="21"/>
        <v>0</v>
      </c>
      <c r="R194" s="196">
        <f t="shared" si="22"/>
        <v>0</v>
      </c>
      <c r="S194" s="66"/>
      <c r="T194" s="197">
        <f t="shared" si="23"/>
        <v>0</v>
      </c>
      <c r="U194" s="197">
        <v>0</v>
      </c>
      <c r="V194" s="197">
        <f t="shared" si="24"/>
        <v>0</v>
      </c>
      <c r="W194" s="197">
        <v>0</v>
      </c>
      <c r="X194" s="198">
        <f t="shared" si="25"/>
        <v>0</v>
      </c>
      <c r="Y194" s="37"/>
      <c r="Z194" s="37"/>
      <c r="AA194" s="37"/>
      <c r="AB194" s="37"/>
      <c r="AC194" s="37"/>
      <c r="AD194" s="37"/>
      <c r="AE194" s="37"/>
      <c r="AR194" s="199" t="s">
        <v>821</v>
      </c>
      <c r="AT194" s="199" t="s">
        <v>331</v>
      </c>
      <c r="AU194" s="199" t="s">
        <v>96</v>
      </c>
      <c r="AY194" s="19" t="s">
        <v>329</v>
      </c>
      <c r="BE194" s="115">
        <f t="shared" si="26"/>
        <v>0</v>
      </c>
      <c r="BF194" s="115">
        <f t="shared" si="27"/>
        <v>0</v>
      </c>
      <c r="BG194" s="115">
        <f t="shared" si="28"/>
        <v>0</v>
      </c>
      <c r="BH194" s="115">
        <f t="shared" si="29"/>
        <v>0</v>
      </c>
      <c r="BI194" s="115">
        <f t="shared" si="30"/>
        <v>0</v>
      </c>
      <c r="BJ194" s="19" t="s">
        <v>96</v>
      </c>
      <c r="BK194" s="200">
        <f t="shared" si="31"/>
        <v>0</v>
      </c>
      <c r="BL194" s="19" t="s">
        <v>821</v>
      </c>
      <c r="BM194" s="199" t="s">
        <v>6073</v>
      </c>
    </row>
    <row r="195" spans="1:65" s="2" customFormat="1" ht="21.75" customHeight="1">
      <c r="A195" s="37"/>
      <c r="B195" s="153"/>
      <c r="C195" s="233" t="s">
        <v>633</v>
      </c>
      <c r="D195" s="233" t="s">
        <v>483</v>
      </c>
      <c r="E195" s="234" t="s">
        <v>6008</v>
      </c>
      <c r="F195" s="235" t="s">
        <v>6009</v>
      </c>
      <c r="G195" s="236" t="s">
        <v>342</v>
      </c>
      <c r="H195" s="237">
        <v>1</v>
      </c>
      <c r="I195" s="238"/>
      <c r="J195" s="239"/>
      <c r="K195" s="237">
        <f t="shared" si="19"/>
        <v>0</v>
      </c>
      <c r="L195" s="239"/>
      <c r="M195" s="240"/>
      <c r="N195" s="241" t="s">
        <v>1</v>
      </c>
      <c r="O195" s="195" t="s">
        <v>47</v>
      </c>
      <c r="P195" s="196">
        <f t="shared" si="20"/>
        <v>0</v>
      </c>
      <c r="Q195" s="196">
        <f t="shared" si="21"/>
        <v>0</v>
      </c>
      <c r="R195" s="196">
        <f t="shared" si="22"/>
        <v>0</v>
      </c>
      <c r="S195" s="66"/>
      <c r="T195" s="197">
        <f t="shared" si="23"/>
        <v>0</v>
      </c>
      <c r="U195" s="197">
        <v>2.7999999999999998E-4</v>
      </c>
      <c r="V195" s="197">
        <f t="shared" si="24"/>
        <v>2.7999999999999998E-4</v>
      </c>
      <c r="W195" s="197">
        <v>0</v>
      </c>
      <c r="X195" s="198">
        <f t="shared" si="25"/>
        <v>0</v>
      </c>
      <c r="Y195" s="37"/>
      <c r="Z195" s="37"/>
      <c r="AA195" s="37"/>
      <c r="AB195" s="37"/>
      <c r="AC195" s="37"/>
      <c r="AD195" s="37"/>
      <c r="AE195" s="37"/>
      <c r="AR195" s="199" t="s">
        <v>1223</v>
      </c>
      <c r="AT195" s="199" t="s">
        <v>483</v>
      </c>
      <c r="AU195" s="199" t="s">
        <v>96</v>
      </c>
      <c r="AY195" s="19" t="s">
        <v>329</v>
      </c>
      <c r="BE195" s="115">
        <f t="shared" si="26"/>
        <v>0</v>
      </c>
      <c r="BF195" s="115">
        <f t="shared" si="27"/>
        <v>0</v>
      </c>
      <c r="BG195" s="115">
        <f t="shared" si="28"/>
        <v>0</v>
      </c>
      <c r="BH195" s="115">
        <f t="shared" si="29"/>
        <v>0</v>
      </c>
      <c r="BI195" s="115">
        <f t="shared" si="30"/>
        <v>0</v>
      </c>
      <c r="BJ195" s="19" t="s">
        <v>96</v>
      </c>
      <c r="BK195" s="200">
        <f t="shared" si="31"/>
        <v>0</v>
      </c>
      <c r="BL195" s="19" t="s">
        <v>1223</v>
      </c>
      <c r="BM195" s="199" t="s">
        <v>6074</v>
      </c>
    </row>
    <row r="196" spans="1:65" s="2" customFormat="1" ht="16.5" customHeight="1">
      <c r="A196" s="37"/>
      <c r="B196" s="153"/>
      <c r="C196" s="187" t="s">
        <v>639</v>
      </c>
      <c r="D196" s="187" t="s">
        <v>331</v>
      </c>
      <c r="E196" s="188" t="s">
        <v>6075</v>
      </c>
      <c r="F196" s="189" t="s">
        <v>6076</v>
      </c>
      <c r="G196" s="190" t="s">
        <v>646</v>
      </c>
      <c r="H196" s="191">
        <v>1</v>
      </c>
      <c r="I196" s="192"/>
      <c r="J196" s="192"/>
      <c r="K196" s="191">
        <f t="shared" si="19"/>
        <v>0</v>
      </c>
      <c r="L196" s="193"/>
      <c r="M196" s="38"/>
      <c r="N196" s="194" t="s">
        <v>1</v>
      </c>
      <c r="O196" s="195" t="s">
        <v>47</v>
      </c>
      <c r="P196" s="196">
        <f t="shared" si="20"/>
        <v>0</v>
      </c>
      <c r="Q196" s="196">
        <f t="shared" si="21"/>
        <v>0</v>
      </c>
      <c r="R196" s="196">
        <f t="shared" si="22"/>
        <v>0</v>
      </c>
      <c r="S196" s="66"/>
      <c r="T196" s="197">
        <f t="shared" si="23"/>
        <v>0</v>
      </c>
      <c r="U196" s="197">
        <v>1.0000000000000001E-5</v>
      </c>
      <c r="V196" s="197">
        <f t="shared" si="24"/>
        <v>1.0000000000000001E-5</v>
      </c>
      <c r="W196" s="197">
        <v>0</v>
      </c>
      <c r="X196" s="198">
        <f t="shared" si="25"/>
        <v>0</v>
      </c>
      <c r="Y196" s="37"/>
      <c r="Z196" s="37"/>
      <c r="AA196" s="37"/>
      <c r="AB196" s="37"/>
      <c r="AC196" s="37"/>
      <c r="AD196" s="37"/>
      <c r="AE196" s="37"/>
      <c r="AR196" s="199" t="s">
        <v>821</v>
      </c>
      <c r="AT196" s="199" t="s">
        <v>331</v>
      </c>
      <c r="AU196" s="199" t="s">
        <v>96</v>
      </c>
      <c r="AY196" s="19" t="s">
        <v>329</v>
      </c>
      <c r="BE196" s="115">
        <f t="shared" si="26"/>
        <v>0</v>
      </c>
      <c r="BF196" s="115">
        <f t="shared" si="27"/>
        <v>0</v>
      </c>
      <c r="BG196" s="115">
        <f t="shared" si="28"/>
        <v>0</v>
      </c>
      <c r="BH196" s="115">
        <f t="shared" si="29"/>
        <v>0</v>
      </c>
      <c r="BI196" s="115">
        <f t="shared" si="30"/>
        <v>0</v>
      </c>
      <c r="BJ196" s="19" t="s">
        <v>96</v>
      </c>
      <c r="BK196" s="200">
        <f t="shared" si="31"/>
        <v>0</v>
      </c>
      <c r="BL196" s="19" t="s">
        <v>821</v>
      </c>
      <c r="BM196" s="199" t="s">
        <v>6077</v>
      </c>
    </row>
    <row r="197" spans="1:65" s="2" customFormat="1" ht="33" customHeight="1">
      <c r="A197" s="37"/>
      <c r="B197" s="153"/>
      <c r="C197" s="233" t="s">
        <v>643</v>
      </c>
      <c r="D197" s="233" t="s">
        <v>483</v>
      </c>
      <c r="E197" s="234" t="s">
        <v>6078</v>
      </c>
      <c r="F197" s="235" t="s">
        <v>6079</v>
      </c>
      <c r="G197" s="236" t="s">
        <v>646</v>
      </c>
      <c r="H197" s="237">
        <v>1</v>
      </c>
      <c r="I197" s="238"/>
      <c r="J197" s="239"/>
      <c r="K197" s="237">
        <f t="shared" si="19"/>
        <v>0</v>
      </c>
      <c r="L197" s="239"/>
      <c r="M197" s="240"/>
      <c r="N197" s="241" t="s">
        <v>1</v>
      </c>
      <c r="O197" s="195" t="s">
        <v>47</v>
      </c>
      <c r="P197" s="196">
        <f t="shared" si="20"/>
        <v>0</v>
      </c>
      <c r="Q197" s="196">
        <f t="shared" si="21"/>
        <v>0</v>
      </c>
      <c r="R197" s="196">
        <f t="shared" si="22"/>
        <v>0</v>
      </c>
      <c r="S197" s="66"/>
      <c r="T197" s="197">
        <f t="shared" si="23"/>
        <v>0</v>
      </c>
      <c r="U197" s="197">
        <v>3.1E-4</v>
      </c>
      <c r="V197" s="197">
        <f t="shared" si="24"/>
        <v>3.1E-4</v>
      </c>
      <c r="W197" s="197">
        <v>0</v>
      </c>
      <c r="X197" s="198">
        <f t="shared" si="25"/>
        <v>0</v>
      </c>
      <c r="Y197" s="37"/>
      <c r="Z197" s="37"/>
      <c r="AA197" s="37"/>
      <c r="AB197" s="37"/>
      <c r="AC197" s="37"/>
      <c r="AD197" s="37"/>
      <c r="AE197" s="37"/>
      <c r="AR197" s="199" t="s">
        <v>1223</v>
      </c>
      <c r="AT197" s="199" t="s">
        <v>483</v>
      </c>
      <c r="AU197" s="199" t="s">
        <v>96</v>
      </c>
      <c r="AY197" s="19" t="s">
        <v>329</v>
      </c>
      <c r="BE197" s="115">
        <f t="shared" si="26"/>
        <v>0</v>
      </c>
      <c r="BF197" s="115">
        <f t="shared" si="27"/>
        <v>0</v>
      </c>
      <c r="BG197" s="115">
        <f t="shared" si="28"/>
        <v>0</v>
      </c>
      <c r="BH197" s="115">
        <f t="shared" si="29"/>
        <v>0</v>
      </c>
      <c r="BI197" s="115">
        <f t="shared" si="30"/>
        <v>0</v>
      </c>
      <c r="BJ197" s="19" t="s">
        <v>96</v>
      </c>
      <c r="BK197" s="200">
        <f t="shared" si="31"/>
        <v>0</v>
      </c>
      <c r="BL197" s="19" t="s">
        <v>1223</v>
      </c>
      <c r="BM197" s="199" t="s">
        <v>6080</v>
      </c>
    </row>
    <row r="198" spans="1:65" s="2" customFormat="1" ht="21.75" customHeight="1">
      <c r="A198" s="37"/>
      <c r="B198" s="153"/>
      <c r="C198" s="187" t="s">
        <v>648</v>
      </c>
      <c r="D198" s="187" t="s">
        <v>331</v>
      </c>
      <c r="E198" s="188" t="s">
        <v>6081</v>
      </c>
      <c r="F198" s="189" t="s">
        <v>6082</v>
      </c>
      <c r="G198" s="190" t="s">
        <v>342</v>
      </c>
      <c r="H198" s="191">
        <v>25</v>
      </c>
      <c r="I198" s="192"/>
      <c r="J198" s="192"/>
      <c r="K198" s="191">
        <f t="shared" si="19"/>
        <v>0</v>
      </c>
      <c r="L198" s="193"/>
      <c r="M198" s="38"/>
      <c r="N198" s="194" t="s">
        <v>1</v>
      </c>
      <c r="O198" s="195" t="s">
        <v>47</v>
      </c>
      <c r="P198" s="196">
        <f t="shared" si="20"/>
        <v>0</v>
      </c>
      <c r="Q198" s="196">
        <f t="shared" si="21"/>
        <v>0</v>
      </c>
      <c r="R198" s="196">
        <f t="shared" si="22"/>
        <v>0</v>
      </c>
      <c r="S198" s="66"/>
      <c r="T198" s="197">
        <f t="shared" si="23"/>
        <v>0</v>
      </c>
      <c r="U198" s="197">
        <v>0</v>
      </c>
      <c r="V198" s="197">
        <f t="shared" si="24"/>
        <v>0</v>
      </c>
      <c r="W198" s="197">
        <v>0</v>
      </c>
      <c r="X198" s="198">
        <f t="shared" si="25"/>
        <v>0</v>
      </c>
      <c r="Y198" s="37"/>
      <c r="Z198" s="37"/>
      <c r="AA198" s="37"/>
      <c r="AB198" s="37"/>
      <c r="AC198" s="37"/>
      <c r="AD198" s="37"/>
      <c r="AE198" s="37"/>
      <c r="AR198" s="199" t="s">
        <v>821</v>
      </c>
      <c r="AT198" s="199" t="s">
        <v>331</v>
      </c>
      <c r="AU198" s="199" t="s">
        <v>96</v>
      </c>
      <c r="AY198" s="19" t="s">
        <v>329</v>
      </c>
      <c r="BE198" s="115">
        <f t="shared" si="26"/>
        <v>0</v>
      </c>
      <c r="BF198" s="115">
        <f t="shared" si="27"/>
        <v>0</v>
      </c>
      <c r="BG198" s="115">
        <f t="shared" si="28"/>
        <v>0</v>
      </c>
      <c r="BH198" s="115">
        <f t="shared" si="29"/>
        <v>0</v>
      </c>
      <c r="BI198" s="115">
        <f t="shared" si="30"/>
        <v>0</v>
      </c>
      <c r="BJ198" s="19" t="s">
        <v>96</v>
      </c>
      <c r="BK198" s="200">
        <f t="shared" si="31"/>
        <v>0</v>
      </c>
      <c r="BL198" s="19" t="s">
        <v>821</v>
      </c>
      <c r="BM198" s="199" t="s">
        <v>6083</v>
      </c>
    </row>
    <row r="199" spans="1:65" s="2" customFormat="1" ht="24.2" customHeight="1">
      <c r="A199" s="37"/>
      <c r="B199" s="153"/>
      <c r="C199" s="187" t="s">
        <v>652</v>
      </c>
      <c r="D199" s="187" t="s">
        <v>331</v>
      </c>
      <c r="E199" s="188" t="s">
        <v>6084</v>
      </c>
      <c r="F199" s="189" t="s">
        <v>6085</v>
      </c>
      <c r="G199" s="190" t="s">
        <v>3368</v>
      </c>
      <c r="H199" s="191">
        <v>1</v>
      </c>
      <c r="I199" s="192"/>
      <c r="J199" s="192"/>
      <c r="K199" s="191">
        <f t="shared" si="19"/>
        <v>0</v>
      </c>
      <c r="L199" s="193"/>
      <c r="M199" s="38"/>
      <c r="N199" s="194" t="s">
        <v>1</v>
      </c>
      <c r="O199" s="195" t="s">
        <v>47</v>
      </c>
      <c r="P199" s="196">
        <f t="shared" si="20"/>
        <v>0</v>
      </c>
      <c r="Q199" s="196">
        <f t="shared" si="21"/>
        <v>0</v>
      </c>
      <c r="R199" s="196">
        <f t="shared" si="22"/>
        <v>0</v>
      </c>
      <c r="S199" s="66"/>
      <c r="T199" s="197">
        <f t="shared" si="23"/>
        <v>0</v>
      </c>
      <c r="U199" s="197">
        <v>0</v>
      </c>
      <c r="V199" s="197">
        <f t="shared" si="24"/>
        <v>0</v>
      </c>
      <c r="W199" s="197">
        <v>0</v>
      </c>
      <c r="X199" s="198">
        <f t="shared" si="25"/>
        <v>0</v>
      </c>
      <c r="Y199" s="37"/>
      <c r="Z199" s="37"/>
      <c r="AA199" s="37"/>
      <c r="AB199" s="37"/>
      <c r="AC199" s="37"/>
      <c r="AD199" s="37"/>
      <c r="AE199" s="37"/>
      <c r="AR199" s="199" t="s">
        <v>821</v>
      </c>
      <c r="AT199" s="199" t="s">
        <v>331</v>
      </c>
      <c r="AU199" s="199" t="s">
        <v>96</v>
      </c>
      <c r="AY199" s="19" t="s">
        <v>329</v>
      </c>
      <c r="BE199" s="115">
        <f t="shared" si="26"/>
        <v>0</v>
      </c>
      <c r="BF199" s="115">
        <f t="shared" si="27"/>
        <v>0</v>
      </c>
      <c r="BG199" s="115">
        <f t="shared" si="28"/>
        <v>0</v>
      </c>
      <c r="BH199" s="115">
        <f t="shared" si="29"/>
        <v>0</v>
      </c>
      <c r="BI199" s="115">
        <f t="shared" si="30"/>
        <v>0</v>
      </c>
      <c r="BJ199" s="19" t="s">
        <v>96</v>
      </c>
      <c r="BK199" s="200">
        <f t="shared" si="31"/>
        <v>0</v>
      </c>
      <c r="BL199" s="19" t="s">
        <v>821</v>
      </c>
      <c r="BM199" s="199" t="s">
        <v>6086</v>
      </c>
    </row>
    <row r="200" spans="1:65" s="12" customFormat="1" ht="25.9" customHeight="1">
      <c r="B200" s="173"/>
      <c r="D200" s="174" t="s">
        <v>82</v>
      </c>
      <c r="E200" s="175" t="s">
        <v>6087</v>
      </c>
      <c r="F200" s="175" t="s">
        <v>6088</v>
      </c>
      <c r="I200" s="176"/>
      <c r="J200" s="176"/>
      <c r="K200" s="177">
        <f>BK200</f>
        <v>0</v>
      </c>
      <c r="M200" s="173"/>
      <c r="N200" s="178"/>
      <c r="O200" s="179"/>
      <c r="P200" s="179"/>
      <c r="Q200" s="180">
        <f>SUM(Q201:Q204)</f>
        <v>0</v>
      </c>
      <c r="R200" s="180">
        <f>SUM(R201:R204)</f>
        <v>0</v>
      </c>
      <c r="S200" s="179"/>
      <c r="T200" s="181">
        <f>SUM(T201:T204)</f>
        <v>0</v>
      </c>
      <c r="U200" s="179"/>
      <c r="V200" s="181">
        <f>SUM(V201:V204)</f>
        <v>0</v>
      </c>
      <c r="W200" s="179"/>
      <c r="X200" s="182">
        <f>SUM(X201:X204)</f>
        <v>0</v>
      </c>
      <c r="AR200" s="174" t="s">
        <v>335</v>
      </c>
      <c r="AT200" s="183" t="s">
        <v>82</v>
      </c>
      <c r="AU200" s="183" t="s">
        <v>83</v>
      </c>
      <c r="AY200" s="174" t="s">
        <v>329</v>
      </c>
      <c r="BK200" s="184">
        <f>SUM(BK201:BK204)</f>
        <v>0</v>
      </c>
    </row>
    <row r="201" spans="1:65" s="2" customFormat="1" ht="16.5" customHeight="1">
      <c r="A201" s="37"/>
      <c r="B201" s="153"/>
      <c r="C201" s="187" t="s">
        <v>659</v>
      </c>
      <c r="D201" s="187" t="s">
        <v>331</v>
      </c>
      <c r="E201" s="188" t="s">
        <v>6089</v>
      </c>
      <c r="F201" s="189" t="s">
        <v>6090</v>
      </c>
      <c r="G201" s="190" t="s">
        <v>6091</v>
      </c>
      <c r="H201" s="191">
        <v>1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0</v>
      </c>
      <c r="V201" s="197">
        <f>U201*H201</f>
        <v>0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3295</v>
      </c>
      <c r="AT201" s="199" t="s">
        <v>331</v>
      </c>
      <c r="AU201" s="199" t="s">
        <v>90</v>
      </c>
      <c r="AY201" s="19" t="s">
        <v>329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3295</v>
      </c>
      <c r="BM201" s="199" t="s">
        <v>6092</v>
      </c>
    </row>
    <row r="202" spans="1:65" s="2" customFormat="1" ht="16.5" customHeight="1">
      <c r="A202" s="37"/>
      <c r="B202" s="153"/>
      <c r="C202" s="187" t="s">
        <v>665</v>
      </c>
      <c r="D202" s="187" t="s">
        <v>331</v>
      </c>
      <c r="E202" s="188" t="s">
        <v>6093</v>
      </c>
      <c r="F202" s="189" t="s">
        <v>6094</v>
      </c>
      <c r="G202" s="190" t="s">
        <v>6091</v>
      </c>
      <c r="H202" s="191">
        <v>1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3295</v>
      </c>
      <c r="AT202" s="199" t="s">
        <v>331</v>
      </c>
      <c r="AU202" s="199" t="s">
        <v>90</v>
      </c>
      <c r="AY202" s="19" t="s">
        <v>329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3295</v>
      </c>
      <c r="BM202" s="199" t="s">
        <v>6095</v>
      </c>
    </row>
    <row r="203" spans="1:65" s="2" customFormat="1" ht="16.5" customHeight="1">
      <c r="A203" s="37"/>
      <c r="B203" s="153"/>
      <c r="C203" s="187" t="s">
        <v>671</v>
      </c>
      <c r="D203" s="187" t="s">
        <v>331</v>
      </c>
      <c r="E203" s="188" t="s">
        <v>6096</v>
      </c>
      <c r="F203" s="189" t="s">
        <v>6097</v>
      </c>
      <c r="G203" s="190" t="s">
        <v>6091</v>
      </c>
      <c r="H203" s="191">
        <v>1</v>
      </c>
      <c r="I203" s="192"/>
      <c r="J203" s="192"/>
      <c r="K203" s="191">
        <f>ROUND(P203*H203,3)</f>
        <v>0</v>
      </c>
      <c r="L203" s="193"/>
      <c r="M203" s="38"/>
      <c r="N203" s="194" t="s">
        <v>1</v>
      </c>
      <c r="O203" s="195" t="s">
        <v>47</v>
      </c>
      <c r="P203" s="196">
        <f>I203+J203</f>
        <v>0</v>
      </c>
      <c r="Q203" s="196">
        <f>ROUND(I203*H203,3)</f>
        <v>0</v>
      </c>
      <c r="R203" s="196">
        <f>ROUND(J203*H203,3)</f>
        <v>0</v>
      </c>
      <c r="S203" s="66"/>
      <c r="T203" s="197">
        <f>S203*H203</f>
        <v>0</v>
      </c>
      <c r="U203" s="197">
        <v>0</v>
      </c>
      <c r="V203" s="197">
        <f>U203*H203</f>
        <v>0</v>
      </c>
      <c r="W203" s="197">
        <v>0</v>
      </c>
      <c r="X203" s="198">
        <f>W203*H203</f>
        <v>0</v>
      </c>
      <c r="Y203" s="37"/>
      <c r="Z203" s="37"/>
      <c r="AA203" s="37"/>
      <c r="AB203" s="37"/>
      <c r="AC203" s="37"/>
      <c r="AD203" s="37"/>
      <c r="AE203" s="37"/>
      <c r="AR203" s="199" t="s">
        <v>3295</v>
      </c>
      <c r="AT203" s="199" t="s">
        <v>331</v>
      </c>
      <c r="AU203" s="199" t="s">
        <v>90</v>
      </c>
      <c r="AY203" s="19" t="s">
        <v>329</v>
      </c>
      <c r="BE203" s="115">
        <f>IF(O203="základná",K203,0)</f>
        <v>0</v>
      </c>
      <c r="BF203" s="115">
        <f>IF(O203="znížená",K203,0)</f>
        <v>0</v>
      </c>
      <c r="BG203" s="115">
        <f>IF(O203="zákl. prenesená",K203,0)</f>
        <v>0</v>
      </c>
      <c r="BH203" s="115">
        <f>IF(O203="zníž. prenesená",K203,0)</f>
        <v>0</v>
      </c>
      <c r="BI203" s="115">
        <f>IF(O203="nulová",K203,0)</f>
        <v>0</v>
      </c>
      <c r="BJ203" s="19" t="s">
        <v>96</v>
      </c>
      <c r="BK203" s="200">
        <f>ROUND(P203*H203,3)</f>
        <v>0</v>
      </c>
      <c r="BL203" s="19" t="s">
        <v>3295</v>
      </c>
      <c r="BM203" s="199" t="s">
        <v>6098</v>
      </c>
    </row>
    <row r="204" spans="1:65" s="2" customFormat="1" ht="16.5" customHeight="1">
      <c r="A204" s="37"/>
      <c r="B204" s="153"/>
      <c r="C204" s="187" t="s">
        <v>685</v>
      </c>
      <c r="D204" s="187" t="s">
        <v>331</v>
      </c>
      <c r="E204" s="188" t="s">
        <v>6099</v>
      </c>
      <c r="F204" s="189" t="s">
        <v>6100</v>
      </c>
      <c r="G204" s="190" t="s">
        <v>6091</v>
      </c>
      <c r="H204" s="191">
        <v>1</v>
      </c>
      <c r="I204" s="192"/>
      <c r="J204" s="192"/>
      <c r="K204" s="191">
        <f>ROUND(P204*H204,3)</f>
        <v>0</v>
      </c>
      <c r="L204" s="193"/>
      <c r="M204" s="38"/>
      <c r="N204" s="242" t="s">
        <v>1</v>
      </c>
      <c r="O204" s="243" t="s">
        <v>47</v>
      </c>
      <c r="P204" s="244">
        <f>I204+J204</f>
        <v>0</v>
      </c>
      <c r="Q204" s="244">
        <f>ROUND(I204*H204,3)</f>
        <v>0</v>
      </c>
      <c r="R204" s="244">
        <f>ROUND(J204*H204,3)</f>
        <v>0</v>
      </c>
      <c r="S204" s="245"/>
      <c r="T204" s="246">
        <f>S204*H204</f>
        <v>0</v>
      </c>
      <c r="U204" s="246">
        <v>0</v>
      </c>
      <c r="V204" s="246">
        <f>U204*H204</f>
        <v>0</v>
      </c>
      <c r="W204" s="246">
        <v>0</v>
      </c>
      <c r="X204" s="247">
        <f>W204*H204</f>
        <v>0</v>
      </c>
      <c r="Y204" s="37"/>
      <c r="Z204" s="37"/>
      <c r="AA204" s="37"/>
      <c r="AB204" s="37"/>
      <c r="AC204" s="37"/>
      <c r="AD204" s="37"/>
      <c r="AE204" s="37"/>
      <c r="AR204" s="199" t="s">
        <v>3295</v>
      </c>
      <c r="AT204" s="199" t="s">
        <v>331</v>
      </c>
      <c r="AU204" s="199" t="s">
        <v>90</v>
      </c>
      <c r="AY204" s="19" t="s">
        <v>329</v>
      </c>
      <c r="BE204" s="115">
        <f>IF(O204="základná",K204,0)</f>
        <v>0</v>
      </c>
      <c r="BF204" s="115">
        <f>IF(O204="znížená",K204,0)</f>
        <v>0</v>
      </c>
      <c r="BG204" s="115">
        <f>IF(O204="zákl. prenesená",K204,0)</f>
        <v>0</v>
      </c>
      <c r="BH204" s="115">
        <f>IF(O204="zníž. prenesená",K204,0)</f>
        <v>0</v>
      </c>
      <c r="BI204" s="115">
        <f>IF(O204="nulová",K204,0)</f>
        <v>0</v>
      </c>
      <c r="BJ204" s="19" t="s">
        <v>96</v>
      </c>
      <c r="BK204" s="200">
        <f>ROUND(P204*H204,3)</f>
        <v>0</v>
      </c>
      <c r="BL204" s="19" t="s">
        <v>3295</v>
      </c>
      <c r="BM204" s="199" t="s">
        <v>6101</v>
      </c>
    </row>
    <row r="205" spans="1:65" s="2" customFormat="1" ht="6.95" customHeight="1">
      <c r="A205" s="37"/>
      <c r="B205" s="55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38"/>
      <c r="N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36:L204" xr:uid="{00000000-0009-0000-0000-000014000000}"/>
  <mergeCells count="17"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18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166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5961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6102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SUM(BE137:BE187)),  2)</f>
        <v>0</v>
      </c>
      <c r="G39" s="130"/>
      <c r="H39" s="130"/>
      <c r="I39" s="131">
        <v>0.2</v>
      </c>
      <c r="J39" s="130"/>
      <c r="K39" s="129">
        <f>ROUND(((SUM(BE108:BE115) + SUM(BE137:BE187))*I39),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SUM(BF137:BF187)),  2)</f>
        <v>0</v>
      </c>
      <c r="G40" s="130"/>
      <c r="H40" s="130"/>
      <c r="I40" s="131">
        <v>0.2</v>
      </c>
      <c r="J40" s="130"/>
      <c r="K40" s="129">
        <f>ROUND(((SUM(BF108:BF115) + SUM(BF137:BF187))*I40),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SUM(BG137:BG187)),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SUM(BH137:BH187)),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SUM(BI137:BI187)),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5961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04.02 - Meracia a regulačná zostava (plyn)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Q137</f>
        <v>0</v>
      </c>
      <c r="J98" s="79">
        <f t="shared" si="0"/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284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K138</f>
        <v>0</v>
      </c>
      <c r="M99" s="143"/>
    </row>
    <row r="100" spans="1:65" s="10" customFormat="1" ht="19.899999999999999" customHeight="1">
      <c r="B100" s="147"/>
      <c r="D100" s="148" t="s">
        <v>285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K139</f>
        <v>0</v>
      </c>
      <c r="M100" s="147"/>
    </row>
    <row r="101" spans="1:65" s="10" customFormat="1" ht="19.899999999999999" customHeight="1">
      <c r="B101" s="147"/>
      <c r="D101" s="148" t="s">
        <v>286</v>
      </c>
      <c r="E101" s="149"/>
      <c r="F101" s="149"/>
      <c r="G101" s="149"/>
      <c r="H101" s="149"/>
      <c r="I101" s="150">
        <f>Q153</f>
        <v>0</v>
      </c>
      <c r="J101" s="150">
        <f>R153</f>
        <v>0</v>
      </c>
      <c r="K101" s="150">
        <f>K153</f>
        <v>0</v>
      </c>
      <c r="M101" s="147"/>
    </row>
    <row r="102" spans="1:65" s="9" customFormat="1" ht="24.95" customHeight="1">
      <c r="B102" s="143"/>
      <c r="D102" s="144" t="s">
        <v>291</v>
      </c>
      <c r="E102" s="145"/>
      <c r="F102" s="145"/>
      <c r="G102" s="145"/>
      <c r="H102" s="145"/>
      <c r="I102" s="146">
        <f>Q159</f>
        <v>0</v>
      </c>
      <c r="J102" s="146">
        <f>R159</f>
        <v>0</v>
      </c>
      <c r="K102" s="146">
        <f>K159</f>
        <v>0</v>
      </c>
      <c r="M102" s="143"/>
    </row>
    <row r="103" spans="1:65" s="10" customFormat="1" ht="19.899999999999999" customHeight="1">
      <c r="B103" s="147"/>
      <c r="D103" s="148" t="s">
        <v>6103</v>
      </c>
      <c r="E103" s="149"/>
      <c r="F103" s="149"/>
      <c r="G103" s="149"/>
      <c r="H103" s="149"/>
      <c r="I103" s="150">
        <f>Q160</f>
        <v>0</v>
      </c>
      <c r="J103" s="150">
        <f>R160</f>
        <v>0</v>
      </c>
      <c r="K103" s="150">
        <f>K160</f>
        <v>0</v>
      </c>
      <c r="M103" s="147"/>
    </row>
    <row r="104" spans="1:65" s="10" customFormat="1" ht="19.899999999999999" customHeight="1">
      <c r="B104" s="147"/>
      <c r="D104" s="148" t="s">
        <v>296</v>
      </c>
      <c r="E104" s="149"/>
      <c r="F104" s="149"/>
      <c r="G104" s="149"/>
      <c r="H104" s="149"/>
      <c r="I104" s="150">
        <f>Q181</f>
        <v>0</v>
      </c>
      <c r="J104" s="150">
        <f>R181</f>
        <v>0</v>
      </c>
      <c r="K104" s="150">
        <f>K181</f>
        <v>0</v>
      </c>
      <c r="M104" s="147"/>
    </row>
    <row r="105" spans="1:65" s="9" customFormat="1" ht="24.95" customHeight="1">
      <c r="B105" s="143"/>
      <c r="D105" s="144" t="s">
        <v>3103</v>
      </c>
      <c r="E105" s="145"/>
      <c r="F105" s="145"/>
      <c r="G105" s="145"/>
      <c r="H105" s="145"/>
      <c r="I105" s="146">
        <f>Q186</f>
        <v>0</v>
      </c>
      <c r="J105" s="146">
        <f>R186</f>
        <v>0</v>
      </c>
      <c r="K105" s="146">
        <f>K186</f>
        <v>0</v>
      </c>
      <c r="M105" s="143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302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23" t="s">
        <v>303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305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306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307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308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309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310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266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311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4" t="str">
        <f>E7</f>
        <v>Krytá plaváreň Lučenec</v>
      </c>
      <c r="F125" s="325"/>
      <c r="G125" s="325"/>
      <c r="H125" s="325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272</v>
      </c>
      <c r="M126" s="22"/>
    </row>
    <row r="127" spans="1:65" s="2" customFormat="1" ht="16.5" customHeight="1">
      <c r="A127" s="37"/>
      <c r="B127" s="38"/>
      <c r="C127" s="37"/>
      <c r="D127" s="37"/>
      <c r="E127" s="324" t="s">
        <v>5961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274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5" t="str">
        <f>E11</f>
        <v>04.02 - Meracia a regulačná zostava (plyn)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21. 4. 2022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312</v>
      </c>
      <c r="D136" s="164" t="s">
        <v>66</v>
      </c>
      <c r="E136" s="164" t="s">
        <v>62</v>
      </c>
      <c r="F136" s="164" t="s">
        <v>63</v>
      </c>
      <c r="G136" s="164" t="s">
        <v>313</v>
      </c>
      <c r="H136" s="164" t="s">
        <v>314</v>
      </c>
      <c r="I136" s="164" t="s">
        <v>315</v>
      </c>
      <c r="J136" s="164" t="s">
        <v>316</v>
      </c>
      <c r="K136" s="165" t="s">
        <v>281</v>
      </c>
      <c r="L136" s="166" t="s">
        <v>317</v>
      </c>
      <c r="M136" s="167"/>
      <c r="N136" s="70" t="s">
        <v>1</v>
      </c>
      <c r="O136" s="71" t="s">
        <v>45</v>
      </c>
      <c r="P136" s="71" t="s">
        <v>318</v>
      </c>
      <c r="Q136" s="71" t="s">
        <v>319</v>
      </c>
      <c r="R136" s="71" t="s">
        <v>320</v>
      </c>
      <c r="S136" s="71" t="s">
        <v>321</v>
      </c>
      <c r="T136" s="71" t="s">
        <v>322</v>
      </c>
      <c r="U136" s="71" t="s">
        <v>323</v>
      </c>
      <c r="V136" s="71" t="s">
        <v>324</v>
      </c>
      <c r="W136" s="71" t="s">
        <v>325</v>
      </c>
      <c r="X136" s="72" t="s">
        <v>326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276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Q138+Q159+Q186</f>
        <v>0</v>
      </c>
      <c r="R137" s="169">
        <f>R138+R159+R186</f>
        <v>0</v>
      </c>
      <c r="S137" s="74"/>
      <c r="T137" s="170">
        <f>T138+T159+T186</f>
        <v>0</v>
      </c>
      <c r="U137" s="74"/>
      <c r="V137" s="170">
        <f>V138+V159+V186</f>
        <v>1.5884723599999999</v>
      </c>
      <c r="W137" s="74"/>
      <c r="X137" s="171">
        <f>X138+X159+X186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283</v>
      </c>
      <c r="BK137" s="172">
        <f>BK138+BK159+BK186</f>
        <v>0</v>
      </c>
    </row>
    <row r="138" spans="1:65" s="12" customFormat="1" ht="25.9" customHeight="1">
      <c r="B138" s="173"/>
      <c r="D138" s="174" t="s">
        <v>82</v>
      </c>
      <c r="E138" s="175" t="s">
        <v>327</v>
      </c>
      <c r="F138" s="175" t="s">
        <v>328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Q139+Q153</f>
        <v>0</v>
      </c>
      <c r="R138" s="180">
        <f>R139+R153</f>
        <v>0</v>
      </c>
      <c r="S138" s="179"/>
      <c r="T138" s="181">
        <f>T139+T153</f>
        <v>0</v>
      </c>
      <c r="U138" s="179"/>
      <c r="V138" s="181">
        <f>V139+V153</f>
        <v>1.51178736</v>
      </c>
      <c r="W138" s="179"/>
      <c r="X138" s="182">
        <f>X139+X153</f>
        <v>0</v>
      </c>
      <c r="AR138" s="174" t="s">
        <v>90</v>
      </c>
      <c r="AT138" s="183" t="s">
        <v>82</v>
      </c>
      <c r="AU138" s="183" t="s">
        <v>83</v>
      </c>
      <c r="AY138" s="174" t="s">
        <v>329</v>
      </c>
      <c r="BK138" s="184">
        <f>BK139+BK153</f>
        <v>0</v>
      </c>
    </row>
    <row r="139" spans="1:65" s="12" customFormat="1" ht="22.9" customHeight="1">
      <c r="B139" s="173"/>
      <c r="D139" s="174" t="s">
        <v>82</v>
      </c>
      <c r="E139" s="185" t="s">
        <v>90</v>
      </c>
      <c r="F139" s="185" t="s">
        <v>330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SUM(Q140:Q152)</f>
        <v>0</v>
      </c>
      <c r="R139" s="180">
        <f>SUM(R140:R152)</f>
        <v>0</v>
      </c>
      <c r="S139" s="179"/>
      <c r="T139" s="181">
        <f>SUM(T140:T152)</f>
        <v>0</v>
      </c>
      <c r="U139" s="179"/>
      <c r="V139" s="181">
        <f>SUM(V140:V152)</f>
        <v>0</v>
      </c>
      <c r="W139" s="179"/>
      <c r="X139" s="182">
        <f>SUM(X140:X152)</f>
        <v>0</v>
      </c>
      <c r="AR139" s="174" t="s">
        <v>90</v>
      </c>
      <c r="AT139" s="183" t="s">
        <v>82</v>
      </c>
      <c r="AU139" s="183" t="s">
        <v>90</v>
      </c>
      <c r="AY139" s="174" t="s">
        <v>329</v>
      </c>
      <c r="BK139" s="184">
        <f>SUM(BK140:BK152)</f>
        <v>0</v>
      </c>
    </row>
    <row r="140" spans="1:65" s="2" customFormat="1" ht="21.75" customHeight="1">
      <c r="A140" s="37"/>
      <c r="B140" s="153"/>
      <c r="C140" s="187" t="s">
        <v>90</v>
      </c>
      <c r="D140" s="187" t="s">
        <v>331</v>
      </c>
      <c r="E140" s="188" t="s">
        <v>5966</v>
      </c>
      <c r="F140" s="189" t="s">
        <v>5967</v>
      </c>
      <c r="G140" s="190" t="s">
        <v>362</v>
      </c>
      <c r="H140" s="191">
        <v>0.67200000000000004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335</v>
      </c>
      <c r="AT140" s="199" t="s">
        <v>331</v>
      </c>
      <c r="AU140" s="199" t="s">
        <v>96</v>
      </c>
      <c r="AY140" s="19" t="s">
        <v>329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335</v>
      </c>
      <c r="BM140" s="199" t="s">
        <v>6104</v>
      </c>
    </row>
    <row r="141" spans="1:65" s="13" customFormat="1" ht="11.25">
      <c r="B141" s="201"/>
      <c r="D141" s="202" t="s">
        <v>348</v>
      </c>
      <c r="E141" s="203" t="s">
        <v>1</v>
      </c>
      <c r="F141" s="204" t="s">
        <v>6105</v>
      </c>
      <c r="H141" s="205">
        <v>0.67200000000000004</v>
      </c>
      <c r="I141" s="206"/>
      <c r="J141" s="206"/>
      <c r="M141" s="201"/>
      <c r="N141" s="207"/>
      <c r="O141" s="208"/>
      <c r="P141" s="208"/>
      <c r="Q141" s="208"/>
      <c r="R141" s="208"/>
      <c r="S141" s="208"/>
      <c r="T141" s="208"/>
      <c r="U141" s="208"/>
      <c r="V141" s="208"/>
      <c r="W141" s="208"/>
      <c r="X141" s="209"/>
      <c r="AT141" s="203" t="s">
        <v>348</v>
      </c>
      <c r="AU141" s="203" t="s">
        <v>96</v>
      </c>
      <c r="AV141" s="13" t="s">
        <v>96</v>
      </c>
      <c r="AW141" s="13" t="s">
        <v>4</v>
      </c>
      <c r="AX141" s="13" t="s">
        <v>83</v>
      </c>
      <c r="AY141" s="203" t="s">
        <v>329</v>
      </c>
    </row>
    <row r="142" spans="1:65" s="15" customFormat="1" ht="11.25">
      <c r="B142" s="217"/>
      <c r="D142" s="202" t="s">
        <v>348</v>
      </c>
      <c r="E142" s="218" t="s">
        <v>1</v>
      </c>
      <c r="F142" s="219" t="s">
        <v>380</v>
      </c>
      <c r="H142" s="220">
        <v>0.67200000000000004</v>
      </c>
      <c r="I142" s="221"/>
      <c r="J142" s="221"/>
      <c r="M142" s="217"/>
      <c r="N142" s="222"/>
      <c r="O142" s="223"/>
      <c r="P142" s="223"/>
      <c r="Q142" s="223"/>
      <c r="R142" s="223"/>
      <c r="S142" s="223"/>
      <c r="T142" s="223"/>
      <c r="U142" s="223"/>
      <c r="V142" s="223"/>
      <c r="W142" s="223"/>
      <c r="X142" s="224"/>
      <c r="AT142" s="218" t="s">
        <v>348</v>
      </c>
      <c r="AU142" s="218" t="s">
        <v>96</v>
      </c>
      <c r="AV142" s="15" t="s">
        <v>335</v>
      </c>
      <c r="AW142" s="15" t="s">
        <v>4</v>
      </c>
      <c r="AX142" s="15" t="s">
        <v>90</v>
      </c>
      <c r="AY142" s="218" t="s">
        <v>329</v>
      </c>
    </row>
    <row r="143" spans="1:65" s="2" customFormat="1" ht="24.2" customHeight="1">
      <c r="A143" s="37"/>
      <c r="B143" s="153"/>
      <c r="C143" s="187" t="s">
        <v>96</v>
      </c>
      <c r="D143" s="187" t="s">
        <v>331</v>
      </c>
      <c r="E143" s="188" t="s">
        <v>5970</v>
      </c>
      <c r="F143" s="189" t="s">
        <v>5971</v>
      </c>
      <c r="G143" s="190" t="s">
        <v>362</v>
      </c>
      <c r="H143" s="191">
        <v>0.20200000000000001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335</v>
      </c>
      <c r="AT143" s="199" t="s">
        <v>331</v>
      </c>
      <c r="AU143" s="199" t="s">
        <v>96</v>
      </c>
      <c r="AY143" s="19" t="s">
        <v>329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335</v>
      </c>
      <c r="BM143" s="199" t="s">
        <v>6106</v>
      </c>
    </row>
    <row r="144" spans="1:65" s="13" customFormat="1" ht="11.25">
      <c r="B144" s="201"/>
      <c r="D144" s="202" t="s">
        <v>348</v>
      </c>
      <c r="E144" s="203" t="s">
        <v>1</v>
      </c>
      <c r="F144" s="204" t="s">
        <v>6107</v>
      </c>
      <c r="H144" s="205">
        <v>0.20200000000000001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348</v>
      </c>
      <c r="AU144" s="203" t="s">
        <v>96</v>
      </c>
      <c r="AV144" s="13" t="s">
        <v>96</v>
      </c>
      <c r="AW144" s="13" t="s">
        <v>4</v>
      </c>
      <c r="AX144" s="13" t="s">
        <v>90</v>
      </c>
      <c r="AY144" s="203" t="s">
        <v>329</v>
      </c>
    </row>
    <row r="145" spans="1:65" s="2" customFormat="1" ht="33" customHeight="1">
      <c r="A145" s="37"/>
      <c r="B145" s="153"/>
      <c r="C145" s="187" t="s">
        <v>178</v>
      </c>
      <c r="D145" s="187" t="s">
        <v>331</v>
      </c>
      <c r="E145" s="188" t="s">
        <v>2957</v>
      </c>
      <c r="F145" s="189" t="s">
        <v>2958</v>
      </c>
      <c r="G145" s="190" t="s">
        <v>362</v>
      </c>
      <c r="H145" s="191">
        <v>0.67200000000000004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335</v>
      </c>
      <c r="AT145" s="199" t="s">
        <v>331</v>
      </c>
      <c r="AU145" s="199" t="s">
        <v>96</v>
      </c>
      <c r="AY145" s="19" t="s">
        <v>329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335</v>
      </c>
      <c r="BM145" s="199" t="s">
        <v>6108</v>
      </c>
    </row>
    <row r="146" spans="1:65" s="13" customFormat="1" ht="11.25">
      <c r="B146" s="201"/>
      <c r="D146" s="202" t="s">
        <v>348</v>
      </c>
      <c r="E146" s="203" t="s">
        <v>1</v>
      </c>
      <c r="F146" s="204" t="s">
        <v>6109</v>
      </c>
      <c r="H146" s="205">
        <v>0.67200000000000004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348</v>
      </c>
      <c r="AU146" s="203" t="s">
        <v>96</v>
      </c>
      <c r="AV146" s="13" t="s">
        <v>96</v>
      </c>
      <c r="AW146" s="13" t="s">
        <v>4</v>
      </c>
      <c r="AX146" s="13" t="s">
        <v>90</v>
      </c>
      <c r="AY146" s="203" t="s">
        <v>329</v>
      </c>
    </row>
    <row r="147" spans="1:65" s="2" customFormat="1" ht="37.9" customHeight="1">
      <c r="A147" s="37"/>
      <c r="B147" s="153"/>
      <c r="C147" s="187" t="s">
        <v>335</v>
      </c>
      <c r="D147" s="187" t="s">
        <v>331</v>
      </c>
      <c r="E147" s="188" t="s">
        <v>2960</v>
      </c>
      <c r="F147" s="189" t="s">
        <v>2961</v>
      </c>
      <c r="G147" s="190" t="s">
        <v>362</v>
      </c>
      <c r="H147" s="191">
        <v>13.44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335</v>
      </c>
      <c r="AT147" s="199" t="s">
        <v>331</v>
      </c>
      <c r="AU147" s="199" t="s">
        <v>96</v>
      </c>
      <c r="AY147" s="19" t="s">
        <v>329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335</v>
      </c>
      <c r="BM147" s="199" t="s">
        <v>6110</v>
      </c>
    </row>
    <row r="148" spans="1:65" s="13" customFormat="1" ht="11.25">
      <c r="B148" s="201"/>
      <c r="D148" s="202" t="s">
        <v>348</v>
      </c>
      <c r="F148" s="204" t="s">
        <v>6111</v>
      </c>
      <c r="H148" s="205">
        <v>13.44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348</v>
      </c>
      <c r="AU148" s="203" t="s">
        <v>96</v>
      </c>
      <c r="AV148" s="13" t="s">
        <v>96</v>
      </c>
      <c r="AW148" s="13" t="s">
        <v>3</v>
      </c>
      <c r="AX148" s="13" t="s">
        <v>90</v>
      </c>
      <c r="AY148" s="203" t="s">
        <v>329</v>
      </c>
    </row>
    <row r="149" spans="1:65" s="2" customFormat="1" ht="24.2" customHeight="1">
      <c r="A149" s="37"/>
      <c r="B149" s="153"/>
      <c r="C149" s="187" t="s">
        <v>350</v>
      </c>
      <c r="D149" s="187" t="s">
        <v>331</v>
      </c>
      <c r="E149" s="188" t="s">
        <v>2964</v>
      </c>
      <c r="F149" s="189" t="s">
        <v>2965</v>
      </c>
      <c r="G149" s="190" t="s">
        <v>362</v>
      </c>
      <c r="H149" s="191">
        <v>0.67200000000000004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335</v>
      </c>
      <c r="AT149" s="199" t="s">
        <v>331</v>
      </c>
      <c r="AU149" s="199" t="s">
        <v>96</v>
      </c>
      <c r="AY149" s="19" t="s">
        <v>329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335</v>
      </c>
      <c r="BM149" s="199" t="s">
        <v>6112</v>
      </c>
    </row>
    <row r="150" spans="1:65" s="2" customFormat="1" ht="16.5" customHeight="1">
      <c r="A150" s="37"/>
      <c r="B150" s="153"/>
      <c r="C150" s="187" t="s">
        <v>355</v>
      </c>
      <c r="D150" s="187" t="s">
        <v>331</v>
      </c>
      <c r="E150" s="188" t="s">
        <v>2967</v>
      </c>
      <c r="F150" s="189" t="s">
        <v>2968</v>
      </c>
      <c r="G150" s="190" t="s">
        <v>362</v>
      </c>
      <c r="H150" s="191">
        <v>0.67200000000000004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335</v>
      </c>
      <c r="AT150" s="199" t="s">
        <v>331</v>
      </c>
      <c r="AU150" s="199" t="s">
        <v>96</v>
      </c>
      <c r="AY150" s="19" t="s">
        <v>329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335</v>
      </c>
      <c r="BM150" s="199" t="s">
        <v>6113</v>
      </c>
    </row>
    <row r="151" spans="1:65" s="2" customFormat="1" ht="24.2" customHeight="1">
      <c r="A151" s="37"/>
      <c r="B151" s="153"/>
      <c r="C151" s="187" t="s">
        <v>359</v>
      </c>
      <c r="D151" s="187" t="s">
        <v>331</v>
      </c>
      <c r="E151" s="188" t="s">
        <v>2661</v>
      </c>
      <c r="F151" s="189" t="s">
        <v>2662</v>
      </c>
      <c r="G151" s="190" t="s">
        <v>486</v>
      </c>
      <c r="H151" s="191">
        <v>1.3440000000000001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335</v>
      </c>
      <c r="AT151" s="199" t="s">
        <v>331</v>
      </c>
      <c r="AU151" s="199" t="s">
        <v>96</v>
      </c>
      <c r="AY151" s="19" t="s">
        <v>329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335</v>
      </c>
      <c r="BM151" s="199" t="s">
        <v>6114</v>
      </c>
    </row>
    <row r="152" spans="1:65" s="13" customFormat="1" ht="11.25">
      <c r="B152" s="201"/>
      <c r="D152" s="202" t="s">
        <v>348</v>
      </c>
      <c r="E152" s="203" t="s">
        <v>1</v>
      </c>
      <c r="F152" s="204" t="s">
        <v>6115</v>
      </c>
      <c r="H152" s="205">
        <v>1.3440000000000001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348</v>
      </c>
      <c r="AU152" s="203" t="s">
        <v>96</v>
      </c>
      <c r="AV152" s="13" t="s">
        <v>96</v>
      </c>
      <c r="AW152" s="13" t="s">
        <v>4</v>
      </c>
      <c r="AX152" s="13" t="s">
        <v>90</v>
      </c>
      <c r="AY152" s="203" t="s">
        <v>329</v>
      </c>
    </row>
    <row r="153" spans="1:65" s="12" customFormat="1" ht="22.9" customHeight="1">
      <c r="B153" s="173"/>
      <c r="D153" s="174" t="s">
        <v>82</v>
      </c>
      <c r="E153" s="185" t="s">
        <v>96</v>
      </c>
      <c r="F153" s="185" t="s">
        <v>493</v>
      </c>
      <c r="I153" s="176"/>
      <c r="J153" s="176"/>
      <c r="K153" s="186">
        <f>BK153</f>
        <v>0</v>
      </c>
      <c r="M153" s="173"/>
      <c r="N153" s="178"/>
      <c r="O153" s="179"/>
      <c r="P153" s="179"/>
      <c r="Q153" s="180">
        <f>SUM(Q154:Q158)</f>
        <v>0</v>
      </c>
      <c r="R153" s="180">
        <f>SUM(R154:R158)</f>
        <v>0</v>
      </c>
      <c r="S153" s="179"/>
      <c r="T153" s="181">
        <f>SUM(T154:T158)</f>
        <v>0</v>
      </c>
      <c r="U153" s="179"/>
      <c r="V153" s="181">
        <f>SUM(V154:V158)</f>
        <v>1.51178736</v>
      </c>
      <c r="W153" s="179"/>
      <c r="X153" s="182">
        <f>SUM(X154:X158)</f>
        <v>0</v>
      </c>
      <c r="AR153" s="174" t="s">
        <v>90</v>
      </c>
      <c r="AT153" s="183" t="s">
        <v>82</v>
      </c>
      <c r="AU153" s="183" t="s">
        <v>90</v>
      </c>
      <c r="AY153" s="174" t="s">
        <v>329</v>
      </c>
      <c r="BK153" s="184">
        <f>SUM(BK154:BK158)</f>
        <v>0</v>
      </c>
    </row>
    <row r="154" spans="1:65" s="2" customFormat="1" ht="16.5" customHeight="1">
      <c r="A154" s="37"/>
      <c r="B154" s="153"/>
      <c r="C154" s="187" t="s">
        <v>364</v>
      </c>
      <c r="D154" s="187" t="s">
        <v>331</v>
      </c>
      <c r="E154" s="188" t="s">
        <v>6116</v>
      </c>
      <c r="F154" s="189" t="s">
        <v>6117</v>
      </c>
      <c r="G154" s="190" t="s">
        <v>362</v>
      </c>
      <c r="H154" s="191">
        <v>0.67200000000000004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2.2151299999999998</v>
      </c>
      <c r="V154" s="197">
        <f>U154*H154</f>
        <v>1.48856736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335</v>
      </c>
      <c r="AT154" s="199" t="s">
        <v>331</v>
      </c>
      <c r="AU154" s="199" t="s">
        <v>96</v>
      </c>
      <c r="AY154" s="19" t="s">
        <v>329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335</v>
      </c>
      <c r="BM154" s="199" t="s">
        <v>6118</v>
      </c>
    </row>
    <row r="155" spans="1:65" s="13" customFormat="1" ht="11.25">
      <c r="B155" s="201"/>
      <c r="D155" s="202" t="s">
        <v>348</v>
      </c>
      <c r="E155" s="203" t="s">
        <v>1</v>
      </c>
      <c r="F155" s="204" t="s">
        <v>6105</v>
      </c>
      <c r="H155" s="205">
        <v>0.67200000000000004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348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329</v>
      </c>
    </row>
    <row r="156" spans="1:65" s="15" customFormat="1" ht="11.25">
      <c r="B156" s="217"/>
      <c r="D156" s="202" t="s">
        <v>348</v>
      </c>
      <c r="E156" s="218" t="s">
        <v>1</v>
      </c>
      <c r="F156" s="219" t="s">
        <v>380</v>
      </c>
      <c r="H156" s="220">
        <v>0.67200000000000004</v>
      </c>
      <c r="I156" s="221"/>
      <c r="J156" s="221"/>
      <c r="M156" s="217"/>
      <c r="N156" s="222"/>
      <c r="O156" s="223"/>
      <c r="P156" s="223"/>
      <c r="Q156" s="223"/>
      <c r="R156" s="223"/>
      <c r="S156" s="223"/>
      <c r="T156" s="223"/>
      <c r="U156" s="223"/>
      <c r="V156" s="223"/>
      <c r="W156" s="223"/>
      <c r="X156" s="224"/>
      <c r="AT156" s="218" t="s">
        <v>348</v>
      </c>
      <c r="AU156" s="218" t="s">
        <v>96</v>
      </c>
      <c r="AV156" s="15" t="s">
        <v>335</v>
      </c>
      <c r="AW156" s="15" t="s">
        <v>4</v>
      </c>
      <c r="AX156" s="15" t="s">
        <v>90</v>
      </c>
      <c r="AY156" s="218" t="s">
        <v>329</v>
      </c>
    </row>
    <row r="157" spans="1:65" s="2" customFormat="1" ht="24.2" customHeight="1">
      <c r="A157" s="37"/>
      <c r="B157" s="153"/>
      <c r="C157" s="233" t="s">
        <v>369</v>
      </c>
      <c r="D157" s="233" t="s">
        <v>483</v>
      </c>
      <c r="E157" s="234" t="s">
        <v>6119</v>
      </c>
      <c r="F157" s="235" t="s">
        <v>6120</v>
      </c>
      <c r="G157" s="236" t="s">
        <v>342</v>
      </c>
      <c r="H157" s="237">
        <v>6</v>
      </c>
      <c r="I157" s="238"/>
      <c r="J157" s="239"/>
      <c r="K157" s="237">
        <f>ROUND(P157*H157,3)</f>
        <v>0</v>
      </c>
      <c r="L157" s="239"/>
      <c r="M157" s="240"/>
      <c r="N157" s="241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3.8700000000000002E-3</v>
      </c>
      <c r="V157" s="197">
        <f>U157*H157</f>
        <v>2.3220000000000001E-2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364</v>
      </c>
      <c r="AT157" s="199" t="s">
        <v>483</v>
      </c>
      <c r="AU157" s="199" t="s">
        <v>96</v>
      </c>
      <c r="AY157" s="19" t="s">
        <v>329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335</v>
      </c>
      <c r="BM157" s="199" t="s">
        <v>6121</v>
      </c>
    </row>
    <row r="158" spans="1:65" s="13" customFormat="1" ht="11.25">
      <c r="B158" s="201"/>
      <c r="D158" s="202" t="s">
        <v>348</v>
      </c>
      <c r="E158" s="203" t="s">
        <v>1</v>
      </c>
      <c r="F158" s="204" t="s">
        <v>6122</v>
      </c>
      <c r="H158" s="205">
        <v>6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348</v>
      </c>
      <c r="AU158" s="203" t="s">
        <v>96</v>
      </c>
      <c r="AV158" s="13" t="s">
        <v>96</v>
      </c>
      <c r="AW158" s="13" t="s">
        <v>4</v>
      </c>
      <c r="AX158" s="13" t="s">
        <v>90</v>
      </c>
      <c r="AY158" s="203" t="s">
        <v>329</v>
      </c>
    </row>
    <row r="159" spans="1:65" s="12" customFormat="1" ht="25.9" customHeight="1">
      <c r="B159" s="173"/>
      <c r="D159" s="174" t="s">
        <v>82</v>
      </c>
      <c r="E159" s="175" t="s">
        <v>1022</v>
      </c>
      <c r="F159" s="175" t="s">
        <v>1023</v>
      </c>
      <c r="I159" s="176"/>
      <c r="J159" s="176"/>
      <c r="K159" s="177">
        <f>BK159</f>
        <v>0</v>
      </c>
      <c r="M159" s="173"/>
      <c r="N159" s="178"/>
      <c r="O159" s="179"/>
      <c r="P159" s="179"/>
      <c r="Q159" s="180">
        <f>Q160+Q181</f>
        <v>0</v>
      </c>
      <c r="R159" s="180">
        <f>R160+R181</f>
        <v>0</v>
      </c>
      <c r="S159" s="179"/>
      <c r="T159" s="181">
        <f>T160+T181</f>
        <v>0</v>
      </c>
      <c r="U159" s="179"/>
      <c r="V159" s="181">
        <f>V160+V181</f>
        <v>7.6684999999999989E-2</v>
      </c>
      <c r="W159" s="179"/>
      <c r="X159" s="182">
        <f>X160+X181</f>
        <v>0</v>
      </c>
      <c r="AR159" s="174" t="s">
        <v>96</v>
      </c>
      <c r="AT159" s="183" t="s">
        <v>82</v>
      </c>
      <c r="AU159" s="183" t="s">
        <v>83</v>
      </c>
      <c r="AY159" s="174" t="s">
        <v>329</v>
      </c>
      <c r="BK159" s="184">
        <f>BK160+BK181</f>
        <v>0</v>
      </c>
    </row>
    <row r="160" spans="1:65" s="12" customFormat="1" ht="22.9" customHeight="1">
      <c r="B160" s="173"/>
      <c r="D160" s="174" t="s">
        <v>82</v>
      </c>
      <c r="E160" s="185" t="s">
        <v>6123</v>
      </c>
      <c r="F160" s="185" t="s">
        <v>6124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SUM(Q161:Q180)</f>
        <v>0</v>
      </c>
      <c r="R160" s="180">
        <f>SUM(R161:R180)</f>
        <v>0</v>
      </c>
      <c r="S160" s="179"/>
      <c r="T160" s="181">
        <f>SUM(T161:T180)</f>
        <v>0</v>
      </c>
      <c r="U160" s="179"/>
      <c r="V160" s="181">
        <f>SUM(V161:V180)</f>
        <v>3.5484999999999989E-2</v>
      </c>
      <c r="W160" s="179"/>
      <c r="X160" s="182">
        <f>SUM(X161:X180)</f>
        <v>0</v>
      </c>
      <c r="AR160" s="174" t="s">
        <v>96</v>
      </c>
      <c r="AT160" s="183" t="s">
        <v>82</v>
      </c>
      <c r="AU160" s="183" t="s">
        <v>90</v>
      </c>
      <c r="AY160" s="174" t="s">
        <v>329</v>
      </c>
      <c r="BK160" s="184">
        <f>SUM(BK161:BK180)</f>
        <v>0</v>
      </c>
    </row>
    <row r="161" spans="1:65" s="2" customFormat="1" ht="24.2" customHeight="1">
      <c r="A161" s="37"/>
      <c r="B161" s="153"/>
      <c r="C161" s="187" t="s">
        <v>381</v>
      </c>
      <c r="D161" s="187" t="s">
        <v>331</v>
      </c>
      <c r="E161" s="188" t="s">
        <v>6125</v>
      </c>
      <c r="F161" s="189" t="s">
        <v>6126</v>
      </c>
      <c r="G161" s="190" t="s">
        <v>342</v>
      </c>
      <c r="H161" s="191">
        <v>0.5</v>
      </c>
      <c r="I161" s="192"/>
      <c r="J161" s="192"/>
      <c r="K161" s="191">
        <f t="shared" ref="K161:K180" si="6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80" si="7">I161+J161</f>
        <v>0</v>
      </c>
      <c r="Q161" s="196">
        <f t="shared" ref="Q161:Q180" si="8">ROUND(I161*H161,3)</f>
        <v>0</v>
      </c>
      <c r="R161" s="196">
        <f t="shared" ref="R161:R180" si="9">ROUND(J161*H161,3)</f>
        <v>0</v>
      </c>
      <c r="S161" s="66"/>
      <c r="T161" s="197">
        <f t="shared" ref="T161:T180" si="10">S161*H161</f>
        <v>0</v>
      </c>
      <c r="U161" s="197">
        <v>2.7299999999999998E-3</v>
      </c>
      <c r="V161" s="197">
        <f t="shared" ref="V161:V180" si="11">U161*H161</f>
        <v>1.3649999999999999E-3</v>
      </c>
      <c r="W161" s="197">
        <v>0</v>
      </c>
      <c r="X161" s="198">
        <f t="shared" ref="X161:X180" si="12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464</v>
      </c>
      <c r="AT161" s="199" t="s">
        <v>331</v>
      </c>
      <c r="AU161" s="199" t="s">
        <v>96</v>
      </c>
      <c r="AY161" s="19" t="s">
        <v>329</v>
      </c>
      <c r="BE161" s="115">
        <f t="shared" ref="BE161:BE180" si="13">IF(O161="základná",K161,0)</f>
        <v>0</v>
      </c>
      <c r="BF161" s="115">
        <f t="shared" ref="BF161:BF180" si="14">IF(O161="znížená",K161,0)</f>
        <v>0</v>
      </c>
      <c r="BG161" s="115">
        <f t="shared" ref="BG161:BG180" si="15">IF(O161="zákl. prenesená",K161,0)</f>
        <v>0</v>
      </c>
      <c r="BH161" s="115">
        <f t="shared" ref="BH161:BH180" si="16">IF(O161="zníž. prenesená",K161,0)</f>
        <v>0</v>
      </c>
      <c r="BI161" s="115">
        <f t="shared" ref="BI161:BI180" si="17">IF(O161="nulová",K161,0)</f>
        <v>0</v>
      </c>
      <c r="BJ161" s="19" t="s">
        <v>96</v>
      </c>
      <c r="BK161" s="200">
        <f t="shared" ref="BK161:BK180" si="18">ROUND(P161*H161,3)</f>
        <v>0</v>
      </c>
      <c r="BL161" s="19" t="s">
        <v>464</v>
      </c>
      <c r="BM161" s="199" t="s">
        <v>6127</v>
      </c>
    </row>
    <row r="162" spans="1:65" s="2" customFormat="1" ht="33" customHeight="1">
      <c r="A162" s="37"/>
      <c r="B162" s="153"/>
      <c r="C162" s="187" t="s">
        <v>386</v>
      </c>
      <c r="D162" s="187" t="s">
        <v>331</v>
      </c>
      <c r="E162" s="188" t="s">
        <v>6128</v>
      </c>
      <c r="F162" s="189" t="s">
        <v>6129</v>
      </c>
      <c r="G162" s="190" t="s">
        <v>342</v>
      </c>
      <c r="H162" s="191">
        <v>1</v>
      </c>
      <c r="I162" s="192"/>
      <c r="J162" s="192"/>
      <c r="K162" s="191">
        <f t="shared" si="6"/>
        <v>0</v>
      </c>
      <c r="L162" s="193"/>
      <c r="M162" s="38"/>
      <c r="N162" s="194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4.81E-3</v>
      </c>
      <c r="V162" s="197">
        <f t="shared" si="11"/>
        <v>4.81E-3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464</v>
      </c>
      <c r="AT162" s="199" t="s">
        <v>331</v>
      </c>
      <c r="AU162" s="199" t="s">
        <v>96</v>
      </c>
      <c r="AY162" s="19" t="s">
        <v>329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464</v>
      </c>
      <c r="BM162" s="199" t="s">
        <v>6130</v>
      </c>
    </row>
    <row r="163" spans="1:65" s="2" customFormat="1" ht="16.5" customHeight="1">
      <c r="A163" s="37"/>
      <c r="B163" s="153"/>
      <c r="C163" s="187" t="s">
        <v>394</v>
      </c>
      <c r="D163" s="187" t="s">
        <v>331</v>
      </c>
      <c r="E163" s="188" t="s">
        <v>6131</v>
      </c>
      <c r="F163" s="189" t="s">
        <v>6132</v>
      </c>
      <c r="G163" s="190" t="s">
        <v>646</v>
      </c>
      <c r="H163" s="191">
        <v>1</v>
      </c>
      <c r="I163" s="192"/>
      <c r="J163" s="192"/>
      <c r="K163" s="191">
        <f t="shared" si="6"/>
        <v>0</v>
      </c>
      <c r="L163" s="193"/>
      <c r="M163" s="38"/>
      <c r="N163" s="194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3.4000000000000002E-4</v>
      </c>
      <c r="V163" s="197">
        <f t="shared" si="11"/>
        <v>3.4000000000000002E-4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464</v>
      </c>
      <c r="AT163" s="199" t="s">
        <v>331</v>
      </c>
      <c r="AU163" s="199" t="s">
        <v>96</v>
      </c>
      <c r="AY163" s="19" t="s">
        <v>329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464</v>
      </c>
      <c r="BM163" s="199" t="s">
        <v>6133</v>
      </c>
    </row>
    <row r="164" spans="1:65" s="2" customFormat="1" ht="24.2" customHeight="1">
      <c r="A164" s="37"/>
      <c r="B164" s="153"/>
      <c r="C164" s="233" t="s">
        <v>399</v>
      </c>
      <c r="D164" s="233" t="s">
        <v>483</v>
      </c>
      <c r="E164" s="234" t="s">
        <v>6134</v>
      </c>
      <c r="F164" s="235" t="s">
        <v>6135</v>
      </c>
      <c r="G164" s="236" t="s">
        <v>646</v>
      </c>
      <c r="H164" s="237">
        <v>1</v>
      </c>
      <c r="I164" s="238"/>
      <c r="J164" s="239"/>
      <c r="K164" s="237">
        <f t="shared" si="6"/>
        <v>0</v>
      </c>
      <c r="L164" s="239"/>
      <c r="M164" s="240"/>
      <c r="N164" s="241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6.0999999999999997E-4</v>
      </c>
      <c r="V164" s="197">
        <f t="shared" si="11"/>
        <v>6.0999999999999997E-4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595</v>
      </c>
      <c r="AT164" s="199" t="s">
        <v>483</v>
      </c>
      <c r="AU164" s="199" t="s">
        <v>96</v>
      </c>
      <c r="AY164" s="19" t="s">
        <v>329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464</v>
      </c>
      <c r="BM164" s="199" t="s">
        <v>6136</v>
      </c>
    </row>
    <row r="165" spans="1:65" s="2" customFormat="1" ht="24.2" customHeight="1">
      <c r="A165" s="37"/>
      <c r="B165" s="153"/>
      <c r="C165" s="187" t="s">
        <v>454</v>
      </c>
      <c r="D165" s="187" t="s">
        <v>331</v>
      </c>
      <c r="E165" s="188" t="s">
        <v>6137</v>
      </c>
      <c r="F165" s="189" t="s">
        <v>6138</v>
      </c>
      <c r="G165" s="190" t="s">
        <v>342</v>
      </c>
      <c r="H165" s="191">
        <v>1</v>
      </c>
      <c r="I165" s="192"/>
      <c r="J165" s="192"/>
      <c r="K165" s="191">
        <f t="shared" si="6"/>
        <v>0</v>
      </c>
      <c r="L165" s="193"/>
      <c r="M165" s="38"/>
      <c r="N165" s="194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4.2900000000000004E-3</v>
      </c>
      <c r="V165" s="197">
        <f t="shared" si="11"/>
        <v>4.2900000000000004E-3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464</v>
      </c>
      <c r="AT165" s="199" t="s">
        <v>331</v>
      </c>
      <c r="AU165" s="199" t="s">
        <v>96</v>
      </c>
      <c r="AY165" s="19" t="s">
        <v>329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464</v>
      </c>
      <c r="BM165" s="199" t="s">
        <v>6139</v>
      </c>
    </row>
    <row r="166" spans="1:65" s="2" customFormat="1" ht="24.2" customHeight="1">
      <c r="A166" s="37"/>
      <c r="B166" s="153"/>
      <c r="C166" s="187" t="s">
        <v>459</v>
      </c>
      <c r="D166" s="187" t="s">
        <v>331</v>
      </c>
      <c r="E166" s="188" t="s">
        <v>6140</v>
      </c>
      <c r="F166" s="189" t="s">
        <v>6141</v>
      </c>
      <c r="G166" s="190" t="s">
        <v>1669</v>
      </c>
      <c r="H166" s="191">
        <v>1</v>
      </c>
      <c r="I166" s="192"/>
      <c r="J166" s="192"/>
      <c r="K166" s="191">
        <f t="shared" si="6"/>
        <v>0</v>
      </c>
      <c r="L166" s="193"/>
      <c r="M166" s="38"/>
      <c r="N166" s="194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1.064E-2</v>
      </c>
      <c r="V166" s="197">
        <f t="shared" si="11"/>
        <v>1.064E-2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464</v>
      </c>
      <c r="AT166" s="199" t="s">
        <v>331</v>
      </c>
      <c r="AU166" s="199" t="s">
        <v>96</v>
      </c>
      <c r="AY166" s="19" t="s">
        <v>329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464</v>
      </c>
      <c r="BM166" s="199" t="s">
        <v>6142</v>
      </c>
    </row>
    <row r="167" spans="1:65" s="2" customFormat="1" ht="21.75" customHeight="1">
      <c r="A167" s="37"/>
      <c r="B167" s="153"/>
      <c r="C167" s="187" t="s">
        <v>464</v>
      </c>
      <c r="D167" s="187" t="s">
        <v>331</v>
      </c>
      <c r="E167" s="188" t="s">
        <v>6143</v>
      </c>
      <c r="F167" s="189" t="s">
        <v>6144</v>
      </c>
      <c r="G167" s="190" t="s">
        <v>1669</v>
      </c>
      <c r="H167" s="191">
        <v>1</v>
      </c>
      <c r="I167" s="192"/>
      <c r="J167" s="192"/>
      <c r="K167" s="191">
        <f t="shared" si="6"/>
        <v>0</v>
      </c>
      <c r="L167" s="193"/>
      <c r="M167" s="38"/>
      <c r="N167" s="194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2.7999999999999998E-4</v>
      </c>
      <c r="V167" s="197">
        <f t="shared" si="11"/>
        <v>2.7999999999999998E-4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464</v>
      </c>
      <c r="AT167" s="199" t="s">
        <v>331</v>
      </c>
      <c r="AU167" s="199" t="s">
        <v>96</v>
      </c>
      <c r="AY167" s="19" t="s">
        <v>329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464</v>
      </c>
      <c r="BM167" s="199" t="s">
        <v>6145</v>
      </c>
    </row>
    <row r="168" spans="1:65" s="2" customFormat="1" ht="16.5" customHeight="1">
      <c r="A168" s="37"/>
      <c r="B168" s="153"/>
      <c r="C168" s="187" t="s">
        <v>468</v>
      </c>
      <c r="D168" s="187" t="s">
        <v>331</v>
      </c>
      <c r="E168" s="188" t="s">
        <v>6146</v>
      </c>
      <c r="F168" s="189" t="s">
        <v>6147</v>
      </c>
      <c r="G168" s="190" t="s">
        <v>646</v>
      </c>
      <c r="H168" s="191">
        <v>1</v>
      </c>
      <c r="I168" s="192"/>
      <c r="J168" s="192"/>
      <c r="K168" s="191">
        <f t="shared" si="6"/>
        <v>0</v>
      </c>
      <c r="L168" s="193"/>
      <c r="M168" s="38"/>
      <c r="N168" s="194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464</v>
      </c>
      <c r="AT168" s="199" t="s">
        <v>331</v>
      </c>
      <c r="AU168" s="199" t="s">
        <v>96</v>
      </c>
      <c r="AY168" s="19" t="s">
        <v>329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464</v>
      </c>
      <c r="BM168" s="199" t="s">
        <v>6148</v>
      </c>
    </row>
    <row r="169" spans="1:65" s="2" customFormat="1" ht="33" customHeight="1">
      <c r="A169" s="37"/>
      <c r="B169" s="153"/>
      <c r="C169" s="233" t="s">
        <v>474</v>
      </c>
      <c r="D169" s="233" t="s">
        <v>483</v>
      </c>
      <c r="E169" s="234" t="s">
        <v>6149</v>
      </c>
      <c r="F169" s="235" t="s">
        <v>6150</v>
      </c>
      <c r="G169" s="236" t="s">
        <v>646</v>
      </c>
      <c r="H169" s="237">
        <v>1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1.7000000000000001E-4</v>
      </c>
      <c r="V169" s="197">
        <f t="shared" si="11"/>
        <v>1.7000000000000001E-4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595</v>
      </c>
      <c r="AT169" s="199" t="s">
        <v>483</v>
      </c>
      <c r="AU169" s="199" t="s">
        <v>96</v>
      </c>
      <c r="AY169" s="19" t="s">
        <v>329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464</v>
      </c>
      <c r="BM169" s="199" t="s">
        <v>6151</v>
      </c>
    </row>
    <row r="170" spans="1:65" s="2" customFormat="1" ht="16.5" customHeight="1">
      <c r="A170" s="37"/>
      <c r="B170" s="153"/>
      <c r="C170" s="233" t="s">
        <v>478</v>
      </c>
      <c r="D170" s="233" t="s">
        <v>483</v>
      </c>
      <c r="E170" s="234" t="s">
        <v>6152</v>
      </c>
      <c r="F170" s="235" t="s">
        <v>6153</v>
      </c>
      <c r="G170" s="236" t="s">
        <v>646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4.0000000000000003E-5</v>
      </c>
      <c r="V170" s="197">
        <f t="shared" si="11"/>
        <v>4.0000000000000003E-5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595</v>
      </c>
      <c r="AT170" s="199" t="s">
        <v>483</v>
      </c>
      <c r="AU170" s="199" t="s">
        <v>96</v>
      </c>
      <c r="AY170" s="19" t="s">
        <v>329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464</v>
      </c>
      <c r="BM170" s="199" t="s">
        <v>6154</v>
      </c>
    </row>
    <row r="171" spans="1:65" s="2" customFormat="1" ht="16.5" customHeight="1">
      <c r="A171" s="37"/>
      <c r="B171" s="153"/>
      <c r="C171" s="187" t="s">
        <v>8</v>
      </c>
      <c r="D171" s="187" t="s">
        <v>331</v>
      </c>
      <c r="E171" s="188" t="s">
        <v>6155</v>
      </c>
      <c r="F171" s="189" t="s">
        <v>6156</v>
      </c>
      <c r="G171" s="190" t="s">
        <v>646</v>
      </c>
      <c r="H171" s="191">
        <v>2</v>
      </c>
      <c r="I171" s="192"/>
      <c r="J171" s="192"/>
      <c r="K171" s="191">
        <f t="shared" si="6"/>
        <v>0</v>
      </c>
      <c r="L171" s="193"/>
      <c r="M171" s="38"/>
      <c r="N171" s="194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2.0000000000000002E-5</v>
      </c>
      <c r="V171" s="197">
        <f t="shared" si="11"/>
        <v>4.0000000000000003E-5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464</v>
      </c>
      <c r="AT171" s="199" t="s">
        <v>331</v>
      </c>
      <c r="AU171" s="199" t="s">
        <v>96</v>
      </c>
      <c r="AY171" s="19" t="s">
        <v>329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464</v>
      </c>
      <c r="BM171" s="199" t="s">
        <v>6157</v>
      </c>
    </row>
    <row r="172" spans="1:65" s="2" customFormat="1" ht="33" customHeight="1">
      <c r="A172" s="37"/>
      <c r="B172" s="153"/>
      <c r="C172" s="233" t="s">
        <v>489</v>
      </c>
      <c r="D172" s="233" t="s">
        <v>483</v>
      </c>
      <c r="E172" s="234" t="s">
        <v>6158</v>
      </c>
      <c r="F172" s="235" t="s">
        <v>6159</v>
      </c>
      <c r="G172" s="236" t="s">
        <v>646</v>
      </c>
      <c r="H172" s="237">
        <v>2</v>
      </c>
      <c r="I172" s="238"/>
      <c r="J172" s="239"/>
      <c r="K172" s="237">
        <f t="shared" si="6"/>
        <v>0</v>
      </c>
      <c r="L172" s="239"/>
      <c r="M172" s="240"/>
      <c r="N172" s="241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1E-3</v>
      </c>
      <c r="V172" s="197">
        <f t="shared" si="11"/>
        <v>2E-3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595</v>
      </c>
      <c r="AT172" s="199" t="s">
        <v>483</v>
      </c>
      <c r="AU172" s="199" t="s">
        <v>96</v>
      </c>
      <c r="AY172" s="19" t="s">
        <v>329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464</v>
      </c>
      <c r="BM172" s="199" t="s">
        <v>6160</v>
      </c>
    </row>
    <row r="173" spans="1:65" s="2" customFormat="1" ht="24.2" customHeight="1">
      <c r="A173" s="37"/>
      <c r="B173" s="153"/>
      <c r="C173" s="187" t="s">
        <v>494</v>
      </c>
      <c r="D173" s="187" t="s">
        <v>331</v>
      </c>
      <c r="E173" s="188" t="s">
        <v>6161</v>
      </c>
      <c r="F173" s="189" t="s">
        <v>6162</v>
      </c>
      <c r="G173" s="190" t="s">
        <v>1669</v>
      </c>
      <c r="H173" s="191">
        <v>1</v>
      </c>
      <c r="I173" s="192"/>
      <c r="J173" s="192"/>
      <c r="K173" s="191">
        <f t="shared" si="6"/>
        <v>0</v>
      </c>
      <c r="L173" s="193"/>
      <c r="M173" s="38"/>
      <c r="N173" s="194" t="s">
        <v>1</v>
      </c>
      <c r="O173" s="195" t="s">
        <v>47</v>
      </c>
      <c r="P173" s="196">
        <f t="shared" si="7"/>
        <v>0</v>
      </c>
      <c r="Q173" s="196">
        <f t="shared" si="8"/>
        <v>0</v>
      </c>
      <c r="R173" s="196">
        <f t="shared" si="9"/>
        <v>0</v>
      </c>
      <c r="S173" s="66"/>
      <c r="T173" s="197">
        <f t="shared" si="10"/>
        <v>0</v>
      </c>
      <c r="U173" s="197">
        <v>3.0000000000000001E-5</v>
      </c>
      <c r="V173" s="197">
        <f t="shared" si="11"/>
        <v>3.0000000000000001E-5</v>
      </c>
      <c r="W173" s="197">
        <v>0</v>
      </c>
      <c r="X173" s="198">
        <f t="shared" si="12"/>
        <v>0</v>
      </c>
      <c r="Y173" s="37"/>
      <c r="Z173" s="37"/>
      <c r="AA173" s="37"/>
      <c r="AB173" s="37"/>
      <c r="AC173" s="37"/>
      <c r="AD173" s="37"/>
      <c r="AE173" s="37"/>
      <c r="AR173" s="199" t="s">
        <v>464</v>
      </c>
      <c r="AT173" s="199" t="s">
        <v>331</v>
      </c>
      <c r="AU173" s="199" t="s">
        <v>96</v>
      </c>
      <c r="AY173" s="19" t="s">
        <v>329</v>
      </c>
      <c r="BE173" s="115">
        <f t="shared" si="13"/>
        <v>0</v>
      </c>
      <c r="BF173" s="115">
        <f t="shared" si="14"/>
        <v>0</v>
      </c>
      <c r="BG173" s="115">
        <f t="shared" si="15"/>
        <v>0</v>
      </c>
      <c r="BH173" s="115">
        <f t="shared" si="16"/>
        <v>0</v>
      </c>
      <c r="BI173" s="115">
        <f t="shared" si="17"/>
        <v>0</v>
      </c>
      <c r="BJ173" s="19" t="s">
        <v>96</v>
      </c>
      <c r="BK173" s="200">
        <f t="shared" si="18"/>
        <v>0</v>
      </c>
      <c r="BL173" s="19" t="s">
        <v>464</v>
      </c>
      <c r="BM173" s="199" t="s">
        <v>6163</v>
      </c>
    </row>
    <row r="174" spans="1:65" s="2" customFormat="1" ht="24.2" customHeight="1">
      <c r="A174" s="37"/>
      <c r="B174" s="153"/>
      <c r="C174" s="233" t="s">
        <v>514</v>
      </c>
      <c r="D174" s="233" t="s">
        <v>483</v>
      </c>
      <c r="E174" s="234" t="s">
        <v>6164</v>
      </c>
      <c r="F174" s="235" t="s">
        <v>6165</v>
      </c>
      <c r="G174" s="236" t="s">
        <v>646</v>
      </c>
      <c r="H174" s="237">
        <v>1</v>
      </c>
      <c r="I174" s="238"/>
      <c r="J174" s="239"/>
      <c r="K174" s="237">
        <f t="shared" si="6"/>
        <v>0</v>
      </c>
      <c r="L174" s="239"/>
      <c r="M174" s="240"/>
      <c r="N174" s="241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2.5000000000000001E-3</v>
      </c>
      <c r="V174" s="197">
        <f t="shared" si="11"/>
        <v>2.5000000000000001E-3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595</v>
      </c>
      <c r="AT174" s="199" t="s">
        <v>483</v>
      </c>
      <c r="AU174" s="199" t="s">
        <v>96</v>
      </c>
      <c r="AY174" s="19" t="s">
        <v>329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464</v>
      </c>
      <c r="BM174" s="199" t="s">
        <v>6166</v>
      </c>
    </row>
    <row r="175" spans="1:65" s="2" customFormat="1" ht="24.2" customHeight="1">
      <c r="A175" s="37"/>
      <c r="B175" s="153"/>
      <c r="C175" s="187" t="s">
        <v>522</v>
      </c>
      <c r="D175" s="187" t="s">
        <v>331</v>
      </c>
      <c r="E175" s="188" t="s">
        <v>6167</v>
      </c>
      <c r="F175" s="189" t="s">
        <v>6168</v>
      </c>
      <c r="G175" s="190" t="s">
        <v>646</v>
      </c>
      <c r="H175" s="191">
        <v>1</v>
      </c>
      <c r="I175" s="192"/>
      <c r="J175" s="192"/>
      <c r="K175" s="191">
        <f t="shared" si="6"/>
        <v>0</v>
      </c>
      <c r="L175" s="193"/>
      <c r="M175" s="38"/>
      <c r="N175" s="194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0</v>
      </c>
      <c r="V175" s="197">
        <f t="shared" si="11"/>
        <v>0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464</v>
      </c>
      <c r="AT175" s="199" t="s">
        <v>331</v>
      </c>
      <c r="AU175" s="199" t="s">
        <v>96</v>
      </c>
      <c r="AY175" s="19" t="s">
        <v>329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464</v>
      </c>
      <c r="BM175" s="199" t="s">
        <v>6169</v>
      </c>
    </row>
    <row r="176" spans="1:65" s="2" customFormat="1" ht="24.2" customHeight="1">
      <c r="A176" s="37"/>
      <c r="B176" s="153"/>
      <c r="C176" s="233" t="s">
        <v>529</v>
      </c>
      <c r="D176" s="233" t="s">
        <v>483</v>
      </c>
      <c r="E176" s="234" t="s">
        <v>6170</v>
      </c>
      <c r="F176" s="235" t="s">
        <v>6171</v>
      </c>
      <c r="G176" s="236" t="s">
        <v>646</v>
      </c>
      <c r="H176" s="237">
        <v>1</v>
      </c>
      <c r="I176" s="238"/>
      <c r="J176" s="239"/>
      <c r="K176" s="237">
        <f t="shared" si="6"/>
        <v>0</v>
      </c>
      <c r="L176" s="239"/>
      <c r="M176" s="240"/>
      <c r="N176" s="241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5.9999999999999995E-4</v>
      </c>
      <c r="V176" s="197">
        <f t="shared" si="11"/>
        <v>5.9999999999999995E-4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595</v>
      </c>
      <c r="AT176" s="199" t="s">
        <v>483</v>
      </c>
      <c r="AU176" s="199" t="s">
        <v>96</v>
      </c>
      <c r="AY176" s="19" t="s">
        <v>329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464</v>
      </c>
      <c r="BM176" s="199" t="s">
        <v>6172</v>
      </c>
    </row>
    <row r="177" spans="1:65" s="2" customFormat="1" ht="24.2" customHeight="1">
      <c r="A177" s="37"/>
      <c r="B177" s="153"/>
      <c r="C177" s="187" t="s">
        <v>540</v>
      </c>
      <c r="D177" s="187" t="s">
        <v>331</v>
      </c>
      <c r="E177" s="188" t="s">
        <v>6173</v>
      </c>
      <c r="F177" s="189" t="s">
        <v>6174</v>
      </c>
      <c r="G177" s="190" t="s">
        <v>646</v>
      </c>
      <c r="H177" s="191">
        <v>3</v>
      </c>
      <c r="I177" s="192"/>
      <c r="J177" s="192"/>
      <c r="K177" s="191">
        <f t="shared" si="6"/>
        <v>0</v>
      </c>
      <c r="L177" s="193"/>
      <c r="M177" s="38"/>
      <c r="N177" s="194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1.49E-3</v>
      </c>
      <c r="V177" s="197">
        <f t="shared" si="11"/>
        <v>4.47E-3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464</v>
      </c>
      <c r="AT177" s="199" t="s">
        <v>331</v>
      </c>
      <c r="AU177" s="199" t="s">
        <v>96</v>
      </c>
      <c r="AY177" s="19" t="s">
        <v>329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464</v>
      </c>
      <c r="BM177" s="199" t="s">
        <v>6175</v>
      </c>
    </row>
    <row r="178" spans="1:65" s="2" customFormat="1" ht="24.2" customHeight="1">
      <c r="A178" s="37"/>
      <c r="B178" s="153"/>
      <c r="C178" s="233" t="s">
        <v>550</v>
      </c>
      <c r="D178" s="233" t="s">
        <v>483</v>
      </c>
      <c r="E178" s="234" t="s">
        <v>6176</v>
      </c>
      <c r="F178" s="235" t="s">
        <v>6177</v>
      </c>
      <c r="G178" s="236" t="s">
        <v>646</v>
      </c>
      <c r="H178" s="237">
        <v>1</v>
      </c>
      <c r="I178" s="238"/>
      <c r="J178" s="239"/>
      <c r="K178" s="237">
        <f t="shared" si="6"/>
        <v>0</v>
      </c>
      <c r="L178" s="239"/>
      <c r="M178" s="240"/>
      <c r="N178" s="241" t="s">
        <v>1</v>
      </c>
      <c r="O178" s="195" t="s">
        <v>47</v>
      </c>
      <c r="P178" s="196">
        <f t="shared" si="7"/>
        <v>0</v>
      </c>
      <c r="Q178" s="196">
        <f t="shared" si="8"/>
        <v>0</v>
      </c>
      <c r="R178" s="196">
        <f t="shared" si="9"/>
        <v>0</v>
      </c>
      <c r="S178" s="66"/>
      <c r="T178" s="197">
        <f t="shared" si="10"/>
        <v>0</v>
      </c>
      <c r="U178" s="197">
        <v>1.1000000000000001E-3</v>
      </c>
      <c r="V178" s="197">
        <f t="shared" si="11"/>
        <v>1.1000000000000001E-3</v>
      </c>
      <c r="W178" s="197">
        <v>0</v>
      </c>
      <c r="X178" s="198">
        <f t="shared" si="12"/>
        <v>0</v>
      </c>
      <c r="Y178" s="37"/>
      <c r="Z178" s="37"/>
      <c r="AA178" s="37"/>
      <c r="AB178" s="37"/>
      <c r="AC178" s="37"/>
      <c r="AD178" s="37"/>
      <c r="AE178" s="37"/>
      <c r="AR178" s="199" t="s">
        <v>595</v>
      </c>
      <c r="AT178" s="199" t="s">
        <v>483</v>
      </c>
      <c r="AU178" s="199" t="s">
        <v>96</v>
      </c>
      <c r="AY178" s="19" t="s">
        <v>329</v>
      </c>
      <c r="BE178" s="115">
        <f t="shared" si="13"/>
        <v>0</v>
      </c>
      <c r="BF178" s="115">
        <f t="shared" si="14"/>
        <v>0</v>
      </c>
      <c r="BG178" s="115">
        <f t="shared" si="15"/>
        <v>0</v>
      </c>
      <c r="BH178" s="115">
        <f t="shared" si="16"/>
        <v>0</v>
      </c>
      <c r="BI178" s="115">
        <f t="shared" si="17"/>
        <v>0</v>
      </c>
      <c r="BJ178" s="19" t="s">
        <v>96</v>
      </c>
      <c r="BK178" s="200">
        <f t="shared" si="18"/>
        <v>0</v>
      </c>
      <c r="BL178" s="19" t="s">
        <v>464</v>
      </c>
      <c r="BM178" s="199" t="s">
        <v>6178</v>
      </c>
    </row>
    <row r="179" spans="1:65" s="2" customFormat="1" ht="24.2" customHeight="1">
      <c r="A179" s="37"/>
      <c r="B179" s="153"/>
      <c r="C179" s="233" t="s">
        <v>564</v>
      </c>
      <c r="D179" s="233" t="s">
        <v>483</v>
      </c>
      <c r="E179" s="234" t="s">
        <v>6179</v>
      </c>
      <c r="F179" s="235" t="s">
        <v>6180</v>
      </c>
      <c r="G179" s="236" t="s">
        <v>646</v>
      </c>
      <c r="H179" s="237">
        <v>2</v>
      </c>
      <c r="I179" s="238"/>
      <c r="J179" s="239"/>
      <c r="K179" s="237">
        <f t="shared" si="6"/>
        <v>0</v>
      </c>
      <c r="L179" s="239"/>
      <c r="M179" s="240"/>
      <c r="N179" s="241" t="s">
        <v>1</v>
      </c>
      <c r="O179" s="195" t="s">
        <v>47</v>
      </c>
      <c r="P179" s="196">
        <f t="shared" si="7"/>
        <v>0</v>
      </c>
      <c r="Q179" s="196">
        <f t="shared" si="8"/>
        <v>0</v>
      </c>
      <c r="R179" s="196">
        <f t="shared" si="9"/>
        <v>0</v>
      </c>
      <c r="S179" s="66"/>
      <c r="T179" s="197">
        <f t="shared" si="10"/>
        <v>0</v>
      </c>
      <c r="U179" s="197">
        <v>1.1000000000000001E-3</v>
      </c>
      <c r="V179" s="197">
        <f t="shared" si="11"/>
        <v>2.2000000000000001E-3</v>
      </c>
      <c r="W179" s="197">
        <v>0</v>
      </c>
      <c r="X179" s="198">
        <f t="shared" si="12"/>
        <v>0</v>
      </c>
      <c r="Y179" s="37"/>
      <c r="Z179" s="37"/>
      <c r="AA179" s="37"/>
      <c r="AB179" s="37"/>
      <c r="AC179" s="37"/>
      <c r="AD179" s="37"/>
      <c r="AE179" s="37"/>
      <c r="AR179" s="199" t="s">
        <v>595</v>
      </c>
      <c r="AT179" s="199" t="s">
        <v>483</v>
      </c>
      <c r="AU179" s="199" t="s">
        <v>96</v>
      </c>
      <c r="AY179" s="19" t="s">
        <v>329</v>
      </c>
      <c r="BE179" s="115">
        <f t="shared" si="13"/>
        <v>0</v>
      </c>
      <c r="BF179" s="115">
        <f t="shared" si="14"/>
        <v>0</v>
      </c>
      <c r="BG179" s="115">
        <f t="shared" si="15"/>
        <v>0</v>
      </c>
      <c r="BH179" s="115">
        <f t="shared" si="16"/>
        <v>0</v>
      </c>
      <c r="BI179" s="115">
        <f t="shared" si="17"/>
        <v>0</v>
      </c>
      <c r="BJ179" s="19" t="s">
        <v>96</v>
      </c>
      <c r="BK179" s="200">
        <f t="shared" si="18"/>
        <v>0</v>
      </c>
      <c r="BL179" s="19" t="s">
        <v>464</v>
      </c>
      <c r="BM179" s="199" t="s">
        <v>6181</v>
      </c>
    </row>
    <row r="180" spans="1:65" s="2" customFormat="1" ht="24.2" customHeight="1">
      <c r="A180" s="37"/>
      <c r="B180" s="153"/>
      <c r="C180" s="187" t="s">
        <v>577</v>
      </c>
      <c r="D180" s="187" t="s">
        <v>331</v>
      </c>
      <c r="E180" s="188" t="s">
        <v>6182</v>
      </c>
      <c r="F180" s="189" t="s">
        <v>6183</v>
      </c>
      <c r="G180" s="190" t="s">
        <v>486</v>
      </c>
      <c r="H180" s="191">
        <v>3.5000000000000003E-2</v>
      </c>
      <c r="I180" s="192"/>
      <c r="J180" s="192"/>
      <c r="K180" s="191">
        <f t="shared" si="6"/>
        <v>0</v>
      </c>
      <c r="L180" s="193"/>
      <c r="M180" s="38"/>
      <c r="N180" s="194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0</v>
      </c>
      <c r="V180" s="197">
        <f t="shared" si="11"/>
        <v>0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464</v>
      </c>
      <c r="AT180" s="199" t="s">
        <v>331</v>
      </c>
      <c r="AU180" s="199" t="s">
        <v>96</v>
      </c>
      <c r="AY180" s="19" t="s">
        <v>329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464</v>
      </c>
      <c r="BM180" s="199" t="s">
        <v>6184</v>
      </c>
    </row>
    <row r="181" spans="1:65" s="12" customFormat="1" ht="22.9" customHeight="1">
      <c r="B181" s="173"/>
      <c r="D181" s="174" t="s">
        <v>82</v>
      </c>
      <c r="E181" s="185" t="s">
        <v>1212</v>
      </c>
      <c r="F181" s="185" t="s">
        <v>1213</v>
      </c>
      <c r="I181" s="176"/>
      <c r="J181" s="176"/>
      <c r="K181" s="186">
        <f>BK181</f>
        <v>0</v>
      </c>
      <c r="M181" s="173"/>
      <c r="N181" s="178"/>
      <c r="O181" s="179"/>
      <c r="P181" s="179"/>
      <c r="Q181" s="180">
        <f>SUM(Q182:Q185)</f>
        <v>0</v>
      </c>
      <c r="R181" s="180">
        <f>SUM(R182:R185)</f>
        <v>0</v>
      </c>
      <c r="S181" s="179"/>
      <c r="T181" s="181">
        <f>SUM(T182:T185)</f>
        <v>0</v>
      </c>
      <c r="U181" s="179"/>
      <c r="V181" s="181">
        <f>SUM(V182:V185)</f>
        <v>4.1200000000000001E-2</v>
      </c>
      <c r="W181" s="179"/>
      <c r="X181" s="182">
        <f>SUM(X182:X185)</f>
        <v>0</v>
      </c>
      <c r="AR181" s="174" t="s">
        <v>96</v>
      </c>
      <c r="AT181" s="183" t="s">
        <v>82</v>
      </c>
      <c r="AU181" s="183" t="s">
        <v>90</v>
      </c>
      <c r="AY181" s="174" t="s">
        <v>329</v>
      </c>
      <c r="BK181" s="184">
        <f>SUM(BK182:BK185)</f>
        <v>0</v>
      </c>
    </row>
    <row r="182" spans="1:65" s="2" customFormat="1" ht="24.2" customHeight="1">
      <c r="A182" s="37"/>
      <c r="B182" s="153"/>
      <c r="C182" s="187" t="s">
        <v>583</v>
      </c>
      <c r="D182" s="187" t="s">
        <v>331</v>
      </c>
      <c r="E182" s="188" t="s">
        <v>6185</v>
      </c>
      <c r="F182" s="189" t="s">
        <v>6186</v>
      </c>
      <c r="G182" s="190" t="s">
        <v>982</v>
      </c>
      <c r="H182" s="191">
        <v>20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6.0000000000000002E-5</v>
      </c>
      <c r="V182" s="197">
        <f>U182*H182</f>
        <v>1.2000000000000001E-3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464</v>
      </c>
      <c r="AT182" s="199" t="s">
        <v>331</v>
      </c>
      <c r="AU182" s="199" t="s">
        <v>96</v>
      </c>
      <c r="AY182" s="19" t="s">
        <v>329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464</v>
      </c>
      <c r="BM182" s="199" t="s">
        <v>6187</v>
      </c>
    </row>
    <row r="183" spans="1:65" s="2" customFormat="1" ht="21.75" customHeight="1">
      <c r="A183" s="37"/>
      <c r="B183" s="153"/>
      <c r="C183" s="233" t="s">
        <v>588</v>
      </c>
      <c r="D183" s="233" t="s">
        <v>483</v>
      </c>
      <c r="E183" s="234" t="s">
        <v>6188</v>
      </c>
      <c r="F183" s="235" t="s">
        <v>6189</v>
      </c>
      <c r="G183" s="236" t="s">
        <v>646</v>
      </c>
      <c r="H183" s="237">
        <v>1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0.02</v>
      </c>
      <c r="V183" s="197">
        <f>U183*H183</f>
        <v>0.02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595</v>
      </c>
      <c r="AT183" s="199" t="s">
        <v>483</v>
      </c>
      <c r="AU183" s="199" t="s">
        <v>96</v>
      </c>
      <c r="AY183" s="19" t="s">
        <v>329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464</v>
      </c>
      <c r="BM183" s="199" t="s">
        <v>6190</v>
      </c>
    </row>
    <row r="184" spans="1:65" s="2" customFormat="1" ht="16.5" customHeight="1">
      <c r="A184" s="37"/>
      <c r="B184" s="153"/>
      <c r="C184" s="233" t="s">
        <v>595</v>
      </c>
      <c r="D184" s="233" t="s">
        <v>483</v>
      </c>
      <c r="E184" s="234" t="s">
        <v>6191</v>
      </c>
      <c r="F184" s="235" t="s">
        <v>6192</v>
      </c>
      <c r="G184" s="236" t="s">
        <v>646</v>
      </c>
      <c r="H184" s="237">
        <v>1</v>
      </c>
      <c r="I184" s="238"/>
      <c r="J184" s="239"/>
      <c r="K184" s="237">
        <f>ROUND(P184*H184,3)</f>
        <v>0</v>
      </c>
      <c r="L184" s="239"/>
      <c r="M184" s="240"/>
      <c r="N184" s="241" t="s">
        <v>1</v>
      </c>
      <c r="O184" s="195" t="s">
        <v>47</v>
      </c>
      <c r="P184" s="196">
        <f>I184+J184</f>
        <v>0</v>
      </c>
      <c r="Q184" s="196">
        <f>ROUND(I184*H184,3)</f>
        <v>0</v>
      </c>
      <c r="R184" s="196">
        <f>ROUND(J184*H184,3)</f>
        <v>0</v>
      </c>
      <c r="S184" s="66"/>
      <c r="T184" s="197">
        <f>S184*H184</f>
        <v>0</v>
      </c>
      <c r="U184" s="197">
        <v>0.02</v>
      </c>
      <c r="V184" s="197">
        <f>U184*H184</f>
        <v>0.02</v>
      </c>
      <c r="W184" s="197">
        <v>0</v>
      </c>
      <c r="X184" s="198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595</v>
      </c>
      <c r="AT184" s="199" t="s">
        <v>483</v>
      </c>
      <c r="AU184" s="199" t="s">
        <v>96</v>
      </c>
      <c r="AY184" s="19" t="s">
        <v>329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464</v>
      </c>
      <c r="BM184" s="199" t="s">
        <v>6193</v>
      </c>
    </row>
    <row r="185" spans="1:65" s="2" customFormat="1" ht="24.2" customHeight="1">
      <c r="A185" s="37"/>
      <c r="B185" s="153"/>
      <c r="C185" s="187" t="s">
        <v>601</v>
      </c>
      <c r="D185" s="187" t="s">
        <v>331</v>
      </c>
      <c r="E185" s="188" t="s">
        <v>1282</v>
      </c>
      <c r="F185" s="189" t="s">
        <v>1283</v>
      </c>
      <c r="G185" s="190" t="s">
        <v>486</v>
      </c>
      <c r="H185" s="191">
        <v>4.1000000000000002E-2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464</v>
      </c>
      <c r="AT185" s="199" t="s">
        <v>331</v>
      </c>
      <c r="AU185" s="199" t="s">
        <v>96</v>
      </c>
      <c r="AY185" s="19" t="s">
        <v>329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464</v>
      </c>
      <c r="BM185" s="199" t="s">
        <v>6194</v>
      </c>
    </row>
    <row r="186" spans="1:65" s="12" customFormat="1" ht="25.9" customHeight="1">
      <c r="B186" s="173"/>
      <c r="D186" s="174" t="s">
        <v>82</v>
      </c>
      <c r="E186" s="175" t="s">
        <v>3291</v>
      </c>
      <c r="F186" s="175" t="s">
        <v>3292</v>
      </c>
      <c r="I186" s="176"/>
      <c r="J186" s="176"/>
      <c r="K186" s="177">
        <f>BK186</f>
        <v>0</v>
      </c>
      <c r="M186" s="173"/>
      <c r="N186" s="178"/>
      <c r="O186" s="179"/>
      <c r="P186" s="179"/>
      <c r="Q186" s="180">
        <f>Q187</f>
        <v>0</v>
      </c>
      <c r="R186" s="180">
        <f>R187</f>
        <v>0</v>
      </c>
      <c r="S186" s="179"/>
      <c r="T186" s="181">
        <f>T187</f>
        <v>0</v>
      </c>
      <c r="U186" s="179"/>
      <c r="V186" s="181">
        <f>V187</f>
        <v>0</v>
      </c>
      <c r="W186" s="179"/>
      <c r="X186" s="182">
        <f>X187</f>
        <v>0</v>
      </c>
      <c r="AR186" s="174" t="s">
        <v>335</v>
      </c>
      <c r="AT186" s="183" t="s">
        <v>82</v>
      </c>
      <c r="AU186" s="183" t="s">
        <v>83</v>
      </c>
      <c r="AY186" s="174" t="s">
        <v>329</v>
      </c>
      <c r="BK186" s="184">
        <f>BK187</f>
        <v>0</v>
      </c>
    </row>
    <row r="187" spans="1:65" s="2" customFormat="1" ht="37.9" customHeight="1">
      <c r="A187" s="37"/>
      <c r="B187" s="153"/>
      <c r="C187" s="187" t="s">
        <v>618</v>
      </c>
      <c r="D187" s="187" t="s">
        <v>331</v>
      </c>
      <c r="E187" s="188" t="s">
        <v>6195</v>
      </c>
      <c r="F187" s="189" t="s">
        <v>6196</v>
      </c>
      <c r="G187" s="190" t="s">
        <v>346</v>
      </c>
      <c r="H187" s="191">
        <v>6</v>
      </c>
      <c r="I187" s="192"/>
      <c r="J187" s="192"/>
      <c r="K187" s="191">
        <f>ROUND(P187*H187,3)</f>
        <v>0</v>
      </c>
      <c r="L187" s="193"/>
      <c r="M187" s="38"/>
      <c r="N187" s="242" t="s">
        <v>1</v>
      </c>
      <c r="O187" s="243" t="s">
        <v>47</v>
      </c>
      <c r="P187" s="244">
        <f>I187+J187</f>
        <v>0</v>
      </c>
      <c r="Q187" s="244">
        <f>ROUND(I187*H187,3)</f>
        <v>0</v>
      </c>
      <c r="R187" s="244">
        <f>ROUND(J187*H187,3)</f>
        <v>0</v>
      </c>
      <c r="S187" s="245"/>
      <c r="T187" s="246">
        <f>S187*H187</f>
        <v>0</v>
      </c>
      <c r="U187" s="246">
        <v>0</v>
      </c>
      <c r="V187" s="246">
        <f>U187*H187</f>
        <v>0</v>
      </c>
      <c r="W187" s="246">
        <v>0</v>
      </c>
      <c r="X187" s="247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3465</v>
      </c>
      <c r="AT187" s="199" t="s">
        <v>331</v>
      </c>
      <c r="AU187" s="199" t="s">
        <v>90</v>
      </c>
      <c r="AY187" s="19" t="s">
        <v>329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3465</v>
      </c>
      <c r="BM187" s="199" t="s">
        <v>6197</v>
      </c>
    </row>
    <row r="188" spans="1:65" s="2" customFormat="1" ht="6.95" customHeight="1">
      <c r="A188" s="37"/>
      <c r="B188" s="55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38"/>
      <c r="N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</row>
  </sheetData>
  <autoFilter ref="C136:L187" xr:uid="{00000000-0009-0000-0000-000015000000}"/>
  <mergeCells count="17"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27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169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5961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6198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K115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ROUND((SUM(BE115:BE122) + SUM(BE144:BE275)),  2)</f>
        <v>0</v>
      </c>
      <c r="G39" s="130"/>
      <c r="H39" s="130"/>
      <c r="I39" s="131">
        <v>0.2</v>
      </c>
      <c r="J39" s="130"/>
      <c r="K39" s="129">
        <f>ROUND(((SUM(BE115:BE122) + SUM(BE144:BE275))*I39),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ROUND((SUM(BF115:BF122) + SUM(BF144:BF275)),  2)</f>
        <v>0</v>
      </c>
      <c r="G40" s="130"/>
      <c r="H40" s="130"/>
      <c r="I40" s="131">
        <v>0.2</v>
      </c>
      <c r="J40" s="130"/>
      <c r="K40" s="129">
        <f>ROUND(((SUM(BF115:BF122) + SUM(BF144:BF275))*I40),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ROUND((SUM(BG115:BG122) + SUM(BG144:BG275)),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ROUND((SUM(BH115:BH122) + SUM(BH144:BH275)),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ROUND((SUM(BI115:BI122) + SUM(BI144:BI275)),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5961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04.03 - Odberné plynové zariadenie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Q144</f>
        <v>0</v>
      </c>
      <c r="J98" s="79">
        <f t="shared" si="0"/>
        <v>0</v>
      </c>
      <c r="K98" s="79">
        <f>K144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47" s="9" customFormat="1" ht="24.95" customHeight="1">
      <c r="B99" s="143"/>
      <c r="D99" s="144" t="s">
        <v>284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K145</f>
        <v>0</v>
      </c>
      <c r="M99" s="143"/>
    </row>
    <row r="100" spans="1:47" s="10" customFormat="1" ht="19.899999999999999" customHeight="1">
      <c r="B100" s="147"/>
      <c r="D100" s="148" t="s">
        <v>285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K146</f>
        <v>0</v>
      </c>
      <c r="M100" s="147"/>
    </row>
    <row r="101" spans="1:47" s="10" customFormat="1" ht="19.899999999999999" customHeight="1">
      <c r="B101" s="147"/>
      <c r="D101" s="148" t="s">
        <v>5963</v>
      </c>
      <c r="E101" s="149"/>
      <c r="F101" s="149"/>
      <c r="G101" s="149"/>
      <c r="H101" s="149"/>
      <c r="I101" s="150">
        <f>Q166</f>
        <v>0</v>
      </c>
      <c r="J101" s="150">
        <f>R166</f>
        <v>0</v>
      </c>
      <c r="K101" s="150">
        <f>K166</f>
        <v>0</v>
      </c>
      <c r="M101" s="147"/>
    </row>
    <row r="102" spans="1:47" s="10" customFormat="1" ht="19.899999999999999" customHeight="1">
      <c r="B102" s="147"/>
      <c r="D102" s="148" t="s">
        <v>2606</v>
      </c>
      <c r="E102" s="149"/>
      <c r="F102" s="149"/>
      <c r="G102" s="149"/>
      <c r="H102" s="149"/>
      <c r="I102" s="150">
        <f>Q170</f>
        <v>0</v>
      </c>
      <c r="J102" s="150">
        <f>R170</f>
        <v>0</v>
      </c>
      <c r="K102" s="150">
        <f>K170</f>
        <v>0</v>
      </c>
      <c r="M102" s="147"/>
    </row>
    <row r="103" spans="1:47" s="9" customFormat="1" ht="24.95" customHeight="1">
      <c r="B103" s="143"/>
      <c r="D103" s="144" t="s">
        <v>291</v>
      </c>
      <c r="E103" s="145"/>
      <c r="F103" s="145"/>
      <c r="G103" s="145"/>
      <c r="H103" s="145"/>
      <c r="I103" s="146">
        <f>Q178</f>
        <v>0</v>
      </c>
      <c r="J103" s="146">
        <f>R178</f>
        <v>0</v>
      </c>
      <c r="K103" s="146">
        <f>K178</f>
        <v>0</v>
      </c>
      <c r="M103" s="143"/>
    </row>
    <row r="104" spans="1:47" s="10" customFormat="1" ht="19.899999999999999" customHeight="1">
      <c r="B104" s="147"/>
      <c r="D104" s="148" t="s">
        <v>1365</v>
      </c>
      <c r="E104" s="149"/>
      <c r="F104" s="149"/>
      <c r="G104" s="149"/>
      <c r="H104" s="149"/>
      <c r="I104" s="150">
        <f>Q179</f>
        <v>0</v>
      </c>
      <c r="J104" s="150">
        <f>R179</f>
        <v>0</v>
      </c>
      <c r="K104" s="150">
        <f>K179</f>
        <v>0</v>
      </c>
      <c r="M104" s="147"/>
    </row>
    <row r="105" spans="1:47" s="10" customFormat="1" ht="19.899999999999999" customHeight="1">
      <c r="B105" s="147"/>
      <c r="D105" s="148" t="s">
        <v>6103</v>
      </c>
      <c r="E105" s="149"/>
      <c r="F105" s="149"/>
      <c r="G105" s="149"/>
      <c r="H105" s="149"/>
      <c r="I105" s="150">
        <f>Q183</f>
        <v>0</v>
      </c>
      <c r="J105" s="150">
        <f>R183</f>
        <v>0</v>
      </c>
      <c r="K105" s="150">
        <f>K183</f>
        <v>0</v>
      </c>
      <c r="M105" s="147"/>
    </row>
    <row r="106" spans="1:47" s="10" customFormat="1" ht="19.899999999999999" customHeight="1">
      <c r="B106" s="147"/>
      <c r="D106" s="148" t="s">
        <v>6199</v>
      </c>
      <c r="E106" s="149"/>
      <c r="F106" s="149"/>
      <c r="G106" s="149"/>
      <c r="H106" s="149"/>
      <c r="I106" s="150">
        <f>Q214</f>
        <v>0</v>
      </c>
      <c r="J106" s="150">
        <f>R214</f>
        <v>0</v>
      </c>
      <c r="K106" s="150">
        <f>K214</f>
        <v>0</v>
      </c>
      <c r="M106" s="147"/>
    </row>
    <row r="107" spans="1:47" s="10" customFormat="1" ht="19.899999999999999" customHeight="1">
      <c r="B107" s="147"/>
      <c r="D107" s="148" t="s">
        <v>296</v>
      </c>
      <c r="E107" s="149"/>
      <c r="F107" s="149"/>
      <c r="G107" s="149"/>
      <c r="H107" s="149"/>
      <c r="I107" s="150">
        <f>Q240</f>
        <v>0</v>
      </c>
      <c r="J107" s="150">
        <f>R240</f>
        <v>0</v>
      </c>
      <c r="K107" s="150">
        <f>K240</f>
        <v>0</v>
      </c>
      <c r="M107" s="147"/>
    </row>
    <row r="108" spans="1:47" s="10" customFormat="1" ht="19.899999999999999" customHeight="1">
      <c r="B108" s="147"/>
      <c r="D108" s="148" t="s">
        <v>6200</v>
      </c>
      <c r="E108" s="149"/>
      <c r="F108" s="149"/>
      <c r="G108" s="149"/>
      <c r="H108" s="149"/>
      <c r="I108" s="150">
        <f>Q244</f>
        <v>0</v>
      </c>
      <c r="J108" s="150">
        <f>R244</f>
        <v>0</v>
      </c>
      <c r="K108" s="150">
        <f>K244</f>
        <v>0</v>
      </c>
      <c r="M108" s="147"/>
    </row>
    <row r="109" spans="1:47" s="10" customFormat="1" ht="19.899999999999999" customHeight="1">
      <c r="B109" s="147"/>
      <c r="D109" s="148" t="s">
        <v>2608</v>
      </c>
      <c r="E109" s="149"/>
      <c r="F109" s="149"/>
      <c r="G109" s="149"/>
      <c r="H109" s="149"/>
      <c r="I109" s="150">
        <f>Q256</f>
        <v>0</v>
      </c>
      <c r="J109" s="150">
        <f>R256</f>
        <v>0</v>
      </c>
      <c r="K109" s="150">
        <f>K256</f>
        <v>0</v>
      </c>
      <c r="M109" s="147"/>
    </row>
    <row r="110" spans="1:47" s="9" customFormat="1" ht="24.95" customHeight="1">
      <c r="B110" s="143"/>
      <c r="D110" s="144" t="s">
        <v>300</v>
      </c>
      <c r="E110" s="145"/>
      <c r="F110" s="145"/>
      <c r="G110" s="145"/>
      <c r="H110" s="145"/>
      <c r="I110" s="146">
        <f>Q260</f>
        <v>0</v>
      </c>
      <c r="J110" s="146">
        <f>R260</f>
        <v>0</v>
      </c>
      <c r="K110" s="146">
        <f>K260</f>
        <v>0</v>
      </c>
      <c r="M110" s="143"/>
    </row>
    <row r="111" spans="1:47" s="10" customFormat="1" ht="19.899999999999999" customHeight="1">
      <c r="B111" s="147"/>
      <c r="D111" s="148" t="s">
        <v>5964</v>
      </c>
      <c r="E111" s="149"/>
      <c r="F111" s="149"/>
      <c r="G111" s="149"/>
      <c r="H111" s="149"/>
      <c r="I111" s="150">
        <f>Q261</f>
        <v>0</v>
      </c>
      <c r="J111" s="150">
        <f>R261</f>
        <v>0</v>
      </c>
      <c r="K111" s="150">
        <f>K261</f>
        <v>0</v>
      </c>
      <c r="M111" s="147"/>
    </row>
    <row r="112" spans="1:47" s="9" customFormat="1" ht="24.95" customHeight="1">
      <c r="B112" s="143"/>
      <c r="D112" s="144" t="s">
        <v>5965</v>
      </c>
      <c r="E112" s="145"/>
      <c r="F112" s="145"/>
      <c r="G112" s="145"/>
      <c r="H112" s="145"/>
      <c r="I112" s="146">
        <f>Q273</f>
        <v>0</v>
      </c>
      <c r="J112" s="146">
        <f>R273</f>
        <v>0</v>
      </c>
      <c r="K112" s="146">
        <f>K273</f>
        <v>0</v>
      </c>
      <c r="M112" s="143"/>
    </row>
    <row r="113" spans="1:65" s="2" customFormat="1" ht="21.75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6.95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29.25" customHeight="1">
      <c r="A115" s="37"/>
      <c r="B115" s="38"/>
      <c r="C115" s="142" t="s">
        <v>302</v>
      </c>
      <c r="D115" s="37"/>
      <c r="E115" s="37"/>
      <c r="F115" s="37"/>
      <c r="G115" s="37"/>
      <c r="H115" s="37"/>
      <c r="I115" s="37"/>
      <c r="J115" s="37"/>
      <c r="K115" s="151">
        <f>ROUND(K116 + K117 + K118 + K119 + K120 + K121,2)</f>
        <v>0</v>
      </c>
      <c r="L115" s="37"/>
      <c r="M115" s="50"/>
      <c r="O115" s="152" t="s">
        <v>45</v>
      </c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18" customHeight="1">
      <c r="A116" s="37"/>
      <c r="B116" s="153"/>
      <c r="C116" s="154"/>
      <c r="D116" s="323" t="s">
        <v>303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304</v>
      </c>
      <c r="AZ116" s="157"/>
      <c r="BA116" s="157"/>
      <c r="BB116" s="157"/>
      <c r="BC116" s="157"/>
      <c r="BD116" s="157"/>
      <c r="BE116" s="160">
        <f t="shared" ref="BE116:BE121" si="1">IF(O116="základná",K116,0)</f>
        <v>0</v>
      </c>
      <c r="BF116" s="160">
        <f t="shared" ref="BF116:BF121" si="2">IF(O116="znížená",K116,0)</f>
        <v>0</v>
      </c>
      <c r="BG116" s="160">
        <f t="shared" ref="BG116:BG121" si="3">IF(O116="zákl. prenesená",K116,0)</f>
        <v>0</v>
      </c>
      <c r="BH116" s="160">
        <f t="shared" ref="BH116:BH121" si="4">IF(O116="zníž. prenesená",K116,0)</f>
        <v>0</v>
      </c>
      <c r="BI116" s="160">
        <f t="shared" ref="BI116:BI121" si="5">IF(O116="nulová",K116,0)</f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323" t="s">
        <v>305</v>
      </c>
      <c r="E117" s="328"/>
      <c r="F117" s="328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304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323" t="s">
        <v>306</v>
      </c>
      <c r="E118" s="328"/>
      <c r="F118" s="328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304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323" t="s">
        <v>307</v>
      </c>
      <c r="E119" s="328"/>
      <c r="F119" s="328"/>
      <c r="G119" s="154"/>
      <c r="H119" s="154"/>
      <c r="I119" s="154"/>
      <c r="J119" s="154"/>
      <c r="K119" s="112"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304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 ht="18" customHeight="1">
      <c r="A120" s="37"/>
      <c r="B120" s="153"/>
      <c r="C120" s="154"/>
      <c r="D120" s="323" t="s">
        <v>308</v>
      </c>
      <c r="E120" s="328"/>
      <c r="F120" s="328"/>
      <c r="G120" s="154"/>
      <c r="H120" s="154"/>
      <c r="I120" s="154"/>
      <c r="J120" s="154"/>
      <c r="K120" s="112"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304</v>
      </c>
      <c r="AZ120" s="157"/>
      <c r="BA120" s="157"/>
      <c r="BB120" s="157"/>
      <c r="BC120" s="157"/>
      <c r="BD120" s="157"/>
      <c r="BE120" s="160">
        <f t="shared" si="1"/>
        <v>0</v>
      </c>
      <c r="BF120" s="160">
        <f t="shared" si="2"/>
        <v>0</v>
      </c>
      <c r="BG120" s="160">
        <f t="shared" si="3"/>
        <v>0</v>
      </c>
      <c r="BH120" s="160">
        <f t="shared" si="4"/>
        <v>0</v>
      </c>
      <c r="BI120" s="160">
        <f t="shared" si="5"/>
        <v>0</v>
      </c>
      <c r="BJ120" s="159" t="s">
        <v>96</v>
      </c>
      <c r="BK120" s="157"/>
      <c r="BL120" s="157"/>
      <c r="BM120" s="157"/>
    </row>
    <row r="121" spans="1:65" s="2" customFormat="1" ht="18" customHeight="1">
      <c r="A121" s="37"/>
      <c r="B121" s="153"/>
      <c r="C121" s="154"/>
      <c r="D121" s="155" t="s">
        <v>309</v>
      </c>
      <c r="E121" s="154"/>
      <c r="F121" s="154"/>
      <c r="G121" s="154"/>
      <c r="H121" s="154"/>
      <c r="I121" s="154"/>
      <c r="J121" s="154"/>
      <c r="K121" s="112">
        <f>ROUND(K32*T121,2)</f>
        <v>0</v>
      </c>
      <c r="L121" s="154"/>
      <c r="M121" s="156"/>
      <c r="N121" s="157"/>
      <c r="O121" s="158" t="s">
        <v>47</v>
      </c>
      <c r="P121" s="157"/>
      <c r="Q121" s="157"/>
      <c r="R121" s="157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9" t="s">
        <v>310</v>
      </c>
      <c r="AZ121" s="157"/>
      <c r="BA121" s="157"/>
      <c r="BB121" s="157"/>
      <c r="BC121" s="157"/>
      <c r="BD121" s="157"/>
      <c r="BE121" s="160">
        <f t="shared" si="1"/>
        <v>0</v>
      </c>
      <c r="BF121" s="160">
        <f t="shared" si="2"/>
        <v>0</v>
      </c>
      <c r="BG121" s="160">
        <f t="shared" si="3"/>
        <v>0</v>
      </c>
      <c r="BH121" s="160">
        <f t="shared" si="4"/>
        <v>0</v>
      </c>
      <c r="BI121" s="160">
        <f t="shared" si="5"/>
        <v>0</v>
      </c>
      <c r="BJ121" s="159" t="s">
        <v>96</v>
      </c>
      <c r="BK121" s="157"/>
      <c r="BL121" s="157"/>
      <c r="BM121" s="157"/>
    </row>
    <row r="122" spans="1:65" s="2" customFormat="1" ht="11.25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9.25" customHeight="1">
      <c r="A123" s="37"/>
      <c r="B123" s="38"/>
      <c r="C123" s="118" t="s">
        <v>266</v>
      </c>
      <c r="D123" s="119"/>
      <c r="E123" s="119"/>
      <c r="F123" s="119"/>
      <c r="G123" s="119"/>
      <c r="H123" s="119"/>
      <c r="I123" s="119"/>
      <c r="J123" s="119"/>
      <c r="K123" s="120">
        <f>ROUND(K98+K115,2)</f>
        <v>0</v>
      </c>
      <c r="L123" s="119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55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8" spans="1:65" s="2" customFormat="1" ht="6.95" customHeight="1">
      <c r="A128" s="37"/>
      <c r="B128" s="57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2" customFormat="1" ht="24.95" customHeight="1">
      <c r="A129" s="37"/>
      <c r="B129" s="38"/>
      <c r="C129" s="23" t="s">
        <v>311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3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3" s="2" customFormat="1" ht="12" customHeight="1">
      <c r="A131" s="37"/>
      <c r="B131" s="38"/>
      <c r="C131" s="29" t="s">
        <v>15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3" s="2" customFormat="1" ht="16.5" customHeight="1">
      <c r="A132" s="37"/>
      <c r="B132" s="38"/>
      <c r="C132" s="37"/>
      <c r="D132" s="37"/>
      <c r="E132" s="324" t="str">
        <f>E7</f>
        <v>Krytá plaváreň Lučenec</v>
      </c>
      <c r="F132" s="325"/>
      <c r="G132" s="325"/>
      <c r="H132" s="325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1" customFormat="1" ht="12" customHeight="1">
      <c r="B133" s="22"/>
      <c r="C133" s="29" t="s">
        <v>272</v>
      </c>
      <c r="M133" s="22"/>
    </row>
    <row r="134" spans="1:63" s="2" customFormat="1" ht="16.5" customHeight="1">
      <c r="A134" s="37"/>
      <c r="B134" s="38"/>
      <c r="C134" s="37"/>
      <c r="D134" s="37"/>
      <c r="E134" s="324" t="s">
        <v>5961</v>
      </c>
      <c r="F134" s="326"/>
      <c r="G134" s="326"/>
      <c r="H134" s="326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12" customHeight="1">
      <c r="A135" s="37"/>
      <c r="B135" s="38"/>
      <c r="C135" s="29" t="s">
        <v>274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6.5" customHeight="1">
      <c r="A136" s="37"/>
      <c r="B136" s="38"/>
      <c r="C136" s="37"/>
      <c r="D136" s="37"/>
      <c r="E136" s="305" t="str">
        <f>E11</f>
        <v>04.03 - Odberné plynové zariadenie</v>
      </c>
      <c r="F136" s="326"/>
      <c r="G136" s="326"/>
      <c r="H136" s="326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2" customHeight="1">
      <c r="A138" s="37"/>
      <c r="B138" s="38"/>
      <c r="C138" s="29" t="s">
        <v>19</v>
      </c>
      <c r="D138" s="37"/>
      <c r="E138" s="37"/>
      <c r="F138" s="27" t="str">
        <f>F14</f>
        <v>ul. Športová, Lučenec</v>
      </c>
      <c r="G138" s="37"/>
      <c r="H138" s="37"/>
      <c r="I138" s="29" t="s">
        <v>21</v>
      </c>
      <c r="J138" s="63" t="str">
        <f>IF(J14="","",J14)</f>
        <v>21. 4. 2022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6.95" customHeight="1">
      <c r="A139" s="37"/>
      <c r="B139" s="38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5.2" customHeight="1">
      <c r="A140" s="37"/>
      <c r="B140" s="38"/>
      <c r="C140" s="29" t="s">
        <v>23</v>
      </c>
      <c r="D140" s="37"/>
      <c r="E140" s="37"/>
      <c r="F140" s="27" t="str">
        <f>E17</f>
        <v>Mesto Lučenec</v>
      </c>
      <c r="G140" s="37"/>
      <c r="H140" s="37"/>
      <c r="I140" s="29" t="s">
        <v>29</v>
      </c>
      <c r="J140" s="32" t="str">
        <f>E23</f>
        <v>Aproving, s.r.o.</v>
      </c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2" customFormat="1" ht="15.2" customHeight="1">
      <c r="A141" s="37"/>
      <c r="B141" s="38"/>
      <c r="C141" s="29" t="s">
        <v>27</v>
      </c>
      <c r="D141" s="37"/>
      <c r="E141" s="37"/>
      <c r="F141" s="27" t="str">
        <f>IF(E20="","",E20)</f>
        <v>Vyplň údaj</v>
      </c>
      <c r="G141" s="37"/>
      <c r="H141" s="37"/>
      <c r="I141" s="29" t="s">
        <v>34</v>
      </c>
      <c r="J141" s="32" t="str">
        <f>E26</f>
        <v xml:space="preserve"> </v>
      </c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63" s="2" customFormat="1" ht="10.35" customHeight="1">
      <c r="A142" s="37"/>
      <c r="B142" s="38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63" s="11" customFormat="1" ht="29.25" customHeight="1">
      <c r="A143" s="161"/>
      <c r="B143" s="162"/>
      <c r="C143" s="163" t="s">
        <v>312</v>
      </c>
      <c r="D143" s="164" t="s">
        <v>66</v>
      </c>
      <c r="E143" s="164" t="s">
        <v>62</v>
      </c>
      <c r="F143" s="164" t="s">
        <v>63</v>
      </c>
      <c r="G143" s="164" t="s">
        <v>313</v>
      </c>
      <c r="H143" s="164" t="s">
        <v>314</v>
      </c>
      <c r="I143" s="164" t="s">
        <v>315</v>
      </c>
      <c r="J143" s="164" t="s">
        <v>316</v>
      </c>
      <c r="K143" s="165" t="s">
        <v>281</v>
      </c>
      <c r="L143" s="166" t="s">
        <v>317</v>
      </c>
      <c r="M143" s="167"/>
      <c r="N143" s="70" t="s">
        <v>1</v>
      </c>
      <c r="O143" s="71" t="s">
        <v>45</v>
      </c>
      <c r="P143" s="71" t="s">
        <v>318</v>
      </c>
      <c r="Q143" s="71" t="s">
        <v>319</v>
      </c>
      <c r="R143" s="71" t="s">
        <v>320</v>
      </c>
      <c r="S143" s="71" t="s">
        <v>321</v>
      </c>
      <c r="T143" s="71" t="s">
        <v>322</v>
      </c>
      <c r="U143" s="71" t="s">
        <v>323</v>
      </c>
      <c r="V143" s="71" t="s">
        <v>324</v>
      </c>
      <c r="W143" s="71" t="s">
        <v>325</v>
      </c>
      <c r="X143" s="72" t="s">
        <v>326</v>
      </c>
      <c r="Y143" s="161"/>
      <c r="Z143" s="161"/>
      <c r="AA143" s="161"/>
      <c r="AB143" s="161"/>
      <c r="AC143" s="161"/>
      <c r="AD143" s="161"/>
      <c r="AE143" s="161"/>
    </row>
    <row r="144" spans="1:63" s="2" customFormat="1" ht="22.9" customHeight="1">
      <c r="A144" s="37"/>
      <c r="B144" s="38"/>
      <c r="C144" s="77" t="s">
        <v>276</v>
      </c>
      <c r="D144" s="37"/>
      <c r="E144" s="37"/>
      <c r="F144" s="37"/>
      <c r="G144" s="37"/>
      <c r="H144" s="37"/>
      <c r="I144" s="37"/>
      <c r="J144" s="37"/>
      <c r="K144" s="168">
        <f>BK144</f>
        <v>0</v>
      </c>
      <c r="L144" s="37"/>
      <c r="M144" s="38"/>
      <c r="N144" s="73"/>
      <c r="O144" s="64"/>
      <c r="P144" s="74"/>
      <c r="Q144" s="169">
        <f>Q145+Q178+Q260+Q273</f>
        <v>0</v>
      </c>
      <c r="R144" s="169">
        <f>R145+R178+R260+R273</f>
        <v>0</v>
      </c>
      <c r="S144" s="74"/>
      <c r="T144" s="170">
        <f>T145+T178+T260+T273</f>
        <v>0</v>
      </c>
      <c r="U144" s="74"/>
      <c r="V144" s="170">
        <f>V145+V178+V260+V273</f>
        <v>7.9325129500000005</v>
      </c>
      <c r="W144" s="74"/>
      <c r="X144" s="171">
        <f>X145+X178+X260+X273</f>
        <v>0</v>
      </c>
      <c r="Y144" s="37"/>
      <c r="Z144" s="37"/>
      <c r="AA144" s="37"/>
      <c r="AB144" s="37"/>
      <c r="AC144" s="37"/>
      <c r="AD144" s="37"/>
      <c r="AE144" s="37"/>
      <c r="AT144" s="19" t="s">
        <v>82</v>
      </c>
      <c r="AU144" s="19" t="s">
        <v>283</v>
      </c>
      <c r="BK144" s="172">
        <f>BK145+BK178+BK260+BK273</f>
        <v>0</v>
      </c>
    </row>
    <row r="145" spans="1:65" s="12" customFormat="1" ht="25.9" customHeight="1">
      <c r="B145" s="173"/>
      <c r="D145" s="174" t="s">
        <v>82</v>
      </c>
      <c r="E145" s="175" t="s">
        <v>327</v>
      </c>
      <c r="F145" s="175" t="s">
        <v>328</v>
      </c>
      <c r="I145" s="176"/>
      <c r="J145" s="176"/>
      <c r="K145" s="177">
        <f>BK145</f>
        <v>0</v>
      </c>
      <c r="M145" s="173"/>
      <c r="N145" s="178"/>
      <c r="O145" s="179"/>
      <c r="P145" s="179"/>
      <c r="Q145" s="180">
        <f>Q146+Q166+Q170</f>
        <v>0</v>
      </c>
      <c r="R145" s="180">
        <f>R146+R166+R170</f>
        <v>0</v>
      </c>
      <c r="S145" s="179"/>
      <c r="T145" s="181">
        <f>T146+T166+T170</f>
        <v>0</v>
      </c>
      <c r="U145" s="179"/>
      <c r="V145" s="181">
        <f>V146+V166+V170</f>
        <v>7.1331509500000001</v>
      </c>
      <c r="W145" s="179"/>
      <c r="X145" s="182">
        <f>X146+X166+X170</f>
        <v>0</v>
      </c>
      <c r="AR145" s="174" t="s">
        <v>90</v>
      </c>
      <c r="AT145" s="183" t="s">
        <v>82</v>
      </c>
      <c r="AU145" s="183" t="s">
        <v>83</v>
      </c>
      <c r="AY145" s="174" t="s">
        <v>329</v>
      </c>
      <c r="BK145" s="184">
        <f>BK146+BK166+BK170</f>
        <v>0</v>
      </c>
    </row>
    <row r="146" spans="1:65" s="12" customFormat="1" ht="22.9" customHeight="1">
      <c r="B146" s="173"/>
      <c r="D146" s="174" t="s">
        <v>82</v>
      </c>
      <c r="E146" s="185" t="s">
        <v>90</v>
      </c>
      <c r="F146" s="185" t="s">
        <v>330</v>
      </c>
      <c r="I146" s="176"/>
      <c r="J146" s="176"/>
      <c r="K146" s="186">
        <f>BK146</f>
        <v>0</v>
      </c>
      <c r="M146" s="173"/>
      <c r="N146" s="178"/>
      <c r="O146" s="179"/>
      <c r="P146" s="179"/>
      <c r="Q146" s="180">
        <f>SUM(Q147:Q165)</f>
        <v>0</v>
      </c>
      <c r="R146" s="180">
        <f>SUM(R147:R165)</f>
        <v>0</v>
      </c>
      <c r="S146" s="179"/>
      <c r="T146" s="181">
        <f>SUM(T147:T165)</f>
        <v>0</v>
      </c>
      <c r="U146" s="179"/>
      <c r="V146" s="181">
        <f>SUM(V147:V165)</f>
        <v>0</v>
      </c>
      <c r="W146" s="179"/>
      <c r="X146" s="182">
        <f>SUM(X147:X165)</f>
        <v>0</v>
      </c>
      <c r="AR146" s="174" t="s">
        <v>90</v>
      </c>
      <c r="AT146" s="183" t="s">
        <v>82</v>
      </c>
      <c r="AU146" s="183" t="s">
        <v>90</v>
      </c>
      <c r="AY146" s="174" t="s">
        <v>329</v>
      </c>
      <c r="BK146" s="184">
        <f>SUM(BK147:BK165)</f>
        <v>0</v>
      </c>
    </row>
    <row r="147" spans="1:65" s="2" customFormat="1" ht="16.5" customHeight="1">
      <c r="A147" s="37"/>
      <c r="B147" s="153"/>
      <c r="C147" s="187" t="s">
        <v>90</v>
      </c>
      <c r="D147" s="187" t="s">
        <v>331</v>
      </c>
      <c r="E147" s="188" t="s">
        <v>5974</v>
      </c>
      <c r="F147" s="189" t="s">
        <v>5975</v>
      </c>
      <c r="G147" s="190" t="s">
        <v>362</v>
      </c>
      <c r="H147" s="191">
        <v>29.88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335</v>
      </c>
      <c r="AT147" s="199" t="s">
        <v>331</v>
      </c>
      <c r="AU147" s="199" t="s">
        <v>96</v>
      </c>
      <c r="AY147" s="19" t="s">
        <v>329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335</v>
      </c>
      <c r="BM147" s="199" t="s">
        <v>6201</v>
      </c>
    </row>
    <row r="148" spans="1:65" s="13" customFormat="1" ht="11.25">
      <c r="B148" s="201"/>
      <c r="D148" s="202" t="s">
        <v>348</v>
      </c>
      <c r="E148" s="203" t="s">
        <v>1</v>
      </c>
      <c r="F148" s="204" t="s">
        <v>6202</v>
      </c>
      <c r="H148" s="205">
        <v>29.88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348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329</v>
      </c>
    </row>
    <row r="149" spans="1:65" s="15" customFormat="1" ht="11.25">
      <c r="B149" s="217"/>
      <c r="D149" s="202" t="s">
        <v>348</v>
      </c>
      <c r="E149" s="218" t="s">
        <v>1</v>
      </c>
      <c r="F149" s="219" t="s">
        <v>380</v>
      </c>
      <c r="H149" s="220">
        <v>29.88</v>
      </c>
      <c r="I149" s="221"/>
      <c r="J149" s="221"/>
      <c r="M149" s="217"/>
      <c r="N149" s="222"/>
      <c r="O149" s="223"/>
      <c r="P149" s="223"/>
      <c r="Q149" s="223"/>
      <c r="R149" s="223"/>
      <c r="S149" s="223"/>
      <c r="T149" s="223"/>
      <c r="U149" s="223"/>
      <c r="V149" s="223"/>
      <c r="W149" s="223"/>
      <c r="X149" s="224"/>
      <c r="AT149" s="218" t="s">
        <v>348</v>
      </c>
      <c r="AU149" s="218" t="s">
        <v>96</v>
      </c>
      <c r="AV149" s="15" t="s">
        <v>335</v>
      </c>
      <c r="AW149" s="15" t="s">
        <v>4</v>
      </c>
      <c r="AX149" s="15" t="s">
        <v>90</v>
      </c>
      <c r="AY149" s="218" t="s">
        <v>329</v>
      </c>
    </row>
    <row r="150" spans="1:65" s="2" customFormat="1" ht="37.9" customHeight="1">
      <c r="A150" s="37"/>
      <c r="B150" s="153"/>
      <c r="C150" s="187" t="s">
        <v>96</v>
      </c>
      <c r="D150" s="187" t="s">
        <v>331</v>
      </c>
      <c r="E150" s="188" t="s">
        <v>5978</v>
      </c>
      <c r="F150" s="189" t="s">
        <v>3138</v>
      </c>
      <c r="G150" s="190" t="s">
        <v>362</v>
      </c>
      <c r="H150" s="191">
        <v>8.9640000000000004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335</v>
      </c>
      <c r="AT150" s="199" t="s">
        <v>331</v>
      </c>
      <c r="AU150" s="199" t="s">
        <v>96</v>
      </c>
      <c r="AY150" s="19" t="s">
        <v>329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335</v>
      </c>
      <c r="BM150" s="199" t="s">
        <v>6203</v>
      </c>
    </row>
    <row r="151" spans="1:65" s="13" customFormat="1" ht="11.25">
      <c r="B151" s="201"/>
      <c r="D151" s="202" t="s">
        <v>348</v>
      </c>
      <c r="E151" s="203" t="s">
        <v>1</v>
      </c>
      <c r="F151" s="204" t="s">
        <v>6204</v>
      </c>
      <c r="H151" s="205">
        <v>8.9640000000000004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348</v>
      </c>
      <c r="AU151" s="203" t="s">
        <v>96</v>
      </c>
      <c r="AV151" s="13" t="s">
        <v>96</v>
      </c>
      <c r="AW151" s="13" t="s">
        <v>4</v>
      </c>
      <c r="AX151" s="13" t="s">
        <v>90</v>
      </c>
      <c r="AY151" s="203" t="s">
        <v>329</v>
      </c>
    </row>
    <row r="152" spans="1:65" s="2" customFormat="1" ht="33" customHeight="1">
      <c r="A152" s="37"/>
      <c r="B152" s="153"/>
      <c r="C152" s="187" t="s">
        <v>178</v>
      </c>
      <c r="D152" s="187" t="s">
        <v>331</v>
      </c>
      <c r="E152" s="188" t="s">
        <v>2957</v>
      </c>
      <c r="F152" s="189" t="s">
        <v>2958</v>
      </c>
      <c r="G152" s="190" t="s">
        <v>362</v>
      </c>
      <c r="H152" s="191">
        <v>11.205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335</v>
      </c>
      <c r="AT152" s="199" t="s">
        <v>331</v>
      </c>
      <c r="AU152" s="199" t="s">
        <v>96</v>
      </c>
      <c r="AY152" s="19" t="s">
        <v>329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335</v>
      </c>
      <c r="BM152" s="199" t="s">
        <v>6205</v>
      </c>
    </row>
    <row r="153" spans="1:65" s="13" customFormat="1" ht="11.25">
      <c r="B153" s="201"/>
      <c r="D153" s="202" t="s">
        <v>348</v>
      </c>
      <c r="E153" s="203" t="s">
        <v>1</v>
      </c>
      <c r="F153" s="204" t="s">
        <v>6206</v>
      </c>
      <c r="H153" s="205">
        <v>11.205</v>
      </c>
      <c r="I153" s="206"/>
      <c r="J153" s="206"/>
      <c r="M153" s="201"/>
      <c r="N153" s="207"/>
      <c r="O153" s="208"/>
      <c r="P153" s="208"/>
      <c r="Q153" s="208"/>
      <c r="R153" s="208"/>
      <c r="S153" s="208"/>
      <c r="T153" s="208"/>
      <c r="U153" s="208"/>
      <c r="V153" s="208"/>
      <c r="W153" s="208"/>
      <c r="X153" s="209"/>
      <c r="AT153" s="203" t="s">
        <v>348</v>
      </c>
      <c r="AU153" s="203" t="s">
        <v>96</v>
      </c>
      <c r="AV153" s="13" t="s">
        <v>96</v>
      </c>
      <c r="AW153" s="13" t="s">
        <v>4</v>
      </c>
      <c r="AX153" s="13" t="s">
        <v>90</v>
      </c>
      <c r="AY153" s="203" t="s">
        <v>329</v>
      </c>
    </row>
    <row r="154" spans="1:65" s="2" customFormat="1" ht="37.9" customHeight="1">
      <c r="A154" s="37"/>
      <c r="B154" s="153"/>
      <c r="C154" s="187" t="s">
        <v>335</v>
      </c>
      <c r="D154" s="187" t="s">
        <v>331</v>
      </c>
      <c r="E154" s="188" t="s">
        <v>2960</v>
      </c>
      <c r="F154" s="189" t="s">
        <v>2961</v>
      </c>
      <c r="G154" s="190" t="s">
        <v>362</v>
      </c>
      <c r="H154" s="191">
        <v>224.1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335</v>
      </c>
      <c r="AT154" s="199" t="s">
        <v>331</v>
      </c>
      <c r="AU154" s="199" t="s">
        <v>96</v>
      </c>
      <c r="AY154" s="19" t="s">
        <v>329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335</v>
      </c>
      <c r="BM154" s="199" t="s">
        <v>6207</v>
      </c>
    </row>
    <row r="155" spans="1:65" s="13" customFormat="1" ht="11.25">
      <c r="B155" s="201"/>
      <c r="D155" s="202" t="s">
        <v>348</v>
      </c>
      <c r="F155" s="204" t="s">
        <v>6208</v>
      </c>
      <c r="H155" s="205">
        <v>224.1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348</v>
      </c>
      <c r="AU155" s="203" t="s">
        <v>96</v>
      </c>
      <c r="AV155" s="13" t="s">
        <v>96</v>
      </c>
      <c r="AW155" s="13" t="s">
        <v>3</v>
      </c>
      <c r="AX155" s="13" t="s">
        <v>90</v>
      </c>
      <c r="AY155" s="203" t="s">
        <v>329</v>
      </c>
    </row>
    <row r="156" spans="1:65" s="2" customFormat="1" ht="24.2" customHeight="1">
      <c r="A156" s="37"/>
      <c r="B156" s="153"/>
      <c r="C156" s="187" t="s">
        <v>350</v>
      </c>
      <c r="D156" s="187" t="s">
        <v>331</v>
      </c>
      <c r="E156" s="188" t="s">
        <v>2964</v>
      </c>
      <c r="F156" s="189" t="s">
        <v>2965</v>
      </c>
      <c r="G156" s="190" t="s">
        <v>362</v>
      </c>
      <c r="H156" s="191">
        <v>11.205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335</v>
      </c>
      <c r="AT156" s="199" t="s">
        <v>331</v>
      </c>
      <c r="AU156" s="199" t="s">
        <v>96</v>
      </c>
      <c r="AY156" s="19" t="s">
        <v>329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335</v>
      </c>
      <c r="BM156" s="199" t="s">
        <v>6209</v>
      </c>
    </row>
    <row r="157" spans="1:65" s="2" customFormat="1" ht="16.5" customHeight="1">
      <c r="A157" s="37"/>
      <c r="B157" s="153"/>
      <c r="C157" s="187" t="s">
        <v>355</v>
      </c>
      <c r="D157" s="187" t="s">
        <v>331</v>
      </c>
      <c r="E157" s="188" t="s">
        <v>2967</v>
      </c>
      <c r="F157" s="189" t="s">
        <v>2968</v>
      </c>
      <c r="G157" s="190" t="s">
        <v>362</v>
      </c>
      <c r="H157" s="191">
        <v>11.205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335</v>
      </c>
      <c r="AT157" s="199" t="s">
        <v>331</v>
      </c>
      <c r="AU157" s="199" t="s">
        <v>96</v>
      </c>
      <c r="AY157" s="19" t="s">
        <v>329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335</v>
      </c>
      <c r="BM157" s="199" t="s">
        <v>6210</v>
      </c>
    </row>
    <row r="158" spans="1:65" s="2" customFormat="1" ht="24.2" customHeight="1">
      <c r="A158" s="37"/>
      <c r="B158" s="153"/>
      <c r="C158" s="187" t="s">
        <v>359</v>
      </c>
      <c r="D158" s="187" t="s">
        <v>331</v>
      </c>
      <c r="E158" s="188" t="s">
        <v>2661</v>
      </c>
      <c r="F158" s="189" t="s">
        <v>2662</v>
      </c>
      <c r="G158" s="190" t="s">
        <v>486</v>
      </c>
      <c r="H158" s="191">
        <v>22.41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335</v>
      </c>
      <c r="AT158" s="199" t="s">
        <v>331</v>
      </c>
      <c r="AU158" s="199" t="s">
        <v>96</v>
      </c>
      <c r="AY158" s="19" t="s">
        <v>329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335</v>
      </c>
      <c r="BM158" s="199" t="s">
        <v>6211</v>
      </c>
    </row>
    <row r="159" spans="1:65" s="13" customFormat="1" ht="11.25">
      <c r="B159" s="201"/>
      <c r="D159" s="202" t="s">
        <v>348</v>
      </c>
      <c r="E159" s="203" t="s">
        <v>1</v>
      </c>
      <c r="F159" s="204" t="s">
        <v>6212</v>
      </c>
      <c r="H159" s="205">
        <v>22.41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348</v>
      </c>
      <c r="AU159" s="203" t="s">
        <v>96</v>
      </c>
      <c r="AV159" s="13" t="s">
        <v>96</v>
      </c>
      <c r="AW159" s="13" t="s">
        <v>4</v>
      </c>
      <c r="AX159" s="13" t="s">
        <v>90</v>
      </c>
      <c r="AY159" s="203" t="s">
        <v>329</v>
      </c>
    </row>
    <row r="160" spans="1:65" s="2" customFormat="1" ht="24.2" customHeight="1">
      <c r="A160" s="37"/>
      <c r="B160" s="153"/>
      <c r="C160" s="187" t="s">
        <v>364</v>
      </c>
      <c r="D160" s="187" t="s">
        <v>331</v>
      </c>
      <c r="E160" s="188" t="s">
        <v>2972</v>
      </c>
      <c r="F160" s="189" t="s">
        <v>2973</v>
      </c>
      <c r="G160" s="190" t="s">
        <v>362</v>
      </c>
      <c r="H160" s="191">
        <v>18.675000000000001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335</v>
      </c>
      <c r="AT160" s="199" t="s">
        <v>331</v>
      </c>
      <c r="AU160" s="199" t="s">
        <v>96</v>
      </c>
      <c r="AY160" s="19" t="s">
        <v>329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335</v>
      </c>
      <c r="BM160" s="199" t="s">
        <v>6213</v>
      </c>
    </row>
    <row r="161" spans="1:65" s="13" customFormat="1" ht="11.25">
      <c r="B161" s="201"/>
      <c r="D161" s="202" t="s">
        <v>348</v>
      </c>
      <c r="E161" s="203" t="s">
        <v>1</v>
      </c>
      <c r="F161" s="204" t="s">
        <v>6214</v>
      </c>
      <c r="H161" s="205">
        <v>18.675000000000001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348</v>
      </c>
      <c r="AU161" s="203" t="s">
        <v>96</v>
      </c>
      <c r="AV161" s="13" t="s">
        <v>96</v>
      </c>
      <c r="AW161" s="13" t="s">
        <v>4</v>
      </c>
      <c r="AX161" s="13" t="s">
        <v>90</v>
      </c>
      <c r="AY161" s="203" t="s">
        <v>329</v>
      </c>
    </row>
    <row r="162" spans="1:65" s="2" customFormat="1" ht="24.2" customHeight="1">
      <c r="A162" s="37"/>
      <c r="B162" s="153"/>
      <c r="C162" s="187" t="s">
        <v>369</v>
      </c>
      <c r="D162" s="187" t="s">
        <v>331</v>
      </c>
      <c r="E162" s="188" t="s">
        <v>5991</v>
      </c>
      <c r="F162" s="189" t="s">
        <v>5992</v>
      </c>
      <c r="G162" s="190" t="s">
        <v>362</v>
      </c>
      <c r="H162" s="191">
        <v>7.47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335</v>
      </c>
      <c r="AT162" s="199" t="s">
        <v>331</v>
      </c>
      <c r="AU162" s="199" t="s">
        <v>96</v>
      </c>
      <c r="AY162" s="19" t="s">
        <v>329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335</v>
      </c>
      <c r="BM162" s="199" t="s">
        <v>6215</v>
      </c>
    </row>
    <row r="163" spans="1:65" s="13" customFormat="1" ht="11.25">
      <c r="B163" s="201"/>
      <c r="D163" s="202" t="s">
        <v>348</v>
      </c>
      <c r="E163" s="203" t="s">
        <v>1</v>
      </c>
      <c r="F163" s="204" t="s">
        <v>6216</v>
      </c>
      <c r="H163" s="205">
        <v>7.47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348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329</v>
      </c>
    </row>
    <row r="164" spans="1:65" s="15" customFormat="1" ht="11.25">
      <c r="B164" s="217"/>
      <c r="D164" s="202" t="s">
        <v>348</v>
      </c>
      <c r="E164" s="218" t="s">
        <v>1</v>
      </c>
      <c r="F164" s="219" t="s">
        <v>380</v>
      </c>
      <c r="H164" s="220">
        <v>7.47</v>
      </c>
      <c r="I164" s="221"/>
      <c r="J164" s="221"/>
      <c r="M164" s="217"/>
      <c r="N164" s="222"/>
      <c r="O164" s="223"/>
      <c r="P164" s="223"/>
      <c r="Q164" s="223"/>
      <c r="R164" s="223"/>
      <c r="S164" s="223"/>
      <c r="T164" s="223"/>
      <c r="U164" s="223"/>
      <c r="V164" s="223"/>
      <c r="W164" s="223"/>
      <c r="X164" s="224"/>
      <c r="AT164" s="218" t="s">
        <v>348</v>
      </c>
      <c r="AU164" s="218" t="s">
        <v>96</v>
      </c>
      <c r="AV164" s="15" t="s">
        <v>335</v>
      </c>
      <c r="AW164" s="15" t="s">
        <v>4</v>
      </c>
      <c r="AX164" s="15" t="s">
        <v>90</v>
      </c>
      <c r="AY164" s="218" t="s">
        <v>329</v>
      </c>
    </row>
    <row r="165" spans="1:65" s="2" customFormat="1" ht="16.5" customHeight="1">
      <c r="A165" s="37"/>
      <c r="B165" s="153"/>
      <c r="C165" s="233" t="s">
        <v>381</v>
      </c>
      <c r="D165" s="233" t="s">
        <v>483</v>
      </c>
      <c r="E165" s="234" t="s">
        <v>5996</v>
      </c>
      <c r="F165" s="235" t="s">
        <v>5997</v>
      </c>
      <c r="G165" s="236" t="s">
        <v>362</v>
      </c>
      <c r="H165" s="237">
        <v>7.47</v>
      </c>
      <c r="I165" s="238"/>
      <c r="J165" s="239"/>
      <c r="K165" s="237">
        <f>ROUND(P165*H165,3)</f>
        <v>0</v>
      </c>
      <c r="L165" s="239"/>
      <c r="M165" s="240"/>
      <c r="N165" s="241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0</v>
      </c>
      <c r="V165" s="197">
        <f>U165*H165</f>
        <v>0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364</v>
      </c>
      <c r="AT165" s="199" t="s">
        <v>483</v>
      </c>
      <c r="AU165" s="199" t="s">
        <v>96</v>
      </c>
      <c r="AY165" s="19" t="s">
        <v>329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335</v>
      </c>
      <c r="BM165" s="199" t="s">
        <v>6217</v>
      </c>
    </row>
    <row r="166" spans="1:65" s="12" customFormat="1" ht="22.9" customHeight="1">
      <c r="B166" s="173"/>
      <c r="D166" s="174" t="s">
        <v>82</v>
      </c>
      <c r="E166" s="185" t="s">
        <v>335</v>
      </c>
      <c r="F166" s="185" t="s">
        <v>5999</v>
      </c>
      <c r="I166" s="176"/>
      <c r="J166" s="176"/>
      <c r="K166" s="186">
        <f>BK166</f>
        <v>0</v>
      </c>
      <c r="M166" s="173"/>
      <c r="N166" s="178"/>
      <c r="O166" s="179"/>
      <c r="P166" s="179"/>
      <c r="Q166" s="180">
        <f>SUM(Q167:Q169)</f>
        <v>0</v>
      </c>
      <c r="R166" s="180">
        <f>SUM(R167:R169)</f>
        <v>0</v>
      </c>
      <c r="S166" s="179"/>
      <c r="T166" s="181">
        <f>SUM(T167:T169)</f>
        <v>0</v>
      </c>
      <c r="U166" s="179"/>
      <c r="V166" s="181">
        <f>SUM(V167:V169)</f>
        <v>7.0620259499999998</v>
      </c>
      <c r="W166" s="179"/>
      <c r="X166" s="182">
        <f>SUM(X167:X169)</f>
        <v>0</v>
      </c>
      <c r="AR166" s="174" t="s">
        <v>90</v>
      </c>
      <c r="AT166" s="183" t="s">
        <v>82</v>
      </c>
      <c r="AU166" s="183" t="s">
        <v>90</v>
      </c>
      <c r="AY166" s="174" t="s">
        <v>329</v>
      </c>
      <c r="BK166" s="184">
        <f>SUM(BK167:BK169)</f>
        <v>0</v>
      </c>
    </row>
    <row r="167" spans="1:65" s="2" customFormat="1" ht="37.9" customHeight="1">
      <c r="A167" s="37"/>
      <c r="B167" s="153"/>
      <c r="C167" s="187" t="s">
        <v>386</v>
      </c>
      <c r="D167" s="187" t="s">
        <v>331</v>
      </c>
      <c r="E167" s="188" t="s">
        <v>6000</v>
      </c>
      <c r="F167" s="189" t="s">
        <v>6001</v>
      </c>
      <c r="G167" s="190" t="s">
        <v>362</v>
      </c>
      <c r="H167" s="191">
        <v>3.7349999999999999</v>
      </c>
      <c r="I167" s="192"/>
      <c r="J167" s="192"/>
      <c r="K167" s="191">
        <f>ROUND(P167*H167,3)</f>
        <v>0</v>
      </c>
      <c r="L167" s="193"/>
      <c r="M167" s="38"/>
      <c r="N167" s="194" t="s">
        <v>1</v>
      </c>
      <c r="O167" s="195" t="s">
        <v>47</v>
      </c>
      <c r="P167" s="196">
        <f>I167+J167</f>
        <v>0</v>
      </c>
      <c r="Q167" s="196">
        <f>ROUND(I167*H167,3)</f>
        <v>0</v>
      </c>
      <c r="R167" s="196">
        <f>ROUND(J167*H167,3)</f>
        <v>0</v>
      </c>
      <c r="S167" s="66"/>
      <c r="T167" s="197">
        <f>S167*H167</f>
        <v>0</v>
      </c>
      <c r="U167" s="197">
        <v>1.8907700000000001</v>
      </c>
      <c r="V167" s="197">
        <f>U167*H167</f>
        <v>7.0620259499999998</v>
      </c>
      <c r="W167" s="197">
        <v>0</v>
      </c>
      <c r="X167" s="198">
        <f>W167*H167</f>
        <v>0</v>
      </c>
      <c r="Y167" s="37"/>
      <c r="Z167" s="37"/>
      <c r="AA167" s="37"/>
      <c r="AB167" s="37"/>
      <c r="AC167" s="37"/>
      <c r="AD167" s="37"/>
      <c r="AE167" s="37"/>
      <c r="AR167" s="199" t="s">
        <v>335</v>
      </c>
      <c r="AT167" s="199" t="s">
        <v>331</v>
      </c>
      <c r="AU167" s="199" t="s">
        <v>96</v>
      </c>
      <c r="AY167" s="19" t="s">
        <v>329</v>
      </c>
      <c r="BE167" s="115">
        <f>IF(O167="základná",K167,0)</f>
        <v>0</v>
      </c>
      <c r="BF167" s="115">
        <f>IF(O167="znížená",K167,0)</f>
        <v>0</v>
      </c>
      <c r="BG167" s="115">
        <f>IF(O167="zákl. prenesená",K167,0)</f>
        <v>0</v>
      </c>
      <c r="BH167" s="115">
        <f>IF(O167="zníž. prenesená",K167,0)</f>
        <v>0</v>
      </c>
      <c r="BI167" s="115">
        <f>IF(O167="nulová",K167,0)</f>
        <v>0</v>
      </c>
      <c r="BJ167" s="19" t="s">
        <v>96</v>
      </c>
      <c r="BK167" s="200">
        <f>ROUND(P167*H167,3)</f>
        <v>0</v>
      </c>
      <c r="BL167" s="19" t="s">
        <v>335</v>
      </c>
      <c r="BM167" s="199" t="s">
        <v>6218</v>
      </c>
    </row>
    <row r="168" spans="1:65" s="13" customFormat="1" ht="11.25">
      <c r="B168" s="201"/>
      <c r="D168" s="202" t="s">
        <v>348</v>
      </c>
      <c r="E168" s="203" t="s">
        <v>1</v>
      </c>
      <c r="F168" s="204" t="s">
        <v>6219</v>
      </c>
      <c r="H168" s="205">
        <v>3.7349999999999999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348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329</v>
      </c>
    </row>
    <row r="169" spans="1:65" s="15" customFormat="1" ht="11.25">
      <c r="B169" s="217"/>
      <c r="D169" s="202" t="s">
        <v>348</v>
      </c>
      <c r="E169" s="218" t="s">
        <v>1</v>
      </c>
      <c r="F169" s="219" t="s">
        <v>380</v>
      </c>
      <c r="H169" s="220">
        <v>3.7349999999999999</v>
      </c>
      <c r="I169" s="221"/>
      <c r="J169" s="221"/>
      <c r="M169" s="217"/>
      <c r="N169" s="222"/>
      <c r="O169" s="223"/>
      <c r="P169" s="223"/>
      <c r="Q169" s="223"/>
      <c r="R169" s="223"/>
      <c r="S169" s="223"/>
      <c r="T169" s="223"/>
      <c r="U169" s="223"/>
      <c r="V169" s="223"/>
      <c r="W169" s="223"/>
      <c r="X169" s="224"/>
      <c r="AT169" s="218" t="s">
        <v>348</v>
      </c>
      <c r="AU169" s="218" t="s">
        <v>96</v>
      </c>
      <c r="AV169" s="15" t="s">
        <v>335</v>
      </c>
      <c r="AW169" s="15" t="s">
        <v>4</v>
      </c>
      <c r="AX169" s="15" t="s">
        <v>90</v>
      </c>
      <c r="AY169" s="218" t="s">
        <v>329</v>
      </c>
    </row>
    <row r="170" spans="1:65" s="12" customFormat="1" ht="22.9" customHeight="1">
      <c r="B170" s="173"/>
      <c r="D170" s="174" t="s">
        <v>82</v>
      </c>
      <c r="E170" s="185" t="s">
        <v>364</v>
      </c>
      <c r="F170" s="185" t="s">
        <v>2763</v>
      </c>
      <c r="I170" s="176"/>
      <c r="J170" s="176"/>
      <c r="K170" s="186">
        <f>BK170</f>
        <v>0</v>
      </c>
      <c r="M170" s="173"/>
      <c r="N170" s="178"/>
      <c r="O170" s="179"/>
      <c r="P170" s="179"/>
      <c r="Q170" s="180">
        <f>SUM(Q171:Q177)</f>
        <v>0</v>
      </c>
      <c r="R170" s="180">
        <f>SUM(R171:R177)</f>
        <v>0</v>
      </c>
      <c r="S170" s="179"/>
      <c r="T170" s="181">
        <f>SUM(T171:T177)</f>
        <v>0</v>
      </c>
      <c r="U170" s="179"/>
      <c r="V170" s="181">
        <f>SUM(V171:V177)</f>
        <v>7.1125000000000008E-2</v>
      </c>
      <c r="W170" s="179"/>
      <c r="X170" s="182">
        <f>SUM(X171:X177)</f>
        <v>0</v>
      </c>
      <c r="AR170" s="174" t="s">
        <v>90</v>
      </c>
      <c r="AT170" s="183" t="s">
        <v>82</v>
      </c>
      <c r="AU170" s="183" t="s">
        <v>90</v>
      </c>
      <c r="AY170" s="174" t="s">
        <v>329</v>
      </c>
      <c r="BK170" s="184">
        <f>SUM(BK171:BK177)</f>
        <v>0</v>
      </c>
    </row>
    <row r="171" spans="1:65" s="2" customFormat="1" ht="33" customHeight="1">
      <c r="A171" s="37"/>
      <c r="B171" s="153"/>
      <c r="C171" s="187" t="s">
        <v>394</v>
      </c>
      <c r="D171" s="187" t="s">
        <v>331</v>
      </c>
      <c r="E171" s="188" t="s">
        <v>6220</v>
      </c>
      <c r="F171" s="189" t="s">
        <v>6221</v>
      </c>
      <c r="G171" s="190" t="s">
        <v>342</v>
      </c>
      <c r="H171" s="191">
        <v>37.5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335</v>
      </c>
      <c r="AT171" s="199" t="s">
        <v>331</v>
      </c>
      <c r="AU171" s="199" t="s">
        <v>96</v>
      </c>
      <c r="AY171" s="19" t="s">
        <v>329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335</v>
      </c>
      <c r="BM171" s="199" t="s">
        <v>6222</v>
      </c>
    </row>
    <row r="172" spans="1:65" s="13" customFormat="1" ht="11.25">
      <c r="B172" s="201"/>
      <c r="D172" s="202" t="s">
        <v>348</v>
      </c>
      <c r="E172" s="203" t="s">
        <v>1</v>
      </c>
      <c r="F172" s="204" t="s">
        <v>6223</v>
      </c>
      <c r="H172" s="205">
        <v>37.5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348</v>
      </c>
      <c r="AU172" s="203" t="s">
        <v>96</v>
      </c>
      <c r="AV172" s="13" t="s">
        <v>96</v>
      </c>
      <c r="AW172" s="13" t="s">
        <v>4</v>
      </c>
      <c r="AX172" s="13" t="s">
        <v>90</v>
      </c>
      <c r="AY172" s="203" t="s">
        <v>329</v>
      </c>
    </row>
    <row r="173" spans="1:65" s="2" customFormat="1" ht="21.75" customHeight="1">
      <c r="A173" s="37"/>
      <c r="B173" s="153"/>
      <c r="C173" s="233" t="s">
        <v>399</v>
      </c>
      <c r="D173" s="233" t="s">
        <v>483</v>
      </c>
      <c r="E173" s="234" t="s">
        <v>6224</v>
      </c>
      <c r="F173" s="235" t="s">
        <v>6225</v>
      </c>
      <c r="G173" s="236" t="s">
        <v>342</v>
      </c>
      <c r="H173" s="237">
        <v>37.5</v>
      </c>
      <c r="I173" s="238"/>
      <c r="J173" s="239"/>
      <c r="K173" s="237">
        <f>ROUND(P173*H173,3)</f>
        <v>0</v>
      </c>
      <c r="L173" s="239"/>
      <c r="M173" s="240"/>
      <c r="N173" s="241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1.6900000000000001E-3</v>
      </c>
      <c r="V173" s="197">
        <f>U173*H173</f>
        <v>6.3375000000000001E-2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364</v>
      </c>
      <c r="AT173" s="199" t="s">
        <v>483</v>
      </c>
      <c r="AU173" s="199" t="s">
        <v>96</v>
      </c>
      <c r="AY173" s="19" t="s">
        <v>329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335</v>
      </c>
      <c r="BM173" s="199" t="s">
        <v>6226</v>
      </c>
    </row>
    <row r="174" spans="1:65" s="2" customFormat="1" ht="16.5" customHeight="1">
      <c r="A174" s="37"/>
      <c r="B174" s="153"/>
      <c r="C174" s="187" t="s">
        <v>454</v>
      </c>
      <c r="D174" s="187" t="s">
        <v>331</v>
      </c>
      <c r="E174" s="188" t="s">
        <v>6017</v>
      </c>
      <c r="F174" s="189" t="s">
        <v>6018</v>
      </c>
      <c r="G174" s="190" t="s">
        <v>342</v>
      </c>
      <c r="H174" s="191">
        <v>45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8.0000000000000007E-5</v>
      </c>
      <c r="V174" s="197">
        <f>U174*H174</f>
        <v>3.6000000000000003E-3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335</v>
      </c>
      <c r="AT174" s="199" t="s">
        <v>331</v>
      </c>
      <c r="AU174" s="199" t="s">
        <v>96</v>
      </c>
      <c r="AY174" s="19" t="s">
        <v>329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335</v>
      </c>
      <c r="BM174" s="199" t="s">
        <v>6227</v>
      </c>
    </row>
    <row r="175" spans="1:65" s="13" customFormat="1" ht="11.25">
      <c r="B175" s="201"/>
      <c r="D175" s="202" t="s">
        <v>348</v>
      </c>
      <c r="E175" s="203" t="s">
        <v>1</v>
      </c>
      <c r="F175" s="204" t="s">
        <v>6228</v>
      </c>
      <c r="H175" s="205">
        <v>45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348</v>
      </c>
      <c r="AU175" s="203" t="s">
        <v>96</v>
      </c>
      <c r="AV175" s="13" t="s">
        <v>96</v>
      </c>
      <c r="AW175" s="13" t="s">
        <v>4</v>
      </c>
      <c r="AX175" s="13" t="s">
        <v>90</v>
      </c>
      <c r="AY175" s="203" t="s">
        <v>329</v>
      </c>
    </row>
    <row r="176" spans="1:65" s="2" customFormat="1" ht="24.2" customHeight="1">
      <c r="A176" s="37"/>
      <c r="B176" s="153"/>
      <c r="C176" s="187" t="s">
        <v>459</v>
      </c>
      <c r="D176" s="187" t="s">
        <v>331</v>
      </c>
      <c r="E176" s="188" t="s">
        <v>6020</v>
      </c>
      <c r="F176" s="189" t="s">
        <v>6021</v>
      </c>
      <c r="G176" s="190" t="s">
        <v>342</v>
      </c>
      <c r="H176" s="191">
        <v>41.5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1E-4</v>
      </c>
      <c r="V176" s="197">
        <f>U176*H176</f>
        <v>4.15E-3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335</v>
      </c>
      <c r="AT176" s="199" t="s">
        <v>331</v>
      </c>
      <c r="AU176" s="199" t="s">
        <v>96</v>
      </c>
      <c r="AY176" s="19" t="s">
        <v>329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335</v>
      </c>
      <c r="BM176" s="199" t="s">
        <v>6229</v>
      </c>
    </row>
    <row r="177" spans="1:65" s="13" customFormat="1" ht="11.25">
      <c r="B177" s="201"/>
      <c r="D177" s="202" t="s">
        <v>348</v>
      </c>
      <c r="E177" s="203" t="s">
        <v>1</v>
      </c>
      <c r="F177" s="204" t="s">
        <v>6230</v>
      </c>
      <c r="H177" s="205">
        <v>41.5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348</v>
      </c>
      <c r="AU177" s="203" t="s">
        <v>96</v>
      </c>
      <c r="AV177" s="13" t="s">
        <v>96</v>
      </c>
      <c r="AW177" s="13" t="s">
        <v>4</v>
      </c>
      <c r="AX177" s="13" t="s">
        <v>90</v>
      </c>
      <c r="AY177" s="203" t="s">
        <v>329</v>
      </c>
    </row>
    <row r="178" spans="1:65" s="12" customFormat="1" ht="25.9" customHeight="1">
      <c r="B178" s="173"/>
      <c r="D178" s="174" t="s">
        <v>82</v>
      </c>
      <c r="E178" s="175" t="s">
        <v>1022</v>
      </c>
      <c r="F178" s="175" t="s">
        <v>1023</v>
      </c>
      <c r="I178" s="176"/>
      <c r="J178" s="176"/>
      <c r="K178" s="177">
        <f>BK178</f>
        <v>0</v>
      </c>
      <c r="M178" s="173"/>
      <c r="N178" s="178"/>
      <c r="O178" s="179"/>
      <c r="P178" s="179"/>
      <c r="Q178" s="180">
        <f>Q179+Q183+Q214+Q240+Q244+Q256</f>
        <v>0</v>
      </c>
      <c r="R178" s="180">
        <f>R179+R183+R214+R240+R244+R256</f>
        <v>0</v>
      </c>
      <c r="S178" s="179"/>
      <c r="T178" s="181">
        <f>T179+T183+T214+T240+T244+T256</f>
        <v>0</v>
      </c>
      <c r="U178" s="179"/>
      <c r="V178" s="181">
        <f>V179+V183+V214+V240+V244+V256</f>
        <v>0.78243200000000002</v>
      </c>
      <c r="W178" s="179"/>
      <c r="X178" s="182">
        <f>X179+X183+X214+X240+X244+X256</f>
        <v>0</v>
      </c>
      <c r="AR178" s="174" t="s">
        <v>96</v>
      </c>
      <c r="AT178" s="183" t="s">
        <v>82</v>
      </c>
      <c r="AU178" s="183" t="s">
        <v>83</v>
      </c>
      <c r="AY178" s="174" t="s">
        <v>329</v>
      </c>
      <c r="BK178" s="184">
        <f>BK179+BK183+BK214+BK240+BK244+BK256</f>
        <v>0</v>
      </c>
    </row>
    <row r="179" spans="1:65" s="12" customFormat="1" ht="22.9" customHeight="1">
      <c r="B179" s="173"/>
      <c r="D179" s="174" t="s">
        <v>82</v>
      </c>
      <c r="E179" s="185" t="s">
        <v>1654</v>
      </c>
      <c r="F179" s="185" t="s">
        <v>1655</v>
      </c>
      <c r="I179" s="176"/>
      <c r="J179" s="176"/>
      <c r="K179" s="186">
        <f>BK179</f>
        <v>0</v>
      </c>
      <c r="M179" s="173"/>
      <c r="N179" s="178"/>
      <c r="O179" s="179"/>
      <c r="P179" s="179"/>
      <c r="Q179" s="180">
        <f>SUM(Q180:Q182)</f>
        <v>0</v>
      </c>
      <c r="R179" s="180">
        <f>SUM(R180:R182)</f>
        <v>0</v>
      </c>
      <c r="S179" s="179"/>
      <c r="T179" s="181">
        <f>SUM(T180:T182)</f>
        <v>0</v>
      </c>
      <c r="U179" s="179"/>
      <c r="V179" s="181">
        <f>SUM(V180:V182)</f>
        <v>5.7119999999999997E-2</v>
      </c>
      <c r="W179" s="179"/>
      <c r="X179" s="182">
        <f>SUM(X180:X182)</f>
        <v>0</v>
      </c>
      <c r="AR179" s="174" t="s">
        <v>96</v>
      </c>
      <c r="AT179" s="183" t="s">
        <v>82</v>
      </c>
      <c r="AU179" s="183" t="s">
        <v>90</v>
      </c>
      <c r="AY179" s="174" t="s">
        <v>329</v>
      </c>
      <c r="BK179" s="184">
        <f>SUM(BK180:BK182)</f>
        <v>0</v>
      </c>
    </row>
    <row r="180" spans="1:65" s="2" customFormat="1" ht="24.2" customHeight="1">
      <c r="A180" s="37"/>
      <c r="B180" s="153"/>
      <c r="C180" s="187" t="s">
        <v>464</v>
      </c>
      <c r="D180" s="187" t="s">
        <v>331</v>
      </c>
      <c r="E180" s="188" t="s">
        <v>6231</v>
      </c>
      <c r="F180" s="189" t="s">
        <v>6232</v>
      </c>
      <c r="G180" s="190" t="s">
        <v>646</v>
      </c>
      <c r="H180" s="191">
        <v>2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464</v>
      </c>
      <c r="AT180" s="199" t="s">
        <v>331</v>
      </c>
      <c r="AU180" s="199" t="s">
        <v>96</v>
      </c>
      <c r="AY180" s="19" t="s">
        <v>329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464</v>
      </c>
      <c r="BM180" s="199" t="s">
        <v>6233</v>
      </c>
    </row>
    <row r="181" spans="1:65" s="2" customFormat="1" ht="16.5" customHeight="1">
      <c r="A181" s="37"/>
      <c r="B181" s="153"/>
      <c r="C181" s="233" t="s">
        <v>468</v>
      </c>
      <c r="D181" s="233" t="s">
        <v>483</v>
      </c>
      <c r="E181" s="234" t="s">
        <v>6234</v>
      </c>
      <c r="F181" s="235" t="s">
        <v>6235</v>
      </c>
      <c r="G181" s="236" t="s">
        <v>646</v>
      </c>
      <c r="H181" s="237">
        <v>2</v>
      </c>
      <c r="I181" s="238"/>
      <c r="J181" s="239"/>
      <c r="K181" s="237">
        <f>ROUND(P181*H181,3)</f>
        <v>0</v>
      </c>
      <c r="L181" s="239"/>
      <c r="M181" s="240"/>
      <c r="N181" s="241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2.8559999999999999E-2</v>
      </c>
      <c r="V181" s="197">
        <f>U181*H181</f>
        <v>5.7119999999999997E-2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595</v>
      </c>
      <c r="AT181" s="199" t="s">
        <v>483</v>
      </c>
      <c r="AU181" s="199" t="s">
        <v>96</v>
      </c>
      <c r="AY181" s="19" t="s">
        <v>329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464</v>
      </c>
      <c r="BM181" s="199" t="s">
        <v>6236</v>
      </c>
    </row>
    <row r="182" spans="1:65" s="2" customFormat="1" ht="24.2" customHeight="1">
      <c r="A182" s="37"/>
      <c r="B182" s="153"/>
      <c r="C182" s="187" t="s">
        <v>474</v>
      </c>
      <c r="D182" s="187" t="s">
        <v>331</v>
      </c>
      <c r="E182" s="188" t="s">
        <v>1662</v>
      </c>
      <c r="F182" s="189" t="s">
        <v>1663</v>
      </c>
      <c r="G182" s="190" t="s">
        <v>486</v>
      </c>
      <c r="H182" s="191">
        <v>5.7000000000000002E-2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464</v>
      </c>
      <c r="AT182" s="199" t="s">
        <v>331</v>
      </c>
      <c r="AU182" s="199" t="s">
        <v>96</v>
      </c>
      <c r="AY182" s="19" t="s">
        <v>329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464</v>
      </c>
      <c r="BM182" s="199" t="s">
        <v>6237</v>
      </c>
    </row>
    <row r="183" spans="1:65" s="12" customFormat="1" ht="22.9" customHeight="1">
      <c r="B183" s="173"/>
      <c r="D183" s="174" t="s">
        <v>82</v>
      </c>
      <c r="E183" s="185" t="s">
        <v>6123</v>
      </c>
      <c r="F183" s="185" t="s">
        <v>6124</v>
      </c>
      <c r="I183" s="176"/>
      <c r="J183" s="176"/>
      <c r="K183" s="186">
        <f>BK183</f>
        <v>0</v>
      </c>
      <c r="M183" s="173"/>
      <c r="N183" s="178"/>
      <c r="O183" s="179"/>
      <c r="P183" s="179"/>
      <c r="Q183" s="180">
        <f>SUM(Q184:Q213)</f>
        <v>0</v>
      </c>
      <c r="R183" s="180">
        <f>SUM(R184:R213)</f>
        <v>0</v>
      </c>
      <c r="S183" s="179"/>
      <c r="T183" s="181">
        <f>SUM(T184:T213)</f>
        <v>0</v>
      </c>
      <c r="U183" s="179"/>
      <c r="V183" s="181">
        <f>SUM(V184:V213)</f>
        <v>0.34115000000000006</v>
      </c>
      <c r="W183" s="179"/>
      <c r="X183" s="182">
        <f>SUM(X184:X213)</f>
        <v>0</v>
      </c>
      <c r="AR183" s="174" t="s">
        <v>96</v>
      </c>
      <c r="AT183" s="183" t="s">
        <v>82</v>
      </c>
      <c r="AU183" s="183" t="s">
        <v>90</v>
      </c>
      <c r="AY183" s="174" t="s">
        <v>329</v>
      </c>
      <c r="BK183" s="184">
        <f>SUM(BK184:BK213)</f>
        <v>0</v>
      </c>
    </row>
    <row r="184" spans="1:65" s="2" customFormat="1" ht="24.2" customHeight="1">
      <c r="A184" s="37"/>
      <c r="B184" s="153"/>
      <c r="C184" s="187" t="s">
        <v>478</v>
      </c>
      <c r="D184" s="187" t="s">
        <v>331</v>
      </c>
      <c r="E184" s="188" t="s">
        <v>6238</v>
      </c>
      <c r="F184" s="189" t="s">
        <v>6239</v>
      </c>
      <c r="G184" s="190" t="s">
        <v>342</v>
      </c>
      <c r="H184" s="191">
        <v>17.5</v>
      </c>
      <c r="I184" s="192"/>
      <c r="J184" s="192"/>
      <c r="K184" s="191">
        <f>ROUND(P184*H184,3)</f>
        <v>0</v>
      </c>
      <c r="L184" s="193"/>
      <c r="M184" s="38"/>
      <c r="N184" s="194" t="s">
        <v>1</v>
      </c>
      <c r="O184" s="195" t="s">
        <v>47</v>
      </c>
      <c r="P184" s="196">
        <f>I184+J184</f>
        <v>0</v>
      </c>
      <c r="Q184" s="196">
        <f>ROUND(I184*H184,3)</f>
        <v>0</v>
      </c>
      <c r="R184" s="196">
        <f>ROUND(J184*H184,3)</f>
        <v>0</v>
      </c>
      <c r="S184" s="66"/>
      <c r="T184" s="197">
        <f>S184*H184</f>
        <v>0</v>
      </c>
      <c r="U184" s="197">
        <v>1.8500000000000001E-3</v>
      </c>
      <c r="V184" s="197">
        <f>U184*H184</f>
        <v>3.2375000000000001E-2</v>
      </c>
      <c r="W184" s="197">
        <v>0</v>
      </c>
      <c r="X184" s="198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464</v>
      </c>
      <c r="AT184" s="199" t="s">
        <v>331</v>
      </c>
      <c r="AU184" s="199" t="s">
        <v>96</v>
      </c>
      <c r="AY184" s="19" t="s">
        <v>329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464</v>
      </c>
      <c r="BM184" s="199" t="s">
        <v>6240</v>
      </c>
    </row>
    <row r="185" spans="1:65" s="13" customFormat="1" ht="11.25">
      <c r="B185" s="201"/>
      <c r="D185" s="202" t="s">
        <v>348</v>
      </c>
      <c r="E185" s="203" t="s">
        <v>1</v>
      </c>
      <c r="F185" s="204" t="s">
        <v>6241</v>
      </c>
      <c r="H185" s="205">
        <v>17.5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348</v>
      </c>
      <c r="AU185" s="203" t="s">
        <v>96</v>
      </c>
      <c r="AV185" s="13" t="s">
        <v>96</v>
      </c>
      <c r="AW185" s="13" t="s">
        <v>4</v>
      </c>
      <c r="AX185" s="13" t="s">
        <v>90</v>
      </c>
      <c r="AY185" s="203" t="s">
        <v>329</v>
      </c>
    </row>
    <row r="186" spans="1:65" s="2" customFormat="1" ht="24.2" customHeight="1">
      <c r="A186" s="37"/>
      <c r="B186" s="153"/>
      <c r="C186" s="187" t="s">
        <v>8</v>
      </c>
      <c r="D186" s="187" t="s">
        <v>331</v>
      </c>
      <c r="E186" s="188" t="s">
        <v>6242</v>
      </c>
      <c r="F186" s="189" t="s">
        <v>6243</v>
      </c>
      <c r="G186" s="190" t="s">
        <v>342</v>
      </c>
      <c r="H186" s="191">
        <v>4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3.5300000000000002E-3</v>
      </c>
      <c r="V186" s="197">
        <f>U186*H186</f>
        <v>1.4120000000000001E-2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464</v>
      </c>
      <c r="AT186" s="199" t="s">
        <v>331</v>
      </c>
      <c r="AU186" s="199" t="s">
        <v>96</v>
      </c>
      <c r="AY186" s="19" t="s">
        <v>329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464</v>
      </c>
      <c r="BM186" s="199" t="s">
        <v>6244</v>
      </c>
    </row>
    <row r="187" spans="1:65" s="13" customFormat="1" ht="11.25">
      <c r="B187" s="201"/>
      <c r="D187" s="202" t="s">
        <v>348</v>
      </c>
      <c r="E187" s="203" t="s">
        <v>1</v>
      </c>
      <c r="F187" s="204" t="s">
        <v>6245</v>
      </c>
      <c r="H187" s="205">
        <v>4</v>
      </c>
      <c r="I187" s="206"/>
      <c r="J187" s="206"/>
      <c r="M187" s="201"/>
      <c r="N187" s="207"/>
      <c r="O187" s="208"/>
      <c r="P187" s="208"/>
      <c r="Q187" s="208"/>
      <c r="R187" s="208"/>
      <c r="S187" s="208"/>
      <c r="T187" s="208"/>
      <c r="U187" s="208"/>
      <c r="V187" s="208"/>
      <c r="W187" s="208"/>
      <c r="X187" s="209"/>
      <c r="AT187" s="203" t="s">
        <v>348</v>
      </c>
      <c r="AU187" s="203" t="s">
        <v>96</v>
      </c>
      <c r="AV187" s="13" t="s">
        <v>96</v>
      </c>
      <c r="AW187" s="13" t="s">
        <v>4</v>
      </c>
      <c r="AX187" s="13" t="s">
        <v>90</v>
      </c>
      <c r="AY187" s="203" t="s">
        <v>329</v>
      </c>
    </row>
    <row r="188" spans="1:65" s="2" customFormat="1" ht="21.75" customHeight="1">
      <c r="A188" s="37"/>
      <c r="B188" s="153"/>
      <c r="C188" s="187" t="s">
        <v>489</v>
      </c>
      <c r="D188" s="187" t="s">
        <v>331</v>
      </c>
      <c r="E188" s="188" t="s">
        <v>6246</v>
      </c>
      <c r="F188" s="189" t="s">
        <v>6247</v>
      </c>
      <c r="G188" s="190" t="s">
        <v>342</v>
      </c>
      <c r="H188" s="191">
        <v>7.5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1.057E-2</v>
      </c>
      <c r="V188" s="197">
        <f>U188*H188</f>
        <v>7.9274999999999998E-2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464</v>
      </c>
      <c r="AT188" s="199" t="s">
        <v>331</v>
      </c>
      <c r="AU188" s="199" t="s">
        <v>96</v>
      </c>
      <c r="AY188" s="19" t="s">
        <v>329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464</v>
      </c>
      <c r="BM188" s="199" t="s">
        <v>6248</v>
      </c>
    </row>
    <row r="189" spans="1:65" s="13" customFormat="1" ht="11.25">
      <c r="B189" s="201"/>
      <c r="D189" s="202" t="s">
        <v>348</v>
      </c>
      <c r="E189" s="203" t="s">
        <v>1</v>
      </c>
      <c r="F189" s="204" t="s">
        <v>6249</v>
      </c>
      <c r="H189" s="205">
        <v>7.5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348</v>
      </c>
      <c r="AU189" s="203" t="s">
        <v>96</v>
      </c>
      <c r="AV189" s="13" t="s">
        <v>96</v>
      </c>
      <c r="AW189" s="13" t="s">
        <v>4</v>
      </c>
      <c r="AX189" s="13" t="s">
        <v>90</v>
      </c>
      <c r="AY189" s="203" t="s">
        <v>329</v>
      </c>
    </row>
    <row r="190" spans="1:65" s="2" customFormat="1" ht="33" customHeight="1">
      <c r="A190" s="37"/>
      <c r="B190" s="153"/>
      <c r="C190" s="187" t="s">
        <v>494</v>
      </c>
      <c r="D190" s="187" t="s">
        <v>331</v>
      </c>
      <c r="E190" s="188" t="s">
        <v>6250</v>
      </c>
      <c r="F190" s="189" t="s">
        <v>6251</v>
      </c>
      <c r="G190" s="190" t="s">
        <v>342</v>
      </c>
      <c r="H190" s="191">
        <v>18.5</v>
      </c>
      <c r="I190" s="192"/>
      <c r="J190" s="192"/>
      <c r="K190" s="191">
        <f>ROUND(P190*H190,3)</f>
        <v>0</v>
      </c>
      <c r="L190" s="193"/>
      <c r="M190" s="38"/>
      <c r="N190" s="194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9.2499999999999995E-3</v>
      </c>
      <c r="V190" s="197">
        <f>U190*H190</f>
        <v>0.171125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464</v>
      </c>
      <c r="AT190" s="199" t="s">
        <v>331</v>
      </c>
      <c r="AU190" s="199" t="s">
        <v>96</v>
      </c>
      <c r="AY190" s="19" t="s">
        <v>329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464</v>
      </c>
      <c r="BM190" s="199" t="s">
        <v>6252</v>
      </c>
    </row>
    <row r="191" spans="1:65" s="13" customFormat="1" ht="11.25">
      <c r="B191" s="201"/>
      <c r="D191" s="202" t="s">
        <v>348</v>
      </c>
      <c r="E191" s="203" t="s">
        <v>1</v>
      </c>
      <c r="F191" s="204" t="s">
        <v>6253</v>
      </c>
      <c r="H191" s="205">
        <v>18.5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348</v>
      </c>
      <c r="AU191" s="203" t="s">
        <v>96</v>
      </c>
      <c r="AV191" s="13" t="s">
        <v>96</v>
      </c>
      <c r="AW191" s="13" t="s">
        <v>4</v>
      </c>
      <c r="AX191" s="13" t="s">
        <v>90</v>
      </c>
      <c r="AY191" s="203" t="s">
        <v>329</v>
      </c>
    </row>
    <row r="192" spans="1:65" s="2" customFormat="1" ht="24.2" customHeight="1">
      <c r="A192" s="37"/>
      <c r="B192" s="153"/>
      <c r="C192" s="187" t="s">
        <v>514</v>
      </c>
      <c r="D192" s="187" t="s">
        <v>331</v>
      </c>
      <c r="E192" s="188" t="s">
        <v>6254</v>
      </c>
      <c r="F192" s="189" t="s">
        <v>6255</v>
      </c>
      <c r="G192" s="190" t="s">
        <v>342</v>
      </c>
      <c r="H192" s="191">
        <v>0.5</v>
      </c>
      <c r="I192" s="192"/>
      <c r="J192" s="192"/>
      <c r="K192" s="191">
        <f t="shared" ref="K192:K213" si="6">ROUND(P192*H192,3)</f>
        <v>0</v>
      </c>
      <c r="L192" s="193"/>
      <c r="M192" s="38"/>
      <c r="N192" s="194" t="s">
        <v>1</v>
      </c>
      <c r="O192" s="195" t="s">
        <v>47</v>
      </c>
      <c r="P192" s="196">
        <f t="shared" ref="P192:P213" si="7">I192+J192</f>
        <v>0</v>
      </c>
      <c r="Q192" s="196">
        <f t="shared" ref="Q192:Q213" si="8">ROUND(I192*H192,3)</f>
        <v>0</v>
      </c>
      <c r="R192" s="196">
        <f t="shared" ref="R192:R213" si="9">ROUND(J192*H192,3)</f>
        <v>0</v>
      </c>
      <c r="S192" s="66"/>
      <c r="T192" s="197">
        <f t="shared" ref="T192:T213" si="10">S192*H192</f>
        <v>0</v>
      </c>
      <c r="U192" s="197">
        <v>2.5600000000000002E-3</v>
      </c>
      <c r="V192" s="197">
        <f t="shared" ref="V192:V213" si="11">U192*H192</f>
        <v>1.2800000000000001E-3</v>
      </c>
      <c r="W192" s="197">
        <v>0</v>
      </c>
      <c r="X192" s="198">
        <f t="shared" ref="X192:X213" si="12"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464</v>
      </c>
      <c r="AT192" s="199" t="s">
        <v>331</v>
      </c>
      <c r="AU192" s="199" t="s">
        <v>96</v>
      </c>
      <c r="AY192" s="19" t="s">
        <v>329</v>
      </c>
      <c r="BE192" s="115">
        <f t="shared" ref="BE192:BE213" si="13">IF(O192="základná",K192,0)</f>
        <v>0</v>
      </c>
      <c r="BF192" s="115">
        <f t="shared" ref="BF192:BF213" si="14">IF(O192="znížená",K192,0)</f>
        <v>0</v>
      </c>
      <c r="BG192" s="115">
        <f t="shared" ref="BG192:BG213" si="15">IF(O192="zákl. prenesená",K192,0)</f>
        <v>0</v>
      </c>
      <c r="BH192" s="115">
        <f t="shared" ref="BH192:BH213" si="16">IF(O192="zníž. prenesená",K192,0)</f>
        <v>0</v>
      </c>
      <c r="BI192" s="115">
        <f t="shared" ref="BI192:BI213" si="17">IF(O192="nulová",K192,0)</f>
        <v>0</v>
      </c>
      <c r="BJ192" s="19" t="s">
        <v>96</v>
      </c>
      <c r="BK192" s="200">
        <f t="shared" ref="BK192:BK213" si="18">ROUND(P192*H192,3)</f>
        <v>0</v>
      </c>
      <c r="BL192" s="19" t="s">
        <v>464</v>
      </c>
      <c r="BM192" s="199" t="s">
        <v>6256</v>
      </c>
    </row>
    <row r="193" spans="1:65" s="2" customFormat="1" ht="24.2" customHeight="1">
      <c r="A193" s="37"/>
      <c r="B193" s="153"/>
      <c r="C193" s="187" t="s">
        <v>522</v>
      </c>
      <c r="D193" s="187" t="s">
        <v>331</v>
      </c>
      <c r="E193" s="188" t="s">
        <v>6257</v>
      </c>
      <c r="F193" s="189" t="s">
        <v>6258</v>
      </c>
      <c r="G193" s="190" t="s">
        <v>342</v>
      </c>
      <c r="H193" s="191">
        <v>0.5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1.5350000000000001E-2</v>
      </c>
      <c r="V193" s="197">
        <f t="shared" si="11"/>
        <v>7.6750000000000004E-3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464</v>
      </c>
      <c r="AT193" s="199" t="s">
        <v>331</v>
      </c>
      <c r="AU193" s="199" t="s">
        <v>96</v>
      </c>
      <c r="AY193" s="19" t="s">
        <v>329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464</v>
      </c>
      <c r="BM193" s="199" t="s">
        <v>6259</v>
      </c>
    </row>
    <row r="194" spans="1:65" s="2" customFormat="1" ht="16.5" customHeight="1">
      <c r="A194" s="37"/>
      <c r="B194" s="153"/>
      <c r="C194" s="187" t="s">
        <v>529</v>
      </c>
      <c r="D194" s="187" t="s">
        <v>331</v>
      </c>
      <c r="E194" s="188" t="s">
        <v>6260</v>
      </c>
      <c r="F194" s="189" t="s">
        <v>6261</v>
      </c>
      <c r="G194" s="190" t="s">
        <v>646</v>
      </c>
      <c r="H194" s="191">
        <v>8</v>
      </c>
      <c r="I194" s="192"/>
      <c r="J194" s="192"/>
      <c r="K194" s="191">
        <f t="shared" si="6"/>
        <v>0</v>
      </c>
      <c r="L194" s="193"/>
      <c r="M194" s="38"/>
      <c r="N194" s="194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1.7000000000000001E-4</v>
      </c>
      <c r="V194" s="197">
        <f t="shared" si="11"/>
        <v>1.3600000000000001E-3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464</v>
      </c>
      <c r="AT194" s="199" t="s">
        <v>331</v>
      </c>
      <c r="AU194" s="199" t="s">
        <v>96</v>
      </c>
      <c r="AY194" s="19" t="s">
        <v>329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464</v>
      </c>
      <c r="BM194" s="199" t="s">
        <v>6262</v>
      </c>
    </row>
    <row r="195" spans="1:65" s="2" customFormat="1" ht="24.2" customHeight="1">
      <c r="A195" s="37"/>
      <c r="B195" s="153"/>
      <c r="C195" s="233" t="s">
        <v>540</v>
      </c>
      <c r="D195" s="233" t="s">
        <v>483</v>
      </c>
      <c r="E195" s="234" t="s">
        <v>6263</v>
      </c>
      <c r="F195" s="235" t="s">
        <v>6264</v>
      </c>
      <c r="G195" s="236" t="s">
        <v>646</v>
      </c>
      <c r="H195" s="237">
        <v>8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1.4999999999999999E-4</v>
      </c>
      <c r="V195" s="197">
        <f t="shared" si="11"/>
        <v>1.1999999999999999E-3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595</v>
      </c>
      <c r="AT195" s="199" t="s">
        <v>483</v>
      </c>
      <c r="AU195" s="199" t="s">
        <v>96</v>
      </c>
      <c r="AY195" s="19" t="s">
        <v>329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464</v>
      </c>
      <c r="BM195" s="199" t="s">
        <v>6265</v>
      </c>
    </row>
    <row r="196" spans="1:65" s="2" customFormat="1" ht="16.5" customHeight="1">
      <c r="A196" s="37"/>
      <c r="B196" s="153"/>
      <c r="C196" s="187" t="s">
        <v>550</v>
      </c>
      <c r="D196" s="187" t="s">
        <v>331</v>
      </c>
      <c r="E196" s="188" t="s">
        <v>6131</v>
      </c>
      <c r="F196" s="189" t="s">
        <v>6132</v>
      </c>
      <c r="G196" s="190" t="s">
        <v>646</v>
      </c>
      <c r="H196" s="191">
        <v>2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3.4000000000000002E-4</v>
      </c>
      <c r="V196" s="197">
        <f t="shared" si="11"/>
        <v>6.8000000000000005E-4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464</v>
      </c>
      <c r="AT196" s="199" t="s">
        <v>331</v>
      </c>
      <c r="AU196" s="199" t="s">
        <v>96</v>
      </c>
      <c r="AY196" s="19" t="s">
        <v>329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464</v>
      </c>
      <c r="BM196" s="199" t="s">
        <v>6266</v>
      </c>
    </row>
    <row r="197" spans="1:65" s="2" customFormat="1" ht="24.2" customHeight="1">
      <c r="A197" s="37"/>
      <c r="B197" s="153"/>
      <c r="C197" s="233" t="s">
        <v>564</v>
      </c>
      <c r="D197" s="233" t="s">
        <v>483</v>
      </c>
      <c r="E197" s="234" t="s">
        <v>6134</v>
      </c>
      <c r="F197" s="235" t="s">
        <v>6135</v>
      </c>
      <c r="G197" s="236" t="s">
        <v>646</v>
      </c>
      <c r="H197" s="237">
        <v>2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6.0999999999999997E-4</v>
      </c>
      <c r="V197" s="197">
        <f t="shared" si="11"/>
        <v>1.2199999999999999E-3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595</v>
      </c>
      <c r="AT197" s="199" t="s">
        <v>483</v>
      </c>
      <c r="AU197" s="199" t="s">
        <v>96</v>
      </c>
      <c r="AY197" s="19" t="s">
        <v>329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464</v>
      </c>
      <c r="BM197" s="199" t="s">
        <v>6267</v>
      </c>
    </row>
    <row r="198" spans="1:65" s="2" customFormat="1" ht="16.5" customHeight="1">
      <c r="A198" s="37"/>
      <c r="B198" s="153"/>
      <c r="C198" s="187" t="s">
        <v>577</v>
      </c>
      <c r="D198" s="187" t="s">
        <v>331</v>
      </c>
      <c r="E198" s="188" t="s">
        <v>6268</v>
      </c>
      <c r="F198" s="189" t="s">
        <v>6269</v>
      </c>
      <c r="G198" s="190" t="s">
        <v>646</v>
      </c>
      <c r="H198" s="191">
        <v>3</v>
      </c>
      <c r="I198" s="192"/>
      <c r="J198" s="192"/>
      <c r="K198" s="191">
        <f t="shared" si="6"/>
        <v>0</v>
      </c>
      <c r="L198" s="193"/>
      <c r="M198" s="38"/>
      <c r="N198" s="194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3.4000000000000002E-4</v>
      </c>
      <c r="V198" s="197">
        <f t="shared" si="11"/>
        <v>1.0200000000000001E-3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464</v>
      </c>
      <c r="AT198" s="199" t="s">
        <v>331</v>
      </c>
      <c r="AU198" s="199" t="s">
        <v>96</v>
      </c>
      <c r="AY198" s="19" t="s">
        <v>329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464</v>
      </c>
      <c r="BM198" s="199" t="s">
        <v>6270</v>
      </c>
    </row>
    <row r="199" spans="1:65" s="2" customFormat="1" ht="24.2" customHeight="1">
      <c r="A199" s="37"/>
      <c r="B199" s="153"/>
      <c r="C199" s="233" t="s">
        <v>583</v>
      </c>
      <c r="D199" s="233" t="s">
        <v>483</v>
      </c>
      <c r="E199" s="234" t="s">
        <v>6271</v>
      </c>
      <c r="F199" s="235" t="s">
        <v>6272</v>
      </c>
      <c r="G199" s="236" t="s">
        <v>646</v>
      </c>
      <c r="H199" s="237">
        <v>3</v>
      </c>
      <c r="I199" s="238"/>
      <c r="J199" s="239"/>
      <c r="K199" s="237">
        <f t="shared" si="6"/>
        <v>0</v>
      </c>
      <c r="L199" s="239"/>
      <c r="M199" s="240"/>
      <c r="N199" s="241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1.2099999999999999E-3</v>
      </c>
      <c r="V199" s="197">
        <f t="shared" si="11"/>
        <v>3.6299999999999995E-3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595</v>
      </c>
      <c r="AT199" s="199" t="s">
        <v>483</v>
      </c>
      <c r="AU199" s="199" t="s">
        <v>96</v>
      </c>
      <c r="AY199" s="19" t="s">
        <v>329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464</v>
      </c>
      <c r="BM199" s="199" t="s">
        <v>6273</v>
      </c>
    </row>
    <row r="200" spans="1:65" s="2" customFormat="1" ht="16.5" customHeight="1">
      <c r="A200" s="37"/>
      <c r="B200" s="153"/>
      <c r="C200" s="187" t="s">
        <v>588</v>
      </c>
      <c r="D200" s="187" t="s">
        <v>331</v>
      </c>
      <c r="E200" s="188" t="s">
        <v>6274</v>
      </c>
      <c r="F200" s="189" t="s">
        <v>6275</v>
      </c>
      <c r="G200" s="190" t="s">
        <v>1669</v>
      </c>
      <c r="H200" s="191">
        <v>1</v>
      </c>
      <c r="I200" s="192"/>
      <c r="J200" s="192"/>
      <c r="K200" s="191">
        <f t="shared" si="6"/>
        <v>0</v>
      </c>
      <c r="L200" s="193"/>
      <c r="M200" s="38"/>
      <c r="N200" s="194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9.6200000000000001E-3</v>
      </c>
      <c r="V200" s="197">
        <f t="shared" si="11"/>
        <v>9.6200000000000001E-3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464</v>
      </c>
      <c r="AT200" s="199" t="s">
        <v>331</v>
      </c>
      <c r="AU200" s="199" t="s">
        <v>96</v>
      </c>
      <c r="AY200" s="19" t="s">
        <v>329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464</v>
      </c>
      <c r="BM200" s="199" t="s">
        <v>6276</v>
      </c>
    </row>
    <row r="201" spans="1:65" s="2" customFormat="1" ht="24.2" customHeight="1">
      <c r="A201" s="37"/>
      <c r="B201" s="153"/>
      <c r="C201" s="187" t="s">
        <v>595</v>
      </c>
      <c r="D201" s="187" t="s">
        <v>331</v>
      </c>
      <c r="E201" s="188" t="s">
        <v>6277</v>
      </c>
      <c r="F201" s="189" t="s">
        <v>6278</v>
      </c>
      <c r="G201" s="190" t="s">
        <v>646</v>
      </c>
      <c r="H201" s="191">
        <v>1</v>
      </c>
      <c r="I201" s="192"/>
      <c r="J201" s="192"/>
      <c r="K201" s="191">
        <f t="shared" si="6"/>
        <v>0</v>
      </c>
      <c r="L201" s="193"/>
      <c r="M201" s="38"/>
      <c r="N201" s="194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2.2000000000000001E-4</v>
      </c>
      <c r="V201" s="197">
        <f t="shared" si="11"/>
        <v>2.2000000000000001E-4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464</v>
      </c>
      <c r="AT201" s="199" t="s">
        <v>331</v>
      </c>
      <c r="AU201" s="199" t="s">
        <v>96</v>
      </c>
      <c r="AY201" s="19" t="s">
        <v>329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464</v>
      </c>
      <c r="BM201" s="199" t="s">
        <v>6279</v>
      </c>
    </row>
    <row r="202" spans="1:65" s="2" customFormat="1" ht="24.2" customHeight="1">
      <c r="A202" s="37"/>
      <c r="B202" s="153"/>
      <c r="C202" s="233" t="s">
        <v>601</v>
      </c>
      <c r="D202" s="233" t="s">
        <v>483</v>
      </c>
      <c r="E202" s="234" t="s">
        <v>6280</v>
      </c>
      <c r="F202" s="235" t="s">
        <v>6281</v>
      </c>
      <c r="G202" s="236" t="s">
        <v>646</v>
      </c>
      <c r="H202" s="237">
        <v>1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9.1400000000000006E-3</v>
      </c>
      <c r="V202" s="197">
        <f t="shared" si="11"/>
        <v>9.1400000000000006E-3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595</v>
      </c>
      <c r="AT202" s="199" t="s">
        <v>483</v>
      </c>
      <c r="AU202" s="199" t="s">
        <v>96</v>
      </c>
      <c r="AY202" s="19" t="s">
        <v>329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464</v>
      </c>
      <c r="BM202" s="199" t="s">
        <v>6282</v>
      </c>
    </row>
    <row r="203" spans="1:65" s="2" customFormat="1" ht="24.2" customHeight="1">
      <c r="A203" s="37"/>
      <c r="B203" s="153"/>
      <c r="C203" s="187" t="s">
        <v>618</v>
      </c>
      <c r="D203" s="187" t="s">
        <v>331</v>
      </c>
      <c r="E203" s="188" t="s">
        <v>6283</v>
      </c>
      <c r="F203" s="189" t="s">
        <v>6284</v>
      </c>
      <c r="G203" s="190" t="s">
        <v>646</v>
      </c>
      <c r="H203" s="191">
        <v>2</v>
      </c>
      <c r="I203" s="192"/>
      <c r="J203" s="192"/>
      <c r="K203" s="191">
        <f t="shared" si="6"/>
        <v>0</v>
      </c>
      <c r="L203" s="193"/>
      <c r="M203" s="38"/>
      <c r="N203" s="194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0</v>
      </c>
      <c r="V203" s="197">
        <f t="shared" si="11"/>
        <v>0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464</v>
      </c>
      <c r="AT203" s="199" t="s">
        <v>331</v>
      </c>
      <c r="AU203" s="199" t="s">
        <v>96</v>
      </c>
      <c r="AY203" s="19" t="s">
        <v>329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464</v>
      </c>
      <c r="BM203" s="199" t="s">
        <v>6285</v>
      </c>
    </row>
    <row r="204" spans="1:65" s="2" customFormat="1" ht="24.2" customHeight="1">
      <c r="A204" s="37"/>
      <c r="B204" s="153"/>
      <c r="C204" s="233" t="s">
        <v>629</v>
      </c>
      <c r="D204" s="233" t="s">
        <v>483</v>
      </c>
      <c r="E204" s="234" t="s">
        <v>6286</v>
      </c>
      <c r="F204" s="235" t="s">
        <v>6287</v>
      </c>
      <c r="G204" s="236" t="s">
        <v>646</v>
      </c>
      <c r="H204" s="237">
        <v>2</v>
      </c>
      <c r="I204" s="238"/>
      <c r="J204" s="239"/>
      <c r="K204" s="237">
        <f t="shared" si="6"/>
        <v>0</v>
      </c>
      <c r="L204" s="239"/>
      <c r="M204" s="240"/>
      <c r="N204" s="241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2.5000000000000001E-4</v>
      </c>
      <c r="V204" s="197">
        <f t="shared" si="11"/>
        <v>5.0000000000000001E-4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595</v>
      </c>
      <c r="AT204" s="199" t="s">
        <v>483</v>
      </c>
      <c r="AU204" s="199" t="s">
        <v>96</v>
      </c>
      <c r="AY204" s="19" t="s">
        <v>329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464</v>
      </c>
      <c r="BM204" s="199" t="s">
        <v>6288</v>
      </c>
    </row>
    <row r="205" spans="1:65" s="2" customFormat="1" ht="16.5" customHeight="1">
      <c r="A205" s="37"/>
      <c r="B205" s="153"/>
      <c r="C205" s="187" t="s">
        <v>633</v>
      </c>
      <c r="D205" s="187" t="s">
        <v>331</v>
      </c>
      <c r="E205" s="188" t="s">
        <v>6289</v>
      </c>
      <c r="F205" s="189" t="s">
        <v>6290</v>
      </c>
      <c r="G205" s="190" t="s">
        <v>646</v>
      </c>
      <c r="H205" s="191">
        <v>2</v>
      </c>
      <c r="I205" s="192"/>
      <c r="J205" s="192"/>
      <c r="K205" s="191">
        <f t="shared" si="6"/>
        <v>0</v>
      </c>
      <c r="L205" s="193"/>
      <c r="M205" s="38"/>
      <c r="N205" s="194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1.0000000000000001E-5</v>
      </c>
      <c r="V205" s="197">
        <f t="shared" si="11"/>
        <v>2.0000000000000002E-5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464</v>
      </c>
      <c r="AT205" s="199" t="s">
        <v>331</v>
      </c>
      <c r="AU205" s="199" t="s">
        <v>96</v>
      </c>
      <c r="AY205" s="19" t="s">
        <v>329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464</v>
      </c>
      <c r="BM205" s="199" t="s">
        <v>6291</v>
      </c>
    </row>
    <row r="206" spans="1:65" s="2" customFormat="1" ht="33" customHeight="1">
      <c r="A206" s="37"/>
      <c r="B206" s="153"/>
      <c r="C206" s="233" t="s">
        <v>639</v>
      </c>
      <c r="D206" s="233" t="s">
        <v>483</v>
      </c>
      <c r="E206" s="234" t="s">
        <v>6292</v>
      </c>
      <c r="F206" s="235" t="s">
        <v>6293</v>
      </c>
      <c r="G206" s="236" t="s">
        <v>646</v>
      </c>
      <c r="H206" s="237">
        <v>2</v>
      </c>
      <c r="I206" s="238"/>
      <c r="J206" s="239"/>
      <c r="K206" s="237">
        <f t="shared" si="6"/>
        <v>0</v>
      </c>
      <c r="L206" s="239"/>
      <c r="M206" s="240"/>
      <c r="N206" s="241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2.5999999999999998E-4</v>
      </c>
      <c r="V206" s="197">
        <f t="shared" si="11"/>
        <v>5.1999999999999995E-4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595</v>
      </c>
      <c r="AT206" s="199" t="s">
        <v>483</v>
      </c>
      <c r="AU206" s="199" t="s">
        <v>96</v>
      </c>
      <c r="AY206" s="19" t="s">
        <v>329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464</v>
      </c>
      <c r="BM206" s="199" t="s">
        <v>6294</v>
      </c>
    </row>
    <row r="207" spans="1:65" s="2" customFormat="1" ht="16.5" customHeight="1">
      <c r="A207" s="37"/>
      <c r="B207" s="153"/>
      <c r="C207" s="187" t="s">
        <v>643</v>
      </c>
      <c r="D207" s="187" t="s">
        <v>331</v>
      </c>
      <c r="E207" s="188" t="s">
        <v>6075</v>
      </c>
      <c r="F207" s="189" t="s">
        <v>6076</v>
      </c>
      <c r="G207" s="190" t="s">
        <v>646</v>
      </c>
      <c r="H207" s="191">
        <v>8</v>
      </c>
      <c r="I207" s="192"/>
      <c r="J207" s="192"/>
      <c r="K207" s="191">
        <f t="shared" si="6"/>
        <v>0</v>
      </c>
      <c r="L207" s="193"/>
      <c r="M207" s="38"/>
      <c r="N207" s="194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1.0000000000000001E-5</v>
      </c>
      <c r="V207" s="197">
        <f t="shared" si="11"/>
        <v>8.0000000000000007E-5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464</v>
      </c>
      <c r="AT207" s="199" t="s">
        <v>331</v>
      </c>
      <c r="AU207" s="199" t="s">
        <v>96</v>
      </c>
      <c r="AY207" s="19" t="s">
        <v>329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464</v>
      </c>
      <c r="BM207" s="199" t="s">
        <v>6295</v>
      </c>
    </row>
    <row r="208" spans="1:65" s="2" customFormat="1" ht="33" customHeight="1">
      <c r="A208" s="37"/>
      <c r="B208" s="153"/>
      <c r="C208" s="233" t="s">
        <v>648</v>
      </c>
      <c r="D208" s="233" t="s">
        <v>483</v>
      </c>
      <c r="E208" s="234" t="s">
        <v>6078</v>
      </c>
      <c r="F208" s="235" t="s">
        <v>6079</v>
      </c>
      <c r="G208" s="236" t="s">
        <v>646</v>
      </c>
      <c r="H208" s="237">
        <v>8</v>
      </c>
      <c r="I208" s="238"/>
      <c r="J208" s="239"/>
      <c r="K208" s="237">
        <f t="shared" si="6"/>
        <v>0</v>
      </c>
      <c r="L208" s="239"/>
      <c r="M208" s="240"/>
      <c r="N208" s="241" t="s">
        <v>1</v>
      </c>
      <c r="O208" s="195" t="s">
        <v>47</v>
      </c>
      <c r="P208" s="196">
        <f t="shared" si="7"/>
        <v>0</v>
      </c>
      <c r="Q208" s="196">
        <f t="shared" si="8"/>
        <v>0</v>
      </c>
      <c r="R208" s="196">
        <f t="shared" si="9"/>
        <v>0</v>
      </c>
      <c r="S208" s="66"/>
      <c r="T208" s="197">
        <f t="shared" si="10"/>
        <v>0</v>
      </c>
      <c r="U208" s="197">
        <v>3.1E-4</v>
      </c>
      <c r="V208" s="197">
        <f t="shared" si="11"/>
        <v>2.48E-3</v>
      </c>
      <c r="W208" s="197">
        <v>0</v>
      </c>
      <c r="X208" s="198">
        <f t="shared" si="12"/>
        <v>0</v>
      </c>
      <c r="Y208" s="37"/>
      <c r="Z208" s="37"/>
      <c r="AA208" s="37"/>
      <c r="AB208" s="37"/>
      <c r="AC208" s="37"/>
      <c r="AD208" s="37"/>
      <c r="AE208" s="37"/>
      <c r="AR208" s="199" t="s">
        <v>595</v>
      </c>
      <c r="AT208" s="199" t="s">
        <v>483</v>
      </c>
      <c r="AU208" s="199" t="s">
        <v>96</v>
      </c>
      <c r="AY208" s="19" t="s">
        <v>329</v>
      </c>
      <c r="BE208" s="115">
        <f t="shared" si="13"/>
        <v>0</v>
      </c>
      <c r="BF208" s="115">
        <f t="shared" si="14"/>
        <v>0</v>
      </c>
      <c r="BG208" s="115">
        <f t="shared" si="15"/>
        <v>0</v>
      </c>
      <c r="BH208" s="115">
        <f t="shared" si="16"/>
        <v>0</v>
      </c>
      <c r="BI208" s="115">
        <f t="shared" si="17"/>
        <v>0</v>
      </c>
      <c r="BJ208" s="19" t="s">
        <v>96</v>
      </c>
      <c r="BK208" s="200">
        <f t="shared" si="18"/>
        <v>0</v>
      </c>
      <c r="BL208" s="19" t="s">
        <v>464</v>
      </c>
      <c r="BM208" s="199" t="s">
        <v>6296</v>
      </c>
    </row>
    <row r="209" spans="1:65" s="2" customFormat="1" ht="16.5" customHeight="1">
      <c r="A209" s="37"/>
      <c r="B209" s="153"/>
      <c r="C209" s="187" t="s">
        <v>652</v>
      </c>
      <c r="D209" s="187" t="s">
        <v>331</v>
      </c>
      <c r="E209" s="188" t="s">
        <v>6155</v>
      </c>
      <c r="F209" s="189" t="s">
        <v>6156</v>
      </c>
      <c r="G209" s="190" t="s">
        <v>646</v>
      </c>
      <c r="H209" s="191">
        <v>1</v>
      </c>
      <c r="I209" s="192"/>
      <c r="J209" s="192"/>
      <c r="K209" s="191">
        <f t="shared" si="6"/>
        <v>0</v>
      </c>
      <c r="L209" s="193"/>
      <c r="M209" s="38"/>
      <c r="N209" s="194" t="s">
        <v>1</v>
      </c>
      <c r="O209" s="195" t="s">
        <v>47</v>
      </c>
      <c r="P209" s="196">
        <f t="shared" si="7"/>
        <v>0</v>
      </c>
      <c r="Q209" s="196">
        <f t="shared" si="8"/>
        <v>0</v>
      </c>
      <c r="R209" s="196">
        <f t="shared" si="9"/>
        <v>0</v>
      </c>
      <c r="S209" s="66"/>
      <c r="T209" s="197">
        <f t="shared" si="10"/>
        <v>0</v>
      </c>
      <c r="U209" s="197">
        <v>2.0000000000000002E-5</v>
      </c>
      <c r="V209" s="197">
        <f t="shared" si="11"/>
        <v>2.0000000000000002E-5</v>
      </c>
      <c r="W209" s="197">
        <v>0</v>
      </c>
      <c r="X209" s="198">
        <f t="shared" si="12"/>
        <v>0</v>
      </c>
      <c r="Y209" s="37"/>
      <c r="Z209" s="37"/>
      <c r="AA209" s="37"/>
      <c r="AB209" s="37"/>
      <c r="AC209" s="37"/>
      <c r="AD209" s="37"/>
      <c r="AE209" s="37"/>
      <c r="AR209" s="199" t="s">
        <v>464</v>
      </c>
      <c r="AT209" s="199" t="s">
        <v>331</v>
      </c>
      <c r="AU209" s="199" t="s">
        <v>96</v>
      </c>
      <c r="AY209" s="19" t="s">
        <v>329</v>
      </c>
      <c r="BE209" s="115">
        <f t="shared" si="13"/>
        <v>0</v>
      </c>
      <c r="BF209" s="115">
        <f t="shared" si="14"/>
        <v>0</v>
      </c>
      <c r="BG209" s="115">
        <f t="shared" si="15"/>
        <v>0</v>
      </c>
      <c r="BH209" s="115">
        <f t="shared" si="16"/>
        <v>0</v>
      </c>
      <c r="BI209" s="115">
        <f t="shared" si="17"/>
        <v>0</v>
      </c>
      <c r="BJ209" s="19" t="s">
        <v>96</v>
      </c>
      <c r="BK209" s="200">
        <f t="shared" si="18"/>
        <v>0</v>
      </c>
      <c r="BL209" s="19" t="s">
        <v>464</v>
      </c>
      <c r="BM209" s="199" t="s">
        <v>6297</v>
      </c>
    </row>
    <row r="210" spans="1:65" s="2" customFormat="1" ht="33" customHeight="1">
      <c r="A210" s="37"/>
      <c r="B210" s="153"/>
      <c r="C210" s="233" t="s">
        <v>659</v>
      </c>
      <c r="D210" s="233" t="s">
        <v>483</v>
      </c>
      <c r="E210" s="234" t="s">
        <v>6158</v>
      </c>
      <c r="F210" s="235" t="s">
        <v>6159</v>
      </c>
      <c r="G210" s="236" t="s">
        <v>646</v>
      </c>
      <c r="H210" s="237">
        <v>1</v>
      </c>
      <c r="I210" s="238"/>
      <c r="J210" s="239"/>
      <c r="K210" s="237">
        <f t="shared" si="6"/>
        <v>0</v>
      </c>
      <c r="L210" s="239"/>
      <c r="M210" s="240"/>
      <c r="N210" s="241" t="s">
        <v>1</v>
      </c>
      <c r="O210" s="195" t="s">
        <v>47</v>
      </c>
      <c r="P210" s="196">
        <f t="shared" si="7"/>
        <v>0</v>
      </c>
      <c r="Q210" s="196">
        <f t="shared" si="8"/>
        <v>0</v>
      </c>
      <c r="R210" s="196">
        <f t="shared" si="9"/>
        <v>0</v>
      </c>
      <c r="S210" s="66"/>
      <c r="T210" s="197">
        <f t="shared" si="10"/>
        <v>0</v>
      </c>
      <c r="U210" s="197">
        <v>1E-3</v>
      </c>
      <c r="V210" s="197">
        <f t="shared" si="11"/>
        <v>1E-3</v>
      </c>
      <c r="W210" s="197">
        <v>0</v>
      </c>
      <c r="X210" s="198">
        <f t="shared" si="12"/>
        <v>0</v>
      </c>
      <c r="Y210" s="37"/>
      <c r="Z210" s="37"/>
      <c r="AA210" s="37"/>
      <c r="AB210" s="37"/>
      <c r="AC210" s="37"/>
      <c r="AD210" s="37"/>
      <c r="AE210" s="37"/>
      <c r="AR210" s="199" t="s">
        <v>595</v>
      </c>
      <c r="AT210" s="199" t="s">
        <v>483</v>
      </c>
      <c r="AU210" s="199" t="s">
        <v>96</v>
      </c>
      <c r="AY210" s="19" t="s">
        <v>329</v>
      </c>
      <c r="BE210" s="115">
        <f t="shared" si="13"/>
        <v>0</v>
      </c>
      <c r="BF210" s="115">
        <f t="shared" si="14"/>
        <v>0</v>
      </c>
      <c r="BG210" s="115">
        <f t="shared" si="15"/>
        <v>0</v>
      </c>
      <c r="BH210" s="115">
        <f t="shared" si="16"/>
        <v>0</v>
      </c>
      <c r="BI210" s="115">
        <f t="shared" si="17"/>
        <v>0</v>
      </c>
      <c r="BJ210" s="19" t="s">
        <v>96</v>
      </c>
      <c r="BK210" s="200">
        <f t="shared" si="18"/>
        <v>0</v>
      </c>
      <c r="BL210" s="19" t="s">
        <v>464</v>
      </c>
      <c r="BM210" s="199" t="s">
        <v>6298</v>
      </c>
    </row>
    <row r="211" spans="1:65" s="2" customFormat="1" ht="24.2" customHeight="1">
      <c r="A211" s="37"/>
      <c r="B211" s="153"/>
      <c r="C211" s="187" t="s">
        <v>665</v>
      </c>
      <c r="D211" s="187" t="s">
        <v>331</v>
      </c>
      <c r="E211" s="188" t="s">
        <v>6173</v>
      </c>
      <c r="F211" s="189" t="s">
        <v>6174</v>
      </c>
      <c r="G211" s="190" t="s">
        <v>646</v>
      </c>
      <c r="H211" s="191">
        <v>1</v>
      </c>
      <c r="I211" s="192"/>
      <c r="J211" s="192"/>
      <c r="K211" s="191">
        <f t="shared" si="6"/>
        <v>0</v>
      </c>
      <c r="L211" s="193"/>
      <c r="M211" s="38"/>
      <c r="N211" s="194" t="s">
        <v>1</v>
      </c>
      <c r="O211" s="195" t="s">
        <v>47</v>
      </c>
      <c r="P211" s="196">
        <f t="shared" si="7"/>
        <v>0</v>
      </c>
      <c r="Q211" s="196">
        <f t="shared" si="8"/>
        <v>0</v>
      </c>
      <c r="R211" s="196">
        <f t="shared" si="9"/>
        <v>0</v>
      </c>
      <c r="S211" s="66"/>
      <c r="T211" s="197">
        <f t="shared" si="10"/>
        <v>0</v>
      </c>
      <c r="U211" s="197">
        <v>1.49E-3</v>
      </c>
      <c r="V211" s="197">
        <f t="shared" si="11"/>
        <v>1.49E-3</v>
      </c>
      <c r="W211" s="197">
        <v>0</v>
      </c>
      <c r="X211" s="198">
        <f t="shared" si="12"/>
        <v>0</v>
      </c>
      <c r="Y211" s="37"/>
      <c r="Z211" s="37"/>
      <c r="AA211" s="37"/>
      <c r="AB211" s="37"/>
      <c r="AC211" s="37"/>
      <c r="AD211" s="37"/>
      <c r="AE211" s="37"/>
      <c r="AR211" s="199" t="s">
        <v>464</v>
      </c>
      <c r="AT211" s="199" t="s">
        <v>331</v>
      </c>
      <c r="AU211" s="199" t="s">
        <v>96</v>
      </c>
      <c r="AY211" s="19" t="s">
        <v>329</v>
      </c>
      <c r="BE211" s="115">
        <f t="shared" si="13"/>
        <v>0</v>
      </c>
      <c r="BF211" s="115">
        <f t="shared" si="14"/>
        <v>0</v>
      </c>
      <c r="BG211" s="115">
        <f t="shared" si="15"/>
        <v>0</v>
      </c>
      <c r="BH211" s="115">
        <f t="shared" si="16"/>
        <v>0</v>
      </c>
      <c r="BI211" s="115">
        <f t="shared" si="17"/>
        <v>0</v>
      </c>
      <c r="BJ211" s="19" t="s">
        <v>96</v>
      </c>
      <c r="BK211" s="200">
        <f t="shared" si="18"/>
        <v>0</v>
      </c>
      <c r="BL211" s="19" t="s">
        <v>464</v>
      </c>
      <c r="BM211" s="199" t="s">
        <v>6299</v>
      </c>
    </row>
    <row r="212" spans="1:65" s="2" customFormat="1" ht="24.2" customHeight="1">
      <c r="A212" s="37"/>
      <c r="B212" s="153"/>
      <c r="C212" s="233" t="s">
        <v>671</v>
      </c>
      <c r="D212" s="233" t="s">
        <v>483</v>
      </c>
      <c r="E212" s="234" t="s">
        <v>6300</v>
      </c>
      <c r="F212" s="235" t="s">
        <v>6301</v>
      </c>
      <c r="G212" s="236" t="s">
        <v>646</v>
      </c>
      <c r="H212" s="237">
        <v>1</v>
      </c>
      <c r="I212" s="238"/>
      <c r="J212" s="239"/>
      <c r="K212" s="237">
        <f t="shared" si="6"/>
        <v>0</v>
      </c>
      <c r="L212" s="239"/>
      <c r="M212" s="240"/>
      <c r="N212" s="241" t="s">
        <v>1</v>
      </c>
      <c r="O212" s="195" t="s">
        <v>47</v>
      </c>
      <c r="P212" s="196">
        <f t="shared" si="7"/>
        <v>0</v>
      </c>
      <c r="Q212" s="196">
        <f t="shared" si="8"/>
        <v>0</v>
      </c>
      <c r="R212" s="196">
        <f t="shared" si="9"/>
        <v>0</v>
      </c>
      <c r="S212" s="66"/>
      <c r="T212" s="197">
        <f t="shared" si="10"/>
        <v>0</v>
      </c>
      <c r="U212" s="197">
        <v>1.1000000000000001E-3</v>
      </c>
      <c r="V212" s="197">
        <f t="shared" si="11"/>
        <v>1.1000000000000001E-3</v>
      </c>
      <c r="W212" s="197">
        <v>0</v>
      </c>
      <c r="X212" s="198">
        <f t="shared" si="12"/>
        <v>0</v>
      </c>
      <c r="Y212" s="37"/>
      <c r="Z212" s="37"/>
      <c r="AA212" s="37"/>
      <c r="AB212" s="37"/>
      <c r="AC212" s="37"/>
      <c r="AD212" s="37"/>
      <c r="AE212" s="37"/>
      <c r="AR212" s="199" t="s">
        <v>595</v>
      </c>
      <c r="AT212" s="199" t="s">
        <v>483</v>
      </c>
      <c r="AU212" s="199" t="s">
        <v>96</v>
      </c>
      <c r="AY212" s="19" t="s">
        <v>329</v>
      </c>
      <c r="BE212" s="115">
        <f t="shared" si="13"/>
        <v>0</v>
      </c>
      <c r="BF212" s="115">
        <f t="shared" si="14"/>
        <v>0</v>
      </c>
      <c r="BG212" s="115">
        <f t="shared" si="15"/>
        <v>0</v>
      </c>
      <c r="BH212" s="115">
        <f t="shared" si="16"/>
        <v>0</v>
      </c>
      <c r="BI212" s="115">
        <f t="shared" si="17"/>
        <v>0</v>
      </c>
      <c r="BJ212" s="19" t="s">
        <v>96</v>
      </c>
      <c r="BK212" s="200">
        <f t="shared" si="18"/>
        <v>0</v>
      </c>
      <c r="BL212" s="19" t="s">
        <v>464</v>
      </c>
      <c r="BM212" s="199" t="s">
        <v>6302</v>
      </c>
    </row>
    <row r="213" spans="1:65" s="2" customFormat="1" ht="24.2" customHeight="1">
      <c r="A213" s="37"/>
      <c r="B213" s="153"/>
      <c r="C213" s="187" t="s">
        <v>685</v>
      </c>
      <c r="D213" s="187" t="s">
        <v>331</v>
      </c>
      <c r="E213" s="188" t="s">
        <v>6182</v>
      </c>
      <c r="F213" s="189" t="s">
        <v>6183</v>
      </c>
      <c r="G213" s="190" t="s">
        <v>486</v>
      </c>
      <c r="H213" s="191">
        <v>0.34100000000000003</v>
      </c>
      <c r="I213" s="192"/>
      <c r="J213" s="192"/>
      <c r="K213" s="191">
        <f t="shared" si="6"/>
        <v>0</v>
      </c>
      <c r="L213" s="193"/>
      <c r="M213" s="38"/>
      <c r="N213" s="194" t="s">
        <v>1</v>
      </c>
      <c r="O213" s="195" t="s">
        <v>47</v>
      </c>
      <c r="P213" s="196">
        <f t="shared" si="7"/>
        <v>0</v>
      </c>
      <c r="Q213" s="196">
        <f t="shared" si="8"/>
        <v>0</v>
      </c>
      <c r="R213" s="196">
        <f t="shared" si="9"/>
        <v>0</v>
      </c>
      <c r="S213" s="66"/>
      <c r="T213" s="197">
        <f t="shared" si="10"/>
        <v>0</v>
      </c>
      <c r="U213" s="197">
        <v>0</v>
      </c>
      <c r="V213" s="197">
        <f t="shared" si="11"/>
        <v>0</v>
      </c>
      <c r="W213" s="197">
        <v>0</v>
      </c>
      <c r="X213" s="198">
        <f t="shared" si="12"/>
        <v>0</v>
      </c>
      <c r="Y213" s="37"/>
      <c r="Z213" s="37"/>
      <c r="AA213" s="37"/>
      <c r="AB213" s="37"/>
      <c r="AC213" s="37"/>
      <c r="AD213" s="37"/>
      <c r="AE213" s="37"/>
      <c r="AR213" s="199" t="s">
        <v>464</v>
      </c>
      <c r="AT213" s="199" t="s">
        <v>331</v>
      </c>
      <c r="AU213" s="199" t="s">
        <v>96</v>
      </c>
      <c r="AY213" s="19" t="s">
        <v>329</v>
      </c>
      <c r="BE213" s="115">
        <f t="shared" si="13"/>
        <v>0</v>
      </c>
      <c r="BF213" s="115">
        <f t="shared" si="14"/>
        <v>0</v>
      </c>
      <c r="BG213" s="115">
        <f t="shared" si="15"/>
        <v>0</v>
      </c>
      <c r="BH213" s="115">
        <f t="shared" si="16"/>
        <v>0</v>
      </c>
      <c r="BI213" s="115">
        <f t="shared" si="17"/>
        <v>0</v>
      </c>
      <c r="BJ213" s="19" t="s">
        <v>96</v>
      </c>
      <c r="BK213" s="200">
        <f t="shared" si="18"/>
        <v>0</v>
      </c>
      <c r="BL213" s="19" t="s">
        <v>464</v>
      </c>
      <c r="BM213" s="199" t="s">
        <v>6303</v>
      </c>
    </row>
    <row r="214" spans="1:65" s="12" customFormat="1" ht="22.9" customHeight="1">
      <c r="B214" s="173"/>
      <c r="D214" s="174" t="s">
        <v>82</v>
      </c>
      <c r="E214" s="185" t="s">
        <v>6304</v>
      </c>
      <c r="F214" s="185" t="s">
        <v>6305</v>
      </c>
      <c r="I214" s="176"/>
      <c r="J214" s="176"/>
      <c r="K214" s="186">
        <f>BK214</f>
        <v>0</v>
      </c>
      <c r="M214" s="173"/>
      <c r="N214" s="178"/>
      <c r="O214" s="179"/>
      <c r="P214" s="179"/>
      <c r="Q214" s="180">
        <f>SUM(Q215:Q239)</f>
        <v>0</v>
      </c>
      <c r="R214" s="180">
        <f>SUM(R215:R239)</f>
        <v>0</v>
      </c>
      <c r="S214" s="179"/>
      <c r="T214" s="181">
        <f>SUM(T215:T239)</f>
        <v>0</v>
      </c>
      <c r="U214" s="179"/>
      <c r="V214" s="181">
        <f>SUM(V215:V239)</f>
        <v>0.26946999999999999</v>
      </c>
      <c r="W214" s="179"/>
      <c r="X214" s="182">
        <f>SUM(X215:X239)</f>
        <v>0</v>
      </c>
      <c r="AR214" s="174" t="s">
        <v>96</v>
      </c>
      <c r="AT214" s="183" t="s">
        <v>82</v>
      </c>
      <c r="AU214" s="183" t="s">
        <v>90</v>
      </c>
      <c r="AY214" s="174" t="s">
        <v>329</v>
      </c>
      <c r="BK214" s="184">
        <f>SUM(BK215:BK239)</f>
        <v>0</v>
      </c>
    </row>
    <row r="215" spans="1:65" s="2" customFormat="1" ht="16.5" customHeight="1">
      <c r="A215" s="37"/>
      <c r="B215" s="153"/>
      <c r="C215" s="187" t="s">
        <v>689</v>
      </c>
      <c r="D215" s="187" t="s">
        <v>331</v>
      </c>
      <c r="E215" s="188" t="s">
        <v>6306</v>
      </c>
      <c r="F215" s="189" t="s">
        <v>6307</v>
      </c>
      <c r="G215" s="190" t="s">
        <v>1687</v>
      </c>
      <c r="H215" s="191">
        <v>2</v>
      </c>
      <c r="I215" s="192"/>
      <c r="J215" s="192"/>
      <c r="K215" s="191">
        <f t="shared" ref="K215:K239" si="19">ROUND(P215*H215,3)</f>
        <v>0</v>
      </c>
      <c r="L215" s="193"/>
      <c r="M215" s="38"/>
      <c r="N215" s="194" t="s">
        <v>1</v>
      </c>
      <c r="O215" s="195" t="s">
        <v>47</v>
      </c>
      <c r="P215" s="196">
        <f t="shared" ref="P215:P239" si="20">I215+J215</f>
        <v>0</v>
      </c>
      <c r="Q215" s="196">
        <f t="shared" ref="Q215:Q239" si="21">ROUND(I215*H215,3)</f>
        <v>0</v>
      </c>
      <c r="R215" s="196">
        <f t="shared" ref="R215:R239" si="22">ROUND(J215*H215,3)</f>
        <v>0</v>
      </c>
      <c r="S215" s="66"/>
      <c r="T215" s="197">
        <f t="shared" ref="T215:T239" si="23">S215*H215</f>
        <v>0</v>
      </c>
      <c r="U215" s="197">
        <v>6.8949999999999997E-2</v>
      </c>
      <c r="V215" s="197">
        <f t="shared" ref="V215:V239" si="24">U215*H215</f>
        <v>0.13789999999999999</v>
      </c>
      <c r="W215" s="197">
        <v>0</v>
      </c>
      <c r="X215" s="198">
        <f t="shared" ref="X215:X239" si="25">W215*H215</f>
        <v>0</v>
      </c>
      <c r="Y215" s="37"/>
      <c r="Z215" s="37"/>
      <c r="AA215" s="37"/>
      <c r="AB215" s="37"/>
      <c r="AC215" s="37"/>
      <c r="AD215" s="37"/>
      <c r="AE215" s="37"/>
      <c r="AR215" s="199" t="s">
        <v>464</v>
      </c>
      <c r="AT215" s="199" t="s">
        <v>331</v>
      </c>
      <c r="AU215" s="199" t="s">
        <v>96</v>
      </c>
      <c r="AY215" s="19" t="s">
        <v>329</v>
      </c>
      <c r="BE215" s="115">
        <f t="shared" ref="BE215:BE239" si="26">IF(O215="základná",K215,0)</f>
        <v>0</v>
      </c>
      <c r="BF215" s="115">
        <f t="shared" ref="BF215:BF239" si="27">IF(O215="znížená",K215,0)</f>
        <v>0</v>
      </c>
      <c r="BG215" s="115">
        <f t="shared" ref="BG215:BG239" si="28">IF(O215="zákl. prenesená",K215,0)</f>
        <v>0</v>
      </c>
      <c r="BH215" s="115">
        <f t="shared" ref="BH215:BH239" si="29">IF(O215="zníž. prenesená",K215,0)</f>
        <v>0</v>
      </c>
      <c r="BI215" s="115">
        <f t="shared" ref="BI215:BI239" si="30">IF(O215="nulová",K215,0)</f>
        <v>0</v>
      </c>
      <c r="BJ215" s="19" t="s">
        <v>96</v>
      </c>
      <c r="BK215" s="200">
        <f t="shared" ref="BK215:BK239" si="31">ROUND(P215*H215,3)</f>
        <v>0</v>
      </c>
      <c r="BL215" s="19" t="s">
        <v>464</v>
      </c>
      <c r="BM215" s="199" t="s">
        <v>6308</v>
      </c>
    </row>
    <row r="216" spans="1:65" s="2" customFormat="1" ht="24.2" customHeight="1">
      <c r="A216" s="37"/>
      <c r="B216" s="153"/>
      <c r="C216" s="233" t="s">
        <v>695</v>
      </c>
      <c r="D216" s="233" t="s">
        <v>483</v>
      </c>
      <c r="E216" s="234" t="s">
        <v>6309</v>
      </c>
      <c r="F216" s="235" t="s">
        <v>6310</v>
      </c>
      <c r="G216" s="236" t="s">
        <v>646</v>
      </c>
      <c r="H216" s="237">
        <v>2</v>
      </c>
      <c r="I216" s="238"/>
      <c r="J216" s="239"/>
      <c r="K216" s="237">
        <f t="shared" si="19"/>
        <v>0</v>
      </c>
      <c r="L216" s="239"/>
      <c r="M216" s="240"/>
      <c r="N216" s="241" t="s">
        <v>1</v>
      </c>
      <c r="O216" s="195" t="s">
        <v>47</v>
      </c>
      <c r="P216" s="196">
        <f t="shared" si="20"/>
        <v>0</v>
      </c>
      <c r="Q216" s="196">
        <f t="shared" si="21"/>
        <v>0</v>
      </c>
      <c r="R216" s="196">
        <f t="shared" si="22"/>
        <v>0</v>
      </c>
      <c r="S216" s="66"/>
      <c r="T216" s="197">
        <f t="shared" si="23"/>
        <v>0</v>
      </c>
      <c r="U216" s="197">
        <v>0</v>
      </c>
      <c r="V216" s="197">
        <f t="shared" si="24"/>
        <v>0</v>
      </c>
      <c r="W216" s="197">
        <v>0</v>
      </c>
      <c r="X216" s="198">
        <f t="shared" si="25"/>
        <v>0</v>
      </c>
      <c r="Y216" s="37"/>
      <c r="Z216" s="37"/>
      <c r="AA216" s="37"/>
      <c r="AB216" s="37"/>
      <c r="AC216" s="37"/>
      <c r="AD216" s="37"/>
      <c r="AE216" s="37"/>
      <c r="AR216" s="199" t="s">
        <v>595</v>
      </c>
      <c r="AT216" s="199" t="s">
        <v>483</v>
      </c>
      <c r="AU216" s="199" t="s">
        <v>96</v>
      </c>
      <c r="AY216" s="19" t="s">
        <v>329</v>
      </c>
      <c r="BE216" s="115">
        <f t="shared" si="26"/>
        <v>0</v>
      </c>
      <c r="BF216" s="115">
        <f t="shared" si="27"/>
        <v>0</v>
      </c>
      <c r="BG216" s="115">
        <f t="shared" si="28"/>
        <v>0</v>
      </c>
      <c r="BH216" s="115">
        <f t="shared" si="29"/>
        <v>0</v>
      </c>
      <c r="BI216" s="115">
        <f t="shared" si="30"/>
        <v>0</v>
      </c>
      <c r="BJ216" s="19" t="s">
        <v>96</v>
      </c>
      <c r="BK216" s="200">
        <f t="shared" si="31"/>
        <v>0</v>
      </c>
      <c r="BL216" s="19" t="s">
        <v>464</v>
      </c>
      <c r="BM216" s="199" t="s">
        <v>6311</v>
      </c>
    </row>
    <row r="217" spans="1:65" s="2" customFormat="1" ht="21.75" customHeight="1">
      <c r="A217" s="37"/>
      <c r="B217" s="153"/>
      <c r="C217" s="233" t="s">
        <v>701</v>
      </c>
      <c r="D217" s="233" t="s">
        <v>483</v>
      </c>
      <c r="E217" s="234" t="s">
        <v>6312</v>
      </c>
      <c r="F217" s="235" t="s">
        <v>6313</v>
      </c>
      <c r="G217" s="236" t="s">
        <v>646</v>
      </c>
      <c r="H217" s="237">
        <v>2</v>
      </c>
      <c r="I217" s="238"/>
      <c r="J217" s="239"/>
      <c r="K217" s="237">
        <f t="shared" si="19"/>
        <v>0</v>
      </c>
      <c r="L217" s="239"/>
      <c r="M217" s="240"/>
      <c r="N217" s="241" t="s">
        <v>1</v>
      </c>
      <c r="O217" s="195" t="s">
        <v>47</v>
      </c>
      <c r="P217" s="196">
        <f t="shared" si="20"/>
        <v>0</v>
      </c>
      <c r="Q217" s="196">
        <f t="shared" si="21"/>
        <v>0</v>
      </c>
      <c r="R217" s="196">
        <f t="shared" si="22"/>
        <v>0</v>
      </c>
      <c r="S217" s="66"/>
      <c r="T217" s="197">
        <f t="shared" si="23"/>
        <v>0</v>
      </c>
      <c r="U217" s="197">
        <v>0</v>
      </c>
      <c r="V217" s="197">
        <f t="shared" si="24"/>
        <v>0</v>
      </c>
      <c r="W217" s="197">
        <v>0</v>
      </c>
      <c r="X217" s="198">
        <f t="shared" si="25"/>
        <v>0</v>
      </c>
      <c r="Y217" s="37"/>
      <c r="Z217" s="37"/>
      <c r="AA217" s="37"/>
      <c r="AB217" s="37"/>
      <c r="AC217" s="37"/>
      <c r="AD217" s="37"/>
      <c r="AE217" s="37"/>
      <c r="AR217" s="199" t="s">
        <v>595</v>
      </c>
      <c r="AT217" s="199" t="s">
        <v>483</v>
      </c>
      <c r="AU217" s="199" t="s">
        <v>96</v>
      </c>
      <c r="AY217" s="19" t="s">
        <v>329</v>
      </c>
      <c r="BE217" s="115">
        <f t="shared" si="26"/>
        <v>0</v>
      </c>
      <c r="BF217" s="115">
        <f t="shared" si="27"/>
        <v>0</v>
      </c>
      <c r="BG217" s="115">
        <f t="shared" si="28"/>
        <v>0</v>
      </c>
      <c r="BH217" s="115">
        <f t="shared" si="29"/>
        <v>0</v>
      </c>
      <c r="BI217" s="115">
        <f t="shared" si="30"/>
        <v>0</v>
      </c>
      <c r="BJ217" s="19" t="s">
        <v>96</v>
      </c>
      <c r="BK217" s="200">
        <f t="shared" si="31"/>
        <v>0</v>
      </c>
      <c r="BL217" s="19" t="s">
        <v>464</v>
      </c>
      <c r="BM217" s="199" t="s">
        <v>6314</v>
      </c>
    </row>
    <row r="218" spans="1:65" s="2" customFormat="1" ht="24.2" customHeight="1">
      <c r="A218" s="37"/>
      <c r="B218" s="153"/>
      <c r="C218" s="233" t="s">
        <v>704</v>
      </c>
      <c r="D218" s="233" t="s">
        <v>483</v>
      </c>
      <c r="E218" s="234" t="s">
        <v>6315</v>
      </c>
      <c r="F218" s="235" t="s">
        <v>6316</v>
      </c>
      <c r="G218" s="236" t="s">
        <v>646</v>
      </c>
      <c r="H218" s="237">
        <v>10</v>
      </c>
      <c r="I218" s="238"/>
      <c r="J218" s="239"/>
      <c r="K218" s="237">
        <f t="shared" si="19"/>
        <v>0</v>
      </c>
      <c r="L218" s="239"/>
      <c r="M218" s="240"/>
      <c r="N218" s="241" t="s">
        <v>1</v>
      </c>
      <c r="O218" s="195" t="s">
        <v>47</v>
      </c>
      <c r="P218" s="196">
        <f t="shared" si="20"/>
        <v>0</v>
      </c>
      <c r="Q218" s="196">
        <f t="shared" si="21"/>
        <v>0</v>
      </c>
      <c r="R218" s="196">
        <f t="shared" si="22"/>
        <v>0</v>
      </c>
      <c r="S218" s="66"/>
      <c r="T218" s="197">
        <f t="shared" si="23"/>
        <v>0</v>
      </c>
      <c r="U218" s="197">
        <v>0</v>
      </c>
      <c r="V218" s="197">
        <f t="shared" si="24"/>
        <v>0</v>
      </c>
      <c r="W218" s="197">
        <v>0</v>
      </c>
      <c r="X218" s="198">
        <f t="shared" si="25"/>
        <v>0</v>
      </c>
      <c r="Y218" s="37"/>
      <c r="Z218" s="37"/>
      <c r="AA218" s="37"/>
      <c r="AB218" s="37"/>
      <c r="AC218" s="37"/>
      <c r="AD218" s="37"/>
      <c r="AE218" s="37"/>
      <c r="AR218" s="199" t="s">
        <v>595</v>
      </c>
      <c r="AT218" s="199" t="s">
        <v>483</v>
      </c>
      <c r="AU218" s="199" t="s">
        <v>96</v>
      </c>
      <c r="AY218" s="19" t="s">
        <v>329</v>
      </c>
      <c r="BE218" s="115">
        <f t="shared" si="26"/>
        <v>0</v>
      </c>
      <c r="BF218" s="115">
        <f t="shared" si="27"/>
        <v>0</v>
      </c>
      <c r="BG218" s="115">
        <f t="shared" si="28"/>
        <v>0</v>
      </c>
      <c r="BH218" s="115">
        <f t="shared" si="29"/>
        <v>0</v>
      </c>
      <c r="BI218" s="115">
        <f t="shared" si="30"/>
        <v>0</v>
      </c>
      <c r="BJ218" s="19" t="s">
        <v>96</v>
      </c>
      <c r="BK218" s="200">
        <f t="shared" si="31"/>
        <v>0</v>
      </c>
      <c r="BL218" s="19" t="s">
        <v>464</v>
      </c>
      <c r="BM218" s="199" t="s">
        <v>6317</v>
      </c>
    </row>
    <row r="219" spans="1:65" s="2" customFormat="1" ht="24.2" customHeight="1">
      <c r="A219" s="37"/>
      <c r="B219" s="153"/>
      <c r="C219" s="233" t="s">
        <v>713</v>
      </c>
      <c r="D219" s="233" t="s">
        <v>483</v>
      </c>
      <c r="E219" s="234" t="s">
        <v>6318</v>
      </c>
      <c r="F219" s="235" t="s">
        <v>6319</v>
      </c>
      <c r="G219" s="236" t="s">
        <v>646</v>
      </c>
      <c r="H219" s="237">
        <v>4</v>
      </c>
      <c r="I219" s="238"/>
      <c r="J219" s="239"/>
      <c r="K219" s="237">
        <f t="shared" si="19"/>
        <v>0</v>
      </c>
      <c r="L219" s="239"/>
      <c r="M219" s="240"/>
      <c r="N219" s="241" t="s">
        <v>1</v>
      </c>
      <c r="O219" s="195" t="s">
        <v>47</v>
      </c>
      <c r="P219" s="196">
        <f t="shared" si="20"/>
        <v>0</v>
      </c>
      <c r="Q219" s="196">
        <f t="shared" si="21"/>
        <v>0</v>
      </c>
      <c r="R219" s="196">
        <f t="shared" si="22"/>
        <v>0</v>
      </c>
      <c r="S219" s="66"/>
      <c r="T219" s="197">
        <f t="shared" si="23"/>
        <v>0</v>
      </c>
      <c r="U219" s="197">
        <v>0</v>
      </c>
      <c r="V219" s="197">
        <f t="shared" si="24"/>
        <v>0</v>
      </c>
      <c r="W219" s="197">
        <v>0</v>
      </c>
      <c r="X219" s="198">
        <f t="shared" si="25"/>
        <v>0</v>
      </c>
      <c r="Y219" s="37"/>
      <c r="Z219" s="37"/>
      <c r="AA219" s="37"/>
      <c r="AB219" s="37"/>
      <c r="AC219" s="37"/>
      <c r="AD219" s="37"/>
      <c r="AE219" s="37"/>
      <c r="AR219" s="199" t="s">
        <v>595</v>
      </c>
      <c r="AT219" s="199" t="s">
        <v>483</v>
      </c>
      <c r="AU219" s="199" t="s">
        <v>96</v>
      </c>
      <c r="AY219" s="19" t="s">
        <v>329</v>
      </c>
      <c r="BE219" s="115">
        <f t="shared" si="26"/>
        <v>0</v>
      </c>
      <c r="BF219" s="115">
        <f t="shared" si="27"/>
        <v>0</v>
      </c>
      <c r="BG219" s="115">
        <f t="shared" si="28"/>
        <v>0</v>
      </c>
      <c r="BH219" s="115">
        <f t="shared" si="29"/>
        <v>0</v>
      </c>
      <c r="BI219" s="115">
        <f t="shared" si="30"/>
        <v>0</v>
      </c>
      <c r="BJ219" s="19" t="s">
        <v>96</v>
      </c>
      <c r="BK219" s="200">
        <f t="shared" si="31"/>
        <v>0</v>
      </c>
      <c r="BL219" s="19" t="s">
        <v>464</v>
      </c>
      <c r="BM219" s="199" t="s">
        <v>6320</v>
      </c>
    </row>
    <row r="220" spans="1:65" s="2" customFormat="1" ht="24.2" customHeight="1">
      <c r="A220" s="37"/>
      <c r="B220" s="153"/>
      <c r="C220" s="233" t="s">
        <v>722</v>
      </c>
      <c r="D220" s="233" t="s">
        <v>483</v>
      </c>
      <c r="E220" s="234" t="s">
        <v>6321</v>
      </c>
      <c r="F220" s="235" t="s">
        <v>6322</v>
      </c>
      <c r="G220" s="236" t="s">
        <v>646</v>
      </c>
      <c r="H220" s="237">
        <v>2</v>
      </c>
      <c r="I220" s="238"/>
      <c r="J220" s="239"/>
      <c r="K220" s="237">
        <f t="shared" si="19"/>
        <v>0</v>
      </c>
      <c r="L220" s="239"/>
      <c r="M220" s="240"/>
      <c r="N220" s="241" t="s">
        <v>1</v>
      </c>
      <c r="O220" s="195" t="s">
        <v>47</v>
      </c>
      <c r="P220" s="196">
        <f t="shared" si="20"/>
        <v>0</v>
      </c>
      <c r="Q220" s="196">
        <f t="shared" si="21"/>
        <v>0</v>
      </c>
      <c r="R220" s="196">
        <f t="shared" si="22"/>
        <v>0</v>
      </c>
      <c r="S220" s="66"/>
      <c r="T220" s="197">
        <f t="shared" si="23"/>
        <v>0</v>
      </c>
      <c r="U220" s="197">
        <v>0</v>
      </c>
      <c r="V220" s="197">
        <f t="shared" si="24"/>
        <v>0</v>
      </c>
      <c r="W220" s="197">
        <v>0</v>
      </c>
      <c r="X220" s="198">
        <f t="shared" si="25"/>
        <v>0</v>
      </c>
      <c r="Y220" s="37"/>
      <c r="Z220" s="37"/>
      <c r="AA220" s="37"/>
      <c r="AB220" s="37"/>
      <c r="AC220" s="37"/>
      <c r="AD220" s="37"/>
      <c r="AE220" s="37"/>
      <c r="AR220" s="199" t="s">
        <v>595</v>
      </c>
      <c r="AT220" s="199" t="s">
        <v>483</v>
      </c>
      <c r="AU220" s="199" t="s">
        <v>96</v>
      </c>
      <c r="AY220" s="19" t="s">
        <v>329</v>
      </c>
      <c r="BE220" s="115">
        <f t="shared" si="26"/>
        <v>0</v>
      </c>
      <c r="BF220" s="115">
        <f t="shared" si="27"/>
        <v>0</v>
      </c>
      <c r="BG220" s="115">
        <f t="shared" si="28"/>
        <v>0</v>
      </c>
      <c r="BH220" s="115">
        <f t="shared" si="29"/>
        <v>0</v>
      </c>
      <c r="BI220" s="115">
        <f t="shared" si="30"/>
        <v>0</v>
      </c>
      <c r="BJ220" s="19" t="s">
        <v>96</v>
      </c>
      <c r="BK220" s="200">
        <f t="shared" si="31"/>
        <v>0</v>
      </c>
      <c r="BL220" s="19" t="s">
        <v>464</v>
      </c>
      <c r="BM220" s="199" t="s">
        <v>6323</v>
      </c>
    </row>
    <row r="221" spans="1:65" s="2" customFormat="1" ht="16.5" customHeight="1">
      <c r="A221" s="37"/>
      <c r="B221" s="153"/>
      <c r="C221" s="233" t="s">
        <v>726</v>
      </c>
      <c r="D221" s="233" t="s">
        <v>483</v>
      </c>
      <c r="E221" s="234" t="s">
        <v>6324</v>
      </c>
      <c r="F221" s="235" t="s">
        <v>6325</v>
      </c>
      <c r="G221" s="236" t="s">
        <v>646</v>
      </c>
      <c r="H221" s="237">
        <v>2</v>
      </c>
      <c r="I221" s="238"/>
      <c r="J221" s="239"/>
      <c r="K221" s="237">
        <f t="shared" si="19"/>
        <v>0</v>
      </c>
      <c r="L221" s="239"/>
      <c r="M221" s="240"/>
      <c r="N221" s="241" t="s">
        <v>1</v>
      </c>
      <c r="O221" s="195" t="s">
        <v>47</v>
      </c>
      <c r="P221" s="196">
        <f t="shared" si="20"/>
        <v>0</v>
      </c>
      <c r="Q221" s="196">
        <f t="shared" si="21"/>
        <v>0</v>
      </c>
      <c r="R221" s="196">
        <f t="shared" si="22"/>
        <v>0</v>
      </c>
      <c r="S221" s="66"/>
      <c r="T221" s="197">
        <f t="shared" si="23"/>
        <v>0</v>
      </c>
      <c r="U221" s="197">
        <v>0</v>
      </c>
      <c r="V221" s="197">
        <f t="shared" si="24"/>
        <v>0</v>
      </c>
      <c r="W221" s="197">
        <v>0</v>
      </c>
      <c r="X221" s="198">
        <f t="shared" si="25"/>
        <v>0</v>
      </c>
      <c r="Y221" s="37"/>
      <c r="Z221" s="37"/>
      <c r="AA221" s="37"/>
      <c r="AB221" s="37"/>
      <c r="AC221" s="37"/>
      <c r="AD221" s="37"/>
      <c r="AE221" s="37"/>
      <c r="AR221" s="199" t="s">
        <v>595</v>
      </c>
      <c r="AT221" s="199" t="s">
        <v>483</v>
      </c>
      <c r="AU221" s="199" t="s">
        <v>96</v>
      </c>
      <c r="AY221" s="19" t="s">
        <v>329</v>
      </c>
      <c r="BE221" s="115">
        <f t="shared" si="26"/>
        <v>0</v>
      </c>
      <c r="BF221" s="115">
        <f t="shared" si="27"/>
        <v>0</v>
      </c>
      <c r="BG221" s="115">
        <f t="shared" si="28"/>
        <v>0</v>
      </c>
      <c r="BH221" s="115">
        <f t="shared" si="29"/>
        <v>0</v>
      </c>
      <c r="BI221" s="115">
        <f t="shared" si="30"/>
        <v>0</v>
      </c>
      <c r="BJ221" s="19" t="s">
        <v>96</v>
      </c>
      <c r="BK221" s="200">
        <f t="shared" si="31"/>
        <v>0</v>
      </c>
      <c r="BL221" s="19" t="s">
        <v>464</v>
      </c>
      <c r="BM221" s="199" t="s">
        <v>6326</v>
      </c>
    </row>
    <row r="222" spans="1:65" s="2" customFormat="1" ht="24.2" customHeight="1">
      <c r="A222" s="37"/>
      <c r="B222" s="153"/>
      <c r="C222" s="233" t="s">
        <v>731</v>
      </c>
      <c r="D222" s="233" t="s">
        <v>483</v>
      </c>
      <c r="E222" s="234" t="s">
        <v>6327</v>
      </c>
      <c r="F222" s="235" t="s">
        <v>6328</v>
      </c>
      <c r="G222" s="236" t="s">
        <v>646</v>
      </c>
      <c r="H222" s="237">
        <v>2</v>
      </c>
      <c r="I222" s="238"/>
      <c r="J222" s="239"/>
      <c r="K222" s="237">
        <f t="shared" si="19"/>
        <v>0</v>
      </c>
      <c r="L222" s="239"/>
      <c r="M222" s="240"/>
      <c r="N222" s="241" t="s">
        <v>1</v>
      </c>
      <c r="O222" s="195" t="s">
        <v>47</v>
      </c>
      <c r="P222" s="196">
        <f t="shared" si="20"/>
        <v>0</v>
      </c>
      <c r="Q222" s="196">
        <f t="shared" si="21"/>
        <v>0</v>
      </c>
      <c r="R222" s="196">
        <f t="shared" si="22"/>
        <v>0</v>
      </c>
      <c r="S222" s="66"/>
      <c r="T222" s="197">
        <f t="shared" si="23"/>
        <v>0</v>
      </c>
      <c r="U222" s="197">
        <v>0</v>
      </c>
      <c r="V222" s="197">
        <f t="shared" si="24"/>
        <v>0</v>
      </c>
      <c r="W222" s="197">
        <v>0</v>
      </c>
      <c r="X222" s="198">
        <f t="shared" si="25"/>
        <v>0</v>
      </c>
      <c r="Y222" s="37"/>
      <c r="Z222" s="37"/>
      <c r="AA222" s="37"/>
      <c r="AB222" s="37"/>
      <c r="AC222" s="37"/>
      <c r="AD222" s="37"/>
      <c r="AE222" s="37"/>
      <c r="AR222" s="199" t="s">
        <v>595</v>
      </c>
      <c r="AT222" s="199" t="s">
        <v>483</v>
      </c>
      <c r="AU222" s="199" t="s">
        <v>96</v>
      </c>
      <c r="AY222" s="19" t="s">
        <v>329</v>
      </c>
      <c r="BE222" s="115">
        <f t="shared" si="26"/>
        <v>0</v>
      </c>
      <c r="BF222" s="115">
        <f t="shared" si="27"/>
        <v>0</v>
      </c>
      <c r="BG222" s="115">
        <f t="shared" si="28"/>
        <v>0</v>
      </c>
      <c r="BH222" s="115">
        <f t="shared" si="29"/>
        <v>0</v>
      </c>
      <c r="BI222" s="115">
        <f t="shared" si="30"/>
        <v>0</v>
      </c>
      <c r="BJ222" s="19" t="s">
        <v>96</v>
      </c>
      <c r="BK222" s="200">
        <f t="shared" si="31"/>
        <v>0</v>
      </c>
      <c r="BL222" s="19" t="s">
        <v>464</v>
      </c>
      <c r="BM222" s="199" t="s">
        <v>6329</v>
      </c>
    </row>
    <row r="223" spans="1:65" s="2" customFormat="1" ht="24.2" customHeight="1">
      <c r="A223" s="37"/>
      <c r="B223" s="153"/>
      <c r="C223" s="233" t="s">
        <v>743</v>
      </c>
      <c r="D223" s="233" t="s">
        <v>483</v>
      </c>
      <c r="E223" s="234" t="s">
        <v>6330</v>
      </c>
      <c r="F223" s="235" t="s">
        <v>6331</v>
      </c>
      <c r="G223" s="236" t="s">
        <v>646</v>
      </c>
      <c r="H223" s="237">
        <v>2</v>
      </c>
      <c r="I223" s="238"/>
      <c r="J223" s="239"/>
      <c r="K223" s="237">
        <f t="shared" si="19"/>
        <v>0</v>
      </c>
      <c r="L223" s="239"/>
      <c r="M223" s="240"/>
      <c r="N223" s="241" t="s">
        <v>1</v>
      </c>
      <c r="O223" s="195" t="s">
        <v>47</v>
      </c>
      <c r="P223" s="196">
        <f t="shared" si="20"/>
        <v>0</v>
      </c>
      <c r="Q223" s="196">
        <f t="shared" si="21"/>
        <v>0</v>
      </c>
      <c r="R223" s="196">
        <f t="shared" si="22"/>
        <v>0</v>
      </c>
      <c r="S223" s="66"/>
      <c r="T223" s="197">
        <f t="shared" si="23"/>
        <v>0</v>
      </c>
      <c r="U223" s="197">
        <v>0</v>
      </c>
      <c r="V223" s="197">
        <f t="shared" si="24"/>
        <v>0</v>
      </c>
      <c r="W223" s="197">
        <v>0</v>
      </c>
      <c r="X223" s="198">
        <f t="shared" si="25"/>
        <v>0</v>
      </c>
      <c r="Y223" s="37"/>
      <c r="Z223" s="37"/>
      <c r="AA223" s="37"/>
      <c r="AB223" s="37"/>
      <c r="AC223" s="37"/>
      <c r="AD223" s="37"/>
      <c r="AE223" s="37"/>
      <c r="AR223" s="199" t="s">
        <v>595</v>
      </c>
      <c r="AT223" s="199" t="s">
        <v>483</v>
      </c>
      <c r="AU223" s="199" t="s">
        <v>96</v>
      </c>
      <c r="AY223" s="19" t="s">
        <v>329</v>
      </c>
      <c r="BE223" s="115">
        <f t="shared" si="26"/>
        <v>0</v>
      </c>
      <c r="BF223" s="115">
        <f t="shared" si="27"/>
        <v>0</v>
      </c>
      <c r="BG223" s="115">
        <f t="shared" si="28"/>
        <v>0</v>
      </c>
      <c r="BH223" s="115">
        <f t="shared" si="29"/>
        <v>0</v>
      </c>
      <c r="BI223" s="115">
        <f t="shared" si="30"/>
        <v>0</v>
      </c>
      <c r="BJ223" s="19" t="s">
        <v>96</v>
      </c>
      <c r="BK223" s="200">
        <f t="shared" si="31"/>
        <v>0</v>
      </c>
      <c r="BL223" s="19" t="s">
        <v>464</v>
      </c>
      <c r="BM223" s="199" t="s">
        <v>6332</v>
      </c>
    </row>
    <row r="224" spans="1:65" s="2" customFormat="1" ht="24.2" customHeight="1">
      <c r="A224" s="37"/>
      <c r="B224" s="153"/>
      <c r="C224" s="233" t="s">
        <v>751</v>
      </c>
      <c r="D224" s="233" t="s">
        <v>483</v>
      </c>
      <c r="E224" s="234" t="s">
        <v>6333</v>
      </c>
      <c r="F224" s="235" t="s">
        <v>6334</v>
      </c>
      <c r="G224" s="236" t="s">
        <v>646</v>
      </c>
      <c r="H224" s="237">
        <v>2</v>
      </c>
      <c r="I224" s="238"/>
      <c r="J224" s="239"/>
      <c r="K224" s="237">
        <f t="shared" si="19"/>
        <v>0</v>
      </c>
      <c r="L224" s="239"/>
      <c r="M224" s="240"/>
      <c r="N224" s="241" t="s">
        <v>1</v>
      </c>
      <c r="O224" s="195" t="s">
        <v>47</v>
      </c>
      <c r="P224" s="196">
        <f t="shared" si="20"/>
        <v>0</v>
      </c>
      <c r="Q224" s="196">
        <f t="shared" si="21"/>
        <v>0</v>
      </c>
      <c r="R224" s="196">
        <f t="shared" si="22"/>
        <v>0</v>
      </c>
      <c r="S224" s="66"/>
      <c r="T224" s="197">
        <f t="shared" si="23"/>
        <v>0</v>
      </c>
      <c r="U224" s="197">
        <v>0</v>
      </c>
      <c r="V224" s="197">
        <f t="shared" si="24"/>
        <v>0</v>
      </c>
      <c r="W224" s="197">
        <v>0</v>
      </c>
      <c r="X224" s="198">
        <f t="shared" si="25"/>
        <v>0</v>
      </c>
      <c r="Y224" s="37"/>
      <c r="Z224" s="37"/>
      <c r="AA224" s="37"/>
      <c r="AB224" s="37"/>
      <c r="AC224" s="37"/>
      <c r="AD224" s="37"/>
      <c r="AE224" s="37"/>
      <c r="AR224" s="199" t="s">
        <v>595</v>
      </c>
      <c r="AT224" s="199" t="s">
        <v>483</v>
      </c>
      <c r="AU224" s="199" t="s">
        <v>96</v>
      </c>
      <c r="AY224" s="19" t="s">
        <v>329</v>
      </c>
      <c r="BE224" s="115">
        <f t="shared" si="26"/>
        <v>0</v>
      </c>
      <c r="BF224" s="115">
        <f t="shared" si="27"/>
        <v>0</v>
      </c>
      <c r="BG224" s="115">
        <f t="shared" si="28"/>
        <v>0</v>
      </c>
      <c r="BH224" s="115">
        <f t="shared" si="29"/>
        <v>0</v>
      </c>
      <c r="BI224" s="115">
        <f t="shared" si="30"/>
        <v>0</v>
      </c>
      <c r="BJ224" s="19" t="s">
        <v>96</v>
      </c>
      <c r="BK224" s="200">
        <f t="shared" si="31"/>
        <v>0</v>
      </c>
      <c r="BL224" s="19" t="s">
        <v>464</v>
      </c>
      <c r="BM224" s="199" t="s">
        <v>6335</v>
      </c>
    </row>
    <row r="225" spans="1:65" s="2" customFormat="1" ht="16.5" customHeight="1">
      <c r="A225" s="37"/>
      <c r="B225" s="153"/>
      <c r="C225" s="233" t="s">
        <v>755</v>
      </c>
      <c r="D225" s="233" t="s">
        <v>483</v>
      </c>
      <c r="E225" s="234" t="s">
        <v>6336</v>
      </c>
      <c r="F225" s="235" t="s">
        <v>6316</v>
      </c>
      <c r="G225" s="236" t="s">
        <v>646</v>
      </c>
      <c r="H225" s="237">
        <v>8</v>
      </c>
      <c r="I225" s="238"/>
      <c r="J225" s="239"/>
      <c r="K225" s="237">
        <f t="shared" si="19"/>
        <v>0</v>
      </c>
      <c r="L225" s="239"/>
      <c r="M225" s="240"/>
      <c r="N225" s="241" t="s">
        <v>1</v>
      </c>
      <c r="O225" s="195" t="s">
        <v>47</v>
      </c>
      <c r="P225" s="196">
        <f t="shared" si="20"/>
        <v>0</v>
      </c>
      <c r="Q225" s="196">
        <f t="shared" si="21"/>
        <v>0</v>
      </c>
      <c r="R225" s="196">
        <f t="shared" si="22"/>
        <v>0</v>
      </c>
      <c r="S225" s="66"/>
      <c r="T225" s="197">
        <f t="shared" si="23"/>
        <v>0</v>
      </c>
      <c r="U225" s="197">
        <v>0</v>
      </c>
      <c r="V225" s="197">
        <f t="shared" si="24"/>
        <v>0</v>
      </c>
      <c r="W225" s="197">
        <v>0</v>
      </c>
      <c r="X225" s="198">
        <f t="shared" si="25"/>
        <v>0</v>
      </c>
      <c r="Y225" s="37"/>
      <c r="Z225" s="37"/>
      <c r="AA225" s="37"/>
      <c r="AB225" s="37"/>
      <c r="AC225" s="37"/>
      <c r="AD225" s="37"/>
      <c r="AE225" s="37"/>
      <c r="AR225" s="199" t="s">
        <v>595</v>
      </c>
      <c r="AT225" s="199" t="s">
        <v>483</v>
      </c>
      <c r="AU225" s="199" t="s">
        <v>96</v>
      </c>
      <c r="AY225" s="19" t="s">
        <v>329</v>
      </c>
      <c r="BE225" s="115">
        <f t="shared" si="26"/>
        <v>0</v>
      </c>
      <c r="BF225" s="115">
        <f t="shared" si="27"/>
        <v>0</v>
      </c>
      <c r="BG225" s="115">
        <f t="shared" si="28"/>
        <v>0</v>
      </c>
      <c r="BH225" s="115">
        <f t="shared" si="29"/>
        <v>0</v>
      </c>
      <c r="BI225" s="115">
        <f t="shared" si="30"/>
        <v>0</v>
      </c>
      <c r="BJ225" s="19" t="s">
        <v>96</v>
      </c>
      <c r="BK225" s="200">
        <f t="shared" si="31"/>
        <v>0</v>
      </c>
      <c r="BL225" s="19" t="s">
        <v>464</v>
      </c>
      <c r="BM225" s="199" t="s">
        <v>6337</v>
      </c>
    </row>
    <row r="226" spans="1:65" s="2" customFormat="1" ht="16.5" customHeight="1">
      <c r="A226" s="37"/>
      <c r="B226" s="153"/>
      <c r="C226" s="233" t="s">
        <v>761</v>
      </c>
      <c r="D226" s="233" t="s">
        <v>483</v>
      </c>
      <c r="E226" s="234" t="s">
        <v>6338</v>
      </c>
      <c r="F226" s="235" t="s">
        <v>6339</v>
      </c>
      <c r="G226" s="236" t="s">
        <v>646</v>
      </c>
      <c r="H226" s="237">
        <v>2</v>
      </c>
      <c r="I226" s="238"/>
      <c r="J226" s="239"/>
      <c r="K226" s="237">
        <f t="shared" si="19"/>
        <v>0</v>
      </c>
      <c r="L226" s="239"/>
      <c r="M226" s="240"/>
      <c r="N226" s="241" t="s">
        <v>1</v>
      </c>
      <c r="O226" s="195" t="s">
        <v>47</v>
      </c>
      <c r="P226" s="196">
        <f t="shared" si="20"/>
        <v>0</v>
      </c>
      <c r="Q226" s="196">
        <f t="shared" si="21"/>
        <v>0</v>
      </c>
      <c r="R226" s="196">
        <f t="shared" si="22"/>
        <v>0</v>
      </c>
      <c r="S226" s="66"/>
      <c r="T226" s="197">
        <f t="shared" si="23"/>
        <v>0</v>
      </c>
      <c r="U226" s="197">
        <v>0</v>
      </c>
      <c r="V226" s="197">
        <f t="shared" si="24"/>
        <v>0</v>
      </c>
      <c r="W226" s="197">
        <v>0</v>
      </c>
      <c r="X226" s="198">
        <f t="shared" si="25"/>
        <v>0</v>
      </c>
      <c r="Y226" s="37"/>
      <c r="Z226" s="37"/>
      <c r="AA226" s="37"/>
      <c r="AB226" s="37"/>
      <c r="AC226" s="37"/>
      <c r="AD226" s="37"/>
      <c r="AE226" s="37"/>
      <c r="AR226" s="199" t="s">
        <v>595</v>
      </c>
      <c r="AT226" s="199" t="s">
        <v>483</v>
      </c>
      <c r="AU226" s="199" t="s">
        <v>96</v>
      </c>
      <c r="AY226" s="19" t="s">
        <v>329</v>
      </c>
      <c r="BE226" s="115">
        <f t="shared" si="26"/>
        <v>0</v>
      </c>
      <c r="BF226" s="115">
        <f t="shared" si="27"/>
        <v>0</v>
      </c>
      <c r="BG226" s="115">
        <f t="shared" si="28"/>
        <v>0</v>
      </c>
      <c r="BH226" s="115">
        <f t="shared" si="29"/>
        <v>0</v>
      </c>
      <c r="BI226" s="115">
        <f t="shared" si="30"/>
        <v>0</v>
      </c>
      <c r="BJ226" s="19" t="s">
        <v>96</v>
      </c>
      <c r="BK226" s="200">
        <f t="shared" si="31"/>
        <v>0</v>
      </c>
      <c r="BL226" s="19" t="s">
        <v>464</v>
      </c>
      <c r="BM226" s="199" t="s">
        <v>6340</v>
      </c>
    </row>
    <row r="227" spans="1:65" s="2" customFormat="1" ht="16.5" customHeight="1">
      <c r="A227" s="37"/>
      <c r="B227" s="153"/>
      <c r="C227" s="233" t="s">
        <v>769</v>
      </c>
      <c r="D227" s="233" t="s">
        <v>483</v>
      </c>
      <c r="E227" s="234" t="s">
        <v>6341</v>
      </c>
      <c r="F227" s="235" t="s">
        <v>6342</v>
      </c>
      <c r="G227" s="236" t="s">
        <v>646</v>
      </c>
      <c r="H227" s="237">
        <v>2</v>
      </c>
      <c r="I227" s="238"/>
      <c r="J227" s="239"/>
      <c r="K227" s="237">
        <f t="shared" si="19"/>
        <v>0</v>
      </c>
      <c r="L227" s="239"/>
      <c r="M227" s="240"/>
      <c r="N227" s="241" t="s">
        <v>1</v>
      </c>
      <c r="O227" s="195" t="s">
        <v>47</v>
      </c>
      <c r="P227" s="196">
        <f t="shared" si="20"/>
        <v>0</v>
      </c>
      <c r="Q227" s="196">
        <f t="shared" si="21"/>
        <v>0</v>
      </c>
      <c r="R227" s="196">
        <f t="shared" si="22"/>
        <v>0</v>
      </c>
      <c r="S227" s="66"/>
      <c r="T227" s="197">
        <f t="shared" si="23"/>
        <v>0</v>
      </c>
      <c r="U227" s="197">
        <v>0</v>
      </c>
      <c r="V227" s="197">
        <f t="shared" si="24"/>
        <v>0</v>
      </c>
      <c r="W227" s="197">
        <v>0</v>
      </c>
      <c r="X227" s="198">
        <f t="shared" si="25"/>
        <v>0</v>
      </c>
      <c r="Y227" s="37"/>
      <c r="Z227" s="37"/>
      <c r="AA227" s="37"/>
      <c r="AB227" s="37"/>
      <c r="AC227" s="37"/>
      <c r="AD227" s="37"/>
      <c r="AE227" s="37"/>
      <c r="AR227" s="199" t="s">
        <v>595</v>
      </c>
      <c r="AT227" s="199" t="s">
        <v>483</v>
      </c>
      <c r="AU227" s="199" t="s">
        <v>96</v>
      </c>
      <c r="AY227" s="19" t="s">
        <v>329</v>
      </c>
      <c r="BE227" s="115">
        <f t="shared" si="26"/>
        <v>0</v>
      </c>
      <c r="BF227" s="115">
        <f t="shared" si="27"/>
        <v>0</v>
      </c>
      <c r="BG227" s="115">
        <f t="shared" si="28"/>
        <v>0</v>
      </c>
      <c r="BH227" s="115">
        <f t="shared" si="29"/>
        <v>0</v>
      </c>
      <c r="BI227" s="115">
        <f t="shared" si="30"/>
        <v>0</v>
      </c>
      <c r="BJ227" s="19" t="s">
        <v>96</v>
      </c>
      <c r="BK227" s="200">
        <f t="shared" si="31"/>
        <v>0</v>
      </c>
      <c r="BL227" s="19" t="s">
        <v>464</v>
      </c>
      <c r="BM227" s="199" t="s">
        <v>6343</v>
      </c>
    </row>
    <row r="228" spans="1:65" s="2" customFormat="1" ht="16.5" customHeight="1">
      <c r="A228" s="37"/>
      <c r="B228" s="153"/>
      <c r="C228" s="233" t="s">
        <v>775</v>
      </c>
      <c r="D228" s="233" t="s">
        <v>483</v>
      </c>
      <c r="E228" s="234" t="s">
        <v>6344</v>
      </c>
      <c r="F228" s="235" t="s">
        <v>6345</v>
      </c>
      <c r="G228" s="236" t="s">
        <v>646</v>
      </c>
      <c r="H228" s="237">
        <v>4</v>
      </c>
      <c r="I228" s="238"/>
      <c r="J228" s="239"/>
      <c r="K228" s="237">
        <f t="shared" si="19"/>
        <v>0</v>
      </c>
      <c r="L228" s="239"/>
      <c r="M228" s="240"/>
      <c r="N228" s="241" t="s">
        <v>1</v>
      </c>
      <c r="O228" s="195" t="s">
        <v>47</v>
      </c>
      <c r="P228" s="196">
        <f t="shared" si="20"/>
        <v>0</v>
      </c>
      <c r="Q228" s="196">
        <f t="shared" si="21"/>
        <v>0</v>
      </c>
      <c r="R228" s="196">
        <f t="shared" si="22"/>
        <v>0</v>
      </c>
      <c r="S228" s="66"/>
      <c r="T228" s="197">
        <f t="shared" si="23"/>
        <v>0</v>
      </c>
      <c r="U228" s="197">
        <v>0</v>
      </c>
      <c r="V228" s="197">
        <f t="shared" si="24"/>
        <v>0</v>
      </c>
      <c r="W228" s="197">
        <v>0</v>
      </c>
      <c r="X228" s="198">
        <f t="shared" si="25"/>
        <v>0</v>
      </c>
      <c r="Y228" s="37"/>
      <c r="Z228" s="37"/>
      <c r="AA228" s="37"/>
      <c r="AB228" s="37"/>
      <c r="AC228" s="37"/>
      <c r="AD228" s="37"/>
      <c r="AE228" s="37"/>
      <c r="AR228" s="199" t="s">
        <v>595</v>
      </c>
      <c r="AT228" s="199" t="s">
        <v>483</v>
      </c>
      <c r="AU228" s="199" t="s">
        <v>96</v>
      </c>
      <c r="AY228" s="19" t="s">
        <v>329</v>
      </c>
      <c r="BE228" s="115">
        <f t="shared" si="26"/>
        <v>0</v>
      </c>
      <c r="BF228" s="115">
        <f t="shared" si="27"/>
        <v>0</v>
      </c>
      <c r="BG228" s="115">
        <f t="shared" si="28"/>
        <v>0</v>
      </c>
      <c r="BH228" s="115">
        <f t="shared" si="29"/>
        <v>0</v>
      </c>
      <c r="BI228" s="115">
        <f t="shared" si="30"/>
        <v>0</v>
      </c>
      <c r="BJ228" s="19" t="s">
        <v>96</v>
      </c>
      <c r="BK228" s="200">
        <f t="shared" si="31"/>
        <v>0</v>
      </c>
      <c r="BL228" s="19" t="s">
        <v>464</v>
      </c>
      <c r="BM228" s="199" t="s">
        <v>6346</v>
      </c>
    </row>
    <row r="229" spans="1:65" s="2" customFormat="1" ht="16.5" customHeight="1">
      <c r="A229" s="37"/>
      <c r="B229" s="153"/>
      <c r="C229" s="233" t="s">
        <v>790</v>
      </c>
      <c r="D229" s="233" t="s">
        <v>483</v>
      </c>
      <c r="E229" s="234" t="s">
        <v>6347</v>
      </c>
      <c r="F229" s="235" t="s">
        <v>6348</v>
      </c>
      <c r="G229" s="236" t="s">
        <v>646</v>
      </c>
      <c r="H229" s="237">
        <v>2</v>
      </c>
      <c r="I229" s="238"/>
      <c r="J229" s="239"/>
      <c r="K229" s="237">
        <f t="shared" si="19"/>
        <v>0</v>
      </c>
      <c r="L229" s="239"/>
      <c r="M229" s="240"/>
      <c r="N229" s="241" t="s">
        <v>1</v>
      </c>
      <c r="O229" s="195" t="s">
        <v>47</v>
      </c>
      <c r="P229" s="196">
        <f t="shared" si="20"/>
        <v>0</v>
      </c>
      <c r="Q229" s="196">
        <f t="shared" si="21"/>
        <v>0</v>
      </c>
      <c r="R229" s="196">
        <f t="shared" si="22"/>
        <v>0</v>
      </c>
      <c r="S229" s="66"/>
      <c r="T229" s="197">
        <f t="shared" si="23"/>
        <v>0</v>
      </c>
      <c r="U229" s="197">
        <v>0</v>
      </c>
      <c r="V229" s="197">
        <f t="shared" si="24"/>
        <v>0</v>
      </c>
      <c r="W229" s="197">
        <v>0</v>
      </c>
      <c r="X229" s="198">
        <f t="shared" si="25"/>
        <v>0</v>
      </c>
      <c r="Y229" s="37"/>
      <c r="Z229" s="37"/>
      <c r="AA229" s="37"/>
      <c r="AB229" s="37"/>
      <c r="AC229" s="37"/>
      <c r="AD229" s="37"/>
      <c r="AE229" s="37"/>
      <c r="AR229" s="199" t="s">
        <v>595</v>
      </c>
      <c r="AT229" s="199" t="s">
        <v>483</v>
      </c>
      <c r="AU229" s="199" t="s">
        <v>96</v>
      </c>
      <c r="AY229" s="19" t="s">
        <v>329</v>
      </c>
      <c r="BE229" s="115">
        <f t="shared" si="26"/>
        <v>0</v>
      </c>
      <c r="BF229" s="115">
        <f t="shared" si="27"/>
        <v>0</v>
      </c>
      <c r="BG229" s="115">
        <f t="shared" si="28"/>
        <v>0</v>
      </c>
      <c r="BH229" s="115">
        <f t="shared" si="29"/>
        <v>0</v>
      </c>
      <c r="BI229" s="115">
        <f t="shared" si="30"/>
        <v>0</v>
      </c>
      <c r="BJ229" s="19" t="s">
        <v>96</v>
      </c>
      <c r="BK229" s="200">
        <f t="shared" si="31"/>
        <v>0</v>
      </c>
      <c r="BL229" s="19" t="s">
        <v>464</v>
      </c>
      <c r="BM229" s="199" t="s">
        <v>6349</v>
      </c>
    </row>
    <row r="230" spans="1:65" s="2" customFormat="1" ht="24.2" customHeight="1">
      <c r="A230" s="37"/>
      <c r="B230" s="153"/>
      <c r="C230" s="233" t="s">
        <v>795</v>
      </c>
      <c r="D230" s="233" t="s">
        <v>483</v>
      </c>
      <c r="E230" s="234" t="s">
        <v>6350</v>
      </c>
      <c r="F230" s="235" t="s">
        <v>6351</v>
      </c>
      <c r="G230" s="236" t="s">
        <v>646</v>
      </c>
      <c r="H230" s="237">
        <v>2</v>
      </c>
      <c r="I230" s="238"/>
      <c r="J230" s="239"/>
      <c r="K230" s="237">
        <f t="shared" si="19"/>
        <v>0</v>
      </c>
      <c r="L230" s="239"/>
      <c r="M230" s="240"/>
      <c r="N230" s="241" t="s">
        <v>1</v>
      </c>
      <c r="O230" s="195" t="s">
        <v>47</v>
      </c>
      <c r="P230" s="196">
        <f t="shared" si="20"/>
        <v>0</v>
      </c>
      <c r="Q230" s="196">
        <f t="shared" si="21"/>
        <v>0</v>
      </c>
      <c r="R230" s="196">
        <f t="shared" si="22"/>
        <v>0</v>
      </c>
      <c r="S230" s="66"/>
      <c r="T230" s="197">
        <f t="shared" si="23"/>
        <v>0</v>
      </c>
      <c r="U230" s="197">
        <v>0</v>
      </c>
      <c r="V230" s="197">
        <f t="shared" si="24"/>
        <v>0</v>
      </c>
      <c r="W230" s="197">
        <v>0</v>
      </c>
      <c r="X230" s="198">
        <f t="shared" si="25"/>
        <v>0</v>
      </c>
      <c r="Y230" s="37"/>
      <c r="Z230" s="37"/>
      <c r="AA230" s="37"/>
      <c r="AB230" s="37"/>
      <c r="AC230" s="37"/>
      <c r="AD230" s="37"/>
      <c r="AE230" s="37"/>
      <c r="AR230" s="199" t="s">
        <v>595</v>
      </c>
      <c r="AT230" s="199" t="s">
        <v>483</v>
      </c>
      <c r="AU230" s="199" t="s">
        <v>96</v>
      </c>
      <c r="AY230" s="19" t="s">
        <v>329</v>
      </c>
      <c r="BE230" s="115">
        <f t="shared" si="26"/>
        <v>0</v>
      </c>
      <c r="BF230" s="115">
        <f t="shared" si="27"/>
        <v>0</v>
      </c>
      <c r="BG230" s="115">
        <f t="shared" si="28"/>
        <v>0</v>
      </c>
      <c r="BH230" s="115">
        <f t="shared" si="29"/>
        <v>0</v>
      </c>
      <c r="BI230" s="115">
        <f t="shared" si="30"/>
        <v>0</v>
      </c>
      <c r="BJ230" s="19" t="s">
        <v>96</v>
      </c>
      <c r="BK230" s="200">
        <f t="shared" si="31"/>
        <v>0</v>
      </c>
      <c r="BL230" s="19" t="s">
        <v>464</v>
      </c>
      <c r="BM230" s="199" t="s">
        <v>6352</v>
      </c>
    </row>
    <row r="231" spans="1:65" s="2" customFormat="1" ht="16.5" customHeight="1">
      <c r="A231" s="37"/>
      <c r="B231" s="153"/>
      <c r="C231" s="233" t="s">
        <v>799</v>
      </c>
      <c r="D231" s="233" t="s">
        <v>483</v>
      </c>
      <c r="E231" s="234" t="s">
        <v>6353</v>
      </c>
      <c r="F231" s="235" t="s">
        <v>6354</v>
      </c>
      <c r="G231" s="236" t="s">
        <v>646</v>
      </c>
      <c r="H231" s="237">
        <v>14</v>
      </c>
      <c r="I231" s="238"/>
      <c r="J231" s="239"/>
      <c r="K231" s="237">
        <f t="shared" si="19"/>
        <v>0</v>
      </c>
      <c r="L231" s="239"/>
      <c r="M231" s="240"/>
      <c r="N231" s="241" t="s">
        <v>1</v>
      </c>
      <c r="O231" s="195" t="s">
        <v>47</v>
      </c>
      <c r="P231" s="196">
        <f t="shared" si="20"/>
        <v>0</v>
      </c>
      <c r="Q231" s="196">
        <f t="shared" si="21"/>
        <v>0</v>
      </c>
      <c r="R231" s="196">
        <f t="shared" si="22"/>
        <v>0</v>
      </c>
      <c r="S231" s="66"/>
      <c r="T231" s="197">
        <f t="shared" si="23"/>
        <v>0</v>
      </c>
      <c r="U231" s="197">
        <v>0</v>
      </c>
      <c r="V231" s="197">
        <f t="shared" si="24"/>
        <v>0</v>
      </c>
      <c r="W231" s="197">
        <v>0</v>
      </c>
      <c r="X231" s="198">
        <f t="shared" si="25"/>
        <v>0</v>
      </c>
      <c r="Y231" s="37"/>
      <c r="Z231" s="37"/>
      <c r="AA231" s="37"/>
      <c r="AB231" s="37"/>
      <c r="AC231" s="37"/>
      <c r="AD231" s="37"/>
      <c r="AE231" s="37"/>
      <c r="AR231" s="199" t="s">
        <v>595</v>
      </c>
      <c r="AT231" s="199" t="s">
        <v>483</v>
      </c>
      <c r="AU231" s="199" t="s">
        <v>96</v>
      </c>
      <c r="AY231" s="19" t="s">
        <v>329</v>
      </c>
      <c r="BE231" s="115">
        <f t="shared" si="26"/>
        <v>0</v>
      </c>
      <c r="BF231" s="115">
        <f t="shared" si="27"/>
        <v>0</v>
      </c>
      <c r="BG231" s="115">
        <f t="shared" si="28"/>
        <v>0</v>
      </c>
      <c r="BH231" s="115">
        <f t="shared" si="29"/>
        <v>0</v>
      </c>
      <c r="BI231" s="115">
        <f t="shared" si="30"/>
        <v>0</v>
      </c>
      <c r="BJ231" s="19" t="s">
        <v>96</v>
      </c>
      <c r="BK231" s="200">
        <f t="shared" si="31"/>
        <v>0</v>
      </c>
      <c r="BL231" s="19" t="s">
        <v>464</v>
      </c>
      <c r="BM231" s="199" t="s">
        <v>6355</v>
      </c>
    </row>
    <row r="232" spans="1:65" s="2" customFormat="1" ht="16.5" customHeight="1">
      <c r="A232" s="37"/>
      <c r="B232" s="153"/>
      <c r="C232" s="233" t="s">
        <v>803</v>
      </c>
      <c r="D232" s="233" t="s">
        <v>483</v>
      </c>
      <c r="E232" s="234" t="s">
        <v>6356</v>
      </c>
      <c r="F232" s="235" t="s">
        <v>6357</v>
      </c>
      <c r="G232" s="236" t="s">
        <v>646</v>
      </c>
      <c r="H232" s="237">
        <v>30</v>
      </c>
      <c r="I232" s="238"/>
      <c r="J232" s="239"/>
      <c r="K232" s="237">
        <f t="shared" si="19"/>
        <v>0</v>
      </c>
      <c r="L232" s="239"/>
      <c r="M232" s="240"/>
      <c r="N232" s="241" t="s">
        <v>1</v>
      </c>
      <c r="O232" s="195" t="s">
        <v>47</v>
      </c>
      <c r="P232" s="196">
        <f t="shared" si="20"/>
        <v>0</v>
      </c>
      <c r="Q232" s="196">
        <f t="shared" si="21"/>
        <v>0</v>
      </c>
      <c r="R232" s="196">
        <f t="shared" si="22"/>
        <v>0</v>
      </c>
      <c r="S232" s="66"/>
      <c r="T232" s="197">
        <f t="shared" si="23"/>
        <v>0</v>
      </c>
      <c r="U232" s="197">
        <v>0</v>
      </c>
      <c r="V232" s="197">
        <f t="shared" si="24"/>
        <v>0</v>
      </c>
      <c r="W232" s="197">
        <v>0</v>
      </c>
      <c r="X232" s="198">
        <f t="shared" si="25"/>
        <v>0</v>
      </c>
      <c r="Y232" s="37"/>
      <c r="Z232" s="37"/>
      <c r="AA232" s="37"/>
      <c r="AB232" s="37"/>
      <c r="AC232" s="37"/>
      <c r="AD232" s="37"/>
      <c r="AE232" s="37"/>
      <c r="AR232" s="199" t="s">
        <v>595</v>
      </c>
      <c r="AT232" s="199" t="s">
        <v>483</v>
      </c>
      <c r="AU232" s="199" t="s">
        <v>96</v>
      </c>
      <c r="AY232" s="19" t="s">
        <v>329</v>
      </c>
      <c r="BE232" s="115">
        <f t="shared" si="26"/>
        <v>0</v>
      </c>
      <c r="BF232" s="115">
        <f t="shared" si="27"/>
        <v>0</v>
      </c>
      <c r="BG232" s="115">
        <f t="shared" si="28"/>
        <v>0</v>
      </c>
      <c r="BH232" s="115">
        <f t="shared" si="29"/>
        <v>0</v>
      </c>
      <c r="BI232" s="115">
        <f t="shared" si="30"/>
        <v>0</v>
      </c>
      <c r="BJ232" s="19" t="s">
        <v>96</v>
      </c>
      <c r="BK232" s="200">
        <f t="shared" si="31"/>
        <v>0</v>
      </c>
      <c r="BL232" s="19" t="s">
        <v>464</v>
      </c>
      <c r="BM232" s="199" t="s">
        <v>6358</v>
      </c>
    </row>
    <row r="233" spans="1:65" s="2" customFormat="1" ht="16.5" customHeight="1">
      <c r="A233" s="37"/>
      <c r="B233" s="153"/>
      <c r="C233" s="187" t="s">
        <v>807</v>
      </c>
      <c r="D233" s="187" t="s">
        <v>331</v>
      </c>
      <c r="E233" s="188" t="s">
        <v>6359</v>
      </c>
      <c r="F233" s="189" t="s">
        <v>6360</v>
      </c>
      <c r="G233" s="190" t="s">
        <v>1669</v>
      </c>
      <c r="H233" s="191">
        <v>1</v>
      </c>
      <c r="I233" s="192"/>
      <c r="J233" s="192"/>
      <c r="K233" s="191">
        <f t="shared" si="19"/>
        <v>0</v>
      </c>
      <c r="L233" s="193"/>
      <c r="M233" s="38"/>
      <c r="N233" s="194" t="s">
        <v>1</v>
      </c>
      <c r="O233" s="195" t="s">
        <v>47</v>
      </c>
      <c r="P233" s="196">
        <f t="shared" si="20"/>
        <v>0</v>
      </c>
      <c r="Q233" s="196">
        <f t="shared" si="21"/>
        <v>0</v>
      </c>
      <c r="R233" s="196">
        <f t="shared" si="22"/>
        <v>0</v>
      </c>
      <c r="S233" s="66"/>
      <c r="T233" s="197">
        <f t="shared" si="23"/>
        <v>0</v>
      </c>
      <c r="U233" s="197">
        <v>6.8949999999999997E-2</v>
      </c>
      <c r="V233" s="197">
        <f t="shared" si="24"/>
        <v>6.8949999999999997E-2</v>
      </c>
      <c r="W233" s="197">
        <v>0</v>
      </c>
      <c r="X233" s="198">
        <f t="shared" si="25"/>
        <v>0</v>
      </c>
      <c r="Y233" s="37"/>
      <c r="Z233" s="37"/>
      <c r="AA233" s="37"/>
      <c r="AB233" s="37"/>
      <c r="AC233" s="37"/>
      <c r="AD233" s="37"/>
      <c r="AE233" s="37"/>
      <c r="AR233" s="199" t="s">
        <v>464</v>
      </c>
      <c r="AT233" s="199" t="s">
        <v>331</v>
      </c>
      <c r="AU233" s="199" t="s">
        <v>96</v>
      </c>
      <c r="AY233" s="19" t="s">
        <v>329</v>
      </c>
      <c r="BE233" s="115">
        <f t="shared" si="26"/>
        <v>0</v>
      </c>
      <c r="BF233" s="115">
        <f t="shared" si="27"/>
        <v>0</v>
      </c>
      <c r="BG233" s="115">
        <f t="shared" si="28"/>
        <v>0</v>
      </c>
      <c r="BH233" s="115">
        <f t="shared" si="29"/>
        <v>0</v>
      </c>
      <c r="BI233" s="115">
        <f t="shared" si="30"/>
        <v>0</v>
      </c>
      <c r="BJ233" s="19" t="s">
        <v>96</v>
      </c>
      <c r="BK233" s="200">
        <f t="shared" si="31"/>
        <v>0</v>
      </c>
      <c r="BL233" s="19" t="s">
        <v>464</v>
      </c>
      <c r="BM233" s="199" t="s">
        <v>6361</v>
      </c>
    </row>
    <row r="234" spans="1:65" s="2" customFormat="1" ht="16.5" customHeight="1">
      <c r="A234" s="37"/>
      <c r="B234" s="153"/>
      <c r="C234" s="187" t="s">
        <v>821</v>
      </c>
      <c r="D234" s="187" t="s">
        <v>331</v>
      </c>
      <c r="E234" s="188" t="s">
        <v>6362</v>
      </c>
      <c r="F234" s="189" t="s">
        <v>6363</v>
      </c>
      <c r="G234" s="190" t="s">
        <v>1669</v>
      </c>
      <c r="H234" s="191">
        <v>2</v>
      </c>
      <c r="I234" s="192"/>
      <c r="J234" s="192"/>
      <c r="K234" s="191">
        <f t="shared" si="19"/>
        <v>0</v>
      </c>
      <c r="L234" s="193"/>
      <c r="M234" s="38"/>
      <c r="N234" s="194" t="s">
        <v>1</v>
      </c>
      <c r="O234" s="195" t="s">
        <v>47</v>
      </c>
      <c r="P234" s="196">
        <f t="shared" si="20"/>
        <v>0</v>
      </c>
      <c r="Q234" s="196">
        <f t="shared" si="21"/>
        <v>0</v>
      </c>
      <c r="R234" s="196">
        <f t="shared" si="22"/>
        <v>0</v>
      </c>
      <c r="S234" s="66"/>
      <c r="T234" s="197">
        <f t="shared" si="23"/>
        <v>0</v>
      </c>
      <c r="U234" s="197">
        <v>9.3699999999999999E-3</v>
      </c>
      <c r="V234" s="197">
        <f t="shared" si="24"/>
        <v>1.874E-2</v>
      </c>
      <c r="W234" s="197">
        <v>0</v>
      </c>
      <c r="X234" s="198">
        <f t="shared" si="25"/>
        <v>0</v>
      </c>
      <c r="Y234" s="37"/>
      <c r="Z234" s="37"/>
      <c r="AA234" s="37"/>
      <c r="AB234" s="37"/>
      <c r="AC234" s="37"/>
      <c r="AD234" s="37"/>
      <c r="AE234" s="37"/>
      <c r="AR234" s="199" t="s">
        <v>464</v>
      </c>
      <c r="AT234" s="199" t="s">
        <v>331</v>
      </c>
      <c r="AU234" s="199" t="s">
        <v>96</v>
      </c>
      <c r="AY234" s="19" t="s">
        <v>329</v>
      </c>
      <c r="BE234" s="115">
        <f t="shared" si="26"/>
        <v>0</v>
      </c>
      <c r="BF234" s="115">
        <f t="shared" si="27"/>
        <v>0</v>
      </c>
      <c r="BG234" s="115">
        <f t="shared" si="28"/>
        <v>0</v>
      </c>
      <c r="BH234" s="115">
        <f t="shared" si="29"/>
        <v>0</v>
      </c>
      <c r="BI234" s="115">
        <f t="shared" si="30"/>
        <v>0</v>
      </c>
      <c r="BJ234" s="19" t="s">
        <v>96</v>
      </c>
      <c r="BK234" s="200">
        <f t="shared" si="31"/>
        <v>0</v>
      </c>
      <c r="BL234" s="19" t="s">
        <v>464</v>
      </c>
      <c r="BM234" s="199" t="s">
        <v>6364</v>
      </c>
    </row>
    <row r="235" spans="1:65" s="2" customFormat="1" ht="16.5" customHeight="1">
      <c r="A235" s="37"/>
      <c r="B235" s="153"/>
      <c r="C235" s="233" t="s">
        <v>825</v>
      </c>
      <c r="D235" s="233" t="s">
        <v>483</v>
      </c>
      <c r="E235" s="234" t="s">
        <v>6365</v>
      </c>
      <c r="F235" s="235" t="s">
        <v>6366</v>
      </c>
      <c r="G235" s="236" t="s">
        <v>646</v>
      </c>
      <c r="H235" s="237">
        <v>2</v>
      </c>
      <c r="I235" s="238"/>
      <c r="J235" s="239"/>
      <c r="K235" s="237">
        <f t="shared" si="19"/>
        <v>0</v>
      </c>
      <c r="L235" s="239"/>
      <c r="M235" s="240"/>
      <c r="N235" s="241" t="s">
        <v>1</v>
      </c>
      <c r="O235" s="195" t="s">
        <v>47</v>
      </c>
      <c r="P235" s="196">
        <f t="shared" si="20"/>
        <v>0</v>
      </c>
      <c r="Q235" s="196">
        <f t="shared" si="21"/>
        <v>0</v>
      </c>
      <c r="R235" s="196">
        <f t="shared" si="22"/>
        <v>0</v>
      </c>
      <c r="S235" s="66"/>
      <c r="T235" s="197">
        <f t="shared" si="23"/>
        <v>0</v>
      </c>
      <c r="U235" s="197">
        <v>5.5799999999999999E-3</v>
      </c>
      <c r="V235" s="197">
        <f t="shared" si="24"/>
        <v>1.116E-2</v>
      </c>
      <c r="W235" s="197">
        <v>0</v>
      </c>
      <c r="X235" s="198">
        <f t="shared" si="25"/>
        <v>0</v>
      </c>
      <c r="Y235" s="37"/>
      <c r="Z235" s="37"/>
      <c r="AA235" s="37"/>
      <c r="AB235" s="37"/>
      <c r="AC235" s="37"/>
      <c r="AD235" s="37"/>
      <c r="AE235" s="37"/>
      <c r="AR235" s="199" t="s">
        <v>595</v>
      </c>
      <c r="AT235" s="199" t="s">
        <v>483</v>
      </c>
      <c r="AU235" s="199" t="s">
        <v>96</v>
      </c>
      <c r="AY235" s="19" t="s">
        <v>329</v>
      </c>
      <c r="BE235" s="115">
        <f t="shared" si="26"/>
        <v>0</v>
      </c>
      <c r="BF235" s="115">
        <f t="shared" si="27"/>
        <v>0</v>
      </c>
      <c r="BG235" s="115">
        <f t="shared" si="28"/>
        <v>0</v>
      </c>
      <c r="BH235" s="115">
        <f t="shared" si="29"/>
        <v>0</v>
      </c>
      <c r="BI235" s="115">
        <f t="shared" si="30"/>
        <v>0</v>
      </c>
      <c r="BJ235" s="19" t="s">
        <v>96</v>
      </c>
      <c r="BK235" s="200">
        <f t="shared" si="31"/>
        <v>0</v>
      </c>
      <c r="BL235" s="19" t="s">
        <v>464</v>
      </c>
      <c r="BM235" s="199" t="s">
        <v>6367</v>
      </c>
    </row>
    <row r="236" spans="1:65" s="2" customFormat="1" ht="16.5" customHeight="1">
      <c r="A236" s="37"/>
      <c r="B236" s="153"/>
      <c r="C236" s="233" t="s">
        <v>830</v>
      </c>
      <c r="D236" s="233" t="s">
        <v>483</v>
      </c>
      <c r="E236" s="234" t="s">
        <v>6368</v>
      </c>
      <c r="F236" s="235" t="s">
        <v>6369</v>
      </c>
      <c r="G236" s="236" t="s">
        <v>646</v>
      </c>
      <c r="H236" s="237">
        <v>4</v>
      </c>
      <c r="I236" s="238"/>
      <c r="J236" s="239"/>
      <c r="K236" s="237">
        <f t="shared" si="19"/>
        <v>0</v>
      </c>
      <c r="L236" s="239"/>
      <c r="M236" s="240"/>
      <c r="N236" s="241" t="s">
        <v>1</v>
      </c>
      <c r="O236" s="195" t="s">
        <v>47</v>
      </c>
      <c r="P236" s="196">
        <f t="shared" si="20"/>
        <v>0</v>
      </c>
      <c r="Q236" s="196">
        <f t="shared" si="21"/>
        <v>0</v>
      </c>
      <c r="R236" s="196">
        <f t="shared" si="22"/>
        <v>0</v>
      </c>
      <c r="S236" s="66"/>
      <c r="T236" s="197">
        <f t="shared" si="23"/>
        <v>0</v>
      </c>
      <c r="U236" s="197">
        <v>3.5300000000000002E-3</v>
      </c>
      <c r="V236" s="197">
        <f t="shared" si="24"/>
        <v>1.4120000000000001E-2</v>
      </c>
      <c r="W236" s="197">
        <v>0</v>
      </c>
      <c r="X236" s="198">
        <f t="shared" si="25"/>
        <v>0</v>
      </c>
      <c r="Y236" s="37"/>
      <c r="Z236" s="37"/>
      <c r="AA236" s="37"/>
      <c r="AB236" s="37"/>
      <c r="AC236" s="37"/>
      <c r="AD236" s="37"/>
      <c r="AE236" s="37"/>
      <c r="AR236" s="199" t="s">
        <v>595</v>
      </c>
      <c r="AT236" s="199" t="s">
        <v>483</v>
      </c>
      <c r="AU236" s="199" t="s">
        <v>96</v>
      </c>
      <c r="AY236" s="19" t="s">
        <v>329</v>
      </c>
      <c r="BE236" s="115">
        <f t="shared" si="26"/>
        <v>0</v>
      </c>
      <c r="BF236" s="115">
        <f t="shared" si="27"/>
        <v>0</v>
      </c>
      <c r="BG236" s="115">
        <f t="shared" si="28"/>
        <v>0</v>
      </c>
      <c r="BH236" s="115">
        <f t="shared" si="29"/>
        <v>0</v>
      </c>
      <c r="BI236" s="115">
        <f t="shared" si="30"/>
        <v>0</v>
      </c>
      <c r="BJ236" s="19" t="s">
        <v>96</v>
      </c>
      <c r="BK236" s="200">
        <f t="shared" si="31"/>
        <v>0</v>
      </c>
      <c r="BL236" s="19" t="s">
        <v>464</v>
      </c>
      <c r="BM236" s="199" t="s">
        <v>6370</v>
      </c>
    </row>
    <row r="237" spans="1:65" s="2" customFormat="1" ht="16.5" customHeight="1">
      <c r="A237" s="37"/>
      <c r="B237" s="153"/>
      <c r="C237" s="233" t="s">
        <v>835</v>
      </c>
      <c r="D237" s="233" t="s">
        <v>483</v>
      </c>
      <c r="E237" s="234" t="s">
        <v>6371</v>
      </c>
      <c r="F237" s="235" t="s">
        <v>6372</v>
      </c>
      <c r="G237" s="236" t="s">
        <v>646</v>
      </c>
      <c r="H237" s="237">
        <v>8</v>
      </c>
      <c r="I237" s="238"/>
      <c r="J237" s="239"/>
      <c r="K237" s="237">
        <f t="shared" si="19"/>
        <v>0</v>
      </c>
      <c r="L237" s="239"/>
      <c r="M237" s="240"/>
      <c r="N237" s="241" t="s">
        <v>1</v>
      </c>
      <c r="O237" s="195" t="s">
        <v>47</v>
      </c>
      <c r="P237" s="196">
        <f t="shared" si="20"/>
        <v>0</v>
      </c>
      <c r="Q237" s="196">
        <f t="shared" si="21"/>
        <v>0</v>
      </c>
      <c r="R237" s="196">
        <f t="shared" si="22"/>
        <v>0</v>
      </c>
      <c r="S237" s="66"/>
      <c r="T237" s="197">
        <f t="shared" si="23"/>
        <v>0</v>
      </c>
      <c r="U237" s="197">
        <v>2.0999999999999999E-3</v>
      </c>
      <c r="V237" s="197">
        <f t="shared" si="24"/>
        <v>1.6799999999999999E-2</v>
      </c>
      <c r="W237" s="197">
        <v>0</v>
      </c>
      <c r="X237" s="198">
        <f t="shared" si="25"/>
        <v>0</v>
      </c>
      <c r="Y237" s="37"/>
      <c r="Z237" s="37"/>
      <c r="AA237" s="37"/>
      <c r="AB237" s="37"/>
      <c r="AC237" s="37"/>
      <c r="AD237" s="37"/>
      <c r="AE237" s="37"/>
      <c r="AR237" s="199" t="s">
        <v>595</v>
      </c>
      <c r="AT237" s="199" t="s">
        <v>483</v>
      </c>
      <c r="AU237" s="199" t="s">
        <v>96</v>
      </c>
      <c r="AY237" s="19" t="s">
        <v>329</v>
      </c>
      <c r="BE237" s="115">
        <f t="shared" si="26"/>
        <v>0</v>
      </c>
      <c r="BF237" s="115">
        <f t="shared" si="27"/>
        <v>0</v>
      </c>
      <c r="BG237" s="115">
        <f t="shared" si="28"/>
        <v>0</v>
      </c>
      <c r="BH237" s="115">
        <f t="shared" si="29"/>
        <v>0</v>
      </c>
      <c r="BI237" s="115">
        <f t="shared" si="30"/>
        <v>0</v>
      </c>
      <c r="BJ237" s="19" t="s">
        <v>96</v>
      </c>
      <c r="BK237" s="200">
        <f t="shared" si="31"/>
        <v>0</v>
      </c>
      <c r="BL237" s="19" t="s">
        <v>464</v>
      </c>
      <c r="BM237" s="199" t="s">
        <v>6373</v>
      </c>
    </row>
    <row r="238" spans="1:65" s="2" customFormat="1" ht="16.5" customHeight="1">
      <c r="A238" s="37"/>
      <c r="B238" s="153"/>
      <c r="C238" s="233" t="s">
        <v>839</v>
      </c>
      <c r="D238" s="233" t="s">
        <v>483</v>
      </c>
      <c r="E238" s="234" t="s">
        <v>6374</v>
      </c>
      <c r="F238" s="235" t="s">
        <v>6375</v>
      </c>
      <c r="G238" s="236" t="s">
        <v>646</v>
      </c>
      <c r="H238" s="237">
        <v>2</v>
      </c>
      <c r="I238" s="238"/>
      <c r="J238" s="239"/>
      <c r="K238" s="237">
        <f t="shared" si="19"/>
        <v>0</v>
      </c>
      <c r="L238" s="239"/>
      <c r="M238" s="240"/>
      <c r="N238" s="241" t="s">
        <v>1</v>
      </c>
      <c r="O238" s="195" t="s">
        <v>47</v>
      </c>
      <c r="P238" s="196">
        <f t="shared" si="20"/>
        <v>0</v>
      </c>
      <c r="Q238" s="196">
        <f t="shared" si="21"/>
        <v>0</v>
      </c>
      <c r="R238" s="196">
        <f t="shared" si="22"/>
        <v>0</v>
      </c>
      <c r="S238" s="66"/>
      <c r="T238" s="197">
        <f t="shared" si="23"/>
        <v>0</v>
      </c>
      <c r="U238" s="197">
        <v>8.9999999999999998E-4</v>
      </c>
      <c r="V238" s="197">
        <f t="shared" si="24"/>
        <v>1.8E-3</v>
      </c>
      <c r="W238" s="197">
        <v>0</v>
      </c>
      <c r="X238" s="198">
        <f t="shared" si="25"/>
        <v>0</v>
      </c>
      <c r="Y238" s="37"/>
      <c r="Z238" s="37"/>
      <c r="AA238" s="37"/>
      <c r="AB238" s="37"/>
      <c r="AC238" s="37"/>
      <c r="AD238" s="37"/>
      <c r="AE238" s="37"/>
      <c r="AR238" s="199" t="s">
        <v>595</v>
      </c>
      <c r="AT238" s="199" t="s">
        <v>483</v>
      </c>
      <c r="AU238" s="199" t="s">
        <v>96</v>
      </c>
      <c r="AY238" s="19" t="s">
        <v>329</v>
      </c>
      <c r="BE238" s="115">
        <f t="shared" si="26"/>
        <v>0</v>
      </c>
      <c r="BF238" s="115">
        <f t="shared" si="27"/>
        <v>0</v>
      </c>
      <c r="BG238" s="115">
        <f t="shared" si="28"/>
        <v>0</v>
      </c>
      <c r="BH238" s="115">
        <f t="shared" si="29"/>
        <v>0</v>
      </c>
      <c r="BI238" s="115">
        <f t="shared" si="30"/>
        <v>0</v>
      </c>
      <c r="BJ238" s="19" t="s">
        <v>96</v>
      </c>
      <c r="BK238" s="200">
        <f t="shared" si="31"/>
        <v>0</v>
      </c>
      <c r="BL238" s="19" t="s">
        <v>464</v>
      </c>
      <c r="BM238" s="199" t="s">
        <v>6376</v>
      </c>
    </row>
    <row r="239" spans="1:65" s="2" customFormat="1" ht="24.2" customHeight="1">
      <c r="A239" s="37"/>
      <c r="B239" s="153"/>
      <c r="C239" s="187" t="s">
        <v>846</v>
      </c>
      <c r="D239" s="187" t="s">
        <v>331</v>
      </c>
      <c r="E239" s="188" t="s">
        <v>6377</v>
      </c>
      <c r="F239" s="189" t="s">
        <v>6378</v>
      </c>
      <c r="G239" s="190" t="s">
        <v>486</v>
      </c>
      <c r="H239" s="191">
        <v>0.26900000000000002</v>
      </c>
      <c r="I239" s="192"/>
      <c r="J239" s="192"/>
      <c r="K239" s="191">
        <f t="shared" si="19"/>
        <v>0</v>
      </c>
      <c r="L239" s="193"/>
      <c r="M239" s="38"/>
      <c r="N239" s="194" t="s">
        <v>1</v>
      </c>
      <c r="O239" s="195" t="s">
        <v>47</v>
      </c>
      <c r="P239" s="196">
        <f t="shared" si="20"/>
        <v>0</v>
      </c>
      <c r="Q239" s="196">
        <f t="shared" si="21"/>
        <v>0</v>
      </c>
      <c r="R239" s="196">
        <f t="shared" si="22"/>
        <v>0</v>
      </c>
      <c r="S239" s="66"/>
      <c r="T239" s="197">
        <f t="shared" si="23"/>
        <v>0</v>
      </c>
      <c r="U239" s="197">
        <v>0</v>
      </c>
      <c r="V239" s="197">
        <f t="shared" si="24"/>
        <v>0</v>
      </c>
      <c r="W239" s="197">
        <v>0</v>
      </c>
      <c r="X239" s="198">
        <f t="shared" si="25"/>
        <v>0</v>
      </c>
      <c r="Y239" s="37"/>
      <c r="Z239" s="37"/>
      <c r="AA239" s="37"/>
      <c r="AB239" s="37"/>
      <c r="AC239" s="37"/>
      <c r="AD239" s="37"/>
      <c r="AE239" s="37"/>
      <c r="AR239" s="199" t="s">
        <v>464</v>
      </c>
      <c r="AT239" s="199" t="s">
        <v>331</v>
      </c>
      <c r="AU239" s="199" t="s">
        <v>96</v>
      </c>
      <c r="AY239" s="19" t="s">
        <v>329</v>
      </c>
      <c r="BE239" s="115">
        <f t="shared" si="26"/>
        <v>0</v>
      </c>
      <c r="BF239" s="115">
        <f t="shared" si="27"/>
        <v>0</v>
      </c>
      <c r="BG239" s="115">
        <f t="shared" si="28"/>
        <v>0</v>
      </c>
      <c r="BH239" s="115">
        <f t="shared" si="29"/>
        <v>0</v>
      </c>
      <c r="BI239" s="115">
        <f t="shared" si="30"/>
        <v>0</v>
      </c>
      <c r="BJ239" s="19" t="s">
        <v>96</v>
      </c>
      <c r="BK239" s="200">
        <f t="shared" si="31"/>
        <v>0</v>
      </c>
      <c r="BL239" s="19" t="s">
        <v>464</v>
      </c>
      <c r="BM239" s="199" t="s">
        <v>6379</v>
      </c>
    </row>
    <row r="240" spans="1:65" s="12" customFormat="1" ht="22.9" customHeight="1">
      <c r="B240" s="173"/>
      <c r="D240" s="174" t="s">
        <v>82</v>
      </c>
      <c r="E240" s="185" t="s">
        <v>1212</v>
      </c>
      <c r="F240" s="185" t="s">
        <v>1213</v>
      </c>
      <c r="I240" s="176"/>
      <c r="J240" s="176"/>
      <c r="K240" s="186">
        <f>BK240</f>
        <v>0</v>
      </c>
      <c r="M240" s="173"/>
      <c r="N240" s="178"/>
      <c r="O240" s="179"/>
      <c r="P240" s="179"/>
      <c r="Q240" s="180">
        <f>SUM(Q241:Q243)</f>
        <v>0</v>
      </c>
      <c r="R240" s="180">
        <f>SUM(R241:R243)</f>
        <v>0</v>
      </c>
      <c r="S240" s="179"/>
      <c r="T240" s="181">
        <f>SUM(T241:T243)</f>
        <v>0</v>
      </c>
      <c r="U240" s="179"/>
      <c r="V240" s="181">
        <f>SUM(V241:V243)</f>
        <v>2.0400000000000001E-2</v>
      </c>
      <c r="W240" s="179"/>
      <c r="X240" s="182">
        <f>SUM(X241:X243)</f>
        <v>0</v>
      </c>
      <c r="AR240" s="174" t="s">
        <v>96</v>
      </c>
      <c r="AT240" s="183" t="s">
        <v>82</v>
      </c>
      <c r="AU240" s="183" t="s">
        <v>90</v>
      </c>
      <c r="AY240" s="174" t="s">
        <v>329</v>
      </c>
      <c r="BK240" s="184">
        <f>SUM(BK241:BK243)</f>
        <v>0</v>
      </c>
    </row>
    <row r="241" spans="1:65" s="2" customFormat="1" ht="24.2" customHeight="1">
      <c r="A241" s="37"/>
      <c r="B241" s="153"/>
      <c r="C241" s="187" t="s">
        <v>851</v>
      </c>
      <c r="D241" s="187" t="s">
        <v>331</v>
      </c>
      <c r="E241" s="188" t="s">
        <v>6380</v>
      </c>
      <c r="F241" s="189" t="s">
        <v>6381</v>
      </c>
      <c r="G241" s="190" t="s">
        <v>982</v>
      </c>
      <c r="H241" s="191">
        <v>5</v>
      </c>
      <c r="I241" s="192"/>
      <c r="J241" s="192"/>
      <c r="K241" s="191">
        <f>ROUND(P241*H241,3)</f>
        <v>0</v>
      </c>
      <c r="L241" s="193"/>
      <c r="M241" s="38"/>
      <c r="N241" s="194" t="s">
        <v>1</v>
      </c>
      <c r="O241" s="195" t="s">
        <v>47</v>
      </c>
      <c r="P241" s="196">
        <f>I241+J241</f>
        <v>0</v>
      </c>
      <c r="Q241" s="196">
        <f>ROUND(I241*H241,3)</f>
        <v>0</v>
      </c>
      <c r="R241" s="196">
        <f>ROUND(J241*H241,3)</f>
        <v>0</v>
      </c>
      <c r="S241" s="66"/>
      <c r="T241" s="197">
        <f>S241*H241</f>
        <v>0</v>
      </c>
      <c r="U241" s="197">
        <v>8.0000000000000007E-5</v>
      </c>
      <c r="V241" s="197">
        <f>U241*H241</f>
        <v>4.0000000000000002E-4</v>
      </c>
      <c r="W241" s="197">
        <v>0</v>
      </c>
      <c r="X241" s="198">
        <f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464</v>
      </c>
      <c r="AT241" s="199" t="s">
        <v>331</v>
      </c>
      <c r="AU241" s="199" t="s">
        <v>96</v>
      </c>
      <c r="AY241" s="19" t="s">
        <v>329</v>
      </c>
      <c r="BE241" s="115">
        <f>IF(O241="základná",K241,0)</f>
        <v>0</v>
      </c>
      <c r="BF241" s="115">
        <f>IF(O241="znížená",K241,0)</f>
        <v>0</v>
      </c>
      <c r="BG241" s="115">
        <f>IF(O241="zákl. prenesená",K241,0)</f>
        <v>0</v>
      </c>
      <c r="BH241" s="115">
        <f>IF(O241="zníž. prenesená",K241,0)</f>
        <v>0</v>
      </c>
      <c r="BI241" s="115">
        <f>IF(O241="nulová",K241,0)</f>
        <v>0</v>
      </c>
      <c r="BJ241" s="19" t="s">
        <v>96</v>
      </c>
      <c r="BK241" s="200">
        <f>ROUND(P241*H241,3)</f>
        <v>0</v>
      </c>
      <c r="BL241" s="19" t="s">
        <v>464</v>
      </c>
      <c r="BM241" s="199" t="s">
        <v>6382</v>
      </c>
    </row>
    <row r="242" spans="1:65" s="2" customFormat="1" ht="16.5" customHeight="1">
      <c r="A242" s="37"/>
      <c r="B242" s="153"/>
      <c r="C242" s="187" t="s">
        <v>869</v>
      </c>
      <c r="D242" s="187" t="s">
        <v>331</v>
      </c>
      <c r="E242" s="188" t="s">
        <v>6383</v>
      </c>
      <c r="F242" s="189" t="s">
        <v>6384</v>
      </c>
      <c r="G242" s="190" t="s">
        <v>1669</v>
      </c>
      <c r="H242" s="191">
        <v>1</v>
      </c>
      <c r="I242" s="192"/>
      <c r="J242" s="192"/>
      <c r="K242" s="191">
        <f>ROUND(P242*H242,3)</f>
        <v>0</v>
      </c>
      <c r="L242" s="193"/>
      <c r="M242" s="38"/>
      <c r="N242" s="194" t="s">
        <v>1</v>
      </c>
      <c r="O242" s="195" t="s">
        <v>47</v>
      </c>
      <c r="P242" s="196">
        <f>I242+J242</f>
        <v>0</v>
      </c>
      <c r="Q242" s="196">
        <f>ROUND(I242*H242,3)</f>
        <v>0</v>
      </c>
      <c r="R242" s="196">
        <f>ROUND(J242*H242,3)</f>
        <v>0</v>
      </c>
      <c r="S242" s="66"/>
      <c r="T242" s="197">
        <f>S242*H242</f>
        <v>0</v>
      </c>
      <c r="U242" s="197">
        <v>0.02</v>
      </c>
      <c r="V242" s="197">
        <f>U242*H242</f>
        <v>0.02</v>
      </c>
      <c r="W242" s="197">
        <v>0</v>
      </c>
      <c r="X242" s="198">
        <f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335</v>
      </c>
      <c r="AT242" s="199" t="s">
        <v>331</v>
      </c>
      <c r="AU242" s="199" t="s">
        <v>96</v>
      </c>
      <c r="AY242" s="19" t="s">
        <v>329</v>
      </c>
      <c r="BE242" s="115">
        <f>IF(O242="základná",K242,0)</f>
        <v>0</v>
      </c>
      <c r="BF242" s="115">
        <f>IF(O242="znížená",K242,0)</f>
        <v>0</v>
      </c>
      <c r="BG242" s="115">
        <f>IF(O242="zákl. prenesená",K242,0)</f>
        <v>0</v>
      </c>
      <c r="BH242" s="115">
        <f>IF(O242="zníž. prenesená",K242,0)</f>
        <v>0</v>
      </c>
      <c r="BI242" s="115">
        <f>IF(O242="nulová",K242,0)</f>
        <v>0</v>
      </c>
      <c r="BJ242" s="19" t="s">
        <v>96</v>
      </c>
      <c r="BK242" s="200">
        <f>ROUND(P242*H242,3)</f>
        <v>0</v>
      </c>
      <c r="BL242" s="19" t="s">
        <v>335</v>
      </c>
      <c r="BM242" s="199" t="s">
        <v>6385</v>
      </c>
    </row>
    <row r="243" spans="1:65" s="2" customFormat="1" ht="24.2" customHeight="1">
      <c r="A243" s="37"/>
      <c r="B243" s="153"/>
      <c r="C243" s="187" t="s">
        <v>887</v>
      </c>
      <c r="D243" s="187" t="s">
        <v>331</v>
      </c>
      <c r="E243" s="188" t="s">
        <v>1282</v>
      </c>
      <c r="F243" s="189" t="s">
        <v>1283</v>
      </c>
      <c r="G243" s="190" t="s">
        <v>486</v>
      </c>
      <c r="H243" s="191">
        <v>5.0000000000000001E-3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464</v>
      </c>
      <c r="AT243" s="199" t="s">
        <v>331</v>
      </c>
      <c r="AU243" s="199" t="s">
        <v>96</v>
      </c>
      <c r="AY243" s="19" t="s">
        <v>329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464</v>
      </c>
      <c r="BM243" s="199" t="s">
        <v>6386</v>
      </c>
    </row>
    <row r="244" spans="1:65" s="12" customFormat="1" ht="22.9" customHeight="1">
      <c r="B244" s="173"/>
      <c r="D244" s="174" t="s">
        <v>82</v>
      </c>
      <c r="E244" s="185" t="s">
        <v>6387</v>
      </c>
      <c r="F244" s="185" t="s">
        <v>6388</v>
      </c>
      <c r="I244" s="176"/>
      <c r="J244" s="176"/>
      <c r="K244" s="186">
        <f>BK244</f>
        <v>0</v>
      </c>
      <c r="M244" s="173"/>
      <c r="N244" s="178"/>
      <c r="O244" s="179"/>
      <c r="P244" s="179"/>
      <c r="Q244" s="180">
        <f>SUM(Q245:Q255)</f>
        <v>0</v>
      </c>
      <c r="R244" s="180">
        <f>SUM(R245:R255)</f>
        <v>0</v>
      </c>
      <c r="S244" s="179"/>
      <c r="T244" s="181">
        <f>SUM(T245:T255)</f>
        <v>0</v>
      </c>
      <c r="U244" s="179"/>
      <c r="V244" s="181">
        <f>SUM(V245:V255)</f>
        <v>9.0137000000000009E-2</v>
      </c>
      <c r="W244" s="179"/>
      <c r="X244" s="182">
        <f>SUM(X245:X255)</f>
        <v>0</v>
      </c>
      <c r="AR244" s="174" t="s">
        <v>96</v>
      </c>
      <c r="AT244" s="183" t="s">
        <v>82</v>
      </c>
      <c r="AU244" s="183" t="s">
        <v>90</v>
      </c>
      <c r="AY244" s="174" t="s">
        <v>329</v>
      </c>
      <c r="BK244" s="184">
        <f>SUM(BK245:BK255)</f>
        <v>0</v>
      </c>
    </row>
    <row r="245" spans="1:65" s="2" customFormat="1" ht="24.2" customHeight="1">
      <c r="A245" s="37"/>
      <c r="B245" s="153"/>
      <c r="C245" s="187" t="s">
        <v>891</v>
      </c>
      <c r="D245" s="187" t="s">
        <v>331</v>
      </c>
      <c r="E245" s="188" t="s">
        <v>6389</v>
      </c>
      <c r="F245" s="189" t="s">
        <v>6390</v>
      </c>
      <c r="G245" s="190" t="s">
        <v>334</v>
      </c>
      <c r="H245" s="191">
        <v>0.99</v>
      </c>
      <c r="I245" s="192"/>
      <c r="J245" s="192"/>
      <c r="K245" s="191">
        <f>ROUND(P245*H245,3)</f>
        <v>0</v>
      </c>
      <c r="L245" s="193"/>
      <c r="M245" s="38"/>
      <c r="N245" s="194" t="s">
        <v>1</v>
      </c>
      <c r="O245" s="195" t="s">
        <v>47</v>
      </c>
      <c r="P245" s="196">
        <f>I245+J245</f>
        <v>0</v>
      </c>
      <c r="Q245" s="196">
        <f>ROUND(I245*H245,3)</f>
        <v>0</v>
      </c>
      <c r="R245" s="196">
        <f>ROUND(J245*H245,3)</f>
        <v>0</v>
      </c>
      <c r="S245" s="66"/>
      <c r="T245" s="197">
        <f>S245*H245</f>
        <v>0</v>
      </c>
      <c r="U245" s="197">
        <v>0</v>
      </c>
      <c r="V245" s="197">
        <f>U245*H245</f>
        <v>0</v>
      </c>
      <c r="W245" s="197">
        <v>0</v>
      </c>
      <c r="X245" s="198">
        <f>W245*H245</f>
        <v>0</v>
      </c>
      <c r="Y245" s="37"/>
      <c r="Z245" s="37"/>
      <c r="AA245" s="37"/>
      <c r="AB245" s="37"/>
      <c r="AC245" s="37"/>
      <c r="AD245" s="37"/>
      <c r="AE245" s="37"/>
      <c r="AR245" s="199" t="s">
        <v>464</v>
      </c>
      <c r="AT245" s="199" t="s">
        <v>331</v>
      </c>
      <c r="AU245" s="199" t="s">
        <v>96</v>
      </c>
      <c r="AY245" s="19" t="s">
        <v>329</v>
      </c>
      <c r="BE245" s="115">
        <f>IF(O245="základná",K245,0)</f>
        <v>0</v>
      </c>
      <c r="BF245" s="115">
        <f>IF(O245="znížená",K245,0)</f>
        <v>0</v>
      </c>
      <c r="BG245" s="115">
        <f>IF(O245="zákl. prenesená",K245,0)</f>
        <v>0</v>
      </c>
      <c r="BH245" s="115">
        <f>IF(O245="zníž. prenesená",K245,0)</f>
        <v>0</v>
      </c>
      <c r="BI245" s="115">
        <f>IF(O245="nulová",K245,0)</f>
        <v>0</v>
      </c>
      <c r="BJ245" s="19" t="s">
        <v>96</v>
      </c>
      <c r="BK245" s="200">
        <f>ROUND(P245*H245,3)</f>
        <v>0</v>
      </c>
      <c r="BL245" s="19" t="s">
        <v>464</v>
      </c>
      <c r="BM245" s="199" t="s">
        <v>6391</v>
      </c>
    </row>
    <row r="246" spans="1:65" s="13" customFormat="1" ht="11.25">
      <c r="B246" s="201"/>
      <c r="D246" s="202" t="s">
        <v>348</v>
      </c>
      <c r="E246" s="203" t="s">
        <v>1</v>
      </c>
      <c r="F246" s="204" t="s">
        <v>6392</v>
      </c>
      <c r="H246" s="205">
        <v>0.99</v>
      </c>
      <c r="I246" s="206"/>
      <c r="J246" s="206"/>
      <c r="M246" s="201"/>
      <c r="N246" s="207"/>
      <c r="O246" s="208"/>
      <c r="P246" s="208"/>
      <c r="Q246" s="208"/>
      <c r="R246" s="208"/>
      <c r="S246" s="208"/>
      <c r="T246" s="208"/>
      <c r="U246" s="208"/>
      <c r="V246" s="208"/>
      <c r="W246" s="208"/>
      <c r="X246" s="209"/>
      <c r="AT246" s="203" t="s">
        <v>348</v>
      </c>
      <c r="AU246" s="203" t="s">
        <v>96</v>
      </c>
      <c r="AV246" s="13" t="s">
        <v>96</v>
      </c>
      <c r="AW246" s="13" t="s">
        <v>4</v>
      </c>
      <c r="AX246" s="13" t="s">
        <v>90</v>
      </c>
      <c r="AY246" s="203" t="s">
        <v>329</v>
      </c>
    </row>
    <row r="247" spans="1:65" s="2" customFormat="1" ht="24.2" customHeight="1">
      <c r="A247" s="37"/>
      <c r="B247" s="153"/>
      <c r="C247" s="233" t="s">
        <v>901</v>
      </c>
      <c r="D247" s="233" t="s">
        <v>483</v>
      </c>
      <c r="E247" s="234" t="s">
        <v>6393</v>
      </c>
      <c r="F247" s="235" t="s">
        <v>6394</v>
      </c>
      <c r="G247" s="236" t="s">
        <v>334</v>
      </c>
      <c r="H247" s="237">
        <v>0.99</v>
      </c>
      <c r="I247" s="238"/>
      <c r="J247" s="239"/>
      <c r="K247" s="237">
        <f>ROUND(P247*H247,3)</f>
        <v>0</v>
      </c>
      <c r="L247" s="239"/>
      <c r="M247" s="240"/>
      <c r="N247" s="241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8.3000000000000001E-3</v>
      </c>
      <c r="V247" s="197">
        <f>U247*H247</f>
        <v>8.2170000000000003E-3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595</v>
      </c>
      <c r="AT247" s="199" t="s">
        <v>483</v>
      </c>
      <c r="AU247" s="199" t="s">
        <v>96</v>
      </c>
      <c r="AY247" s="19" t="s">
        <v>329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464</v>
      </c>
      <c r="BM247" s="199" t="s">
        <v>6395</v>
      </c>
    </row>
    <row r="248" spans="1:65" s="2" customFormat="1" ht="24.2" customHeight="1">
      <c r="A248" s="37"/>
      <c r="B248" s="153"/>
      <c r="C248" s="187" t="s">
        <v>906</v>
      </c>
      <c r="D248" s="187" t="s">
        <v>331</v>
      </c>
      <c r="E248" s="188" t="s">
        <v>6396</v>
      </c>
      <c r="F248" s="189" t="s">
        <v>6397</v>
      </c>
      <c r="G248" s="190" t="s">
        <v>334</v>
      </c>
      <c r="H248" s="191">
        <v>8.4</v>
      </c>
      <c r="I248" s="192"/>
      <c r="J248" s="192"/>
      <c r="K248" s="191">
        <f>ROUND(P248*H248,3)</f>
        <v>0</v>
      </c>
      <c r="L248" s="193"/>
      <c r="M248" s="38"/>
      <c r="N248" s="194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0</v>
      </c>
      <c r="V248" s="197">
        <f>U248*H248</f>
        <v>0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464</v>
      </c>
      <c r="AT248" s="199" t="s">
        <v>331</v>
      </c>
      <c r="AU248" s="199" t="s">
        <v>96</v>
      </c>
      <c r="AY248" s="19" t="s">
        <v>329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464</v>
      </c>
      <c r="BM248" s="199" t="s">
        <v>6398</v>
      </c>
    </row>
    <row r="249" spans="1:65" s="13" customFormat="1" ht="11.25">
      <c r="B249" s="201"/>
      <c r="D249" s="202" t="s">
        <v>348</v>
      </c>
      <c r="E249" s="203" t="s">
        <v>1</v>
      </c>
      <c r="F249" s="204" t="s">
        <v>6399</v>
      </c>
      <c r="H249" s="205">
        <v>8.4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348</v>
      </c>
      <c r="AU249" s="203" t="s">
        <v>96</v>
      </c>
      <c r="AV249" s="13" t="s">
        <v>96</v>
      </c>
      <c r="AW249" s="13" t="s">
        <v>4</v>
      </c>
      <c r="AX249" s="13" t="s">
        <v>90</v>
      </c>
      <c r="AY249" s="203" t="s">
        <v>329</v>
      </c>
    </row>
    <row r="250" spans="1:65" s="2" customFormat="1" ht="24.2" customHeight="1">
      <c r="A250" s="37"/>
      <c r="B250" s="153"/>
      <c r="C250" s="233" t="s">
        <v>913</v>
      </c>
      <c r="D250" s="233" t="s">
        <v>483</v>
      </c>
      <c r="E250" s="234" t="s">
        <v>6400</v>
      </c>
      <c r="F250" s="235" t="s">
        <v>6401</v>
      </c>
      <c r="G250" s="236" t="s">
        <v>334</v>
      </c>
      <c r="H250" s="237">
        <v>8.4</v>
      </c>
      <c r="I250" s="238"/>
      <c r="J250" s="239"/>
      <c r="K250" s="237">
        <f t="shared" ref="K250:K255" si="32">ROUND(P250*H250,3)</f>
        <v>0</v>
      </c>
      <c r="L250" s="239"/>
      <c r="M250" s="240"/>
      <c r="N250" s="241" t="s">
        <v>1</v>
      </c>
      <c r="O250" s="195" t="s">
        <v>47</v>
      </c>
      <c r="P250" s="196">
        <f t="shared" ref="P250:P255" si="33">I250+J250</f>
        <v>0</v>
      </c>
      <c r="Q250" s="196">
        <f t="shared" ref="Q250:Q255" si="34">ROUND(I250*H250,3)</f>
        <v>0</v>
      </c>
      <c r="R250" s="196">
        <f t="shared" ref="R250:R255" si="35">ROUND(J250*H250,3)</f>
        <v>0</v>
      </c>
      <c r="S250" s="66"/>
      <c r="T250" s="197">
        <f t="shared" ref="T250:T255" si="36">S250*H250</f>
        <v>0</v>
      </c>
      <c r="U250" s="197">
        <v>8.3000000000000001E-3</v>
      </c>
      <c r="V250" s="197">
        <f t="shared" ref="V250:V255" si="37">U250*H250</f>
        <v>6.9720000000000004E-2</v>
      </c>
      <c r="W250" s="197">
        <v>0</v>
      </c>
      <c r="X250" s="198">
        <f t="shared" ref="X250:X255" si="38"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595</v>
      </c>
      <c r="AT250" s="199" t="s">
        <v>483</v>
      </c>
      <c r="AU250" s="199" t="s">
        <v>96</v>
      </c>
      <c r="AY250" s="19" t="s">
        <v>329</v>
      </c>
      <c r="BE250" s="115">
        <f t="shared" ref="BE250:BE255" si="39">IF(O250="základná",K250,0)</f>
        <v>0</v>
      </c>
      <c r="BF250" s="115">
        <f t="shared" ref="BF250:BF255" si="40">IF(O250="znížená",K250,0)</f>
        <v>0</v>
      </c>
      <c r="BG250" s="115">
        <f t="shared" ref="BG250:BG255" si="41">IF(O250="zákl. prenesená",K250,0)</f>
        <v>0</v>
      </c>
      <c r="BH250" s="115">
        <f t="shared" ref="BH250:BH255" si="42">IF(O250="zníž. prenesená",K250,0)</f>
        <v>0</v>
      </c>
      <c r="BI250" s="115">
        <f t="shared" ref="BI250:BI255" si="43">IF(O250="nulová",K250,0)</f>
        <v>0</v>
      </c>
      <c r="BJ250" s="19" t="s">
        <v>96</v>
      </c>
      <c r="BK250" s="200">
        <f t="shared" ref="BK250:BK255" si="44">ROUND(P250*H250,3)</f>
        <v>0</v>
      </c>
      <c r="BL250" s="19" t="s">
        <v>464</v>
      </c>
      <c r="BM250" s="199" t="s">
        <v>6402</v>
      </c>
    </row>
    <row r="251" spans="1:65" s="2" customFormat="1" ht="21.75" customHeight="1">
      <c r="A251" s="37"/>
      <c r="B251" s="153"/>
      <c r="C251" s="187" t="s">
        <v>917</v>
      </c>
      <c r="D251" s="187" t="s">
        <v>331</v>
      </c>
      <c r="E251" s="188" t="s">
        <v>6403</v>
      </c>
      <c r="F251" s="189" t="s">
        <v>6404</v>
      </c>
      <c r="G251" s="190" t="s">
        <v>646</v>
      </c>
      <c r="H251" s="191">
        <v>1</v>
      </c>
      <c r="I251" s="192"/>
      <c r="J251" s="192"/>
      <c r="K251" s="191">
        <f t="shared" si="32"/>
        <v>0</v>
      </c>
      <c r="L251" s="193"/>
      <c r="M251" s="38"/>
      <c r="N251" s="194" t="s">
        <v>1</v>
      </c>
      <c r="O251" s="195" t="s">
        <v>47</v>
      </c>
      <c r="P251" s="196">
        <f t="shared" si="33"/>
        <v>0</v>
      </c>
      <c r="Q251" s="196">
        <f t="shared" si="34"/>
        <v>0</v>
      </c>
      <c r="R251" s="196">
        <f t="shared" si="35"/>
        <v>0</v>
      </c>
      <c r="S251" s="66"/>
      <c r="T251" s="197">
        <f t="shared" si="36"/>
        <v>0</v>
      </c>
      <c r="U251" s="197">
        <v>0</v>
      </c>
      <c r="V251" s="197">
        <f t="shared" si="37"/>
        <v>0</v>
      </c>
      <c r="W251" s="197">
        <v>0</v>
      </c>
      <c r="X251" s="198">
        <f t="shared" si="38"/>
        <v>0</v>
      </c>
      <c r="Y251" s="37"/>
      <c r="Z251" s="37"/>
      <c r="AA251" s="37"/>
      <c r="AB251" s="37"/>
      <c r="AC251" s="37"/>
      <c r="AD251" s="37"/>
      <c r="AE251" s="37"/>
      <c r="AR251" s="199" t="s">
        <v>464</v>
      </c>
      <c r="AT251" s="199" t="s">
        <v>331</v>
      </c>
      <c r="AU251" s="199" t="s">
        <v>96</v>
      </c>
      <c r="AY251" s="19" t="s">
        <v>329</v>
      </c>
      <c r="BE251" s="115">
        <f t="shared" si="39"/>
        <v>0</v>
      </c>
      <c r="BF251" s="115">
        <f t="shared" si="40"/>
        <v>0</v>
      </c>
      <c r="BG251" s="115">
        <f t="shared" si="41"/>
        <v>0</v>
      </c>
      <c r="BH251" s="115">
        <f t="shared" si="42"/>
        <v>0</v>
      </c>
      <c r="BI251" s="115">
        <f t="shared" si="43"/>
        <v>0</v>
      </c>
      <c r="BJ251" s="19" t="s">
        <v>96</v>
      </c>
      <c r="BK251" s="200">
        <f t="shared" si="44"/>
        <v>0</v>
      </c>
      <c r="BL251" s="19" t="s">
        <v>464</v>
      </c>
      <c r="BM251" s="199" t="s">
        <v>6405</v>
      </c>
    </row>
    <row r="252" spans="1:65" s="2" customFormat="1" ht="24.2" customHeight="1">
      <c r="A252" s="37"/>
      <c r="B252" s="153"/>
      <c r="C252" s="233" t="s">
        <v>922</v>
      </c>
      <c r="D252" s="233" t="s">
        <v>483</v>
      </c>
      <c r="E252" s="234" t="s">
        <v>6406</v>
      </c>
      <c r="F252" s="235" t="s">
        <v>6407</v>
      </c>
      <c r="G252" s="236" t="s">
        <v>646</v>
      </c>
      <c r="H252" s="237">
        <v>1</v>
      </c>
      <c r="I252" s="238"/>
      <c r="J252" s="239"/>
      <c r="K252" s="237">
        <f t="shared" si="32"/>
        <v>0</v>
      </c>
      <c r="L252" s="239"/>
      <c r="M252" s="240"/>
      <c r="N252" s="241" t="s">
        <v>1</v>
      </c>
      <c r="O252" s="195" t="s">
        <v>47</v>
      </c>
      <c r="P252" s="196">
        <f t="shared" si="33"/>
        <v>0</v>
      </c>
      <c r="Q252" s="196">
        <f t="shared" si="34"/>
        <v>0</v>
      </c>
      <c r="R252" s="196">
        <f t="shared" si="35"/>
        <v>0</v>
      </c>
      <c r="S252" s="66"/>
      <c r="T252" s="197">
        <f t="shared" si="36"/>
        <v>0</v>
      </c>
      <c r="U252" s="197">
        <v>6.7000000000000002E-3</v>
      </c>
      <c r="V252" s="197">
        <f t="shared" si="37"/>
        <v>6.7000000000000002E-3</v>
      </c>
      <c r="W252" s="197">
        <v>0</v>
      </c>
      <c r="X252" s="198">
        <f t="shared" si="38"/>
        <v>0</v>
      </c>
      <c r="Y252" s="37"/>
      <c r="Z252" s="37"/>
      <c r="AA252" s="37"/>
      <c r="AB252" s="37"/>
      <c r="AC252" s="37"/>
      <c r="AD252" s="37"/>
      <c r="AE252" s="37"/>
      <c r="AR252" s="199" t="s">
        <v>595</v>
      </c>
      <c r="AT252" s="199" t="s">
        <v>483</v>
      </c>
      <c r="AU252" s="199" t="s">
        <v>96</v>
      </c>
      <c r="AY252" s="19" t="s">
        <v>329</v>
      </c>
      <c r="BE252" s="115">
        <f t="shared" si="39"/>
        <v>0</v>
      </c>
      <c r="BF252" s="115">
        <f t="shared" si="40"/>
        <v>0</v>
      </c>
      <c r="BG252" s="115">
        <f t="shared" si="41"/>
        <v>0</v>
      </c>
      <c r="BH252" s="115">
        <f t="shared" si="42"/>
        <v>0</v>
      </c>
      <c r="BI252" s="115">
        <f t="shared" si="43"/>
        <v>0</v>
      </c>
      <c r="BJ252" s="19" t="s">
        <v>96</v>
      </c>
      <c r="BK252" s="200">
        <f t="shared" si="44"/>
        <v>0</v>
      </c>
      <c r="BL252" s="19" t="s">
        <v>464</v>
      </c>
      <c r="BM252" s="199" t="s">
        <v>6408</v>
      </c>
    </row>
    <row r="253" spans="1:65" s="2" customFormat="1" ht="24.2" customHeight="1">
      <c r="A253" s="37"/>
      <c r="B253" s="153"/>
      <c r="C253" s="187" t="s">
        <v>926</v>
      </c>
      <c r="D253" s="187" t="s">
        <v>331</v>
      </c>
      <c r="E253" s="188" t="s">
        <v>6409</v>
      </c>
      <c r="F253" s="189" t="s">
        <v>6410</v>
      </c>
      <c r="G253" s="190" t="s">
        <v>646</v>
      </c>
      <c r="H253" s="191">
        <v>1</v>
      </c>
      <c r="I253" s="192"/>
      <c r="J253" s="192"/>
      <c r="K253" s="191">
        <f t="shared" si="32"/>
        <v>0</v>
      </c>
      <c r="L253" s="193"/>
      <c r="M253" s="38"/>
      <c r="N253" s="194" t="s">
        <v>1</v>
      </c>
      <c r="O253" s="195" t="s">
        <v>47</v>
      </c>
      <c r="P253" s="196">
        <f t="shared" si="33"/>
        <v>0</v>
      </c>
      <c r="Q253" s="196">
        <f t="shared" si="34"/>
        <v>0</v>
      </c>
      <c r="R253" s="196">
        <f t="shared" si="35"/>
        <v>0</v>
      </c>
      <c r="S253" s="66"/>
      <c r="T253" s="197">
        <f t="shared" si="36"/>
        <v>0</v>
      </c>
      <c r="U253" s="197">
        <v>0</v>
      </c>
      <c r="V253" s="197">
        <f t="shared" si="37"/>
        <v>0</v>
      </c>
      <c r="W253" s="197">
        <v>0</v>
      </c>
      <c r="X253" s="198">
        <f t="shared" si="38"/>
        <v>0</v>
      </c>
      <c r="Y253" s="37"/>
      <c r="Z253" s="37"/>
      <c r="AA253" s="37"/>
      <c r="AB253" s="37"/>
      <c r="AC253" s="37"/>
      <c r="AD253" s="37"/>
      <c r="AE253" s="37"/>
      <c r="AR253" s="199" t="s">
        <v>464</v>
      </c>
      <c r="AT253" s="199" t="s">
        <v>331</v>
      </c>
      <c r="AU253" s="199" t="s">
        <v>96</v>
      </c>
      <c r="AY253" s="19" t="s">
        <v>329</v>
      </c>
      <c r="BE253" s="115">
        <f t="shared" si="39"/>
        <v>0</v>
      </c>
      <c r="BF253" s="115">
        <f t="shared" si="40"/>
        <v>0</v>
      </c>
      <c r="BG253" s="115">
        <f t="shared" si="41"/>
        <v>0</v>
      </c>
      <c r="BH253" s="115">
        <f t="shared" si="42"/>
        <v>0</v>
      </c>
      <c r="BI253" s="115">
        <f t="shared" si="43"/>
        <v>0</v>
      </c>
      <c r="BJ253" s="19" t="s">
        <v>96</v>
      </c>
      <c r="BK253" s="200">
        <f t="shared" si="44"/>
        <v>0</v>
      </c>
      <c r="BL253" s="19" t="s">
        <v>464</v>
      </c>
      <c r="BM253" s="199" t="s">
        <v>6411</v>
      </c>
    </row>
    <row r="254" spans="1:65" s="2" customFormat="1" ht="24.2" customHeight="1">
      <c r="A254" s="37"/>
      <c r="B254" s="153"/>
      <c r="C254" s="233" t="s">
        <v>931</v>
      </c>
      <c r="D254" s="233" t="s">
        <v>483</v>
      </c>
      <c r="E254" s="234" t="s">
        <v>6412</v>
      </c>
      <c r="F254" s="235" t="s">
        <v>6413</v>
      </c>
      <c r="G254" s="236" t="s">
        <v>646</v>
      </c>
      <c r="H254" s="237">
        <v>1</v>
      </c>
      <c r="I254" s="238"/>
      <c r="J254" s="239"/>
      <c r="K254" s="237">
        <f t="shared" si="32"/>
        <v>0</v>
      </c>
      <c r="L254" s="239"/>
      <c r="M254" s="240"/>
      <c r="N254" s="241" t="s">
        <v>1</v>
      </c>
      <c r="O254" s="195" t="s">
        <v>47</v>
      </c>
      <c r="P254" s="196">
        <f t="shared" si="33"/>
        <v>0</v>
      </c>
      <c r="Q254" s="196">
        <f t="shared" si="34"/>
        <v>0</v>
      </c>
      <c r="R254" s="196">
        <f t="shared" si="35"/>
        <v>0</v>
      </c>
      <c r="S254" s="66"/>
      <c r="T254" s="197">
        <f t="shared" si="36"/>
        <v>0</v>
      </c>
      <c r="U254" s="197">
        <v>5.4999999999999997E-3</v>
      </c>
      <c r="V254" s="197">
        <f t="shared" si="37"/>
        <v>5.4999999999999997E-3</v>
      </c>
      <c r="W254" s="197">
        <v>0</v>
      </c>
      <c r="X254" s="198">
        <f t="shared" si="38"/>
        <v>0</v>
      </c>
      <c r="Y254" s="37"/>
      <c r="Z254" s="37"/>
      <c r="AA254" s="37"/>
      <c r="AB254" s="37"/>
      <c r="AC254" s="37"/>
      <c r="AD254" s="37"/>
      <c r="AE254" s="37"/>
      <c r="AR254" s="199" t="s">
        <v>595</v>
      </c>
      <c r="AT254" s="199" t="s">
        <v>483</v>
      </c>
      <c r="AU254" s="199" t="s">
        <v>96</v>
      </c>
      <c r="AY254" s="19" t="s">
        <v>329</v>
      </c>
      <c r="BE254" s="115">
        <f t="shared" si="39"/>
        <v>0</v>
      </c>
      <c r="BF254" s="115">
        <f t="shared" si="40"/>
        <v>0</v>
      </c>
      <c r="BG254" s="115">
        <f t="shared" si="41"/>
        <v>0</v>
      </c>
      <c r="BH254" s="115">
        <f t="shared" si="42"/>
        <v>0</v>
      </c>
      <c r="BI254" s="115">
        <f t="shared" si="43"/>
        <v>0</v>
      </c>
      <c r="BJ254" s="19" t="s">
        <v>96</v>
      </c>
      <c r="BK254" s="200">
        <f t="shared" si="44"/>
        <v>0</v>
      </c>
      <c r="BL254" s="19" t="s">
        <v>464</v>
      </c>
      <c r="BM254" s="199" t="s">
        <v>6414</v>
      </c>
    </row>
    <row r="255" spans="1:65" s="2" customFormat="1" ht="24.2" customHeight="1">
      <c r="A255" s="37"/>
      <c r="B255" s="153"/>
      <c r="C255" s="187" t="s">
        <v>936</v>
      </c>
      <c r="D255" s="187" t="s">
        <v>331</v>
      </c>
      <c r="E255" s="188" t="s">
        <v>6415</v>
      </c>
      <c r="F255" s="189" t="s">
        <v>6416</v>
      </c>
      <c r="G255" s="190" t="s">
        <v>1602</v>
      </c>
      <c r="H255" s="192"/>
      <c r="I255" s="192"/>
      <c r="J255" s="192"/>
      <c r="K255" s="191">
        <f t="shared" si="32"/>
        <v>0</v>
      </c>
      <c r="L255" s="193"/>
      <c r="M255" s="38"/>
      <c r="N255" s="194" t="s">
        <v>1</v>
      </c>
      <c r="O255" s="195" t="s">
        <v>47</v>
      </c>
      <c r="P255" s="196">
        <f t="shared" si="33"/>
        <v>0</v>
      </c>
      <c r="Q255" s="196">
        <f t="shared" si="34"/>
        <v>0</v>
      </c>
      <c r="R255" s="196">
        <f t="shared" si="35"/>
        <v>0</v>
      </c>
      <c r="S255" s="66"/>
      <c r="T255" s="197">
        <f t="shared" si="36"/>
        <v>0</v>
      </c>
      <c r="U255" s="197">
        <v>0</v>
      </c>
      <c r="V255" s="197">
        <f t="shared" si="37"/>
        <v>0</v>
      </c>
      <c r="W255" s="197">
        <v>0</v>
      </c>
      <c r="X255" s="198">
        <f t="shared" si="38"/>
        <v>0</v>
      </c>
      <c r="Y255" s="37"/>
      <c r="Z255" s="37"/>
      <c r="AA255" s="37"/>
      <c r="AB255" s="37"/>
      <c r="AC255" s="37"/>
      <c r="AD255" s="37"/>
      <c r="AE255" s="37"/>
      <c r="AR255" s="199" t="s">
        <v>464</v>
      </c>
      <c r="AT255" s="199" t="s">
        <v>331</v>
      </c>
      <c r="AU255" s="199" t="s">
        <v>96</v>
      </c>
      <c r="AY255" s="19" t="s">
        <v>329</v>
      </c>
      <c r="BE255" s="115">
        <f t="shared" si="39"/>
        <v>0</v>
      </c>
      <c r="BF255" s="115">
        <f t="shared" si="40"/>
        <v>0</v>
      </c>
      <c r="BG255" s="115">
        <f t="shared" si="41"/>
        <v>0</v>
      </c>
      <c r="BH255" s="115">
        <f t="shared" si="42"/>
        <v>0</v>
      </c>
      <c r="BI255" s="115">
        <f t="shared" si="43"/>
        <v>0</v>
      </c>
      <c r="BJ255" s="19" t="s">
        <v>96</v>
      </c>
      <c r="BK255" s="200">
        <f t="shared" si="44"/>
        <v>0</v>
      </c>
      <c r="BL255" s="19" t="s">
        <v>464</v>
      </c>
      <c r="BM255" s="199" t="s">
        <v>6417</v>
      </c>
    </row>
    <row r="256" spans="1:65" s="12" customFormat="1" ht="22.9" customHeight="1">
      <c r="B256" s="173"/>
      <c r="D256" s="174" t="s">
        <v>82</v>
      </c>
      <c r="E256" s="185" t="s">
        <v>1301</v>
      </c>
      <c r="F256" s="185" t="s">
        <v>2937</v>
      </c>
      <c r="I256" s="176"/>
      <c r="J256" s="176"/>
      <c r="K256" s="186">
        <f>BK256</f>
        <v>0</v>
      </c>
      <c r="M256" s="173"/>
      <c r="N256" s="178"/>
      <c r="O256" s="179"/>
      <c r="P256" s="179"/>
      <c r="Q256" s="180">
        <f>SUM(Q257:Q259)</f>
        <v>0</v>
      </c>
      <c r="R256" s="180">
        <f>SUM(R257:R259)</f>
        <v>0</v>
      </c>
      <c r="S256" s="179"/>
      <c r="T256" s="181">
        <f>SUM(T257:T259)</f>
        <v>0</v>
      </c>
      <c r="U256" s="179"/>
      <c r="V256" s="181">
        <f>SUM(V257:V259)</f>
        <v>4.1550000000000007E-3</v>
      </c>
      <c r="W256" s="179"/>
      <c r="X256" s="182">
        <f>SUM(X257:X259)</f>
        <v>0</v>
      </c>
      <c r="AR256" s="174" t="s">
        <v>96</v>
      </c>
      <c r="AT256" s="183" t="s">
        <v>82</v>
      </c>
      <c r="AU256" s="183" t="s">
        <v>90</v>
      </c>
      <c r="AY256" s="174" t="s">
        <v>329</v>
      </c>
      <c r="BK256" s="184">
        <f>SUM(BK257:BK259)</f>
        <v>0</v>
      </c>
    </row>
    <row r="257" spans="1:65" s="2" customFormat="1" ht="33" customHeight="1">
      <c r="A257" s="37"/>
      <c r="B257" s="153"/>
      <c r="C257" s="187" t="s">
        <v>940</v>
      </c>
      <c r="D257" s="187" t="s">
        <v>331</v>
      </c>
      <c r="E257" s="188" t="s">
        <v>6418</v>
      </c>
      <c r="F257" s="189" t="s">
        <v>6419</v>
      </c>
      <c r="G257" s="190" t="s">
        <v>342</v>
      </c>
      <c r="H257" s="191">
        <v>21.5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9.0000000000000006E-5</v>
      </c>
      <c r="V257" s="197">
        <f>U257*H257</f>
        <v>1.9350000000000001E-3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464</v>
      </c>
      <c r="AT257" s="199" t="s">
        <v>331</v>
      </c>
      <c r="AU257" s="199" t="s">
        <v>96</v>
      </c>
      <c r="AY257" s="19" t="s">
        <v>329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464</v>
      </c>
      <c r="BM257" s="199" t="s">
        <v>6420</v>
      </c>
    </row>
    <row r="258" spans="1:65" s="13" customFormat="1" ht="11.25">
      <c r="B258" s="201"/>
      <c r="D258" s="202" t="s">
        <v>348</v>
      </c>
      <c r="E258" s="203" t="s">
        <v>1</v>
      </c>
      <c r="F258" s="204" t="s">
        <v>6421</v>
      </c>
      <c r="H258" s="205">
        <v>21.5</v>
      </c>
      <c r="I258" s="206"/>
      <c r="J258" s="206"/>
      <c r="M258" s="201"/>
      <c r="N258" s="207"/>
      <c r="O258" s="208"/>
      <c r="P258" s="208"/>
      <c r="Q258" s="208"/>
      <c r="R258" s="208"/>
      <c r="S258" s="208"/>
      <c r="T258" s="208"/>
      <c r="U258" s="208"/>
      <c r="V258" s="208"/>
      <c r="W258" s="208"/>
      <c r="X258" s="209"/>
      <c r="AT258" s="203" t="s">
        <v>348</v>
      </c>
      <c r="AU258" s="203" t="s">
        <v>96</v>
      </c>
      <c r="AV258" s="13" t="s">
        <v>96</v>
      </c>
      <c r="AW258" s="13" t="s">
        <v>4</v>
      </c>
      <c r="AX258" s="13" t="s">
        <v>90</v>
      </c>
      <c r="AY258" s="203" t="s">
        <v>329</v>
      </c>
    </row>
    <row r="259" spans="1:65" s="2" customFormat="1" ht="33" customHeight="1">
      <c r="A259" s="37"/>
      <c r="B259" s="153"/>
      <c r="C259" s="187" t="s">
        <v>944</v>
      </c>
      <c r="D259" s="187" t="s">
        <v>331</v>
      </c>
      <c r="E259" s="188" t="s">
        <v>6422</v>
      </c>
      <c r="F259" s="189" t="s">
        <v>6423</v>
      </c>
      <c r="G259" s="190" t="s">
        <v>342</v>
      </c>
      <c r="H259" s="191">
        <v>18.5</v>
      </c>
      <c r="I259" s="192"/>
      <c r="J259" s="192"/>
      <c r="K259" s="191">
        <f>ROUND(P259*H259,3)</f>
        <v>0</v>
      </c>
      <c r="L259" s="193"/>
      <c r="M259" s="38"/>
      <c r="N259" s="194" t="s">
        <v>1</v>
      </c>
      <c r="O259" s="195" t="s">
        <v>47</v>
      </c>
      <c r="P259" s="196">
        <f>I259+J259</f>
        <v>0</v>
      </c>
      <c r="Q259" s="196">
        <f>ROUND(I259*H259,3)</f>
        <v>0</v>
      </c>
      <c r="R259" s="196">
        <f>ROUND(J259*H259,3)</f>
        <v>0</v>
      </c>
      <c r="S259" s="66"/>
      <c r="T259" s="197">
        <f>S259*H259</f>
        <v>0</v>
      </c>
      <c r="U259" s="197">
        <v>1.2E-4</v>
      </c>
      <c r="V259" s="197">
        <f>U259*H259</f>
        <v>2.2200000000000002E-3</v>
      </c>
      <c r="W259" s="197">
        <v>0</v>
      </c>
      <c r="X259" s="198">
        <f>W259*H259</f>
        <v>0</v>
      </c>
      <c r="Y259" s="37"/>
      <c r="Z259" s="37"/>
      <c r="AA259" s="37"/>
      <c r="AB259" s="37"/>
      <c r="AC259" s="37"/>
      <c r="AD259" s="37"/>
      <c r="AE259" s="37"/>
      <c r="AR259" s="199" t="s">
        <v>464</v>
      </c>
      <c r="AT259" s="199" t="s">
        <v>331</v>
      </c>
      <c r="AU259" s="199" t="s">
        <v>96</v>
      </c>
      <c r="AY259" s="19" t="s">
        <v>329</v>
      </c>
      <c r="BE259" s="115">
        <f>IF(O259="základná",K259,0)</f>
        <v>0</v>
      </c>
      <c r="BF259" s="115">
        <f>IF(O259="znížená",K259,0)</f>
        <v>0</v>
      </c>
      <c r="BG259" s="115">
        <f>IF(O259="zákl. prenesená",K259,0)</f>
        <v>0</v>
      </c>
      <c r="BH259" s="115">
        <f>IF(O259="zníž. prenesená",K259,0)</f>
        <v>0</v>
      </c>
      <c r="BI259" s="115">
        <f>IF(O259="nulová",K259,0)</f>
        <v>0</v>
      </c>
      <c r="BJ259" s="19" t="s">
        <v>96</v>
      </c>
      <c r="BK259" s="200">
        <f>ROUND(P259*H259,3)</f>
        <v>0</v>
      </c>
      <c r="BL259" s="19" t="s">
        <v>464</v>
      </c>
      <c r="BM259" s="199" t="s">
        <v>6424</v>
      </c>
    </row>
    <row r="260" spans="1:65" s="12" customFormat="1" ht="25.9" customHeight="1">
      <c r="B260" s="173"/>
      <c r="D260" s="174" t="s">
        <v>82</v>
      </c>
      <c r="E260" s="175" t="s">
        <v>483</v>
      </c>
      <c r="F260" s="175" t="s">
        <v>1342</v>
      </c>
      <c r="I260" s="176"/>
      <c r="J260" s="176"/>
      <c r="K260" s="177">
        <f>BK260</f>
        <v>0</v>
      </c>
      <c r="M260" s="173"/>
      <c r="N260" s="178"/>
      <c r="O260" s="179"/>
      <c r="P260" s="179"/>
      <c r="Q260" s="180">
        <f>Q261</f>
        <v>0</v>
      </c>
      <c r="R260" s="180">
        <f>R261</f>
        <v>0</v>
      </c>
      <c r="S260" s="179"/>
      <c r="T260" s="181">
        <f>T261</f>
        <v>0</v>
      </c>
      <c r="U260" s="179"/>
      <c r="V260" s="181">
        <f>V261</f>
        <v>1.6930000000000001E-2</v>
      </c>
      <c r="W260" s="179"/>
      <c r="X260" s="182">
        <f>X261</f>
        <v>0</v>
      </c>
      <c r="AR260" s="174" t="s">
        <v>178</v>
      </c>
      <c r="AT260" s="183" t="s">
        <v>82</v>
      </c>
      <c r="AU260" s="183" t="s">
        <v>83</v>
      </c>
      <c r="AY260" s="174" t="s">
        <v>329</v>
      </c>
      <c r="BK260" s="184">
        <f>BK261</f>
        <v>0</v>
      </c>
    </row>
    <row r="261" spans="1:65" s="12" customFormat="1" ht="22.9" customHeight="1">
      <c r="B261" s="173"/>
      <c r="D261" s="174" t="s">
        <v>82</v>
      </c>
      <c r="E261" s="185" t="s">
        <v>6030</v>
      </c>
      <c r="F261" s="185" t="s">
        <v>6031</v>
      </c>
      <c r="I261" s="176"/>
      <c r="J261" s="176"/>
      <c r="K261" s="186">
        <f>BK261</f>
        <v>0</v>
      </c>
      <c r="M261" s="173"/>
      <c r="N261" s="178"/>
      <c r="O261" s="179"/>
      <c r="P261" s="179"/>
      <c r="Q261" s="180">
        <f>SUM(Q262:Q272)</f>
        <v>0</v>
      </c>
      <c r="R261" s="180">
        <f>SUM(R262:R272)</f>
        <v>0</v>
      </c>
      <c r="S261" s="179"/>
      <c r="T261" s="181">
        <f>SUM(T262:T272)</f>
        <v>0</v>
      </c>
      <c r="U261" s="179"/>
      <c r="V261" s="181">
        <f>SUM(V262:V272)</f>
        <v>1.6930000000000001E-2</v>
      </c>
      <c r="W261" s="179"/>
      <c r="X261" s="182">
        <f>SUM(X262:X272)</f>
        <v>0</v>
      </c>
      <c r="AR261" s="174" t="s">
        <v>178</v>
      </c>
      <c r="AT261" s="183" t="s">
        <v>82</v>
      </c>
      <c r="AU261" s="183" t="s">
        <v>90</v>
      </c>
      <c r="AY261" s="174" t="s">
        <v>329</v>
      </c>
      <c r="BK261" s="184">
        <f>SUM(BK262:BK272)</f>
        <v>0</v>
      </c>
    </row>
    <row r="262" spans="1:65" s="2" customFormat="1" ht="16.5" customHeight="1">
      <c r="A262" s="37"/>
      <c r="B262" s="153"/>
      <c r="C262" s="187" t="s">
        <v>948</v>
      </c>
      <c r="D262" s="187" t="s">
        <v>331</v>
      </c>
      <c r="E262" s="188" t="s">
        <v>6032</v>
      </c>
      <c r="F262" s="189" t="s">
        <v>6033</v>
      </c>
      <c r="G262" s="190" t="s">
        <v>646</v>
      </c>
      <c r="H262" s="191">
        <v>2</v>
      </c>
      <c r="I262" s="192"/>
      <c r="J262" s="192"/>
      <c r="K262" s="191">
        <f t="shared" ref="K262:K272" si="45">ROUND(P262*H262,3)</f>
        <v>0</v>
      </c>
      <c r="L262" s="193"/>
      <c r="M262" s="38"/>
      <c r="N262" s="194" t="s">
        <v>1</v>
      </c>
      <c r="O262" s="195" t="s">
        <v>47</v>
      </c>
      <c r="P262" s="196">
        <f t="shared" ref="P262:P272" si="46">I262+J262</f>
        <v>0</v>
      </c>
      <c r="Q262" s="196">
        <f t="shared" ref="Q262:Q272" si="47">ROUND(I262*H262,3)</f>
        <v>0</v>
      </c>
      <c r="R262" s="196">
        <f t="shared" ref="R262:R272" si="48">ROUND(J262*H262,3)</f>
        <v>0</v>
      </c>
      <c r="S262" s="66"/>
      <c r="T262" s="197">
        <f t="shared" ref="T262:T272" si="49">S262*H262</f>
        <v>0</v>
      </c>
      <c r="U262" s="197">
        <v>2.1000000000000001E-4</v>
      </c>
      <c r="V262" s="197">
        <f t="shared" ref="V262:V272" si="50">U262*H262</f>
        <v>4.2000000000000002E-4</v>
      </c>
      <c r="W262" s="197">
        <v>0</v>
      </c>
      <c r="X262" s="198">
        <f t="shared" ref="X262:X272" si="51"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821</v>
      </c>
      <c r="AT262" s="199" t="s">
        <v>331</v>
      </c>
      <c r="AU262" s="199" t="s">
        <v>96</v>
      </c>
      <c r="AY262" s="19" t="s">
        <v>329</v>
      </c>
      <c r="BE262" s="115">
        <f t="shared" ref="BE262:BE272" si="52">IF(O262="základná",K262,0)</f>
        <v>0</v>
      </c>
      <c r="BF262" s="115">
        <f t="shared" ref="BF262:BF272" si="53">IF(O262="znížená",K262,0)</f>
        <v>0</v>
      </c>
      <c r="BG262" s="115">
        <f t="shared" ref="BG262:BG272" si="54">IF(O262="zákl. prenesená",K262,0)</f>
        <v>0</v>
      </c>
      <c r="BH262" s="115">
        <f t="shared" ref="BH262:BH272" si="55">IF(O262="zníž. prenesená",K262,0)</f>
        <v>0</v>
      </c>
      <c r="BI262" s="115">
        <f t="shared" ref="BI262:BI272" si="56">IF(O262="nulová",K262,0)</f>
        <v>0</v>
      </c>
      <c r="BJ262" s="19" t="s">
        <v>96</v>
      </c>
      <c r="BK262" s="200">
        <f t="shared" ref="BK262:BK272" si="57">ROUND(P262*H262,3)</f>
        <v>0</v>
      </c>
      <c r="BL262" s="19" t="s">
        <v>821</v>
      </c>
      <c r="BM262" s="199" t="s">
        <v>6425</v>
      </c>
    </row>
    <row r="263" spans="1:65" s="2" customFormat="1" ht="24.2" customHeight="1">
      <c r="A263" s="37"/>
      <c r="B263" s="153"/>
      <c r="C263" s="233" t="s">
        <v>960</v>
      </c>
      <c r="D263" s="233" t="s">
        <v>483</v>
      </c>
      <c r="E263" s="234" t="s">
        <v>6035</v>
      </c>
      <c r="F263" s="235" t="s">
        <v>6036</v>
      </c>
      <c r="G263" s="236" t="s">
        <v>646</v>
      </c>
      <c r="H263" s="237">
        <v>2</v>
      </c>
      <c r="I263" s="238"/>
      <c r="J263" s="239"/>
      <c r="K263" s="237">
        <f t="shared" si="45"/>
        <v>0</v>
      </c>
      <c r="L263" s="239"/>
      <c r="M263" s="240"/>
      <c r="N263" s="241" t="s">
        <v>1</v>
      </c>
      <c r="O263" s="195" t="s">
        <v>47</v>
      </c>
      <c r="P263" s="196">
        <f t="shared" si="46"/>
        <v>0</v>
      </c>
      <c r="Q263" s="196">
        <f t="shared" si="47"/>
        <v>0</v>
      </c>
      <c r="R263" s="196">
        <f t="shared" si="48"/>
        <v>0</v>
      </c>
      <c r="S263" s="66"/>
      <c r="T263" s="197">
        <f t="shared" si="49"/>
        <v>0</v>
      </c>
      <c r="U263" s="197">
        <v>2.1000000000000001E-4</v>
      </c>
      <c r="V263" s="197">
        <f t="shared" si="50"/>
        <v>4.2000000000000002E-4</v>
      </c>
      <c r="W263" s="197">
        <v>0</v>
      </c>
      <c r="X263" s="198">
        <f t="shared" si="51"/>
        <v>0</v>
      </c>
      <c r="Y263" s="37"/>
      <c r="Z263" s="37"/>
      <c r="AA263" s="37"/>
      <c r="AB263" s="37"/>
      <c r="AC263" s="37"/>
      <c r="AD263" s="37"/>
      <c r="AE263" s="37"/>
      <c r="AR263" s="199" t="s">
        <v>1223</v>
      </c>
      <c r="AT263" s="199" t="s">
        <v>483</v>
      </c>
      <c r="AU263" s="199" t="s">
        <v>96</v>
      </c>
      <c r="AY263" s="19" t="s">
        <v>329</v>
      </c>
      <c r="BE263" s="115">
        <f t="shared" si="52"/>
        <v>0</v>
      </c>
      <c r="BF263" s="115">
        <f t="shared" si="53"/>
        <v>0</v>
      </c>
      <c r="BG263" s="115">
        <f t="shared" si="54"/>
        <v>0</v>
      </c>
      <c r="BH263" s="115">
        <f t="shared" si="55"/>
        <v>0</v>
      </c>
      <c r="BI263" s="115">
        <f t="shared" si="56"/>
        <v>0</v>
      </c>
      <c r="BJ263" s="19" t="s">
        <v>96</v>
      </c>
      <c r="BK263" s="200">
        <f t="shared" si="57"/>
        <v>0</v>
      </c>
      <c r="BL263" s="19" t="s">
        <v>1223</v>
      </c>
      <c r="BM263" s="199" t="s">
        <v>6426</v>
      </c>
    </row>
    <row r="264" spans="1:65" s="2" customFormat="1" ht="24.2" customHeight="1">
      <c r="A264" s="37"/>
      <c r="B264" s="153"/>
      <c r="C264" s="187" t="s">
        <v>974</v>
      </c>
      <c r="D264" s="187" t="s">
        <v>331</v>
      </c>
      <c r="E264" s="188" t="s">
        <v>6427</v>
      </c>
      <c r="F264" s="189" t="s">
        <v>6428</v>
      </c>
      <c r="G264" s="190" t="s">
        <v>646</v>
      </c>
      <c r="H264" s="191">
        <v>1</v>
      </c>
      <c r="I264" s="192"/>
      <c r="J264" s="192"/>
      <c r="K264" s="191">
        <f t="shared" si="45"/>
        <v>0</v>
      </c>
      <c r="L264" s="193"/>
      <c r="M264" s="38"/>
      <c r="N264" s="194" t="s">
        <v>1</v>
      </c>
      <c r="O264" s="195" t="s">
        <v>47</v>
      </c>
      <c r="P264" s="196">
        <f t="shared" si="46"/>
        <v>0</v>
      </c>
      <c r="Q264" s="196">
        <f t="shared" si="47"/>
        <v>0</v>
      </c>
      <c r="R264" s="196">
        <f t="shared" si="48"/>
        <v>0</v>
      </c>
      <c r="S264" s="66"/>
      <c r="T264" s="197">
        <f t="shared" si="49"/>
        <v>0</v>
      </c>
      <c r="U264" s="197">
        <v>0</v>
      </c>
      <c r="V264" s="197">
        <f t="shared" si="50"/>
        <v>0</v>
      </c>
      <c r="W264" s="197">
        <v>0</v>
      </c>
      <c r="X264" s="198">
        <f t="shared" si="51"/>
        <v>0</v>
      </c>
      <c r="Y264" s="37"/>
      <c r="Z264" s="37"/>
      <c r="AA264" s="37"/>
      <c r="AB264" s="37"/>
      <c r="AC264" s="37"/>
      <c r="AD264" s="37"/>
      <c r="AE264" s="37"/>
      <c r="AR264" s="199" t="s">
        <v>821</v>
      </c>
      <c r="AT264" s="199" t="s">
        <v>331</v>
      </c>
      <c r="AU264" s="199" t="s">
        <v>96</v>
      </c>
      <c r="AY264" s="19" t="s">
        <v>329</v>
      </c>
      <c r="BE264" s="115">
        <f t="shared" si="52"/>
        <v>0</v>
      </c>
      <c r="BF264" s="115">
        <f t="shared" si="53"/>
        <v>0</v>
      </c>
      <c r="BG264" s="115">
        <f t="shared" si="54"/>
        <v>0</v>
      </c>
      <c r="BH264" s="115">
        <f t="shared" si="55"/>
        <v>0</v>
      </c>
      <c r="BI264" s="115">
        <f t="shared" si="56"/>
        <v>0</v>
      </c>
      <c r="BJ264" s="19" t="s">
        <v>96</v>
      </c>
      <c r="BK264" s="200">
        <f t="shared" si="57"/>
        <v>0</v>
      </c>
      <c r="BL264" s="19" t="s">
        <v>821</v>
      </c>
      <c r="BM264" s="199" t="s">
        <v>6429</v>
      </c>
    </row>
    <row r="265" spans="1:65" s="2" customFormat="1" ht="24.2" customHeight="1">
      <c r="A265" s="37"/>
      <c r="B265" s="153"/>
      <c r="C265" s="233" t="s">
        <v>979</v>
      </c>
      <c r="D265" s="233" t="s">
        <v>483</v>
      </c>
      <c r="E265" s="234" t="s">
        <v>6430</v>
      </c>
      <c r="F265" s="235" t="s">
        <v>6431</v>
      </c>
      <c r="G265" s="236" t="s">
        <v>646</v>
      </c>
      <c r="H265" s="237">
        <v>1</v>
      </c>
      <c r="I265" s="238"/>
      <c r="J265" s="239"/>
      <c r="K265" s="237">
        <f t="shared" si="45"/>
        <v>0</v>
      </c>
      <c r="L265" s="239"/>
      <c r="M265" s="240"/>
      <c r="N265" s="241" t="s">
        <v>1</v>
      </c>
      <c r="O265" s="195" t="s">
        <v>47</v>
      </c>
      <c r="P265" s="196">
        <f t="shared" si="46"/>
        <v>0</v>
      </c>
      <c r="Q265" s="196">
        <f t="shared" si="47"/>
        <v>0</v>
      </c>
      <c r="R265" s="196">
        <f t="shared" si="48"/>
        <v>0</v>
      </c>
      <c r="S265" s="66"/>
      <c r="T265" s="197">
        <f t="shared" si="49"/>
        <v>0</v>
      </c>
      <c r="U265" s="197">
        <v>9.5E-4</v>
      </c>
      <c r="V265" s="197">
        <f t="shared" si="50"/>
        <v>9.5E-4</v>
      </c>
      <c r="W265" s="197">
        <v>0</v>
      </c>
      <c r="X265" s="198">
        <f t="shared" si="51"/>
        <v>0</v>
      </c>
      <c r="Y265" s="37"/>
      <c r="Z265" s="37"/>
      <c r="AA265" s="37"/>
      <c r="AB265" s="37"/>
      <c r="AC265" s="37"/>
      <c r="AD265" s="37"/>
      <c r="AE265" s="37"/>
      <c r="AR265" s="199" t="s">
        <v>1223</v>
      </c>
      <c r="AT265" s="199" t="s">
        <v>483</v>
      </c>
      <c r="AU265" s="199" t="s">
        <v>96</v>
      </c>
      <c r="AY265" s="19" t="s">
        <v>329</v>
      </c>
      <c r="BE265" s="115">
        <f t="shared" si="52"/>
        <v>0</v>
      </c>
      <c r="BF265" s="115">
        <f t="shared" si="53"/>
        <v>0</v>
      </c>
      <c r="BG265" s="115">
        <f t="shared" si="54"/>
        <v>0</v>
      </c>
      <c r="BH265" s="115">
        <f t="shared" si="55"/>
        <v>0</v>
      </c>
      <c r="BI265" s="115">
        <f t="shared" si="56"/>
        <v>0</v>
      </c>
      <c r="BJ265" s="19" t="s">
        <v>96</v>
      </c>
      <c r="BK265" s="200">
        <f t="shared" si="57"/>
        <v>0</v>
      </c>
      <c r="BL265" s="19" t="s">
        <v>1223</v>
      </c>
      <c r="BM265" s="199" t="s">
        <v>6432</v>
      </c>
    </row>
    <row r="266" spans="1:65" s="2" customFormat="1" ht="24.2" customHeight="1">
      <c r="A266" s="37"/>
      <c r="B266" s="153"/>
      <c r="C266" s="187" t="s">
        <v>986</v>
      </c>
      <c r="D266" s="187" t="s">
        <v>331</v>
      </c>
      <c r="E266" s="188" t="s">
        <v>6433</v>
      </c>
      <c r="F266" s="189" t="s">
        <v>6434</v>
      </c>
      <c r="G266" s="190" t="s">
        <v>646</v>
      </c>
      <c r="H266" s="191">
        <v>2</v>
      </c>
      <c r="I266" s="192"/>
      <c r="J266" s="192"/>
      <c r="K266" s="191">
        <f t="shared" si="45"/>
        <v>0</v>
      </c>
      <c r="L266" s="193"/>
      <c r="M266" s="38"/>
      <c r="N266" s="194" t="s">
        <v>1</v>
      </c>
      <c r="O266" s="195" t="s">
        <v>47</v>
      </c>
      <c r="P266" s="196">
        <f t="shared" si="46"/>
        <v>0</v>
      </c>
      <c r="Q266" s="196">
        <f t="shared" si="47"/>
        <v>0</v>
      </c>
      <c r="R266" s="196">
        <f t="shared" si="48"/>
        <v>0</v>
      </c>
      <c r="S266" s="66"/>
      <c r="T266" s="197">
        <f t="shared" si="49"/>
        <v>0</v>
      </c>
      <c r="U266" s="197">
        <v>1.6000000000000001E-4</v>
      </c>
      <c r="V266" s="197">
        <f t="shared" si="50"/>
        <v>3.2000000000000003E-4</v>
      </c>
      <c r="W266" s="197">
        <v>0</v>
      </c>
      <c r="X266" s="198">
        <f t="shared" si="51"/>
        <v>0</v>
      </c>
      <c r="Y266" s="37"/>
      <c r="Z266" s="37"/>
      <c r="AA266" s="37"/>
      <c r="AB266" s="37"/>
      <c r="AC266" s="37"/>
      <c r="AD266" s="37"/>
      <c r="AE266" s="37"/>
      <c r="AR266" s="199" t="s">
        <v>821</v>
      </c>
      <c r="AT266" s="199" t="s">
        <v>331</v>
      </c>
      <c r="AU266" s="199" t="s">
        <v>96</v>
      </c>
      <c r="AY266" s="19" t="s">
        <v>329</v>
      </c>
      <c r="BE266" s="115">
        <f t="shared" si="52"/>
        <v>0</v>
      </c>
      <c r="BF266" s="115">
        <f t="shared" si="53"/>
        <v>0</v>
      </c>
      <c r="BG266" s="115">
        <f t="shared" si="54"/>
        <v>0</v>
      </c>
      <c r="BH266" s="115">
        <f t="shared" si="55"/>
        <v>0</v>
      </c>
      <c r="BI266" s="115">
        <f t="shared" si="56"/>
        <v>0</v>
      </c>
      <c r="BJ266" s="19" t="s">
        <v>96</v>
      </c>
      <c r="BK266" s="200">
        <f t="shared" si="57"/>
        <v>0</v>
      </c>
      <c r="BL266" s="19" t="s">
        <v>821</v>
      </c>
      <c r="BM266" s="199" t="s">
        <v>6435</v>
      </c>
    </row>
    <row r="267" spans="1:65" s="2" customFormat="1" ht="24.2" customHeight="1">
      <c r="A267" s="37"/>
      <c r="B267" s="153"/>
      <c r="C267" s="233" t="s">
        <v>996</v>
      </c>
      <c r="D267" s="233" t="s">
        <v>483</v>
      </c>
      <c r="E267" s="234" t="s">
        <v>6436</v>
      </c>
      <c r="F267" s="235" t="s">
        <v>6437</v>
      </c>
      <c r="G267" s="236" t="s">
        <v>646</v>
      </c>
      <c r="H267" s="237">
        <v>2</v>
      </c>
      <c r="I267" s="238"/>
      <c r="J267" s="239"/>
      <c r="K267" s="237">
        <f t="shared" si="45"/>
        <v>0</v>
      </c>
      <c r="L267" s="239"/>
      <c r="M267" s="240"/>
      <c r="N267" s="241" t="s">
        <v>1</v>
      </c>
      <c r="O267" s="195" t="s">
        <v>47</v>
      </c>
      <c r="P267" s="196">
        <f t="shared" si="46"/>
        <v>0</v>
      </c>
      <c r="Q267" s="196">
        <f t="shared" si="47"/>
        <v>0</v>
      </c>
      <c r="R267" s="196">
        <f t="shared" si="48"/>
        <v>0</v>
      </c>
      <c r="S267" s="66"/>
      <c r="T267" s="197">
        <f t="shared" si="49"/>
        <v>0</v>
      </c>
      <c r="U267" s="197">
        <v>5.3099999999999996E-3</v>
      </c>
      <c r="V267" s="197">
        <f t="shared" si="50"/>
        <v>1.0619999999999999E-2</v>
      </c>
      <c r="W267" s="197">
        <v>0</v>
      </c>
      <c r="X267" s="198">
        <f t="shared" si="51"/>
        <v>0</v>
      </c>
      <c r="Y267" s="37"/>
      <c r="Z267" s="37"/>
      <c r="AA267" s="37"/>
      <c r="AB267" s="37"/>
      <c r="AC267" s="37"/>
      <c r="AD267" s="37"/>
      <c r="AE267" s="37"/>
      <c r="AR267" s="199" t="s">
        <v>1223</v>
      </c>
      <c r="AT267" s="199" t="s">
        <v>483</v>
      </c>
      <c r="AU267" s="199" t="s">
        <v>96</v>
      </c>
      <c r="AY267" s="19" t="s">
        <v>329</v>
      </c>
      <c r="BE267" s="115">
        <f t="shared" si="52"/>
        <v>0</v>
      </c>
      <c r="BF267" s="115">
        <f t="shared" si="53"/>
        <v>0</v>
      </c>
      <c r="BG267" s="115">
        <f t="shared" si="54"/>
        <v>0</v>
      </c>
      <c r="BH267" s="115">
        <f t="shared" si="55"/>
        <v>0</v>
      </c>
      <c r="BI267" s="115">
        <f t="shared" si="56"/>
        <v>0</v>
      </c>
      <c r="BJ267" s="19" t="s">
        <v>96</v>
      </c>
      <c r="BK267" s="200">
        <f t="shared" si="57"/>
        <v>0</v>
      </c>
      <c r="BL267" s="19" t="s">
        <v>1223</v>
      </c>
      <c r="BM267" s="199" t="s">
        <v>6438</v>
      </c>
    </row>
    <row r="268" spans="1:65" s="2" customFormat="1" ht="21.75" customHeight="1">
      <c r="A268" s="37"/>
      <c r="B268" s="153"/>
      <c r="C268" s="187" t="s">
        <v>1000</v>
      </c>
      <c r="D268" s="187" t="s">
        <v>331</v>
      </c>
      <c r="E268" s="188" t="s">
        <v>6439</v>
      </c>
      <c r="F268" s="189" t="s">
        <v>6440</v>
      </c>
      <c r="G268" s="190" t="s">
        <v>334</v>
      </c>
      <c r="H268" s="191">
        <v>1</v>
      </c>
      <c r="I268" s="192"/>
      <c r="J268" s="192"/>
      <c r="K268" s="191">
        <f t="shared" si="45"/>
        <v>0</v>
      </c>
      <c r="L268" s="193"/>
      <c r="M268" s="38"/>
      <c r="N268" s="194" t="s">
        <v>1</v>
      </c>
      <c r="O268" s="195" t="s">
        <v>47</v>
      </c>
      <c r="P268" s="196">
        <f t="shared" si="46"/>
        <v>0</v>
      </c>
      <c r="Q268" s="196">
        <f t="shared" si="47"/>
        <v>0</v>
      </c>
      <c r="R268" s="196">
        <f t="shared" si="48"/>
        <v>0</v>
      </c>
      <c r="S268" s="66"/>
      <c r="T268" s="197">
        <f t="shared" si="49"/>
        <v>0</v>
      </c>
      <c r="U268" s="197">
        <v>0</v>
      </c>
      <c r="V268" s="197">
        <f t="shared" si="50"/>
        <v>0</v>
      </c>
      <c r="W268" s="197">
        <v>0</v>
      </c>
      <c r="X268" s="198">
        <f t="shared" si="51"/>
        <v>0</v>
      </c>
      <c r="Y268" s="37"/>
      <c r="Z268" s="37"/>
      <c r="AA268" s="37"/>
      <c r="AB268" s="37"/>
      <c r="AC268" s="37"/>
      <c r="AD268" s="37"/>
      <c r="AE268" s="37"/>
      <c r="AR268" s="199" t="s">
        <v>821</v>
      </c>
      <c r="AT268" s="199" t="s">
        <v>331</v>
      </c>
      <c r="AU268" s="199" t="s">
        <v>96</v>
      </c>
      <c r="AY268" s="19" t="s">
        <v>329</v>
      </c>
      <c r="BE268" s="115">
        <f t="shared" si="52"/>
        <v>0</v>
      </c>
      <c r="BF268" s="115">
        <f t="shared" si="53"/>
        <v>0</v>
      </c>
      <c r="BG268" s="115">
        <f t="shared" si="54"/>
        <v>0</v>
      </c>
      <c r="BH268" s="115">
        <f t="shared" si="55"/>
        <v>0</v>
      </c>
      <c r="BI268" s="115">
        <f t="shared" si="56"/>
        <v>0</v>
      </c>
      <c r="BJ268" s="19" t="s">
        <v>96</v>
      </c>
      <c r="BK268" s="200">
        <f t="shared" si="57"/>
        <v>0</v>
      </c>
      <c r="BL268" s="19" t="s">
        <v>821</v>
      </c>
      <c r="BM268" s="199" t="s">
        <v>6441</v>
      </c>
    </row>
    <row r="269" spans="1:65" s="2" customFormat="1" ht="21.75" customHeight="1">
      <c r="A269" s="37"/>
      <c r="B269" s="153"/>
      <c r="C269" s="233" t="s">
        <v>1004</v>
      </c>
      <c r="D269" s="233" t="s">
        <v>483</v>
      </c>
      <c r="E269" s="234" t="s">
        <v>6442</v>
      </c>
      <c r="F269" s="235" t="s">
        <v>6443</v>
      </c>
      <c r="G269" s="236" t="s">
        <v>646</v>
      </c>
      <c r="H269" s="237">
        <v>1</v>
      </c>
      <c r="I269" s="238"/>
      <c r="J269" s="239"/>
      <c r="K269" s="237">
        <f t="shared" si="45"/>
        <v>0</v>
      </c>
      <c r="L269" s="239"/>
      <c r="M269" s="240"/>
      <c r="N269" s="241" t="s">
        <v>1</v>
      </c>
      <c r="O269" s="195" t="s">
        <v>47</v>
      </c>
      <c r="P269" s="196">
        <f t="shared" si="46"/>
        <v>0</v>
      </c>
      <c r="Q269" s="196">
        <f t="shared" si="47"/>
        <v>0</v>
      </c>
      <c r="R269" s="196">
        <f t="shared" si="48"/>
        <v>0</v>
      </c>
      <c r="S269" s="66"/>
      <c r="T269" s="197">
        <f t="shared" si="49"/>
        <v>0</v>
      </c>
      <c r="U269" s="197">
        <v>3.2000000000000002E-3</v>
      </c>
      <c r="V269" s="197">
        <f t="shared" si="50"/>
        <v>3.2000000000000002E-3</v>
      </c>
      <c r="W269" s="197">
        <v>0</v>
      </c>
      <c r="X269" s="198">
        <f t="shared" si="51"/>
        <v>0</v>
      </c>
      <c r="Y269" s="37"/>
      <c r="Z269" s="37"/>
      <c r="AA269" s="37"/>
      <c r="AB269" s="37"/>
      <c r="AC269" s="37"/>
      <c r="AD269" s="37"/>
      <c r="AE269" s="37"/>
      <c r="AR269" s="199" t="s">
        <v>3422</v>
      </c>
      <c r="AT269" s="199" t="s">
        <v>483</v>
      </c>
      <c r="AU269" s="199" t="s">
        <v>96</v>
      </c>
      <c r="AY269" s="19" t="s">
        <v>329</v>
      </c>
      <c r="BE269" s="115">
        <f t="shared" si="52"/>
        <v>0</v>
      </c>
      <c r="BF269" s="115">
        <f t="shared" si="53"/>
        <v>0</v>
      </c>
      <c r="BG269" s="115">
        <f t="shared" si="54"/>
        <v>0</v>
      </c>
      <c r="BH269" s="115">
        <f t="shared" si="55"/>
        <v>0</v>
      </c>
      <c r="BI269" s="115">
        <f t="shared" si="56"/>
        <v>0</v>
      </c>
      <c r="BJ269" s="19" t="s">
        <v>96</v>
      </c>
      <c r="BK269" s="200">
        <f t="shared" si="57"/>
        <v>0</v>
      </c>
      <c r="BL269" s="19" t="s">
        <v>821</v>
      </c>
      <c r="BM269" s="199" t="s">
        <v>6444</v>
      </c>
    </row>
    <row r="270" spans="1:65" s="2" customFormat="1" ht="16.5" customHeight="1">
      <c r="A270" s="37"/>
      <c r="B270" s="153"/>
      <c r="C270" s="233" t="s">
        <v>1008</v>
      </c>
      <c r="D270" s="233" t="s">
        <v>483</v>
      </c>
      <c r="E270" s="234" t="s">
        <v>6445</v>
      </c>
      <c r="F270" s="235" t="s">
        <v>6446</v>
      </c>
      <c r="G270" s="236" t="s">
        <v>646</v>
      </c>
      <c r="H270" s="237">
        <v>1</v>
      </c>
      <c r="I270" s="238"/>
      <c r="J270" s="239"/>
      <c r="K270" s="237">
        <f t="shared" si="45"/>
        <v>0</v>
      </c>
      <c r="L270" s="239"/>
      <c r="M270" s="240"/>
      <c r="N270" s="241" t="s">
        <v>1</v>
      </c>
      <c r="O270" s="195" t="s">
        <v>47</v>
      </c>
      <c r="P270" s="196">
        <f t="shared" si="46"/>
        <v>0</v>
      </c>
      <c r="Q270" s="196">
        <f t="shared" si="47"/>
        <v>0</v>
      </c>
      <c r="R270" s="196">
        <f t="shared" si="48"/>
        <v>0</v>
      </c>
      <c r="S270" s="66"/>
      <c r="T270" s="197">
        <f t="shared" si="49"/>
        <v>0</v>
      </c>
      <c r="U270" s="197">
        <v>1E-3</v>
      </c>
      <c r="V270" s="197">
        <f t="shared" si="50"/>
        <v>1E-3</v>
      </c>
      <c r="W270" s="197">
        <v>0</v>
      </c>
      <c r="X270" s="198">
        <f t="shared" si="51"/>
        <v>0</v>
      </c>
      <c r="Y270" s="37"/>
      <c r="Z270" s="37"/>
      <c r="AA270" s="37"/>
      <c r="AB270" s="37"/>
      <c r="AC270" s="37"/>
      <c r="AD270" s="37"/>
      <c r="AE270" s="37"/>
      <c r="AR270" s="199" t="s">
        <v>3422</v>
      </c>
      <c r="AT270" s="199" t="s">
        <v>483</v>
      </c>
      <c r="AU270" s="199" t="s">
        <v>96</v>
      </c>
      <c r="AY270" s="19" t="s">
        <v>329</v>
      </c>
      <c r="BE270" s="115">
        <f t="shared" si="52"/>
        <v>0</v>
      </c>
      <c r="BF270" s="115">
        <f t="shared" si="53"/>
        <v>0</v>
      </c>
      <c r="BG270" s="115">
        <f t="shared" si="54"/>
        <v>0</v>
      </c>
      <c r="BH270" s="115">
        <f t="shared" si="55"/>
        <v>0</v>
      </c>
      <c r="BI270" s="115">
        <f t="shared" si="56"/>
        <v>0</v>
      </c>
      <c r="BJ270" s="19" t="s">
        <v>96</v>
      </c>
      <c r="BK270" s="200">
        <f t="shared" si="57"/>
        <v>0</v>
      </c>
      <c r="BL270" s="19" t="s">
        <v>821</v>
      </c>
      <c r="BM270" s="199" t="s">
        <v>6447</v>
      </c>
    </row>
    <row r="271" spans="1:65" s="2" customFormat="1" ht="21.75" customHeight="1">
      <c r="A271" s="37"/>
      <c r="B271" s="153"/>
      <c r="C271" s="187" t="s">
        <v>1012</v>
      </c>
      <c r="D271" s="187" t="s">
        <v>331</v>
      </c>
      <c r="E271" s="188" t="s">
        <v>6448</v>
      </c>
      <c r="F271" s="189" t="s">
        <v>6449</v>
      </c>
      <c r="G271" s="190" t="s">
        <v>342</v>
      </c>
      <c r="H271" s="191">
        <v>41.5</v>
      </c>
      <c r="I271" s="192"/>
      <c r="J271" s="192"/>
      <c r="K271" s="191">
        <f t="shared" si="45"/>
        <v>0</v>
      </c>
      <c r="L271" s="193"/>
      <c r="M271" s="38"/>
      <c r="N271" s="194" t="s">
        <v>1</v>
      </c>
      <c r="O271" s="195" t="s">
        <v>47</v>
      </c>
      <c r="P271" s="196">
        <f t="shared" si="46"/>
        <v>0</v>
      </c>
      <c r="Q271" s="196">
        <f t="shared" si="47"/>
        <v>0</v>
      </c>
      <c r="R271" s="196">
        <f t="shared" si="48"/>
        <v>0</v>
      </c>
      <c r="S271" s="66"/>
      <c r="T271" s="197">
        <f t="shared" si="49"/>
        <v>0</v>
      </c>
      <c r="U271" s="197">
        <v>0</v>
      </c>
      <c r="V271" s="197">
        <f t="shared" si="50"/>
        <v>0</v>
      </c>
      <c r="W271" s="197">
        <v>0</v>
      </c>
      <c r="X271" s="198">
        <f t="shared" si="51"/>
        <v>0</v>
      </c>
      <c r="Y271" s="37"/>
      <c r="Z271" s="37"/>
      <c r="AA271" s="37"/>
      <c r="AB271" s="37"/>
      <c r="AC271" s="37"/>
      <c r="AD271" s="37"/>
      <c r="AE271" s="37"/>
      <c r="AR271" s="199" t="s">
        <v>821</v>
      </c>
      <c r="AT271" s="199" t="s">
        <v>331</v>
      </c>
      <c r="AU271" s="199" t="s">
        <v>96</v>
      </c>
      <c r="AY271" s="19" t="s">
        <v>329</v>
      </c>
      <c r="BE271" s="115">
        <f t="shared" si="52"/>
        <v>0</v>
      </c>
      <c r="BF271" s="115">
        <f t="shared" si="53"/>
        <v>0</v>
      </c>
      <c r="BG271" s="115">
        <f t="shared" si="54"/>
        <v>0</v>
      </c>
      <c r="BH271" s="115">
        <f t="shared" si="55"/>
        <v>0</v>
      </c>
      <c r="BI271" s="115">
        <f t="shared" si="56"/>
        <v>0</v>
      </c>
      <c r="BJ271" s="19" t="s">
        <v>96</v>
      </c>
      <c r="BK271" s="200">
        <f t="shared" si="57"/>
        <v>0</v>
      </c>
      <c r="BL271" s="19" t="s">
        <v>821</v>
      </c>
      <c r="BM271" s="199" t="s">
        <v>6450</v>
      </c>
    </row>
    <row r="272" spans="1:65" s="2" customFormat="1" ht="24.2" customHeight="1">
      <c r="A272" s="37"/>
      <c r="B272" s="153"/>
      <c r="C272" s="187" t="s">
        <v>1018</v>
      </c>
      <c r="D272" s="187" t="s">
        <v>331</v>
      </c>
      <c r="E272" s="188" t="s">
        <v>6084</v>
      </c>
      <c r="F272" s="189" t="s">
        <v>6085</v>
      </c>
      <c r="G272" s="190" t="s">
        <v>3368</v>
      </c>
      <c r="H272" s="191">
        <v>1</v>
      </c>
      <c r="I272" s="192"/>
      <c r="J272" s="192"/>
      <c r="K272" s="191">
        <f t="shared" si="45"/>
        <v>0</v>
      </c>
      <c r="L272" s="193"/>
      <c r="M272" s="38"/>
      <c r="N272" s="194" t="s">
        <v>1</v>
      </c>
      <c r="O272" s="195" t="s">
        <v>47</v>
      </c>
      <c r="P272" s="196">
        <f t="shared" si="46"/>
        <v>0</v>
      </c>
      <c r="Q272" s="196">
        <f t="shared" si="47"/>
        <v>0</v>
      </c>
      <c r="R272" s="196">
        <f t="shared" si="48"/>
        <v>0</v>
      </c>
      <c r="S272" s="66"/>
      <c r="T272" s="197">
        <f t="shared" si="49"/>
        <v>0</v>
      </c>
      <c r="U272" s="197">
        <v>0</v>
      </c>
      <c r="V272" s="197">
        <f t="shared" si="50"/>
        <v>0</v>
      </c>
      <c r="W272" s="197">
        <v>0</v>
      </c>
      <c r="X272" s="198">
        <f t="shared" si="51"/>
        <v>0</v>
      </c>
      <c r="Y272" s="37"/>
      <c r="Z272" s="37"/>
      <c r="AA272" s="37"/>
      <c r="AB272" s="37"/>
      <c r="AC272" s="37"/>
      <c r="AD272" s="37"/>
      <c r="AE272" s="37"/>
      <c r="AR272" s="199" t="s">
        <v>821</v>
      </c>
      <c r="AT272" s="199" t="s">
        <v>331</v>
      </c>
      <c r="AU272" s="199" t="s">
        <v>96</v>
      </c>
      <c r="AY272" s="19" t="s">
        <v>329</v>
      </c>
      <c r="BE272" s="115">
        <f t="shared" si="52"/>
        <v>0</v>
      </c>
      <c r="BF272" s="115">
        <f t="shared" si="53"/>
        <v>0</v>
      </c>
      <c r="BG272" s="115">
        <f t="shared" si="54"/>
        <v>0</v>
      </c>
      <c r="BH272" s="115">
        <f t="shared" si="55"/>
        <v>0</v>
      </c>
      <c r="BI272" s="115">
        <f t="shared" si="56"/>
        <v>0</v>
      </c>
      <c r="BJ272" s="19" t="s">
        <v>96</v>
      </c>
      <c r="BK272" s="200">
        <f t="shared" si="57"/>
        <v>0</v>
      </c>
      <c r="BL272" s="19" t="s">
        <v>821</v>
      </c>
      <c r="BM272" s="199" t="s">
        <v>6451</v>
      </c>
    </row>
    <row r="273" spans="1:65" s="12" customFormat="1" ht="25.9" customHeight="1">
      <c r="B273" s="173"/>
      <c r="D273" s="174" t="s">
        <v>82</v>
      </c>
      <c r="E273" s="175" t="s">
        <v>6087</v>
      </c>
      <c r="F273" s="175" t="s">
        <v>6088</v>
      </c>
      <c r="I273" s="176"/>
      <c r="J273" s="176"/>
      <c r="K273" s="177">
        <f>BK273</f>
        <v>0</v>
      </c>
      <c r="M273" s="173"/>
      <c r="N273" s="178"/>
      <c r="O273" s="179"/>
      <c r="P273" s="179"/>
      <c r="Q273" s="180">
        <f>SUM(Q274:Q275)</f>
        <v>0</v>
      </c>
      <c r="R273" s="180">
        <f>SUM(R274:R275)</f>
        <v>0</v>
      </c>
      <c r="S273" s="179"/>
      <c r="T273" s="181">
        <f>SUM(T274:T275)</f>
        <v>0</v>
      </c>
      <c r="U273" s="179"/>
      <c r="V273" s="181">
        <f>SUM(V274:V275)</f>
        <v>0</v>
      </c>
      <c r="W273" s="179"/>
      <c r="X273" s="182">
        <f>SUM(X274:X275)</f>
        <v>0</v>
      </c>
      <c r="AR273" s="174" t="s">
        <v>335</v>
      </c>
      <c r="AT273" s="183" t="s">
        <v>82</v>
      </c>
      <c r="AU273" s="183" t="s">
        <v>83</v>
      </c>
      <c r="AY273" s="174" t="s">
        <v>329</v>
      </c>
      <c r="BK273" s="184">
        <f>SUM(BK274:BK275)</f>
        <v>0</v>
      </c>
    </row>
    <row r="274" spans="1:65" s="2" customFormat="1" ht="16.5" customHeight="1">
      <c r="A274" s="37"/>
      <c r="B274" s="153"/>
      <c r="C274" s="187" t="s">
        <v>1026</v>
      </c>
      <c r="D274" s="187" t="s">
        <v>331</v>
      </c>
      <c r="E274" s="188" t="s">
        <v>6089</v>
      </c>
      <c r="F274" s="189" t="s">
        <v>6090</v>
      </c>
      <c r="G274" s="190" t="s">
        <v>6091</v>
      </c>
      <c r="H274" s="191">
        <v>1</v>
      </c>
      <c r="I274" s="192"/>
      <c r="J274" s="192"/>
      <c r="K274" s="191">
        <f>ROUND(P274*H274,3)</f>
        <v>0</v>
      </c>
      <c r="L274" s="193"/>
      <c r="M274" s="38"/>
      <c r="N274" s="194" t="s">
        <v>1</v>
      </c>
      <c r="O274" s="195" t="s">
        <v>47</v>
      </c>
      <c r="P274" s="196">
        <f>I274+J274</f>
        <v>0</v>
      </c>
      <c r="Q274" s="196">
        <f>ROUND(I274*H274,3)</f>
        <v>0</v>
      </c>
      <c r="R274" s="196">
        <f>ROUND(J274*H274,3)</f>
        <v>0</v>
      </c>
      <c r="S274" s="66"/>
      <c r="T274" s="197">
        <f>S274*H274</f>
        <v>0</v>
      </c>
      <c r="U274" s="197">
        <v>0</v>
      </c>
      <c r="V274" s="197">
        <f>U274*H274</f>
        <v>0</v>
      </c>
      <c r="W274" s="197">
        <v>0</v>
      </c>
      <c r="X274" s="198">
        <f>W274*H274</f>
        <v>0</v>
      </c>
      <c r="Y274" s="37"/>
      <c r="Z274" s="37"/>
      <c r="AA274" s="37"/>
      <c r="AB274" s="37"/>
      <c r="AC274" s="37"/>
      <c r="AD274" s="37"/>
      <c r="AE274" s="37"/>
      <c r="AR274" s="199" t="s">
        <v>3295</v>
      </c>
      <c r="AT274" s="199" t="s">
        <v>331</v>
      </c>
      <c r="AU274" s="199" t="s">
        <v>90</v>
      </c>
      <c r="AY274" s="19" t="s">
        <v>329</v>
      </c>
      <c r="BE274" s="115">
        <f>IF(O274="základná",K274,0)</f>
        <v>0</v>
      </c>
      <c r="BF274" s="115">
        <f>IF(O274="znížená",K274,0)</f>
        <v>0</v>
      </c>
      <c r="BG274" s="115">
        <f>IF(O274="zákl. prenesená",K274,0)</f>
        <v>0</v>
      </c>
      <c r="BH274" s="115">
        <f>IF(O274="zníž. prenesená",K274,0)</f>
        <v>0</v>
      </c>
      <c r="BI274" s="115">
        <f>IF(O274="nulová",K274,0)</f>
        <v>0</v>
      </c>
      <c r="BJ274" s="19" t="s">
        <v>96</v>
      </c>
      <c r="BK274" s="200">
        <f>ROUND(P274*H274,3)</f>
        <v>0</v>
      </c>
      <c r="BL274" s="19" t="s">
        <v>3295</v>
      </c>
      <c r="BM274" s="199" t="s">
        <v>6452</v>
      </c>
    </row>
    <row r="275" spans="1:65" s="2" customFormat="1" ht="16.5" customHeight="1">
      <c r="A275" s="37"/>
      <c r="B275" s="153"/>
      <c r="C275" s="187" t="s">
        <v>1031</v>
      </c>
      <c r="D275" s="187" t="s">
        <v>331</v>
      </c>
      <c r="E275" s="188" t="s">
        <v>6099</v>
      </c>
      <c r="F275" s="189" t="s">
        <v>6100</v>
      </c>
      <c r="G275" s="190" t="s">
        <v>6091</v>
      </c>
      <c r="H275" s="191">
        <v>1</v>
      </c>
      <c r="I275" s="192"/>
      <c r="J275" s="192"/>
      <c r="K275" s="191">
        <f>ROUND(P275*H275,3)</f>
        <v>0</v>
      </c>
      <c r="L275" s="193"/>
      <c r="M275" s="38"/>
      <c r="N275" s="242" t="s">
        <v>1</v>
      </c>
      <c r="O275" s="243" t="s">
        <v>47</v>
      </c>
      <c r="P275" s="244">
        <f>I275+J275</f>
        <v>0</v>
      </c>
      <c r="Q275" s="244">
        <f>ROUND(I275*H275,3)</f>
        <v>0</v>
      </c>
      <c r="R275" s="244">
        <f>ROUND(J275*H275,3)</f>
        <v>0</v>
      </c>
      <c r="S275" s="245"/>
      <c r="T275" s="246">
        <f>S275*H275</f>
        <v>0</v>
      </c>
      <c r="U275" s="246">
        <v>0</v>
      </c>
      <c r="V275" s="246">
        <f>U275*H275</f>
        <v>0</v>
      </c>
      <c r="W275" s="246">
        <v>0</v>
      </c>
      <c r="X275" s="247">
        <f>W275*H275</f>
        <v>0</v>
      </c>
      <c r="Y275" s="37"/>
      <c r="Z275" s="37"/>
      <c r="AA275" s="37"/>
      <c r="AB275" s="37"/>
      <c r="AC275" s="37"/>
      <c r="AD275" s="37"/>
      <c r="AE275" s="37"/>
      <c r="AR275" s="199" t="s">
        <v>3295</v>
      </c>
      <c r="AT275" s="199" t="s">
        <v>331</v>
      </c>
      <c r="AU275" s="199" t="s">
        <v>90</v>
      </c>
      <c r="AY275" s="19" t="s">
        <v>329</v>
      </c>
      <c r="BE275" s="115">
        <f>IF(O275="základná",K275,0)</f>
        <v>0</v>
      </c>
      <c r="BF275" s="115">
        <f>IF(O275="znížená",K275,0)</f>
        <v>0</v>
      </c>
      <c r="BG275" s="115">
        <f>IF(O275="zákl. prenesená",K275,0)</f>
        <v>0</v>
      </c>
      <c r="BH275" s="115">
        <f>IF(O275="zníž. prenesená",K275,0)</f>
        <v>0</v>
      </c>
      <c r="BI275" s="115">
        <f>IF(O275="nulová",K275,0)</f>
        <v>0</v>
      </c>
      <c r="BJ275" s="19" t="s">
        <v>96</v>
      </c>
      <c r="BK275" s="200">
        <f>ROUND(P275*H275,3)</f>
        <v>0</v>
      </c>
      <c r="BL275" s="19" t="s">
        <v>3295</v>
      </c>
      <c r="BM275" s="199" t="s">
        <v>6453</v>
      </c>
    </row>
    <row r="276" spans="1:65" s="2" customFormat="1" ht="6.95" customHeight="1">
      <c r="A276" s="37"/>
      <c r="B276" s="55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38"/>
      <c r="N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</row>
  </sheetData>
  <autoFilter ref="C143:L275" xr:uid="{00000000-0009-0000-0000-000016000000}"/>
  <mergeCells count="17">
    <mergeCell ref="E136:H136"/>
    <mergeCell ref="M2:Z2"/>
    <mergeCell ref="D118:F118"/>
    <mergeCell ref="D119:F119"/>
    <mergeCell ref="D120:F120"/>
    <mergeCell ref="E132:H132"/>
    <mergeCell ref="E134:H134"/>
    <mergeCell ref="E85:H85"/>
    <mergeCell ref="E87:H87"/>
    <mergeCell ref="E89:H89"/>
    <mergeCell ref="D116:F116"/>
    <mergeCell ref="D117:F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32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179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272</v>
      </c>
      <c r="M8" s="22"/>
    </row>
    <row r="9" spans="1:46" s="1" customFormat="1" ht="16.5" customHeight="1">
      <c r="B9" s="22"/>
      <c r="E9" s="324" t="s">
        <v>6454</v>
      </c>
      <c r="F9" s="275"/>
      <c r="G9" s="275"/>
      <c r="H9" s="275"/>
      <c r="M9" s="22"/>
    </row>
    <row r="10" spans="1:46" s="1" customFormat="1" ht="12" customHeight="1">
      <c r="B10" s="22"/>
      <c r="D10" s="29" t="s">
        <v>274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6455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6456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6457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21. 4. 2022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276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261</v>
      </c>
      <c r="E37" s="37"/>
      <c r="F37" s="37"/>
      <c r="G37" s="37"/>
      <c r="H37" s="37"/>
      <c r="I37" s="37"/>
      <c r="J37" s="37"/>
      <c r="K37" s="35">
        <f>K114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ROUND((SUM(BE114:BE121) + SUM(BE145:BE319)),  2)</f>
        <v>0</v>
      </c>
      <c r="G41" s="130"/>
      <c r="H41" s="130"/>
      <c r="I41" s="131">
        <v>0.2</v>
      </c>
      <c r="J41" s="130"/>
      <c r="K41" s="129">
        <f>ROUND(((SUM(BE114:BE121) + SUM(BE145:BE319))*I41),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ROUND((SUM(BF114:BF121) + SUM(BF145:BF319)),  2)</f>
        <v>0</v>
      </c>
      <c r="G42" s="130"/>
      <c r="H42" s="130"/>
      <c r="I42" s="131">
        <v>0.2</v>
      </c>
      <c r="J42" s="130"/>
      <c r="K42" s="129">
        <f>ROUND(((SUM(BF114:BF121) + SUM(BF145:BF319))*I42),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ROUND((SUM(BG114:BG121) + SUM(BG145:BG319)),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ROUND((SUM(BH114:BH121) + SUM(BH145:BH319)),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ROUND((SUM(BI114:BI121) + SUM(BI145:BI319)),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1" customFormat="1" ht="16.5" customHeight="1">
      <c r="B87" s="22"/>
      <c r="E87" s="324" t="s">
        <v>6454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274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6455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6456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1.1.1 - Kotolňa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21. 4. 2022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9.25" customHeight="1">
      <c r="A98" s="37"/>
      <c r="B98" s="38"/>
      <c r="C98" s="140" t="s">
        <v>278</v>
      </c>
      <c r="D98" s="119"/>
      <c r="E98" s="119"/>
      <c r="F98" s="119"/>
      <c r="G98" s="119"/>
      <c r="H98" s="119"/>
      <c r="I98" s="141" t="s">
        <v>279</v>
      </c>
      <c r="J98" s="141" t="s">
        <v>280</v>
      </c>
      <c r="K98" s="141" t="s">
        <v>281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47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47" s="2" customFormat="1" ht="22.9" customHeight="1">
      <c r="A100" s="37"/>
      <c r="B100" s="38"/>
      <c r="C100" s="142" t="s">
        <v>282</v>
      </c>
      <c r="D100" s="37"/>
      <c r="E100" s="37"/>
      <c r="F100" s="37"/>
      <c r="G100" s="37"/>
      <c r="H100" s="37"/>
      <c r="I100" s="79">
        <f t="shared" ref="I100:J102" si="0">Q145</f>
        <v>0</v>
      </c>
      <c r="J100" s="79">
        <f t="shared" si="0"/>
        <v>0</v>
      </c>
      <c r="K100" s="79">
        <f>K145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283</v>
      </c>
    </row>
    <row r="101" spans="1:47" s="9" customFormat="1" ht="24.95" customHeight="1">
      <c r="B101" s="143"/>
      <c r="D101" s="144" t="s">
        <v>284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K146</f>
        <v>0</v>
      </c>
      <c r="M101" s="143"/>
    </row>
    <row r="102" spans="1:47" s="10" customFormat="1" ht="19.899999999999999" customHeight="1">
      <c r="B102" s="147"/>
      <c r="D102" s="148" t="s">
        <v>1363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K147</f>
        <v>0</v>
      </c>
      <c r="M102" s="147"/>
    </row>
    <row r="103" spans="1:47" s="10" customFormat="1" ht="19.899999999999999" customHeight="1">
      <c r="B103" s="147"/>
      <c r="D103" s="148" t="s">
        <v>290</v>
      </c>
      <c r="E103" s="149"/>
      <c r="F103" s="149"/>
      <c r="G103" s="149"/>
      <c r="H103" s="149"/>
      <c r="I103" s="150">
        <f>Q149</f>
        <v>0</v>
      </c>
      <c r="J103" s="150">
        <f>R149</f>
        <v>0</v>
      </c>
      <c r="K103" s="150">
        <f>K149</f>
        <v>0</v>
      </c>
      <c r="M103" s="147"/>
    </row>
    <row r="104" spans="1:47" s="9" customFormat="1" ht="24.95" customHeight="1">
      <c r="B104" s="143"/>
      <c r="D104" s="144" t="s">
        <v>291</v>
      </c>
      <c r="E104" s="145"/>
      <c r="F104" s="145"/>
      <c r="G104" s="145"/>
      <c r="H104" s="145"/>
      <c r="I104" s="146">
        <f>Q151</f>
        <v>0</v>
      </c>
      <c r="J104" s="146">
        <f>R151</f>
        <v>0</v>
      </c>
      <c r="K104" s="146">
        <f>K151</f>
        <v>0</v>
      </c>
      <c r="M104" s="143"/>
    </row>
    <row r="105" spans="1:47" s="10" customFormat="1" ht="19.899999999999999" customHeight="1">
      <c r="B105" s="147"/>
      <c r="D105" s="148" t="s">
        <v>293</v>
      </c>
      <c r="E105" s="149"/>
      <c r="F105" s="149"/>
      <c r="G105" s="149"/>
      <c r="H105" s="149"/>
      <c r="I105" s="150">
        <f>Q152</f>
        <v>0</v>
      </c>
      <c r="J105" s="150">
        <f>R152</f>
        <v>0</v>
      </c>
      <c r="K105" s="150">
        <f>K152</f>
        <v>0</v>
      </c>
      <c r="M105" s="147"/>
    </row>
    <row r="106" spans="1:47" s="10" customFormat="1" ht="19.899999999999999" customHeight="1">
      <c r="B106" s="147"/>
      <c r="D106" s="148" t="s">
        <v>1365</v>
      </c>
      <c r="E106" s="149"/>
      <c r="F106" s="149"/>
      <c r="G106" s="149"/>
      <c r="H106" s="149"/>
      <c r="I106" s="150">
        <f>Q172</f>
        <v>0</v>
      </c>
      <c r="J106" s="150">
        <f>R172</f>
        <v>0</v>
      </c>
      <c r="K106" s="150">
        <f>K172</f>
        <v>0</v>
      </c>
      <c r="M106" s="147"/>
    </row>
    <row r="107" spans="1:47" s="10" customFormat="1" ht="19.899999999999999" customHeight="1">
      <c r="B107" s="147"/>
      <c r="D107" s="148" t="s">
        <v>6199</v>
      </c>
      <c r="E107" s="149"/>
      <c r="F107" s="149"/>
      <c r="G107" s="149"/>
      <c r="H107" s="149"/>
      <c r="I107" s="150">
        <f>Q184</f>
        <v>0</v>
      </c>
      <c r="J107" s="150">
        <f>R184</f>
        <v>0</v>
      </c>
      <c r="K107" s="150">
        <f>K184</f>
        <v>0</v>
      </c>
      <c r="M107" s="147"/>
    </row>
    <row r="108" spans="1:47" s="10" customFormat="1" ht="19.899999999999999" customHeight="1">
      <c r="B108" s="147"/>
      <c r="D108" s="148" t="s">
        <v>6458</v>
      </c>
      <c r="E108" s="149"/>
      <c r="F108" s="149"/>
      <c r="G108" s="149"/>
      <c r="H108" s="149"/>
      <c r="I108" s="150">
        <f>Q200</f>
        <v>0</v>
      </c>
      <c r="J108" s="150">
        <f>R200</f>
        <v>0</v>
      </c>
      <c r="K108" s="150">
        <f>K200</f>
        <v>0</v>
      </c>
      <c r="M108" s="147"/>
    </row>
    <row r="109" spans="1:47" s="10" customFormat="1" ht="19.899999999999999" customHeight="1">
      <c r="B109" s="147"/>
      <c r="D109" s="148" t="s">
        <v>6459</v>
      </c>
      <c r="E109" s="149"/>
      <c r="F109" s="149"/>
      <c r="G109" s="149"/>
      <c r="H109" s="149"/>
      <c r="I109" s="150">
        <f>Q230</f>
        <v>0</v>
      </c>
      <c r="J109" s="150">
        <f>R230</f>
        <v>0</v>
      </c>
      <c r="K109" s="150">
        <f>K230</f>
        <v>0</v>
      </c>
      <c r="M109" s="147"/>
    </row>
    <row r="110" spans="1:47" s="10" customFormat="1" ht="19.899999999999999" customHeight="1">
      <c r="B110" s="147"/>
      <c r="D110" s="148" t="s">
        <v>6460</v>
      </c>
      <c r="E110" s="149"/>
      <c r="F110" s="149"/>
      <c r="G110" s="149"/>
      <c r="H110" s="149"/>
      <c r="I110" s="150">
        <f>Q249</f>
        <v>0</v>
      </c>
      <c r="J110" s="150">
        <f>R249</f>
        <v>0</v>
      </c>
      <c r="K110" s="150">
        <f>K249</f>
        <v>0</v>
      </c>
      <c r="M110" s="147"/>
    </row>
    <row r="111" spans="1:47" s="9" customFormat="1" ht="24.95" customHeight="1">
      <c r="B111" s="143"/>
      <c r="D111" s="144" t="s">
        <v>1374</v>
      </c>
      <c r="E111" s="145"/>
      <c r="F111" s="145"/>
      <c r="G111" s="145"/>
      <c r="H111" s="145"/>
      <c r="I111" s="146">
        <f>Q318</f>
        <v>0</v>
      </c>
      <c r="J111" s="146">
        <f>R318</f>
        <v>0</v>
      </c>
      <c r="K111" s="146">
        <f>K318</f>
        <v>0</v>
      </c>
      <c r="M111" s="143"/>
    </row>
    <row r="112" spans="1:47" s="2" customFormat="1" ht="21.75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6.95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29.25" customHeight="1">
      <c r="A114" s="37"/>
      <c r="B114" s="38"/>
      <c r="C114" s="142" t="s">
        <v>302</v>
      </c>
      <c r="D114" s="37"/>
      <c r="E114" s="37"/>
      <c r="F114" s="37"/>
      <c r="G114" s="37"/>
      <c r="H114" s="37"/>
      <c r="I114" s="37"/>
      <c r="J114" s="37"/>
      <c r="K114" s="151">
        <f>ROUND(K115 + K116 + K117 + K118 + K119 + K120,2)</f>
        <v>0</v>
      </c>
      <c r="L114" s="37"/>
      <c r="M114" s="50"/>
      <c r="O114" s="152" t="s">
        <v>45</v>
      </c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18" customHeight="1">
      <c r="A115" s="37"/>
      <c r="B115" s="153"/>
      <c r="C115" s="154"/>
      <c r="D115" s="323" t="s">
        <v>303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304</v>
      </c>
      <c r="AZ115" s="157"/>
      <c r="BA115" s="157"/>
      <c r="BB115" s="157"/>
      <c r="BC115" s="157"/>
      <c r="BD115" s="157"/>
      <c r="BE115" s="160">
        <f t="shared" ref="BE115:BE120" si="1">IF(O115="základná",K115,0)</f>
        <v>0</v>
      </c>
      <c r="BF115" s="160">
        <f t="shared" ref="BF115:BF120" si="2">IF(O115="znížená",K115,0)</f>
        <v>0</v>
      </c>
      <c r="BG115" s="160">
        <f t="shared" ref="BG115:BG120" si="3">IF(O115="zákl. prenesená",K115,0)</f>
        <v>0</v>
      </c>
      <c r="BH115" s="160">
        <f t="shared" ref="BH115:BH120" si="4">IF(O115="zníž. prenesená",K115,0)</f>
        <v>0</v>
      </c>
      <c r="BI115" s="160">
        <f t="shared" ref="BI115:BI120" si="5">IF(O115="nulová",K115,0)</f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305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304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323" t="s">
        <v>306</v>
      </c>
      <c r="E117" s="328"/>
      <c r="F117" s="328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304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323" t="s">
        <v>307</v>
      </c>
      <c r="E118" s="328"/>
      <c r="F118" s="328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304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323" t="s">
        <v>308</v>
      </c>
      <c r="E119" s="328"/>
      <c r="F119" s="328"/>
      <c r="G119" s="154"/>
      <c r="H119" s="154"/>
      <c r="I119" s="154"/>
      <c r="J119" s="154"/>
      <c r="K119" s="112"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304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 ht="18" customHeight="1">
      <c r="A120" s="37"/>
      <c r="B120" s="153"/>
      <c r="C120" s="154"/>
      <c r="D120" s="155" t="s">
        <v>309</v>
      </c>
      <c r="E120" s="154"/>
      <c r="F120" s="154"/>
      <c r="G120" s="154"/>
      <c r="H120" s="154"/>
      <c r="I120" s="154"/>
      <c r="J120" s="154"/>
      <c r="K120" s="112">
        <f>ROUND(K34*T120,2)</f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310</v>
      </c>
      <c r="AZ120" s="157"/>
      <c r="BA120" s="157"/>
      <c r="BB120" s="157"/>
      <c r="BC120" s="157"/>
      <c r="BD120" s="157"/>
      <c r="BE120" s="160">
        <f t="shared" si="1"/>
        <v>0</v>
      </c>
      <c r="BF120" s="160">
        <f t="shared" si="2"/>
        <v>0</v>
      </c>
      <c r="BG120" s="160">
        <f t="shared" si="3"/>
        <v>0</v>
      </c>
      <c r="BH120" s="160">
        <f t="shared" si="4"/>
        <v>0</v>
      </c>
      <c r="BI120" s="160">
        <f t="shared" si="5"/>
        <v>0</v>
      </c>
      <c r="BJ120" s="159" t="s">
        <v>96</v>
      </c>
      <c r="BK120" s="157"/>
      <c r="BL120" s="157"/>
      <c r="BM120" s="157"/>
    </row>
    <row r="121" spans="1:65" s="2" customFormat="1" ht="11.25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9.25" customHeight="1">
      <c r="A122" s="37"/>
      <c r="B122" s="38"/>
      <c r="C122" s="118" t="s">
        <v>266</v>
      </c>
      <c r="D122" s="119"/>
      <c r="E122" s="119"/>
      <c r="F122" s="119"/>
      <c r="G122" s="119"/>
      <c r="H122" s="119"/>
      <c r="I122" s="119"/>
      <c r="J122" s="119"/>
      <c r="K122" s="120">
        <f>ROUND(K100+K114,2)</f>
        <v>0</v>
      </c>
      <c r="L122" s="119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55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7" spans="1:65" s="2" customFormat="1" ht="6.95" customHeight="1">
      <c r="A127" s="37"/>
      <c r="B127" s="57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24.95" customHeight="1">
      <c r="A128" s="37"/>
      <c r="B128" s="38"/>
      <c r="C128" s="23" t="s">
        <v>311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31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31" s="2" customFormat="1" ht="12" customHeight="1">
      <c r="A130" s="37"/>
      <c r="B130" s="38"/>
      <c r="C130" s="29" t="s">
        <v>15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31" s="2" customFormat="1" ht="16.5" customHeight="1">
      <c r="A131" s="37"/>
      <c r="B131" s="38"/>
      <c r="C131" s="37"/>
      <c r="D131" s="37"/>
      <c r="E131" s="324" t="str">
        <f>E7</f>
        <v>Krytá plaváreň Lučenec</v>
      </c>
      <c r="F131" s="325"/>
      <c r="G131" s="325"/>
      <c r="H131" s="325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31" s="1" customFormat="1" ht="12" customHeight="1">
      <c r="B132" s="22"/>
      <c r="C132" s="29" t="s">
        <v>272</v>
      </c>
      <c r="M132" s="22"/>
    </row>
    <row r="133" spans="1:31" s="1" customFormat="1" ht="16.5" customHeight="1">
      <c r="B133" s="22"/>
      <c r="E133" s="324" t="s">
        <v>6454</v>
      </c>
      <c r="F133" s="275"/>
      <c r="G133" s="275"/>
      <c r="H133" s="275"/>
      <c r="M133" s="22"/>
    </row>
    <row r="134" spans="1:31" s="1" customFormat="1" ht="12" customHeight="1">
      <c r="B134" s="22"/>
      <c r="C134" s="29" t="s">
        <v>274</v>
      </c>
      <c r="M134" s="22"/>
    </row>
    <row r="135" spans="1:31" s="2" customFormat="1" ht="16.5" customHeight="1">
      <c r="A135" s="37"/>
      <c r="B135" s="38"/>
      <c r="C135" s="37"/>
      <c r="D135" s="37"/>
      <c r="E135" s="329" t="s">
        <v>6455</v>
      </c>
      <c r="F135" s="326"/>
      <c r="G135" s="326"/>
      <c r="H135" s="326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12" customHeight="1">
      <c r="A136" s="37"/>
      <c r="B136" s="38"/>
      <c r="C136" s="29" t="s">
        <v>6456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2" customFormat="1" ht="16.5" customHeight="1">
      <c r="A137" s="37"/>
      <c r="B137" s="38"/>
      <c r="C137" s="37"/>
      <c r="D137" s="37"/>
      <c r="E137" s="305" t="str">
        <f>E13</f>
        <v>1.1.1 - Kotolňa</v>
      </c>
      <c r="F137" s="326"/>
      <c r="G137" s="326"/>
      <c r="H137" s="326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31" s="2" customFormat="1" ht="6.9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2" customFormat="1" ht="12" customHeight="1">
      <c r="A139" s="37"/>
      <c r="B139" s="38"/>
      <c r="C139" s="29" t="s">
        <v>19</v>
      </c>
      <c r="D139" s="37"/>
      <c r="E139" s="37"/>
      <c r="F139" s="27" t="str">
        <f>F16</f>
        <v>ul. Športová, Lučenec</v>
      </c>
      <c r="G139" s="37"/>
      <c r="H139" s="37"/>
      <c r="I139" s="29" t="s">
        <v>21</v>
      </c>
      <c r="J139" s="63" t="str">
        <f>IF(J16="","",J16)</f>
        <v>21. 4. 2022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31" s="2" customFormat="1" ht="6.9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15.2" customHeight="1">
      <c r="A141" s="37"/>
      <c r="B141" s="38"/>
      <c r="C141" s="29" t="s">
        <v>23</v>
      </c>
      <c r="D141" s="37"/>
      <c r="E141" s="37"/>
      <c r="F141" s="27" t="str">
        <f>E19</f>
        <v>Mesto Lučenec</v>
      </c>
      <c r="G141" s="37"/>
      <c r="H141" s="37"/>
      <c r="I141" s="29" t="s">
        <v>29</v>
      </c>
      <c r="J141" s="32" t="str">
        <f>E25</f>
        <v>Aproving, s.r.o.</v>
      </c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5.2" customHeight="1">
      <c r="A142" s="37"/>
      <c r="B142" s="38"/>
      <c r="C142" s="29" t="s">
        <v>27</v>
      </c>
      <c r="D142" s="37"/>
      <c r="E142" s="37"/>
      <c r="F142" s="27" t="str">
        <f>IF(E22="","",E22)</f>
        <v>Vyplň údaj</v>
      </c>
      <c r="G142" s="37"/>
      <c r="H142" s="37"/>
      <c r="I142" s="29" t="s">
        <v>34</v>
      </c>
      <c r="J142" s="32" t="str">
        <f>E28</f>
        <v xml:space="preserve"> </v>
      </c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10.3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11" customFormat="1" ht="29.25" customHeight="1">
      <c r="A144" s="161"/>
      <c r="B144" s="162"/>
      <c r="C144" s="163" t="s">
        <v>312</v>
      </c>
      <c r="D144" s="164" t="s">
        <v>66</v>
      </c>
      <c r="E144" s="164" t="s">
        <v>62</v>
      </c>
      <c r="F144" s="164" t="s">
        <v>63</v>
      </c>
      <c r="G144" s="164" t="s">
        <v>313</v>
      </c>
      <c r="H144" s="164" t="s">
        <v>314</v>
      </c>
      <c r="I144" s="164" t="s">
        <v>315</v>
      </c>
      <c r="J144" s="164" t="s">
        <v>316</v>
      </c>
      <c r="K144" s="165" t="s">
        <v>281</v>
      </c>
      <c r="L144" s="166" t="s">
        <v>317</v>
      </c>
      <c r="M144" s="167"/>
      <c r="N144" s="70" t="s">
        <v>1</v>
      </c>
      <c r="O144" s="71" t="s">
        <v>45</v>
      </c>
      <c r="P144" s="71" t="s">
        <v>318</v>
      </c>
      <c r="Q144" s="71" t="s">
        <v>319</v>
      </c>
      <c r="R144" s="71" t="s">
        <v>320</v>
      </c>
      <c r="S144" s="71" t="s">
        <v>321</v>
      </c>
      <c r="T144" s="71" t="s">
        <v>322</v>
      </c>
      <c r="U144" s="71" t="s">
        <v>323</v>
      </c>
      <c r="V144" s="71" t="s">
        <v>324</v>
      </c>
      <c r="W144" s="71" t="s">
        <v>325</v>
      </c>
      <c r="X144" s="72" t="s">
        <v>326</v>
      </c>
      <c r="Y144" s="161"/>
      <c r="Z144" s="161"/>
      <c r="AA144" s="161"/>
      <c r="AB144" s="161"/>
      <c r="AC144" s="161"/>
      <c r="AD144" s="161"/>
      <c r="AE144" s="161"/>
    </row>
    <row r="145" spans="1:65" s="2" customFormat="1" ht="22.9" customHeight="1">
      <c r="A145" s="37"/>
      <c r="B145" s="38"/>
      <c r="C145" s="77" t="s">
        <v>276</v>
      </c>
      <c r="D145" s="37"/>
      <c r="E145" s="37"/>
      <c r="F145" s="37"/>
      <c r="G145" s="37"/>
      <c r="H145" s="37"/>
      <c r="I145" s="37"/>
      <c r="J145" s="37"/>
      <c r="K145" s="168">
        <f>BK145</f>
        <v>0</v>
      </c>
      <c r="L145" s="37"/>
      <c r="M145" s="38"/>
      <c r="N145" s="73"/>
      <c r="O145" s="64"/>
      <c r="P145" s="74"/>
      <c r="Q145" s="169">
        <f>Q146+Q151+Q318</f>
        <v>0</v>
      </c>
      <c r="R145" s="169">
        <f>R146+R151+R318</f>
        <v>0</v>
      </c>
      <c r="S145" s="74"/>
      <c r="T145" s="170">
        <f>T146+T151+T318</f>
        <v>0</v>
      </c>
      <c r="U145" s="74"/>
      <c r="V145" s="170">
        <f>V146+V151+V318</f>
        <v>1.9163964800000002</v>
      </c>
      <c r="W145" s="74"/>
      <c r="X145" s="171">
        <f>X146+X151+X318</f>
        <v>0</v>
      </c>
      <c r="Y145" s="37"/>
      <c r="Z145" s="37"/>
      <c r="AA145" s="37"/>
      <c r="AB145" s="37"/>
      <c r="AC145" s="37"/>
      <c r="AD145" s="37"/>
      <c r="AE145" s="37"/>
      <c r="AT145" s="19" t="s">
        <v>82</v>
      </c>
      <c r="AU145" s="19" t="s">
        <v>283</v>
      </c>
      <c r="BK145" s="172">
        <f>BK146+BK151+BK318</f>
        <v>0</v>
      </c>
    </row>
    <row r="146" spans="1:65" s="12" customFormat="1" ht="25.9" customHeight="1">
      <c r="B146" s="173"/>
      <c r="D146" s="174" t="s">
        <v>82</v>
      </c>
      <c r="E146" s="175" t="s">
        <v>327</v>
      </c>
      <c r="F146" s="175" t="s">
        <v>328</v>
      </c>
      <c r="I146" s="176"/>
      <c r="J146" s="176"/>
      <c r="K146" s="177">
        <f>BK146</f>
        <v>0</v>
      </c>
      <c r="M146" s="173"/>
      <c r="N146" s="178"/>
      <c r="O146" s="179"/>
      <c r="P146" s="179"/>
      <c r="Q146" s="180">
        <f>Q147+Q149</f>
        <v>0</v>
      </c>
      <c r="R146" s="180">
        <f>R147+R149</f>
        <v>0</v>
      </c>
      <c r="S146" s="179"/>
      <c r="T146" s="181">
        <f>T147+T149</f>
        <v>0</v>
      </c>
      <c r="U146" s="179"/>
      <c r="V146" s="181">
        <f>V147+V149</f>
        <v>0.55620000000000003</v>
      </c>
      <c r="W146" s="179"/>
      <c r="X146" s="182">
        <f>X147+X149</f>
        <v>0</v>
      </c>
      <c r="AR146" s="174" t="s">
        <v>90</v>
      </c>
      <c r="AT146" s="183" t="s">
        <v>82</v>
      </c>
      <c r="AU146" s="183" t="s">
        <v>83</v>
      </c>
      <c r="AY146" s="174" t="s">
        <v>329</v>
      </c>
      <c r="BK146" s="184">
        <f>BK147+BK149</f>
        <v>0</v>
      </c>
    </row>
    <row r="147" spans="1:65" s="12" customFormat="1" ht="22.9" customHeight="1">
      <c r="B147" s="173"/>
      <c r="D147" s="174" t="s">
        <v>82</v>
      </c>
      <c r="E147" s="185" t="s">
        <v>369</v>
      </c>
      <c r="F147" s="185" t="s">
        <v>1450</v>
      </c>
      <c r="I147" s="176"/>
      <c r="J147" s="176"/>
      <c r="K147" s="186">
        <f>BK147</f>
        <v>0</v>
      </c>
      <c r="M147" s="173"/>
      <c r="N147" s="178"/>
      <c r="O147" s="179"/>
      <c r="P147" s="179"/>
      <c r="Q147" s="180">
        <f>Q148</f>
        <v>0</v>
      </c>
      <c r="R147" s="180">
        <f>R148</f>
        <v>0</v>
      </c>
      <c r="S147" s="179"/>
      <c r="T147" s="181">
        <f>T148</f>
        <v>0</v>
      </c>
      <c r="U147" s="179"/>
      <c r="V147" s="181">
        <f>V148</f>
        <v>0.55620000000000003</v>
      </c>
      <c r="W147" s="179"/>
      <c r="X147" s="182">
        <f>X148</f>
        <v>0</v>
      </c>
      <c r="AR147" s="174" t="s">
        <v>90</v>
      </c>
      <c r="AT147" s="183" t="s">
        <v>82</v>
      </c>
      <c r="AU147" s="183" t="s">
        <v>90</v>
      </c>
      <c r="AY147" s="174" t="s">
        <v>329</v>
      </c>
      <c r="BK147" s="184">
        <f>BK148</f>
        <v>0</v>
      </c>
    </row>
    <row r="148" spans="1:65" s="2" customFormat="1" ht="33" customHeight="1">
      <c r="A148" s="37"/>
      <c r="B148" s="153"/>
      <c r="C148" s="187" t="s">
        <v>90</v>
      </c>
      <c r="D148" s="187" t="s">
        <v>331</v>
      </c>
      <c r="E148" s="188" t="s">
        <v>6461</v>
      </c>
      <c r="F148" s="189" t="s">
        <v>6462</v>
      </c>
      <c r="G148" s="190" t="s">
        <v>334</v>
      </c>
      <c r="H148" s="191">
        <v>90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6.1799999999999997E-3</v>
      </c>
      <c r="V148" s="197">
        <f>U148*H148</f>
        <v>0.55620000000000003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335</v>
      </c>
      <c r="AT148" s="199" t="s">
        <v>331</v>
      </c>
      <c r="AU148" s="199" t="s">
        <v>96</v>
      </c>
      <c r="AY148" s="19" t="s">
        <v>329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335</v>
      </c>
      <c r="BM148" s="199" t="s">
        <v>6463</v>
      </c>
    </row>
    <row r="149" spans="1:65" s="12" customFormat="1" ht="22.9" customHeight="1">
      <c r="B149" s="173"/>
      <c r="D149" s="174" t="s">
        <v>82</v>
      </c>
      <c r="E149" s="185" t="s">
        <v>1016</v>
      </c>
      <c r="F149" s="185" t="s">
        <v>1017</v>
      </c>
      <c r="I149" s="176"/>
      <c r="J149" s="176"/>
      <c r="K149" s="186">
        <f>BK149</f>
        <v>0</v>
      </c>
      <c r="M149" s="173"/>
      <c r="N149" s="178"/>
      <c r="O149" s="179"/>
      <c r="P149" s="179"/>
      <c r="Q149" s="180">
        <f>Q150</f>
        <v>0</v>
      </c>
      <c r="R149" s="180">
        <f>R150</f>
        <v>0</v>
      </c>
      <c r="S149" s="179"/>
      <c r="T149" s="181">
        <f>T150</f>
        <v>0</v>
      </c>
      <c r="U149" s="179"/>
      <c r="V149" s="181">
        <f>V150</f>
        <v>0</v>
      </c>
      <c r="W149" s="179"/>
      <c r="X149" s="182">
        <f>X150</f>
        <v>0</v>
      </c>
      <c r="AR149" s="174" t="s">
        <v>90</v>
      </c>
      <c r="AT149" s="183" t="s">
        <v>82</v>
      </c>
      <c r="AU149" s="183" t="s">
        <v>90</v>
      </c>
      <c r="AY149" s="174" t="s">
        <v>329</v>
      </c>
      <c r="BK149" s="184">
        <f>BK150</f>
        <v>0</v>
      </c>
    </row>
    <row r="150" spans="1:65" s="2" customFormat="1" ht="24.2" customHeight="1">
      <c r="A150" s="37"/>
      <c r="B150" s="153"/>
      <c r="C150" s="187" t="s">
        <v>96</v>
      </c>
      <c r="D150" s="187" t="s">
        <v>331</v>
      </c>
      <c r="E150" s="188" t="s">
        <v>6464</v>
      </c>
      <c r="F150" s="189" t="s">
        <v>6465</v>
      </c>
      <c r="G150" s="190" t="s">
        <v>486</v>
      </c>
      <c r="H150" s="191">
        <v>0.55600000000000005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335</v>
      </c>
      <c r="AT150" s="199" t="s">
        <v>331</v>
      </c>
      <c r="AU150" s="199" t="s">
        <v>96</v>
      </c>
      <c r="AY150" s="19" t="s">
        <v>329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335</v>
      </c>
      <c r="BM150" s="199" t="s">
        <v>6466</v>
      </c>
    </row>
    <row r="151" spans="1:65" s="12" customFormat="1" ht="25.9" customHeight="1">
      <c r="B151" s="173"/>
      <c r="D151" s="174" t="s">
        <v>82</v>
      </c>
      <c r="E151" s="175" t="s">
        <v>1022</v>
      </c>
      <c r="F151" s="175" t="s">
        <v>1023</v>
      </c>
      <c r="I151" s="176"/>
      <c r="J151" s="176"/>
      <c r="K151" s="177">
        <f>BK151</f>
        <v>0</v>
      </c>
      <c r="M151" s="173"/>
      <c r="N151" s="178"/>
      <c r="O151" s="179"/>
      <c r="P151" s="179"/>
      <c r="Q151" s="180">
        <f>Q152+Q172+Q184+Q200+Q230+Q249</f>
        <v>0</v>
      </c>
      <c r="R151" s="180">
        <f>R152+R172+R184+R200+R230+R249</f>
        <v>0</v>
      </c>
      <c r="S151" s="179"/>
      <c r="T151" s="181">
        <f>T152+T172+T184+T200+T230+T249</f>
        <v>0</v>
      </c>
      <c r="U151" s="179"/>
      <c r="V151" s="181">
        <f>V152+V172+V184+V200+V230+V249</f>
        <v>1.3601964800000002</v>
      </c>
      <c r="W151" s="179"/>
      <c r="X151" s="182">
        <f>X152+X172+X184+X200+X230+X249</f>
        <v>0</v>
      </c>
      <c r="AR151" s="174" t="s">
        <v>96</v>
      </c>
      <c r="AT151" s="183" t="s">
        <v>82</v>
      </c>
      <c r="AU151" s="183" t="s">
        <v>83</v>
      </c>
      <c r="AY151" s="174" t="s">
        <v>329</v>
      </c>
      <c r="BK151" s="184">
        <f>BK152+BK172+BK184+BK200+BK230+BK249</f>
        <v>0</v>
      </c>
    </row>
    <row r="152" spans="1:65" s="12" customFormat="1" ht="22.9" customHeight="1">
      <c r="B152" s="173"/>
      <c r="D152" s="174" t="s">
        <v>82</v>
      </c>
      <c r="E152" s="185" t="s">
        <v>1130</v>
      </c>
      <c r="F152" s="185" t="s">
        <v>1131</v>
      </c>
      <c r="I152" s="176"/>
      <c r="J152" s="176"/>
      <c r="K152" s="186">
        <f>BK152</f>
        <v>0</v>
      </c>
      <c r="M152" s="173"/>
      <c r="N152" s="178"/>
      <c r="O152" s="179"/>
      <c r="P152" s="179"/>
      <c r="Q152" s="180">
        <f>SUM(Q153:Q171)</f>
        <v>0</v>
      </c>
      <c r="R152" s="180">
        <f>SUM(R153:R171)</f>
        <v>0</v>
      </c>
      <c r="S152" s="179"/>
      <c r="T152" s="181">
        <f>SUM(T153:T171)</f>
        <v>0</v>
      </c>
      <c r="U152" s="179"/>
      <c r="V152" s="181">
        <f>SUM(V153:V171)</f>
        <v>2.7264480000000004E-2</v>
      </c>
      <c r="W152" s="179"/>
      <c r="X152" s="182">
        <f>SUM(X153:X171)</f>
        <v>0</v>
      </c>
      <c r="AR152" s="174" t="s">
        <v>96</v>
      </c>
      <c r="AT152" s="183" t="s">
        <v>82</v>
      </c>
      <c r="AU152" s="183" t="s">
        <v>90</v>
      </c>
      <c r="AY152" s="174" t="s">
        <v>329</v>
      </c>
      <c r="BK152" s="184">
        <f>SUM(BK153:BK171)</f>
        <v>0</v>
      </c>
    </row>
    <row r="153" spans="1:65" s="2" customFormat="1" ht="21.75" customHeight="1">
      <c r="A153" s="37"/>
      <c r="B153" s="153"/>
      <c r="C153" s="187" t="s">
        <v>178</v>
      </c>
      <c r="D153" s="187" t="s">
        <v>331</v>
      </c>
      <c r="E153" s="188" t="s">
        <v>6467</v>
      </c>
      <c r="F153" s="189" t="s">
        <v>6468</v>
      </c>
      <c r="G153" s="190" t="s">
        <v>342</v>
      </c>
      <c r="H153" s="191">
        <v>24.8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4.0000000000000003E-5</v>
      </c>
      <c r="V153" s="197">
        <f>U153*H153</f>
        <v>9.9200000000000004E-4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464</v>
      </c>
      <c r="AT153" s="199" t="s">
        <v>331</v>
      </c>
      <c r="AU153" s="199" t="s">
        <v>96</v>
      </c>
      <c r="AY153" s="19" t="s">
        <v>329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464</v>
      </c>
      <c r="BM153" s="199" t="s">
        <v>6469</v>
      </c>
    </row>
    <row r="154" spans="1:65" s="2" customFormat="1" ht="33" customHeight="1">
      <c r="A154" s="37"/>
      <c r="B154" s="153"/>
      <c r="C154" s="233" t="s">
        <v>335</v>
      </c>
      <c r="D154" s="233" t="s">
        <v>483</v>
      </c>
      <c r="E154" s="234" t="s">
        <v>6470</v>
      </c>
      <c r="F154" s="235" t="s">
        <v>6471</v>
      </c>
      <c r="G154" s="236" t="s">
        <v>342</v>
      </c>
      <c r="H154" s="237">
        <v>6.9359999999999999</v>
      </c>
      <c r="I154" s="238"/>
      <c r="J154" s="239"/>
      <c r="K154" s="237">
        <f>ROUND(P154*H154,3)</f>
        <v>0</v>
      </c>
      <c r="L154" s="239"/>
      <c r="M154" s="240"/>
      <c r="N154" s="241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1.8000000000000001E-4</v>
      </c>
      <c r="V154" s="197">
        <f>U154*H154</f>
        <v>1.2484800000000002E-3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595</v>
      </c>
      <c r="AT154" s="199" t="s">
        <v>483</v>
      </c>
      <c r="AU154" s="199" t="s">
        <v>96</v>
      </c>
      <c r="AY154" s="19" t="s">
        <v>329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464</v>
      </c>
      <c r="BM154" s="199" t="s">
        <v>6472</v>
      </c>
    </row>
    <row r="155" spans="1:65" s="13" customFormat="1" ht="11.25">
      <c r="B155" s="201"/>
      <c r="D155" s="202" t="s">
        <v>348</v>
      </c>
      <c r="E155" s="203" t="s">
        <v>1</v>
      </c>
      <c r="F155" s="204" t="s">
        <v>6473</v>
      </c>
      <c r="H155" s="205">
        <v>3.4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348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329</v>
      </c>
    </row>
    <row r="156" spans="1:65" s="13" customFormat="1" ht="11.25">
      <c r="B156" s="201"/>
      <c r="D156" s="202" t="s">
        <v>348</v>
      </c>
      <c r="E156" s="203" t="s">
        <v>1</v>
      </c>
      <c r="F156" s="204" t="s">
        <v>6473</v>
      </c>
      <c r="H156" s="205">
        <v>3.4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348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329</v>
      </c>
    </row>
    <row r="157" spans="1:65" s="15" customFormat="1" ht="11.25">
      <c r="B157" s="217"/>
      <c r="D157" s="202" t="s">
        <v>348</v>
      </c>
      <c r="E157" s="218" t="s">
        <v>1</v>
      </c>
      <c r="F157" s="219" t="s">
        <v>380</v>
      </c>
      <c r="H157" s="220">
        <v>6.8</v>
      </c>
      <c r="I157" s="221"/>
      <c r="J157" s="221"/>
      <c r="M157" s="217"/>
      <c r="N157" s="222"/>
      <c r="O157" s="223"/>
      <c r="P157" s="223"/>
      <c r="Q157" s="223"/>
      <c r="R157" s="223"/>
      <c r="S157" s="223"/>
      <c r="T157" s="223"/>
      <c r="U157" s="223"/>
      <c r="V157" s="223"/>
      <c r="W157" s="223"/>
      <c r="X157" s="224"/>
      <c r="AT157" s="218" t="s">
        <v>348</v>
      </c>
      <c r="AU157" s="218" t="s">
        <v>96</v>
      </c>
      <c r="AV157" s="15" t="s">
        <v>335</v>
      </c>
      <c r="AW157" s="15" t="s">
        <v>4</v>
      </c>
      <c r="AX157" s="15" t="s">
        <v>90</v>
      </c>
      <c r="AY157" s="218" t="s">
        <v>329</v>
      </c>
    </row>
    <row r="158" spans="1:65" s="13" customFormat="1" ht="11.25">
      <c r="B158" s="201"/>
      <c r="D158" s="202" t="s">
        <v>348</v>
      </c>
      <c r="F158" s="204" t="s">
        <v>6474</v>
      </c>
      <c r="H158" s="205">
        <v>6.9359999999999999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348</v>
      </c>
      <c r="AU158" s="203" t="s">
        <v>96</v>
      </c>
      <c r="AV158" s="13" t="s">
        <v>96</v>
      </c>
      <c r="AW158" s="13" t="s">
        <v>3</v>
      </c>
      <c r="AX158" s="13" t="s">
        <v>90</v>
      </c>
      <c r="AY158" s="203" t="s">
        <v>329</v>
      </c>
    </row>
    <row r="159" spans="1:65" s="2" customFormat="1" ht="33" customHeight="1">
      <c r="A159" s="37"/>
      <c r="B159" s="153"/>
      <c r="C159" s="233" t="s">
        <v>350</v>
      </c>
      <c r="D159" s="233" t="s">
        <v>483</v>
      </c>
      <c r="E159" s="234" t="s">
        <v>6475</v>
      </c>
      <c r="F159" s="235" t="s">
        <v>6476</v>
      </c>
      <c r="G159" s="236" t="s">
        <v>342</v>
      </c>
      <c r="H159" s="237">
        <v>18.36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2.5000000000000001E-4</v>
      </c>
      <c r="V159" s="197">
        <f>U159*H159</f>
        <v>4.5900000000000003E-3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595</v>
      </c>
      <c r="AT159" s="199" t="s">
        <v>483</v>
      </c>
      <c r="AU159" s="199" t="s">
        <v>96</v>
      </c>
      <c r="AY159" s="19" t="s">
        <v>329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464</v>
      </c>
      <c r="BM159" s="199" t="s">
        <v>6477</v>
      </c>
    </row>
    <row r="160" spans="1:65" s="13" customFormat="1" ht="11.25">
      <c r="B160" s="201"/>
      <c r="D160" s="202" t="s">
        <v>348</v>
      </c>
      <c r="F160" s="204" t="s">
        <v>6478</v>
      </c>
      <c r="H160" s="205">
        <v>18.36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348</v>
      </c>
      <c r="AU160" s="203" t="s">
        <v>96</v>
      </c>
      <c r="AV160" s="13" t="s">
        <v>96</v>
      </c>
      <c r="AW160" s="13" t="s">
        <v>3</v>
      </c>
      <c r="AX160" s="13" t="s">
        <v>90</v>
      </c>
      <c r="AY160" s="203" t="s">
        <v>329</v>
      </c>
    </row>
    <row r="161" spans="1:65" s="2" customFormat="1" ht="21.75" customHeight="1">
      <c r="A161" s="37"/>
      <c r="B161" s="153"/>
      <c r="C161" s="187" t="s">
        <v>355</v>
      </c>
      <c r="D161" s="187" t="s">
        <v>331</v>
      </c>
      <c r="E161" s="188" t="s">
        <v>6479</v>
      </c>
      <c r="F161" s="189" t="s">
        <v>6480</v>
      </c>
      <c r="G161" s="190" t="s">
        <v>342</v>
      </c>
      <c r="H161" s="191">
        <v>26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4.0000000000000003E-5</v>
      </c>
      <c r="V161" s="197">
        <f>U161*H161</f>
        <v>1.0400000000000001E-3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464</v>
      </c>
      <c r="AT161" s="199" t="s">
        <v>331</v>
      </c>
      <c r="AU161" s="199" t="s">
        <v>96</v>
      </c>
      <c r="AY161" s="19" t="s">
        <v>329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464</v>
      </c>
      <c r="BM161" s="199" t="s">
        <v>6481</v>
      </c>
    </row>
    <row r="162" spans="1:65" s="2" customFormat="1" ht="33" customHeight="1">
      <c r="A162" s="37"/>
      <c r="B162" s="153"/>
      <c r="C162" s="233" t="s">
        <v>359</v>
      </c>
      <c r="D162" s="233" t="s">
        <v>483</v>
      </c>
      <c r="E162" s="234" t="s">
        <v>6482</v>
      </c>
      <c r="F162" s="235" t="s">
        <v>6483</v>
      </c>
      <c r="G162" s="236" t="s">
        <v>342</v>
      </c>
      <c r="H162" s="237">
        <v>26.52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7.1000000000000002E-4</v>
      </c>
      <c r="V162" s="197">
        <f>U162*H162</f>
        <v>1.8829200000000001E-2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595</v>
      </c>
      <c r="AT162" s="199" t="s">
        <v>483</v>
      </c>
      <c r="AU162" s="199" t="s">
        <v>96</v>
      </c>
      <c r="AY162" s="19" t="s">
        <v>329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464</v>
      </c>
      <c r="BM162" s="199" t="s">
        <v>6484</v>
      </c>
    </row>
    <row r="163" spans="1:65" s="13" customFormat="1" ht="11.25">
      <c r="B163" s="201"/>
      <c r="D163" s="202" t="s">
        <v>348</v>
      </c>
      <c r="E163" s="203" t="s">
        <v>1</v>
      </c>
      <c r="F163" s="204" t="s">
        <v>6485</v>
      </c>
      <c r="H163" s="205">
        <v>2.6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348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329</v>
      </c>
    </row>
    <row r="164" spans="1:65" s="13" customFormat="1" ht="11.25">
      <c r="B164" s="201"/>
      <c r="D164" s="202" t="s">
        <v>348</v>
      </c>
      <c r="E164" s="203" t="s">
        <v>1</v>
      </c>
      <c r="F164" s="204" t="s">
        <v>6486</v>
      </c>
      <c r="H164" s="205">
        <v>6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348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329</v>
      </c>
    </row>
    <row r="165" spans="1:65" s="13" customFormat="1" ht="11.25">
      <c r="B165" s="201"/>
      <c r="D165" s="202" t="s">
        <v>348</v>
      </c>
      <c r="E165" s="203" t="s">
        <v>1</v>
      </c>
      <c r="F165" s="204" t="s">
        <v>6487</v>
      </c>
      <c r="H165" s="205">
        <v>17.399999999999999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348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329</v>
      </c>
    </row>
    <row r="166" spans="1:65" s="15" customFormat="1" ht="11.25">
      <c r="B166" s="217"/>
      <c r="D166" s="202" t="s">
        <v>348</v>
      </c>
      <c r="E166" s="218" t="s">
        <v>1</v>
      </c>
      <c r="F166" s="219" t="s">
        <v>380</v>
      </c>
      <c r="H166" s="220">
        <v>26</v>
      </c>
      <c r="I166" s="221"/>
      <c r="J166" s="221"/>
      <c r="M166" s="217"/>
      <c r="N166" s="222"/>
      <c r="O166" s="223"/>
      <c r="P166" s="223"/>
      <c r="Q166" s="223"/>
      <c r="R166" s="223"/>
      <c r="S166" s="223"/>
      <c r="T166" s="223"/>
      <c r="U166" s="223"/>
      <c r="V166" s="223"/>
      <c r="W166" s="223"/>
      <c r="X166" s="224"/>
      <c r="AT166" s="218" t="s">
        <v>348</v>
      </c>
      <c r="AU166" s="218" t="s">
        <v>96</v>
      </c>
      <c r="AV166" s="15" t="s">
        <v>335</v>
      </c>
      <c r="AW166" s="15" t="s">
        <v>4</v>
      </c>
      <c r="AX166" s="15" t="s">
        <v>90</v>
      </c>
      <c r="AY166" s="218" t="s">
        <v>329</v>
      </c>
    </row>
    <row r="167" spans="1:65" s="13" customFormat="1" ht="11.25">
      <c r="B167" s="201"/>
      <c r="D167" s="202" t="s">
        <v>348</v>
      </c>
      <c r="F167" s="204" t="s">
        <v>6488</v>
      </c>
      <c r="H167" s="205">
        <v>26.52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348</v>
      </c>
      <c r="AU167" s="203" t="s">
        <v>96</v>
      </c>
      <c r="AV167" s="13" t="s">
        <v>96</v>
      </c>
      <c r="AW167" s="13" t="s">
        <v>3</v>
      </c>
      <c r="AX167" s="13" t="s">
        <v>90</v>
      </c>
      <c r="AY167" s="203" t="s">
        <v>329</v>
      </c>
    </row>
    <row r="168" spans="1:65" s="2" customFormat="1" ht="21.75" customHeight="1">
      <c r="A168" s="37"/>
      <c r="B168" s="153"/>
      <c r="C168" s="187" t="s">
        <v>364</v>
      </c>
      <c r="D168" s="187" t="s">
        <v>331</v>
      </c>
      <c r="E168" s="188" t="s">
        <v>6489</v>
      </c>
      <c r="F168" s="189" t="s">
        <v>6490</v>
      </c>
      <c r="G168" s="190" t="s">
        <v>342</v>
      </c>
      <c r="H168" s="191">
        <v>8</v>
      </c>
      <c r="I168" s="192"/>
      <c r="J168" s="192"/>
      <c r="K168" s="191">
        <f>ROUND(P168*H168,3)</f>
        <v>0</v>
      </c>
      <c r="L168" s="193"/>
      <c r="M168" s="38"/>
      <c r="N168" s="194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4.0000000000000003E-5</v>
      </c>
      <c r="V168" s="197">
        <f>U168*H168</f>
        <v>3.2000000000000003E-4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464</v>
      </c>
      <c r="AT168" s="199" t="s">
        <v>331</v>
      </c>
      <c r="AU168" s="199" t="s">
        <v>96</v>
      </c>
      <c r="AY168" s="19" t="s">
        <v>329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464</v>
      </c>
      <c r="BM168" s="199" t="s">
        <v>6491</v>
      </c>
    </row>
    <row r="169" spans="1:65" s="2" customFormat="1" ht="33" customHeight="1">
      <c r="A169" s="37"/>
      <c r="B169" s="153"/>
      <c r="C169" s="233" t="s">
        <v>369</v>
      </c>
      <c r="D169" s="233" t="s">
        <v>483</v>
      </c>
      <c r="E169" s="234" t="s">
        <v>6492</v>
      </c>
      <c r="F169" s="235" t="s">
        <v>6493</v>
      </c>
      <c r="G169" s="236" t="s">
        <v>342</v>
      </c>
      <c r="H169" s="237">
        <v>8.16</v>
      </c>
      <c r="I169" s="238"/>
      <c r="J169" s="239"/>
      <c r="K169" s="237">
        <f>ROUND(P169*H169,3)</f>
        <v>0</v>
      </c>
      <c r="L169" s="239"/>
      <c r="M169" s="240"/>
      <c r="N169" s="241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3.0000000000000001E-5</v>
      </c>
      <c r="V169" s="197">
        <f>U169*H169</f>
        <v>2.4479999999999999E-4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595</v>
      </c>
      <c r="AT169" s="199" t="s">
        <v>483</v>
      </c>
      <c r="AU169" s="199" t="s">
        <v>96</v>
      </c>
      <c r="AY169" s="19" t="s">
        <v>329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464</v>
      </c>
      <c r="BM169" s="199" t="s">
        <v>6494</v>
      </c>
    </row>
    <row r="170" spans="1:65" s="13" customFormat="1" ht="11.25">
      <c r="B170" s="201"/>
      <c r="D170" s="202" t="s">
        <v>348</v>
      </c>
      <c r="F170" s="204" t="s">
        <v>6495</v>
      </c>
      <c r="H170" s="205">
        <v>8.16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348</v>
      </c>
      <c r="AU170" s="203" t="s">
        <v>96</v>
      </c>
      <c r="AV170" s="13" t="s">
        <v>96</v>
      </c>
      <c r="AW170" s="13" t="s">
        <v>3</v>
      </c>
      <c r="AX170" s="13" t="s">
        <v>90</v>
      </c>
      <c r="AY170" s="203" t="s">
        <v>329</v>
      </c>
    </row>
    <row r="171" spans="1:65" s="2" customFormat="1" ht="24.2" customHeight="1">
      <c r="A171" s="37"/>
      <c r="B171" s="153"/>
      <c r="C171" s="187" t="s">
        <v>381</v>
      </c>
      <c r="D171" s="187" t="s">
        <v>331</v>
      </c>
      <c r="E171" s="188" t="s">
        <v>1147</v>
      </c>
      <c r="F171" s="189" t="s">
        <v>1148</v>
      </c>
      <c r="G171" s="190" t="s">
        <v>486</v>
      </c>
      <c r="H171" s="191">
        <v>2.7E-2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464</v>
      </c>
      <c r="AT171" s="199" t="s">
        <v>331</v>
      </c>
      <c r="AU171" s="199" t="s">
        <v>96</v>
      </c>
      <c r="AY171" s="19" t="s">
        <v>329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464</v>
      </c>
      <c r="BM171" s="199" t="s">
        <v>6496</v>
      </c>
    </row>
    <row r="172" spans="1:65" s="12" customFormat="1" ht="22.9" customHeight="1">
      <c r="B172" s="173"/>
      <c r="D172" s="174" t="s">
        <v>82</v>
      </c>
      <c r="E172" s="185" t="s">
        <v>1654</v>
      </c>
      <c r="F172" s="185" t="s">
        <v>1655</v>
      </c>
      <c r="I172" s="176"/>
      <c r="J172" s="176"/>
      <c r="K172" s="186">
        <f>BK172</f>
        <v>0</v>
      </c>
      <c r="M172" s="173"/>
      <c r="N172" s="178"/>
      <c r="O172" s="179"/>
      <c r="P172" s="179"/>
      <c r="Q172" s="180">
        <f>SUM(Q173:Q183)</f>
        <v>0</v>
      </c>
      <c r="R172" s="180">
        <f>SUM(R173:R183)</f>
        <v>0</v>
      </c>
      <c r="S172" s="179"/>
      <c r="T172" s="181">
        <f>SUM(T173:T183)</f>
        <v>0</v>
      </c>
      <c r="U172" s="179"/>
      <c r="V172" s="181">
        <f>SUM(V173:V183)</f>
        <v>2.4580000000000001E-2</v>
      </c>
      <c r="W172" s="179"/>
      <c r="X172" s="182">
        <f>SUM(X173:X183)</f>
        <v>0</v>
      </c>
      <c r="AR172" s="174" t="s">
        <v>96</v>
      </c>
      <c r="AT172" s="183" t="s">
        <v>82</v>
      </c>
      <c r="AU172" s="183" t="s">
        <v>90</v>
      </c>
      <c r="AY172" s="174" t="s">
        <v>329</v>
      </c>
      <c r="BK172" s="184">
        <f>SUM(BK173:BK183)</f>
        <v>0</v>
      </c>
    </row>
    <row r="173" spans="1:65" s="2" customFormat="1" ht="33" customHeight="1">
      <c r="A173" s="37"/>
      <c r="B173" s="153"/>
      <c r="C173" s="187" t="s">
        <v>386</v>
      </c>
      <c r="D173" s="187" t="s">
        <v>331</v>
      </c>
      <c r="E173" s="188" t="s">
        <v>6497</v>
      </c>
      <c r="F173" s="189" t="s">
        <v>6498</v>
      </c>
      <c r="G173" s="190" t="s">
        <v>342</v>
      </c>
      <c r="H173" s="191">
        <v>6</v>
      </c>
      <c r="I173" s="192"/>
      <c r="J173" s="192"/>
      <c r="K173" s="191">
        <f t="shared" ref="K173:K183" si="6">ROUND(P173*H173,3)</f>
        <v>0</v>
      </c>
      <c r="L173" s="193"/>
      <c r="M173" s="38"/>
      <c r="N173" s="194" t="s">
        <v>1</v>
      </c>
      <c r="O173" s="195" t="s">
        <v>47</v>
      </c>
      <c r="P173" s="196">
        <f t="shared" ref="P173:P183" si="7">I173+J173</f>
        <v>0</v>
      </c>
      <c r="Q173" s="196">
        <f t="shared" ref="Q173:Q183" si="8">ROUND(I173*H173,3)</f>
        <v>0</v>
      </c>
      <c r="R173" s="196">
        <f t="shared" ref="R173:R183" si="9">ROUND(J173*H173,3)</f>
        <v>0</v>
      </c>
      <c r="S173" s="66"/>
      <c r="T173" s="197">
        <f t="shared" ref="T173:T183" si="10">S173*H173</f>
        <v>0</v>
      </c>
      <c r="U173" s="197">
        <v>1.65E-3</v>
      </c>
      <c r="V173" s="197">
        <f t="shared" ref="V173:V183" si="11">U173*H173</f>
        <v>9.8999999999999991E-3</v>
      </c>
      <c r="W173" s="197">
        <v>0</v>
      </c>
      <c r="X173" s="198">
        <f t="shared" ref="X173:X183" si="12"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464</v>
      </c>
      <c r="AT173" s="199" t="s">
        <v>331</v>
      </c>
      <c r="AU173" s="199" t="s">
        <v>96</v>
      </c>
      <c r="AY173" s="19" t="s">
        <v>329</v>
      </c>
      <c r="BE173" s="115">
        <f t="shared" ref="BE173:BE183" si="13">IF(O173="základná",K173,0)</f>
        <v>0</v>
      </c>
      <c r="BF173" s="115">
        <f t="shared" ref="BF173:BF183" si="14">IF(O173="znížená",K173,0)</f>
        <v>0</v>
      </c>
      <c r="BG173" s="115">
        <f t="shared" ref="BG173:BG183" si="15">IF(O173="zákl. prenesená",K173,0)</f>
        <v>0</v>
      </c>
      <c r="BH173" s="115">
        <f t="shared" ref="BH173:BH183" si="16">IF(O173="zníž. prenesená",K173,0)</f>
        <v>0</v>
      </c>
      <c r="BI173" s="115">
        <f t="shared" ref="BI173:BI183" si="17">IF(O173="nulová",K173,0)</f>
        <v>0</v>
      </c>
      <c r="BJ173" s="19" t="s">
        <v>96</v>
      </c>
      <c r="BK173" s="200">
        <f t="shared" ref="BK173:BK183" si="18">ROUND(P173*H173,3)</f>
        <v>0</v>
      </c>
      <c r="BL173" s="19" t="s">
        <v>464</v>
      </c>
      <c r="BM173" s="199" t="s">
        <v>6499</v>
      </c>
    </row>
    <row r="174" spans="1:65" s="2" customFormat="1" ht="24.2" customHeight="1">
      <c r="A174" s="37"/>
      <c r="B174" s="153"/>
      <c r="C174" s="187" t="s">
        <v>394</v>
      </c>
      <c r="D174" s="187" t="s">
        <v>331</v>
      </c>
      <c r="E174" s="188" t="s">
        <v>6500</v>
      </c>
      <c r="F174" s="189" t="s">
        <v>6501</v>
      </c>
      <c r="G174" s="190" t="s">
        <v>646</v>
      </c>
      <c r="H174" s="191">
        <v>1</v>
      </c>
      <c r="I174" s="192"/>
      <c r="J174" s="192"/>
      <c r="K174" s="191">
        <f t="shared" si="6"/>
        <v>0</v>
      </c>
      <c r="L174" s="193"/>
      <c r="M174" s="38"/>
      <c r="N174" s="194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0</v>
      </c>
      <c r="V174" s="197">
        <f t="shared" si="11"/>
        <v>0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464</v>
      </c>
      <c r="AT174" s="199" t="s">
        <v>331</v>
      </c>
      <c r="AU174" s="199" t="s">
        <v>96</v>
      </c>
      <c r="AY174" s="19" t="s">
        <v>329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464</v>
      </c>
      <c r="BM174" s="199" t="s">
        <v>6502</v>
      </c>
    </row>
    <row r="175" spans="1:65" s="2" customFormat="1" ht="24.2" customHeight="1">
      <c r="A175" s="37"/>
      <c r="B175" s="153"/>
      <c r="C175" s="233" t="s">
        <v>399</v>
      </c>
      <c r="D175" s="233" t="s">
        <v>483</v>
      </c>
      <c r="E175" s="234" t="s">
        <v>6503</v>
      </c>
      <c r="F175" s="235" t="s">
        <v>6504</v>
      </c>
      <c r="G175" s="236" t="s">
        <v>646</v>
      </c>
      <c r="H175" s="237">
        <v>1</v>
      </c>
      <c r="I175" s="238"/>
      <c r="J175" s="239"/>
      <c r="K175" s="237">
        <f t="shared" si="6"/>
        <v>0</v>
      </c>
      <c r="L175" s="239"/>
      <c r="M175" s="240"/>
      <c r="N175" s="241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3.2499999999999999E-3</v>
      </c>
      <c r="V175" s="197">
        <f t="shared" si="11"/>
        <v>3.2499999999999999E-3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595</v>
      </c>
      <c r="AT175" s="199" t="s">
        <v>483</v>
      </c>
      <c r="AU175" s="199" t="s">
        <v>96</v>
      </c>
      <c r="AY175" s="19" t="s">
        <v>329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464</v>
      </c>
      <c r="BM175" s="199" t="s">
        <v>6505</v>
      </c>
    </row>
    <row r="176" spans="1:65" s="2" customFormat="1" ht="16.5" customHeight="1">
      <c r="A176" s="37"/>
      <c r="B176" s="153"/>
      <c r="C176" s="233" t="s">
        <v>454</v>
      </c>
      <c r="D176" s="233" t="s">
        <v>483</v>
      </c>
      <c r="E176" s="234" t="s">
        <v>6506</v>
      </c>
      <c r="F176" s="235" t="s">
        <v>6507</v>
      </c>
      <c r="G176" s="236" t="s">
        <v>646</v>
      </c>
      <c r="H176" s="237">
        <v>1</v>
      </c>
      <c r="I176" s="238"/>
      <c r="J176" s="239"/>
      <c r="K176" s="237">
        <f t="shared" si="6"/>
        <v>0</v>
      </c>
      <c r="L176" s="239"/>
      <c r="M176" s="240"/>
      <c r="N176" s="241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2.7000000000000001E-3</v>
      </c>
      <c r="V176" s="197">
        <f t="shared" si="11"/>
        <v>2.7000000000000001E-3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595</v>
      </c>
      <c r="AT176" s="199" t="s">
        <v>483</v>
      </c>
      <c r="AU176" s="199" t="s">
        <v>96</v>
      </c>
      <c r="AY176" s="19" t="s">
        <v>329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464</v>
      </c>
      <c r="BM176" s="199" t="s">
        <v>6508</v>
      </c>
    </row>
    <row r="177" spans="1:65" s="2" customFormat="1" ht="33" customHeight="1">
      <c r="A177" s="37"/>
      <c r="B177" s="153"/>
      <c r="C177" s="187" t="s">
        <v>459</v>
      </c>
      <c r="D177" s="187" t="s">
        <v>331</v>
      </c>
      <c r="E177" s="188" t="s">
        <v>6509</v>
      </c>
      <c r="F177" s="189" t="s">
        <v>6510</v>
      </c>
      <c r="G177" s="190" t="s">
        <v>646</v>
      </c>
      <c r="H177" s="191">
        <v>1</v>
      </c>
      <c r="I177" s="192"/>
      <c r="J177" s="192"/>
      <c r="K177" s="191">
        <f t="shared" si="6"/>
        <v>0</v>
      </c>
      <c r="L177" s="193"/>
      <c r="M177" s="38"/>
      <c r="N177" s="194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1.6100000000000001E-3</v>
      </c>
      <c r="V177" s="197">
        <f t="shared" si="11"/>
        <v>1.6100000000000001E-3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464</v>
      </c>
      <c r="AT177" s="199" t="s">
        <v>331</v>
      </c>
      <c r="AU177" s="199" t="s">
        <v>96</v>
      </c>
      <c r="AY177" s="19" t="s">
        <v>329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464</v>
      </c>
      <c r="BM177" s="199" t="s">
        <v>6511</v>
      </c>
    </row>
    <row r="178" spans="1:65" s="2" customFormat="1" ht="16.5" customHeight="1">
      <c r="A178" s="37"/>
      <c r="B178" s="153"/>
      <c r="C178" s="233" t="s">
        <v>464</v>
      </c>
      <c r="D178" s="233" t="s">
        <v>483</v>
      </c>
      <c r="E178" s="234" t="s">
        <v>6512</v>
      </c>
      <c r="F178" s="235" t="s">
        <v>6513</v>
      </c>
      <c r="G178" s="236" t="s">
        <v>646</v>
      </c>
      <c r="H178" s="237">
        <v>1</v>
      </c>
      <c r="I178" s="238"/>
      <c r="J178" s="239"/>
      <c r="K178" s="237">
        <f t="shared" si="6"/>
        <v>0</v>
      </c>
      <c r="L178" s="239"/>
      <c r="M178" s="240"/>
      <c r="N178" s="241" t="s">
        <v>1</v>
      </c>
      <c r="O178" s="195" t="s">
        <v>47</v>
      </c>
      <c r="P178" s="196">
        <f t="shared" si="7"/>
        <v>0</v>
      </c>
      <c r="Q178" s="196">
        <f t="shared" si="8"/>
        <v>0</v>
      </c>
      <c r="R178" s="196">
        <f t="shared" si="9"/>
        <v>0</v>
      </c>
      <c r="S178" s="66"/>
      <c r="T178" s="197">
        <f t="shared" si="10"/>
        <v>0</v>
      </c>
      <c r="U178" s="197">
        <v>8.8999999999999995E-4</v>
      </c>
      <c r="V178" s="197">
        <f t="shared" si="11"/>
        <v>8.8999999999999995E-4</v>
      </c>
      <c r="W178" s="197">
        <v>0</v>
      </c>
      <c r="X178" s="198">
        <f t="shared" si="12"/>
        <v>0</v>
      </c>
      <c r="Y178" s="37"/>
      <c r="Z178" s="37"/>
      <c r="AA178" s="37"/>
      <c r="AB178" s="37"/>
      <c r="AC178" s="37"/>
      <c r="AD178" s="37"/>
      <c r="AE178" s="37"/>
      <c r="AR178" s="199" t="s">
        <v>595</v>
      </c>
      <c r="AT178" s="199" t="s">
        <v>483</v>
      </c>
      <c r="AU178" s="199" t="s">
        <v>96</v>
      </c>
      <c r="AY178" s="19" t="s">
        <v>329</v>
      </c>
      <c r="BE178" s="115">
        <f t="shared" si="13"/>
        <v>0</v>
      </c>
      <c r="BF178" s="115">
        <f t="shared" si="14"/>
        <v>0</v>
      </c>
      <c r="BG178" s="115">
        <f t="shared" si="15"/>
        <v>0</v>
      </c>
      <c r="BH178" s="115">
        <f t="shared" si="16"/>
        <v>0</v>
      </c>
      <c r="BI178" s="115">
        <f t="shared" si="17"/>
        <v>0</v>
      </c>
      <c r="BJ178" s="19" t="s">
        <v>96</v>
      </c>
      <c r="BK178" s="200">
        <f t="shared" si="18"/>
        <v>0</v>
      </c>
      <c r="BL178" s="19" t="s">
        <v>464</v>
      </c>
      <c r="BM178" s="199" t="s">
        <v>6514</v>
      </c>
    </row>
    <row r="179" spans="1:65" s="2" customFormat="1" ht="16.5" customHeight="1">
      <c r="A179" s="37"/>
      <c r="B179" s="153"/>
      <c r="C179" s="187" t="s">
        <v>468</v>
      </c>
      <c r="D179" s="187" t="s">
        <v>331</v>
      </c>
      <c r="E179" s="188" t="s">
        <v>6515</v>
      </c>
      <c r="F179" s="189" t="s">
        <v>6516</v>
      </c>
      <c r="G179" s="190" t="s">
        <v>646</v>
      </c>
      <c r="H179" s="191">
        <v>1</v>
      </c>
      <c r="I179" s="192"/>
      <c r="J179" s="192"/>
      <c r="K179" s="191">
        <f t="shared" si="6"/>
        <v>0</v>
      </c>
      <c r="L179" s="193"/>
      <c r="M179" s="38"/>
      <c r="N179" s="194" t="s">
        <v>1</v>
      </c>
      <c r="O179" s="195" t="s">
        <v>47</v>
      </c>
      <c r="P179" s="196">
        <f t="shared" si="7"/>
        <v>0</v>
      </c>
      <c r="Q179" s="196">
        <f t="shared" si="8"/>
        <v>0</v>
      </c>
      <c r="R179" s="196">
        <f t="shared" si="9"/>
        <v>0</v>
      </c>
      <c r="S179" s="66"/>
      <c r="T179" s="197">
        <f t="shared" si="10"/>
        <v>0</v>
      </c>
      <c r="U179" s="197">
        <v>0</v>
      </c>
      <c r="V179" s="197">
        <f t="shared" si="11"/>
        <v>0</v>
      </c>
      <c r="W179" s="197">
        <v>0</v>
      </c>
      <c r="X179" s="198">
        <f t="shared" si="12"/>
        <v>0</v>
      </c>
      <c r="Y179" s="37"/>
      <c r="Z179" s="37"/>
      <c r="AA179" s="37"/>
      <c r="AB179" s="37"/>
      <c r="AC179" s="37"/>
      <c r="AD179" s="37"/>
      <c r="AE179" s="37"/>
      <c r="AR179" s="199" t="s">
        <v>464</v>
      </c>
      <c r="AT179" s="199" t="s">
        <v>331</v>
      </c>
      <c r="AU179" s="199" t="s">
        <v>96</v>
      </c>
      <c r="AY179" s="19" t="s">
        <v>329</v>
      </c>
      <c r="BE179" s="115">
        <f t="shared" si="13"/>
        <v>0</v>
      </c>
      <c r="BF179" s="115">
        <f t="shared" si="14"/>
        <v>0</v>
      </c>
      <c r="BG179" s="115">
        <f t="shared" si="15"/>
        <v>0</v>
      </c>
      <c r="BH179" s="115">
        <f t="shared" si="16"/>
        <v>0</v>
      </c>
      <c r="BI179" s="115">
        <f t="shared" si="17"/>
        <v>0</v>
      </c>
      <c r="BJ179" s="19" t="s">
        <v>96</v>
      </c>
      <c r="BK179" s="200">
        <f t="shared" si="18"/>
        <v>0</v>
      </c>
      <c r="BL179" s="19" t="s">
        <v>464</v>
      </c>
      <c r="BM179" s="199" t="s">
        <v>6517</v>
      </c>
    </row>
    <row r="180" spans="1:65" s="2" customFormat="1" ht="24.2" customHeight="1">
      <c r="A180" s="37"/>
      <c r="B180" s="153"/>
      <c r="C180" s="233" t="s">
        <v>474</v>
      </c>
      <c r="D180" s="233" t="s">
        <v>483</v>
      </c>
      <c r="E180" s="234" t="s">
        <v>6518</v>
      </c>
      <c r="F180" s="235" t="s">
        <v>6519</v>
      </c>
      <c r="G180" s="236" t="s">
        <v>646</v>
      </c>
      <c r="H180" s="237">
        <v>1</v>
      </c>
      <c r="I180" s="238"/>
      <c r="J180" s="239"/>
      <c r="K180" s="237">
        <f t="shared" si="6"/>
        <v>0</v>
      </c>
      <c r="L180" s="239"/>
      <c r="M180" s="240"/>
      <c r="N180" s="241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3.8E-3</v>
      </c>
      <c r="V180" s="197">
        <f t="shared" si="11"/>
        <v>3.8E-3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595</v>
      </c>
      <c r="AT180" s="199" t="s">
        <v>483</v>
      </c>
      <c r="AU180" s="199" t="s">
        <v>96</v>
      </c>
      <c r="AY180" s="19" t="s">
        <v>329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464</v>
      </c>
      <c r="BM180" s="199" t="s">
        <v>6520</v>
      </c>
    </row>
    <row r="181" spans="1:65" s="2" customFormat="1" ht="24.2" customHeight="1">
      <c r="A181" s="37"/>
      <c r="B181" s="153"/>
      <c r="C181" s="233" t="s">
        <v>478</v>
      </c>
      <c r="D181" s="233" t="s">
        <v>483</v>
      </c>
      <c r="E181" s="234" t="s">
        <v>6521</v>
      </c>
      <c r="F181" s="235" t="s">
        <v>6522</v>
      </c>
      <c r="G181" s="236" t="s">
        <v>646</v>
      </c>
      <c r="H181" s="237">
        <v>1</v>
      </c>
      <c r="I181" s="238"/>
      <c r="J181" s="239"/>
      <c r="K181" s="237">
        <f t="shared" si="6"/>
        <v>0</v>
      </c>
      <c r="L181" s="239"/>
      <c r="M181" s="240"/>
      <c r="N181" s="241" t="s">
        <v>1</v>
      </c>
      <c r="O181" s="195" t="s">
        <v>47</v>
      </c>
      <c r="P181" s="196">
        <f t="shared" si="7"/>
        <v>0</v>
      </c>
      <c r="Q181" s="196">
        <f t="shared" si="8"/>
        <v>0</v>
      </c>
      <c r="R181" s="196">
        <f t="shared" si="9"/>
        <v>0</v>
      </c>
      <c r="S181" s="66"/>
      <c r="T181" s="197">
        <f t="shared" si="10"/>
        <v>0</v>
      </c>
      <c r="U181" s="197">
        <v>1.3500000000000001E-3</v>
      </c>
      <c r="V181" s="197">
        <f t="shared" si="11"/>
        <v>1.3500000000000001E-3</v>
      </c>
      <c r="W181" s="197">
        <v>0</v>
      </c>
      <c r="X181" s="198">
        <f t="shared" si="12"/>
        <v>0</v>
      </c>
      <c r="Y181" s="37"/>
      <c r="Z181" s="37"/>
      <c r="AA181" s="37"/>
      <c r="AB181" s="37"/>
      <c r="AC181" s="37"/>
      <c r="AD181" s="37"/>
      <c r="AE181" s="37"/>
      <c r="AR181" s="199" t="s">
        <v>595</v>
      </c>
      <c r="AT181" s="199" t="s">
        <v>483</v>
      </c>
      <c r="AU181" s="199" t="s">
        <v>96</v>
      </c>
      <c r="AY181" s="19" t="s">
        <v>329</v>
      </c>
      <c r="BE181" s="115">
        <f t="shared" si="13"/>
        <v>0</v>
      </c>
      <c r="BF181" s="115">
        <f t="shared" si="14"/>
        <v>0</v>
      </c>
      <c r="BG181" s="115">
        <f t="shared" si="15"/>
        <v>0</v>
      </c>
      <c r="BH181" s="115">
        <f t="shared" si="16"/>
        <v>0</v>
      </c>
      <c r="BI181" s="115">
        <f t="shared" si="17"/>
        <v>0</v>
      </c>
      <c r="BJ181" s="19" t="s">
        <v>96</v>
      </c>
      <c r="BK181" s="200">
        <f t="shared" si="18"/>
        <v>0</v>
      </c>
      <c r="BL181" s="19" t="s">
        <v>464</v>
      </c>
      <c r="BM181" s="199" t="s">
        <v>6523</v>
      </c>
    </row>
    <row r="182" spans="1:65" s="2" customFormat="1" ht="24.2" customHeight="1">
      <c r="A182" s="37"/>
      <c r="B182" s="153"/>
      <c r="C182" s="187" t="s">
        <v>8</v>
      </c>
      <c r="D182" s="187" t="s">
        <v>331</v>
      </c>
      <c r="E182" s="188" t="s">
        <v>6524</v>
      </c>
      <c r="F182" s="189" t="s">
        <v>6525</v>
      </c>
      <c r="G182" s="190" t="s">
        <v>342</v>
      </c>
      <c r="H182" s="191">
        <v>6</v>
      </c>
      <c r="I182" s="192"/>
      <c r="J182" s="192"/>
      <c r="K182" s="191">
        <f t="shared" si="6"/>
        <v>0</v>
      </c>
      <c r="L182" s="193"/>
      <c r="M182" s="38"/>
      <c r="N182" s="194" t="s">
        <v>1</v>
      </c>
      <c r="O182" s="195" t="s">
        <v>47</v>
      </c>
      <c r="P182" s="196">
        <f t="shared" si="7"/>
        <v>0</v>
      </c>
      <c r="Q182" s="196">
        <f t="shared" si="8"/>
        <v>0</v>
      </c>
      <c r="R182" s="196">
        <f t="shared" si="9"/>
        <v>0</v>
      </c>
      <c r="S182" s="66"/>
      <c r="T182" s="197">
        <f t="shared" si="10"/>
        <v>0</v>
      </c>
      <c r="U182" s="197">
        <v>1.8000000000000001E-4</v>
      </c>
      <c r="V182" s="197">
        <f t="shared" si="11"/>
        <v>1.08E-3</v>
      </c>
      <c r="W182" s="197">
        <v>0</v>
      </c>
      <c r="X182" s="198">
        <f t="shared" si="12"/>
        <v>0</v>
      </c>
      <c r="Y182" s="37"/>
      <c r="Z182" s="37"/>
      <c r="AA182" s="37"/>
      <c r="AB182" s="37"/>
      <c r="AC182" s="37"/>
      <c r="AD182" s="37"/>
      <c r="AE182" s="37"/>
      <c r="AR182" s="199" t="s">
        <v>464</v>
      </c>
      <c r="AT182" s="199" t="s">
        <v>331</v>
      </c>
      <c r="AU182" s="199" t="s">
        <v>96</v>
      </c>
      <c r="AY182" s="19" t="s">
        <v>329</v>
      </c>
      <c r="BE182" s="115">
        <f t="shared" si="13"/>
        <v>0</v>
      </c>
      <c r="BF182" s="115">
        <f t="shared" si="14"/>
        <v>0</v>
      </c>
      <c r="BG182" s="115">
        <f t="shared" si="15"/>
        <v>0</v>
      </c>
      <c r="BH182" s="115">
        <f t="shared" si="16"/>
        <v>0</v>
      </c>
      <c r="BI182" s="115">
        <f t="shared" si="17"/>
        <v>0</v>
      </c>
      <c r="BJ182" s="19" t="s">
        <v>96</v>
      </c>
      <c r="BK182" s="200">
        <f t="shared" si="18"/>
        <v>0</v>
      </c>
      <c r="BL182" s="19" t="s">
        <v>464</v>
      </c>
      <c r="BM182" s="199" t="s">
        <v>6526</v>
      </c>
    </row>
    <row r="183" spans="1:65" s="2" customFormat="1" ht="24.2" customHeight="1">
      <c r="A183" s="37"/>
      <c r="B183" s="153"/>
      <c r="C183" s="187" t="s">
        <v>489</v>
      </c>
      <c r="D183" s="187" t="s">
        <v>331</v>
      </c>
      <c r="E183" s="188" t="s">
        <v>6527</v>
      </c>
      <c r="F183" s="189" t="s">
        <v>1663</v>
      </c>
      <c r="G183" s="190" t="s">
        <v>1602</v>
      </c>
      <c r="H183" s="192"/>
      <c r="I183" s="192"/>
      <c r="J183" s="192"/>
      <c r="K183" s="191">
        <f t="shared" si="6"/>
        <v>0</v>
      </c>
      <c r="L183" s="193"/>
      <c r="M183" s="38"/>
      <c r="N183" s="194" t="s">
        <v>1</v>
      </c>
      <c r="O183" s="195" t="s">
        <v>47</v>
      </c>
      <c r="P183" s="196">
        <f t="shared" si="7"/>
        <v>0</v>
      </c>
      <c r="Q183" s="196">
        <f t="shared" si="8"/>
        <v>0</v>
      </c>
      <c r="R183" s="196">
        <f t="shared" si="9"/>
        <v>0</v>
      </c>
      <c r="S183" s="66"/>
      <c r="T183" s="197">
        <f t="shared" si="10"/>
        <v>0</v>
      </c>
      <c r="U183" s="197">
        <v>0</v>
      </c>
      <c r="V183" s="197">
        <f t="shared" si="11"/>
        <v>0</v>
      </c>
      <c r="W183" s="197">
        <v>0</v>
      </c>
      <c r="X183" s="198">
        <f t="shared" si="12"/>
        <v>0</v>
      </c>
      <c r="Y183" s="37"/>
      <c r="Z183" s="37"/>
      <c r="AA183" s="37"/>
      <c r="AB183" s="37"/>
      <c r="AC183" s="37"/>
      <c r="AD183" s="37"/>
      <c r="AE183" s="37"/>
      <c r="AR183" s="199" t="s">
        <v>464</v>
      </c>
      <c r="AT183" s="199" t="s">
        <v>331</v>
      </c>
      <c r="AU183" s="199" t="s">
        <v>96</v>
      </c>
      <c r="AY183" s="19" t="s">
        <v>329</v>
      </c>
      <c r="BE183" s="115">
        <f t="shared" si="13"/>
        <v>0</v>
      </c>
      <c r="BF183" s="115">
        <f t="shared" si="14"/>
        <v>0</v>
      </c>
      <c r="BG183" s="115">
        <f t="shared" si="15"/>
        <v>0</v>
      </c>
      <c r="BH183" s="115">
        <f t="shared" si="16"/>
        <v>0</v>
      </c>
      <c r="BI183" s="115">
        <f t="shared" si="17"/>
        <v>0</v>
      </c>
      <c r="BJ183" s="19" t="s">
        <v>96</v>
      </c>
      <c r="BK183" s="200">
        <f t="shared" si="18"/>
        <v>0</v>
      </c>
      <c r="BL183" s="19" t="s">
        <v>464</v>
      </c>
      <c r="BM183" s="199" t="s">
        <v>6528</v>
      </c>
    </row>
    <row r="184" spans="1:65" s="12" customFormat="1" ht="22.9" customHeight="1">
      <c r="B184" s="173"/>
      <c r="D184" s="174" t="s">
        <v>82</v>
      </c>
      <c r="E184" s="185" t="s">
        <v>6304</v>
      </c>
      <c r="F184" s="185" t="s">
        <v>6305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SUM(Q185:Q199)</f>
        <v>0</v>
      </c>
      <c r="R184" s="180">
        <f>SUM(R185:R199)</f>
        <v>0</v>
      </c>
      <c r="S184" s="179"/>
      <c r="T184" s="181">
        <f>SUM(T185:T199)</f>
        <v>0</v>
      </c>
      <c r="U184" s="179"/>
      <c r="V184" s="181">
        <f>SUM(V185:V199)</f>
        <v>0.34705999999999998</v>
      </c>
      <c r="W184" s="179"/>
      <c r="X184" s="182">
        <f>SUM(X185:X199)</f>
        <v>0</v>
      </c>
      <c r="AR184" s="174" t="s">
        <v>96</v>
      </c>
      <c r="AT184" s="183" t="s">
        <v>82</v>
      </c>
      <c r="AU184" s="183" t="s">
        <v>90</v>
      </c>
      <c r="AY184" s="174" t="s">
        <v>329</v>
      </c>
      <c r="BK184" s="184">
        <f>SUM(BK185:BK199)</f>
        <v>0</v>
      </c>
    </row>
    <row r="185" spans="1:65" s="2" customFormat="1" ht="24.2" customHeight="1">
      <c r="A185" s="37"/>
      <c r="B185" s="153"/>
      <c r="C185" s="187" t="s">
        <v>494</v>
      </c>
      <c r="D185" s="187" t="s">
        <v>331</v>
      </c>
      <c r="E185" s="188" t="s">
        <v>6529</v>
      </c>
      <c r="F185" s="189" t="s">
        <v>6530</v>
      </c>
      <c r="G185" s="190" t="s">
        <v>646</v>
      </c>
      <c r="H185" s="191">
        <v>8</v>
      </c>
      <c r="I185" s="192"/>
      <c r="J185" s="192"/>
      <c r="K185" s="191">
        <f t="shared" ref="K185:K199" si="19">ROUND(P185*H185,3)</f>
        <v>0</v>
      </c>
      <c r="L185" s="193"/>
      <c r="M185" s="38"/>
      <c r="N185" s="194" t="s">
        <v>1</v>
      </c>
      <c r="O185" s="195" t="s">
        <v>47</v>
      </c>
      <c r="P185" s="196">
        <f t="shared" ref="P185:P199" si="20">I185+J185</f>
        <v>0</v>
      </c>
      <c r="Q185" s="196">
        <f t="shared" ref="Q185:Q199" si="21">ROUND(I185*H185,3)</f>
        <v>0</v>
      </c>
      <c r="R185" s="196">
        <f t="shared" ref="R185:R199" si="22">ROUND(J185*H185,3)</f>
        <v>0</v>
      </c>
      <c r="S185" s="66"/>
      <c r="T185" s="197">
        <f t="shared" ref="T185:T199" si="23">S185*H185</f>
        <v>0</v>
      </c>
      <c r="U185" s="197">
        <v>0</v>
      </c>
      <c r="V185" s="197">
        <f t="shared" ref="V185:V199" si="24">U185*H185</f>
        <v>0</v>
      </c>
      <c r="W185" s="197">
        <v>0</v>
      </c>
      <c r="X185" s="198">
        <f t="shared" ref="X185:X199" si="25"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464</v>
      </c>
      <c r="AT185" s="199" t="s">
        <v>331</v>
      </c>
      <c r="AU185" s="199" t="s">
        <v>96</v>
      </c>
      <c r="AY185" s="19" t="s">
        <v>329</v>
      </c>
      <c r="BE185" s="115">
        <f t="shared" ref="BE185:BE199" si="26">IF(O185="základná",K185,0)</f>
        <v>0</v>
      </c>
      <c r="BF185" s="115">
        <f t="shared" ref="BF185:BF199" si="27">IF(O185="znížená",K185,0)</f>
        <v>0</v>
      </c>
      <c r="BG185" s="115">
        <f t="shared" ref="BG185:BG199" si="28">IF(O185="zákl. prenesená",K185,0)</f>
        <v>0</v>
      </c>
      <c r="BH185" s="115">
        <f t="shared" ref="BH185:BH199" si="29">IF(O185="zníž. prenesená",K185,0)</f>
        <v>0</v>
      </c>
      <c r="BI185" s="115">
        <f t="shared" ref="BI185:BI199" si="30">IF(O185="nulová",K185,0)</f>
        <v>0</v>
      </c>
      <c r="BJ185" s="19" t="s">
        <v>96</v>
      </c>
      <c r="BK185" s="200">
        <f t="shared" ref="BK185:BK199" si="31">ROUND(P185*H185,3)</f>
        <v>0</v>
      </c>
      <c r="BL185" s="19" t="s">
        <v>464</v>
      </c>
      <c r="BM185" s="199" t="s">
        <v>6531</v>
      </c>
    </row>
    <row r="186" spans="1:65" s="2" customFormat="1" ht="16.5" customHeight="1">
      <c r="A186" s="37"/>
      <c r="B186" s="153"/>
      <c r="C186" s="233" t="s">
        <v>514</v>
      </c>
      <c r="D186" s="233" t="s">
        <v>483</v>
      </c>
      <c r="E186" s="234" t="s">
        <v>6532</v>
      </c>
      <c r="F186" s="235" t="s">
        <v>6533</v>
      </c>
      <c r="G186" s="236" t="s">
        <v>646</v>
      </c>
      <c r="H186" s="237">
        <v>8</v>
      </c>
      <c r="I186" s="238"/>
      <c r="J186" s="239"/>
      <c r="K186" s="237">
        <f t="shared" si="19"/>
        <v>0</v>
      </c>
      <c r="L186" s="239"/>
      <c r="M186" s="240"/>
      <c r="N186" s="241" t="s">
        <v>1</v>
      </c>
      <c r="O186" s="195" t="s">
        <v>47</v>
      </c>
      <c r="P186" s="196">
        <f t="shared" si="20"/>
        <v>0</v>
      </c>
      <c r="Q186" s="196">
        <f t="shared" si="21"/>
        <v>0</v>
      </c>
      <c r="R186" s="196">
        <f t="shared" si="22"/>
        <v>0</v>
      </c>
      <c r="S186" s="66"/>
      <c r="T186" s="197">
        <f t="shared" si="23"/>
        <v>0</v>
      </c>
      <c r="U186" s="197">
        <v>3.6900000000000002E-2</v>
      </c>
      <c r="V186" s="197">
        <f t="shared" si="24"/>
        <v>0.29520000000000002</v>
      </c>
      <c r="W186" s="197">
        <v>0</v>
      </c>
      <c r="X186" s="198">
        <f t="shared" si="25"/>
        <v>0</v>
      </c>
      <c r="Y186" s="37"/>
      <c r="Z186" s="37"/>
      <c r="AA186" s="37"/>
      <c r="AB186" s="37"/>
      <c r="AC186" s="37"/>
      <c r="AD186" s="37"/>
      <c r="AE186" s="37"/>
      <c r="AR186" s="199" t="s">
        <v>595</v>
      </c>
      <c r="AT186" s="199" t="s">
        <v>483</v>
      </c>
      <c r="AU186" s="199" t="s">
        <v>96</v>
      </c>
      <c r="AY186" s="19" t="s">
        <v>329</v>
      </c>
      <c r="BE186" s="115">
        <f t="shared" si="26"/>
        <v>0</v>
      </c>
      <c r="BF186" s="115">
        <f t="shared" si="27"/>
        <v>0</v>
      </c>
      <c r="BG186" s="115">
        <f t="shared" si="28"/>
        <v>0</v>
      </c>
      <c r="BH186" s="115">
        <f t="shared" si="29"/>
        <v>0</v>
      </c>
      <c r="BI186" s="115">
        <f t="shared" si="30"/>
        <v>0</v>
      </c>
      <c r="BJ186" s="19" t="s">
        <v>96</v>
      </c>
      <c r="BK186" s="200">
        <f t="shared" si="31"/>
        <v>0</v>
      </c>
      <c r="BL186" s="19" t="s">
        <v>464</v>
      </c>
      <c r="BM186" s="199" t="s">
        <v>6534</v>
      </c>
    </row>
    <row r="187" spans="1:65" s="2" customFormat="1" ht="21.75" customHeight="1">
      <c r="A187" s="37"/>
      <c r="B187" s="153"/>
      <c r="C187" s="187" t="s">
        <v>522</v>
      </c>
      <c r="D187" s="187" t="s">
        <v>331</v>
      </c>
      <c r="E187" s="188" t="s">
        <v>6535</v>
      </c>
      <c r="F187" s="189" t="s">
        <v>6536</v>
      </c>
      <c r="G187" s="190" t="s">
        <v>646</v>
      </c>
      <c r="H187" s="191">
        <v>3</v>
      </c>
      <c r="I187" s="192"/>
      <c r="J187" s="192"/>
      <c r="K187" s="191">
        <f t="shared" si="19"/>
        <v>0</v>
      </c>
      <c r="L187" s="193"/>
      <c r="M187" s="38"/>
      <c r="N187" s="194" t="s">
        <v>1</v>
      </c>
      <c r="O187" s="195" t="s">
        <v>47</v>
      </c>
      <c r="P187" s="196">
        <f t="shared" si="20"/>
        <v>0</v>
      </c>
      <c r="Q187" s="196">
        <f t="shared" si="21"/>
        <v>0</v>
      </c>
      <c r="R187" s="196">
        <f t="shared" si="22"/>
        <v>0</v>
      </c>
      <c r="S187" s="66"/>
      <c r="T187" s="197">
        <f t="shared" si="23"/>
        <v>0</v>
      </c>
      <c r="U187" s="197">
        <v>2.7000000000000001E-3</v>
      </c>
      <c r="V187" s="197">
        <f t="shared" si="24"/>
        <v>8.0999999999999996E-3</v>
      </c>
      <c r="W187" s="197">
        <v>0</v>
      </c>
      <c r="X187" s="198">
        <f t="shared" si="25"/>
        <v>0</v>
      </c>
      <c r="Y187" s="37"/>
      <c r="Z187" s="37"/>
      <c r="AA187" s="37"/>
      <c r="AB187" s="37"/>
      <c r="AC187" s="37"/>
      <c r="AD187" s="37"/>
      <c r="AE187" s="37"/>
      <c r="AR187" s="199" t="s">
        <v>464</v>
      </c>
      <c r="AT187" s="199" t="s">
        <v>331</v>
      </c>
      <c r="AU187" s="199" t="s">
        <v>96</v>
      </c>
      <c r="AY187" s="19" t="s">
        <v>329</v>
      </c>
      <c r="BE187" s="115">
        <f t="shared" si="26"/>
        <v>0</v>
      </c>
      <c r="BF187" s="115">
        <f t="shared" si="27"/>
        <v>0</v>
      </c>
      <c r="BG187" s="115">
        <f t="shared" si="28"/>
        <v>0</v>
      </c>
      <c r="BH187" s="115">
        <f t="shared" si="29"/>
        <v>0</v>
      </c>
      <c r="BI187" s="115">
        <f t="shared" si="30"/>
        <v>0</v>
      </c>
      <c r="BJ187" s="19" t="s">
        <v>96</v>
      </c>
      <c r="BK187" s="200">
        <f t="shared" si="31"/>
        <v>0</v>
      </c>
      <c r="BL187" s="19" t="s">
        <v>464</v>
      </c>
      <c r="BM187" s="199" t="s">
        <v>6537</v>
      </c>
    </row>
    <row r="188" spans="1:65" s="2" customFormat="1" ht="24.2" customHeight="1">
      <c r="A188" s="37"/>
      <c r="B188" s="153"/>
      <c r="C188" s="233" t="s">
        <v>529</v>
      </c>
      <c r="D188" s="233" t="s">
        <v>483</v>
      </c>
      <c r="E188" s="234" t="s">
        <v>6538</v>
      </c>
      <c r="F188" s="235" t="s">
        <v>6539</v>
      </c>
      <c r="G188" s="236" t="s">
        <v>646</v>
      </c>
      <c r="H188" s="237">
        <v>3</v>
      </c>
      <c r="I188" s="238"/>
      <c r="J188" s="239"/>
      <c r="K188" s="237">
        <f t="shared" si="19"/>
        <v>0</v>
      </c>
      <c r="L188" s="239"/>
      <c r="M188" s="240"/>
      <c r="N188" s="241" t="s">
        <v>1</v>
      </c>
      <c r="O188" s="195" t="s">
        <v>47</v>
      </c>
      <c r="P188" s="196">
        <f t="shared" si="20"/>
        <v>0</v>
      </c>
      <c r="Q188" s="196">
        <f t="shared" si="21"/>
        <v>0</v>
      </c>
      <c r="R188" s="196">
        <f t="shared" si="22"/>
        <v>0</v>
      </c>
      <c r="S188" s="66"/>
      <c r="T188" s="197">
        <f t="shared" si="23"/>
        <v>0</v>
      </c>
      <c r="U188" s="197">
        <v>0</v>
      </c>
      <c r="V188" s="197">
        <f t="shared" si="24"/>
        <v>0</v>
      </c>
      <c r="W188" s="197">
        <v>0</v>
      </c>
      <c r="X188" s="198">
        <f t="shared" si="25"/>
        <v>0</v>
      </c>
      <c r="Y188" s="37"/>
      <c r="Z188" s="37"/>
      <c r="AA188" s="37"/>
      <c r="AB188" s="37"/>
      <c r="AC188" s="37"/>
      <c r="AD188" s="37"/>
      <c r="AE188" s="37"/>
      <c r="AR188" s="199" t="s">
        <v>595</v>
      </c>
      <c r="AT188" s="199" t="s">
        <v>483</v>
      </c>
      <c r="AU188" s="199" t="s">
        <v>96</v>
      </c>
      <c r="AY188" s="19" t="s">
        <v>329</v>
      </c>
      <c r="BE188" s="115">
        <f t="shared" si="26"/>
        <v>0</v>
      </c>
      <c r="BF188" s="115">
        <f t="shared" si="27"/>
        <v>0</v>
      </c>
      <c r="BG188" s="115">
        <f t="shared" si="28"/>
        <v>0</v>
      </c>
      <c r="BH188" s="115">
        <f t="shared" si="29"/>
        <v>0</v>
      </c>
      <c r="BI188" s="115">
        <f t="shared" si="30"/>
        <v>0</v>
      </c>
      <c r="BJ188" s="19" t="s">
        <v>96</v>
      </c>
      <c r="BK188" s="200">
        <f t="shared" si="31"/>
        <v>0</v>
      </c>
      <c r="BL188" s="19" t="s">
        <v>464</v>
      </c>
      <c r="BM188" s="199" t="s">
        <v>6540</v>
      </c>
    </row>
    <row r="189" spans="1:65" s="2" customFormat="1" ht="21.75" customHeight="1">
      <c r="A189" s="37"/>
      <c r="B189" s="153"/>
      <c r="C189" s="187" t="s">
        <v>540</v>
      </c>
      <c r="D189" s="187" t="s">
        <v>331</v>
      </c>
      <c r="E189" s="188" t="s">
        <v>6541</v>
      </c>
      <c r="F189" s="189" t="s">
        <v>6542</v>
      </c>
      <c r="G189" s="190" t="s">
        <v>646</v>
      </c>
      <c r="H189" s="191">
        <v>2</v>
      </c>
      <c r="I189" s="192"/>
      <c r="J189" s="192"/>
      <c r="K189" s="191">
        <f t="shared" si="19"/>
        <v>0</v>
      </c>
      <c r="L189" s="193"/>
      <c r="M189" s="38"/>
      <c r="N189" s="194" t="s">
        <v>1</v>
      </c>
      <c r="O189" s="195" t="s">
        <v>47</v>
      </c>
      <c r="P189" s="196">
        <f t="shared" si="20"/>
        <v>0</v>
      </c>
      <c r="Q189" s="196">
        <f t="shared" si="21"/>
        <v>0</v>
      </c>
      <c r="R189" s="196">
        <f t="shared" si="22"/>
        <v>0</v>
      </c>
      <c r="S189" s="66"/>
      <c r="T189" s="197">
        <f t="shared" si="23"/>
        <v>0</v>
      </c>
      <c r="U189" s="197">
        <v>1.47E-3</v>
      </c>
      <c r="V189" s="197">
        <f t="shared" si="24"/>
        <v>2.9399999999999999E-3</v>
      </c>
      <c r="W189" s="197">
        <v>0</v>
      </c>
      <c r="X189" s="198">
        <f t="shared" si="25"/>
        <v>0</v>
      </c>
      <c r="Y189" s="37"/>
      <c r="Z189" s="37"/>
      <c r="AA189" s="37"/>
      <c r="AB189" s="37"/>
      <c r="AC189" s="37"/>
      <c r="AD189" s="37"/>
      <c r="AE189" s="37"/>
      <c r="AR189" s="199" t="s">
        <v>464</v>
      </c>
      <c r="AT189" s="199" t="s">
        <v>331</v>
      </c>
      <c r="AU189" s="199" t="s">
        <v>96</v>
      </c>
      <c r="AY189" s="19" t="s">
        <v>329</v>
      </c>
      <c r="BE189" s="115">
        <f t="shared" si="26"/>
        <v>0</v>
      </c>
      <c r="BF189" s="115">
        <f t="shared" si="27"/>
        <v>0</v>
      </c>
      <c r="BG189" s="115">
        <f t="shared" si="28"/>
        <v>0</v>
      </c>
      <c r="BH189" s="115">
        <f t="shared" si="29"/>
        <v>0</v>
      </c>
      <c r="BI189" s="115">
        <f t="shared" si="30"/>
        <v>0</v>
      </c>
      <c r="BJ189" s="19" t="s">
        <v>96</v>
      </c>
      <c r="BK189" s="200">
        <f t="shared" si="31"/>
        <v>0</v>
      </c>
      <c r="BL189" s="19" t="s">
        <v>464</v>
      </c>
      <c r="BM189" s="199" t="s">
        <v>6543</v>
      </c>
    </row>
    <row r="190" spans="1:65" s="2" customFormat="1" ht="21.75" customHeight="1">
      <c r="A190" s="37"/>
      <c r="B190" s="153"/>
      <c r="C190" s="233" t="s">
        <v>550</v>
      </c>
      <c r="D190" s="233" t="s">
        <v>483</v>
      </c>
      <c r="E190" s="234" t="s">
        <v>6544</v>
      </c>
      <c r="F190" s="235" t="s">
        <v>6545</v>
      </c>
      <c r="G190" s="236" t="s">
        <v>646</v>
      </c>
      <c r="H190" s="237">
        <v>2</v>
      </c>
      <c r="I190" s="238"/>
      <c r="J190" s="239"/>
      <c r="K190" s="237">
        <f t="shared" si="19"/>
        <v>0</v>
      </c>
      <c r="L190" s="239"/>
      <c r="M190" s="240"/>
      <c r="N190" s="241" t="s">
        <v>1</v>
      </c>
      <c r="O190" s="195" t="s">
        <v>47</v>
      </c>
      <c r="P190" s="196">
        <f t="shared" si="20"/>
        <v>0</v>
      </c>
      <c r="Q190" s="196">
        <f t="shared" si="21"/>
        <v>0</v>
      </c>
      <c r="R190" s="196">
        <f t="shared" si="22"/>
        <v>0</v>
      </c>
      <c r="S190" s="66"/>
      <c r="T190" s="197">
        <f t="shared" si="23"/>
        <v>0</v>
      </c>
      <c r="U190" s="197">
        <v>0</v>
      </c>
      <c r="V190" s="197">
        <f t="shared" si="24"/>
        <v>0</v>
      </c>
      <c r="W190" s="197">
        <v>0</v>
      </c>
      <c r="X190" s="198">
        <f t="shared" si="25"/>
        <v>0</v>
      </c>
      <c r="Y190" s="37"/>
      <c r="Z190" s="37"/>
      <c r="AA190" s="37"/>
      <c r="AB190" s="37"/>
      <c r="AC190" s="37"/>
      <c r="AD190" s="37"/>
      <c r="AE190" s="37"/>
      <c r="AR190" s="199" t="s">
        <v>595</v>
      </c>
      <c r="AT190" s="199" t="s">
        <v>483</v>
      </c>
      <c r="AU190" s="199" t="s">
        <v>96</v>
      </c>
      <c r="AY190" s="19" t="s">
        <v>329</v>
      </c>
      <c r="BE190" s="115">
        <f t="shared" si="26"/>
        <v>0</v>
      </c>
      <c r="BF190" s="115">
        <f t="shared" si="27"/>
        <v>0</v>
      </c>
      <c r="BG190" s="115">
        <f t="shared" si="28"/>
        <v>0</v>
      </c>
      <c r="BH190" s="115">
        <f t="shared" si="29"/>
        <v>0</v>
      </c>
      <c r="BI190" s="115">
        <f t="shared" si="30"/>
        <v>0</v>
      </c>
      <c r="BJ190" s="19" t="s">
        <v>96</v>
      </c>
      <c r="BK190" s="200">
        <f t="shared" si="31"/>
        <v>0</v>
      </c>
      <c r="BL190" s="19" t="s">
        <v>464</v>
      </c>
      <c r="BM190" s="199" t="s">
        <v>6546</v>
      </c>
    </row>
    <row r="191" spans="1:65" s="2" customFormat="1" ht="21.75" customHeight="1">
      <c r="A191" s="37"/>
      <c r="B191" s="153"/>
      <c r="C191" s="187" t="s">
        <v>564</v>
      </c>
      <c r="D191" s="187" t="s">
        <v>331</v>
      </c>
      <c r="E191" s="188" t="s">
        <v>6547</v>
      </c>
      <c r="F191" s="189" t="s">
        <v>6548</v>
      </c>
      <c r="G191" s="190" t="s">
        <v>646</v>
      </c>
      <c r="H191" s="191">
        <v>1</v>
      </c>
      <c r="I191" s="192"/>
      <c r="J191" s="192"/>
      <c r="K191" s="191">
        <f t="shared" si="19"/>
        <v>0</v>
      </c>
      <c r="L191" s="193"/>
      <c r="M191" s="38"/>
      <c r="N191" s="194" t="s">
        <v>1</v>
      </c>
      <c r="O191" s="195" t="s">
        <v>47</v>
      </c>
      <c r="P191" s="196">
        <f t="shared" si="20"/>
        <v>0</v>
      </c>
      <c r="Q191" s="196">
        <f t="shared" si="21"/>
        <v>0</v>
      </c>
      <c r="R191" s="196">
        <f t="shared" si="22"/>
        <v>0</v>
      </c>
      <c r="S191" s="66"/>
      <c r="T191" s="197">
        <f t="shared" si="23"/>
        <v>0</v>
      </c>
      <c r="U191" s="197">
        <v>1.48E-3</v>
      </c>
      <c r="V191" s="197">
        <f t="shared" si="24"/>
        <v>1.48E-3</v>
      </c>
      <c r="W191" s="197">
        <v>0</v>
      </c>
      <c r="X191" s="198">
        <f t="shared" si="25"/>
        <v>0</v>
      </c>
      <c r="Y191" s="37"/>
      <c r="Z191" s="37"/>
      <c r="AA191" s="37"/>
      <c r="AB191" s="37"/>
      <c r="AC191" s="37"/>
      <c r="AD191" s="37"/>
      <c r="AE191" s="37"/>
      <c r="AR191" s="199" t="s">
        <v>464</v>
      </c>
      <c r="AT191" s="199" t="s">
        <v>331</v>
      </c>
      <c r="AU191" s="199" t="s">
        <v>96</v>
      </c>
      <c r="AY191" s="19" t="s">
        <v>329</v>
      </c>
      <c r="BE191" s="115">
        <f t="shared" si="26"/>
        <v>0</v>
      </c>
      <c r="BF191" s="115">
        <f t="shared" si="27"/>
        <v>0</v>
      </c>
      <c r="BG191" s="115">
        <f t="shared" si="28"/>
        <v>0</v>
      </c>
      <c r="BH191" s="115">
        <f t="shared" si="29"/>
        <v>0</v>
      </c>
      <c r="BI191" s="115">
        <f t="shared" si="30"/>
        <v>0</v>
      </c>
      <c r="BJ191" s="19" t="s">
        <v>96</v>
      </c>
      <c r="BK191" s="200">
        <f t="shared" si="31"/>
        <v>0</v>
      </c>
      <c r="BL191" s="19" t="s">
        <v>464</v>
      </c>
      <c r="BM191" s="199" t="s">
        <v>6549</v>
      </c>
    </row>
    <row r="192" spans="1:65" s="2" customFormat="1" ht="21.75" customHeight="1">
      <c r="A192" s="37"/>
      <c r="B192" s="153"/>
      <c r="C192" s="233" t="s">
        <v>577</v>
      </c>
      <c r="D192" s="233" t="s">
        <v>483</v>
      </c>
      <c r="E192" s="234" t="s">
        <v>6550</v>
      </c>
      <c r="F192" s="235" t="s">
        <v>6551</v>
      </c>
      <c r="G192" s="236" t="s">
        <v>646</v>
      </c>
      <c r="H192" s="237">
        <v>1</v>
      </c>
      <c r="I192" s="238"/>
      <c r="J192" s="239"/>
      <c r="K192" s="237">
        <f t="shared" si="19"/>
        <v>0</v>
      </c>
      <c r="L192" s="239"/>
      <c r="M192" s="240"/>
      <c r="N192" s="241" t="s">
        <v>1</v>
      </c>
      <c r="O192" s="195" t="s">
        <v>47</v>
      </c>
      <c r="P192" s="196">
        <f t="shared" si="20"/>
        <v>0</v>
      </c>
      <c r="Q192" s="196">
        <f t="shared" si="21"/>
        <v>0</v>
      </c>
      <c r="R192" s="196">
        <f t="shared" si="22"/>
        <v>0</v>
      </c>
      <c r="S192" s="66"/>
      <c r="T192" s="197">
        <f t="shared" si="23"/>
        <v>0</v>
      </c>
      <c r="U192" s="197">
        <v>0</v>
      </c>
      <c r="V192" s="197">
        <f t="shared" si="24"/>
        <v>0</v>
      </c>
      <c r="W192" s="197">
        <v>0</v>
      </c>
      <c r="X192" s="198">
        <f t="shared" si="25"/>
        <v>0</v>
      </c>
      <c r="Y192" s="37"/>
      <c r="Z192" s="37"/>
      <c r="AA192" s="37"/>
      <c r="AB192" s="37"/>
      <c r="AC192" s="37"/>
      <c r="AD192" s="37"/>
      <c r="AE192" s="37"/>
      <c r="AR192" s="199" t="s">
        <v>595</v>
      </c>
      <c r="AT192" s="199" t="s">
        <v>483</v>
      </c>
      <c r="AU192" s="199" t="s">
        <v>96</v>
      </c>
      <c r="AY192" s="19" t="s">
        <v>329</v>
      </c>
      <c r="BE192" s="115">
        <f t="shared" si="26"/>
        <v>0</v>
      </c>
      <c r="BF192" s="115">
        <f t="shared" si="27"/>
        <v>0</v>
      </c>
      <c r="BG192" s="115">
        <f t="shared" si="28"/>
        <v>0</v>
      </c>
      <c r="BH192" s="115">
        <f t="shared" si="29"/>
        <v>0</v>
      </c>
      <c r="BI192" s="115">
        <f t="shared" si="30"/>
        <v>0</v>
      </c>
      <c r="BJ192" s="19" t="s">
        <v>96</v>
      </c>
      <c r="BK192" s="200">
        <f t="shared" si="31"/>
        <v>0</v>
      </c>
      <c r="BL192" s="19" t="s">
        <v>464</v>
      </c>
      <c r="BM192" s="199" t="s">
        <v>6552</v>
      </c>
    </row>
    <row r="193" spans="1:65" s="2" customFormat="1" ht="24.2" customHeight="1">
      <c r="A193" s="37"/>
      <c r="B193" s="153"/>
      <c r="C193" s="187" t="s">
        <v>583</v>
      </c>
      <c r="D193" s="187" t="s">
        <v>331</v>
      </c>
      <c r="E193" s="188" t="s">
        <v>6553</v>
      </c>
      <c r="F193" s="189" t="s">
        <v>6554</v>
      </c>
      <c r="G193" s="190" t="s">
        <v>646</v>
      </c>
      <c r="H193" s="191">
        <v>4</v>
      </c>
      <c r="I193" s="192"/>
      <c r="J193" s="192"/>
      <c r="K193" s="191">
        <f t="shared" si="19"/>
        <v>0</v>
      </c>
      <c r="L193" s="193"/>
      <c r="M193" s="38"/>
      <c r="N193" s="194" t="s">
        <v>1</v>
      </c>
      <c r="O193" s="195" t="s">
        <v>47</v>
      </c>
      <c r="P193" s="196">
        <f t="shared" si="20"/>
        <v>0</v>
      </c>
      <c r="Q193" s="196">
        <f t="shared" si="21"/>
        <v>0</v>
      </c>
      <c r="R193" s="196">
        <f t="shared" si="22"/>
        <v>0</v>
      </c>
      <c r="S193" s="66"/>
      <c r="T193" s="197">
        <f t="shared" si="23"/>
        <v>0</v>
      </c>
      <c r="U193" s="197">
        <v>2.6800000000000001E-3</v>
      </c>
      <c r="V193" s="197">
        <f t="shared" si="24"/>
        <v>1.072E-2</v>
      </c>
      <c r="W193" s="197">
        <v>0</v>
      </c>
      <c r="X193" s="198">
        <f t="shared" si="25"/>
        <v>0</v>
      </c>
      <c r="Y193" s="37"/>
      <c r="Z193" s="37"/>
      <c r="AA193" s="37"/>
      <c r="AB193" s="37"/>
      <c r="AC193" s="37"/>
      <c r="AD193" s="37"/>
      <c r="AE193" s="37"/>
      <c r="AR193" s="199" t="s">
        <v>464</v>
      </c>
      <c r="AT193" s="199" t="s">
        <v>331</v>
      </c>
      <c r="AU193" s="199" t="s">
        <v>96</v>
      </c>
      <c r="AY193" s="19" t="s">
        <v>329</v>
      </c>
      <c r="BE193" s="115">
        <f t="shared" si="26"/>
        <v>0</v>
      </c>
      <c r="BF193" s="115">
        <f t="shared" si="27"/>
        <v>0</v>
      </c>
      <c r="BG193" s="115">
        <f t="shared" si="28"/>
        <v>0</v>
      </c>
      <c r="BH193" s="115">
        <f t="shared" si="29"/>
        <v>0</v>
      </c>
      <c r="BI193" s="115">
        <f t="shared" si="30"/>
        <v>0</v>
      </c>
      <c r="BJ193" s="19" t="s">
        <v>96</v>
      </c>
      <c r="BK193" s="200">
        <f t="shared" si="31"/>
        <v>0</v>
      </c>
      <c r="BL193" s="19" t="s">
        <v>464</v>
      </c>
      <c r="BM193" s="199" t="s">
        <v>6555</v>
      </c>
    </row>
    <row r="194" spans="1:65" s="2" customFormat="1" ht="24.2" customHeight="1">
      <c r="A194" s="37"/>
      <c r="B194" s="153"/>
      <c r="C194" s="233" t="s">
        <v>588</v>
      </c>
      <c r="D194" s="233" t="s">
        <v>483</v>
      </c>
      <c r="E194" s="234" t="s">
        <v>6556</v>
      </c>
      <c r="F194" s="235" t="s">
        <v>6557</v>
      </c>
      <c r="G194" s="236" t="s">
        <v>646</v>
      </c>
      <c r="H194" s="237">
        <v>4</v>
      </c>
      <c r="I194" s="238"/>
      <c r="J194" s="239"/>
      <c r="K194" s="237">
        <f t="shared" si="19"/>
        <v>0</v>
      </c>
      <c r="L194" s="239"/>
      <c r="M194" s="240"/>
      <c r="N194" s="241" t="s">
        <v>1</v>
      </c>
      <c r="O194" s="195" t="s">
        <v>47</v>
      </c>
      <c r="P194" s="196">
        <f t="shared" si="20"/>
        <v>0</v>
      </c>
      <c r="Q194" s="196">
        <f t="shared" si="21"/>
        <v>0</v>
      </c>
      <c r="R194" s="196">
        <f t="shared" si="22"/>
        <v>0</v>
      </c>
      <c r="S194" s="66"/>
      <c r="T194" s="197">
        <f t="shared" si="23"/>
        <v>0</v>
      </c>
      <c r="U194" s="197">
        <v>0</v>
      </c>
      <c r="V194" s="197">
        <f t="shared" si="24"/>
        <v>0</v>
      </c>
      <c r="W194" s="197">
        <v>0</v>
      </c>
      <c r="X194" s="198">
        <f t="shared" si="25"/>
        <v>0</v>
      </c>
      <c r="Y194" s="37"/>
      <c r="Z194" s="37"/>
      <c r="AA194" s="37"/>
      <c r="AB194" s="37"/>
      <c r="AC194" s="37"/>
      <c r="AD194" s="37"/>
      <c r="AE194" s="37"/>
      <c r="AR194" s="199" t="s">
        <v>595</v>
      </c>
      <c r="AT194" s="199" t="s">
        <v>483</v>
      </c>
      <c r="AU194" s="199" t="s">
        <v>96</v>
      </c>
      <c r="AY194" s="19" t="s">
        <v>329</v>
      </c>
      <c r="BE194" s="115">
        <f t="shared" si="26"/>
        <v>0</v>
      </c>
      <c r="BF194" s="115">
        <f t="shared" si="27"/>
        <v>0</v>
      </c>
      <c r="BG194" s="115">
        <f t="shared" si="28"/>
        <v>0</v>
      </c>
      <c r="BH194" s="115">
        <f t="shared" si="29"/>
        <v>0</v>
      </c>
      <c r="BI194" s="115">
        <f t="shared" si="30"/>
        <v>0</v>
      </c>
      <c r="BJ194" s="19" t="s">
        <v>96</v>
      </c>
      <c r="BK194" s="200">
        <f t="shared" si="31"/>
        <v>0</v>
      </c>
      <c r="BL194" s="19" t="s">
        <v>464</v>
      </c>
      <c r="BM194" s="199" t="s">
        <v>6558</v>
      </c>
    </row>
    <row r="195" spans="1:65" s="2" customFormat="1" ht="21.75" customHeight="1">
      <c r="A195" s="37"/>
      <c r="B195" s="153"/>
      <c r="C195" s="233" t="s">
        <v>595</v>
      </c>
      <c r="D195" s="233" t="s">
        <v>483</v>
      </c>
      <c r="E195" s="234" t="s">
        <v>6559</v>
      </c>
      <c r="F195" s="235" t="s">
        <v>6560</v>
      </c>
      <c r="G195" s="236" t="s">
        <v>646</v>
      </c>
      <c r="H195" s="237">
        <v>4</v>
      </c>
      <c r="I195" s="238"/>
      <c r="J195" s="239"/>
      <c r="K195" s="237">
        <f t="shared" si="19"/>
        <v>0</v>
      </c>
      <c r="L195" s="239"/>
      <c r="M195" s="240"/>
      <c r="N195" s="241" t="s">
        <v>1</v>
      </c>
      <c r="O195" s="195" t="s">
        <v>47</v>
      </c>
      <c r="P195" s="196">
        <f t="shared" si="20"/>
        <v>0</v>
      </c>
      <c r="Q195" s="196">
        <f t="shared" si="21"/>
        <v>0</v>
      </c>
      <c r="R195" s="196">
        <f t="shared" si="22"/>
        <v>0</v>
      </c>
      <c r="S195" s="66"/>
      <c r="T195" s="197">
        <f t="shared" si="23"/>
        <v>0</v>
      </c>
      <c r="U195" s="197">
        <v>0</v>
      </c>
      <c r="V195" s="197">
        <f t="shared" si="24"/>
        <v>0</v>
      </c>
      <c r="W195" s="197">
        <v>0</v>
      </c>
      <c r="X195" s="198">
        <f t="shared" si="25"/>
        <v>0</v>
      </c>
      <c r="Y195" s="37"/>
      <c r="Z195" s="37"/>
      <c r="AA195" s="37"/>
      <c r="AB195" s="37"/>
      <c r="AC195" s="37"/>
      <c r="AD195" s="37"/>
      <c r="AE195" s="37"/>
      <c r="AR195" s="199" t="s">
        <v>595</v>
      </c>
      <c r="AT195" s="199" t="s">
        <v>483</v>
      </c>
      <c r="AU195" s="199" t="s">
        <v>96</v>
      </c>
      <c r="AY195" s="19" t="s">
        <v>329</v>
      </c>
      <c r="BE195" s="115">
        <f t="shared" si="26"/>
        <v>0</v>
      </c>
      <c r="BF195" s="115">
        <f t="shared" si="27"/>
        <v>0</v>
      </c>
      <c r="BG195" s="115">
        <f t="shared" si="28"/>
        <v>0</v>
      </c>
      <c r="BH195" s="115">
        <f t="shared" si="29"/>
        <v>0</v>
      </c>
      <c r="BI195" s="115">
        <f t="shared" si="30"/>
        <v>0</v>
      </c>
      <c r="BJ195" s="19" t="s">
        <v>96</v>
      </c>
      <c r="BK195" s="200">
        <f t="shared" si="31"/>
        <v>0</v>
      </c>
      <c r="BL195" s="19" t="s">
        <v>464</v>
      </c>
      <c r="BM195" s="199" t="s">
        <v>6561</v>
      </c>
    </row>
    <row r="196" spans="1:65" s="2" customFormat="1" ht="33" customHeight="1">
      <c r="A196" s="37"/>
      <c r="B196" s="153"/>
      <c r="C196" s="187" t="s">
        <v>601</v>
      </c>
      <c r="D196" s="187" t="s">
        <v>331</v>
      </c>
      <c r="E196" s="188" t="s">
        <v>6562</v>
      </c>
      <c r="F196" s="189" t="s">
        <v>6563</v>
      </c>
      <c r="G196" s="190" t="s">
        <v>646</v>
      </c>
      <c r="H196" s="191">
        <v>1</v>
      </c>
      <c r="I196" s="192"/>
      <c r="J196" s="192"/>
      <c r="K196" s="191">
        <f t="shared" si="19"/>
        <v>0</v>
      </c>
      <c r="L196" s="193"/>
      <c r="M196" s="38"/>
      <c r="N196" s="194" t="s">
        <v>1</v>
      </c>
      <c r="O196" s="195" t="s">
        <v>47</v>
      </c>
      <c r="P196" s="196">
        <f t="shared" si="20"/>
        <v>0</v>
      </c>
      <c r="Q196" s="196">
        <f t="shared" si="21"/>
        <v>0</v>
      </c>
      <c r="R196" s="196">
        <f t="shared" si="22"/>
        <v>0</v>
      </c>
      <c r="S196" s="66"/>
      <c r="T196" s="197">
        <f t="shared" si="23"/>
        <v>0</v>
      </c>
      <c r="U196" s="197">
        <v>2.862E-2</v>
      </c>
      <c r="V196" s="197">
        <f t="shared" si="24"/>
        <v>2.862E-2</v>
      </c>
      <c r="W196" s="197">
        <v>0</v>
      </c>
      <c r="X196" s="198">
        <f t="shared" si="25"/>
        <v>0</v>
      </c>
      <c r="Y196" s="37"/>
      <c r="Z196" s="37"/>
      <c r="AA196" s="37"/>
      <c r="AB196" s="37"/>
      <c r="AC196" s="37"/>
      <c r="AD196" s="37"/>
      <c r="AE196" s="37"/>
      <c r="AR196" s="199" t="s">
        <v>464</v>
      </c>
      <c r="AT196" s="199" t="s">
        <v>331</v>
      </c>
      <c r="AU196" s="199" t="s">
        <v>96</v>
      </c>
      <c r="AY196" s="19" t="s">
        <v>329</v>
      </c>
      <c r="BE196" s="115">
        <f t="shared" si="26"/>
        <v>0</v>
      </c>
      <c r="BF196" s="115">
        <f t="shared" si="27"/>
        <v>0</v>
      </c>
      <c r="BG196" s="115">
        <f t="shared" si="28"/>
        <v>0</v>
      </c>
      <c r="BH196" s="115">
        <f t="shared" si="29"/>
        <v>0</v>
      </c>
      <c r="BI196" s="115">
        <f t="shared" si="30"/>
        <v>0</v>
      </c>
      <c r="BJ196" s="19" t="s">
        <v>96</v>
      </c>
      <c r="BK196" s="200">
        <f t="shared" si="31"/>
        <v>0</v>
      </c>
      <c r="BL196" s="19" t="s">
        <v>464</v>
      </c>
      <c r="BM196" s="199" t="s">
        <v>6564</v>
      </c>
    </row>
    <row r="197" spans="1:65" s="2" customFormat="1" ht="16.5" customHeight="1">
      <c r="A197" s="37"/>
      <c r="B197" s="153"/>
      <c r="C197" s="233" t="s">
        <v>618</v>
      </c>
      <c r="D197" s="233" t="s">
        <v>483</v>
      </c>
      <c r="E197" s="234" t="s">
        <v>6565</v>
      </c>
      <c r="F197" s="235" t="s">
        <v>6566</v>
      </c>
      <c r="G197" s="236" t="s">
        <v>646</v>
      </c>
      <c r="H197" s="237">
        <v>1</v>
      </c>
      <c r="I197" s="238"/>
      <c r="J197" s="239"/>
      <c r="K197" s="237">
        <f t="shared" si="19"/>
        <v>0</v>
      </c>
      <c r="L197" s="239"/>
      <c r="M197" s="240"/>
      <c r="N197" s="241" t="s">
        <v>1</v>
      </c>
      <c r="O197" s="195" t="s">
        <v>47</v>
      </c>
      <c r="P197" s="196">
        <f t="shared" si="20"/>
        <v>0</v>
      </c>
      <c r="Q197" s="196">
        <f t="shared" si="21"/>
        <v>0</v>
      </c>
      <c r="R197" s="196">
        <f t="shared" si="22"/>
        <v>0</v>
      </c>
      <c r="S197" s="66"/>
      <c r="T197" s="197">
        <f t="shared" si="23"/>
        <v>0</v>
      </c>
      <c r="U197" s="197">
        <v>0</v>
      </c>
      <c r="V197" s="197">
        <f t="shared" si="24"/>
        <v>0</v>
      </c>
      <c r="W197" s="197">
        <v>0</v>
      </c>
      <c r="X197" s="198">
        <f t="shared" si="25"/>
        <v>0</v>
      </c>
      <c r="Y197" s="37"/>
      <c r="Z197" s="37"/>
      <c r="AA197" s="37"/>
      <c r="AB197" s="37"/>
      <c r="AC197" s="37"/>
      <c r="AD197" s="37"/>
      <c r="AE197" s="37"/>
      <c r="AR197" s="199" t="s">
        <v>595</v>
      </c>
      <c r="AT197" s="199" t="s">
        <v>483</v>
      </c>
      <c r="AU197" s="199" t="s">
        <v>96</v>
      </c>
      <c r="AY197" s="19" t="s">
        <v>329</v>
      </c>
      <c r="BE197" s="115">
        <f t="shared" si="26"/>
        <v>0</v>
      </c>
      <c r="BF197" s="115">
        <f t="shared" si="27"/>
        <v>0</v>
      </c>
      <c r="BG197" s="115">
        <f t="shared" si="28"/>
        <v>0</v>
      </c>
      <c r="BH197" s="115">
        <f t="shared" si="29"/>
        <v>0</v>
      </c>
      <c r="BI197" s="115">
        <f t="shared" si="30"/>
        <v>0</v>
      </c>
      <c r="BJ197" s="19" t="s">
        <v>96</v>
      </c>
      <c r="BK197" s="200">
        <f t="shared" si="31"/>
        <v>0</v>
      </c>
      <c r="BL197" s="19" t="s">
        <v>464</v>
      </c>
      <c r="BM197" s="199" t="s">
        <v>6567</v>
      </c>
    </row>
    <row r="198" spans="1:65" s="2" customFormat="1" ht="21.75" customHeight="1">
      <c r="A198" s="37"/>
      <c r="B198" s="153"/>
      <c r="C198" s="233" t="s">
        <v>629</v>
      </c>
      <c r="D198" s="233" t="s">
        <v>483</v>
      </c>
      <c r="E198" s="234" t="s">
        <v>6568</v>
      </c>
      <c r="F198" s="235" t="s">
        <v>6569</v>
      </c>
      <c r="G198" s="236" t="s">
        <v>646</v>
      </c>
      <c r="H198" s="237">
        <v>1</v>
      </c>
      <c r="I198" s="238"/>
      <c r="J198" s="239"/>
      <c r="K198" s="237">
        <f t="shared" si="19"/>
        <v>0</v>
      </c>
      <c r="L198" s="239"/>
      <c r="M198" s="240"/>
      <c r="N198" s="241" t="s">
        <v>1</v>
      </c>
      <c r="O198" s="195" t="s">
        <v>47</v>
      </c>
      <c r="P198" s="196">
        <f t="shared" si="20"/>
        <v>0</v>
      </c>
      <c r="Q198" s="196">
        <f t="shared" si="21"/>
        <v>0</v>
      </c>
      <c r="R198" s="196">
        <f t="shared" si="22"/>
        <v>0</v>
      </c>
      <c r="S198" s="66"/>
      <c r="T198" s="197">
        <f t="shared" si="23"/>
        <v>0</v>
      </c>
      <c r="U198" s="197">
        <v>0</v>
      </c>
      <c r="V198" s="197">
        <f t="shared" si="24"/>
        <v>0</v>
      </c>
      <c r="W198" s="197">
        <v>0</v>
      </c>
      <c r="X198" s="198">
        <f t="shared" si="25"/>
        <v>0</v>
      </c>
      <c r="Y198" s="37"/>
      <c r="Z198" s="37"/>
      <c r="AA198" s="37"/>
      <c r="AB198" s="37"/>
      <c r="AC198" s="37"/>
      <c r="AD198" s="37"/>
      <c r="AE198" s="37"/>
      <c r="AR198" s="199" t="s">
        <v>595</v>
      </c>
      <c r="AT198" s="199" t="s">
        <v>483</v>
      </c>
      <c r="AU198" s="199" t="s">
        <v>96</v>
      </c>
      <c r="AY198" s="19" t="s">
        <v>329</v>
      </c>
      <c r="BE198" s="115">
        <f t="shared" si="26"/>
        <v>0</v>
      </c>
      <c r="BF198" s="115">
        <f t="shared" si="27"/>
        <v>0</v>
      </c>
      <c r="BG198" s="115">
        <f t="shared" si="28"/>
        <v>0</v>
      </c>
      <c r="BH198" s="115">
        <f t="shared" si="29"/>
        <v>0</v>
      </c>
      <c r="BI198" s="115">
        <f t="shared" si="30"/>
        <v>0</v>
      </c>
      <c r="BJ198" s="19" t="s">
        <v>96</v>
      </c>
      <c r="BK198" s="200">
        <f t="shared" si="31"/>
        <v>0</v>
      </c>
      <c r="BL198" s="19" t="s">
        <v>464</v>
      </c>
      <c r="BM198" s="199" t="s">
        <v>6570</v>
      </c>
    </row>
    <row r="199" spans="1:65" s="2" customFormat="1" ht="24.2" customHeight="1">
      <c r="A199" s="37"/>
      <c r="B199" s="153"/>
      <c r="C199" s="187" t="s">
        <v>633</v>
      </c>
      <c r="D199" s="187" t="s">
        <v>331</v>
      </c>
      <c r="E199" s="188" t="s">
        <v>6571</v>
      </c>
      <c r="F199" s="189" t="s">
        <v>6378</v>
      </c>
      <c r="G199" s="190" t="s">
        <v>1602</v>
      </c>
      <c r="H199" s="192"/>
      <c r="I199" s="192"/>
      <c r="J199" s="192"/>
      <c r="K199" s="191">
        <f t="shared" si="19"/>
        <v>0</v>
      </c>
      <c r="L199" s="193"/>
      <c r="M199" s="38"/>
      <c r="N199" s="194" t="s">
        <v>1</v>
      </c>
      <c r="O199" s="195" t="s">
        <v>47</v>
      </c>
      <c r="P199" s="196">
        <f t="shared" si="20"/>
        <v>0</v>
      </c>
      <c r="Q199" s="196">
        <f t="shared" si="21"/>
        <v>0</v>
      </c>
      <c r="R199" s="196">
        <f t="shared" si="22"/>
        <v>0</v>
      </c>
      <c r="S199" s="66"/>
      <c r="T199" s="197">
        <f t="shared" si="23"/>
        <v>0</v>
      </c>
      <c r="U199" s="197">
        <v>0</v>
      </c>
      <c r="V199" s="197">
        <f t="shared" si="24"/>
        <v>0</v>
      </c>
      <c r="W199" s="197">
        <v>0</v>
      </c>
      <c r="X199" s="198">
        <f t="shared" si="25"/>
        <v>0</v>
      </c>
      <c r="Y199" s="37"/>
      <c r="Z199" s="37"/>
      <c r="AA199" s="37"/>
      <c r="AB199" s="37"/>
      <c r="AC199" s="37"/>
      <c r="AD199" s="37"/>
      <c r="AE199" s="37"/>
      <c r="AR199" s="199" t="s">
        <v>464</v>
      </c>
      <c r="AT199" s="199" t="s">
        <v>331</v>
      </c>
      <c r="AU199" s="199" t="s">
        <v>96</v>
      </c>
      <c r="AY199" s="19" t="s">
        <v>329</v>
      </c>
      <c r="BE199" s="115">
        <f t="shared" si="26"/>
        <v>0</v>
      </c>
      <c r="BF199" s="115">
        <f t="shared" si="27"/>
        <v>0</v>
      </c>
      <c r="BG199" s="115">
        <f t="shared" si="28"/>
        <v>0</v>
      </c>
      <c r="BH199" s="115">
        <f t="shared" si="29"/>
        <v>0</v>
      </c>
      <c r="BI199" s="115">
        <f t="shared" si="30"/>
        <v>0</v>
      </c>
      <c r="BJ199" s="19" t="s">
        <v>96</v>
      </c>
      <c r="BK199" s="200">
        <f t="shared" si="31"/>
        <v>0</v>
      </c>
      <c r="BL199" s="19" t="s">
        <v>464</v>
      </c>
      <c r="BM199" s="199" t="s">
        <v>6572</v>
      </c>
    </row>
    <row r="200" spans="1:65" s="12" customFormat="1" ht="22.9" customHeight="1">
      <c r="B200" s="173"/>
      <c r="D200" s="174" t="s">
        <v>82</v>
      </c>
      <c r="E200" s="185" t="s">
        <v>6573</v>
      </c>
      <c r="F200" s="185" t="s">
        <v>6574</v>
      </c>
      <c r="I200" s="176"/>
      <c r="J200" s="176"/>
      <c r="K200" s="186">
        <f>BK200</f>
        <v>0</v>
      </c>
      <c r="M200" s="173"/>
      <c r="N200" s="178"/>
      <c r="O200" s="179"/>
      <c r="P200" s="179"/>
      <c r="Q200" s="180">
        <f>SUM(Q201:Q229)</f>
        <v>0</v>
      </c>
      <c r="R200" s="180">
        <f>SUM(R201:R229)</f>
        <v>0</v>
      </c>
      <c r="S200" s="179"/>
      <c r="T200" s="181">
        <f>SUM(T201:T229)</f>
        <v>0</v>
      </c>
      <c r="U200" s="179"/>
      <c r="V200" s="181">
        <f>SUM(V201:V229)</f>
        <v>0.65178000000000003</v>
      </c>
      <c r="W200" s="179"/>
      <c r="X200" s="182">
        <f>SUM(X201:X229)</f>
        <v>0</v>
      </c>
      <c r="AR200" s="174" t="s">
        <v>96</v>
      </c>
      <c r="AT200" s="183" t="s">
        <v>82</v>
      </c>
      <c r="AU200" s="183" t="s">
        <v>90</v>
      </c>
      <c r="AY200" s="174" t="s">
        <v>329</v>
      </c>
      <c r="BK200" s="184">
        <f>SUM(BK201:BK229)</f>
        <v>0</v>
      </c>
    </row>
    <row r="201" spans="1:65" s="2" customFormat="1" ht="24.2" customHeight="1">
      <c r="A201" s="37"/>
      <c r="B201" s="153"/>
      <c r="C201" s="187" t="s">
        <v>639</v>
      </c>
      <c r="D201" s="187" t="s">
        <v>331</v>
      </c>
      <c r="E201" s="188" t="s">
        <v>6575</v>
      </c>
      <c r="F201" s="189" t="s">
        <v>6576</v>
      </c>
      <c r="G201" s="190" t="s">
        <v>646</v>
      </c>
      <c r="H201" s="191">
        <v>4</v>
      </c>
      <c r="I201" s="192"/>
      <c r="J201" s="192"/>
      <c r="K201" s="191">
        <f t="shared" ref="K201:K218" si="32">ROUND(P201*H201,3)</f>
        <v>0</v>
      </c>
      <c r="L201" s="193"/>
      <c r="M201" s="38"/>
      <c r="N201" s="194" t="s">
        <v>1</v>
      </c>
      <c r="O201" s="195" t="s">
        <v>47</v>
      </c>
      <c r="P201" s="196">
        <f t="shared" ref="P201:P218" si="33">I201+J201</f>
        <v>0</v>
      </c>
      <c r="Q201" s="196">
        <f t="shared" ref="Q201:Q218" si="34">ROUND(I201*H201,3)</f>
        <v>0</v>
      </c>
      <c r="R201" s="196">
        <f t="shared" ref="R201:R218" si="35">ROUND(J201*H201,3)</f>
        <v>0</v>
      </c>
      <c r="S201" s="66"/>
      <c r="T201" s="197">
        <f t="shared" ref="T201:T218" si="36">S201*H201</f>
        <v>0</v>
      </c>
      <c r="U201" s="197">
        <v>2.5000000000000001E-4</v>
      </c>
      <c r="V201" s="197">
        <f t="shared" ref="V201:V218" si="37">U201*H201</f>
        <v>1E-3</v>
      </c>
      <c r="W201" s="197">
        <v>0</v>
      </c>
      <c r="X201" s="198">
        <f t="shared" ref="X201:X218" si="38"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464</v>
      </c>
      <c r="AT201" s="199" t="s">
        <v>331</v>
      </c>
      <c r="AU201" s="199" t="s">
        <v>96</v>
      </c>
      <c r="AY201" s="19" t="s">
        <v>329</v>
      </c>
      <c r="BE201" s="115">
        <f t="shared" ref="BE201:BE218" si="39">IF(O201="základná",K201,0)</f>
        <v>0</v>
      </c>
      <c r="BF201" s="115">
        <f t="shared" ref="BF201:BF218" si="40">IF(O201="znížená",K201,0)</f>
        <v>0</v>
      </c>
      <c r="BG201" s="115">
        <f t="shared" ref="BG201:BG218" si="41">IF(O201="zákl. prenesená",K201,0)</f>
        <v>0</v>
      </c>
      <c r="BH201" s="115">
        <f t="shared" ref="BH201:BH218" si="42">IF(O201="zníž. prenesená",K201,0)</f>
        <v>0</v>
      </c>
      <c r="BI201" s="115">
        <f t="shared" ref="BI201:BI218" si="43">IF(O201="nulová",K201,0)</f>
        <v>0</v>
      </c>
      <c r="BJ201" s="19" t="s">
        <v>96</v>
      </c>
      <c r="BK201" s="200">
        <f t="shared" ref="BK201:BK218" si="44">ROUND(P201*H201,3)</f>
        <v>0</v>
      </c>
      <c r="BL201" s="19" t="s">
        <v>464</v>
      </c>
      <c r="BM201" s="199" t="s">
        <v>6577</v>
      </c>
    </row>
    <row r="202" spans="1:65" s="2" customFormat="1" ht="21.75" customHeight="1">
      <c r="A202" s="37"/>
      <c r="B202" s="153"/>
      <c r="C202" s="233" t="s">
        <v>643</v>
      </c>
      <c r="D202" s="233" t="s">
        <v>483</v>
      </c>
      <c r="E202" s="234" t="s">
        <v>6578</v>
      </c>
      <c r="F202" s="235" t="s">
        <v>6579</v>
      </c>
      <c r="G202" s="236" t="s">
        <v>646</v>
      </c>
      <c r="H202" s="237">
        <v>2</v>
      </c>
      <c r="I202" s="238"/>
      <c r="J202" s="239"/>
      <c r="K202" s="237">
        <f t="shared" si="32"/>
        <v>0</v>
      </c>
      <c r="L202" s="239"/>
      <c r="M202" s="240"/>
      <c r="N202" s="241" t="s">
        <v>1</v>
      </c>
      <c r="O202" s="195" t="s">
        <v>47</v>
      </c>
      <c r="P202" s="196">
        <f t="shared" si="33"/>
        <v>0</v>
      </c>
      <c r="Q202" s="196">
        <f t="shared" si="34"/>
        <v>0</v>
      </c>
      <c r="R202" s="196">
        <f t="shared" si="35"/>
        <v>0</v>
      </c>
      <c r="S202" s="66"/>
      <c r="T202" s="197">
        <f t="shared" si="36"/>
        <v>0</v>
      </c>
      <c r="U202" s="197">
        <v>0</v>
      </c>
      <c r="V202" s="197">
        <f t="shared" si="37"/>
        <v>0</v>
      </c>
      <c r="W202" s="197">
        <v>0</v>
      </c>
      <c r="X202" s="198">
        <f t="shared" si="38"/>
        <v>0</v>
      </c>
      <c r="Y202" s="37"/>
      <c r="Z202" s="37"/>
      <c r="AA202" s="37"/>
      <c r="AB202" s="37"/>
      <c r="AC202" s="37"/>
      <c r="AD202" s="37"/>
      <c r="AE202" s="37"/>
      <c r="AR202" s="199" t="s">
        <v>595</v>
      </c>
      <c r="AT202" s="199" t="s">
        <v>483</v>
      </c>
      <c r="AU202" s="199" t="s">
        <v>96</v>
      </c>
      <c r="AY202" s="19" t="s">
        <v>329</v>
      </c>
      <c r="BE202" s="115">
        <f t="shared" si="39"/>
        <v>0</v>
      </c>
      <c r="BF202" s="115">
        <f t="shared" si="40"/>
        <v>0</v>
      </c>
      <c r="BG202" s="115">
        <f t="shared" si="41"/>
        <v>0</v>
      </c>
      <c r="BH202" s="115">
        <f t="shared" si="42"/>
        <v>0</v>
      </c>
      <c r="BI202" s="115">
        <f t="shared" si="43"/>
        <v>0</v>
      </c>
      <c r="BJ202" s="19" t="s">
        <v>96</v>
      </c>
      <c r="BK202" s="200">
        <f t="shared" si="44"/>
        <v>0</v>
      </c>
      <c r="BL202" s="19" t="s">
        <v>464</v>
      </c>
      <c r="BM202" s="199" t="s">
        <v>6580</v>
      </c>
    </row>
    <row r="203" spans="1:65" s="2" customFormat="1" ht="21.75" customHeight="1">
      <c r="A203" s="37"/>
      <c r="B203" s="153"/>
      <c r="C203" s="233" t="s">
        <v>648</v>
      </c>
      <c r="D203" s="233" t="s">
        <v>483</v>
      </c>
      <c r="E203" s="234" t="s">
        <v>6581</v>
      </c>
      <c r="F203" s="235" t="s">
        <v>6582</v>
      </c>
      <c r="G203" s="236" t="s">
        <v>646</v>
      </c>
      <c r="H203" s="237">
        <v>1</v>
      </c>
      <c r="I203" s="238"/>
      <c r="J203" s="239"/>
      <c r="K203" s="237">
        <f t="shared" si="32"/>
        <v>0</v>
      </c>
      <c r="L203" s="239"/>
      <c r="M203" s="240"/>
      <c r="N203" s="241" t="s">
        <v>1</v>
      </c>
      <c r="O203" s="195" t="s">
        <v>47</v>
      </c>
      <c r="P203" s="196">
        <f t="shared" si="33"/>
        <v>0</v>
      </c>
      <c r="Q203" s="196">
        <f t="shared" si="34"/>
        <v>0</v>
      </c>
      <c r="R203" s="196">
        <f t="shared" si="35"/>
        <v>0</v>
      </c>
      <c r="S203" s="66"/>
      <c r="T203" s="197">
        <f t="shared" si="36"/>
        <v>0</v>
      </c>
      <c r="U203" s="197">
        <v>0</v>
      </c>
      <c r="V203" s="197">
        <f t="shared" si="37"/>
        <v>0</v>
      </c>
      <c r="W203" s="197">
        <v>0</v>
      </c>
      <c r="X203" s="198">
        <f t="shared" si="38"/>
        <v>0</v>
      </c>
      <c r="Y203" s="37"/>
      <c r="Z203" s="37"/>
      <c r="AA203" s="37"/>
      <c r="AB203" s="37"/>
      <c r="AC203" s="37"/>
      <c r="AD203" s="37"/>
      <c r="AE203" s="37"/>
      <c r="AR203" s="199" t="s">
        <v>595</v>
      </c>
      <c r="AT203" s="199" t="s">
        <v>483</v>
      </c>
      <c r="AU203" s="199" t="s">
        <v>96</v>
      </c>
      <c r="AY203" s="19" t="s">
        <v>329</v>
      </c>
      <c r="BE203" s="115">
        <f t="shared" si="39"/>
        <v>0</v>
      </c>
      <c r="BF203" s="115">
        <f t="shared" si="40"/>
        <v>0</v>
      </c>
      <c r="BG203" s="115">
        <f t="shared" si="41"/>
        <v>0</v>
      </c>
      <c r="BH203" s="115">
        <f t="shared" si="42"/>
        <v>0</v>
      </c>
      <c r="BI203" s="115">
        <f t="shared" si="43"/>
        <v>0</v>
      </c>
      <c r="BJ203" s="19" t="s">
        <v>96</v>
      </c>
      <c r="BK203" s="200">
        <f t="shared" si="44"/>
        <v>0</v>
      </c>
      <c r="BL203" s="19" t="s">
        <v>464</v>
      </c>
      <c r="BM203" s="199" t="s">
        <v>6583</v>
      </c>
    </row>
    <row r="204" spans="1:65" s="2" customFormat="1" ht="21.75" customHeight="1">
      <c r="A204" s="37"/>
      <c r="B204" s="153"/>
      <c r="C204" s="233" t="s">
        <v>652</v>
      </c>
      <c r="D204" s="233" t="s">
        <v>483</v>
      </c>
      <c r="E204" s="234" t="s">
        <v>6584</v>
      </c>
      <c r="F204" s="235" t="s">
        <v>6585</v>
      </c>
      <c r="G204" s="236" t="s">
        <v>646</v>
      </c>
      <c r="H204" s="237">
        <v>1</v>
      </c>
      <c r="I204" s="238"/>
      <c r="J204" s="239"/>
      <c r="K204" s="237">
        <f t="shared" si="32"/>
        <v>0</v>
      </c>
      <c r="L204" s="239"/>
      <c r="M204" s="240"/>
      <c r="N204" s="241" t="s">
        <v>1</v>
      </c>
      <c r="O204" s="195" t="s">
        <v>47</v>
      </c>
      <c r="P204" s="196">
        <f t="shared" si="33"/>
        <v>0</v>
      </c>
      <c r="Q204" s="196">
        <f t="shared" si="34"/>
        <v>0</v>
      </c>
      <c r="R204" s="196">
        <f t="shared" si="35"/>
        <v>0</v>
      </c>
      <c r="S204" s="66"/>
      <c r="T204" s="197">
        <f t="shared" si="36"/>
        <v>0</v>
      </c>
      <c r="U204" s="197">
        <v>0</v>
      </c>
      <c r="V204" s="197">
        <f t="shared" si="37"/>
        <v>0</v>
      </c>
      <c r="W204" s="197">
        <v>0</v>
      </c>
      <c r="X204" s="198">
        <f t="shared" si="38"/>
        <v>0</v>
      </c>
      <c r="Y204" s="37"/>
      <c r="Z204" s="37"/>
      <c r="AA204" s="37"/>
      <c r="AB204" s="37"/>
      <c r="AC204" s="37"/>
      <c r="AD204" s="37"/>
      <c r="AE204" s="37"/>
      <c r="AR204" s="199" t="s">
        <v>595</v>
      </c>
      <c r="AT204" s="199" t="s">
        <v>483</v>
      </c>
      <c r="AU204" s="199" t="s">
        <v>96</v>
      </c>
      <c r="AY204" s="19" t="s">
        <v>329</v>
      </c>
      <c r="BE204" s="115">
        <f t="shared" si="39"/>
        <v>0</v>
      </c>
      <c r="BF204" s="115">
        <f t="shared" si="40"/>
        <v>0</v>
      </c>
      <c r="BG204" s="115">
        <f t="shared" si="41"/>
        <v>0</v>
      </c>
      <c r="BH204" s="115">
        <f t="shared" si="42"/>
        <v>0</v>
      </c>
      <c r="BI204" s="115">
        <f t="shared" si="43"/>
        <v>0</v>
      </c>
      <c r="BJ204" s="19" t="s">
        <v>96</v>
      </c>
      <c r="BK204" s="200">
        <f t="shared" si="44"/>
        <v>0</v>
      </c>
      <c r="BL204" s="19" t="s">
        <v>464</v>
      </c>
      <c r="BM204" s="199" t="s">
        <v>6586</v>
      </c>
    </row>
    <row r="205" spans="1:65" s="2" customFormat="1" ht="16.5" customHeight="1">
      <c r="A205" s="37"/>
      <c r="B205" s="153"/>
      <c r="C205" s="187" t="s">
        <v>659</v>
      </c>
      <c r="D205" s="187" t="s">
        <v>331</v>
      </c>
      <c r="E205" s="188" t="s">
        <v>6587</v>
      </c>
      <c r="F205" s="189" t="s">
        <v>6588</v>
      </c>
      <c r="G205" s="190" t="s">
        <v>1669</v>
      </c>
      <c r="H205" s="191">
        <v>20</v>
      </c>
      <c r="I205" s="192"/>
      <c r="J205" s="192"/>
      <c r="K205" s="191">
        <f t="shared" si="32"/>
        <v>0</v>
      </c>
      <c r="L205" s="193"/>
      <c r="M205" s="38"/>
      <c r="N205" s="194" t="s">
        <v>1</v>
      </c>
      <c r="O205" s="195" t="s">
        <v>47</v>
      </c>
      <c r="P205" s="196">
        <f t="shared" si="33"/>
        <v>0</v>
      </c>
      <c r="Q205" s="196">
        <f t="shared" si="34"/>
        <v>0</v>
      </c>
      <c r="R205" s="196">
        <f t="shared" si="35"/>
        <v>0</v>
      </c>
      <c r="S205" s="66"/>
      <c r="T205" s="197">
        <f t="shared" si="36"/>
        <v>0</v>
      </c>
      <c r="U205" s="197">
        <v>1.14E-3</v>
      </c>
      <c r="V205" s="197">
        <f t="shared" si="37"/>
        <v>2.2800000000000001E-2</v>
      </c>
      <c r="W205" s="197">
        <v>0</v>
      </c>
      <c r="X205" s="198">
        <f t="shared" si="38"/>
        <v>0</v>
      </c>
      <c r="Y205" s="37"/>
      <c r="Z205" s="37"/>
      <c r="AA205" s="37"/>
      <c r="AB205" s="37"/>
      <c r="AC205" s="37"/>
      <c r="AD205" s="37"/>
      <c r="AE205" s="37"/>
      <c r="AR205" s="199" t="s">
        <v>464</v>
      </c>
      <c r="AT205" s="199" t="s">
        <v>331</v>
      </c>
      <c r="AU205" s="199" t="s">
        <v>96</v>
      </c>
      <c r="AY205" s="19" t="s">
        <v>329</v>
      </c>
      <c r="BE205" s="115">
        <f t="shared" si="39"/>
        <v>0</v>
      </c>
      <c r="BF205" s="115">
        <f t="shared" si="40"/>
        <v>0</v>
      </c>
      <c r="BG205" s="115">
        <f t="shared" si="41"/>
        <v>0</v>
      </c>
      <c r="BH205" s="115">
        <f t="shared" si="42"/>
        <v>0</v>
      </c>
      <c r="BI205" s="115">
        <f t="shared" si="43"/>
        <v>0</v>
      </c>
      <c r="BJ205" s="19" t="s">
        <v>96</v>
      </c>
      <c r="BK205" s="200">
        <f t="shared" si="44"/>
        <v>0</v>
      </c>
      <c r="BL205" s="19" t="s">
        <v>464</v>
      </c>
      <c r="BM205" s="199" t="s">
        <v>6589</v>
      </c>
    </row>
    <row r="206" spans="1:65" s="2" customFormat="1" ht="21.75" customHeight="1">
      <c r="A206" s="37"/>
      <c r="B206" s="153"/>
      <c r="C206" s="233" t="s">
        <v>665</v>
      </c>
      <c r="D206" s="233" t="s">
        <v>483</v>
      </c>
      <c r="E206" s="234" t="s">
        <v>6590</v>
      </c>
      <c r="F206" s="235" t="s">
        <v>6591</v>
      </c>
      <c r="G206" s="236" t="s">
        <v>646</v>
      </c>
      <c r="H206" s="237">
        <v>20</v>
      </c>
      <c r="I206" s="238"/>
      <c r="J206" s="239"/>
      <c r="K206" s="237">
        <f t="shared" si="32"/>
        <v>0</v>
      </c>
      <c r="L206" s="239"/>
      <c r="M206" s="240"/>
      <c r="N206" s="241" t="s">
        <v>1</v>
      </c>
      <c r="O206" s="195" t="s">
        <v>47</v>
      </c>
      <c r="P206" s="196">
        <f t="shared" si="33"/>
        <v>0</v>
      </c>
      <c r="Q206" s="196">
        <f t="shared" si="34"/>
        <v>0</v>
      </c>
      <c r="R206" s="196">
        <f t="shared" si="35"/>
        <v>0</v>
      </c>
      <c r="S206" s="66"/>
      <c r="T206" s="197">
        <f t="shared" si="36"/>
        <v>0</v>
      </c>
      <c r="U206" s="197">
        <v>1.4999999999999999E-4</v>
      </c>
      <c r="V206" s="197">
        <f t="shared" si="37"/>
        <v>2.9999999999999996E-3</v>
      </c>
      <c r="W206" s="197">
        <v>0</v>
      </c>
      <c r="X206" s="198">
        <f t="shared" si="38"/>
        <v>0</v>
      </c>
      <c r="Y206" s="37"/>
      <c r="Z206" s="37"/>
      <c r="AA206" s="37"/>
      <c r="AB206" s="37"/>
      <c r="AC206" s="37"/>
      <c r="AD206" s="37"/>
      <c r="AE206" s="37"/>
      <c r="AR206" s="199" t="s">
        <v>595</v>
      </c>
      <c r="AT206" s="199" t="s">
        <v>483</v>
      </c>
      <c r="AU206" s="199" t="s">
        <v>96</v>
      </c>
      <c r="AY206" s="19" t="s">
        <v>329</v>
      </c>
      <c r="BE206" s="115">
        <f t="shared" si="39"/>
        <v>0</v>
      </c>
      <c r="BF206" s="115">
        <f t="shared" si="40"/>
        <v>0</v>
      </c>
      <c r="BG206" s="115">
        <f t="shared" si="41"/>
        <v>0</v>
      </c>
      <c r="BH206" s="115">
        <f t="shared" si="42"/>
        <v>0</v>
      </c>
      <c r="BI206" s="115">
        <f t="shared" si="43"/>
        <v>0</v>
      </c>
      <c r="BJ206" s="19" t="s">
        <v>96</v>
      </c>
      <c r="BK206" s="200">
        <f t="shared" si="44"/>
        <v>0</v>
      </c>
      <c r="BL206" s="19" t="s">
        <v>464</v>
      </c>
      <c r="BM206" s="199" t="s">
        <v>6592</v>
      </c>
    </row>
    <row r="207" spans="1:65" s="2" customFormat="1" ht="33" customHeight="1">
      <c r="A207" s="37"/>
      <c r="B207" s="153"/>
      <c r="C207" s="187" t="s">
        <v>671</v>
      </c>
      <c r="D207" s="187" t="s">
        <v>331</v>
      </c>
      <c r="E207" s="188" t="s">
        <v>6593</v>
      </c>
      <c r="F207" s="189" t="s">
        <v>6594</v>
      </c>
      <c r="G207" s="190" t="s">
        <v>646</v>
      </c>
      <c r="H207" s="191">
        <v>1</v>
      </c>
      <c r="I207" s="192"/>
      <c r="J207" s="192"/>
      <c r="K207" s="191">
        <f t="shared" si="32"/>
        <v>0</v>
      </c>
      <c r="L207" s="193"/>
      <c r="M207" s="38"/>
      <c r="N207" s="194" t="s">
        <v>1</v>
      </c>
      <c r="O207" s="195" t="s">
        <v>47</v>
      </c>
      <c r="P207" s="196">
        <f t="shared" si="33"/>
        <v>0</v>
      </c>
      <c r="Q207" s="196">
        <f t="shared" si="34"/>
        <v>0</v>
      </c>
      <c r="R207" s="196">
        <f t="shared" si="35"/>
        <v>0</v>
      </c>
      <c r="S207" s="66"/>
      <c r="T207" s="197">
        <f t="shared" si="36"/>
        <v>0</v>
      </c>
      <c r="U207" s="197">
        <v>0</v>
      </c>
      <c r="V207" s="197">
        <f t="shared" si="37"/>
        <v>0</v>
      </c>
      <c r="W207" s="197">
        <v>0</v>
      </c>
      <c r="X207" s="198">
        <f t="shared" si="38"/>
        <v>0</v>
      </c>
      <c r="Y207" s="37"/>
      <c r="Z207" s="37"/>
      <c r="AA207" s="37"/>
      <c r="AB207" s="37"/>
      <c r="AC207" s="37"/>
      <c r="AD207" s="37"/>
      <c r="AE207" s="37"/>
      <c r="AR207" s="199" t="s">
        <v>464</v>
      </c>
      <c r="AT207" s="199" t="s">
        <v>331</v>
      </c>
      <c r="AU207" s="199" t="s">
        <v>96</v>
      </c>
      <c r="AY207" s="19" t="s">
        <v>329</v>
      </c>
      <c r="BE207" s="115">
        <f t="shared" si="39"/>
        <v>0</v>
      </c>
      <c r="BF207" s="115">
        <f t="shared" si="40"/>
        <v>0</v>
      </c>
      <c r="BG207" s="115">
        <f t="shared" si="41"/>
        <v>0</v>
      </c>
      <c r="BH207" s="115">
        <f t="shared" si="42"/>
        <v>0</v>
      </c>
      <c r="BI207" s="115">
        <f t="shared" si="43"/>
        <v>0</v>
      </c>
      <c r="BJ207" s="19" t="s">
        <v>96</v>
      </c>
      <c r="BK207" s="200">
        <f t="shared" si="44"/>
        <v>0</v>
      </c>
      <c r="BL207" s="19" t="s">
        <v>464</v>
      </c>
      <c r="BM207" s="199" t="s">
        <v>6595</v>
      </c>
    </row>
    <row r="208" spans="1:65" s="2" customFormat="1" ht="16.5" customHeight="1">
      <c r="A208" s="37"/>
      <c r="B208" s="153"/>
      <c r="C208" s="233" t="s">
        <v>685</v>
      </c>
      <c r="D208" s="233" t="s">
        <v>483</v>
      </c>
      <c r="E208" s="234" t="s">
        <v>6596</v>
      </c>
      <c r="F208" s="235" t="s">
        <v>6597</v>
      </c>
      <c r="G208" s="236" t="s">
        <v>646</v>
      </c>
      <c r="H208" s="237">
        <v>1</v>
      </c>
      <c r="I208" s="238"/>
      <c r="J208" s="239"/>
      <c r="K208" s="237">
        <f t="shared" si="32"/>
        <v>0</v>
      </c>
      <c r="L208" s="239"/>
      <c r="M208" s="240"/>
      <c r="N208" s="241" t="s">
        <v>1</v>
      </c>
      <c r="O208" s="195" t="s">
        <v>47</v>
      </c>
      <c r="P208" s="196">
        <f t="shared" si="33"/>
        <v>0</v>
      </c>
      <c r="Q208" s="196">
        <f t="shared" si="34"/>
        <v>0</v>
      </c>
      <c r="R208" s="196">
        <f t="shared" si="35"/>
        <v>0</v>
      </c>
      <c r="S208" s="66"/>
      <c r="T208" s="197">
        <f t="shared" si="36"/>
        <v>0</v>
      </c>
      <c r="U208" s="197">
        <v>0.48099999999999998</v>
      </c>
      <c r="V208" s="197">
        <f t="shared" si="37"/>
        <v>0.48099999999999998</v>
      </c>
      <c r="W208" s="197">
        <v>0</v>
      </c>
      <c r="X208" s="198">
        <f t="shared" si="38"/>
        <v>0</v>
      </c>
      <c r="Y208" s="37"/>
      <c r="Z208" s="37"/>
      <c r="AA208" s="37"/>
      <c r="AB208" s="37"/>
      <c r="AC208" s="37"/>
      <c r="AD208" s="37"/>
      <c r="AE208" s="37"/>
      <c r="AR208" s="199" t="s">
        <v>595</v>
      </c>
      <c r="AT208" s="199" t="s">
        <v>483</v>
      </c>
      <c r="AU208" s="199" t="s">
        <v>96</v>
      </c>
      <c r="AY208" s="19" t="s">
        <v>329</v>
      </c>
      <c r="BE208" s="115">
        <f t="shared" si="39"/>
        <v>0</v>
      </c>
      <c r="BF208" s="115">
        <f t="shared" si="40"/>
        <v>0</v>
      </c>
      <c r="BG208" s="115">
        <f t="shared" si="41"/>
        <v>0</v>
      </c>
      <c r="BH208" s="115">
        <f t="shared" si="42"/>
        <v>0</v>
      </c>
      <c r="BI208" s="115">
        <f t="shared" si="43"/>
        <v>0</v>
      </c>
      <c r="BJ208" s="19" t="s">
        <v>96</v>
      </c>
      <c r="BK208" s="200">
        <f t="shared" si="44"/>
        <v>0</v>
      </c>
      <c r="BL208" s="19" t="s">
        <v>464</v>
      </c>
      <c r="BM208" s="199" t="s">
        <v>6598</v>
      </c>
    </row>
    <row r="209" spans="1:65" s="2" customFormat="1" ht="24.2" customHeight="1">
      <c r="A209" s="37"/>
      <c r="B209" s="153"/>
      <c r="C209" s="187" t="s">
        <v>689</v>
      </c>
      <c r="D209" s="187" t="s">
        <v>331</v>
      </c>
      <c r="E209" s="188" t="s">
        <v>6599</v>
      </c>
      <c r="F209" s="189" t="s">
        <v>6600</v>
      </c>
      <c r="G209" s="190" t="s">
        <v>646</v>
      </c>
      <c r="H209" s="191">
        <v>1</v>
      </c>
      <c r="I209" s="192"/>
      <c r="J209" s="192"/>
      <c r="K209" s="191">
        <f t="shared" si="32"/>
        <v>0</v>
      </c>
      <c r="L209" s="193"/>
      <c r="M209" s="38"/>
      <c r="N209" s="194" t="s">
        <v>1</v>
      </c>
      <c r="O209" s="195" t="s">
        <v>47</v>
      </c>
      <c r="P209" s="196">
        <f t="shared" si="33"/>
        <v>0</v>
      </c>
      <c r="Q209" s="196">
        <f t="shared" si="34"/>
        <v>0</v>
      </c>
      <c r="R209" s="196">
        <f t="shared" si="35"/>
        <v>0</v>
      </c>
      <c r="S209" s="66"/>
      <c r="T209" s="197">
        <f t="shared" si="36"/>
        <v>0</v>
      </c>
      <c r="U209" s="197">
        <v>0</v>
      </c>
      <c r="V209" s="197">
        <f t="shared" si="37"/>
        <v>0</v>
      </c>
      <c r="W209" s="197">
        <v>0</v>
      </c>
      <c r="X209" s="198">
        <f t="shared" si="38"/>
        <v>0</v>
      </c>
      <c r="Y209" s="37"/>
      <c r="Z209" s="37"/>
      <c r="AA209" s="37"/>
      <c r="AB209" s="37"/>
      <c r="AC209" s="37"/>
      <c r="AD209" s="37"/>
      <c r="AE209" s="37"/>
      <c r="AR209" s="199" t="s">
        <v>464</v>
      </c>
      <c r="AT209" s="199" t="s">
        <v>331</v>
      </c>
      <c r="AU209" s="199" t="s">
        <v>96</v>
      </c>
      <c r="AY209" s="19" t="s">
        <v>329</v>
      </c>
      <c r="BE209" s="115">
        <f t="shared" si="39"/>
        <v>0</v>
      </c>
      <c r="BF209" s="115">
        <f t="shared" si="40"/>
        <v>0</v>
      </c>
      <c r="BG209" s="115">
        <f t="shared" si="41"/>
        <v>0</v>
      </c>
      <c r="BH209" s="115">
        <f t="shared" si="42"/>
        <v>0</v>
      </c>
      <c r="BI209" s="115">
        <f t="shared" si="43"/>
        <v>0</v>
      </c>
      <c r="BJ209" s="19" t="s">
        <v>96</v>
      </c>
      <c r="BK209" s="200">
        <f t="shared" si="44"/>
        <v>0</v>
      </c>
      <c r="BL209" s="19" t="s">
        <v>464</v>
      </c>
      <c r="BM209" s="199" t="s">
        <v>6601</v>
      </c>
    </row>
    <row r="210" spans="1:65" s="2" customFormat="1" ht="33" customHeight="1">
      <c r="A210" s="37"/>
      <c r="B210" s="153"/>
      <c r="C210" s="233" t="s">
        <v>695</v>
      </c>
      <c r="D210" s="233" t="s">
        <v>483</v>
      </c>
      <c r="E210" s="234" t="s">
        <v>6602</v>
      </c>
      <c r="F210" s="235" t="s">
        <v>6603</v>
      </c>
      <c r="G210" s="236" t="s">
        <v>646</v>
      </c>
      <c r="H210" s="237">
        <v>1</v>
      </c>
      <c r="I210" s="238"/>
      <c r="J210" s="239"/>
      <c r="K210" s="237">
        <f t="shared" si="32"/>
        <v>0</v>
      </c>
      <c r="L210" s="239"/>
      <c r="M210" s="240"/>
      <c r="N210" s="241" t="s">
        <v>1</v>
      </c>
      <c r="O210" s="195" t="s">
        <v>47</v>
      </c>
      <c r="P210" s="196">
        <f t="shared" si="33"/>
        <v>0</v>
      </c>
      <c r="Q210" s="196">
        <f t="shared" si="34"/>
        <v>0</v>
      </c>
      <c r="R210" s="196">
        <f t="shared" si="35"/>
        <v>0</v>
      </c>
      <c r="S210" s="66"/>
      <c r="T210" s="197">
        <f t="shared" si="36"/>
        <v>0</v>
      </c>
      <c r="U210" s="197">
        <v>2.2030000000000001E-2</v>
      </c>
      <c r="V210" s="197">
        <f t="shared" si="37"/>
        <v>2.2030000000000001E-2</v>
      </c>
      <c r="W210" s="197">
        <v>0</v>
      </c>
      <c r="X210" s="198">
        <f t="shared" si="38"/>
        <v>0</v>
      </c>
      <c r="Y210" s="37"/>
      <c r="Z210" s="37"/>
      <c r="AA210" s="37"/>
      <c r="AB210" s="37"/>
      <c r="AC210" s="37"/>
      <c r="AD210" s="37"/>
      <c r="AE210" s="37"/>
      <c r="AR210" s="199" t="s">
        <v>595</v>
      </c>
      <c r="AT210" s="199" t="s">
        <v>483</v>
      </c>
      <c r="AU210" s="199" t="s">
        <v>96</v>
      </c>
      <c r="AY210" s="19" t="s">
        <v>329</v>
      </c>
      <c r="BE210" s="115">
        <f t="shared" si="39"/>
        <v>0</v>
      </c>
      <c r="BF210" s="115">
        <f t="shared" si="40"/>
        <v>0</v>
      </c>
      <c r="BG210" s="115">
        <f t="shared" si="41"/>
        <v>0</v>
      </c>
      <c r="BH210" s="115">
        <f t="shared" si="42"/>
        <v>0</v>
      </c>
      <c r="BI210" s="115">
        <f t="shared" si="43"/>
        <v>0</v>
      </c>
      <c r="BJ210" s="19" t="s">
        <v>96</v>
      </c>
      <c r="BK210" s="200">
        <f t="shared" si="44"/>
        <v>0</v>
      </c>
      <c r="BL210" s="19" t="s">
        <v>464</v>
      </c>
      <c r="BM210" s="199" t="s">
        <v>6604</v>
      </c>
    </row>
    <row r="211" spans="1:65" s="2" customFormat="1" ht="24.2" customHeight="1">
      <c r="A211" s="37"/>
      <c r="B211" s="153"/>
      <c r="C211" s="187" t="s">
        <v>701</v>
      </c>
      <c r="D211" s="187" t="s">
        <v>331</v>
      </c>
      <c r="E211" s="188" t="s">
        <v>6605</v>
      </c>
      <c r="F211" s="189" t="s">
        <v>6606</v>
      </c>
      <c r="G211" s="190" t="s">
        <v>646</v>
      </c>
      <c r="H211" s="191">
        <v>1</v>
      </c>
      <c r="I211" s="192"/>
      <c r="J211" s="192"/>
      <c r="K211" s="191">
        <f t="shared" si="32"/>
        <v>0</v>
      </c>
      <c r="L211" s="193"/>
      <c r="M211" s="38"/>
      <c r="N211" s="194" t="s">
        <v>1</v>
      </c>
      <c r="O211" s="195" t="s">
        <v>47</v>
      </c>
      <c r="P211" s="196">
        <f t="shared" si="33"/>
        <v>0</v>
      </c>
      <c r="Q211" s="196">
        <f t="shared" si="34"/>
        <v>0</v>
      </c>
      <c r="R211" s="196">
        <f t="shared" si="35"/>
        <v>0</v>
      </c>
      <c r="S211" s="66"/>
      <c r="T211" s="197">
        <f t="shared" si="36"/>
        <v>0</v>
      </c>
      <c r="U211" s="197">
        <v>0</v>
      </c>
      <c r="V211" s="197">
        <f t="shared" si="37"/>
        <v>0</v>
      </c>
      <c r="W211" s="197">
        <v>0</v>
      </c>
      <c r="X211" s="198">
        <f t="shared" si="38"/>
        <v>0</v>
      </c>
      <c r="Y211" s="37"/>
      <c r="Z211" s="37"/>
      <c r="AA211" s="37"/>
      <c r="AB211" s="37"/>
      <c r="AC211" s="37"/>
      <c r="AD211" s="37"/>
      <c r="AE211" s="37"/>
      <c r="AR211" s="199" t="s">
        <v>464</v>
      </c>
      <c r="AT211" s="199" t="s">
        <v>331</v>
      </c>
      <c r="AU211" s="199" t="s">
        <v>96</v>
      </c>
      <c r="AY211" s="19" t="s">
        <v>329</v>
      </c>
      <c r="BE211" s="115">
        <f t="shared" si="39"/>
        <v>0</v>
      </c>
      <c r="BF211" s="115">
        <f t="shared" si="40"/>
        <v>0</v>
      </c>
      <c r="BG211" s="115">
        <f t="shared" si="41"/>
        <v>0</v>
      </c>
      <c r="BH211" s="115">
        <f t="shared" si="42"/>
        <v>0</v>
      </c>
      <c r="BI211" s="115">
        <f t="shared" si="43"/>
        <v>0</v>
      </c>
      <c r="BJ211" s="19" t="s">
        <v>96</v>
      </c>
      <c r="BK211" s="200">
        <f t="shared" si="44"/>
        <v>0</v>
      </c>
      <c r="BL211" s="19" t="s">
        <v>464</v>
      </c>
      <c r="BM211" s="199" t="s">
        <v>6607</v>
      </c>
    </row>
    <row r="212" spans="1:65" s="2" customFormat="1" ht="24.2" customHeight="1">
      <c r="A212" s="37"/>
      <c r="B212" s="153"/>
      <c r="C212" s="233" t="s">
        <v>704</v>
      </c>
      <c r="D212" s="233" t="s">
        <v>483</v>
      </c>
      <c r="E212" s="234" t="s">
        <v>6608</v>
      </c>
      <c r="F212" s="235" t="s">
        <v>6609</v>
      </c>
      <c r="G212" s="236" t="s">
        <v>646</v>
      </c>
      <c r="H212" s="237">
        <v>1</v>
      </c>
      <c r="I212" s="238"/>
      <c r="J212" s="239"/>
      <c r="K212" s="237">
        <f t="shared" si="32"/>
        <v>0</v>
      </c>
      <c r="L212" s="239"/>
      <c r="M212" s="240"/>
      <c r="N212" s="241" t="s">
        <v>1</v>
      </c>
      <c r="O212" s="195" t="s">
        <v>47</v>
      </c>
      <c r="P212" s="196">
        <f t="shared" si="33"/>
        <v>0</v>
      </c>
      <c r="Q212" s="196">
        <f t="shared" si="34"/>
        <v>0</v>
      </c>
      <c r="R212" s="196">
        <f t="shared" si="35"/>
        <v>0</v>
      </c>
      <c r="S212" s="66"/>
      <c r="T212" s="197">
        <f t="shared" si="36"/>
        <v>0</v>
      </c>
      <c r="U212" s="197">
        <v>3.1099999999999999E-2</v>
      </c>
      <c r="V212" s="197">
        <f t="shared" si="37"/>
        <v>3.1099999999999999E-2</v>
      </c>
      <c r="W212" s="197">
        <v>0</v>
      </c>
      <c r="X212" s="198">
        <f t="shared" si="38"/>
        <v>0</v>
      </c>
      <c r="Y212" s="37"/>
      <c r="Z212" s="37"/>
      <c r="AA212" s="37"/>
      <c r="AB212" s="37"/>
      <c r="AC212" s="37"/>
      <c r="AD212" s="37"/>
      <c r="AE212" s="37"/>
      <c r="AR212" s="199" t="s">
        <v>595</v>
      </c>
      <c r="AT212" s="199" t="s">
        <v>483</v>
      </c>
      <c r="AU212" s="199" t="s">
        <v>96</v>
      </c>
      <c r="AY212" s="19" t="s">
        <v>329</v>
      </c>
      <c r="BE212" s="115">
        <f t="shared" si="39"/>
        <v>0</v>
      </c>
      <c r="BF212" s="115">
        <f t="shared" si="40"/>
        <v>0</v>
      </c>
      <c r="BG212" s="115">
        <f t="shared" si="41"/>
        <v>0</v>
      </c>
      <c r="BH212" s="115">
        <f t="shared" si="42"/>
        <v>0</v>
      </c>
      <c r="BI212" s="115">
        <f t="shared" si="43"/>
        <v>0</v>
      </c>
      <c r="BJ212" s="19" t="s">
        <v>96</v>
      </c>
      <c r="BK212" s="200">
        <f t="shared" si="44"/>
        <v>0</v>
      </c>
      <c r="BL212" s="19" t="s">
        <v>464</v>
      </c>
      <c r="BM212" s="199" t="s">
        <v>6610</v>
      </c>
    </row>
    <row r="213" spans="1:65" s="2" customFormat="1" ht="16.5" customHeight="1">
      <c r="A213" s="37"/>
      <c r="B213" s="153"/>
      <c r="C213" s="233" t="s">
        <v>713</v>
      </c>
      <c r="D213" s="233" t="s">
        <v>483</v>
      </c>
      <c r="E213" s="234" t="s">
        <v>6611</v>
      </c>
      <c r="F213" s="235" t="s">
        <v>6612</v>
      </c>
      <c r="G213" s="236" t="s">
        <v>646</v>
      </c>
      <c r="H213" s="237">
        <v>1</v>
      </c>
      <c r="I213" s="238"/>
      <c r="J213" s="239"/>
      <c r="K213" s="237">
        <f t="shared" si="32"/>
        <v>0</v>
      </c>
      <c r="L213" s="239"/>
      <c r="M213" s="240"/>
      <c r="N213" s="241" t="s">
        <v>1</v>
      </c>
      <c r="O213" s="195" t="s">
        <v>47</v>
      </c>
      <c r="P213" s="196">
        <f t="shared" si="33"/>
        <v>0</v>
      </c>
      <c r="Q213" s="196">
        <f t="shared" si="34"/>
        <v>0</v>
      </c>
      <c r="R213" s="196">
        <f t="shared" si="35"/>
        <v>0</v>
      </c>
      <c r="S213" s="66"/>
      <c r="T213" s="197">
        <f t="shared" si="36"/>
        <v>0</v>
      </c>
      <c r="U213" s="197">
        <v>8.0000000000000004E-4</v>
      </c>
      <c r="V213" s="197">
        <f t="shared" si="37"/>
        <v>8.0000000000000004E-4</v>
      </c>
      <c r="W213" s="197">
        <v>0</v>
      </c>
      <c r="X213" s="198">
        <f t="shared" si="38"/>
        <v>0</v>
      </c>
      <c r="Y213" s="37"/>
      <c r="Z213" s="37"/>
      <c r="AA213" s="37"/>
      <c r="AB213" s="37"/>
      <c r="AC213" s="37"/>
      <c r="AD213" s="37"/>
      <c r="AE213" s="37"/>
      <c r="AR213" s="199" t="s">
        <v>595</v>
      </c>
      <c r="AT213" s="199" t="s">
        <v>483</v>
      </c>
      <c r="AU213" s="199" t="s">
        <v>96</v>
      </c>
      <c r="AY213" s="19" t="s">
        <v>329</v>
      </c>
      <c r="BE213" s="115">
        <f t="shared" si="39"/>
        <v>0</v>
      </c>
      <c r="BF213" s="115">
        <f t="shared" si="40"/>
        <v>0</v>
      </c>
      <c r="BG213" s="115">
        <f t="shared" si="41"/>
        <v>0</v>
      </c>
      <c r="BH213" s="115">
        <f t="shared" si="42"/>
        <v>0</v>
      </c>
      <c r="BI213" s="115">
        <f t="shared" si="43"/>
        <v>0</v>
      </c>
      <c r="BJ213" s="19" t="s">
        <v>96</v>
      </c>
      <c r="BK213" s="200">
        <f t="shared" si="44"/>
        <v>0</v>
      </c>
      <c r="BL213" s="19" t="s">
        <v>464</v>
      </c>
      <c r="BM213" s="199" t="s">
        <v>6613</v>
      </c>
    </row>
    <row r="214" spans="1:65" s="2" customFormat="1" ht="24.2" customHeight="1">
      <c r="A214" s="37"/>
      <c r="B214" s="153"/>
      <c r="C214" s="187" t="s">
        <v>722</v>
      </c>
      <c r="D214" s="187" t="s">
        <v>331</v>
      </c>
      <c r="E214" s="188" t="s">
        <v>6614</v>
      </c>
      <c r="F214" s="189" t="s">
        <v>6615</v>
      </c>
      <c r="G214" s="190" t="s">
        <v>1669</v>
      </c>
      <c r="H214" s="191">
        <v>1</v>
      </c>
      <c r="I214" s="192"/>
      <c r="J214" s="192"/>
      <c r="K214" s="191">
        <f t="shared" si="32"/>
        <v>0</v>
      </c>
      <c r="L214" s="193"/>
      <c r="M214" s="38"/>
      <c r="N214" s="194" t="s">
        <v>1</v>
      </c>
      <c r="O214" s="195" t="s">
        <v>47</v>
      </c>
      <c r="P214" s="196">
        <f t="shared" si="33"/>
        <v>0</v>
      </c>
      <c r="Q214" s="196">
        <f t="shared" si="34"/>
        <v>0</v>
      </c>
      <c r="R214" s="196">
        <f t="shared" si="35"/>
        <v>0</v>
      </c>
      <c r="S214" s="66"/>
      <c r="T214" s="197">
        <f t="shared" si="36"/>
        <v>0</v>
      </c>
      <c r="U214" s="197">
        <v>2.7299999999999998E-3</v>
      </c>
      <c r="V214" s="197">
        <f t="shared" si="37"/>
        <v>2.7299999999999998E-3</v>
      </c>
      <c r="W214" s="197">
        <v>0</v>
      </c>
      <c r="X214" s="198">
        <f t="shared" si="38"/>
        <v>0</v>
      </c>
      <c r="Y214" s="37"/>
      <c r="Z214" s="37"/>
      <c r="AA214" s="37"/>
      <c r="AB214" s="37"/>
      <c r="AC214" s="37"/>
      <c r="AD214" s="37"/>
      <c r="AE214" s="37"/>
      <c r="AR214" s="199" t="s">
        <v>464</v>
      </c>
      <c r="AT214" s="199" t="s">
        <v>331</v>
      </c>
      <c r="AU214" s="199" t="s">
        <v>96</v>
      </c>
      <c r="AY214" s="19" t="s">
        <v>329</v>
      </c>
      <c r="BE214" s="115">
        <f t="shared" si="39"/>
        <v>0</v>
      </c>
      <c r="BF214" s="115">
        <f t="shared" si="40"/>
        <v>0</v>
      </c>
      <c r="BG214" s="115">
        <f t="shared" si="41"/>
        <v>0</v>
      </c>
      <c r="BH214" s="115">
        <f t="shared" si="42"/>
        <v>0</v>
      </c>
      <c r="BI214" s="115">
        <f t="shared" si="43"/>
        <v>0</v>
      </c>
      <c r="BJ214" s="19" t="s">
        <v>96</v>
      </c>
      <c r="BK214" s="200">
        <f t="shared" si="44"/>
        <v>0</v>
      </c>
      <c r="BL214" s="19" t="s">
        <v>464</v>
      </c>
      <c r="BM214" s="199" t="s">
        <v>6616</v>
      </c>
    </row>
    <row r="215" spans="1:65" s="2" customFormat="1" ht="21.75" customHeight="1">
      <c r="A215" s="37"/>
      <c r="B215" s="153"/>
      <c r="C215" s="187" t="s">
        <v>726</v>
      </c>
      <c r="D215" s="187" t="s">
        <v>331</v>
      </c>
      <c r="E215" s="188" t="s">
        <v>6617</v>
      </c>
      <c r="F215" s="189" t="s">
        <v>6618</v>
      </c>
      <c r="G215" s="190" t="s">
        <v>646</v>
      </c>
      <c r="H215" s="191">
        <v>1</v>
      </c>
      <c r="I215" s="192"/>
      <c r="J215" s="192"/>
      <c r="K215" s="191">
        <f t="shared" si="32"/>
        <v>0</v>
      </c>
      <c r="L215" s="193"/>
      <c r="M215" s="38"/>
      <c r="N215" s="194" t="s">
        <v>1</v>
      </c>
      <c r="O215" s="195" t="s">
        <v>47</v>
      </c>
      <c r="P215" s="196">
        <f t="shared" si="33"/>
        <v>0</v>
      </c>
      <c r="Q215" s="196">
        <f t="shared" si="34"/>
        <v>0</v>
      </c>
      <c r="R215" s="196">
        <f t="shared" si="35"/>
        <v>0</v>
      </c>
      <c r="S215" s="66"/>
      <c r="T215" s="197">
        <f t="shared" si="36"/>
        <v>0</v>
      </c>
      <c r="U215" s="197">
        <v>0</v>
      </c>
      <c r="V215" s="197">
        <f t="shared" si="37"/>
        <v>0</v>
      </c>
      <c r="W215" s="197">
        <v>0</v>
      </c>
      <c r="X215" s="198">
        <f t="shared" si="38"/>
        <v>0</v>
      </c>
      <c r="Y215" s="37"/>
      <c r="Z215" s="37"/>
      <c r="AA215" s="37"/>
      <c r="AB215" s="37"/>
      <c r="AC215" s="37"/>
      <c r="AD215" s="37"/>
      <c r="AE215" s="37"/>
      <c r="AR215" s="199" t="s">
        <v>464</v>
      </c>
      <c r="AT215" s="199" t="s">
        <v>331</v>
      </c>
      <c r="AU215" s="199" t="s">
        <v>96</v>
      </c>
      <c r="AY215" s="19" t="s">
        <v>329</v>
      </c>
      <c r="BE215" s="115">
        <f t="shared" si="39"/>
        <v>0</v>
      </c>
      <c r="BF215" s="115">
        <f t="shared" si="40"/>
        <v>0</v>
      </c>
      <c r="BG215" s="115">
        <f t="shared" si="41"/>
        <v>0</v>
      </c>
      <c r="BH215" s="115">
        <f t="shared" si="42"/>
        <v>0</v>
      </c>
      <c r="BI215" s="115">
        <f t="shared" si="43"/>
        <v>0</v>
      </c>
      <c r="BJ215" s="19" t="s">
        <v>96</v>
      </c>
      <c r="BK215" s="200">
        <f t="shared" si="44"/>
        <v>0</v>
      </c>
      <c r="BL215" s="19" t="s">
        <v>464</v>
      </c>
      <c r="BM215" s="199" t="s">
        <v>6619</v>
      </c>
    </row>
    <row r="216" spans="1:65" s="2" customFormat="1" ht="33" customHeight="1">
      <c r="A216" s="37"/>
      <c r="B216" s="153"/>
      <c r="C216" s="233" t="s">
        <v>731</v>
      </c>
      <c r="D216" s="233" t="s">
        <v>483</v>
      </c>
      <c r="E216" s="234" t="s">
        <v>6620</v>
      </c>
      <c r="F216" s="235" t="s">
        <v>6621</v>
      </c>
      <c r="G216" s="236" t="s">
        <v>646</v>
      </c>
      <c r="H216" s="237">
        <v>1</v>
      </c>
      <c r="I216" s="238"/>
      <c r="J216" s="239"/>
      <c r="K216" s="237">
        <f t="shared" si="32"/>
        <v>0</v>
      </c>
      <c r="L216" s="239"/>
      <c r="M216" s="240"/>
      <c r="N216" s="241" t="s">
        <v>1</v>
      </c>
      <c r="O216" s="195" t="s">
        <v>47</v>
      </c>
      <c r="P216" s="196">
        <f t="shared" si="33"/>
        <v>0</v>
      </c>
      <c r="Q216" s="196">
        <f t="shared" si="34"/>
        <v>0</v>
      </c>
      <c r="R216" s="196">
        <f t="shared" si="35"/>
        <v>0</v>
      </c>
      <c r="S216" s="66"/>
      <c r="T216" s="197">
        <f t="shared" si="36"/>
        <v>0</v>
      </c>
      <c r="U216" s="197">
        <v>5.9999999999999995E-4</v>
      </c>
      <c r="V216" s="197">
        <f t="shared" si="37"/>
        <v>5.9999999999999995E-4</v>
      </c>
      <c r="W216" s="197">
        <v>0</v>
      </c>
      <c r="X216" s="198">
        <f t="shared" si="38"/>
        <v>0</v>
      </c>
      <c r="Y216" s="37"/>
      <c r="Z216" s="37"/>
      <c r="AA216" s="37"/>
      <c r="AB216" s="37"/>
      <c r="AC216" s="37"/>
      <c r="AD216" s="37"/>
      <c r="AE216" s="37"/>
      <c r="AR216" s="199" t="s">
        <v>595</v>
      </c>
      <c r="AT216" s="199" t="s">
        <v>483</v>
      </c>
      <c r="AU216" s="199" t="s">
        <v>96</v>
      </c>
      <c r="AY216" s="19" t="s">
        <v>329</v>
      </c>
      <c r="BE216" s="115">
        <f t="shared" si="39"/>
        <v>0</v>
      </c>
      <c r="BF216" s="115">
        <f t="shared" si="40"/>
        <v>0</v>
      </c>
      <c r="BG216" s="115">
        <f t="shared" si="41"/>
        <v>0</v>
      </c>
      <c r="BH216" s="115">
        <f t="shared" si="42"/>
        <v>0</v>
      </c>
      <c r="BI216" s="115">
        <f t="shared" si="43"/>
        <v>0</v>
      </c>
      <c r="BJ216" s="19" t="s">
        <v>96</v>
      </c>
      <c r="BK216" s="200">
        <f t="shared" si="44"/>
        <v>0</v>
      </c>
      <c r="BL216" s="19" t="s">
        <v>464</v>
      </c>
      <c r="BM216" s="199" t="s">
        <v>6622</v>
      </c>
    </row>
    <row r="217" spans="1:65" s="2" customFormat="1" ht="24.2" customHeight="1">
      <c r="A217" s="37"/>
      <c r="B217" s="153"/>
      <c r="C217" s="187" t="s">
        <v>743</v>
      </c>
      <c r="D217" s="187" t="s">
        <v>331</v>
      </c>
      <c r="E217" s="188" t="s">
        <v>6623</v>
      </c>
      <c r="F217" s="189" t="s">
        <v>6624</v>
      </c>
      <c r="G217" s="190" t="s">
        <v>646</v>
      </c>
      <c r="H217" s="191">
        <v>3</v>
      </c>
      <c r="I217" s="192"/>
      <c r="J217" s="192"/>
      <c r="K217" s="191">
        <f t="shared" si="32"/>
        <v>0</v>
      </c>
      <c r="L217" s="193"/>
      <c r="M217" s="38"/>
      <c r="N217" s="194" t="s">
        <v>1</v>
      </c>
      <c r="O217" s="195" t="s">
        <v>47</v>
      </c>
      <c r="P217" s="196">
        <f t="shared" si="33"/>
        <v>0</v>
      </c>
      <c r="Q217" s="196">
        <f t="shared" si="34"/>
        <v>0</v>
      </c>
      <c r="R217" s="196">
        <f t="shared" si="35"/>
        <v>0</v>
      </c>
      <c r="S217" s="66"/>
      <c r="T217" s="197">
        <f t="shared" si="36"/>
        <v>0</v>
      </c>
      <c r="U217" s="197">
        <v>0</v>
      </c>
      <c r="V217" s="197">
        <f t="shared" si="37"/>
        <v>0</v>
      </c>
      <c r="W217" s="197">
        <v>0</v>
      </c>
      <c r="X217" s="198">
        <f t="shared" si="38"/>
        <v>0</v>
      </c>
      <c r="Y217" s="37"/>
      <c r="Z217" s="37"/>
      <c r="AA217" s="37"/>
      <c r="AB217" s="37"/>
      <c r="AC217" s="37"/>
      <c r="AD217" s="37"/>
      <c r="AE217" s="37"/>
      <c r="AR217" s="199" t="s">
        <v>464</v>
      </c>
      <c r="AT217" s="199" t="s">
        <v>331</v>
      </c>
      <c r="AU217" s="199" t="s">
        <v>96</v>
      </c>
      <c r="AY217" s="19" t="s">
        <v>329</v>
      </c>
      <c r="BE217" s="115">
        <f t="shared" si="39"/>
        <v>0</v>
      </c>
      <c r="BF217" s="115">
        <f t="shared" si="40"/>
        <v>0</v>
      </c>
      <c r="BG217" s="115">
        <f t="shared" si="41"/>
        <v>0</v>
      </c>
      <c r="BH217" s="115">
        <f t="shared" si="42"/>
        <v>0</v>
      </c>
      <c r="BI217" s="115">
        <f t="shared" si="43"/>
        <v>0</v>
      </c>
      <c r="BJ217" s="19" t="s">
        <v>96</v>
      </c>
      <c r="BK217" s="200">
        <f t="shared" si="44"/>
        <v>0</v>
      </c>
      <c r="BL217" s="19" t="s">
        <v>464</v>
      </c>
      <c r="BM217" s="199" t="s">
        <v>6625</v>
      </c>
    </row>
    <row r="218" spans="1:65" s="2" customFormat="1" ht="16.5" customHeight="1">
      <c r="A218" s="37"/>
      <c r="B218" s="153"/>
      <c r="C218" s="233" t="s">
        <v>751</v>
      </c>
      <c r="D218" s="233" t="s">
        <v>483</v>
      </c>
      <c r="E218" s="234" t="s">
        <v>6626</v>
      </c>
      <c r="F218" s="235" t="s">
        <v>6627</v>
      </c>
      <c r="G218" s="236" t="s">
        <v>646</v>
      </c>
      <c r="H218" s="237">
        <v>3</v>
      </c>
      <c r="I218" s="238"/>
      <c r="J218" s="239"/>
      <c r="K218" s="237">
        <f t="shared" si="32"/>
        <v>0</v>
      </c>
      <c r="L218" s="239"/>
      <c r="M218" s="240"/>
      <c r="N218" s="241" t="s">
        <v>1</v>
      </c>
      <c r="O218" s="195" t="s">
        <v>47</v>
      </c>
      <c r="P218" s="196">
        <f t="shared" si="33"/>
        <v>0</v>
      </c>
      <c r="Q218" s="196">
        <f t="shared" si="34"/>
        <v>0</v>
      </c>
      <c r="R218" s="196">
        <f t="shared" si="35"/>
        <v>0</v>
      </c>
      <c r="S218" s="66"/>
      <c r="T218" s="197">
        <f t="shared" si="36"/>
        <v>0</v>
      </c>
      <c r="U218" s="197">
        <v>5.2700000000000004E-3</v>
      </c>
      <c r="V218" s="197">
        <f t="shared" si="37"/>
        <v>1.5810000000000001E-2</v>
      </c>
      <c r="W218" s="197">
        <v>0</v>
      </c>
      <c r="X218" s="198">
        <f t="shared" si="38"/>
        <v>0</v>
      </c>
      <c r="Y218" s="37"/>
      <c r="Z218" s="37"/>
      <c r="AA218" s="37"/>
      <c r="AB218" s="37"/>
      <c r="AC218" s="37"/>
      <c r="AD218" s="37"/>
      <c r="AE218" s="37"/>
      <c r="AR218" s="199" t="s">
        <v>595</v>
      </c>
      <c r="AT218" s="199" t="s">
        <v>483</v>
      </c>
      <c r="AU218" s="199" t="s">
        <v>96</v>
      </c>
      <c r="AY218" s="19" t="s">
        <v>329</v>
      </c>
      <c r="BE218" s="115">
        <f t="shared" si="39"/>
        <v>0</v>
      </c>
      <c r="BF218" s="115">
        <f t="shared" si="40"/>
        <v>0</v>
      </c>
      <c r="BG218" s="115">
        <f t="shared" si="41"/>
        <v>0</v>
      </c>
      <c r="BH218" s="115">
        <f t="shared" si="42"/>
        <v>0</v>
      </c>
      <c r="BI218" s="115">
        <f t="shared" si="43"/>
        <v>0</v>
      </c>
      <c r="BJ218" s="19" t="s">
        <v>96</v>
      </c>
      <c r="BK218" s="200">
        <f t="shared" si="44"/>
        <v>0</v>
      </c>
      <c r="BL218" s="19" t="s">
        <v>464</v>
      </c>
      <c r="BM218" s="199" t="s">
        <v>6628</v>
      </c>
    </row>
    <row r="219" spans="1:65" s="13" customFormat="1" ht="11.25">
      <c r="B219" s="201"/>
      <c r="D219" s="202" t="s">
        <v>348</v>
      </c>
      <c r="E219" s="203" t="s">
        <v>1</v>
      </c>
      <c r="F219" s="204" t="s">
        <v>6629</v>
      </c>
      <c r="H219" s="205">
        <v>3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348</v>
      </c>
      <c r="AU219" s="203" t="s">
        <v>96</v>
      </c>
      <c r="AV219" s="13" t="s">
        <v>96</v>
      </c>
      <c r="AW219" s="13" t="s">
        <v>4</v>
      </c>
      <c r="AX219" s="13" t="s">
        <v>90</v>
      </c>
      <c r="AY219" s="203" t="s">
        <v>329</v>
      </c>
    </row>
    <row r="220" spans="1:65" s="2" customFormat="1" ht="24.2" customHeight="1">
      <c r="A220" s="37"/>
      <c r="B220" s="153"/>
      <c r="C220" s="187" t="s">
        <v>755</v>
      </c>
      <c r="D220" s="187" t="s">
        <v>331</v>
      </c>
      <c r="E220" s="188" t="s">
        <v>6630</v>
      </c>
      <c r="F220" s="189" t="s">
        <v>6631</v>
      </c>
      <c r="G220" s="190" t="s">
        <v>646</v>
      </c>
      <c r="H220" s="191">
        <v>3</v>
      </c>
      <c r="I220" s="192"/>
      <c r="J220" s="192"/>
      <c r="K220" s="191">
        <f>ROUND(P220*H220,3)</f>
        <v>0</v>
      </c>
      <c r="L220" s="193"/>
      <c r="M220" s="38"/>
      <c r="N220" s="194" t="s">
        <v>1</v>
      </c>
      <c r="O220" s="195" t="s">
        <v>47</v>
      </c>
      <c r="P220" s="196">
        <f>I220+J220</f>
        <v>0</v>
      </c>
      <c r="Q220" s="196">
        <f>ROUND(I220*H220,3)</f>
        <v>0</v>
      </c>
      <c r="R220" s="196">
        <f>ROUND(J220*H220,3)</f>
        <v>0</v>
      </c>
      <c r="S220" s="66"/>
      <c r="T220" s="197">
        <f>S220*H220</f>
        <v>0</v>
      </c>
      <c r="U220" s="197">
        <v>0</v>
      </c>
      <c r="V220" s="197">
        <f>U220*H220</f>
        <v>0</v>
      </c>
      <c r="W220" s="197">
        <v>0</v>
      </c>
      <c r="X220" s="198">
        <f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464</v>
      </c>
      <c r="AT220" s="199" t="s">
        <v>331</v>
      </c>
      <c r="AU220" s="199" t="s">
        <v>96</v>
      </c>
      <c r="AY220" s="19" t="s">
        <v>329</v>
      </c>
      <c r="BE220" s="115">
        <f>IF(O220="základná",K220,0)</f>
        <v>0</v>
      </c>
      <c r="BF220" s="115">
        <f>IF(O220="znížená",K220,0)</f>
        <v>0</v>
      </c>
      <c r="BG220" s="115">
        <f>IF(O220="zákl. prenesená",K220,0)</f>
        <v>0</v>
      </c>
      <c r="BH220" s="115">
        <f>IF(O220="zníž. prenesená",K220,0)</f>
        <v>0</v>
      </c>
      <c r="BI220" s="115">
        <f>IF(O220="nulová",K220,0)</f>
        <v>0</v>
      </c>
      <c r="BJ220" s="19" t="s">
        <v>96</v>
      </c>
      <c r="BK220" s="200">
        <f>ROUND(P220*H220,3)</f>
        <v>0</v>
      </c>
      <c r="BL220" s="19" t="s">
        <v>464</v>
      </c>
      <c r="BM220" s="199" t="s">
        <v>6632</v>
      </c>
    </row>
    <row r="221" spans="1:65" s="2" customFormat="1" ht="16.5" customHeight="1">
      <c r="A221" s="37"/>
      <c r="B221" s="153"/>
      <c r="C221" s="233" t="s">
        <v>761</v>
      </c>
      <c r="D221" s="233" t="s">
        <v>483</v>
      </c>
      <c r="E221" s="234" t="s">
        <v>6633</v>
      </c>
      <c r="F221" s="235" t="s">
        <v>6634</v>
      </c>
      <c r="G221" s="236" t="s">
        <v>646</v>
      </c>
      <c r="H221" s="237">
        <v>3</v>
      </c>
      <c r="I221" s="238"/>
      <c r="J221" s="239"/>
      <c r="K221" s="237">
        <f>ROUND(P221*H221,3)</f>
        <v>0</v>
      </c>
      <c r="L221" s="239"/>
      <c r="M221" s="240"/>
      <c r="N221" s="241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5.2700000000000004E-3</v>
      </c>
      <c r="V221" s="197">
        <f>U221*H221</f>
        <v>1.5810000000000001E-2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595</v>
      </c>
      <c r="AT221" s="199" t="s">
        <v>483</v>
      </c>
      <c r="AU221" s="199" t="s">
        <v>96</v>
      </c>
      <c r="AY221" s="19" t="s">
        <v>329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464</v>
      </c>
      <c r="BM221" s="199" t="s">
        <v>6635</v>
      </c>
    </row>
    <row r="222" spans="1:65" s="13" customFormat="1" ht="11.25">
      <c r="B222" s="201"/>
      <c r="D222" s="202" t="s">
        <v>348</v>
      </c>
      <c r="E222" s="203" t="s">
        <v>1</v>
      </c>
      <c r="F222" s="204" t="s">
        <v>6636</v>
      </c>
      <c r="H222" s="205">
        <v>3</v>
      </c>
      <c r="I222" s="206"/>
      <c r="J222" s="206"/>
      <c r="M222" s="201"/>
      <c r="N222" s="207"/>
      <c r="O222" s="208"/>
      <c r="P222" s="208"/>
      <c r="Q222" s="208"/>
      <c r="R222" s="208"/>
      <c r="S222" s="208"/>
      <c r="T222" s="208"/>
      <c r="U222" s="208"/>
      <c r="V222" s="208"/>
      <c r="W222" s="208"/>
      <c r="X222" s="209"/>
      <c r="AT222" s="203" t="s">
        <v>348</v>
      </c>
      <c r="AU222" s="203" t="s">
        <v>96</v>
      </c>
      <c r="AV222" s="13" t="s">
        <v>96</v>
      </c>
      <c r="AW222" s="13" t="s">
        <v>4</v>
      </c>
      <c r="AX222" s="13" t="s">
        <v>90</v>
      </c>
      <c r="AY222" s="203" t="s">
        <v>329</v>
      </c>
    </row>
    <row r="223" spans="1:65" s="2" customFormat="1" ht="24.2" customHeight="1">
      <c r="A223" s="37"/>
      <c r="B223" s="153"/>
      <c r="C223" s="187" t="s">
        <v>769</v>
      </c>
      <c r="D223" s="187" t="s">
        <v>331</v>
      </c>
      <c r="E223" s="188" t="s">
        <v>6637</v>
      </c>
      <c r="F223" s="189" t="s">
        <v>6638</v>
      </c>
      <c r="G223" s="190" t="s">
        <v>646</v>
      </c>
      <c r="H223" s="191">
        <v>2</v>
      </c>
      <c r="I223" s="192"/>
      <c r="J223" s="192"/>
      <c r="K223" s="191">
        <f>ROUND(P223*H223,3)</f>
        <v>0</v>
      </c>
      <c r="L223" s="193"/>
      <c r="M223" s="38"/>
      <c r="N223" s="194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0</v>
      </c>
      <c r="V223" s="197">
        <f>U223*H223</f>
        <v>0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464</v>
      </c>
      <c r="AT223" s="199" t="s">
        <v>331</v>
      </c>
      <c r="AU223" s="199" t="s">
        <v>96</v>
      </c>
      <c r="AY223" s="19" t="s">
        <v>329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464</v>
      </c>
      <c r="BM223" s="199" t="s">
        <v>6639</v>
      </c>
    </row>
    <row r="224" spans="1:65" s="2" customFormat="1" ht="16.5" customHeight="1">
      <c r="A224" s="37"/>
      <c r="B224" s="153"/>
      <c r="C224" s="233" t="s">
        <v>775</v>
      </c>
      <c r="D224" s="233" t="s">
        <v>483</v>
      </c>
      <c r="E224" s="234" t="s">
        <v>6640</v>
      </c>
      <c r="F224" s="235" t="s">
        <v>6641</v>
      </c>
      <c r="G224" s="236" t="s">
        <v>646</v>
      </c>
      <c r="H224" s="237">
        <v>2</v>
      </c>
      <c r="I224" s="238"/>
      <c r="J224" s="239"/>
      <c r="K224" s="237">
        <f>ROUND(P224*H224,3)</f>
        <v>0</v>
      </c>
      <c r="L224" s="239"/>
      <c r="M224" s="240"/>
      <c r="N224" s="241" t="s">
        <v>1</v>
      </c>
      <c r="O224" s="195" t="s">
        <v>47</v>
      </c>
      <c r="P224" s="196">
        <f>I224+J224</f>
        <v>0</v>
      </c>
      <c r="Q224" s="196">
        <f>ROUND(I224*H224,3)</f>
        <v>0</v>
      </c>
      <c r="R224" s="196">
        <f>ROUND(J224*H224,3)</f>
        <v>0</v>
      </c>
      <c r="S224" s="66"/>
      <c r="T224" s="197">
        <f>S224*H224</f>
        <v>0</v>
      </c>
      <c r="U224" s="197">
        <v>1.7579999999999998E-2</v>
      </c>
      <c r="V224" s="197">
        <f>U224*H224</f>
        <v>3.5159999999999997E-2</v>
      </c>
      <c r="W224" s="197">
        <v>0</v>
      </c>
      <c r="X224" s="198">
        <f>W224*H224</f>
        <v>0</v>
      </c>
      <c r="Y224" s="37"/>
      <c r="Z224" s="37"/>
      <c r="AA224" s="37"/>
      <c r="AB224" s="37"/>
      <c r="AC224" s="37"/>
      <c r="AD224" s="37"/>
      <c r="AE224" s="37"/>
      <c r="AR224" s="199" t="s">
        <v>595</v>
      </c>
      <c r="AT224" s="199" t="s">
        <v>483</v>
      </c>
      <c r="AU224" s="199" t="s">
        <v>96</v>
      </c>
      <c r="AY224" s="19" t="s">
        <v>329</v>
      </c>
      <c r="BE224" s="115">
        <f>IF(O224="základná",K224,0)</f>
        <v>0</v>
      </c>
      <c r="BF224" s="115">
        <f>IF(O224="znížená",K224,0)</f>
        <v>0</v>
      </c>
      <c r="BG224" s="115">
        <f>IF(O224="zákl. prenesená",K224,0)</f>
        <v>0</v>
      </c>
      <c r="BH224" s="115">
        <f>IF(O224="zníž. prenesená",K224,0)</f>
        <v>0</v>
      </c>
      <c r="BI224" s="115">
        <f>IF(O224="nulová",K224,0)</f>
        <v>0</v>
      </c>
      <c r="BJ224" s="19" t="s">
        <v>96</v>
      </c>
      <c r="BK224" s="200">
        <f>ROUND(P224*H224,3)</f>
        <v>0</v>
      </c>
      <c r="BL224" s="19" t="s">
        <v>464</v>
      </c>
      <c r="BM224" s="199" t="s">
        <v>6642</v>
      </c>
    </row>
    <row r="225" spans="1:65" s="13" customFormat="1" ht="11.25">
      <c r="B225" s="201"/>
      <c r="D225" s="202" t="s">
        <v>348</v>
      </c>
      <c r="E225" s="203" t="s">
        <v>1</v>
      </c>
      <c r="F225" s="204" t="s">
        <v>6643</v>
      </c>
      <c r="H225" s="205">
        <v>2</v>
      </c>
      <c r="I225" s="206"/>
      <c r="J225" s="206"/>
      <c r="M225" s="201"/>
      <c r="N225" s="207"/>
      <c r="O225" s="208"/>
      <c r="P225" s="208"/>
      <c r="Q225" s="208"/>
      <c r="R225" s="208"/>
      <c r="S225" s="208"/>
      <c r="T225" s="208"/>
      <c r="U225" s="208"/>
      <c r="V225" s="208"/>
      <c r="W225" s="208"/>
      <c r="X225" s="209"/>
      <c r="AT225" s="203" t="s">
        <v>348</v>
      </c>
      <c r="AU225" s="203" t="s">
        <v>96</v>
      </c>
      <c r="AV225" s="13" t="s">
        <v>96</v>
      </c>
      <c r="AW225" s="13" t="s">
        <v>4</v>
      </c>
      <c r="AX225" s="13" t="s">
        <v>90</v>
      </c>
      <c r="AY225" s="203" t="s">
        <v>329</v>
      </c>
    </row>
    <row r="226" spans="1:65" s="2" customFormat="1" ht="24.2" customHeight="1">
      <c r="A226" s="37"/>
      <c r="B226" s="153"/>
      <c r="C226" s="187" t="s">
        <v>790</v>
      </c>
      <c r="D226" s="187" t="s">
        <v>331</v>
      </c>
      <c r="E226" s="188" t="s">
        <v>6644</v>
      </c>
      <c r="F226" s="189" t="s">
        <v>6645</v>
      </c>
      <c r="G226" s="190" t="s">
        <v>646</v>
      </c>
      <c r="H226" s="191">
        <v>1</v>
      </c>
      <c r="I226" s="192"/>
      <c r="J226" s="192"/>
      <c r="K226" s="191">
        <f>ROUND(P226*H226,3)</f>
        <v>0</v>
      </c>
      <c r="L226" s="193"/>
      <c r="M226" s="38"/>
      <c r="N226" s="194" t="s">
        <v>1</v>
      </c>
      <c r="O226" s="195" t="s">
        <v>47</v>
      </c>
      <c r="P226" s="196">
        <f>I226+J226</f>
        <v>0</v>
      </c>
      <c r="Q226" s="196">
        <f>ROUND(I226*H226,3)</f>
        <v>0</v>
      </c>
      <c r="R226" s="196">
        <f>ROUND(J226*H226,3)</f>
        <v>0</v>
      </c>
      <c r="S226" s="66"/>
      <c r="T226" s="197">
        <f>S226*H226</f>
        <v>0</v>
      </c>
      <c r="U226" s="197">
        <v>0</v>
      </c>
      <c r="V226" s="197">
        <f>U226*H226</f>
        <v>0</v>
      </c>
      <c r="W226" s="197">
        <v>0</v>
      </c>
      <c r="X226" s="198">
        <f>W226*H226</f>
        <v>0</v>
      </c>
      <c r="Y226" s="37"/>
      <c r="Z226" s="37"/>
      <c r="AA226" s="37"/>
      <c r="AB226" s="37"/>
      <c r="AC226" s="37"/>
      <c r="AD226" s="37"/>
      <c r="AE226" s="37"/>
      <c r="AR226" s="199" t="s">
        <v>464</v>
      </c>
      <c r="AT226" s="199" t="s">
        <v>331</v>
      </c>
      <c r="AU226" s="199" t="s">
        <v>96</v>
      </c>
      <c r="AY226" s="19" t="s">
        <v>329</v>
      </c>
      <c r="BE226" s="115">
        <f>IF(O226="základná",K226,0)</f>
        <v>0</v>
      </c>
      <c r="BF226" s="115">
        <f>IF(O226="znížená",K226,0)</f>
        <v>0</v>
      </c>
      <c r="BG226" s="115">
        <f>IF(O226="zákl. prenesená",K226,0)</f>
        <v>0</v>
      </c>
      <c r="BH226" s="115">
        <f>IF(O226="zníž. prenesená",K226,0)</f>
        <v>0</v>
      </c>
      <c r="BI226" s="115">
        <f>IF(O226="nulová",K226,0)</f>
        <v>0</v>
      </c>
      <c r="BJ226" s="19" t="s">
        <v>96</v>
      </c>
      <c r="BK226" s="200">
        <f>ROUND(P226*H226,3)</f>
        <v>0</v>
      </c>
      <c r="BL226" s="19" t="s">
        <v>464</v>
      </c>
      <c r="BM226" s="199" t="s">
        <v>6646</v>
      </c>
    </row>
    <row r="227" spans="1:65" s="2" customFormat="1" ht="16.5" customHeight="1">
      <c r="A227" s="37"/>
      <c r="B227" s="153"/>
      <c r="C227" s="233" t="s">
        <v>795</v>
      </c>
      <c r="D227" s="233" t="s">
        <v>483</v>
      </c>
      <c r="E227" s="234" t="s">
        <v>6647</v>
      </c>
      <c r="F227" s="235" t="s">
        <v>6648</v>
      </c>
      <c r="G227" s="236" t="s">
        <v>646</v>
      </c>
      <c r="H227" s="237">
        <v>1</v>
      </c>
      <c r="I227" s="238"/>
      <c r="J227" s="239"/>
      <c r="K227" s="237">
        <f>ROUND(P227*H227,3)</f>
        <v>0</v>
      </c>
      <c r="L227" s="239"/>
      <c r="M227" s="240"/>
      <c r="N227" s="241" t="s">
        <v>1</v>
      </c>
      <c r="O227" s="195" t="s">
        <v>47</v>
      </c>
      <c r="P227" s="196">
        <f>I227+J227</f>
        <v>0</v>
      </c>
      <c r="Q227" s="196">
        <f>ROUND(I227*H227,3)</f>
        <v>0</v>
      </c>
      <c r="R227" s="196">
        <f>ROUND(J227*H227,3)</f>
        <v>0</v>
      </c>
      <c r="S227" s="66"/>
      <c r="T227" s="197">
        <f>S227*H227</f>
        <v>0</v>
      </c>
      <c r="U227" s="197">
        <v>1.9939999999999999E-2</v>
      </c>
      <c r="V227" s="197">
        <f>U227*H227</f>
        <v>1.9939999999999999E-2</v>
      </c>
      <c r="W227" s="197">
        <v>0</v>
      </c>
      <c r="X227" s="198">
        <f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595</v>
      </c>
      <c r="AT227" s="199" t="s">
        <v>483</v>
      </c>
      <c r="AU227" s="199" t="s">
        <v>96</v>
      </c>
      <c r="AY227" s="19" t="s">
        <v>329</v>
      </c>
      <c r="BE227" s="115">
        <f>IF(O227="základná",K227,0)</f>
        <v>0</v>
      </c>
      <c r="BF227" s="115">
        <f>IF(O227="znížená",K227,0)</f>
        <v>0</v>
      </c>
      <c r="BG227" s="115">
        <f>IF(O227="zákl. prenesená",K227,0)</f>
        <v>0</v>
      </c>
      <c r="BH227" s="115">
        <f>IF(O227="zníž. prenesená",K227,0)</f>
        <v>0</v>
      </c>
      <c r="BI227" s="115">
        <f>IF(O227="nulová",K227,0)</f>
        <v>0</v>
      </c>
      <c r="BJ227" s="19" t="s">
        <v>96</v>
      </c>
      <c r="BK227" s="200">
        <f>ROUND(P227*H227,3)</f>
        <v>0</v>
      </c>
      <c r="BL227" s="19" t="s">
        <v>464</v>
      </c>
      <c r="BM227" s="199" t="s">
        <v>6649</v>
      </c>
    </row>
    <row r="228" spans="1:65" s="13" customFormat="1" ht="11.25">
      <c r="B228" s="201"/>
      <c r="D228" s="202" t="s">
        <v>348</v>
      </c>
      <c r="E228" s="203" t="s">
        <v>1</v>
      </c>
      <c r="F228" s="204" t="s">
        <v>6650</v>
      </c>
      <c r="H228" s="205">
        <v>1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348</v>
      </c>
      <c r="AU228" s="203" t="s">
        <v>96</v>
      </c>
      <c r="AV228" s="13" t="s">
        <v>96</v>
      </c>
      <c r="AW228" s="13" t="s">
        <v>4</v>
      </c>
      <c r="AX228" s="13" t="s">
        <v>90</v>
      </c>
      <c r="AY228" s="203" t="s">
        <v>329</v>
      </c>
    </row>
    <row r="229" spans="1:65" s="2" customFormat="1" ht="21.75" customHeight="1">
      <c r="A229" s="37"/>
      <c r="B229" s="153"/>
      <c r="C229" s="187" t="s">
        <v>799</v>
      </c>
      <c r="D229" s="187" t="s">
        <v>331</v>
      </c>
      <c r="E229" s="188" t="s">
        <v>6651</v>
      </c>
      <c r="F229" s="189" t="s">
        <v>6652</v>
      </c>
      <c r="G229" s="190" t="s">
        <v>1602</v>
      </c>
      <c r="H229" s="192"/>
      <c r="I229" s="192"/>
      <c r="J229" s="192"/>
      <c r="K229" s="191">
        <f>ROUND(P229*H229,3)</f>
        <v>0</v>
      </c>
      <c r="L229" s="193"/>
      <c r="M229" s="38"/>
      <c r="N229" s="194" t="s">
        <v>1</v>
      </c>
      <c r="O229" s="195" t="s">
        <v>47</v>
      </c>
      <c r="P229" s="196">
        <f>I229+J229</f>
        <v>0</v>
      </c>
      <c r="Q229" s="196">
        <f>ROUND(I229*H229,3)</f>
        <v>0</v>
      </c>
      <c r="R229" s="196">
        <f>ROUND(J229*H229,3)</f>
        <v>0</v>
      </c>
      <c r="S229" s="66"/>
      <c r="T229" s="197">
        <f>S229*H229</f>
        <v>0</v>
      </c>
      <c r="U229" s="197">
        <v>0</v>
      </c>
      <c r="V229" s="197">
        <f>U229*H229</f>
        <v>0</v>
      </c>
      <c r="W229" s="197">
        <v>0</v>
      </c>
      <c r="X229" s="198">
        <f>W229*H229</f>
        <v>0</v>
      </c>
      <c r="Y229" s="37"/>
      <c r="Z229" s="37"/>
      <c r="AA229" s="37"/>
      <c r="AB229" s="37"/>
      <c r="AC229" s="37"/>
      <c r="AD229" s="37"/>
      <c r="AE229" s="37"/>
      <c r="AR229" s="199" t="s">
        <v>464</v>
      </c>
      <c r="AT229" s="199" t="s">
        <v>331</v>
      </c>
      <c r="AU229" s="199" t="s">
        <v>96</v>
      </c>
      <c r="AY229" s="19" t="s">
        <v>329</v>
      </c>
      <c r="BE229" s="115">
        <f>IF(O229="základná",K229,0)</f>
        <v>0</v>
      </c>
      <c r="BF229" s="115">
        <f>IF(O229="znížená",K229,0)</f>
        <v>0</v>
      </c>
      <c r="BG229" s="115">
        <f>IF(O229="zákl. prenesená",K229,0)</f>
        <v>0</v>
      </c>
      <c r="BH229" s="115">
        <f>IF(O229="zníž. prenesená",K229,0)</f>
        <v>0</v>
      </c>
      <c r="BI229" s="115">
        <f>IF(O229="nulová",K229,0)</f>
        <v>0</v>
      </c>
      <c r="BJ229" s="19" t="s">
        <v>96</v>
      </c>
      <c r="BK229" s="200">
        <f>ROUND(P229*H229,3)</f>
        <v>0</v>
      </c>
      <c r="BL229" s="19" t="s">
        <v>464</v>
      </c>
      <c r="BM229" s="199" t="s">
        <v>6653</v>
      </c>
    </row>
    <row r="230" spans="1:65" s="12" customFormat="1" ht="22.9" customHeight="1">
      <c r="B230" s="173"/>
      <c r="D230" s="174" t="s">
        <v>82</v>
      </c>
      <c r="E230" s="185" t="s">
        <v>6654</v>
      </c>
      <c r="F230" s="185" t="s">
        <v>6655</v>
      </c>
      <c r="I230" s="176"/>
      <c r="J230" s="176"/>
      <c r="K230" s="186">
        <f>BK230</f>
        <v>0</v>
      </c>
      <c r="M230" s="173"/>
      <c r="N230" s="178"/>
      <c r="O230" s="179"/>
      <c r="P230" s="179"/>
      <c r="Q230" s="180">
        <f>SUM(Q231:Q248)</f>
        <v>0</v>
      </c>
      <c r="R230" s="180">
        <f>SUM(R231:R248)</f>
        <v>0</v>
      </c>
      <c r="S230" s="179"/>
      <c r="T230" s="181">
        <f>SUM(T231:T248)</f>
        <v>0</v>
      </c>
      <c r="U230" s="179"/>
      <c r="V230" s="181">
        <f>SUM(V231:V248)</f>
        <v>0.220912</v>
      </c>
      <c r="W230" s="179"/>
      <c r="X230" s="182">
        <f>SUM(X231:X248)</f>
        <v>0</v>
      </c>
      <c r="AR230" s="174" t="s">
        <v>96</v>
      </c>
      <c r="AT230" s="183" t="s">
        <v>82</v>
      </c>
      <c r="AU230" s="183" t="s">
        <v>90</v>
      </c>
      <c r="AY230" s="174" t="s">
        <v>329</v>
      </c>
      <c r="BK230" s="184">
        <f>SUM(BK231:BK248)</f>
        <v>0</v>
      </c>
    </row>
    <row r="231" spans="1:65" s="2" customFormat="1" ht="21.75" customHeight="1">
      <c r="A231" s="37"/>
      <c r="B231" s="153"/>
      <c r="C231" s="187" t="s">
        <v>803</v>
      </c>
      <c r="D231" s="187" t="s">
        <v>331</v>
      </c>
      <c r="E231" s="188" t="s">
        <v>6656</v>
      </c>
      <c r="F231" s="189" t="s">
        <v>6657</v>
      </c>
      <c r="G231" s="190" t="s">
        <v>342</v>
      </c>
      <c r="H231" s="191">
        <v>6.8</v>
      </c>
      <c r="I231" s="192"/>
      <c r="J231" s="192"/>
      <c r="K231" s="191">
        <f>ROUND(P231*H231,3)</f>
        <v>0</v>
      </c>
      <c r="L231" s="193"/>
      <c r="M231" s="38"/>
      <c r="N231" s="194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2.0400000000000001E-3</v>
      </c>
      <c r="V231" s="197">
        <f>U231*H231</f>
        <v>1.3872000000000001E-2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464</v>
      </c>
      <c r="AT231" s="199" t="s">
        <v>331</v>
      </c>
      <c r="AU231" s="199" t="s">
        <v>96</v>
      </c>
      <c r="AY231" s="19" t="s">
        <v>329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464</v>
      </c>
      <c r="BM231" s="199" t="s">
        <v>6658</v>
      </c>
    </row>
    <row r="232" spans="1:65" s="13" customFormat="1" ht="11.25">
      <c r="B232" s="201"/>
      <c r="D232" s="202" t="s">
        <v>348</v>
      </c>
      <c r="E232" s="203" t="s">
        <v>1</v>
      </c>
      <c r="F232" s="204" t="s">
        <v>6473</v>
      </c>
      <c r="H232" s="205">
        <v>3.4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348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329</v>
      </c>
    </row>
    <row r="233" spans="1:65" s="13" customFormat="1" ht="11.25">
      <c r="B233" s="201"/>
      <c r="D233" s="202" t="s">
        <v>348</v>
      </c>
      <c r="E233" s="203" t="s">
        <v>1</v>
      </c>
      <c r="F233" s="204" t="s">
        <v>6473</v>
      </c>
      <c r="H233" s="205">
        <v>3.4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348</v>
      </c>
      <c r="AU233" s="203" t="s">
        <v>96</v>
      </c>
      <c r="AV233" s="13" t="s">
        <v>96</v>
      </c>
      <c r="AW233" s="13" t="s">
        <v>4</v>
      </c>
      <c r="AX233" s="13" t="s">
        <v>83</v>
      </c>
      <c r="AY233" s="203" t="s">
        <v>329</v>
      </c>
    </row>
    <row r="234" spans="1:65" s="15" customFormat="1" ht="11.25">
      <c r="B234" s="217"/>
      <c r="D234" s="202" t="s">
        <v>348</v>
      </c>
      <c r="E234" s="218" t="s">
        <v>1</v>
      </c>
      <c r="F234" s="219" t="s">
        <v>380</v>
      </c>
      <c r="H234" s="220">
        <v>6.8</v>
      </c>
      <c r="I234" s="221"/>
      <c r="J234" s="221"/>
      <c r="M234" s="217"/>
      <c r="N234" s="222"/>
      <c r="O234" s="223"/>
      <c r="P234" s="223"/>
      <c r="Q234" s="223"/>
      <c r="R234" s="223"/>
      <c r="S234" s="223"/>
      <c r="T234" s="223"/>
      <c r="U234" s="223"/>
      <c r="V234" s="223"/>
      <c r="W234" s="223"/>
      <c r="X234" s="224"/>
      <c r="AT234" s="218" t="s">
        <v>348</v>
      </c>
      <c r="AU234" s="218" t="s">
        <v>96</v>
      </c>
      <c r="AV234" s="15" t="s">
        <v>335</v>
      </c>
      <c r="AW234" s="15" t="s">
        <v>4</v>
      </c>
      <c r="AX234" s="15" t="s">
        <v>90</v>
      </c>
      <c r="AY234" s="218" t="s">
        <v>329</v>
      </c>
    </row>
    <row r="235" spans="1:65" s="2" customFormat="1" ht="21.75" customHeight="1">
      <c r="A235" s="37"/>
      <c r="B235" s="153"/>
      <c r="C235" s="187" t="s">
        <v>807</v>
      </c>
      <c r="D235" s="187" t="s">
        <v>331</v>
      </c>
      <c r="E235" s="188" t="s">
        <v>6659</v>
      </c>
      <c r="F235" s="189" t="s">
        <v>6660</v>
      </c>
      <c r="G235" s="190" t="s">
        <v>342</v>
      </c>
      <c r="H235" s="191">
        <v>18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2.5999999999999999E-3</v>
      </c>
      <c r="V235" s="197">
        <f>U235*H235</f>
        <v>4.6799999999999994E-2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464</v>
      </c>
      <c r="AT235" s="199" t="s">
        <v>331</v>
      </c>
      <c r="AU235" s="199" t="s">
        <v>96</v>
      </c>
      <c r="AY235" s="19" t="s">
        <v>329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464</v>
      </c>
      <c r="BM235" s="199" t="s">
        <v>6661</v>
      </c>
    </row>
    <row r="236" spans="1:65" s="13" customFormat="1" ht="11.25">
      <c r="B236" s="201"/>
      <c r="D236" s="202" t="s">
        <v>348</v>
      </c>
      <c r="E236" s="203" t="s">
        <v>1</v>
      </c>
      <c r="F236" s="204" t="s">
        <v>6662</v>
      </c>
      <c r="H236" s="205">
        <v>18</v>
      </c>
      <c r="I236" s="206"/>
      <c r="J236" s="206"/>
      <c r="M236" s="201"/>
      <c r="N236" s="207"/>
      <c r="O236" s="208"/>
      <c r="P236" s="208"/>
      <c r="Q236" s="208"/>
      <c r="R236" s="208"/>
      <c r="S236" s="208"/>
      <c r="T236" s="208"/>
      <c r="U236" s="208"/>
      <c r="V236" s="208"/>
      <c r="W236" s="208"/>
      <c r="X236" s="209"/>
      <c r="AT236" s="203" t="s">
        <v>348</v>
      </c>
      <c r="AU236" s="203" t="s">
        <v>96</v>
      </c>
      <c r="AV236" s="13" t="s">
        <v>96</v>
      </c>
      <c r="AW236" s="13" t="s">
        <v>4</v>
      </c>
      <c r="AX236" s="13" t="s">
        <v>90</v>
      </c>
      <c r="AY236" s="203" t="s">
        <v>329</v>
      </c>
    </row>
    <row r="237" spans="1:65" s="2" customFormat="1" ht="21.75" customHeight="1">
      <c r="A237" s="37"/>
      <c r="B237" s="153"/>
      <c r="C237" s="187" t="s">
        <v>821</v>
      </c>
      <c r="D237" s="187" t="s">
        <v>331</v>
      </c>
      <c r="E237" s="188" t="s">
        <v>6663</v>
      </c>
      <c r="F237" s="189" t="s">
        <v>6664</v>
      </c>
      <c r="G237" s="190" t="s">
        <v>342</v>
      </c>
      <c r="H237" s="191">
        <v>26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4.28E-3</v>
      </c>
      <c r="V237" s="197">
        <f>U237*H237</f>
        <v>0.11128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464</v>
      </c>
      <c r="AT237" s="199" t="s">
        <v>331</v>
      </c>
      <c r="AU237" s="199" t="s">
        <v>96</v>
      </c>
      <c r="AY237" s="19" t="s">
        <v>329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464</v>
      </c>
      <c r="BM237" s="199" t="s">
        <v>6665</v>
      </c>
    </row>
    <row r="238" spans="1:65" s="13" customFormat="1" ht="11.25">
      <c r="B238" s="201"/>
      <c r="D238" s="202" t="s">
        <v>348</v>
      </c>
      <c r="E238" s="203" t="s">
        <v>1</v>
      </c>
      <c r="F238" s="204" t="s">
        <v>6485</v>
      </c>
      <c r="H238" s="205">
        <v>2.6</v>
      </c>
      <c r="I238" s="206"/>
      <c r="J238" s="206"/>
      <c r="M238" s="201"/>
      <c r="N238" s="207"/>
      <c r="O238" s="208"/>
      <c r="P238" s="208"/>
      <c r="Q238" s="208"/>
      <c r="R238" s="208"/>
      <c r="S238" s="208"/>
      <c r="T238" s="208"/>
      <c r="U238" s="208"/>
      <c r="V238" s="208"/>
      <c r="W238" s="208"/>
      <c r="X238" s="209"/>
      <c r="AT238" s="203" t="s">
        <v>348</v>
      </c>
      <c r="AU238" s="203" t="s">
        <v>96</v>
      </c>
      <c r="AV238" s="13" t="s">
        <v>96</v>
      </c>
      <c r="AW238" s="13" t="s">
        <v>4</v>
      </c>
      <c r="AX238" s="13" t="s">
        <v>83</v>
      </c>
      <c r="AY238" s="203" t="s">
        <v>329</v>
      </c>
    </row>
    <row r="239" spans="1:65" s="13" customFormat="1" ht="11.25">
      <c r="B239" s="201"/>
      <c r="D239" s="202" t="s">
        <v>348</v>
      </c>
      <c r="E239" s="203" t="s">
        <v>1</v>
      </c>
      <c r="F239" s="204" t="s">
        <v>6486</v>
      </c>
      <c r="H239" s="205">
        <v>6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348</v>
      </c>
      <c r="AU239" s="203" t="s">
        <v>96</v>
      </c>
      <c r="AV239" s="13" t="s">
        <v>96</v>
      </c>
      <c r="AW239" s="13" t="s">
        <v>4</v>
      </c>
      <c r="AX239" s="13" t="s">
        <v>83</v>
      </c>
      <c r="AY239" s="203" t="s">
        <v>329</v>
      </c>
    </row>
    <row r="240" spans="1:65" s="13" customFormat="1" ht="11.25">
      <c r="B240" s="201"/>
      <c r="D240" s="202" t="s">
        <v>348</v>
      </c>
      <c r="E240" s="203" t="s">
        <v>1</v>
      </c>
      <c r="F240" s="204" t="s">
        <v>6487</v>
      </c>
      <c r="H240" s="205">
        <v>17.399999999999999</v>
      </c>
      <c r="I240" s="206"/>
      <c r="J240" s="206"/>
      <c r="M240" s="201"/>
      <c r="N240" s="207"/>
      <c r="O240" s="208"/>
      <c r="P240" s="208"/>
      <c r="Q240" s="208"/>
      <c r="R240" s="208"/>
      <c r="S240" s="208"/>
      <c r="T240" s="208"/>
      <c r="U240" s="208"/>
      <c r="V240" s="208"/>
      <c r="W240" s="208"/>
      <c r="X240" s="209"/>
      <c r="AT240" s="203" t="s">
        <v>348</v>
      </c>
      <c r="AU240" s="203" t="s">
        <v>96</v>
      </c>
      <c r="AV240" s="13" t="s">
        <v>96</v>
      </c>
      <c r="AW240" s="13" t="s">
        <v>4</v>
      </c>
      <c r="AX240" s="13" t="s">
        <v>83</v>
      </c>
      <c r="AY240" s="203" t="s">
        <v>329</v>
      </c>
    </row>
    <row r="241" spans="1:65" s="15" customFormat="1" ht="11.25">
      <c r="B241" s="217"/>
      <c r="D241" s="202" t="s">
        <v>348</v>
      </c>
      <c r="E241" s="218" t="s">
        <v>1</v>
      </c>
      <c r="F241" s="219" t="s">
        <v>380</v>
      </c>
      <c r="H241" s="220">
        <v>26</v>
      </c>
      <c r="I241" s="221"/>
      <c r="J241" s="221"/>
      <c r="M241" s="217"/>
      <c r="N241" s="222"/>
      <c r="O241" s="223"/>
      <c r="P241" s="223"/>
      <c r="Q241" s="223"/>
      <c r="R241" s="223"/>
      <c r="S241" s="223"/>
      <c r="T241" s="223"/>
      <c r="U241" s="223"/>
      <c r="V241" s="223"/>
      <c r="W241" s="223"/>
      <c r="X241" s="224"/>
      <c r="AT241" s="218" t="s">
        <v>348</v>
      </c>
      <c r="AU241" s="218" t="s">
        <v>96</v>
      </c>
      <c r="AV241" s="15" t="s">
        <v>335</v>
      </c>
      <c r="AW241" s="15" t="s">
        <v>4</v>
      </c>
      <c r="AX241" s="15" t="s">
        <v>90</v>
      </c>
      <c r="AY241" s="218" t="s">
        <v>329</v>
      </c>
    </row>
    <row r="242" spans="1:65" s="2" customFormat="1" ht="21.75" customHeight="1">
      <c r="A242" s="37"/>
      <c r="B242" s="153"/>
      <c r="C242" s="187" t="s">
        <v>825</v>
      </c>
      <c r="D242" s="187" t="s">
        <v>331</v>
      </c>
      <c r="E242" s="188" t="s">
        <v>6666</v>
      </c>
      <c r="F242" s="189" t="s">
        <v>6667</v>
      </c>
      <c r="G242" s="190" t="s">
        <v>342</v>
      </c>
      <c r="H242" s="191">
        <v>8</v>
      </c>
      <c r="I242" s="192"/>
      <c r="J242" s="192"/>
      <c r="K242" s="191">
        <f>ROUND(P242*H242,3)</f>
        <v>0</v>
      </c>
      <c r="L242" s="193"/>
      <c r="M242" s="38"/>
      <c r="N242" s="194" t="s">
        <v>1</v>
      </c>
      <c r="O242" s="195" t="s">
        <v>47</v>
      </c>
      <c r="P242" s="196">
        <f>I242+J242</f>
        <v>0</v>
      </c>
      <c r="Q242" s="196">
        <f>ROUND(I242*H242,3)</f>
        <v>0</v>
      </c>
      <c r="R242" s="196">
        <f>ROUND(J242*H242,3)</f>
        <v>0</v>
      </c>
      <c r="S242" s="66"/>
      <c r="T242" s="197">
        <f>S242*H242</f>
        <v>0</v>
      </c>
      <c r="U242" s="197">
        <v>6.1199999999999996E-3</v>
      </c>
      <c r="V242" s="197">
        <f>U242*H242</f>
        <v>4.8959999999999997E-2</v>
      </c>
      <c r="W242" s="197">
        <v>0</v>
      </c>
      <c r="X242" s="198">
        <f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464</v>
      </c>
      <c r="AT242" s="199" t="s">
        <v>331</v>
      </c>
      <c r="AU242" s="199" t="s">
        <v>96</v>
      </c>
      <c r="AY242" s="19" t="s">
        <v>329</v>
      </c>
      <c r="BE242" s="115">
        <f>IF(O242="základná",K242,0)</f>
        <v>0</v>
      </c>
      <c r="BF242" s="115">
        <f>IF(O242="znížená",K242,0)</f>
        <v>0</v>
      </c>
      <c r="BG242" s="115">
        <f>IF(O242="zákl. prenesená",K242,0)</f>
        <v>0</v>
      </c>
      <c r="BH242" s="115">
        <f>IF(O242="zníž. prenesená",K242,0)</f>
        <v>0</v>
      </c>
      <c r="BI242" s="115">
        <f>IF(O242="nulová",K242,0)</f>
        <v>0</v>
      </c>
      <c r="BJ242" s="19" t="s">
        <v>96</v>
      </c>
      <c r="BK242" s="200">
        <f>ROUND(P242*H242,3)</f>
        <v>0</v>
      </c>
      <c r="BL242" s="19" t="s">
        <v>464</v>
      </c>
      <c r="BM242" s="199" t="s">
        <v>6668</v>
      </c>
    </row>
    <row r="243" spans="1:65" s="13" customFormat="1" ht="11.25">
      <c r="B243" s="201"/>
      <c r="D243" s="202" t="s">
        <v>348</v>
      </c>
      <c r="E243" s="203" t="s">
        <v>1</v>
      </c>
      <c r="F243" s="204" t="s">
        <v>6669</v>
      </c>
      <c r="H243" s="205">
        <v>8</v>
      </c>
      <c r="I243" s="206"/>
      <c r="J243" s="206"/>
      <c r="M243" s="201"/>
      <c r="N243" s="207"/>
      <c r="O243" s="208"/>
      <c r="P243" s="208"/>
      <c r="Q243" s="208"/>
      <c r="R243" s="208"/>
      <c r="S243" s="208"/>
      <c r="T243" s="208"/>
      <c r="U243" s="208"/>
      <c r="V243" s="208"/>
      <c r="W243" s="208"/>
      <c r="X243" s="209"/>
      <c r="AT243" s="203" t="s">
        <v>348</v>
      </c>
      <c r="AU243" s="203" t="s">
        <v>96</v>
      </c>
      <c r="AV243" s="13" t="s">
        <v>96</v>
      </c>
      <c r="AW243" s="13" t="s">
        <v>4</v>
      </c>
      <c r="AX243" s="13" t="s">
        <v>90</v>
      </c>
      <c r="AY243" s="203" t="s">
        <v>329</v>
      </c>
    </row>
    <row r="244" spans="1:65" s="2" customFormat="1" ht="16.5" customHeight="1">
      <c r="A244" s="37"/>
      <c r="B244" s="153"/>
      <c r="C244" s="187" t="s">
        <v>830</v>
      </c>
      <c r="D244" s="187" t="s">
        <v>331</v>
      </c>
      <c r="E244" s="188" t="s">
        <v>6670</v>
      </c>
      <c r="F244" s="189" t="s">
        <v>6671</v>
      </c>
      <c r="G244" s="190" t="s">
        <v>342</v>
      </c>
      <c r="H244" s="191">
        <v>32.799999999999997</v>
      </c>
      <c r="I244" s="192"/>
      <c r="J244" s="192"/>
      <c r="K244" s="191">
        <f>ROUND(P244*H244,3)</f>
        <v>0</v>
      </c>
      <c r="L244" s="193"/>
      <c r="M244" s="38"/>
      <c r="N244" s="194" t="s">
        <v>1</v>
      </c>
      <c r="O244" s="195" t="s">
        <v>47</v>
      </c>
      <c r="P244" s="196">
        <f>I244+J244</f>
        <v>0</v>
      </c>
      <c r="Q244" s="196">
        <f>ROUND(I244*H244,3)</f>
        <v>0</v>
      </c>
      <c r="R244" s="196">
        <f>ROUND(J244*H244,3)</f>
        <v>0</v>
      </c>
      <c r="S244" s="66"/>
      <c r="T244" s="197">
        <f>S244*H244</f>
        <v>0</v>
      </c>
      <c r="U244" s="197">
        <v>0</v>
      </c>
      <c r="V244" s="197">
        <f>U244*H244</f>
        <v>0</v>
      </c>
      <c r="W244" s="197">
        <v>0</v>
      </c>
      <c r="X244" s="198">
        <f>W244*H244</f>
        <v>0</v>
      </c>
      <c r="Y244" s="37"/>
      <c r="Z244" s="37"/>
      <c r="AA244" s="37"/>
      <c r="AB244" s="37"/>
      <c r="AC244" s="37"/>
      <c r="AD244" s="37"/>
      <c r="AE244" s="37"/>
      <c r="AR244" s="199" t="s">
        <v>464</v>
      </c>
      <c r="AT244" s="199" t="s">
        <v>331</v>
      </c>
      <c r="AU244" s="199" t="s">
        <v>96</v>
      </c>
      <c r="AY244" s="19" t="s">
        <v>329</v>
      </c>
      <c r="BE244" s="115">
        <f>IF(O244="základná",K244,0)</f>
        <v>0</v>
      </c>
      <c r="BF244" s="115">
        <f>IF(O244="znížená",K244,0)</f>
        <v>0</v>
      </c>
      <c r="BG244" s="115">
        <f>IF(O244="zákl. prenesená",K244,0)</f>
        <v>0</v>
      </c>
      <c r="BH244" s="115">
        <f>IF(O244="zníž. prenesená",K244,0)</f>
        <v>0</v>
      </c>
      <c r="BI244" s="115">
        <f>IF(O244="nulová",K244,0)</f>
        <v>0</v>
      </c>
      <c r="BJ244" s="19" t="s">
        <v>96</v>
      </c>
      <c r="BK244" s="200">
        <f>ROUND(P244*H244,3)</f>
        <v>0</v>
      </c>
      <c r="BL244" s="19" t="s">
        <v>464</v>
      </c>
      <c r="BM244" s="199" t="s">
        <v>6672</v>
      </c>
    </row>
    <row r="245" spans="1:65" s="13" customFormat="1" ht="11.25">
      <c r="B245" s="201"/>
      <c r="D245" s="202" t="s">
        <v>348</v>
      </c>
      <c r="E245" s="203" t="s">
        <v>1</v>
      </c>
      <c r="F245" s="204" t="s">
        <v>6673</v>
      </c>
      <c r="H245" s="205">
        <v>32.799999999999997</v>
      </c>
      <c r="I245" s="206"/>
      <c r="J245" s="206"/>
      <c r="M245" s="201"/>
      <c r="N245" s="207"/>
      <c r="O245" s="208"/>
      <c r="P245" s="208"/>
      <c r="Q245" s="208"/>
      <c r="R245" s="208"/>
      <c r="S245" s="208"/>
      <c r="T245" s="208"/>
      <c r="U245" s="208"/>
      <c r="V245" s="208"/>
      <c r="W245" s="208"/>
      <c r="X245" s="209"/>
      <c r="AT245" s="203" t="s">
        <v>348</v>
      </c>
      <c r="AU245" s="203" t="s">
        <v>96</v>
      </c>
      <c r="AV245" s="13" t="s">
        <v>96</v>
      </c>
      <c r="AW245" s="13" t="s">
        <v>4</v>
      </c>
      <c r="AX245" s="13" t="s">
        <v>90</v>
      </c>
      <c r="AY245" s="203" t="s">
        <v>329</v>
      </c>
    </row>
    <row r="246" spans="1:65" s="2" customFormat="1" ht="16.5" customHeight="1">
      <c r="A246" s="37"/>
      <c r="B246" s="153"/>
      <c r="C246" s="187" t="s">
        <v>835</v>
      </c>
      <c r="D246" s="187" t="s">
        <v>331</v>
      </c>
      <c r="E246" s="188" t="s">
        <v>6674</v>
      </c>
      <c r="F246" s="189" t="s">
        <v>6675</v>
      </c>
      <c r="G246" s="190" t="s">
        <v>342</v>
      </c>
      <c r="H246" s="191">
        <v>8</v>
      </c>
      <c r="I246" s="192"/>
      <c r="J246" s="192"/>
      <c r="K246" s="191">
        <f>ROUND(P246*H246,3)</f>
        <v>0</v>
      </c>
      <c r="L246" s="193"/>
      <c r="M246" s="38"/>
      <c r="N246" s="194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0</v>
      </c>
      <c r="V246" s="197">
        <f>U246*H246</f>
        <v>0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464</v>
      </c>
      <c r="AT246" s="199" t="s">
        <v>331</v>
      </c>
      <c r="AU246" s="199" t="s">
        <v>96</v>
      </c>
      <c r="AY246" s="19" t="s">
        <v>329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464</v>
      </c>
      <c r="BM246" s="199" t="s">
        <v>6676</v>
      </c>
    </row>
    <row r="247" spans="1:65" s="13" customFormat="1" ht="11.25">
      <c r="B247" s="201"/>
      <c r="D247" s="202" t="s">
        <v>348</v>
      </c>
      <c r="E247" s="203" t="s">
        <v>1</v>
      </c>
      <c r="F247" s="204" t="s">
        <v>6669</v>
      </c>
      <c r="H247" s="205">
        <v>8</v>
      </c>
      <c r="I247" s="206"/>
      <c r="J247" s="206"/>
      <c r="M247" s="201"/>
      <c r="N247" s="207"/>
      <c r="O247" s="208"/>
      <c r="P247" s="208"/>
      <c r="Q247" s="208"/>
      <c r="R247" s="208"/>
      <c r="S247" s="208"/>
      <c r="T247" s="208"/>
      <c r="U247" s="208"/>
      <c r="V247" s="208"/>
      <c r="W247" s="208"/>
      <c r="X247" s="209"/>
      <c r="AT247" s="203" t="s">
        <v>348</v>
      </c>
      <c r="AU247" s="203" t="s">
        <v>96</v>
      </c>
      <c r="AV247" s="13" t="s">
        <v>96</v>
      </c>
      <c r="AW247" s="13" t="s">
        <v>4</v>
      </c>
      <c r="AX247" s="13" t="s">
        <v>90</v>
      </c>
      <c r="AY247" s="203" t="s">
        <v>329</v>
      </c>
    </row>
    <row r="248" spans="1:65" s="2" customFormat="1" ht="24.2" customHeight="1">
      <c r="A248" s="37"/>
      <c r="B248" s="153"/>
      <c r="C248" s="187" t="s">
        <v>839</v>
      </c>
      <c r="D248" s="187" t="s">
        <v>331</v>
      </c>
      <c r="E248" s="188" t="s">
        <v>6677</v>
      </c>
      <c r="F248" s="189" t="s">
        <v>6678</v>
      </c>
      <c r="G248" s="190" t="s">
        <v>486</v>
      </c>
      <c r="H248" s="191">
        <v>0.221</v>
      </c>
      <c r="I248" s="192"/>
      <c r="J248" s="192"/>
      <c r="K248" s="191">
        <f>ROUND(P248*H248,3)</f>
        <v>0</v>
      </c>
      <c r="L248" s="193"/>
      <c r="M248" s="38"/>
      <c r="N248" s="194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0</v>
      </c>
      <c r="V248" s="197">
        <f>U248*H248</f>
        <v>0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464</v>
      </c>
      <c r="AT248" s="199" t="s">
        <v>331</v>
      </c>
      <c r="AU248" s="199" t="s">
        <v>96</v>
      </c>
      <c r="AY248" s="19" t="s">
        <v>329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464</v>
      </c>
      <c r="BM248" s="199" t="s">
        <v>6679</v>
      </c>
    </row>
    <row r="249" spans="1:65" s="12" customFormat="1" ht="22.9" customHeight="1">
      <c r="B249" s="173"/>
      <c r="D249" s="174" t="s">
        <v>82</v>
      </c>
      <c r="E249" s="185" t="s">
        <v>6680</v>
      </c>
      <c r="F249" s="185" t="s">
        <v>6681</v>
      </c>
      <c r="I249" s="176"/>
      <c r="J249" s="176"/>
      <c r="K249" s="186">
        <f>BK249</f>
        <v>0</v>
      </c>
      <c r="M249" s="173"/>
      <c r="N249" s="178"/>
      <c r="O249" s="179"/>
      <c r="P249" s="179"/>
      <c r="Q249" s="180">
        <f>SUM(Q250:Q317)</f>
        <v>0</v>
      </c>
      <c r="R249" s="180">
        <f>SUM(R250:R317)</f>
        <v>0</v>
      </c>
      <c r="S249" s="179"/>
      <c r="T249" s="181">
        <f>SUM(T250:T317)</f>
        <v>0</v>
      </c>
      <c r="U249" s="179"/>
      <c r="V249" s="181">
        <f>SUM(V250:V317)</f>
        <v>8.8599999999999998E-2</v>
      </c>
      <c r="W249" s="179"/>
      <c r="X249" s="182">
        <f>SUM(X250:X317)</f>
        <v>0</v>
      </c>
      <c r="AR249" s="174" t="s">
        <v>96</v>
      </c>
      <c r="AT249" s="183" t="s">
        <v>82</v>
      </c>
      <c r="AU249" s="183" t="s">
        <v>90</v>
      </c>
      <c r="AY249" s="174" t="s">
        <v>329</v>
      </c>
      <c r="BK249" s="184">
        <f>SUM(BK250:BK317)</f>
        <v>0</v>
      </c>
    </row>
    <row r="250" spans="1:65" s="2" customFormat="1" ht="21.75" customHeight="1">
      <c r="A250" s="37"/>
      <c r="B250" s="153"/>
      <c r="C250" s="187" t="s">
        <v>846</v>
      </c>
      <c r="D250" s="187" t="s">
        <v>331</v>
      </c>
      <c r="E250" s="188" t="s">
        <v>6682</v>
      </c>
      <c r="F250" s="189" t="s">
        <v>6683</v>
      </c>
      <c r="G250" s="190" t="s">
        <v>646</v>
      </c>
      <c r="H250" s="191">
        <v>2</v>
      </c>
      <c r="I250" s="192"/>
      <c r="J250" s="192"/>
      <c r="K250" s="191">
        <f>ROUND(P250*H250,3)</f>
        <v>0</v>
      </c>
      <c r="L250" s="193"/>
      <c r="M250" s="38"/>
      <c r="N250" s="194" t="s">
        <v>1</v>
      </c>
      <c r="O250" s="195" t="s">
        <v>47</v>
      </c>
      <c r="P250" s="196">
        <f>I250+J250</f>
        <v>0</v>
      </c>
      <c r="Q250" s="196">
        <f>ROUND(I250*H250,3)</f>
        <v>0</v>
      </c>
      <c r="R250" s="196">
        <f>ROUND(J250*H250,3)</f>
        <v>0</v>
      </c>
      <c r="S250" s="66"/>
      <c r="T250" s="197">
        <f>S250*H250</f>
        <v>0</v>
      </c>
      <c r="U250" s="197">
        <v>2.2000000000000001E-4</v>
      </c>
      <c r="V250" s="197">
        <f>U250*H250</f>
        <v>4.4000000000000002E-4</v>
      </c>
      <c r="W250" s="197">
        <v>0</v>
      </c>
      <c r="X250" s="198">
        <f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464</v>
      </c>
      <c r="AT250" s="199" t="s">
        <v>331</v>
      </c>
      <c r="AU250" s="199" t="s">
        <v>96</v>
      </c>
      <c r="AY250" s="19" t="s">
        <v>329</v>
      </c>
      <c r="BE250" s="115">
        <f>IF(O250="základná",K250,0)</f>
        <v>0</v>
      </c>
      <c r="BF250" s="115">
        <f>IF(O250="znížená",K250,0)</f>
        <v>0</v>
      </c>
      <c r="BG250" s="115">
        <f>IF(O250="zákl. prenesená",K250,0)</f>
        <v>0</v>
      </c>
      <c r="BH250" s="115">
        <f>IF(O250="zníž. prenesená",K250,0)</f>
        <v>0</v>
      </c>
      <c r="BI250" s="115">
        <f>IF(O250="nulová",K250,0)</f>
        <v>0</v>
      </c>
      <c r="BJ250" s="19" t="s">
        <v>96</v>
      </c>
      <c r="BK250" s="200">
        <f>ROUND(P250*H250,3)</f>
        <v>0</v>
      </c>
      <c r="BL250" s="19" t="s">
        <v>464</v>
      </c>
      <c r="BM250" s="199" t="s">
        <v>6684</v>
      </c>
    </row>
    <row r="251" spans="1:65" s="2" customFormat="1" ht="37.9" customHeight="1">
      <c r="A251" s="37"/>
      <c r="B251" s="153"/>
      <c r="C251" s="233" t="s">
        <v>851</v>
      </c>
      <c r="D251" s="233" t="s">
        <v>483</v>
      </c>
      <c r="E251" s="234" t="s">
        <v>6685</v>
      </c>
      <c r="F251" s="235" t="s">
        <v>6686</v>
      </c>
      <c r="G251" s="236" t="s">
        <v>646</v>
      </c>
      <c r="H251" s="237">
        <v>2</v>
      </c>
      <c r="I251" s="238"/>
      <c r="J251" s="239"/>
      <c r="K251" s="237">
        <f>ROUND(P251*H251,3)</f>
        <v>0</v>
      </c>
      <c r="L251" s="239"/>
      <c r="M251" s="240"/>
      <c r="N251" s="241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6.3200000000000001E-3</v>
      </c>
      <c r="V251" s="197">
        <f>U251*H251</f>
        <v>1.264E-2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595</v>
      </c>
      <c r="AT251" s="199" t="s">
        <v>483</v>
      </c>
      <c r="AU251" s="199" t="s">
        <v>96</v>
      </c>
      <c r="AY251" s="19" t="s">
        <v>329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464</v>
      </c>
      <c r="BM251" s="199" t="s">
        <v>6687</v>
      </c>
    </row>
    <row r="252" spans="1:65" s="2" customFormat="1" ht="16.5" customHeight="1">
      <c r="A252" s="37"/>
      <c r="B252" s="153"/>
      <c r="C252" s="187" t="s">
        <v>869</v>
      </c>
      <c r="D252" s="187" t="s">
        <v>331</v>
      </c>
      <c r="E252" s="188" t="s">
        <v>6688</v>
      </c>
      <c r="F252" s="189" t="s">
        <v>6689</v>
      </c>
      <c r="G252" s="190" t="s">
        <v>646</v>
      </c>
      <c r="H252" s="191">
        <v>3</v>
      </c>
      <c r="I252" s="192"/>
      <c r="J252" s="192"/>
      <c r="K252" s="191">
        <f>ROUND(P252*H252,3)</f>
        <v>0</v>
      </c>
      <c r="L252" s="193"/>
      <c r="M252" s="38"/>
      <c r="N252" s="194" t="s">
        <v>1</v>
      </c>
      <c r="O252" s="195" t="s">
        <v>47</v>
      </c>
      <c r="P252" s="196">
        <f>I252+J252</f>
        <v>0</v>
      </c>
      <c r="Q252" s="196">
        <f>ROUND(I252*H252,3)</f>
        <v>0</v>
      </c>
      <c r="R252" s="196">
        <f>ROUND(J252*H252,3)</f>
        <v>0</v>
      </c>
      <c r="S252" s="66"/>
      <c r="T252" s="197">
        <f>S252*H252</f>
        <v>0</v>
      </c>
      <c r="U252" s="197">
        <v>4.0000000000000003E-5</v>
      </c>
      <c r="V252" s="197">
        <f>U252*H252</f>
        <v>1.2000000000000002E-4</v>
      </c>
      <c r="W252" s="197">
        <v>0</v>
      </c>
      <c r="X252" s="198">
        <f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464</v>
      </c>
      <c r="AT252" s="199" t="s">
        <v>331</v>
      </c>
      <c r="AU252" s="199" t="s">
        <v>96</v>
      </c>
      <c r="AY252" s="19" t="s">
        <v>329</v>
      </c>
      <c r="BE252" s="115">
        <f>IF(O252="základná",K252,0)</f>
        <v>0</v>
      </c>
      <c r="BF252" s="115">
        <f>IF(O252="znížená",K252,0)</f>
        <v>0</v>
      </c>
      <c r="BG252" s="115">
        <f>IF(O252="zákl. prenesená",K252,0)</f>
        <v>0</v>
      </c>
      <c r="BH252" s="115">
        <f>IF(O252="zníž. prenesená",K252,0)</f>
        <v>0</v>
      </c>
      <c r="BI252" s="115">
        <f>IF(O252="nulová",K252,0)</f>
        <v>0</v>
      </c>
      <c r="BJ252" s="19" t="s">
        <v>96</v>
      </c>
      <c r="BK252" s="200">
        <f>ROUND(P252*H252,3)</f>
        <v>0</v>
      </c>
      <c r="BL252" s="19" t="s">
        <v>464</v>
      </c>
      <c r="BM252" s="199" t="s">
        <v>6690</v>
      </c>
    </row>
    <row r="253" spans="1:65" s="2" customFormat="1" ht="16.5" customHeight="1">
      <c r="A253" s="37"/>
      <c r="B253" s="153"/>
      <c r="C253" s="233" t="s">
        <v>887</v>
      </c>
      <c r="D253" s="233" t="s">
        <v>483</v>
      </c>
      <c r="E253" s="234" t="s">
        <v>6691</v>
      </c>
      <c r="F253" s="235" t="s">
        <v>6692</v>
      </c>
      <c r="G253" s="236" t="s">
        <v>646</v>
      </c>
      <c r="H253" s="237">
        <v>3</v>
      </c>
      <c r="I253" s="238"/>
      <c r="J253" s="239"/>
      <c r="K253" s="237">
        <f>ROUND(P253*H253,3)</f>
        <v>0</v>
      </c>
      <c r="L253" s="239"/>
      <c r="M253" s="240"/>
      <c r="N253" s="241" t="s">
        <v>1</v>
      </c>
      <c r="O253" s="195" t="s">
        <v>47</v>
      </c>
      <c r="P253" s="196">
        <f>I253+J253</f>
        <v>0</v>
      </c>
      <c r="Q253" s="196">
        <f>ROUND(I253*H253,3)</f>
        <v>0</v>
      </c>
      <c r="R253" s="196">
        <f>ROUND(J253*H253,3)</f>
        <v>0</v>
      </c>
      <c r="S253" s="66"/>
      <c r="T253" s="197">
        <f>S253*H253</f>
        <v>0</v>
      </c>
      <c r="U253" s="197">
        <v>4.15E-3</v>
      </c>
      <c r="V253" s="197">
        <f>U253*H253</f>
        <v>1.2449999999999999E-2</v>
      </c>
      <c r="W253" s="197">
        <v>0</v>
      </c>
      <c r="X253" s="198">
        <f>W253*H253</f>
        <v>0</v>
      </c>
      <c r="Y253" s="37"/>
      <c r="Z253" s="37"/>
      <c r="AA253" s="37"/>
      <c r="AB253" s="37"/>
      <c r="AC253" s="37"/>
      <c r="AD253" s="37"/>
      <c r="AE253" s="37"/>
      <c r="AR253" s="199" t="s">
        <v>595</v>
      </c>
      <c r="AT253" s="199" t="s">
        <v>483</v>
      </c>
      <c r="AU253" s="199" t="s">
        <v>96</v>
      </c>
      <c r="AY253" s="19" t="s">
        <v>329</v>
      </c>
      <c r="BE253" s="115">
        <f>IF(O253="základná",K253,0)</f>
        <v>0</v>
      </c>
      <c r="BF253" s="115">
        <f>IF(O253="znížená",K253,0)</f>
        <v>0</v>
      </c>
      <c r="BG253" s="115">
        <f>IF(O253="zákl. prenesená",K253,0)</f>
        <v>0</v>
      </c>
      <c r="BH253" s="115">
        <f>IF(O253="zníž. prenesená",K253,0)</f>
        <v>0</v>
      </c>
      <c r="BI253" s="115">
        <f>IF(O253="nulová",K253,0)</f>
        <v>0</v>
      </c>
      <c r="BJ253" s="19" t="s">
        <v>96</v>
      </c>
      <c r="BK253" s="200">
        <f>ROUND(P253*H253,3)</f>
        <v>0</v>
      </c>
      <c r="BL253" s="19" t="s">
        <v>464</v>
      </c>
      <c r="BM253" s="199" t="s">
        <v>6693</v>
      </c>
    </row>
    <row r="254" spans="1:65" s="13" customFormat="1" ht="11.25">
      <c r="B254" s="201"/>
      <c r="D254" s="202" t="s">
        <v>348</v>
      </c>
      <c r="E254" s="203" t="s">
        <v>1</v>
      </c>
      <c r="F254" s="204" t="s">
        <v>6694</v>
      </c>
      <c r="H254" s="205">
        <v>3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348</v>
      </c>
      <c r="AU254" s="203" t="s">
        <v>96</v>
      </c>
      <c r="AV254" s="13" t="s">
        <v>96</v>
      </c>
      <c r="AW254" s="13" t="s">
        <v>4</v>
      </c>
      <c r="AX254" s="13" t="s">
        <v>90</v>
      </c>
      <c r="AY254" s="203" t="s">
        <v>329</v>
      </c>
    </row>
    <row r="255" spans="1:65" s="2" customFormat="1" ht="24.2" customHeight="1">
      <c r="A255" s="37"/>
      <c r="B255" s="153"/>
      <c r="C255" s="187" t="s">
        <v>891</v>
      </c>
      <c r="D255" s="187" t="s">
        <v>331</v>
      </c>
      <c r="E255" s="188" t="s">
        <v>6695</v>
      </c>
      <c r="F255" s="189" t="s">
        <v>6696</v>
      </c>
      <c r="G255" s="190" t="s">
        <v>646</v>
      </c>
      <c r="H255" s="191">
        <v>20</v>
      </c>
      <c r="I255" s="192"/>
      <c r="J255" s="192"/>
      <c r="K255" s="191">
        <f>ROUND(P255*H255,3)</f>
        <v>0</v>
      </c>
      <c r="L255" s="193"/>
      <c r="M255" s="38"/>
      <c r="N255" s="194" t="s">
        <v>1</v>
      </c>
      <c r="O255" s="195" t="s">
        <v>47</v>
      </c>
      <c r="P255" s="196">
        <f>I255+J255</f>
        <v>0</v>
      </c>
      <c r="Q255" s="196">
        <f>ROUND(I255*H255,3)</f>
        <v>0</v>
      </c>
      <c r="R255" s="196">
        <f>ROUND(J255*H255,3)</f>
        <v>0</v>
      </c>
      <c r="S255" s="66"/>
      <c r="T255" s="197">
        <f>S255*H255</f>
        <v>0</v>
      </c>
      <c r="U255" s="197">
        <v>1.0000000000000001E-5</v>
      </c>
      <c r="V255" s="197">
        <f>U255*H255</f>
        <v>2.0000000000000001E-4</v>
      </c>
      <c r="W255" s="197">
        <v>0</v>
      </c>
      <c r="X255" s="198">
        <f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464</v>
      </c>
      <c r="AT255" s="199" t="s">
        <v>331</v>
      </c>
      <c r="AU255" s="199" t="s">
        <v>96</v>
      </c>
      <c r="AY255" s="19" t="s">
        <v>329</v>
      </c>
      <c r="BE255" s="115">
        <f>IF(O255="základná",K255,0)</f>
        <v>0</v>
      </c>
      <c r="BF255" s="115">
        <f>IF(O255="znížená",K255,0)</f>
        <v>0</v>
      </c>
      <c r="BG255" s="115">
        <f>IF(O255="zákl. prenesená",K255,0)</f>
        <v>0</v>
      </c>
      <c r="BH255" s="115">
        <f>IF(O255="zníž. prenesená",K255,0)</f>
        <v>0</v>
      </c>
      <c r="BI255" s="115">
        <f>IF(O255="nulová",K255,0)</f>
        <v>0</v>
      </c>
      <c r="BJ255" s="19" t="s">
        <v>96</v>
      </c>
      <c r="BK255" s="200">
        <f>ROUND(P255*H255,3)</f>
        <v>0</v>
      </c>
      <c r="BL255" s="19" t="s">
        <v>464</v>
      </c>
      <c r="BM255" s="199" t="s">
        <v>6697</v>
      </c>
    </row>
    <row r="256" spans="1:65" s="2" customFormat="1" ht="24.2" customHeight="1">
      <c r="A256" s="37"/>
      <c r="B256" s="153"/>
      <c r="C256" s="233" t="s">
        <v>901</v>
      </c>
      <c r="D256" s="233" t="s">
        <v>483</v>
      </c>
      <c r="E256" s="234" t="s">
        <v>6698</v>
      </c>
      <c r="F256" s="235" t="s">
        <v>6699</v>
      </c>
      <c r="G256" s="236" t="s">
        <v>646</v>
      </c>
      <c r="H256" s="237">
        <v>20</v>
      </c>
      <c r="I256" s="238"/>
      <c r="J256" s="239"/>
      <c r="K256" s="237">
        <f>ROUND(P256*H256,3)</f>
        <v>0</v>
      </c>
      <c r="L256" s="239"/>
      <c r="M256" s="240"/>
      <c r="N256" s="241" t="s">
        <v>1</v>
      </c>
      <c r="O256" s="195" t="s">
        <v>47</v>
      </c>
      <c r="P256" s="196">
        <f>I256+J256</f>
        <v>0</v>
      </c>
      <c r="Q256" s="196">
        <f>ROUND(I256*H256,3)</f>
        <v>0</v>
      </c>
      <c r="R256" s="196">
        <f>ROUND(J256*H256,3)</f>
        <v>0</v>
      </c>
      <c r="S256" s="66"/>
      <c r="T256" s="197">
        <f>S256*H256</f>
        <v>0</v>
      </c>
      <c r="U256" s="197">
        <v>1E-4</v>
      </c>
      <c r="V256" s="197">
        <f>U256*H256</f>
        <v>2E-3</v>
      </c>
      <c r="W256" s="197">
        <v>0</v>
      </c>
      <c r="X256" s="198">
        <f>W256*H256</f>
        <v>0</v>
      </c>
      <c r="Y256" s="37"/>
      <c r="Z256" s="37"/>
      <c r="AA256" s="37"/>
      <c r="AB256" s="37"/>
      <c r="AC256" s="37"/>
      <c r="AD256" s="37"/>
      <c r="AE256" s="37"/>
      <c r="AR256" s="199" t="s">
        <v>595</v>
      </c>
      <c r="AT256" s="199" t="s">
        <v>483</v>
      </c>
      <c r="AU256" s="199" t="s">
        <v>96</v>
      </c>
      <c r="AY256" s="19" t="s">
        <v>329</v>
      </c>
      <c r="BE256" s="115">
        <f>IF(O256="základná",K256,0)</f>
        <v>0</v>
      </c>
      <c r="BF256" s="115">
        <f>IF(O256="znížená",K256,0)</f>
        <v>0</v>
      </c>
      <c r="BG256" s="115">
        <f>IF(O256="zákl. prenesená",K256,0)</f>
        <v>0</v>
      </c>
      <c r="BH256" s="115">
        <f>IF(O256="zníž. prenesená",K256,0)</f>
        <v>0</v>
      </c>
      <c r="BI256" s="115">
        <f>IF(O256="nulová",K256,0)</f>
        <v>0</v>
      </c>
      <c r="BJ256" s="19" t="s">
        <v>96</v>
      </c>
      <c r="BK256" s="200">
        <f>ROUND(P256*H256,3)</f>
        <v>0</v>
      </c>
      <c r="BL256" s="19" t="s">
        <v>464</v>
      </c>
      <c r="BM256" s="199" t="s">
        <v>6700</v>
      </c>
    </row>
    <row r="257" spans="1:65" s="2" customFormat="1" ht="24.2" customHeight="1">
      <c r="A257" s="37"/>
      <c r="B257" s="153"/>
      <c r="C257" s="187" t="s">
        <v>906</v>
      </c>
      <c r="D257" s="187" t="s">
        <v>331</v>
      </c>
      <c r="E257" s="188" t="s">
        <v>6701</v>
      </c>
      <c r="F257" s="189" t="s">
        <v>6702</v>
      </c>
      <c r="G257" s="190" t="s">
        <v>646</v>
      </c>
      <c r="H257" s="191">
        <v>3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2.0000000000000002E-5</v>
      </c>
      <c r="V257" s="197">
        <f>U257*H257</f>
        <v>6.0000000000000008E-5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464</v>
      </c>
      <c r="AT257" s="199" t="s">
        <v>331</v>
      </c>
      <c r="AU257" s="199" t="s">
        <v>96</v>
      </c>
      <c r="AY257" s="19" t="s">
        <v>329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464</v>
      </c>
      <c r="BM257" s="199" t="s">
        <v>6703</v>
      </c>
    </row>
    <row r="258" spans="1:65" s="2" customFormat="1" ht="24.2" customHeight="1">
      <c r="A258" s="37"/>
      <c r="B258" s="153"/>
      <c r="C258" s="233" t="s">
        <v>913</v>
      </c>
      <c r="D258" s="233" t="s">
        <v>483</v>
      </c>
      <c r="E258" s="234" t="s">
        <v>6704</v>
      </c>
      <c r="F258" s="235" t="s">
        <v>6705</v>
      </c>
      <c r="G258" s="236" t="s">
        <v>646</v>
      </c>
      <c r="H258" s="237">
        <v>3</v>
      </c>
      <c r="I258" s="238"/>
      <c r="J258" s="239"/>
      <c r="K258" s="237">
        <f>ROUND(P258*H258,3)</f>
        <v>0</v>
      </c>
      <c r="L258" s="239"/>
      <c r="M258" s="240"/>
      <c r="N258" s="241" t="s">
        <v>1</v>
      </c>
      <c r="O258" s="195" t="s">
        <v>47</v>
      </c>
      <c r="P258" s="196">
        <f>I258+J258</f>
        <v>0</v>
      </c>
      <c r="Q258" s="196">
        <f>ROUND(I258*H258,3)</f>
        <v>0</v>
      </c>
      <c r="R258" s="196">
        <f>ROUND(J258*H258,3)</f>
        <v>0</v>
      </c>
      <c r="S258" s="66"/>
      <c r="T258" s="197">
        <f>S258*H258</f>
        <v>0</v>
      </c>
      <c r="U258" s="197">
        <v>0</v>
      </c>
      <c r="V258" s="197">
        <f>U258*H258</f>
        <v>0</v>
      </c>
      <c r="W258" s="197">
        <v>0</v>
      </c>
      <c r="X258" s="198">
        <f>W258*H258</f>
        <v>0</v>
      </c>
      <c r="Y258" s="37"/>
      <c r="Z258" s="37"/>
      <c r="AA258" s="37"/>
      <c r="AB258" s="37"/>
      <c r="AC258" s="37"/>
      <c r="AD258" s="37"/>
      <c r="AE258" s="37"/>
      <c r="AR258" s="199" t="s">
        <v>595</v>
      </c>
      <c r="AT258" s="199" t="s">
        <v>483</v>
      </c>
      <c r="AU258" s="199" t="s">
        <v>96</v>
      </c>
      <c r="AY258" s="19" t="s">
        <v>329</v>
      </c>
      <c r="BE258" s="115">
        <f>IF(O258="základná",K258,0)</f>
        <v>0</v>
      </c>
      <c r="BF258" s="115">
        <f>IF(O258="znížená",K258,0)</f>
        <v>0</v>
      </c>
      <c r="BG258" s="115">
        <f>IF(O258="zákl. prenesená",K258,0)</f>
        <v>0</v>
      </c>
      <c r="BH258" s="115">
        <f>IF(O258="zníž. prenesená",K258,0)</f>
        <v>0</v>
      </c>
      <c r="BI258" s="115">
        <f>IF(O258="nulová",K258,0)</f>
        <v>0</v>
      </c>
      <c r="BJ258" s="19" t="s">
        <v>96</v>
      </c>
      <c r="BK258" s="200">
        <f>ROUND(P258*H258,3)</f>
        <v>0</v>
      </c>
      <c r="BL258" s="19" t="s">
        <v>464</v>
      </c>
      <c r="BM258" s="199" t="s">
        <v>6706</v>
      </c>
    </row>
    <row r="259" spans="1:65" s="13" customFormat="1" ht="11.25">
      <c r="B259" s="201"/>
      <c r="D259" s="202" t="s">
        <v>348</v>
      </c>
      <c r="E259" s="203" t="s">
        <v>1</v>
      </c>
      <c r="F259" s="204" t="s">
        <v>6707</v>
      </c>
      <c r="H259" s="205">
        <v>3</v>
      </c>
      <c r="I259" s="206"/>
      <c r="J259" s="206"/>
      <c r="M259" s="201"/>
      <c r="N259" s="207"/>
      <c r="O259" s="208"/>
      <c r="P259" s="208"/>
      <c r="Q259" s="208"/>
      <c r="R259" s="208"/>
      <c r="S259" s="208"/>
      <c r="T259" s="208"/>
      <c r="U259" s="208"/>
      <c r="V259" s="208"/>
      <c r="W259" s="208"/>
      <c r="X259" s="209"/>
      <c r="AT259" s="203" t="s">
        <v>348</v>
      </c>
      <c r="AU259" s="203" t="s">
        <v>96</v>
      </c>
      <c r="AV259" s="13" t="s">
        <v>96</v>
      </c>
      <c r="AW259" s="13" t="s">
        <v>4</v>
      </c>
      <c r="AX259" s="13" t="s">
        <v>90</v>
      </c>
      <c r="AY259" s="203" t="s">
        <v>329</v>
      </c>
    </row>
    <row r="260" spans="1:65" s="2" customFormat="1" ht="24.2" customHeight="1">
      <c r="A260" s="37"/>
      <c r="B260" s="153"/>
      <c r="C260" s="233" t="s">
        <v>917</v>
      </c>
      <c r="D260" s="233" t="s">
        <v>483</v>
      </c>
      <c r="E260" s="234" t="s">
        <v>6708</v>
      </c>
      <c r="F260" s="235" t="s">
        <v>6709</v>
      </c>
      <c r="G260" s="236" t="s">
        <v>646</v>
      </c>
      <c r="H260" s="237">
        <v>3</v>
      </c>
      <c r="I260" s="238"/>
      <c r="J260" s="239"/>
      <c r="K260" s="237">
        <f>ROUND(P260*H260,3)</f>
        <v>0</v>
      </c>
      <c r="L260" s="239"/>
      <c r="M260" s="240"/>
      <c r="N260" s="241" t="s">
        <v>1</v>
      </c>
      <c r="O260" s="195" t="s">
        <v>47</v>
      </c>
      <c r="P260" s="196">
        <f>I260+J260</f>
        <v>0</v>
      </c>
      <c r="Q260" s="196">
        <f>ROUND(I260*H260,3)</f>
        <v>0</v>
      </c>
      <c r="R260" s="196">
        <f>ROUND(J260*H260,3)</f>
        <v>0</v>
      </c>
      <c r="S260" s="66"/>
      <c r="T260" s="197">
        <f>S260*H260</f>
        <v>0</v>
      </c>
      <c r="U260" s="197">
        <v>0</v>
      </c>
      <c r="V260" s="197">
        <f>U260*H260</f>
        <v>0</v>
      </c>
      <c r="W260" s="197">
        <v>0</v>
      </c>
      <c r="X260" s="198">
        <f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595</v>
      </c>
      <c r="AT260" s="199" t="s">
        <v>483</v>
      </c>
      <c r="AU260" s="199" t="s">
        <v>96</v>
      </c>
      <c r="AY260" s="19" t="s">
        <v>329</v>
      </c>
      <c r="BE260" s="115">
        <f>IF(O260="základná",K260,0)</f>
        <v>0</v>
      </c>
      <c r="BF260" s="115">
        <f>IF(O260="znížená",K260,0)</f>
        <v>0</v>
      </c>
      <c r="BG260" s="115">
        <f>IF(O260="zákl. prenesená",K260,0)</f>
        <v>0</v>
      </c>
      <c r="BH260" s="115">
        <f>IF(O260="zníž. prenesená",K260,0)</f>
        <v>0</v>
      </c>
      <c r="BI260" s="115">
        <f>IF(O260="nulová",K260,0)</f>
        <v>0</v>
      </c>
      <c r="BJ260" s="19" t="s">
        <v>96</v>
      </c>
      <c r="BK260" s="200">
        <f>ROUND(P260*H260,3)</f>
        <v>0</v>
      </c>
      <c r="BL260" s="19" t="s">
        <v>464</v>
      </c>
      <c r="BM260" s="199" t="s">
        <v>6710</v>
      </c>
    </row>
    <row r="261" spans="1:65" s="2" customFormat="1" ht="24.2" customHeight="1">
      <c r="A261" s="37"/>
      <c r="B261" s="153"/>
      <c r="C261" s="233" t="s">
        <v>922</v>
      </c>
      <c r="D261" s="233" t="s">
        <v>483</v>
      </c>
      <c r="E261" s="234" t="s">
        <v>6711</v>
      </c>
      <c r="F261" s="235" t="s">
        <v>6712</v>
      </c>
      <c r="G261" s="236" t="s">
        <v>646</v>
      </c>
      <c r="H261" s="237">
        <v>3</v>
      </c>
      <c r="I261" s="238"/>
      <c r="J261" s="239"/>
      <c r="K261" s="237">
        <f>ROUND(P261*H261,3)</f>
        <v>0</v>
      </c>
      <c r="L261" s="239"/>
      <c r="M261" s="240"/>
      <c r="N261" s="241" t="s">
        <v>1</v>
      </c>
      <c r="O261" s="195" t="s">
        <v>47</v>
      </c>
      <c r="P261" s="196">
        <f>I261+J261</f>
        <v>0</v>
      </c>
      <c r="Q261" s="196">
        <f>ROUND(I261*H261,3)</f>
        <v>0</v>
      </c>
      <c r="R261" s="196">
        <f>ROUND(J261*H261,3)</f>
        <v>0</v>
      </c>
      <c r="S261" s="66"/>
      <c r="T261" s="197">
        <f>S261*H261</f>
        <v>0</v>
      </c>
      <c r="U261" s="197">
        <v>0</v>
      </c>
      <c r="V261" s="197">
        <f>U261*H261</f>
        <v>0</v>
      </c>
      <c r="W261" s="197">
        <v>0</v>
      </c>
      <c r="X261" s="198">
        <f>W261*H261</f>
        <v>0</v>
      </c>
      <c r="Y261" s="37"/>
      <c r="Z261" s="37"/>
      <c r="AA261" s="37"/>
      <c r="AB261" s="37"/>
      <c r="AC261" s="37"/>
      <c r="AD261" s="37"/>
      <c r="AE261" s="37"/>
      <c r="AR261" s="199" t="s">
        <v>595</v>
      </c>
      <c r="AT261" s="199" t="s">
        <v>483</v>
      </c>
      <c r="AU261" s="199" t="s">
        <v>96</v>
      </c>
      <c r="AY261" s="19" t="s">
        <v>329</v>
      </c>
      <c r="BE261" s="115">
        <f>IF(O261="základná",K261,0)</f>
        <v>0</v>
      </c>
      <c r="BF261" s="115">
        <f>IF(O261="znížená",K261,0)</f>
        <v>0</v>
      </c>
      <c r="BG261" s="115">
        <f>IF(O261="zákl. prenesená",K261,0)</f>
        <v>0</v>
      </c>
      <c r="BH261" s="115">
        <f>IF(O261="zníž. prenesená",K261,0)</f>
        <v>0</v>
      </c>
      <c r="BI261" s="115">
        <f>IF(O261="nulová",K261,0)</f>
        <v>0</v>
      </c>
      <c r="BJ261" s="19" t="s">
        <v>96</v>
      </c>
      <c r="BK261" s="200">
        <f>ROUND(P261*H261,3)</f>
        <v>0</v>
      </c>
      <c r="BL261" s="19" t="s">
        <v>464</v>
      </c>
      <c r="BM261" s="199" t="s">
        <v>6713</v>
      </c>
    </row>
    <row r="262" spans="1:65" s="2" customFormat="1" ht="24.2" customHeight="1">
      <c r="A262" s="37"/>
      <c r="B262" s="153"/>
      <c r="C262" s="187" t="s">
        <v>926</v>
      </c>
      <c r="D262" s="187" t="s">
        <v>331</v>
      </c>
      <c r="E262" s="188" t="s">
        <v>6714</v>
      </c>
      <c r="F262" s="189" t="s">
        <v>6715</v>
      </c>
      <c r="G262" s="190" t="s">
        <v>646</v>
      </c>
      <c r="H262" s="191">
        <v>2</v>
      </c>
      <c r="I262" s="192"/>
      <c r="J262" s="192"/>
      <c r="K262" s="191">
        <f>ROUND(P262*H262,3)</f>
        <v>0</v>
      </c>
      <c r="L262" s="193"/>
      <c r="M262" s="38"/>
      <c r="N262" s="194" t="s">
        <v>1</v>
      </c>
      <c r="O262" s="195" t="s">
        <v>47</v>
      </c>
      <c r="P262" s="196">
        <f>I262+J262</f>
        <v>0</v>
      </c>
      <c r="Q262" s="196">
        <f>ROUND(I262*H262,3)</f>
        <v>0</v>
      </c>
      <c r="R262" s="196">
        <f>ROUND(J262*H262,3)</f>
        <v>0</v>
      </c>
      <c r="S262" s="66"/>
      <c r="T262" s="197">
        <f>S262*H262</f>
        <v>0</v>
      </c>
      <c r="U262" s="197">
        <v>5.0000000000000002E-5</v>
      </c>
      <c r="V262" s="197">
        <f>U262*H262</f>
        <v>1E-4</v>
      </c>
      <c r="W262" s="197">
        <v>0</v>
      </c>
      <c r="X262" s="198">
        <f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464</v>
      </c>
      <c r="AT262" s="199" t="s">
        <v>331</v>
      </c>
      <c r="AU262" s="199" t="s">
        <v>96</v>
      </c>
      <c r="AY262" s="19" t="s">
        <v>329</v>
      </c>
      <c r="BE262" s="115">
        <f>IF(O262="základná",K262,0)</f>
        <v>0</v>
      </c>
      <c r="BF262" s="115">
        <f>IF(O262="znížená",K262,0)</f>
        <v>0</v>
      </c>
      <c r="BG262" s="115">
        <f>IF(O262="zákl. prenesená",K262,0)</f>
        <v>0</v>
      </c>
      <c r="BH262" s="115">
        <f>IF(O262="zníž. prenesená",K262,0)</f>
        <v>0</v>
      </c>
      <c r="BI262" s="115">
        <f>IF(O262="nulová",K262,0)</f>
        <v>0</v>
      </c>
      <c r="BJ262" s="19" t="s">
        <v>96</v>
      </c>
      <c r="BK262" s="200">
        <f>ROUND(P262*H262,3)</f>
        <v>0</v>
      </c>
      <c r="BL262" s="19" t="s">
        <v>464</v>
      </c>
      <c r="BM262" s="199" t="s">
        <v>6716</v>
      </c>
    </row>
    <row r="263" spans="1:65" s="2" customFormat="1" ht="24.2" customHeight="1">
      <c r="A263" s="37"/>
      <c r="B263" s="153"/>
      <c r="C263" s="233" t="s">
        <v>931</v>
      </c>
      <c r="D263" s="233" t="s">
        <v>483</v>
      </c>
      <c r="E263" s="234" t="s">
        <v>6717</v>
      </c>
      <c r="F263" s="235" t="s">
        <v>6718</v>
      </c>
      <c r="G263" s="236" t="s">
        <v>646</v>
      </c>
      <c r="H263" s="237">
        <v>2</v>
      </c>
      <c r="I263" s="238"/>
      <c r="J263" s="239"/>
      <c r="K263" s="237">
        <f>ROUND(P263*H263,3)</f>
        <v>0</v>
      </c>
      <c r="L263" s="239"/>
      <c r="M263" s="240"/>
      <c r="N263" s="241" t="s">
        <v>1</v>
      </c>
      <c r="O263" s="195" t="s">
        <v>47</v>
      </c>
      <c r="P263" s="196">
        <f>I263+J263</f>
        <v>0</v>
      </c>
      <c r="Q263" s="196">
        <f>ROUND(I263*H263,3)</f>
        <v>0</v>
      </c>
      <c r="R263" s="196">
        <f>ROUND(J263*H263,3)</f>
        <v>0</v>
      </c>
      <c r="S263" s="66"/>
      <c r="T263" s="197">
        <f>S263*H263</f>
        <v>0</v>
      </c>
      <c r="U263" s="197">
        <v>6.9999999999999999E-4</v>
      </c>
      <c r="V263" s="197">
        <f>U263*H263</f>
        <v>1.4E-3</v>
      </c>
      <c r="W263" s="197">
        <v>0</v>
      </c>
      <c r="X263" s="198">
        <f>W263*H263</f>
        <v>0</v>
      </c>
      <c r="Y263" s="37"/>
      <c r="Z263" s="37"/>
      <c r="AA263" s="37"/>
      <c r="AB263" s="37"/>
      <c r="AC263" s="37"/>
      <c r="AD263" s="37"/>
      <c r="AE263" s="37"/>
      <c r="AR263" s="199" t="s">
        <v>595</v>
      </c>
      <c r="AT263" s="199" t="s">
        <v>483</v>
      </c>
      <c r="AU263" s="199" t="s">
        <v>96</v>
      </c>
      <c r="AY263" s="19" t="s">
        <v>329</v>
      </c>
      <c r="BE263" s="115">
        <f>IF(O263="základná",K263,0)</f>
        <v>0</v>
      </c>
      <c r="BF263" s="115">
        <f>IF(O263="znížená",K263,0)</f>
        <v>0</v>
      </c>
      <c r="BG263" s="115">
        <f>IF(O263="zákl. prenesená",K263,0)</f>
        <v>0</v>
      </c>
      <c r="BH263" s="115">
        <f>IF(O263="zníž. prenesená",K263,0)</f>
        <v>0</v>
      </c>
      <c r="BI263" s="115">
        <f>IF(O263="nulová",K263,0)</f>
        <v>0</v>
      </c>
      <c r="BJ263" s="19" t="s">
        <v>96</v>
      </c>
      <c r="BK263" s="200">
        <f>ROUND(P263*H263,3)</f>
        <v>0</v>
      </c>
      <c r="BL263" s="19" t="s">
        <v>464</v>
      </c>
      <c r="BM263" s="199" t="s">
        <v>6719</v>
      </c>
    </row>
    <row r="264" spans="1:65" s="13" customFormat="1" ht="11.25">
      <c r="B264" s="201"/>
      <c r="D264" s="202" t="s">
        <v>348</v>
      </c>
      <c r="E264" s="203" t="s">
        <v>1</v>
      </c>
      <c r="F264" s="204" t="s">
        <v>6720</v>
      </c>
      <c r="H264" s="205">
        <v>2</v>
      </c>
      <c r="I264" s="206"/>
      <c r="J264" s="206"/>
      <c r="M264" s="201"/>
      <c r="N264" s="207"/>
      <c r="O264" s="208"/>
      <c r="P264" s="208"/>
      <c r="Q264" s="208"/>
      <c r="R264" s="208"/>
      <c r="S264" s="208"/>
      <c r="T264" s="208"/>
      <c r="U264" s="208"/>
      <c r="V264" s="208"/>
      <c r="W264" s="208"/>
      <c r="X264" s="209"/>
      <c r="AT264" s="203" t="s">
        <v>348</v>
      </c>
      <c r="AU264" s="203" t="s">
        <v>96</v>
      </c>
      <c r="AV264" s="13" t="s">
        <v>96</v>
      </c>
      <c r="AW264" s="13" t="s">
        <v>4</v>
      </c>
      <c r="AX264" s="13" t="s">
        <v>90</v>
      </c>
      <c r="AY264" s="203" t="s">
        <v>329</v>
      </c>
    </row>
    <row r="265" spans="1:65" s="2" customFormat="1" ht="44.25" customHeight="1">
      <c r="A265" s="37"/>
      <c r="B265" s="153"/>
      <c r="C265" s="233" t="s">
        <v>936</v>
      </c>
      <c r="D265" s="233" t="s">
        <v>483</v>
      </c>
      <c r="E265" s="234" t="s">
        <v>6721</v>
      </c>
      <c r="F265" s="235" t="s">
        <v>6722</v>
      </c>
      <c r="G265" s="236" t="s">
        <v>646</v>
      </c>
      <c r="H265" s="237">
        <v>2</v>
      </c>
      <c r="I265" s="238"/>
      <c r="J265" s="239"/>
      <c r="K265" s="237">
        <f>ROUND(P265*H265,3)</f>
        <v>0</v>
      </c>
      <c r="L265" s="239"/>
      <c r="M265" s="240"/>
      <c r="N265" s="241" t="s">
        <v>1</v>
      </c>
      <c r="O265" s="195" t="s">
        <v>47</v>
      </c>
      <c r="P265" s="196">
        <f>I265+J265</f>
        <v>0</v>
      </c>
      <c r="Q265" s="196">
        <f>ROUND(I265*H265,3)</f>
        <v>0</v>
      </c>
      <c r="R265" s="196">
        <f>ROUND(J265*H265,3)</f>
        <v>0</v>
      </c>
      <c r="S265" s="66"/>
      <c r="T265" s="197">
        <f>S265*H265</f>
        <v>0</v>
      </c>
      <c r="U265" s="197">
        <v>0</v>
      </c>
      <c r="V265" s="197">
        <f>U265*H265</f>
        <v>0</v>
      </c>
      <c r="W265" s="197">
        <v>0</v>
      </c>
      <c r="X265" s="198">
        <f>W265*H265</f>
        <v>0</v>
      </c>
      <c r="Y265" s="37"/>
      <c r="Z265" s="37"/>
      <c r="AA265" s="37"/>
      <c r="AB265" s="37"/>
      <c r="AC265" s="37"/>
      <c r="AD265" s="37"/>
      <c r="AE265" s="37"/>
      <c r="AR265" s="199" t="s">
        <v>595</v>
      </c>
      <c r="AT265" s="199" t="s">
        <v>483</v>
      </c>
      <c r="AU265" s="199" t="s">
        <v>96</v>
      </c>
      <c r="AY265" s="19" t="s">
        <v>329</v>
      </c>
      <c r="BE265" s="115">
        <f>IF(O265="základná",K265,0)</f>
        <v>0</v>
      </c>
      <c r="BF265" s="115">
        <f>IF(O265="znížená",K265,0)</f>
        <v>0</v>
      </c>
      <c r="BG265" s="115">
        <f>IF(O265="zákl. prenesená",K265,0)</f>
        <v>0</v>
      </c>
      <c r="BH265" s="115">
        <f>IF(O265="zníž. prenesená",K265,0)</f>
        <v>0</v>
      </c>
      <c r="BI265" s="115">
        <f>IF(O265="nulová",K265,0)</f>
        <v>0</v>
      </c>
      <c r="BJ265" s="19" t="s">
        <v>96</v>
      </c>
      <c r="BK265" s="200">
        <f>ROUND(P265*H265,3)</f>
        <v>0</v>
      </c>
      <c r="BL265" s="19" t="s">
        <v>464</v>
      </c>
      <c r="BM265" s="199" t="s">
        <v>6723</v>
      </c>
    </row>
    <row r="266" spans="1:65" s="2" customFormat="1" ht="24.2" customHeight="1">
      <c r="A266" s="37"/>
      <c r="B266" s="153"/>
      <c r="C266" s="187" t="s">
        <v>940</v>
      </c>
      <c r="D266" s="187" t="s">
        <v>331</v>
      </c>
      <c r="E266" s="188" t="s">
        <v>6724</v>
      </c>
      <c r="F266" s="189" t="s">
        <v>6725</v>
      </c>
      <c r="G266" s="190" t="s">
        <v>646</v>
      </c>
      <c r="H266" s="191">
        <v>5</v>
      </c>
      <c r="I266" s="192"/>
      <c r="J266" s="192"/>
      <c r="K266" s="191">
        <f>ROUND(P266*H266,3)</f>
        <v>0</v>
      </c>
      <c r="L266" s="193"/>
      <c r="M266" s="38"/>
      <c r="N266" s="194" t="s">
        <v>1</v>
      </c>
      <c r="O266" s="195" t="s">
        <v>47</v>
      </c>
      <c r="P266" s="196">
        <f>I266+J266</f>
        <v>0</v>
      </c>
      <c r="Q266" s="196">
        <f>ROUND(I266*H266,3)</f>
        <v>0</v>
      </c>
      <c r="R266" s="196">
        <f>ROUND(J266*H266,3)</f>
        <v>0</v>
      </c>
      <c r="S266" s="66"/>
      <c r="T266" s="197">
        <f>S266*H266</f>
        <v>0</v>
      </c>
      <c r="U266" s="197">
        <v>0</v>
      </c>
      <c r="V266" s="197">
        <f>U266*H266</f>
        <v>0</v>
      </c>
      <c r="W266" s="197">
        <v>0</v>
      </c>
      <c r="X266" s="198">
        <f>W266*H266</f>
        <v>0</v>
      </c>
      <c r="Y266" s="37"/>
      <c r="Z266" s="37"/>
      <c r="AA266" s="37"/>
      <c r="AB266" s="37"/>
      <c r="AC266" s="37"/>
      <c r="AD266" s="37"/>
      <c r="AE266" s="37"/>
      <c r="AR266" s="199" t="s">
        <v>464</v>
      </c>
      <c r="AT266" s="199" t="s">
        <v>331</v>
      </c>
      <c r="AU266" s="199" t="s">
        <v>96</v>
      </c>
      <c r="AY266" s="19" t="s">
        <v>329</v>
      </c>
      <c r="BE266" s="115">
        <f>IF(O266="základná",K266,0)</f>
        <v>0</v>
      </c>
      <c r="BF266" s="115">
        <f>IF(O266="znížená",K266,0)</f>
        <v>0</v>
      </c>
      <c r="BG266" s="115">
        <f>IF(O266="zákl. prenesená",K266,0)</f>
        <v>0</v>
      </c>
      <c r="BH266" s="115">
        <f>IF(O266="zníž. prenesená",K266,0)</f>
        <v>0</v>
      </c>
      <c r="BI266" s="115">
        <f>IF(O266="nulová",K266,0)</f>
        <v>0</v>
      </c>
      <c r="BJ266" s="19" t="s">
        <v>96</v>
      </c>
      <c r="BK266" s="200">
        <f>ROUND(P266*H266,3)</f>
        <v>0</v>
      </c>
      <c r="BL266" s="19" t="s">
        <v>464</v>
      </c>
      <c r="BM266" s="199" t="s">
        <v>6726</v>
      </c>
    </row>
    <row r="267" spans="1:65" s="2" customFormat="1" ht="55.5" customHeight="1">
      <c r="A267" s="37"/>
      <c r="B267" s="153"/>
      <c r="C267" s="233" t="s">
        <v>944</v>
      </c>
      <c r="D267" s="233" t="s">
        <v>483</v>
      </c>
      <c r="E267" s="234" t="s">
        <v>6727</v>
      </c>
      <c r="F267" s="235" t="s">
        <v>6728</v>
      </c>
      <c r="G267" s="236" t="s">
        <v>646</v>
      </c>
      <c r="H267" s="237">
        <v>5</v>
      </c>
      <c r="I267" s="238"/>
      <c r="J267" s="239"/>
      <c r="K267" s="237">
        <f>ROUND(P267*H267,3)</f>
        <v>0</v>
      </c>
      <c r="L267" s="239"/>
      <c r="M267" s="240"/>
      <c r="N267" s="241" t="s">
        <v>1</v>
      </c>
      <c r="O267" s="195" t="s">
        <v>47</v>
      </c>
      <c r="P267" s="196">
        <f>I267+J267</f>
        <v>0</v>
      </c>
      <c r="Q267" s="196">
        <f>ROUND(I267*H267,3)</f>
        <v>0</v>
      </c>
      <c r="R267" s="196">
        <f>ROUND(J267*H267,3)</f>
        <v>0</v>
      </c>
      <c r="S267" s="66"/>
      <c r="T267" s="197">
        <f>S267*H267</f>
        <v>0</v>
      </c>
      <c r="U267" s="197">
        <v>8.4000000000000003E-4</v>
      </c>
      <c r="V267" s="197">
        <f>U267*H267</f>
        <v>4.2000000000000006E-3</v>
      </c>
      <c r="W267" s="197">
        <v>0</v>
      </c>
      <c r="X267" s="198">
        <f>W267*H267</f>
        <v>0</v>
      </c>
      <c r="Y267" s="37"/>
      <c r="Z267" s="37"/>
      <c r="AA267" s="37"/>
      <c r="AB267" s="37"/>
      <c r="AC267" s="37"/>
      <c r="AD267" s="37"/>
      <c r="AE267" s="37"/>
      <c r="AR267" s="199" t="s">
        <v>595</v>
      </c>
      <c r="AT267" s="199" t="s">
        <v>483</v>
      </c>
      <c r="AU267" s="199" t="s">
        <v>96</v>
      </c>
      <c r="AY267" s="19" t="s">
        <v>329</v>
      </c>
      <c r="BE267" s="115">
        <f>IF(O267="základná",K267,0)</f>
        <v>0</v>
      </c>
      <c r="BF267" s="115">
        <f>IF(O267="znížená",K267,0)</f>
        <v>0</v>
      </c>
      <c r="BG267" s="115">
        <f>IF(O267="zákl. prenesená",K267,0)</f>
        <v>0</v>
      </c>
      <c r="BH267" s="115">
        <f>IF(O267="zníž. prenesená",K267,0)</f>
        <v>0</v>
      </c>
      <c r="BI267" s="115">
        <f>IF(O267="nulová",K267,0)</f>
        <v>0</v>
      </c>
      <c r="BJ267" s="19" t="s">
        <v>96</v>
      </c>
      <c r="BK267" s="200">
        <f>ROUND(P267*H267,3)</f>
        <v>0</v>
      </c>
      <c r="BL267" s="19" t="s">
        <v>464</v>
      </c>
      <c r="BM267" s="199" t="s">
        <v>6729</v>
      </c>
    </row>
    <row r="268" spans="1:65" s="13" customFormat="1" ht="11.25">
      <c r="B268" s="201"/>
      <c r="D268" s="202" t="s">
        <v>348</v>
      </c>
      <c r="E268" s="203" t="s">
        <v>1</v>
      </c>
      <c r="F268" s="204" t="s">
        <v>6720</v>
      </c>
      <c r="H268" s="205">
        <v>2</v>
      </c>
      <c r="I268" s="206"/>
      <c r="J268" s="206"/>
      <c r="M268" s="201"/>
      <c r="N268" s="207"/>
      <c r="O268" s="208"/>
      <c r="P268" s="208"/>
      <c r="Q268" s="208"/>
      <c r="R268" s="208"/>
      <c r="S268" s="208"/>
      <c r="T268" s="208"/>
      <c r="U268" s="208"/>
      <c r="V268" s="208"/>
      <c r="W268" s="208"/>
      <c r="X268" s="209"/>
      <c r="AT268" s="203" t="s">
        <v>348</v>
      </c>
      <c r="AU268" s="203" t="s">
        <v>96</v>
      </c>
      <c r="AV268" s="13" t="s">
        <v>96</v>
      </c>
      <c r="AW268" s="13" t="s">
        <v>4</v>
      </c>
      <c r="AX268" s="13" t="s">
        <v>83</v>
      </c>
      <c r="AY268" s="203" t="s">
        <v>329</v>
      </c>
    </row>
    <row r="269" spans="1:65" s="13" customFormat="1" ht="11.25">
      <c r="B269" s="201"/>
      <c r="D269" s="202" t="s">
        <v>348</v>
      </c>
      <c r="E269" s="203" t="s">
        <v>1</v>
      </c>
      <c r="F269" s="204" t="s">
        <v>6629</v>
      </c>
      <c r="H269" s="205">
        <v>3</v>
      </c>
      <c r="I269" s="206"/>
      <c r="J269" s="206"/>
      <c r="M269" s="201"/>
      <c r="N269" s="207"/>
      <c r="O269" s="208"/>
      <c r="P269" s="208"/>
      <c r="Q269" s="208"/>
      <c r="R269" s="208"/>
      <c r="S269" s="208"/>
      <c r="T269" s="208"/>
      <c r="U269" s="208"/>
      <c r="V269" s="208"/>
      <c r="W269" s="208"/>
      <c r="X269" s="209"/>
      <c r="AT269" s="203" t="s">
        <v>348</v>
      </c>
      <c r="AU269" s="203" t="s">
        <v>96</v>
      </c>
      <c r="AV269" s="13" t="s">
        <v>96</v>
      </c>
      <c r="AW269" s="13" t="s">
        <v>4</v>
      </c>
      <c r="AX269" s="13" t="s">
        <v>83</v>
      </c>
      <c r="AY269" s="203" t="s">
        <v>329</v>
      </c>
    </row>
    <row r="270" spans="1:65" s="15" customFormat="1" ht="11.25">
      <c r="B270" s="217"/>
      <c r="D270" s="202" t="s">
        <v>348</v>
      </c>
      <c r="E270" s="218" t="s">
        <v>1</v>
      </c>
      <c r="F270" s="219" t="s">
        <v>380</v>
      </c>
      <c r="H270" s="220">
        <v>5</v>
      </c>
      <c r="I270" s="221"/>
      <c r="J270" s="221"/>
      <c r="M270" s="217"/>
      <c r="N270" s="222"/>
      <c r="O270" s="223"/>
      <c r="P270" s="223"/>
      <c r="Q270" s="223"/>
      <c r="R270" s="223"/>
      <c r="S270" s="223"/>
      <c r="T270" s="223"/>
      <c r="U270" s="223"/>
      <c r="V270" s="223"/>
      <c r="W270" s="223"/>
      <c r="X270" s="224"/>
      <c r="AT270" s="218" t="s">
        <v>348</v>
      </c>
      <c r="AU270" s="218" t="s">
        <v>96</v>
      </c>
      <c r="AV270" s="15" t="s">
        <v>335</v>
      </c>
      <c r="AW270" s="15" t="s">
        <v>4</v>
      </c>
      <c r="AX270" s="15" t="s">
        <v>90</v>
      </c>
      <c r="AY270" s="218" t="s">
        <v>329</v>
      </c>
    </row>
    <row r="271" spans="1:65" s="2" customFormat="1" ht="24.2" customHeight="1">
      <c r="A271" s="37"/>
      <c r="B271" s="153"/>
      <c r="C271" s="187" t="s">
        <v>948</v>
      </c>
      <c r="D271" s="187" t="s">
        <v>331</v>
      </c>
      <c r="E271" s="188" t="s">
        <v>6730</v>
      </c>
      <c r="F271" s="189" t="s">
        <v>6731</v>
      </c>
      <c r="G271" s="190" t="s">
        <v>646</v>
      </c>
      <c r="H271" s="191">
        <v>1</v>
      </c>
      <c r="I271" s="192"/>
      <c r="J271" s="192"/>
      <c r="K271" s="191">
        <f>ROUND(P271*H271,3)</f>
        <v>0</v>
      </c>
      <c r="L271" s="193"/>
      <c r="M271" s="38"/>
      <c r="N271" s="194" t="s">
        <v>1</v>
      </c>
      <c r="O271" s="195" t="s">
        <v>47</v>
      </c>
      <c r="P271" s="196">
        <f>I271+J271</f>
        <v>0</v>
      </c>
      <c r="Q271" s="196">
        <f>ROUND(I271*H271,3)</f>
        <v>0</v>
      </c>
      <c r="R271" s="196">
        <f>ROUND(J271*H271,3)</f>
        <v>0</v>
      </c>
      <c r="S271" s="66"/>
      <c r="T271" s="197">
        <f>S271*H271</f>
        <v>0</v>
      </c>
      <c r="U271" s="197">
        <v>1.0000000000000001E-5</v>
      </c>
      <c r="V271" s="197">
        <f>U271*H271</f>
        <v>1.0000000000000001E-5</v>
      </c>
      <c r="W271" s="197">
        <v>0</v>
      </c>
      <c r="X271" s="198">
        <f>W271*H271</f>
        <v>0</v>
      </c>
      <c r="Y271" s="37"/>
      <c r="Z271" s="37"/>
      <c r="AA271" s="37"/>
      <c r="AB271" s="37"/>
      <c r="AC271" s="37"/>
      <c r="AD271" s="37"/>
      <c r="AE271" s="37"/>
      <c r="AR271" s="199" t="s">
        <v>464</v>
      </c>
      <c r="AT271" s="199" t="s">
        <v>331</v>
      </c>
      <c r="AU271" s="199" t="s">
        <v>96</v>
      </c>
      <c r="AY271" s="19" t="s">
        <v>329</v>
      </c>
      <c r="BE271" s="115">
        <f>IF(O271="základná",K271,0)</f>
        <v>0</v>
      </c>
      <c r="BF271" s="115">
        <f>IF(O271="znížená",K271,0)</f>
        <v>0</v>
      </c>
      <c r="BG271" s="115">
        <f>IF(O271="zákl. prenesená",K271,0)</f>
        <v>0</v>
      </c>
      <c r="BH271" s="115">
        <f>IF(O271="zníž. prenesená",K271,0)</f>
        <v>0</v>
      </c>
      <c r="BI271" s="115">
        <f>IF(O271="nulová",K271,0)</f>
        <v>0</v>
      </c>
      <c r="BJ271" s="19" t="s">
        <v>96</v>
      </c>
      <c r="BK271" s="200">
        <f>ROUND(P271*H271,3)</f>
        <v>0</v>
      </c>
      <c r="BL271" s="19" t="s">
        <v>464</v>
      </c>
      <c r="BM271" s="199" t="s">
        <v>6732</v>
      </c>
    </row>
    <row r="272" spans="1:65" s="2" customFormat="1" ht="49.15" customHeight="1">
      <c r="A272" s="37"/>
      <c r="B272" s="153"/>
      <c r="C272" s="233" t="s">
        <v>960</v>
      </c>
      <c r="D272" s="233" t="s">
        <v>483</v>
      </c>
      <c r="E272" s="234" t="s">
        <v>6733</v>
      </c>
      <c r="F272" s="235" t="s">
        <v>6734</v>
      </c>
      <c r="G272" s="236" t="s">
        <v>646</v>
      </c>
      <c r="H272" s="237">
        <v>1</v>
      </c>
      <c r="I272" s="238"/>
      <c r="J272" s="239"/>
      <c r="K272" s="237">
        <f>ROUND(P272*H272,3)</f>
        <v>0</v>
      </c>
      <c r="L272" s="239"/>
      <c r="M272" s="240"/>
      <c r="N272" s="241" t="s">
        <v>1</v>
      </c>
      <c r="O272" s="195" t="s">
        <v>47</v>
      </c>
      <c r="P272" s="196">
        <f>I272+J272</f>
        <v>0</v>
      </c>
      <c r="Q272" s="196">
        <f>ROUND(I272*H272,3)</f>
        <v>0</v>
      </c>
      <c r="R272" s="196">
        <f>ROUND(J272*H272,3)</f>
        <v>0</v>
      </c>
      <c r="S272" s="66"/>
      <c r="T272" s="197">
        <f>S272*H272</f>
        <v>0</v>
      </c>
      <c r="U272" s="197">
        <v>1.8799999999999999E-3</v>
      </c>
      <c r="V272" s="197">
        <f>U272*H272</f>
        <v>1.8799999999999999E-3</v>
      </c>
      <c r="W272" s="197">
        <v>0</v>
      </c>
      <c r="X272" s="198">
        <f>W272*H272</f>
        <v>0</v>
      </c>
      <c r="Y272" s="37"/>
      <c r="Z272" s="37"/>
      <c r="AA272" s="37"/>
      <c r="AB272" s="37"/>
      <c r="AC272" s="37"/>
      <c r="AD272" s="37"/>
      <c r="AE272" s="37"/>
      <c r="AR272" s="199" t="s">
        <v>595</v>
      </c>
      <c r="AT272" s="199" t="s">
        <v>483</v>
      </c>
      <c r="AU272" s="199" t="s">
        <v>96</v>
      </c>
      <c r="AY272" s="19" t="s">
        <v>329</v>
      </c>
      <c r="BE272" s="115">
        <f>IF(O272="základná",K272,0)</f>
        <v>0</v>
      </c>
      <c r="BF272" s="115">
        <f>IF(O272="znížená",K272,0)</f>
        <v>0</v>
      </c>
      <c r="BG272" s="115">
        <f>IF(O272="zákl. prenesená",K272,0)</f>
        <v>0</v>
      </c>
      <c r="BH272" s="115">
        <f>IF(O272="zníž. prenesená",K272,0)</f>
        <v>0</v>
      </c>
      <c r="BI272" s="115">
        <f>IF(O272="nulová",K272,0)</f>
        <v>0</v>
      </c>
      <c r="BJ272" s="19" t="s">
        <v>96</v>
      </c>
      <c r="BK272" s="200">
        <f>ROUND(P272*H272,3)</f>
        <v>0</v>
      </c>
      <c r="BL272" s="19" t="s">
        <v>464</v>
      </c>
      <c r="BM272" s="199" t="s">
        <v>6735</v>
      </c>
    </row>
    <row r="273" spans="1:65" s="13" customFormat="1" ht="11.25">
      <c r="B273" s="201"/>
      <c r="D273" s="202" t="s">
        <v>348</v>
      </c>
      <c r="E273" s="203" t="s">
        <v>1</v>
      </c>
      <c r="F273" s="204" t="s">
        <v>6736</v>
      </c>
      <c r="H273" s="205">
        <v>1</v>
      </c>
      <c r="I273" s="206"/>
      <c r="J273" s="206"/>
      <c r="M273" s="201"/>
      <c r="N273" s="207"/>
      <c r="O273" s="208"/>
      <c r="P273" s="208"/>
      <c r="Q273" s="208"/>
      <c r="R273" s="208"/>
      <c r="S273" s="208"/>
      <c r="T273" s="208"/>
      <c r="U273" s="208"/>
      <c r="V273" s="208"/>
      <c r="W273" s="208"/>
      <c r="X273" s="209"/>
      <c r="AT273" s="203" t="s">
        <v>348</v>
      </c>
      <c r="AU273" s="203" t="s">
        <v>96</v>
      </c>
      <c r="AV273" s="13" t="s">
        <v>96</v>
      </c>
      <c r="AW273" s="13" t="s">
        <v>4</v>
      </c>
      <c r="AX273" s="13" t="s">
        <v>83</v>
      </c>
      <c r="AY273" s="203" t="s">
        <v>329</v>
      </c>
    </row>
    <row r="274" spans="1:65" s="15" customFormat="1" ht="11.25">
      <c r="B274" s="217"/>
      <c r="D274" s="202" t="s">
        <v>348</v>
      </c>
      <c r="E274" s="218" t="s">
        <v>1</v>
      </c>
      <c r="F274" s="219" t="s">
        <v>380</v>
      </c>
      <c r="H274" s="220">
        <v>1</v>
      </c>
      <c r="I274" s="221"/>
      <c r="J274" s="221"/>
      <c r="M274" s="217"/>
      <c r="N274" s="222"/>
      <c r="O274" s="223"/>
      <c r="P274" s="223"/>
      <c r="Q274" s="223"/>
      <c r="R274" s="223"/>
      <c r="S274" s="223"/>
      <c r="T274" s="223"/>
      <c r="U274" s="223"/>
      <c r="V274" s="223"/>
      <c r="W274" s="223"/>
      <c r="X274" s="224"/>
      <c r="AT274" s="218" t="s">
        <v>348</v>
      </c>
      <c r="AU274" s="218" t="s">
        <v>96</v>
      </c>
      <c r="AV274" s="15" t="s">
        <v>335</v>
      </c>
      <c r="AW274" s="15" t="s">
        <v>4</v>
      </c>
      <c r="AX274" s="15" t="s">
        <v>90</v>
      </c>
      <c r="AY274" s="218" t="s">
        <v>329</v>
      </c>
    </row>
    <row r="275" spans="1:65" s="2" customFormat="1" ht="16.5" customHeight="1">
      <c r="A275" s="37"/>
      <c r="B275" s="153"/>
      <c r="C275" s="187" t="s">
        <v>974</v>
      </c>
      <c r="D275" s="187" t="s">
        <v>331</v>
      </c>
      <c r="E275" s="188" t="s">
        <v>6737</v>
      </c>
      <c r="F275" s="189" t="s">
        <v>6738</v>
      </c>
      <c r="G275" s="190" t="s">
        <v>646</v>
      </c>
      <c r="H275" s="191">
        <v>4</v>
      </c>
      <c r="I275" s="192"/>
      <c r="J275" s="192"/>
      <c r="K275" s="191">
        <f>ROUND(P275*H275,3)</f>
        <v>0</v>
      </c>
      <c r="L275" s="193"/>
      <c r="M275" s="38"/>
      <c r="N275" s="194" t="s">
        <v>1</v>
      </c>
      <c r="O275" s="195" t="s">
        <v>47</v>
      </c>
      <c r="P275" s="196">
        <f>I275+J275</f>
        <v>0</v>
      </c>
      <c r="Q275" s="196">
        <f>ROUND(I275*H275,3)</f>
        <v>0</v>
      </c>
      <c r="R275" s="196">
        <f>ROUND(J275*H275,3)</f>
        <v>0</v>
      </c>
      <c r="S275" s="66"/>
      <c r="T275" s="197">
        <f>S275*H275</f>
        <v>0</v>
      </c>
      <c r="U275" s="197">
        <v>1.0000000000000001E-5</v>
      </c>
      <c r="V275" s="197">
        <f>U275*H275</f>
        <v>4.0000000000000003E-5</v>
      </c>
      <c r="W275" s="197">
        <v>0</v>
      </c>
      <c r="X275" s="198">
        <f>W275*H275</f>
        <v>0</v>
      </c>
      <c r="Y275" s="37"/>
      <c r="Z275" s="37"/>
      <c r="AA275" s="37"/>
      <c r="AB275" s="37"/>
      <c r="AC275" s="37"/>
      <c r="AD275" s="37"/>
      <c r="AE275" s="37"/>
      <c r="AR275" s="199" t="s">
        <v>464</v>
      </c>
      <c r="AT275" s="199" t="s">
        <v>331</v>
      </c>
      <c r="AU275" s="199" t="s">
        <v>96</v>
      </c>
      <c r="AY275" s="19" t="s">
        <v>329</v>
      </c>
      <c r="BE275" s="115">
        <f>IF(O275="základná",K275,0)</f>
        <v>0</v>
      </c>
      <c r="BF275" s="115">
        <f>IF(O275="znížená",K275,0)</f>
        <v>0</v>
      </c>
      <c r="BG275" s="115">
        <f>IF(O275="zákl. prenesená",K275,0)</f>
        <v>0</v>
      </c>
      <c r="BH275" s="115">
        <f>IF(O275="zníž. prenesená",K275,0)</f>
        <v>0</v>
      </c>
      <c r="BI275" s="115">
        <f>IF(O275="nulová",K275,0)</f>
        <v>0</v>
      </c>
      <c r="BJ275" s="19" t="s">
        <v>96</v>
      </c>
      <c r="BK275" s="200">
        <f>ROUND(P275*H275,3)</f>
        <v>0</v>
      </c>
      <c r="BL275" s="19" t="s">
        <v>464</v>
      </c>
      <c r="BM275" s="199" t="s">
        <v>6739</v>
      </c>
    </row>
    <row r="276" spans="1:65" s="2" customFormat="1" ht="16.5" customHeight="1">
      <c r="A276" s="37"/>
      <c r="B276" s="153"/>
      <c r="C276" s="233" t="s">
        <v>979</v>
      </c>
      <c r="D276" s="233" t="s">
        <v>483</v>
      </c>
      <c r="E276" s="234" t="s">
        <v>6740</v>
      </c>
      <c r="F276" s="235" t="s">
        <v>6741</v>
      </c>
      <c r="G276" s="236" t="s">
        <v>646</v>
      </c>
      <c r="H276" s="237">
        <v>4</v>
      </c>
      <c r="I276" s="238"/>
      <c r="J276" s="239"/>
      <c r="K276" s="237">
        <f>ROUND(P276*H276,3)</f>
        <v>0</v>
      </c>
      <c r="L276" s="239"/>
      <c r="M276" s="240"/>
      <c r="N276" s="241" t="s">
        <v>1</v>
      </c>
      <c r="O276" s="195" t="s">
        <v>47</v>
      </c>
      <c r="P276" s="196">
        <f>I276+J276</f>
        <v>0</v>
      </c>
      <c r="Q276" s="196">
        <f>ROUND(I276*H276,3)</f>
        <v>0</v>
      </c>
      <c r="R276" s="196">
        <f>ROUND(J276*H276,3)</f>
        <v>0</v>
      </c>
      <c r="S276" s="66"/>
      <c r="T276" s="197">
        <f>S276*H276</f>
        <v>0</v>
      </c>
      <c r="U276" s="197">
        <v>6.4000000000000005E-4</v>
      </c>
      <c r="V276" s="197">
        <f>U276*H276</f>
        <v>2.5600000000000002E-3</v>
      </c>
      <c r="W276" s="197">
        <v>0</v>
      </c>
      <c r="X276" s="198">
        <f>W276*H276</f>
        <v>0</v>
      </c>
      <c r="Y276" s="37"/>
      <c r="Z276" s="37"/>
      <c r="AA276" s="37"/>
      <c r="AB276" s="37"/>
      <c r="AC276" s="37"/>
      <c r="AD276" s="37"/>
      <c r="AE276" s="37"/>
      <c r="AR276" s="199" t="s">
        <v>595</v>
      </c>
      <c r="AT276" s="199" t="s">
        <v>483</v>
      </c>
      <c r="AU276" s="199" t="s">
        <v>96</v>
      </c>
      <c r="AY276" s="19" t="s">
        <v>329</v>
      </c>
      <c r="BE276" s="115">
        <f>IF(O276="základná",K276,0)</f>
        <v>0</v>
      </c>
      <c r="BF276" s="115">
        <f>IF(O276="znížená",K276,0)</f>
        <v>0</v>
      </c>
      <c r="BG276" s="115">
        <f>IF(O276="zákl. prenesená",K276,0)</f>
        <v>0</v>
      </c>
      <c r="BH276" s="115">
        <f>IF(O276="zníž. prenesená",K276,0)</f>
        <v>0</v>
      </c>
      <c r="BI276" s="115">
        <f>IF(O276="nulová",K276,0)</f>
        <v>0</v>
      </c>
      <c r="BJ276" s="19" t="s">
        <v>96</v>
      </c>
      <c r="BK276" s="200">
        <f>ROUND(P276*H276,3)</f>
        <v>0</v>
      </c>
      <c r="BL276" s="19" t="s">
        <v>464</v>
      </c>
      <c r="BM276" s="199" t="s">
        <v>6742</v>
      </c>
    </row>
    <row r="277" spans="1:65" s="13" customFormat="1" ht="11.25">
      <c r="B277" s="201"/>
      <c r="D277" s="202" t="s">
        <v>348</v>
      </c>
      <c r="E277" s="203" t="s">
        <v>1</v>
      </c>
      <c r="F277" s="204" t="s">
        <v>6743</v>
      </c>
      <c r="H277" s="205">
        <v>4</v>
      </c>
      <c r="I277" s="206"/>
      <c r="J277" s="206"/>
      <c r="M277" s="201"/>
      <c r="N277" s="207"/>
      <c r="O277" s="208"/>
      <c r="P277" s="208"/>
      <c r="Q277" s="208"/>
      <c r="R277" s="208"/>
      <c r="S277" s="208"/>
      <c r="T277" s="208"/>
      <c r="U277" s="208"/>
      <c r="V277" s="208"/>
      <c r="W277" s="208"/>
      <c r="X277" s="209"/>
      <c r="AT277" s="203" t="s">
        <v>348</v>
      </c>
      <c r="AU277" s="203" t="s">
        <v>96</v>
      </c>
      <c r="AV277" s="13" t="s">
        <v>96</v>
      </c>
      <c r="AW277" s="13" t="s">
        <v>4</v>
      </c>
      <c r="AX277" s="13" t="s">
        <v>90</v>
      </c>
      <c r="AY277" s="203" t="s">
        <v>329</v>
      </c>
    </row>
    <row r="278" spans="1:65" s="2" customFormat="1" ht="16.5" customHeight="1">
      <c r="A278" s="37"/>
      <c r="B278" s="153"/>
      <c r="C278" s="187" t="s">
        <v>986</v>
      </c>
      <c r="D278" s="187" t="s">
        <v>331</v>
      </c>
      <c r="E278" s="188" t="s">
        <v>6744</v>
      </c>
      <c r="F278" s="189" t="s">
        <v>6745</v>
      </c>
      <c r="G278" s="190" t="s">
        <v>646</v>
      </c>
      <c r="H278" s="191">
        <v>11</v>
      </c>
      <c r="I278" s="192"/>
      <c r="J278" s="192"/>
      <c r="K278" s="191">
        <f>ROUND(P278*H278,3)</f>
        <v>0</v>
      </c>
      <c r="L278" s="193"/>
      <c r="M278" s="38"/>
      <c r="N278" s="194" t="s">
        <v>1</v>
      </c>
      <c r="O278" s="195" t="s">
        <v>47</v>
      </c>
      <c r="P278" s="196">
        <f>I278+J278</f>
        <v>0</v>
      </c>
      <c r="Q278" s="196">
        <f>ROUND(I278*H278,3)</f>
        <v>0</v>
      </c>
      <c r="R278" s="196">
        <f>ROUND(J278*H278,3)</f>
        <v>0</v>
      </c>
      <c r="S278" s="66"/>
      <c r="T278" s="197">
        <f>S278*H278</f>
        <v>0</v>
      </c>
      <c r="U278" s="197">
        <v>1.0000000000000001E-5</v>
      </c>
      <c r="V278" s="197">
        <f>U278*H278</f>
        <v>1.1E-4</v>
      </c>
      <c r="W278" s="197">
        <v>0</v>
      </c>
      <c r="X278" s="198">
        <f>W278*H278</f>
        <v>0</v>
      </c>
      <c r="Y278" s="37"/>
      <c r="Z278" s="37"/>
      <c r="AA278" s="37"/>
      <c r="AB278" s="37"/>
      <c r="AC278" s="37"/>
      <c r="AD278" s="37"/>
      <c r="AE278" s="37"/>
      <c r="AR278" s="199" t="s">
        <v>464</v>
      </c>
      <c r="AT278" s="199" t="s">
        <v>331</v>
      </c>
      <c r="AU278" s="199" t="s">
        <v>96</v>
      </c>
      <c r="AY278" s="19" t="s">
        <v>329</v>
      </c>
      <c r="BE278" s="115">
        <f>IF(O278="základná",K278,0)</f>
        <v>0</v>
      </c>
      <c r="BF278" s="115">
        <f>IF(O278="znížená",K278,0)</f>
        <v>0</v>
      </c>
      <c r="BG278" s="115">
        <f>IF(O278="zákl. prenesená",K278,0)</f>
        <v>0</v>
      </c>
      <c r="BH278" s="115">
        <f>IF(O278="zníž. prenesená",K278,0)</f>
        <v>0</v>
      </c>
      <c r="BI278" s="115">
        <f>IF(O278="nulová",K278,0)</f>
        <v>0</v>
      </c>
      <c r="BJ278" s="19" t="s">
        <v>96</v>
      </c>
      <c r="BK278" s="200">
        <f>ROUND(P278*H278,3)</f>
        <v>0</v>
      </c>
      <c r="BL278" s="19" t="s">
        <v>464</v>
      </c>
      <c r="BM278" s="199" t="s">
        <v>6746</v>
      </c>
    </row>
    <row r="279" spans="1:65" s="2" customFormat="1" ht="16.5" customHeight="1">
      <c r="A279" s="37"/>
      <c r="B279" s="153"/>
      <c r="C279" s="233" t="s">
        <v>996</v>
      </c>
      <c r="D279" s="233" t="s">
        <v>483</v>
      </c>
      <c r="E279" s="234" t="s">
        <v>6747</v>
      </c>
      <c r="F279" s="235" t="s">
        <v>6748</v>
      </c>
      <c r="G279" s="236" t="s">
        <v>646</v>
      </c>
      <c r="H279" s="237">
        <v>11</v>
      </c>
      <c r="I279" s="238"/>
      <c r="J279" s="239"/>
      <c r="K279" s="237">
        <f>ROUND(P279*H279,3)</f>
        <v>0</v>
      </c>
      <c r="L279" s="239"/>
      <c r="M279" s="240"/>
      <c r="N279" s="241" t="s">
        <v>1</v>
      </c>
      <c r="O279" s="195" t="s">
        <v>47</v>
      </c>
      <c r="P279" s="196">
        <f>I279+J279</f>
        <v>0</v>
      </c>
      <c r="Q279" s="196">
        <f>ROUND(I279*H279,3)</f>
        <v>0</v>
      </c>
      <c r="R279" s="196">
        <f>ROUND(J279*H279,3)</f>
        <v>0</v>
      </c>
      <c r="S279" s="66"/>
      <c r="T279" s="197">
        <f>S279*H279</f>
        <v>0</v>
      </c>
      <c r="U279" s="197">
        <v>1.01E-3</v>
      </c>
      <c r="V279" s="197">
        <f>U279*H279</f>
        <v>1.111E-2</v>
      </c>
      <c r="W279" s="197">
        <v>0</v>
      </c>
      <c r="X279" s="198">
        <f>W279*H279</f>
        <v>0</v>
      </c>
      <c r="Y279" s="37"/>
      <c r="Z279" s="37"/>
      <c r="AA279" s="37"/>
      <c r="AB279" s="37"/>
      <c r="AC279" s="37"/>
      <c r="AD279" s="37"/>
      <c r="AE279" s="37"/>
      <c r="AR279" s="199" t="s">
        <v>595</v>
      </c>
      <c r="AT279" s="199" t="s">
        <v>483</v>
      </c>
      <c r="AU279" s="199" t="s">
        <v>96</v>
      </c>
      <c r="AY279" s="19" t="s">
        <v>329</v>
      </c>
      <c r="BE279" s="115">
        <f>IF(O279="základná",K279,0)</f>
        <v>0</v>
      </c>
      <c r="BF279" s="115">
        <f>IF(O279="znížená",K279,0)</f>
        <v>0</v>
      </c>
      <c r="BG279" s="115">
        <f>IF(O279="zákl. prenesená",K279,0)</f>
        <v>0</v>
      </c>
      <c r="BH279" s="115">
        <f>IF(O279="zníž. prenesená",K279,0)</f>
        <v>0</v>
      </c>
      <c r="BI279" s="115">
        <f>IF(O279="nulová",K279,0)</f>
        <v>0</v>
      </c>
      <c r="BJ279" s="19" t="s">
        <v>96</v>
      </c>
      <c r="BK279" s="200">
        <f>ROUND(P279*H279,3)</f>
        <v>0</v>
      </c>
      <c r="BL279" s="19" t="s">
        <v>464</v>
      </c>
      <c r="BM279" s="199" t="s">
        <v>6749</v>
      </c>
    </row>
    <row r="280" spans="1:65" s="13" customFormat="1" ht="11.25">
      <c r="B280" s="201"/>
      <c r="D280" s="202" t="s">
        <v>348</v>
      </c>
      <c r="E280" s="203" t="s">
        <v>1</v>
      </c>
      <c r="F280" s="204" t="s">
        <v>6750</v>
      </c>
      <c r="H280" s="205">
        <v>9</v>
      </c>
      <c r="I280" s="206"/>
      <c r="J280" s="206"/>
      <c r="M280" s="201"/>
      <c r="N280" s="207"/>
      <c r="O280" s="208"/>
      <c r="P280" s="208"/>
      <c r="Q280" s="208"/>
      <c r="R280" s="208"/>
      <c r="S280" s="208"/>
      <c r="T280" s="208"/>
      <c r="U280" s="208"/>
      <c r="V280" s="208"/>
      <c r="W280" s="208"/>
      <c r="X280" s="209"/>
      <c r="AT280" s="203" t="s">
        <v>348</v>
      </c>
      <c r="AU280" s="203" t="s">
        <v>96</v>
      </c>
      <c r="AV280" s="13" t="s">
        <v>96</v>
      </c>
      <c r="AW280" s="13" t="s">
        <v>4</v>
      </c>
      <c r="AX280" s="13" t="s">
        <v>83</v>
      </c>
      <c r="AY280" s="203" t="s">
        <v>329</v>
      </c>
    </row>
    <row r="281" spans="1:65" s="13" customFormat="1" ht="11.25">
      <c r="B281" s="201"/>
      <c r="D281" s="202" t="s">
        <v>348</v>
      </c>
      <c r="E281" s="203" t="s">
        <v>1</v>
      </c>
      <c r="F281" s="204" t="s">
        <v>6751</v>
      </c>
      <c r="H281" s="205">
        <v>2</v>
      </c>
      <c r="I281" s="206"/>
      <c r="J281" s="206"/>
      <c r="M281" s="201"/>
      <c r="N281" s="207"/>
      <c r="O281" s="208"/>
      <c r="P281" s="208"/>
      <c r="Q281" s="208"/>
      <c r="R281" s="208"/>
      <c r="S281" s="208"/>
      <c r="T281" s="208"/>
      <c r="U281" s="208"/>
      <c r="V281" s="208"/>
      <c r="W281" s="208"/>
      <c r="X281" s="209"/>
      <c r="AT281" s="203" t="s">
        <v>348</v>
      </c>
      <c r="AU281" s="203" t="s">
        <v>96</v>
      </c>
      <c r="AV281" s="13" t="s">
        <v>96</v>
      </c>
      <c r="AW281" s="13" t="s">
        <v>4</v>
      </c>
      <c r="AX281" s="13" t="s">
        <v>83</v>
      </c>
      <c r="AY281" s="203" t="s">
        <v>329</v>
      </c>
    </row>
    <row r="282" spans="1:65" s="15" customFormat="1" ht="11.25">
      <c r="B282" s="217"/>
      <c r="D282" s="202" t="s">
        <v>348</v>
      </c>
      <c r="E282" s="218" t="s">
        <v>1</v>
      </c>
      <c r="F282" s="219" t="s">
        <v>380</v>
      </c>
      <c r="H282" s="220">
        <v>11</v>
      </c>
      <c r="I282" s="221"/>
      <c r="J282" s="221"/>
      <c r="M282" s="217"/>
      <c r="N282" s="222"/>
      <c r="O282" s="223"/>
      <c r="P282" s="223"/>
      <c r="Q282" s="223"/>
      <c r="R282" s="223"/>
      <c r="S282" s="223"/>
      <c r="T282" s="223"/>
      <c r="U282" s="223"/>
      <c r="V282" s="223"/>
      <c r="W282" s="223"/>
      <c r="X282" s="224"/>
      <c r="AT282" s="218" t="s">
        <v>348</v>
      </c>
      <c r="AU282" s="218" t="s">
        <v>96</v>
      </c>
      <c r="AV282" s="15" t="s">
        <v>335</v>
      </c>
      <c r="AW282" s="15" t="s">
        <v>4</v>
      </c>
      <c r="AX282" s="15" t="s">
        <v>90</v>
      </c>
      <c r="AY282" s="218" t="s">
        <v>329</v>
      </c>
    </row>
    <row r="283" spans="1:65" s="2" customFormat="1" ht="16.5" customHeight="1">
      <c r="A283" s="37"/>
      <c r="B283" s="153"/>
      <c r="C283" s="187" t="s">
        <v>1000</v>
      </c>
      <c r="D283" s="187" t="s">
        <v>331</v>
      </c>
      <c r="E283" s="188" t="s">
        <v>6752</v>
      </c>
      <c r="F283" s="189" t="s">
        <v>6753</v>
      </c>
      <c r="G283" s="190" t="s">
        <v>646</v>
      </c>
      <c r="H283" s="191">
        <v>4</v>
      </c>
      <c r="I283" s="192"/>
      <c r="J283" s="192"/>
      <c r="K283" s="191">
        <f>ROUND(P283*H283,3)</f>
        <v>0</v>
      </c>
      <c r="L283" s="193"/>
      <c r="M283" s="38"/>
      <c r="N283" s="194" t="s">
        <v>1</v>
      </c>
      <c r="O283" s="195" t="s">
        <v>47</v>
      </c>
      <c r="P283" s="196">
        <f>I283+J283</f>
        <v>0</v>
      </c>
      <c r="Q283" s="196">
        <f>ROUND(I283*H283,3)</f>
        <v>0</v>
      </c>
      <c r="R283" s="196">
        <f>ROUND(J283*H283,3)</f>
        <v>0</v>
      </c>
      <c r="S283" s="66"/>
      <c r="T283" s="197">
        <f>S283*H283</f>
        <v>0</v>
      </c>
      <c r="U283" s="197">
        <v>2.0000000000000002E-5</v>
      </c>
      <c r="V283" s="197">
        <f>U283*H283</f>
        <v>8.0000000000000007E-5</v>
      </c>
      <c r="W283" s="197">
        <v>0</v>
      </c>
      <c r="X283" s="198">
        <f>W283*H283</f>
        <v>0</v>
      </c>
      <c r="Y283" s="37"/>
      <c r="Z283" s="37"/>
      <c r="AA283" s="37"/>
      <c r="AB283" s="37"/>
      <c r="AC283" s="37"/>
      <c r="AD283" s="37"/>
      <c r="AE283" s="37"/>
      <c r="AR283" s="199" t="s">
        <v>464</v>
      </c>
      <c r="AT283" s="199" t="s">
        <v>331</v>
      </c>
      <c r="AU283" s="199" t="s">
        <v>96</v>
      </c>
      <c r="AY283" s="19" t="s">
        <v>329</v>
      </c>
      <c r="BE283" s="115">
        <f>IF(O283="základná",K283,0)</f>
        <v>0</v>
      </c>
      <c r="BF283" s="115">
        <f>IF(O283="znížená",K283,0)</f>
        <v>0</v>
      </c>
      <c r="BG283" s="115">
        <f>IF(O283="zákl. prenesená",K283,0)</f>
        <v>0</v>
      </c>
      <c r="BH283" s="115">
        <f>IF(O283="zníž. prenesená",K283,0)</f>
        <v>0</v>
      </c>
      <c r="BI283" s="115">
        <f>IF(O283="nulová",K283,0)</f>
        <v>0</v>
      </c>
      <c r="BJ283" s="19" t="s">
        <v>96</v>
      </c>
      <c r="BK283" s="200">
        <f>ROUND(P283*H283,3)</f>
        <v>0</v>
      </c>
      <c r="BL283" s="19" t="s">
        <v>464</v>
      </c>
      <c r="BM283" s="199" t="s">
        <v>6754</v>
      </c>
    </row>
    <row r="284" spans="1:65" s="2" customFormat="1" ht="16.5" customHeight="1">
      <c r="A284" s="37"/>
      <c r="B284" s="153"/>
      <c r="C284" s="233" t="s">
        <v>1004</v>
      </c>
      <c r="D284" s="233" t="s">
        <v>483</v>
      </c>
      <c r="E284" s="234" t="s">
        <v>6755</v>
      </c>
      <c r="F284" s="235" t="s">
        <v>6756</v>
      </c>
      <c r="G284" s="236" t="s">
        <v>646</v>
      </c>
      <c r="H284" s="237">
        <v>4</v>
      </c>
      <c r="I284" s="238"/>
      <c r="J284" s="239"/>
      <c r="K284" s="237">
        <f>ROUND(P284*H284,3)</f>
        <v>0</v>
      </c>
      <c r="L284" s="239"/>
      <c r="M284" s="240"/>
      <c r="N284" s="241" t="s">
        <v>1</v>
      </c>
      <c r="O284" s="195" t="s">
        <v>47</v>
      </c>
      <c r="P284" s="196">
        <f>I284+J284</f>
        <v>0</v>
      </c>
      <c r="Q284" s="196">
        <f>ROUND(I284*H284,3)</f>
        <v>0</v>
      </c>
      <c r="R284" s="196">
        <f>ROUND(J284*H284,3)</f>
        <v>0</v>
      </c>
      <c r="S284" s="66"/>
      <c r="T284" s="197">
        <f>S284*H284</f>
        <v>0</v>
      </c>
      <c r="U284" s="197">
        <v>1.6000000000000001E-3</v>
      </c>
      <c r="V284" s="197">
        <f>U284*H284</f>
        <v>6.4000000000000003E-3</v>
      </c>
      <c r="W284" s="197">
        <v>0</v>
      </c>
      <c r="X284" s="198">
        <f>W284*H284</f>
        <v>0</v>
      </c>
      <c r="Y284" s="37"/>
      <c r="Z284" s="37"/>
      <c r="AA284" s="37"/>
      <c r="AB284" s="37"/>
      <c r="AC284" s="37"/>
      <c r="AD284" s="37"/>
      <c r="AE284" s="37"/>
      <c r="AR284" s="199" t="s">
        <v>595</v>
      </c>
      <c r="AT284" s="199" t="s">
        <v>483</v>
      </c>
      <c r="AU284" s="199" t="s">
        <v>96</v>
      </c>
      <c r="AY284" s="19" t="s">
        <v>329</v>
      </c>
      <c r="BE284" s="115">
        <f>IF(O284="základná",K284,0)</f>
        <v>0</v>
      </c>
      <c r="BF284" s="115">
        <f>IF(O284="znížená",K284,0)</f>
        <v>0</v>
      </c>
      <c r="BG284" s="115">
        <f>IF(O284="zákl. prenesená",K284,0)</f>
        <v>0</v>
      </c>
      <c r="BH284" s="115">
        <f>IF(O284="zníž. prenesená",K284,0)</f>
        <v>0</v>
      </c>
      <c r="BI284" s="115">
        <f>IF(O284="nulová",K284,0)</f>
        <v>0</v>
      </c>
      <c r="BJ284" s="19" t="s">
        <v>96</v>
      </c>
      <c r="BK284" s="200">
        <f>ROUND(P284*H284,3)</f>
        <v>0</v>
      </c>
      <c r="BL284" s="19" t="s">
        <v>464</v>
      </c>
      <c r="BM284" s="199" t="s">
        <v>6757</v>
      </c>
    </row>
    <row r="285" spans="1:65" s="13" customFormat="1" ht="11.25">
      <c r="B285" s="201"/>
      <c r="D285" s="202" t="s">
        <v>348</v>
      </c>
      <c r="E285" s="203" t="s">
        <v>1</v>
      </c>
      <c r="F285" s="204" t="s">
        <v>6758</v>
      </c>
      <c r="H285" s="205">
        <v>4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348</v>
      </c>
      <c r="AU285" s="203" t="s">
        <v>96</v>
      </c>
      <c r="AV285" s="13" t="s">
        <v>96</v>
      </c>
      <c r="AW285" s="13" t="s">
        <v>4</v>
      </c>
      <c r="AX285" s="13" t="s">
        <v>90</v>
      </c>
      <c r="AY285" s="203" t="s">
        <v>329</v>
      </c>
    </row>
    <row r="286" spans="1:65" s="2" customFormat="1" ht="16.5" customHeight="1">
      <c r="A286" s="37"/>
      <c r="B286" s="153"/>
      <c r="C286" s="187" t="s">
        <v>1008</v>
      </c>
      <c r="D286" s="187" t="s">
        <v>331</v>
      </c>
      <c r="E286" s="188" t="s">
        <v>6759</v>
      </c>
      <c r="F286" s="189" t="s">
        <v>6760</v>
      </c>
      <c r="G286" s="190" t="s">
        <v>646</v>
      </c>
      <c r="H286" s="191">
        <v>3</v>
      </c>
      <c r="I286" s="192"/>
      <c r="J286" s="192"/>
      <c r="K286" s="191">
        <f>ROUND(P286*H286,3)</f>
        <v>0</v>
      </c>
      <c r="L286" s="193"/>
      <c r="M286" s="38"/>
      <c r="N286" s="194" t="s">
        <v>1</v>
      </c>
      <c r="O286" s="195" t="s">
        <v>47</v>
      </c>
      <c r="P286" s="196">
        <f>I286+J286</f>
        <v>0</v>
      </c>
      <c r="Q286" s="196">
        <f>ROUND(I286*H286,3)</f>
        <v>0</v>
      </c>
      <c r="R286" s="196">
        <f>ROUND(J286*H286,3)</f>
        <v>0</v>
      </c>
      <c r="S286" s="66"/>
      <c r="T286" s="197">
        <f>S286*H286</f>
        <v>0</v>
      </c>
      <c r="U286" s="197">
        <v>2.0000000000000002E-5</v>
      </c>
      <c r="V286" s="197">
        <f>U286*H286</f>
        <v>6.0000000000000008E-5</v>
      </c>
      <c r="W286" s="197">
        <v>0</v>
      </c>
      <c r="X286" s="198">
        <f>W286*H286</f>
        <v>0</v>
      </c>
      <c r="Y286" s="37"/>
      <c r="Z286" s="37"/>
      <c r="AA286" s="37"/>
      <c r="AB286" s="37"/>
      <c r="AC286" s="37"/>
      <c r="AD286" s="37"/>
      <c r="AE286" s="37"/>
      <c r="AR286" s="199" t="s">
        <v>464</v>
      </c>
      <c r="AT286" s="199" t="s">
        <v>331</v>
      </c>
      <c r="AU286" s="199" t="s">
        <v>96</v>
      </c>
      <c r="AY286" s="19" t="s">
        <v>329</v>
      </c>
      <c r="BE286" s="115">
        <f>IF(O286="základná",K286,0)</f>
        <v>0</v>
      </c>
      <c r="BF286" s="115">
        <f>IF(O286="znížená",K286,0)</f>
        <v>0</v>
      </c>
      <c r="BG286" s="115">
        <f>IF(O286="zákl. prenesená",K286,0)</f>
        <v>0</v>
      </c>
      <c r="BH286" s="115">
        <f>IF(O286="zníž. prenesená",K286,0)</f>
        <v>0</v>
      </c>
      <c r="BI286" s="115">
        <f>IF(O286="nulová",K286,0)</f>
        <v>0</v>
      </c>
      <c r="BJ286" s="19" t="s">
        <v>96</v>
      </c>
      <c r="BK286" s="200">
        <f>ROUND(P286*H286,3)</f>
        <v>0</v>
      </c>
      <c r="BL286" s="19" t="s">
        <v>464</v>
      </c>
      <c r="BM286" s="199" t="s">
        <v>6761</v>
      </c>
    </row>
    <row r="287" spans="1:65" s="2" customFormat="1" ht="24.2" customHeight="1">
      <c r="A287" s="37"/>
      <c r="B287" s="153"/>
      <c r="C287" s="233" t="s">
        <v>1012</v>
      </c>
      <c r="D287" s="233" t="s">
        <v>483</v>
      </c>
      <c r="E287" s="234" t="s">
        <v>6762</v>
      </c>
      <c r="F287" s="235" t="s">
        <v>6763</v>
      </c>
      <c r="G287" s="236" t="s">
        <v>646</v>
      </c>
      <c r="H287" s="237">
        <v>3</v>
      </c>
      <c r="I287" s="238"/>
      <c r="J287" s="239"/>
      <c r="K287" s="237">
        <f>ROUND(P287*H287,3)</f>
        <v>0</v>
      </c>
      <c r="L287" s="239"/>
      <c r="M287" s="240"/>
      <c r="N287" s="241" t="s">
        <v>1</v>
      </c>
      <c r="O287" s="195" t="s">
        <v>47</v>
      </c>
      <c r="P287" s="196">
        <f>I287+J287</f>
        <v>0</v>
      </c>
      <c r="Q287" s="196">
        <f>ROUND(I287*H287,3)</f>
        <v>0</v>
      </c>
      <c r="R287" s="196">
        <f>ROUND(J287*H287,3)</f>
        <v>0</v>
      </c>
      <c r="S287" s="66"/>
      <c r="T287" s="197">
        <f>S287*H287</f>
        <v>0</v>
      </c>
      <c r="U287" s="197">
        <v>1E-4</v>
      </c>
      <c r="V287" s="197">
        <f>U287*H287</f>
        <v>3.0000000000000003E-4</v>
      </c>
      <c r="W287" s="197">
        <v>0</v>
      </c>
      <c r="X287" s="198">
        <f>W287*H287</f>
        <v>0</v>
      </c>
      <c r="Y287" s="37"/>
      <c r="Z287" s="37"/>
      <c r="AA287" s="37"/>
      <c r="AB287" s="37"/>
      <c r="AC287" s="37"/>
      <c r="AD287" s="37"/>
      <c r="AE287" s="37"/>
      <c r="AR287" s="199" t="s">
        <v>595</v>
      </c>
      <c r="AT287" s="199" t="s">
        <v>483</v>
      </c>
      <c r="AU287" s="199" t="s">
        <v>96</v>
      </c>
      <c r="AY287" s="19" t="s">
        <v>329</v>
      </c>
      <c r="BE287" s="115">
        <f>IF(O287="základná",K287,0)</f>
        <v>0</v>
      </c>
      <c r="BF287" s="115">
        <f>IF(O287="znížená",K287,0)</f>
        <v>0</v>
      </c>
      <c r="BG287" s="115">
        <f>IF(O287="zákl. prenesená",K287,0)</f>
        <v>0</v>
      </c>
      <c r="BH287" s="115">
        <f>IF(O287="zníž. prenesená",K287,0)</f>
        <v>0</v>
      </c>
      <c r="BI287" s="115">
        <f>IF(O287="nulová",K287,0)</f>
        <v>0</v>
      </c>
      <c r="BJ287" s="19" t="s">
        <v>96</v>
      </c>
      <c r="BK287" s="200">
        <f>ROUND(P287*H287,3)</f>
        <v>0</v>
      </c>
      <c r="BL287" s="19" t="s">
        <v>464</v>
      </c>
      <c r="BM287" s="199" t="s">
        <v>6764</v>
      </c>
    </row>
    <row r="288" spans="1:65" s="13" customFormat="1" ht="11.25">
      <c r="B288" s="201"/>
      <c r="D288" s="202" t="s">
        <v>348</v>
      </c>
      <c r="E288" s="203" t="s">
        <v>1</v>
      </c>
      <c r="F288" s="204" t="s">
        <v>6629</v>
      </c>
      <c r="H288" s="205">
        <v>3</v>
      </c>
      <c r="I288" s="206"/>
      <c r="J288" s="206"/>
      <c r="M288" s="201"/>
      <c r="N288" s="207"/>
      <c r="O288" s="208"/>
      <c r="P288" s="208"/>
      <c r="Q288" s="208"/>
      <c r="R288" s="208"/>
      <c r="S288" s="208"/>
      <c r="T288" s="208"/>
      <c r="U288" s="208"/>
      <c r="V288" s="208"/>
      <c r="W288" s="208"/>
      <c r="X288" s="209"/>
      <c r="AT288" s="203" t="s">
        <v>348</v>
      </c>
      <c r="AU288" s="203" t="s">
        <v>96</v>
      </c>
      <c r="AV288" s="13" t="s">
        <v>96</v>
      </c>
      <c r="AW288" s="13" t="s">
        <v>4</v>
      </c>
      <c r="AX288" s="13" t="s">
        <v>90</v>
      </c>
      <c r="AY288" s="203" t="s">
        <v>329</v>
      </c>
    </row>
    <row r="289" spans="1:65" s="2" customFormat="1" ht="16.5" customHeight="1">
      <c r="A289" s="37"/>
      <c r="B289" s="153"/>
      <c r="C289" s="187" t="s">
        <v>1018</v>
      </c>
      <c r="D289" s="187" t="s">
        <v>331</v>
      </c>
      <c r="E289" s="188" t="s">
        <v>6765</v>
      </c>
      <c r="F289" s="189" t="s">
        <v>6766</v>
      </c>
      <c r="G289" s="190" t="s">
        <v>646</v>
      </c>
      <c r="H289" s="191">
        <v>3</v>
      </c>
      <c r="I289" s="192"/>
      <c r="J289" s="192"/>
      <c r="K289" s="191">
        <f>ROUND(P289*H289,3)</f>
        <v>0</v>
      </c>
      <c r="L289" s="193"/>
      <c r="M289" s="38"/>
      <c r="N289" s="194" t="s">
        <v>1</v>
      </c>
      <c r="O289" s="195" t="s">
        <v>47</v>
      </c>
      <c r="P289" s="196">
        <f>I289+J289</f>
        <v>0</v>
      </c>
      <c r="Q289" s="196">
        <f>ROUND(I289*H289,3)</f>
        <v>0</v>
      </c>
      <c r="R289" s="196">
        <f>ROUND(J289*H289,3)</f>
        <v>0</v>
      </c>
      <c r="S289" s="66"/>
      <c r="T289" s="197">
        <f>S289*H289</f>
        <v>0</v>
      </c>
      <c r="U289" s="197">
        <v>6.0000000000000002E-5</v>
      </c>
      <c r="V289" s="197">
        <f>U289*H289</f>
        <v>1.8000000000000001E-4</v>
      </c>
      <c r="W289" s="197">
        <v>0</v>
      </c>
      <c r="X289" s="198">
        <f>W289*H289</f>
        <v>0</v>
      </c>
      <c r="Y289" s="37"/>
      <c r="Z289" s="37"/>
      <c r="AA289" s="37"/>
      <c r="AB289" s="37"/>
      <c r="AC289" s="37"/>
      <c r="AD289" s="37"/>
      <c r="AE289" s="37"/>
      <c r="AR289" s="199" t="s">
        <v>464</v>
      </c>
      <c r="AT289" s="199" t="s">
        <v>331</v>
      </c>
      <c r="AU289" s="199" t="s">
        <v>96</v>
      </c>
      <c r="AY289" s="19" t="s">
        <v>329</v>
      </c>
      <c r="BE289" s="115">
        <f>IF(O289="základná",K289,0)</f>
        <v>0</v>
      </c>
      <c r="BF289" s="115">
        <f>IF(O289="znížená",K289,0)</f>
        <v>0</v>
      </c>
      <c r="BG289" s="115">
        <f>IF(O289="zákl. prenesená",K289,0)</f>
        <v>0</v>
      </c>
      <c r="BH289" s="115">
        <f>IF(O289="zníž. prenesená",K289,0)</f>
        <v>0</v>
      </c>
      <c r="BI289" s="115">
        <f>IF(O289="nulová",K289,0)</f>
        <v>0</v>
      </c>
      <c r="BJ289" s="19" t="s">
        <v>96</v>
      </c>
      <c r="BK289" s="200">
        <f>ROUND(P289*H289,3)</f>
        <v>0</v>
      </c>
      <c r="BL289" s="19" t="s">
        <v>464</v>
      </c>
      <c r="BM289" s="199" t="s">
        <v>6767</v>
      </c>
    </row>
    <row r="290" spans="1:65" s="2" customFormat="1" ht="24.2" customHeight="1">
      <c r="A290" s="37"/>
      <c r="B290" s="153"/>
      <c r="C290" s="233" t="s">
        <v>1026</v>
      </c>
      <c r="D290" s="233" t="s">
        <v>483</v>
      </c>
      <c r="E290" s="234" t="s">
        <v>6768</v>
      </c>
      <c r="F290" s="235" t="s">
        <v>6769</v>
      </c>
      <c r="G290" s="236" t="s">
        <v>646</v>
      </c>
      <c r="H290" s="237">
        <v>3</v>
      </c>
      <c r="I290" s="238"/>
      <c r="J290" s="239"/>
      <c r="K290" s="237">
        <f>ROUND(P290*H290,3)</f>
        <v>0</v>
      </c>
      <c r="L290" s="239"/>
      <c r="M290" s="240"/>
      <c r="N290" s="241" t="s">
        <v>1</v>
      </c>
      <c r="O290" s="195" t="s">
        <v>47</v>
      </c>
      <c r="P290" s="196">
        <f>I290+J290</f>
        <v>0</v>
      </c>
      <c r="Q290" s="196">
        <f>ROUND(I290*H290,3)</f>
        <v>0</v>
      </c>
      <c r="R290" s="196">
        <f>ROUND(J290*H290,3)</f>
        <v>0</v>
      </c>
      <c r="S290" s="66"/>
      <c r="T290" s="197">
        <f>S290*H290</f>
        <v>0</v>
      </c>
      <c r="U290" s="197">
        <v>6.9999999999999999E-4</v>
      </c>
      <c r="V290" s="197">
        <f>U290*H290</f>
        <v>2.0999999999999999E-3</v>
      </c>
      <c r="W290" s="197">
        <v>0</v>
      </c>
      <c r="X290" s="198">
        <f>W290*H290</f>
        <v>0</v>
      </c>
      <c r="Y290" s="37"/>
      <c r="Z290" s="37"/>
      <c r="AA290" s="37"/>
      <c r="AB290" s="37"/>
      <c r="AC290" s="37"/>
      <c r="AD290" s="37"/>
      <c r="AE290" s="37"/>
      <c r="AR290" s="199" t="s">
        <v>595</v>
      </c>
      <c r="AT290" s="199" t="s">
        <v>483</v>
      </c>
      <c r="AU290" s="199" t="s">
        <v>96</v>
      </c>
      <c r="AY290" s="19" t="s">
        <v>329</v>
      </c>
      <c r="BE290" s="115">
        <f>IF(O290="základná",K290,0)</f>
        <v>0</v>
      </c>
      <c r="BF290" s="115">
        <f>IF(O290="znížená",K290,0)</f>
        <v>0</v>
      </c>
      <c r="BG290" s="115">
        <f>IF(O290="zákl. prenesená",K290,0)</f>
        <v>0</v>
      </c>
      <c r="BH290" s="115">
        <f>IF(O290="zníž. prenesená",K290,0)</f>
        <v>0</v>
      </c>
      <c r="BI290" s="115">
        <f>IF(O290="nulová",K290,0)</f>
        <v>0</v>
      </c>
      <c r="BJ290" s="19" t="s">
        <v>96</v>
      </c>
      <c r="BK290" s="200">
        <f>ROUND(P290*H290,3)</f>
        <v>0</v>
      </c>
      <c r="BL290" s="19" t="s">
        <v>464</v>
      </c>
      <c r="BM290" s="199" t="s">
        <v>6770</v>
      </c>
    </row>
    <row r="291" spans="1:65" s="13" customFormat="1" ht="11.25">
      <c r="B291" s="201"/>
      <c r="D291" s="202" t="s">
        <v>348</v>
      </c>
      <c r="E291" s="203" t="s">
        <v>1</v>
      </c>
      <c r="F291" s="204" t="s">
        <v>6771</v>
      </c>
      <c r="H291" s="205">
        <v>3</v>
      </c>
      <c r="I291" s="206"/>
      <c r="J291" s="206"/>
      <c r="M291" s="201"/>
      <c r="N291" s="207"/>
      <c r="O291" s="208"/>
      <c r="P291" s="208"/>
      <c r="Q291" s="208"/>
      <c r="R291" s="208"/>
      <c r="S291" s="208"/>
      <c r="T291" s="208"/>
      <c r="U291" s="208"/>
      <c r="V291" s="208"/>
      <c r="W291" s="208"/>
      <c r="X291" s="209"/>
      <c r="AT291" s="203" t="s">
        <v>348</v>
      </c>
      <c r="AU291" s="203" t="s">
        <v>96</v>
      </c>
      <c r="AV291" s="13" t="s">
        <v>96</v>
      </c>
      <c r="AW291" s="13" t="s">
        <v>4</v>
      </c>
      <c r="AX291" s="13" t="s">
        <v>90</v>
      </c>
      <c r="AY291" s="203" t="s">
        <v>329</v>
      </c>
    </row>
    <row r="292" spans="1:65" s="2" customFormat="1" ht="16.5" customHeight="1">
      <c r="A292" s="37"/>
      <c r="B292" s="153"/>
      <c r="C292" s="187" t="s">
        <v>1031</v>
      </c>
      <c r="D292" s="187" t="s">
        <v>331</v>
      </c>
      <c r="E292" s="188" t="s">
        <v>6772</v>
      </c>
      <c r="F292" s="189" t="s">
        <v>6773</v>
      </c>
      <c r="G292" s="190" t="s">
        <v>646</v>
      </c>
      <c r="H292" s="191">
        <v>2</v>
      </c>
      <c r="I292" s="192"/>
      <c r="J292" s="192"/>
      <c r="K292" s="191">
        <f>ROUND(P292*H292,3)</f>
        <v>0</v>
      </c>
      <c r="L292" s="193"/>
      <c r="M292" s="38"/>
      <c r="N292" s="194" t="s">
        <v>1</v>
      </c>
      <c r="O292" s="195" t="s">
        <v>47</v>
      </c>
      <c r="P292" s="196">
        <f>I292+J292</f>
        <v>0</v>
      </c>
      <c r="Q292" s="196">
        <f>ROUND(I292*H292,3)</f>
        <v>0</v>
      </c>
      <c r="R292" s="196">
        <f>ROUND(J292*H292,3)</f>
        <v>0</v>
      </c>
      <c r="S292" s="66"/>
      <c r="T292" s="197">
        <f>S292*H292</f>
        <v>0</v>
      </c>
      <c r="U292" s="197">
        <v>6.9999999999999994E-5</v>
      </c>
      <c r="V292" s="197">
        <f>U292*H292</f>
        <v>1.3999999999999999E-4</v>
      </c>
      <c r="W292" s="197">
        <v>0</v>
      </c>
      <c r="X292" s="198">
        <f>W292*H292</f>
        <v>0</v>
      </c>
      <c r="Y292" s="37"/>
      <c r="Z292" s="37"/>
      <c r="AA292" s="37"/>
      <c r="AB292" s="37"/>
      <c r="AC292" s="37"/>
      <c r="AD292" s="37"/>
      <c r="AE292" s="37"/>
      <c r="AR292" s="199" t="s">
        <v>464</v>
      </c>
      <c r="AT292" s="199" t="s">
        <v>331</v>
      </c>
      <c r="AU292" s="199" t="s">
        <v>96</v>
      </c>
      <c r="AY292" s="19" t="s">
        <v>329</v>
      </c>
      <c r="BE292" s="115">
        <f>IF(O292="základná",K292,0)</f>
        <v>0</v>
      </c>
      <c r="BF292" s="115">
        <f>IF(O292="znížená",K292,0)</f>
        <v>0</v>
      </c>
      <c r="BG292" s="115">
        <f>IF(O292="zákl. prenesená",K292,0)</f>
        <v>0</v>
      </c>
      <c r="BH292" s="115">
        <f>IF(O292="zníž. prenesená",K292,0)</f>
        <v>0</v>
      </c>
      <c r="BI292" s="115">
        <f>IF(O292="nulová",K292,0)</f>
        <v>0</v>
      </c>
      <c r="BJ292" s="19" t="s">
        <v>96</v>
      </c>
      <c r="BK292" s="200">
        <f>ROUND(P292*H292,3)</f>
        <v>0</v>
      </c>
      <c r="BL292" s="19" t="s">
        <v>464</v>
      </c>
      <c r="BM292" s="199" t="s">
        <v>6774</v>
      </c>
    </row>
    <row r="293" spans="1:65" s="2" customFormat="1" ht="24.2" customHeight="1">
      <c r="A293" s="37"/>
      <c r="B293" s="153"/>
      <c r="C293" s="233" t="s">
        <v>1036</v>
      </c>
      <c r="D293" s="233" t="s">
        <v>483</v>
      </c>
      <c r="E293" s="234" t="s">
        <v>6775</v>
      </c>
      <c r="F293" s="235" t="s">
        <v>6776</v>
      </c>
      <c r="G293" s="236" t="s">
        <v>646</v>
      </c>
      <c r="H293" s="237">
        <v>2</v>
      </c>
      <c r="I293" s="238"/>
      <c r="J293" s="239"/>
      <c r="K293" s="237">
        <f>ROUND(P293*H293,3)</f>
        <v>0</v>
      </c>
      <c r="L293" s="239"/>
      <c r="M293" s="240"/>
      <c r="N293" s="241" t="s">
        <v>1</v>
      </c>
      <c r="O293" s="195" t="s">
        <v>47</v>
      </c>
      <c r="P293" s="196">
        <f>I293+J293</f>
        <v>0</v>
      </c>
      <c r="Q293" s="196">
        <f>ROUND(I293*H293,3)</f>
        <v>0</v>
      </c>
      <c r="R293" s="196">
        <f>ROUND(J293*H293,3)</f>
        <v>0</v>
      </c>
      <c r="S293" s="66"/>
      <c r="T293" s="197">
        <f>S293*H293</f>
        <v>0</v>
      </c>
      <c r="U293" s="197">
        <v>9.8999999999999999E-4</v>
      </c>
      <c r="V293" s="197">
        <f>U293*H293</f>
        <v>1.98E-3</v>
      </c>
      <c r="W293" s="197">
        <v>0</v>
      </c>
      <c r="X293" s="198">
        <f>W293*H293</f>
        <v>0</v>
      </c>
      <c r="Y293" s="37"/>
      <c r="Z293" s="37"/>
      <c r="AA293" s="37"/>
      <c r="AB293" s="37"/>
      <c r="AC293" s="37"/>
      <c r="AD293" s="37"/>
      <c r="AE293" s="37"/>
      <c r="AR293" s="199" t="s">
        <v>595</v>
      </c>
      <c r="AT293" s="199" t="s">
        <v>483</v>
      </c>
      <c r="AU293" s="199" t="s">
        <v>96</v>
      </c>
      <c r="AY293" s="19" t="s">
        <v>329</v>
      </c>
      <c r="BE293" s="115">
        <f>IF(O293="základná",K293,0)</f>
        <v>0</v>
      </c>
      <c r="BF293" s="115">
        <f>IF(O293="znížená",K293,0)</f>
        <v>0</v>
      </c>
      <c r="BG293" s="115">
        <f>IF(O293="zákl. prenesená",K293,0)</f>
        <v>0</v>
      </c>
      <c r="BH293" s="115">
        <f>IF(O293="zníž. prenesená",K293,0)</f>
        <v>0</v>
      </c>
      <c r="BI293" s="115">
        <f>IF(O293="nulová",K293,0)</f>
        <v>0</v>
      </c>
      <c r="BJ293" s="19" t="s">
        <v>96</v>
      </c>
      <c r="BK293" s="200">
        <f>ROUND(P293*H293,3)</f>
        <v>0</v>
      </c>
      <c r="BL293" s="19" t="s">
        <v>464</v>
      </c>
      <c r="BM293" s="199" t="s">
        <v>6777</v>
      </c>
    </row>
    <row r="294" spans="1:65" s="13" customFormat="1" ht="11.25">
      <c r="B294" s="201"/>
      <c r="D294" s="202" t="s">
        <v>348</v>
      </c>
      <c r="E294" s="203" t="s">
        <v>1</v>
      </c>
      <c r="F294" s="204" t="s">
        <v>6720</v>
      </c>
      <c r="H294" s="205">
        <v>2</v>
      </c>
      <c r="I294" s="206"/>
      <c r="J294" s="206"/>
      <c r="M294" s="201"/>
      <c r="N294" s="207"/>
      <c r="O294" s="208"/>
      <c r="P294" s="208"/>
      <c r="Q294" s="208"/>
      <c r="R294" s="208"/>
      <c r="S294" s="208"/>
      <c r="T294" s="208"/>
      <c r="U294" s="208"/>
      <c r="V294" s="208"/>
      <c r="W294" s="208"/>
      <c r="X294" s="209"/>
      <c r="AT294" s="203" t="s">
        <v>348</v>
      </c>
      <c r="AU294" s="203" t="s">
        <v>96</v>
      </c>
      <c r="AV294" s="13" t="s">
        <v>96</v>
      </c>
      <c r="AW294" s="13" t="s">
        <v>4</v>
      </c>
      <c r="AX294" s="13" t="s">
        <v>90</v>
      </c>
      <c r="AY294" s="203" t="s">
        <v>329</v>
      </c>
    </row>
    <row r="295" spans="1:65" s="2" customFormat="1" ht="16.5" customHeight="1">
      <c r="A295" s="37"/>
      <c r="B295" s="153"/>
      <c r="C295" s="187" t="s">
        <v>1041</v>
      </c>
      <c r="D295" s="187" t="s">
        <v>331</v>
      </c>
      <c r="E295" s="188" t="s">
        <v>6778</v>
      </c>
      <c r="F295" s="189" t="s">
        <v>6779</v>
      </c>
      <c r="G295" s="190" t="s">
        <v>646</v>
      </c>
      <c r="H295" s="191">
        <v>1</v>
      </c>
      <c r="I295" s="192"/>
      <c r="J295" s="192"/>
      <c r="K295" s="191">
        <f t="shared" ref="K295:K300" si="45">ROUND(P295*H295,3)</f>
        <v>0</v>
      </c>
      <c r="L295" s="193"/>
      <c r="M295" s="38"/>
      <c r="N295" s="194" t="s">
        <v>1</v>
      </c>
      <c r="O295" s="195" t="s">
        <v>47</v>
      </c>
      <c r="P295" s="196">
        <f t="shared" ref="P295:P300" si="46">I295+J295</f>
        <v>0</v>
      </c>
      <c r="Q295" s="196">
        <f t="shared" ref="Q295:Q300" si="47">ROUND(I295*H295,3)</f>
        <v>0</v>
      </c>
      <c r="R295" s="196">
        <f t="shared" ref="R295:R300" si="48">ROUND(J295*H295,3)</f>
        <v>0</v>
      </c>
      <c r="S295" s="66"/>
      <c r="T295" s="197">
        <f t="shared" ref="T295:T300" si="49">S295*H295</f>
        <v>0</v>
      </c>
      <c r="U295" s="197">
        <v>8.0000000000000007E-5</v>
      </c>
      <c r="V295" s="197">
        <f t="shared" ref="V295:V300" si="50">U295*H295</f>
        <v>8.0000000000000007E-5</v>
      </c>
      <c r="W295" s="197">
        <v>0</v>
      </c>
      <c r="X295" s="198">
        <f t="shared" ref="X295:X300" si="51">W295*H295</f>
        <v>0</v>
      </c>
      <c r="Y295" s="37"/>
      <c r="Z295" s="37"/>
      <c r="AA295" s="37"/>
      <c r="AB295" s="37"/>
      <c r="AC295" s="37"/>
      <c r="AD295" s="37"/>
      <c r="AE295" s="37"/>
      <c r="AR295" s="199" t="s">
        <v>464</v>
      </c>
      <c r="AT295" s="199" t="s">
        <v>331</v>
      </c>
      <c r="AU295" s="199" t="s">
        <v>96</v>
      </c>
      <c r="AY295" s="19" t="s">
        <v>329</v>
      </c>
      <c r="BE295" s="115">
        <f t="shared" ref="BE295:BE300" si="52">IF(O295="základná",K295,0)</f>
        <v>0</v>
      </c>
      <c r="BF295" s="115">
        <f t="shared" ref="BF295:BF300" si="53">IF(O295="znížená",K295,0)</f>
        <v>0</v>
      </c>
      <c r="BG295" s="115">
        <f t="shared" ref="BG295:BG300" si="54">IF(O295="zákl. prenesená",K295,0)</f>
        <v>0</v>
      </c>
      <c r="BH295" s="115">
        <f t="shared" ref="BH295:BH300" si="55">IF(O295="zníž. prenesená",K295,0)</f>
        <v>0</v>
      </c>
      <c r="BI295" s="115">
        <f t="shared" ref="BI295:BI300" si="56">IF(O295="nulová",K295,0)</f>
        <v>0</v>
      </c>
      <c r="BJ295" s="19" t="s">
        <v>96</v>
      </c>
      <c r="BK295" s="200">
        <f t="shared" ref="BK295:BK300" si="57">ROUND(P295*H295,3)</f>
        <v>0</v>
      </c>
      <c r="BL295" s="19" t="s">
        <v>464</v>
      </c>
      <c r="BM295" s="199" t="s">
        <v>6780</v>
      </c>
    </row>
    <row r="296" spans="1:65" s="2" customFormat="1" ht="24.2" customHeight="1">
      <c r="A296" s="37"/>
      <c r="B296" s="153"/>
      <c r="C296" s="233" t="s">
        <v>1016</v>
      </c>
      <c r="D296" s="233" t="s">
        <v>483</v>
      </c>
      <c r="E296" s="234" t="s">
        <v>6781</v>
      </c>
      <c r="F296" s="235" t="s">
        <v>6782</v>
      </c>
      <c r="G296" s="236" t="s">
        <v>646</v>
      </c>
      <c r="H296" s="237">
        <v>1</v>
      </c>
      <c r="I296" s="238"/>
      <c r="J296" s="239"/>
      <c r="K296" s="237">
        <f t="shared" si="45"/>
        <v>0</v>
      </c>
      <c r="L296" s="239"/>
      <c r="M296" s="240"/>
      <c r="N296" s="241" t="s">
        <v>1</v>
      </c>
      <c r="O296" s="195" t="s">
        <v>47</v>
      </c>
      <c r="P296" s="196">
        <f t="shared" si="46"/>
        <v>0</v>
      </c>
      <c r="Q296" s="196">
        <f t="shared" si="47"/>
        <v>0</v>
      </c>
      <c r="R296" s="196">
        <f t="shared" si="48"/>
        <v>0</v>
      </c>
      <c r="S296" s="66"/>
      <c r="T296" s="197">
        <f t="shared" si="49"/>
        <v>0</v>
      </c>
      <c r="U296" s="197">
        <v>4.0600000000000002E-3</v>
      </c>
      <c r="V296" s="197">
        <f t="shared" si="50"/>
        <v>4.0600000000000002E-3</v>
      </c>
      <c r="W296" s="197">
        <v>0</v>
      </c>
      <c r="X296" s="198">
        <f t="shared" si="51"/>
        <v>0</v>
      </c>
      <c r="Y296" s="37"/>
      <c r="Z296" s="37"/>
      <c r="AA296" s="37"/>
      <c r="AB296" s="37"/>
      <c r="AC296" s="37"/>
      <c r="AD296" s="37"/>
      <c r="AE296" s="37"/>
      <c r="AR296" s="199" t="s">
        <v>595</v>
      </c>
      <c r="AT296" s="199" t="s">
        <v>483</v>
      </c>
      <c r="AU296" s="199" t="s">
        <v>96</v>
      </c>
      <c r="AY296" s="19" t="s">
        <v>329</v>
      </c>
      <c r="BE296" s="115">
        <f t="shared" si="52"/>
        <v>0</v>
      </c>
      <c r="BF296" s="115">
        <f t="shared" si="53"/>
        <v>0</v>
      </c>
      <c r="BG296" s="115">
        <f t="shared" si="54"/>
        <v>0</v>
      </c>
      <c r="BH296" s="115">
        <f t="shared" si="55"/>
        <v>0</v>
      </c>
      <c r="BI296" s="115">
        <f t="shared" si="56"/>
        <v>0</v>
      </c>
      <c r="BJ296" s="19" t="s">
        <v>96</v>
      </c>
      <c r="BK296" s="200">
        <f t="shared" si="57"/>
        <v>0</v>
      </c>
      <c r="BL296" s="19" t="s">
        <v>464</v>
      </c>
      <c r="BM296" s="199" t="s">
        <v>6783</v>
      </c>
    </row>
    <row r="297" spans="1:65" s="2" customFormat="1" ht="16.5" customHeight="1">
      <c r="A297" s="37"/>
      <c r="B297" s="153"/>
      <c r="C297" s="187" t="s">
        <v>1092</v>
      </c>
      <c r="D297" s="187" t="s">
        <v>331</v>
      </c>
      <c r="E297" s="188" t="s">
        <v>6784</v>
      </c>
      <c r="F297" s="189" t="s">
        <v>6785</v>
      </c>
      <c r="G297" s="190" t="s">
        <v>646</v>
      </c>
      <c r="H297" s="191">
        <v>2</v>
      </c>
      <c r="I297" s="192"/>
      <c r="J297" s="192"/>
      <c r="K297" s="191">
        <f t="shared" si="45"/>
        <v>0</v>
      </c>
      <c r="L297" s="193"/>
      <c r="M297" s="38"/>
      <c r="N297" s="194" t="s">
        <v>1</v>
      </c>
      <c r="O297" s="195" t="s">
        <v>47</v>
      </c>
      <c r="P297" s="196">
        <f t="shared" si="46"/>
        <v>0</v>
      </c>
      <c r="Q297" s="196">
        <f t="shared" si="47"/>
        <v>0</v>
      </c>
      <c r="R297" s="196">
        <f t="shared" si="48"/>
        <v>0</v>
      </c>
      <c r="S297" s="66"/>
      <c r="T297" s="197">
        <f t="shared" si="49"/>
        <v>0</v>
      </c>
      <c r="U297" s="197">
        <v>2.0000000000000002E-5</v>
      </c>
      <c r="V297" s="197">
        <f t="shared" si="50"/>
        <v>4.0000000000000003E-5</v>
      </c>
      <c r="W297" s="197">
        <v>0</v>
      </c>
      <c r="X297" s="198">
        <f t="shared" si="51"/>
        <v>0</v>
      </c>
      <c r="Y297" s="37"/>
      <c r="Z297" s="37"/>
      <c r="AA297" s="37"/>
      <c r="AB297" s="37"/>
      <c r="AC297" s="37"/>
      <c r="AD297" s="37"/>
      <c r="AE297" s="37"/>
      <c r="AR297" s="199" t="s">
        <v>464</v>
      </c>
      <c r="AT297" s="199" t="s">
        <v>331</v>
      </c>
      <c r="AU297" s="199" t="s">
        <v>96</v>
      </c>
      <c r="AY297" s="19" t="s">
        <v>329</v>
      </c>
      <c r="BE297" s="115">
        <f t="shared" si="52"/>
        <v>0</v>
      </c>
      <c r="BF297" s="115">
        <f t="shared" si="53"/>
        <v>0</v>
      </c>
      <c r="BG297" s="115">
        <f t="shared" si="54"/>
        <v>0</v>
      </c>
      <c r="BH297" s="115">
        <f t="shared" si="55"/>
        <v>0</v>
      </c>
      <c r="BI297" s="115">
        <f t="shared" si="56"/>
        <v>0</v>
      </c>
      <c r="BJ297" s="19" t="s">
        <v>96</v>
      </c>
      <c r="BK297" s="200">
        <f t="shared" si="57"/>
        <v>0</v>
      </c>
      <c r="BL297" s="19" t="s">
        <v>464</v>
      </c>
      <c r="BM297" s="199" t="s">
        <v>6786</v>
      </c>
    </row>
    <row r="298" spans="1:65" s="2" customFormat="1" ht="24.2" customHeight="1">
      <c r="A298" s="37"/>
      <c r="B298" s="153"/>
      <c r="C298" s="233" t="s">
        <v>1096</v>
      </c>
      <c r="D298" s="233" t="s">
        <v>483</v>
      </c>
      <c r="E298" s="234" t="s">
        <v>6787</v>
      </c>
      <c r="F298" s="235" t="s">
        <v>6788</v>
      </c>
      <c r="G298" s="236" t="s">
        <v>646</v>
      </c>
      <c r="H298" s="237">
        <v>2</v>
      </c>
      <c r="I298" s="238"/>
      <c r="J298" s="239"/>
      <c r="K298" s="237">
        <f t="shared" si="45"/>
        <v>0</v>
      </c>
      <c r="L298" s="239"/>
      <c r="M298" s="240"/>
      <c r="N298" s="241" t="s">
        <v>1</v>
      </c>
      <c r="O298" s="195" t="s">
        <v>47</v>
      </c>
      <c r="P298" s="196">
        <f t="shared" si="46"/>
        <v>0</v>
      </c>
      <c r="Q298" s="196">
        <f t="shared" si="47"/>
        <v>0</v>
      </c>
      <c r="R298" s="196">
        <f t="shared" si="48"/>
        <v>0</v>
      </c>
      <c r="S298" s="66"/>
      <c r="T298" s="197">
        <f t="shared" si="49"/>
        <v>0</v>
      </c>
      <c r="U298" s="197">
        <v>5.4000000000000001E-4</v>
      </c>
      <c r="V298" s="197">
        <f t="shared" si="50"/>
        <v>1.08E-3</v>
      </c>
      <c r="W298" s="197">
        <v>0</v>
      </c>
      <c r="X298" s="198">
        <f t="shared" si="51"/>
        <v>0</v>
      </c>
      <c r="Y298" s="37"/>
      <c r="Z298" s="37"/>
      <c r="AA298" s="37"/>
      <c r="AB298" s="37"/>
      <c r="AC298" s="37"/>
      <c r="AD298" s="37"/>
      <c r="AE298" s="37"/>
      <c r="AR298" s="199" t="s">
        <v>595</v>
      </c>
      <c r="AT298" s="199" t="s">
        <v>483</v>
      </c>
      <c r="AU298" s="199" t="s">
        <v>96</v>
      </c>
      <c r="AY298" s="19" t="s">
        <v>329</v>
      </c>
      <c r="BE298" s="115">
        <f t="shared" si="52"/>
        <v>0</v>
      </c>
      <c r="BF298" s="115">
        <f t="shared" si="53"/>
        <v>0</v>
      </c>
      <c r="BG298" s="115">
        <f t="shared" si="54"/>
        <v>0</v>
      </c>
      <c r="BH298" s="115">
        <f t="shared" si="55"/>
        <v>0</v>
      </c>
      <c r="BI298" s="115">
        <f t="shared" si="56"/>
        <v>0</v>
      </c>
      <c r="BJ298" s="19" t="s">
        <v>96</v>
      </c>
      <c r="BK298" s="200">
        <f t="shared" si="57"/>
        <v>0</v>
      </c>
      <c r="BL298" s="19" t="s">
        <v>464</v>
      </c>
      <c r="BM298" s="199" t="s">
        <v>6789</v>
      </c>
    </row>
    <row r="299" spans="1:65" s="2" customFormat="1" ht="16.5" customHeight="1">
      <c r="A299" s="37"/>
      <c r="B299" s="153"/>
      <c r="C299" s="187" t="s">
        <v>1100</v>
      </c>
      <c r="D299" s="187" t="s">
        <v>331</v>
      </c>
      <c r="E299" s="188" t="s">
        <v>6790</v>
      </c>
      <c r="F299" s="189" t="s">
        <v>6791</v>
      </c>
      <c r="G299" s="190" t="s">
        <v>646</v>
      </c>
      <c r="H299" s="191">
        <v>2</v>
      </c>
      <c r="I299" s="192"/>
      <c r="J299" s="192"/>
      <c r="K299" s="191">
        <f t="shared" si="45"/>
        <v>0</v>
      </c>
      <c r="L299" s="193"/>
      <c r="M299" s="38"/>
      <c r="N299" s="194" t="s">
        <v>1</v>
      </c>
      <c r="O299" s="195" t="s">
        <v>47</v>
      </c>
      <c r="P299" s="196">
        <f t="shared" si="46"/>
        <v>0</v>
      </c>
      <c r="Q299" s="196">
        <f t="shared" si="47"/>
        <v>0</v>
      </c>
      <c r="R299" s="196">
        <f t="shared" si="48"/>
        <v>0</v>
      </c>
      <c r="S299" s="66"/>
      <c r="T299" s="197">
        <f t="shared" si="49"/>
        <v>0</v>
      </c>
      <c r="U299" s="197">
        <v>6.9999999999999994E-5</v>
      </c>
      <c r="V299" s="197">
        <f t="shared" si="50"/>
        <v>1.3999999999999999E-4</v>
      </c>
      <c r="W299" s="197">
        <v>0</v>
      </c>
      <c r="X299" s="198">
        <f t="shared" si="51"/>
        <v>0</v>
      </c>
      <c r="Y299" s="37"/>
      <c r="Z299" s="37"/>
      <c r="AA299" s="37"/>
      <c r="AB299" s="37"/>
      <c r="AC299" s="37"/>
      <c r="AD299" s="37"/>
      <c r="AE299" s="37"/>
      <c r="AR299" s="199" t="s">
        <v>464</v>
      </c>
      <c r="AT299" s="199" t="s">
        <v>331</v>
      </c>
      <c r="AU299" s="199" t="s">
        <v>96</v>
      </c>
      <c r="AY299" s="19" t="s">
        <v>329</v>
      </c>
      <c r="BE299" s="115">
        <f t="shared" si="52"/>
        <v>0</v>
      </c>
      <c r="BF299" s="115">
        <f t="shared" si="53"/>
        <v>0</v>
      </c>
      <c r="BG299" s="115">
        <f t="shared" si="54"/>
        <v>0</v>
      </c>
      <c r="BH299" s="115">
        <f t="shared" si="55"/>
        <v>0</v>
      </c>
      <c r="BI299" s="115">
        <f t="shared" si="56"/>
        <v>0</v>
      </c>
      <c r="BJ299" s="19" t="s">
        <v>96</v>
      </c>
      <c r="BK299" s="200">
        <f t="shared" si="57"/>
        <v>0</v>
      </c>
      <c r="BL299" s="19" t="s">
        <v>464</v>
      </c>
      <c r="BM299" s="199" t="s">
        <v>6792</v>
      </c>
    </row>
    <row r="300" spans="1:65" s="2" customFormat="1" ht="16.5" customHeight="1">
      <c r="A300" s="37"/>
      <c r="B300" s="153"/>
      <c r="C300" s="233" t="s">
        <v>1105</v>
      </c>
      <c r="D300" s="233" t="s">
        <v>483</v>
      </c>
      <c r="E300" s="234" t="s">
        <v>6793</v>
      </c>
      <c r="F300" s="235" t="s">
        <v>6794</v>
      </c>
      <c r="G300" s="236" t="s">
        <v>646</v>
      </c>
      <c r="H300" s="237">
        <v>2</v>
      </c>
      <c r="I300" s="238"/>
      <c r="J300" s="239"/>
      <c r="K300" s="237">
        <f t="shared" si="45"/>
        <v>0</v>
      </c>
      <c r="L300" s="239"/>
      <c r="M300" s="240"/>
      <c r="N300" s="241" t="s">
        <v>1</v>
      </c>
      <c r="O300" s="195" t="s">
        <v>47</v>
      </c>
      <c r="P300" s="196">
        <f t="shared" si="46"/>
        <v>0</v>
      </c>
      <c r="Q300" s="196">
        <f t="shared" si="47"/>
        <v>0</v>
      </c>
      <c r="R300" s="196">
        <f t="shared" si="48"/>
        <v>0</v>
      </c>
      <c r="S300" s="66"/>
      <c r="T300" s="197">
        <f t="shared" si="49"/>
        <v>0</v>
      </c>
      <c r="U300" s="197">
        <v>2.0500000000000002E-3</v>
      </c>
      <c r="V300" s="197">
        <f t="shared" si="50"/>
        <v>4.1000000000000003E-3</v>
      </c>
      <c r="W300" s="197">
        <v>0</v>
      </c>
      <c r="X300" s="198">
        <f t="shared" si="51"/>
        <v>0</v>
      </c>
      <c r="Y300" s="37"/>
      <c r="Z300" s="37"/>
      <c r="AA300" s="37"/>
      <c r="AB300" s="37"/>
      <c r="AC300" s="37"/>
      <c r="AD300" s="37"/>
      <c r="AE300" s="37"/>
      <c r="AR300" s="199" t="s">
        <v>595</v>
      </c>
      <c r="AT300" s="199" t="s">
        <v>483</v>
      </c>
      <c r="AU300" s="199" t="s">
        <v>96</v>
      </c>
      <c r="AY300" s="19" t="s">
        <v>329</v>
      </c>
      <c r="BE300" s="115">
        <f t="shared" si="52"/>
        <v>0</v>
      </c>
      <c r="BF300" s="115">
        <f t="shared" si="53"/>
        <v>0</v>
      </c>
      <c r="BG300" s="115">
        <f t="shared" si="54"/>
        <v>0</v>
      </c>
      <c r="BH300" s="115">
        <f t="shared" si="55"/>
        <v>0</v>
      </c>
      <c r="BI300" s="115">
        <f t="shared" si="56"/>
        <v>0</v>
      </c>
      <c r="BJ300" s="19" t="s">
        <v>96</v>
      </c>
      <c r="BK300" s="200">
        <f t="shared" si="57"/>
        <v>0</v>
      </c>
      <c r="BL300" s="19" t="s">
        <v>464</v>
      </c>
      <c r="BM300" s="199" t="s">
        <v>6795</v>
      </c>
    </row>
    <row r="301" spans="1:65" s="13" customFormat="1" ht="11.25">
      <c r="B301" s="201"/>
      <c r="D301" s="202" t="s">
        <v>348</v>
      </c>
      <c r="E301" s="203" t="s">
        <v>1</v>
      </c>
      <c r="F301" s="204" t="s">
        <v>6720</v>
      </c>
      <c r="H301" s="205">
        <v>2</v>
      </c>
      <c r="I301" s="206"/>
      <c r="J301" s="206"/>
      <c r="M301" s="201"/>
      <c r="N301" s="207"/>
      <c r="O301" s="208"/>
      <c r="P301" s="208"/>
      <c r="Q301" s="208"/>
      <c r="R301" s="208"/>
      <c r="S301" s="208"/>
      <c r="T301" s="208"/>
      <c r="U301" s="208"/>
      <c r="V301" s="208"/>
      <c r="W301" s="208"/>
      <c r="X301" s="209"/>
      <c r="AT301" s="203" t="s">
        <v>348</v>
      </c>
      <c r="AU301" s="203" t="s">
        <v>96</v>
      </c>
      <c r="AV301" s="13" t="s">
        <v>96</v>
      </c>
      <c r="AW301" s="13" t="s">
        <v>4</v>
      </c>
      <c r="AX301" s="13" t="s">
        <v>90</v>
      </c>
      <c r="AY301" s="203" t="s">
        <v>329</v>
      </c>
    </row>
    <row r="302" spans="1:65" s="2" customFormat="1" ht="16.5" customHeight="1">
      <c r="A302" s="37"/>
      <c r="B302" s="153"/>
      <c r="C302" s="187" t="s">
        <v>1110</v>
      </c>
      <c r="D302" s="187" t="s">
        <v>331</v>
      </c>
      <c r="E302" s="188" t="s">
        <v>6796</v>
      </c>
      <c r="F302" s="189" t="s">
        <v>6797</v>
      </c>
      <c r="G302" s="190" t="s">
        <v>646</v>
      </c>
      <c r="H302" s="191">
        <v>1</v>
      </c>
      <c r="I302" s="192"/>
      <c r="J302" s="192"/>
      <c r="K302" s="191">
        <f>ROUND(P302*H302,3)</f>
        <v>0</v>
      </c>
      <c r="L302" s="193"/>
      <c r="M302" s="38"/>
      <c r="N302" s="194" t="s">
        <v>1</v>
      </c>
      <c r="O302" s="195" t="s">
        <v>47</v>
      </c>
      <c r="P302" s="196">
        <f>I302+J302</f>
        <v>0</v>
      </c>
      <c r="Q302" s="196">
        <f>ROUND(I302*H302,3)</f>
        <v>0</v>
      </c>
      <c r="R302" s="196">
        <f>ROUND(J302*H302,3)</f>
        <v>0</v>
      </c>
      <c r="S302" s="66"/>
      <c r="T302" s="197">
        <f>S302*H302</f>
        <v>0</v>
      </c>
      <c r="U302" s="197">
        <v>8.0000000000000007E-5</v>
      </c>
      <c r="V302" s="197">
        <f>U302*H302</f>
        <v>8.0000000000000007E-5</v>
      </c>
      <c r="W302" s="197">
        <v>0</v>
      </c>
      <c r="X302" s="198">
        <f>W302*H302</f>
        <v>0</v>
      </c>
      <c r="Y302" s="37"/>
      <c r="Z302" s="37"/>
      <c r="AA302" s="37"/>
      <c r="AB302" s="37"/>
      <c r="AC302" s="37"/>
      <c r="AD302" s="37"/>
      <c r="AE302" s="37"/>
      <c r="AR302" s="199" t="s">
        <v>464</v>
      </c>
      <c r="AT302" s="199" t="s">
        <v>331</v>
      </c>
      <c r="AU302" s="199" t="s">
        <v>96</v>
      </c>
      <c r="AY302" s="19" t="s">
        <v>329</v>
      </c>
      <c r="BE302" s="115">
        <f>IF(O302="základná",K302,0)</f>
        <v>0</v>
      </c>
      <c r="BF302" s="115">
        <f>IF(O302="znížená",K302,0)</f>
        <v>0</v>
      </c>
      <c r="BG302" s="115">
        <f>IF(O302="zákl. prenesená",K302,0)</f>
        <v>0</v>
      </c>
      <c r="BH302" s="115">
        <f>IF(O302="zníž. prenesená",K302,0)</f>
        <v>0</v>
      </c>
      <c r="BI302" s="115">
        <f>IF(O302="nulová",K302,0)</f>
        <v>0</v>
      </c>
      <c r="BJ302" s="19" t="s">
        <v>96</v>
      </c>
      <c r="BK302" s="200">
        <f>ROUND(P302*H302,3)</f>
        <v>0</v>
      </c>
      <c r="BL302" s="19" t="s">
        <v>464</v>
      </c>
      <c r="BM302" s="199" t="s">
        <v>6798</v>
      </c>
    </row>
    <row r="303" spans="1:65" s="2" customFormat="1" ht="24.2" customHeight="1">
      <c r="A303" s="37"/>
      <c r="B303" s="153"/>
      <c r="C303" s="233" t="s">
        <v>1115</v>
      </c>
      <c r="D303" s="233" t="s">
        <v>483</v>
      </c>
      <c r="E303" s="234" t="s">
        <v>6799</v>
      </c>
      <c r="F303" s="235" t="s">
        <v>6800</v>
      </c>
      <c r="G303" s="236" t="s">
        <v>646</v>
      </c>
      <c r="H303" s="237">
        <v>1</v>
      </c>
      <c r="I303" s="238"/>
      <c r="J303" s="239"/>
      <c r="K303" s="237">
        <f>ROUND(P303*H303,3)</f>
        <v>0</v>
      </c>
      <c r="L303" s="239"/>
      <c r="M303" s="240"/>
      <c r="N303" s="241" t="s">
        <v>1</v>
      </c>
      <c r="O303" s="195" t="s">
        <v>47</v>
      </c>
      <c r="P303" s="196">
        <f>I303+J303</f>
        <v>0</v>
      </c>
      <c r="Q303" s="196">
        <f>ROUND(I303*H303,3)</f>
        <v>0</v>
      </c>
      <c r="R303" s="196">
        <f>ROUND(J303*H303,3)</f>
        <v>0</v>
      </c>
      <c r="S303" s="66"/>
      <c r="T303" s="197">
        <f>S303*H303</f>
        <v>0</v>
      </c>
      <c r="U303" s="197">
        <v>5.5500000000000002E-3</v>
      </c>
      <c r="V303" s="197">
        <f>U303*H303</f>
        <v>5.5500000000000002E-3</v>
      </c>
      <c r="W303" s="197">
        <v>0</v>
      </c>
      <c r="X303" s="198">
        <f>W303*H303</f>
        <v>0</v>
      </c>
      <c r="Y303" s="37"/>
      <c r="Z303" s="37"/>
      <c r="AA303" s="37"/>
      <c r="AB303" s="37"/>
      <c r="AC303" s="37"/>
      <c r="AD303" s="37"/>
      <c r="AE303" s="37"/>
      <c r="AR303" s="199" t="s">
        <v>595</v>
      </c>
      <c r="AT303" s="199" t="s">
        <v>483</v>
      </c>
      <c r="AU303" s="199" t="s">
        <v>96</v>
      </c>
      <c r="AY303" s="19" t="s">
        <v>329</v>
      </c>
      <c r="BE303" s="115">
        <f>IF(O303="základná",K303,0)</f>
        <v>0</v>
      </c>
      <c r="BF303" s="115">
        <f>IF(O303="znížená",K303,0)</f>
        <v>0</v>
      </c>
      <c r="BG303" s="115">
        <f>IF(O303="zákl. prenesená",K303,0)</f>
        <v>0</v>
      </c>
      <c r="BH303" s="115">
        <f>IF(O303="zníž. prenesená",K303,0)</f>
        <v>0</v>
      </c>
      <c r="BI303" s="115">
        <f>IF(O303="nulová",K303,0)</f>
        <v>0</v>
      </c>
      <c r="BJ303" s="19" t="s">
        <v>96</v>
      </c>
      <c r="BK303" s="200">
        <f>ROUND(P303*H303,3)</f>
        <v>0</v>
      </c>
      <c r="BL303" s="19" t="s">
        <v>464</v>
      </c>
      <c r="BM303" s="199" t="s">
        <v>6801</v>
      </c>
    </row>
    <row r="304" spans="1:65" s="13" customFormat="1" ht="11.25">
      <c r="B304" s="201"/>
      <c r="D304" s="202" t="s">
        <v>348</v>
      </c>
      <c r="E304" s="203" t="s">
        <v>1</v>
      </c>
      <c r="F304" s="204" t="s">
        <v>6736</v>
      </c>
      <c r="H304" s="205">
        <v>1</v>
      </c>
      <c r="I304" s="206"/>
      <c r="J304" s="206"/>
      <c r="M304" s="201"/>
      <c r="N304" s="207"/>
      <c r="O304" s="208"/>
      <c r="P304" s="208"/>
      <c r="Q304" s="208"/>
      <c r="R304" s="208"/>
      <c r="S304" s="208"/>
      <c r="T304" s="208"/>
      <c r="U304" s="208"/>
      <c r="V304" s="208"/>
      <c r="W304" s="208"/>
      <c r="X304" s="209"/>
      <c r="AT304" s="203" t="s">
        <v>348</v>
      </c>
      <c r="AU304" s="203" t="s">
        <v>96</v>
      </c>
      <c r="AV304" s="13" t="s">
        <v>96</v>
      </c>
      <c r="AW304" s="13" t="s">
        <v>4</v>
      </c>
      <c r="AX304" s="13" t="s">
        <v>90</v>
      </c>
      <c r="AY304" s="203" t="s">
        <v>329</v>
      </c>
    </row>
    <row r="305" spans="1:65" s="2" customFormat="1" ht="24.2" customHeight="1">
      <c r="A305" s="37"/>
      <c r="B305" s="153"/>
      <c r="C305" s="187" t="s">
        <v>1121</v>
      </c>
      <c r="D305" s="187" t="s">
        <v>331</v>
      </c>
      <c r="E305" s="188" t="s">
        <v>6802</v>
      </c>
      <c r="F305" s="189" t="s">
        <v>6803</v>
      </c>
      <c r="G305" s="190" t="s">
        <v>646</v>
      </c>
      <c r="H305" s="191">
        <v>3</v>
      </c>
      <c r="I305" s="192"/>
      <c r="J305" s="192"/>
      <c r="K305" s="191">
        <f>ROUND(P305*H305,3)</f>
        <v>0</v>
      </c>
      <c r="L305" s="193"/>
      <c r="M305" s="38"/>
      <c r="N305" s="194" t="s">
        <v>1</v>
      </c>
      <c r="O305" s="195" t="s">
        <v>47</v>
      </c>
      <c r="P305" s="196">
        <f>I305+J305</f>
        <v>0</v>
      </c>
      <c r="Q305" s="196">
        <f>ROUND(I305*H305,3)</f>
        <v>0</v>
      </c>
      <c r="R305" s="196">
        <f>ROUND(J305*H305,3)</f>
        <v>0</v>
      </c>
      <c r="S305" s="66"/>
      <c r="T305" s="197">
        <f>S305*H305</f>
        <v>0</v>
      </c>
      <c r="U305" s="197">
        <v>4.0000000000000003E-5</v>
      </c>
      <c r="V305" s="197">
        <f>U305*H305</f>
        <v>1.2000000000000002E-4</v>
      </c>
      <c r="W305" s="197">
        <v>0</v>
      </c>
      <c r="X305" s="198">
        <f>W305*H305</f>
        <v>0</v>
      </c>
      <c r="Y305" s="37"/>
      <c r="Z305" s="37"/>
      <c r="AA305" s="37"/>
      <c r="AB305" s="37"/>
      <c r="AC305" s="37"/>
      <c r="AD305" s="37"/>
      <c r="AE305" s="37"/>
      <c r="AR305" s="199" t="s">
        <v>464</v>
      </c>
      <c r="AT305" s="199" t="s">
        <v>331</v>
      </c>
      <c r="AU305" s="199" t="s">
        <v>96</v>
      </c>
      <c r="AY305" s="19" t="s">
        <v>329</v>
      </c>
      <c r="BE305" s="115">
        <f>IF(O305="základná",K305,0)</f>
        <v>0</v>
      </c>
      <c r="BF305" s="115">
        <f>IF(O305="znížená",K305,0)</f>
        <v>0</v>
      </c>
      <c r="BG305" s="115">
        <f>IF(O305="zákl. prenesená",K305,0)</f>
        <v>0</v>
      </c>
      <c r="BH305" s="115">
        <f>IF(O305="zníž. prenesená",K305,0)</f>
        <v>0</v>
      </c>
      <c r="BI305" s="115">
        <f>IF(O305="nulová",K305,0)</f>
        <v>0</v>
      </c>
      <c r="BJ305" s="19" t="s">
        <v>96</v>
      </c>
      <c r="BK305" s="200">
        <f>ROUND(P305*H305,3)</f>
        <v>0</v>
      </c>
      <c r="BL305" s="19" t="s">
        <v>464</v>
      </c>
      <c r="BM305" s="199" t="s">
        <v>6804</v>
      </c>
    </row>
    <row r="306" spans="1:65" s="2" customFormat="1" ht="24.2" customHeight="1">
      <c r="A306" s="37"/>
      <c r="B306" s="153"/>
      <c r="C306" s="233" t="s">
        <v>1126</v>
      </c>
      <c r="D306" s="233" t="s">
        <v>483</v>
      </c>
      <c r="E306" s="234" t="s">
        <v>6805</v>
      </c>
      <c r="F306" s="235" t="s">
        <v>6806</v>
      </c>
      <c r="G306" s="236" t="s">
        <v>646</v>
      </c>
      <c r="H306" s="237">
        <v>3</v>
      </c>
      <c r="I306" s="238"/>
      <c r="J306" s="239"/>
      <c r="K306" s="237">
        <f>ROUND(P306*H306,3)</f>
        <v>0</v>
      </c>
      <c r="L306" s="239"/>
      <c r="M306" s="240"/>
      <c r="N306" s="241" t="s">
        <v>1</v>
      </c>
      <c r="O306" s="195" t="s">
        <v>47</v>
      </c>
      <c r="P306" s="196">
        <f>I306+J306</f>
        <v>0</v>
      </c>
      <c r="Q306" s="196">
        <f>ROUND(I306*H306,3)</f>
        <v>0</v>
      </c>
      <c r="R306" s="196">
        <f>ROUND(J306*H306,3)</f>
        <v>0</v>
      </c>
      <c r="S306" s="66"/>
      <c r="T306" s="197">
        <f>S306*H306</f>
        <v>0</v>
      </c>
      <c r="U306" s="197">
        <v>1.39E-3</v>
      </c>
      <c r="V306" s="197">
        <f>U306*H306</f>
        <v>4.1700000000000001E-3</v>
      </c>
      <c r="W306" s="197">
        <v>0</v>
      </c>
      <c r="X306" s="198">
        <f>W306*H306</f>
        <v>0</v>
      </c>
      <c r="Y306" s="37"/>
      <c r="Z306" s="37"/>
      <c r="AA306" s="37"/>
      <c r="AB306" s="37"/>
      <c r="AC306" s="37"/>
      <c r="AD306" s="37"/>
      <c r="AE306" s="37"/>
      <c r="AR306" s="199" t="s">
        <v>595</v>
      </c>
      <c r="AT306" s="199" t="s">
        <v>483</v>
      </c>
      <c r="AU306" s="199" t="s">
        <v>96</v>
      </c>
      <c r="AY306" s="19" t="s">
        <v>329</v>
      </c>
      <c r="BE306" s="115">
        <f>IF(O306="základná",K306,0)</f>
        <v>0</v>
      </c>
      <c r="BF306" s="115">
        <f>IF(O306="znížená",K306,0)</f>
        <v>0</v>
      </c>
      <c r="BG306" s="115">
        <f>IF(O306="zákl. prenesená",K306,0)</f>
        <v>0</v>
      </c>
      <c r="BH306" s="115">
        <f>IF(O306="zníž. prenesená",K306,0)</f>
        <v>0</v>
      </c>
      <c r="BI306" s="115">
        <f>IF(O306="nulová",K306,0)</f>
        <v>0</v>
      </c>
      <c r="BJ306" s="19" t="s">
        <v>96</v>
      </c>
      <c r="BK306" s="200">
        <f>ROUND(P306*H306,3)</f>
        <v>0</v>
      </c>
      <c r="BL306" s="19" t="s">
        <v>464</v>
      </c>
      <c r="BM306" s="199" t="s">
        <v>6807</v>
      </c>
    </row>
    <row r="307" spans="1:65" s="13" customFormat="1" ht="11.25">
      <c r="B307" s="201"/>
      <c r="D307" s="202" t="s">
        <v>348</v>
      </c>
      <c r="E307" s="203" t="s">
        <v>1</v>
      </c>
      <c r="F307" s="204" t="s">
        <v>6629</v>
      </c>
      <c r="H307" s="205">
        <v>3</v>
      </c>
      <c r="I307" s="206"/>
      <c r="J307" s="206"/>
      <c r="M307" s="201"/>
      <c r="N307" s="207"/>
      <c r="O307" s="208"/>
      <c r="P307" s="208"/>
      <c r="Q307" s="208"/>
      <c r="R307" s="208"/>
      <c r="S307" s="208"/>
      <c r="T307" s="208"/>
      <c r="U307" s="208"/>
      <c r="V307" s="208"/>
      <c r="W307" s="208"/>
      <c r="X307" s="209"/>
      <c r="AT307" s="203" t="s">
        <v>348</v>
      </c>
      <c r="AU307" s="203" t="s">
        <v>96</v>
      </c>
      <c r="AV307" s="13" t="s">
        <v>96</v>
      </c>
      <c r="AW307" s="13" t="s">
        <v>4</v>
      </c>
      <c r="AX307" s="13" t="s">
        <v>90</v>
      </c>
      <c r="AY307" s="203" t="s">
        <v>329</v>
      </c>
    </row>
    <row r="308" spans="1:65" s="2" customFormat="1" ht="24.2" customHeight="1">
      <c r="A308" s="37"/>
      <c r="B308" s="153"/>
      <c r="C308" s="233" t="s">
        <v>1132</v>
      </c>
      <c r="D308" s="233" t="s">
        <v>483</v>
      </c>
      <c r="E308" s="234" t="s">
        <v>6808</v>
      </c>
      <c r="F308" s="235" t="s">
        <v>6809</v>
      </c>
      <c r="G308" s="236" t="s">
        <v>646</v>
      </c>
      <c r="H308" s="237">
        <v>3</v>
      </c>
      <c r="I308" s="238"/>
      <c r="J308" s="239"/>
      <c r="K308" s="237">
        <f>ROUND(P308*H308,3)</f>
        <v>0</v>
      </c>
      <c r="L308" s="239"/>
      <c r="M308" s="240"/>
      <c r="N308" s="241" t="s">
        <v>1</v>
      </c>
      <c r="O308" s="195" t="s">
        <v>47</v>
      </c>
      <c r="P308" s="196">
        <f>I308+J308</f>
        <v>0</v>
      </c>
      <c r="Q308" s="196">
        <f>ROUND(I308*H308,3)</f>
        <v>0</v>
      </c>
      <c r="R308" s="196">
        <f>ROUND(J308*H308,3)</f>
        <v>0</v>
      </c>
      <c r="S308" s="66"/>
      <c r="T308" s="197">
        <f>S308*H308</f>
        <v>0</v>
      </c>
      <c r="U308" s="197">
        <v>0</v>
      </c>
      <c r="V308" s="197">
        <f>U308*H308</f>
        <v>0</v>
      </c>
      <c r="W308" s="197">
        <v>0</v>
      </c>
      <c r="X308" s="198">
        <f>W308*H308</f>
        <v>0</v>
      </c>
      <c r="Y308" s="37"/>
      <c r="Z308" s="37"/>
      <c r="AA308" s="37"/>
      <c r="AB308" s="37"/>
      <c r="AC308" s="37"/>
      <c r="AD308" s="37"/>
      <c r="AE308" s="37"/>
      <c r="AR308" s="199" t="s">
        <v>595</v>
      </c>
      <c r="AT308" s="199" t="s">
        <v>483</v>
      </c>
      <c r="AU308" s="199" t="s">
        <v>96</v>
      </c>
      <c r="AY308" s="19" t="s">
        <v>329</v>
      </c>
      <c r="BE308" s="115">
        <f>IF(O308="základná",K308,0)</f>
        <v>0</v>
      </c>
      <c r="BF308" s="115">
        <f>IF(O308="znížená",K308,0)</f>
        <v>0</v>
      </c>
      <c r="BG308" s="115">
        <f>IF(O308="zákl. prenesená",K308,0)</f>
        <v>0</v>
      </c>
      <c r="BH308" s="115">
        <f>IF(O308="zníž. prenesená",K308,0)</f>
        <v>0</v>
      </c>
      <c r="BI308" s="115">
        <f>IF(O308="nulová",K308,0)</f>
        <v>0</v>
      </c>
      <c r="BJ308" s="19" t="s">
        <v>96</v>
      </c>
      <c r="BK308" s="200">
        <f>ROUND(P308*H308,3)</f>
        <v>0</v>
      </c>
      <c r="BL308" s="19" t="s">
        <v>464</v>
      </c>
      <c r="BM308" s="199" t="s">
        <v>6810</v>
      </c>
    </row>
    <row r="309" spans="1:65" s="2" customFormat="1" ht="24.2" customHeight="1">
      <c r="A309" s="37"/>
      <c r="B309" s="153"/>
      <c r="C309" s="187" t="s">
        <v>1136</v>
      </c>
      <c r="D309" s="187" t="s">
        <v>331</v>
      </c>
      <c r="E309" s="188" t="s">
        <v>6811</v>
      </c>
      <c r="F309" s="189" t="s">
        <v>6812</v>
      </c>
      <c r="G309" s="190" t="s">
        <v>646</v>
      </c>
      <c r="H309" s="191">
        <v>1</v>
      </c>
      <c r="I309" s="192"/>
      <c r="J309" s="192"/>
      <c r="K309" s="191">
        <f>ROUND(P309*H309,3)</f>
        <v>0</v>
      </c>
      <c r="L309" s="193"/>
      <c r="M309" s="38"/>
      <c r="N309" s="194" t="s">
        <v>1</v>
      </c>
      <c r="O309" s="195" t="s">
        <v>47</v>
      </c>
      <c r="P309" s="196">
        <f>I309+J309</f>
        <v>0</v>
      </c>
      <c r="Q309" s="196">
        <f>ROUND(I309*H309,3)</f>
        <v>0</v>
      </c>
      <c r="R309" s="196">
        <f>ROUND(J309*H309,3)</f>
        <v>0</v>
      </c>
      <c r="S309" s="66"/>
      <c r="T309" s="197">
        <f>S309*H309</f>
        <v>0</v>
      </c>
      <c r="U309" s="197">
        <v>9.3000000000000005E-4</v>
      </c>
      <c r="V309" s="197">
        <f>U309*H309</f>
        <v>9.3000000000000005E-4</v>
      </c>
      <c r="W309" s="197">
        <v>0</v>
      </c>
      <c r="X309" s="198">
        <f>W309*H309</f>
        <v>0</v>
      </c>
      <c r="Y309" s="37"/>
      <c r="Z309" s="37"/>
      <c r="AA309" s="37"/>
      <c r="AB309" s="37"/>
      <c r="AC309" s="37"/>
      <c r="AD309" s="37"/>
      <c r="AE309" s="37"/>
      <c r="AR309" s="199" t="s">
        <v>464</v>
      </c>
      <c r="AT309" s="199" t="s">
        <v>331</v>
      </c>
      <c r="AU309" s="199" t="s">
        <v>96</v>
      </c>
      <c r="AY309" s="19" t="s">
        <v>329</v>
      </c>
      <c r="BE309" s="115">
        <f>IF(O309="základná",K309,0)</f>
        <v>0</v>
      </c>
      <c r="BF309" s="115">
        <f>IF(O309="znížená",K309,0)</f>
        <v>0</v>
      </c>
      <c r="BG309" s="115">
        <f>IF(O309="zákl. prenesená",K309,0)</f>
        <v>0</v>
      </c>
      <c r="BH309" s="115">
        <f>IF(O309="zníž. prenesená",K309,0)</f>
        <v>0</v>
      </c>
      <c r="BI309" s="115">
        <f>IF(O309="nulová",K309,0)</f>
        <v>0</v>
      </c>
      <c r="BJ309" s="19" t="s">
        <v>96</v>
      </c>
      <c r="BK309" s="200">
        <f>ROUND(P309*H309,3)</f>
        <v>0</v>
      </c>
      <c r="BL309" s="19" t="s">
        <v>464</v>
      </c>
      <c r="BM309" s="199" t="s">
        <v>6813</v>
      </c>
    </row>
    <row r="310" spans="1:65" s="2" customFormat="1" ht="24.2" customHeight="1">
      <c r="A310" s="37"/>
      <c r="B310" s="153"/>
      <c r="C310" s="233" t="s">
        <v>1141</v>
      </c>
      <c r="D310" s="233" t="s">
        <v>483</v>
      </c>
      <c r="E310" s="234" t="s">
        <v>6814</v>
      </c>
      <c r="F310" s="235" t="s">
        <v>6815</v>
      </c>
      <c r="G310" s="236" t="s">
        <v>646</v>
      </c>
      <c r="H310" s="237">
        <v>1</v>
      </c>
      <c r="I310" s="238"/>
      <c r="J310" s="239"/>
      <c r="K310" s="237">
        <f>ROUND(P310*H310,3)</f>
        <v>0</v>
      </c>
      <c r="L310" s="239"/>
      <c r="M310" s="240"/>
      <c r="N310" s="241" t="s">
        <v>1</v>
      </c>
      <c r="O310" s="195" t="s">
        <v>47</v>
      </c>
      <c r="P310" s="196">
        <f>I310+J310</f>
        <v>0</v>
      </c>
      <c r="Q310" s="196">
        <f>ROUND(I310*H310,3)</f>
        <v>0</v>
      </c>
      <c r="R310" s="196">
        <f>ROUND(J310*H310,3)</f>
        <v>0</v>
      </c>
      <c r="S310" s="66"/>
      <c r="T310" s="197">
        <f>S310*H310</f>
        <v>0</v>
      </c>
      <c r="U310" s="197">
        <v>0</v>
      </c>
      <c r="V310" s="197">
        <f>U310*H310</f>
        <v>0</v>
      </c>
      <c r="W310" s="197">
        <v>0</v>
      </c>
      <c r="X310" s="198">
        <f>W310*H310</f>
        <v>0</v>
      </c>
      <c r="Y310" s="37"/>
      <c r="Z310" s="37"/>
      <c r="AA310" s="37"/>
      <c r="AB310" s="37"/>
      <c r="AC310" s="37"/>
      <c r="AD310" s="37"/>
      <c r="AE310" s="37"/>
      <c r="AR310" s="199" t="s">
        <v>595</v>
      </c>
      <c r="AT310" s="199" t="s">
        <v>483</v>
      </c>
      <c r="AU310" s="199" t="s">
        <v>96</v>
      </c>
      <c r="AY310" s="19" t="s">
        <v>329</v>
      </c>
      <c r="BE310" s="115">
        <f>IF(O310="základná",K310,0)</f>
        <v>0</v>
      </c>
      <c r="BF310" s="115">
        <f>IF(O310="znížená",K310,0)</f>
        <v>0</v>
      </c>
      <c r="BG310" s="115">
        <f>IF(O310="zákl. prenesená",K310,0)</f>
        <v>0</v>
      </c>
      <c r="BH310" s="115">
        <f>IF(O310="zníž. prenesená",K310,0)</f>
        <v>0</v>
      </c>
      <c r="BI310" s="115">
        <f>IF(O310="nulová",K310,0)</f>
        <v>0</v>
      </c>
      <c r="BJ310" s="19" t="s">
        <v>96</v>
      </c>
      <c r="BK310" s="200">
        <f>ROUND(P310*H310,3)</f>
        <v>0</v>
      </c>
      <c r="BL310" s="19" t="s">
        <v>464</v>
      </c>
      <c r="BM310" s="199" t="s">
        <v>6816</v>
      </c>
    </row>
    <row r="311" spans="1:65" s="13" customFormat="1" ht="11.25">
      <c r="B311" s="201"/>
      <c r="D311" s="202" t="s">
        <v>348</v>
      </c>
      <c r="E311" s="203" t="s">
        <v>1</v>
      </c>
      <c r="F311" s="204" t="s">
        <v>6736</v>
      </c>
      <c r="H311" s="205">
        <v>1</v>
      </c>
      <c r="I311" s="206"/>
      <c r="J311" s="206"/>
      <c r="M311" s="201"/>
      <c r="N311" s="207"/>
      <c r="O311" s="208"/>
      <c r="P311" s="208"/>
      <c r="Q311" s="208"/>
      <c r="R311" s="208"/>
      <c r="S311" s="208"/>
      <c r="T311" s="208"/>
      <c r="U311" s="208"/>
      <c r="V311" s="208"/>
      <c r="W311" s="208"/>
      <c r="X311" s="209"/>
      <c r="AT311" s="203" t="s">
        <v>348</v>
      </c>
      <c r="AU311" s="203" t="s">
        <v>96</v>
      </c>
      <c r="AV311" s="13" t="s">
        <v>96</v>
      </c>
      <c r="AW311" s="13" t="s">
        <v>4</v>
      </c>
      <c r="AX311" s="13" t="s">
        <v>90</v>
      </c>
      <c r="AY311" s="203" t="s">
        <v>329</v>
      </c>
    </row>
    <row r="312" spans="1:65" s="2" customFormat="1" ht="44.25" customHeight="1">
      <c r="A312" s="37"/>
      <c r="B312" s="153"/>
      <c r="C312" s="233" t="s">
        <v>1146</v>
      </c>
      <c r="D312" s="233" t="s">
        <v>483</v>
      </c>
      <c r="E312" s="234" t="s">
        <v>6721</v>
      </c>
      <c r="F312" s="235" t="s">
        <v>6722</v>
      </c>
      <c r="G312" s="236" t="s">
        <v>646</v>
      </c>
      <c r="H312" s="237">
        <v>1</v>
      </c>
      <c r="I312" s="238"/>
      <c r="J312" s="239"/>
      <c r="K312" s="237">
        <f t="shared" ref="K312:K317" si="58">ROUND(P312*H312,3)</f>
        <v>0</v>
      </c>
      <c r="L312" s="239"/>
      <c r="M312" s="240"/>
      <c r="N312" s="241" t="s">
        <v>1</v>
      </c>
      <c r="O312" s="195" t="s">
        <v>47</v>
      </c>
      <c r="P312" s="196">
        <f t="shared" ref="P312:P317" si="59">I312+J312</f>
        <v>0</v>
      </c>
      <c r="Q312" s="196">
        <f t="shared" ref="Q312:Q317" si="60">ROUND(I312*H312,3)</f>
        <v>0</v>
      </c>
      <c r="R312" s="196">
        <f t="shared" ref="R312:R317" si="61">ROUND(J312*H312,3)</f>
        <v>0</v>
      </c>
      <c r="S312" s="66"/>
      <c r="T312" s="197">
        <f t="shared" ref="T312:T317" si="62">S312*H312</f>
        <v>0</v>
      </c>
      <c r="U312" s="197">
        <v>0</v>
      </c>
      <c r="V312" s="197">
        <f t="shared" ref="V312:V317" si="63">U312*H312</f>
        <v>0</v>
      </c>
      <c r="W312" s="197">
        <v>0</v>
      </c>
      <c r="X312" s="198">
        <f t="shared" ref="X312:X317" si="64">W312*H312</f>
        <v>0</v>
      </c>
      <c r="Y312" s="37"/>
      <c r="Z312" s="37"/>
      <c r="AA312" s="37"/>
      <c r="AB312" s="37"/>
      <c r="AC312" s="37"/>
      <c r="AD312" s="37"/>
      <c r="AE312" s="37"/>
      <c r="AR312" s="199" t="s">
        <v>595</v>
      </c>
      <c r="AT312" s="199" t="s">
        <v>483</v>
      </c>
      <c r="AU312" s="199" t="s">
        <v>96</v>
      </c>
      <c r="AY312" s="19" t="s">
        <v>329</v>
      </c>
      <c r="BE312" s="115">
        <f t="shared" ref="BE312:BE317" si="65">IF(O312="základná",K312,0)</f>
        <v>0</v>
      </c>
      <c r="BF312" s="115">
        <f t="shared" ref="BF312:BF317" si="66">IF(O312="znížená",K312,0)</f>
        <v>0</v>
      </c>
      <c r="BG312" s="115">
        <f t="shared" ref="BG312:BG317" si="67">IF(O312="zákl. prenesená",K312,0)</f>
        <v>0</v>
      </c>
      <c r="BH312" s="115">
        <f t="shared" ref="BH312:BH317" si="68">IF(O312="zníž. prenesená",K312,0)</f>
        <v>0</v>
      </c>
      <c r="BI312" s="115">
        <f t="shared" ref="BI312:BI317" si="69">IF(O312="nulová",K312,0)</f>
        <v>0</v>
      </c>
      <c r="BJ312" s="19" t="s">
        <v>96</v>
      </c>
      <c r="BK312" s="200">
        <f t="shared" ref="BK312:BK317" si="70">ROUND(P312*H312,3)</f>
        <v>0</v>
      </c>
      <c r="BL312" s="19" t="s">
        <v>464</v>
      </c>
      <c r="BM312" s="199" t="s">
        <v>6817</v>
      </c>
    </row>
    <row r="313" spans="1:65" s="2" customFormat="1" ht="24.2" customHeight="1">
      <c r="A313" s="37"/>
      <c r="B313" s="153"/>
      <c r="C313" s="187" t="s">
        <v>1152</v>
      </c>
      <c r="D313" s="187" t="s">
        <v>331</v>
      </c>
      <c r="E313" s="188" t="s">
        <v>6818</v>
      </c>
      <c r="F313" s="189" t="s">
        <v>6819</v>
      </c>
      <c r="G313" s="190" t="s">
        <v>646</v>
      </c>
      <c r="H313" s="191">
        <v>6</v>
      </c>
      <c r="I313" s="192"/>
      <c r="J313" s="192"/>
      <c r="K313" s="191">
        <f t="shared" si="58"/>
        <v>0</v>
      </c>
      <c r="L313" s="193"/>
      <c r="M313" s="38"/>
      <c r="N313" s="194" t="s">
        <v>1</v>
      </c>
      <c r="O313" s="195" t="s">
        <v>47</v>
      </c>
      <c r="P313" s="196">
        <f t="shared" si="59"/>
        <v>0</v>
      </c>
      <c r="Q313" s="196">
        <f t="shared" si="60"/>
        <v>0</v>
      </c>
      <c r="R313" s="196">
        <f t="shared" si="61"/>
        <v>0</v>
      </c>
      <c r="S313" s="66"/>
      <c r="T313" s="197">
        <f t="shared" si="62"/>
        <v>0</v>
      </c>
      <c r="U313" s="197">
        <v>5.8E-4</v>
      </c>
      <c r="V313" s="197">
        <f t="shared" si="63"/>
        <v>3.48E-3</v>
      </c>
      <c r="W313" s="197">
        <v>0</v>
      </c>
      <c r="X313" s="198">
        <f t="shared" si="64"/>
        <v>0</v>
      </c>
      <c r="Y313" s="37"/>
      <c r="Z313" s="37"/>
      <c r="AA313" s="37"/>
      <c r="AB313" s="37"/>
      <c r="AC313" s="37"/>
      <c r="AD313" s="37"/>
      <c r="AE313" s="37"/>
      <c r="AR313" s="199" t="s">
        <v>464</v>
      </c>
      <c r="AT313" s="199" t="s">
        <v>331</v>
      </c>
      <c r="AU313" s="199" t="s">
        <v>96</v>
      </c>
      <c r="AY313" s="19" t="s">
        <v>329</v>
      </c>
      <c r="BE313" s="115">
        <f t="shared" si="65"/>
        <v>0</v>
      </c>
      <c r="BF313" s="115">
        <f t="shared" si="66"/>
        <v>0</v>
      </c>
      <c r="BG313" s="115">
        <f t="shared" si="67"/>
        <v>0</v>
      </c>
      <c r="BH313" s="115">
        <f t="shared" si="68"/>
        <v>0</v>
      </c>
      <c r="BI313" s="115">
        <f t="shared" si="69"/>
        <v>0</v>
      </c>
      <c r="BJ313" s="19" t="s">
        <v>96</v>
      </c>
      <c r="BK313" s="200">
        <f t="shared" si="70"/>
        <v>0</v>
      </c>
      <c r="BL313" s="19" t="s">
        <v>464</v>
      </c>
      <c r="BM313" s="199" t="s">
        <v>6820</v>
      </c>
    </row>
    <row r="314" spans="1:65" s="2" customFormat="1" ht="24.2" customHeight="1">
      <c r="A314" s="37"/>
      <c r="B314" s="153"/>
      <c r="C314" s="233" t="s">
        <v>1157</v>
      </c>
      <c r="D314" s="233" t="s">
        <v>483</v>
      </c>
      <c r="E314" s="234" t="s">
        <v>6821</v>
      </c>
      <c r="F314" s="235" t="s">
        <v>6822</v>
      </c>
      <c r="G314" s="236" t="s">
        <v>646</v>
      </c>
      <c r="H314" s="237">
        <v>6</v>
      </c>
      <c r="I314" s="238"/>
      <c r="J314" s="239"/>
      <c r="K314" s="237">
        <f t="shared" si="58"/>
        <v>0</v>
      </c>
      <c r="L314" s="239"/>
      <c r="M314" s="240"/>
      <c r="N314" s="241" t="s">
        <v>1</v>
      </c>
      <c r="O314" s="195" t="s">
        <v>47</v>
      </c>
      <c r="P314" s="196">
        <f t="shared" si="59"/>
        <v>0</v>
      </c>
      <c r="Q314" s="196">
        <f t="shared" si="60"/>
        <v>0</v>
      </c>
      <c r="R314" s="196">
        <f t="shared" si="61"/>
        <v>0</v>
      </c>
      <c r="S314" s="66"/>
      <c r="T314" s="197">
        <f t="shared" si="62"/>
        <v>0</v>
      </c>
      <c r="U314" s="197">
        <v>2.7E-4</v>
      </c>
      <c r="V314" s="197">
        <f t="shared" si="63"/>
        <v>1.6199999999999999E-3</v>
      </c>
      <c r="W314" s="197">
        <v>0</v>
      </c>
      <c r="X314" s="198">
        <f t="shared" si="64"/>
        <v>0</v>
      </c>
      <c r="Y314" s="37"/>
      <c r="Z314" s="37"/>
      <c r="AA314" s="37"/>
      <c r="AB314" s="37"/>
      <c r="AC314" s="37"/>
      <c r="AD314" s="37"/>
      <c r="AE314" s="37"/>
      <c r="AR314" s="199" t="s">
        <v>595</v>
      </c>
      <c r="AT314" s="199" t="s">
        <v>483</v>
      </c>
      <c r="AU314" s="199" t="s">
        <v>96</v>
      </c>
      <c r="AY314" s="19" t="s">
        <v>329</v>
      </c>
      <c r="BE314" s="115">
        <f t="shared" si="65"/>
        <v>0</v>
      </c>
      <c r="BF314" s="115">
        <f t="shared" si="66"/>
        <v>0</v>
      </c>
      <c r="BG314" s="115">
        <f t="shared" si="67"/>
        <v>0</v>
      </c>
      <c r="BH314" s="115">
        <f t="shared" si="68"/>
        <v>0</v>
      </c>
      <c r="BI314" s="115">
        <f t="shared" si="69"/>
        <v>0</v>
      </c>
      <c r="BJ314" s="19" t="s">
        <v>96</v>
      </c>
      <c r="BK314" s="200">
        <f t="shared" si="70"/>
        <v>0</v>
      </c>
      <c r="BL314" s="19" t="s">
        <v>464</v>
      </c>
      <c r="BM314" s="199" t="s">
        <v>6823</v>
      </c>
    </row>
    <row r="315" spans="1:65" s="2" customFormat="1" ht="24.2" customHeight="1">
      <c r="A315" s="37"/>
      <c r="B315" s="153"/>
      <c r="C315" s="187" t="s">
        <v>1163</v>
      </c>
      <c r="D315" s="187" t="s">
        <v>331</v>
      </c>
      <c r="E315" s="188" t="s">
        <v>6173</v>
      </c>
      <c r="F315" s="189" t="s">
        <v>6174</v>
      </c>
      <c r="G315" s="190" t="s">
        <v>646</v>
      </c>
      <c r="H315" s="191">
        <v>1</v>
      </c>
      <c r="I315" s="192"/>
      <c r="J315" s="192"/>
      <c r="K315" s="191">
        <f t="shared" si="58"/>
        <v>0</v>
      </c>
      <c r="L315" s="193"/>
      <c r="M315" s="38"/>
      <c r="N315" s="194" t="s">
        <v>1</v>
      </c>
      <c r="O315" s="195" t="s">
        <v>47</v>
      </c>
      <c r="P315" s="196">
        <f t="shared" si="59"/>
        <v>0</v>
      </c>
      <c r="Q315" s="196">
        <f t="shared" si="60"/>
        <v>0</v>
      </c>
      <c r="R315" s="196">
        <f t="shared" si="61"/>
        <v>0</v>
      </c>
      <c r="S315" s="66"/>
      <c r="T315" s="197">
        <f t="shared" si="62"/>
        <v>0</v>
      </c>
      <c r="U315" s="197">
        <v>1.49E-3</v>
      </c>
      <c r="V315" s="197">
        <f t="shared" si="63"/>
        <v>1.49E-3</v>
      </c>
      <c r="W315" s="197">
        <v>0</v>
      </c>
      <c r="X315" s="198">
        <f t="shared" si="64"/>
        <v>0</v>
      </c>
      <c r="Y315" s="37"/>
      <c r="Z315" s="37"/>
      <c r="AA315" s="37"/>
      <c r="AB315" s="37"/>
      <c r="AC315" s="37"/>
      <c r="AD315" s="37"/>
      <c r="AE315" s="37"/>
      <c r="AR315" s="199" t="s">
        <v>464</v>
      </c>
      <c r="AT315" s="199" t="s">
        <v>331</v>
      </c>
      <c r="AU315" s="199" t="s">
        <v>96</v>
      </c>
      <c r="AY315" s="19" t="s">
        <v>329</v>
      </c>
      <c r="BE315" s="115">
        <f t="shared" si="65"/>
        <v>0</v>
      </c>
      <c r="BF315" s="115">
        <f t="shared" si="66"/>
        <v>0</v>
      </c>
      <c r="BG315" s="115">
        <f t="shared" si="67"/>
        <v>0</v>
      </c>
      <c r="BH315" s="115">
        <f t="shared" si="68"/>
        <v>0</v>
      </c>
      <c r="BI315" s="115">
        <f t="shared" si="69"/>
        <v>0</v>
      </c>
      <c r="BJ315" s="19" t="s">
        <v>96</v>
      </c>
      <c r="BK315" s="200">
        <f t="shared" si="70"/>
        <v>0</v>
      </c>
      <c r="BL315" s="19" t="s">
        <v>464</v>
      </c>
      <c r="BM315" s="199" t="s">
        <v>6824</v>
      </c>
    </row>
    <row r="316" spans="1:65" s="2" customFormat="1" ht="16.5" customHeight="1">
      <c r="A316" s="37"/>
      <c r="B316" s="153"/>
      <c r="C316" s="233" t="s">
        <v>1168</v>
      </c>
      <c r="D316" s="233" t="s">
        <v>483</v>
      </c>
      <c r="E316" s="234" t="s">
        <v>6825</v>
      </c>
      <c r="F316" s="235" t="s">
        <v>6826</v>
      </c>
      <c r="G316" s="236" t="s">
        <v>646</v>
      </c>
      <c r="H316" s="237">
        <v>1</v>
      </c>
      <c r="I316" s="238"/>
      <c r="J316" s="239"/>
      <c r="K316" s="237">
        <f t="shared" si="58"/>
        <v>0</v>
      </c>
      <c r="L316" s="239"/>
      <c r="M316" s="240"/>
      <c r="N316" s="241" t="s">
        <v>1</v>
      </c>
      <c r="O316" s="195" t="s">
        <v>47</v>
      </c>
      <c r="P316" s="196">
        <f t="shared" si="59"/>
        <v>0</v>
      </c>
      <c r="Q316" s="196">
        <f t="shared" si="60"/>
        <v>0</v>
      </c>
      <c r="R316" s="196">
        <f t="shared" si="61"/>
        <v>0</v>
      </c>
      <c r="S316" s="66"/>
      <c r="T316" s="197">
        <f t="shared" si="62"/>
        <v>0</v>
      </c>
      <c r="U316" s="197">
        <v>1.1000000000000001E-3</v>
      </c>
      <c r="V316" s="197">
        <f t="shared" si="63"/>
        <v>1.1000000000000001E-3</v>
      </c>
      <c r="W316" s="197">
        <v>0</v>
      </c>
      <c r="X316" s="198">
        <f t="shared" si="64"/>
        <v>0</v>
      </c>
      <c r="Y316" s="37"/>
      <c r="Z316" s="37"/>
      <c r="AA316" s="37"/>
      <c r="AB316" s="37"/>
      <c r="AC316" s="37"/>
      <c r="AD316" s="37"/>
      <c r="AE316" s="37"/>
      <c r="AR316" s="199" t="s">
        <v>595</v>
      </c>
      <c r="AT316" s="199" t="s">
        <v>483</v>
      </c>
      <c r="AU316" s="199" t="s">
        <v>96</v>
      </c>
      <c r="AY316" s="19" t="s">
        <v>329</v>
      </c>
      <c r="BE316" s="115">
        <f t="shared" si="65"/>
        <v>0</v>
      </c>
      <c r="BF316" s="115">
        <f t="shared" si="66"/>
        <v>0</v>
      </c>
      <c r="BG316" s="115">
        <f t="shared" si="67"/>
        <v>0</v>
      </c>
      <c r="BH316" s="115">
        <f t="shared" si="68"/>
        <v>0</v>
      </c>
      <c r="BI316" s="115">
        <f t="shared" si="69"/>
        <v>0</v>
      </c>
      <c r="BJ316" s="19" t="s">
        <v>96</v>
      </c>
      <c r="BK316" s="200">
        <f t="shared" si="70"/>
        <v>0</v>
      </c>
      <c r="BL316" s="19" t="s">
        <v>464</v>
      </c>
      <c r="BM316" s="199" t="s">
        <v>6827</v>
      </c>
    </row>
    <row r="317" spans="1:65" s="2" customFormat="1" ht="21.75" customHeight="1">
      <c r="A317" s="37"/>
      <c r="B317" s="153"/>
      <c r="C317" s="187" t="s">
        <v>1172</v>
      </c>
      <c r="D317" s="187" t="s">
        <v>331</v>
      </c>
      <c r="E317" s="188" t="s">
        <v>6828</v>
      </c>
      <c r="F317" s="189" t="s">
        <v>6829</v>
      </c>
      <c r="G317" s="190" t="s">
        <v>1602</v>
      </c>
      <c r="H317" s="192"/>
      <c r="I317" s="192"/>
      <c r="J317" s="192"/>
      <c r="K317" s="191">
        <f t="shared" si="58"/>
        <v>0</v>
      </c>
      <c r="L317" s="193"/>
      <c r="M317" s="38"/>
      <c r="N317" s="194" t="s">
        <v>1</v>
      </c>
      <c r="O317" s="195" t="s">
        <v>47</v>
      </c>
      <c r="P317" s="196">
        <f t="shared" si="59"/>
        <v>0</v>
      </c>
      <c r="Q317" s="196">
        <f t="shared" si="60"/>
        <v>0</v>
      </c>
      <c r="R317" s="196">
        <f t="shared" si="61"/>
        <v>0</v>
      </c>
      <c r="S317" s="66"/>
      <c r="T317" s="197">
        <f t="shared" si="62"/>
        <v>0</v>
      </c>
      <c r="U317" s="197">
        <v>0</v>
      </c>
      <c r="V317" s="197">
        <f t="shared" si="63"/>
        <v>0</v>
      </c>
      <c r="W317" s="197">
        <v>0</v>
      </c>
      <c r="X317" s="198">
        <f t="shared" si="64"/>
        <v>0</v>
      </c>
      <c r="Y317" s="37"/>
      <c r="Z317" s="37"/>
      <c r="AA317" s="37"/>
      <c r="AB317" s="37"/>
      <c r="AC317" s="37"/>
      <c r="AD317" s="37"/>
      <c r="AE317" s="37"/>
      <c r="AR317" s="199" t="s">
        <v>464</v>
      </c>
      <c r="AT317" s="199" t="s">
        <v>331</v>
      </c>
      <c r="AU317" s="199" t="s">
        <v>96</v>
      </c>
      <c r="AY317" s="19" t="s">
        <v>329</v>
      </c>
      <c r="BE317" s="115">
        <f t="shared" si="65"/>
        <v>0</v>
      </c>
      <c r="BF317" s="115">
        <f t="shared" si="66"/>
        <v>0</v>
      </c>
      <c r="BG317" s="115">
        <f t="shared" si="67"/>
        <v>0</v>
      </c>
      <c r="BH317" s="115">
        <f t="shared" si="68"/>
        <v>0</v>
      </c>
      <c r="BI317" s="115">
        <f t="shared" si="69"/>
        <v>0</v>
      </c>
      <c r="BJ317" s="19" t="s">
        <v>96</v>
      </c>
      <c r="BK317" s="200">
        <f t="shared" si="70"/>
        <v>0</v>
      </c>
      <c r="BL317" s="19" t="s">
        <v>464</v>
      </c>
      <c r="BM317" s="199" t="s">
        <v>6830</v>
      </c>
    </row>
    <row r="318" spans="1:65" s="12" customFormat="1" ht="25.9" customHeight="1">
      <c r="B318" s="173"/>
      <c r="D318" s="174" t="s">
        <v>82</v>
      </c>
      <c r="E318" s="175" t="s">
        <v>304</v>
      </c>
      <c r="F318" s="175" t="s">
        <v>2585</v>
      </c>
      <c r="I318" s="176"/>
      <c r="J318" s="176"/>
      <c r="K318" s="177">
        <f>BK318</f>
        <v>0</v>
      </c>
      <c r="M318" s="173"/>
      <c r="N318" s="178"/>
      <c r="O318" s="179"/>
      <c r="P318" s="179"/>
      <c r="Q318" s="180">
        <f>Q319</f>
        <v>0</v>
      </c>
      <c r="R318" s="180">
        <f>R319</f>
        <v>0</v>
      </c>
      <c r="S318" s="179"/>
      <c r="T318" s="181">
        <f>T319</f>
        <v>0</v>
      </c>
      <c r="U318" s="179"/>
      <c r="V318" s="181">
        <f>V319</f>
        <v>0</v>
      </c>
      <c r="W318" s="179"/>
      <c r="X318" s="182">
        <f>X319</f>
        <v>0</v>
      </c>
      <c r="AR318" s="174" t="s">
        <v>350</v>
      </c>
      <c r="AT318" s="183" t="s">
        <v>82</v>
      </c>
      <c r="AU318" s="183" t="s">
        <v>83</v>
      </c>
      <c r="AY318" s="174" t="s">
        <v>329</v>
      </c>
      <c r="BK318" s="184">
        <f>BK319</f>
        <v>0</v>
      </c>
    </row>
    <row r="319" spans="1:65" s="2" customFormat="1" ht="24.2" customHeight="1">
      <c r="A319" s="37"/>
      <c r="B319" s="153"/>
      <c r="C319" s="187" t="s">
        <v>1176</v>
      </c>
      <c r="D319" s="187" t="s">
        <v>331</v>
      </c>
      <c r="E319" s="188" t="s">
        <v>6831</v>
      </c>
      <c r="F319" s="189" t="s">
        <v>6832</v>
      </c>
      <c r="G319" s="190" t="s">
        <v>2589</v>
      </c>
      <c r="H319" s="191">
        <v>3</v>
      </c>
      <c r="I319" s="192"/>
      <c r="J319" s="192"/>
      <c r="K319" s="191">
        <f>ROUND(P319*H319,3)</f>
        <v>0</v>
      </c>
      <c r="L319" s="193"/>
      <c r="M319" s="38"/>
      <c r="N319" s="242" t="s">
        <v>1</v>
      </c>
      <c r="O319" s="243" t="s">
        <v>47</v>
      </c>
      <c r="P319" s="244">
        <f>I319+J319</f>
        <v>0</v>
      </c>
      <c r="Q319" s="244">
        <f>ROUND(I319*H319,3)</f>
        <v>0</v>
      </c>
      <c r="R319" s="244">
        <f>ROUND(J319*H319,3)</f>
        <v>0</v>
      </c>
      <c r="S319" s="245"/>
      <c r="T319" s="246">
        <f>S319*H319</f>
        <v>0</v>
      </c>
      <c r="U319" s="246">
        <v>0</v>
      </c>
      <c r="V319" s="246">
        <f>U319*H319</f>
        <v>0</v>
      </c>
      <c r="W319" s="246">
        <v>0</v>
      </c>
      <c r="X319" s="247">
        <f>W319*H319</f>
        <v>0</v>
      </c>
      <c r="Y319" s="37"/>
      <c r="Z319" s="37"/>
      <c r="AA319" s="37"/>
      <c r="AB319" s="37"/>
      <c r="AC319" s="37"/>
      <c r="AD319" s="37"/>
      <c r="AE319" s="37"/>
      <c r="AR319" s="199" t="s">
        <v>2590</v>
      </c>
      <c r="AT319" s="199" t="s">
        <v>331</v>
      </c>
      <c r="AU319" s="199" t="s">
        <v>90</v>
      </c>
      <c r="AY319" s="19" t="s">
        <v>329</v>
      </c>
      <c r="BE319" s="115">
        <f>IF(O319="základná",K319,0)</f>
        <v>0</v>
      </c>
      <c r="BF319" s="115">
        <f>IF(O319="znížená",K319,0)</f>
        <v>0</v>
      </c>
      <c r="BG319" s="115">
        <f>IF(O319="zákl. prenesená",K319,0)</f>
        <v>0</v>
      </c>
      <c r="BH319" s="115">
        <f>IF(O319="zníž. prenesená",K319,0)</f>
        <v>0</v>
      </c>
      <c r="BI319" s="115">
        <f>IF(O319="nulová",K319,0)</f>
        <v>0</v>
      </c>
      <c r="BJ319" s="19" t="s">
        <v>96</v>
      </c>
      <c r="BK319" s="200">
        <f>ROUND(P319*H319,3)</f>
        <v>0</v>
      </c>
      <c r="BL319" s="19" t="s">
        <v>2590</v>
      </c>
      <c r="BM319" s="199" t="s">
        <v>6833</v>
      </c>
    </row>
    <row r="320" spans="1:65" s="2" customFormat="1" ht="6.95" customHeight="1">
      <c r="A320" s="37"/>
      <c r="B320" s="55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38"/>
      <c r="N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</row>
  </sheetData>
  <autoFilter ref="C144:L319" xr:uid="{00000000-0009-0000-0000-000017000000}"/>
  <mergeCells count="20">
    <mergeCell ref="E131:H131"/>
    <mergeCell ref="E135:H135"/>
    <mergeCell ref="E133:H133"/>
    <mergeCell ref="E137:H137"/>
    <mergeCell ref="M2:Z2"/>
    <mergeCell ref="D115:F115"/>
    <mergeCell ref="D116:F116"/>
    <mergeCell ref="D117:F117"/>
    <mergeCell ref="D118:F118"/>
    <mergeCell ref="D119:F119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27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182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272</v>
      </c>
      <c r="M8" s="22"/>
    </row>
    <row r="9" spans="1:46" s="1" customFormat="1" ht="16.5" customHeight="1">
      <c r="B9" s="22"/>
      <c r="E9" s="324" t="s">
        <v>6454</v>
      </c>
      <c r="F9" s="275"/>
      <c r="G9" s="275"/>
      <c r="H9" s="275"/>
      <c r="M9" s="22"/>
    </row>
    <row r="10" spans="1:46" s="1" customFormat="1" ht="12" customHeight="1">
      <c r="B10" s="22"/>
      <c r="D10" s="29" t="s">
        <v>274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6455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6456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6834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21. 4. 2022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276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261</v>
      </c>
      <c r="E37" s="37"/>
      <c r="F37" s="37"/>
      <c r="G37" s="37"/>
      <c r="H37" s="37"/>
      <c r="I37" s="37"/>
      <c r="J37" s="37"/>
      <c r="K37" s="35">
        <f>K106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ROUND((SUM(BE106:BE113) + SUM(BE137:BE277)),  2)</f>
        <v>0</v>
      </c>
      <c r="G41" s="130"/>
      <c r="H41" s="130"/>
      <c r="I41" s="131">
        <v>0.2</v>
      </c>
      <c r="J41" s="130"/>
      <c r="K41" s="129">
        <f>ROUND(((SUM(BE106:BE113) + SUM(BE137:BE277))*I41),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ROUND((SUM(BF106:BF113) + SUM(BF137:BF277)),  2)</f>
        <v>0</v>
      </c>
      <c r="G42" s="130"/>
      <c r="H42" s="130"/>
      <c r="I42" s="131">
        <v>0.2</v>
      </c>
      <c r="J42" s="130"/>
      <c r="K42" s="129">
        <f>ROUND(((SUM(BF106:BF113) + SUM(BF137:BF277))*I42),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ROUND((SUM(BG106:BG113) + SUM(BG137:BG277)),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ROUND((SUM(BH106:BH113) + SUM(BH137:BH277)),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ROUND((SUM(BI106:BI113) + SUM(BI137:BI277)),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1" customFormat="1" ht="16.5" customHeight="1">
      <c r="B87" s="22"/>
      <c r="E87" s="324" t="s">
        <v>6454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274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6455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6456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1.1.2 - Podlahové kúrenie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21. 4. 2022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278</v>
      </c>
      <c r="D98" s="119"/>
      <c r="E98" s="119"/>
      <c r="F98" s="119"/>
      <c r="G98" s="119"/>
      <c r="H98" s="119"/>
      <c r="I98" s="141" t="s">
        <v>279</v>
      </c>
      <c r="J98" s="141" t="s">
        <v>280</v>
      </c>
      <c r="K98" s="141" t="s">
        <v>281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282</v>
      </c>
      <c r="D100" s="37"/>
      <c r="E100" s="37"/>
      <c r="F100" s="37"/>
      <c r="G100" s="37"/>
      <c r="H100" s="37"/>
      <c r="I100" s="79">
        <f t="shared" ref="I100:J102" si="0">Q137</f>
        <v>0</v>
      </c>
      <c r="J100" s="79">
        <f t="shared" si="0"/>
        <v>0</v>
      </c>
      <c r="K100" s="79">
        <f>K137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283</v>
      </c>
    </row>
    <row r="101" spans="1:65" s="9" customFormat="1" ht="24.95" customHeight="1">
      <c r="B101" s="143"/>
      <c r="D101" s="144" t="s">
        <v>291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K138</f>
        <v>0</v>
      </c>
      <c r="M101" s="143"/>
    </row>
    <row r="102" spans="1:65" s="10" customFormat="1" ht="19.899999999999999" customHeight="1">
      <c r="B102" s="147"/>
      <c r="D102" s="148" t="s">
        <v>6460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K139</f>
        <v>0</v>
      </c>
      <c r="M102" s="147"/>
    </row>
    <row r="103" spans="1:65" s="10" customFormat="1" ht="19.899999999999999" customHeight="1">
      <c r="B103" s="147"/>
      <c r="D103" s="148" t="s">
        <v>6835</v>
      </c>
      <c r="E103" s="149"/>
      <c r="F103" s="149"/>
      <c r="G103" s="149"/>
      <c r="H103" s="149"/>
      <c r="I103" s="150">
        <f>Q161</f>
        <v>0</v>
      </c>
      <c r="J103" s="150">
        <f>R161</f>
        <v>0</v>
      </c>
      <c r="K103" s="150">
        <f>K161</f>
        <v>0</v>
      </c>
      <c r="M103" s="147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302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323" t="s">
        <v>303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ref="BE107:BE112" si="1">IF(O107="základná",K107,0)</f>
        <v>0</v>
      </c>
      <c r="BF107" s="160">
        <f t="shared" ref="BF107:BF112" si="2">IF(O107="znížená",K107,0)</f>
        <v>0</v>
      </c>
      <c r="BG107" s="160">
        <f t="shared" ref="BG107:BG112" si="3">IF(O107="zákl. prenesená",K107,0)</f>
        <v>0</v>
      </c>
      <c r="BH107" s="160">
        <f t="shared" ref="BH107:BH112" si="4">IF(O107="zníž. prenesená",K107,0)</f>
        <v>0</v>
      </c>
      <c r="BI107" s="160">
        <f t="shared" ref="BI107:BI112" si="5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305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304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306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307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308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309</v>
      </c>
      <c r="E112" s="154"/>
      <c r="F112" s="154"/>
      <c r="G112" s="154"/>
      <c r="H112" s="154"/>
      <c r="I112" s="154"/>
      <c r="J112" s="154"/>
      <c r="K112" s="112">
        <f>ROUND(K34*T112,2)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310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31" s="2" customFormat="1" ht="11.25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266</v>
      </c>
      <c r="D114" s="119"/>
      <c r="E114" s="119"/>
      <c r="F114" s="119"/>
      <c r="G114" s="119"/>
      <c r="H114" s="119"/>
      <c r="I114" s="119"/>
      <c r="J114" s="119"/>
      <c r="K114" s="120">
        <f>ROUND(K100+K106,2)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311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24" t="str">
        <f>E7</f>
        <v>Krytá plaváreň Lučenec</v>
      </c>
      <c r="F123" s="325"/>
      <c r="G123" s="325"/>
      <c r="H123" s="325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272</v>
      </c>
      <c r="M124" s="22"/>
    </row>
    <row r="125" spans="1:31" s="1" customFormat="1" ht="16.5" customHeight="1">
      <c r="B125" s="22"/>
      <c r="E125" s="324" t="s">
        <v>6454</v>
      </c>
      <c r="F125" s="275"/>
      <c r="G125" s="275"/>
      <c r="H125" s="275"/>
      <c r="M125" s="22"/>
    </row>
    <row r="126" spans="1:31" s="1" customFormat="1" ht="12" customHeight="1">
      <c r="B126" s="22"/>
      <c r="C126" s="29" t="s">
        <v>274</v>
      </c>
      <c r="M126" s="22"/>
    </row>
    <row r="127" spans="1:31" s="2" customFormat="1" ht="16.5" customHeight="1">
      <c r="A127" s="37"/>
      <c r="B127" s="38"/>
      <c r="C127" s="37"/>
      <c r="D127" s="37"/>
      <c r="E127" s="329" t="s">
        <v>6455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6456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5" t="str">
        <f>E13</f>
        <v>1.1.2 - Podlahové kúrenie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F16</f>
        <v>ul. Športová, Lučenec</v>
      </c>
      <c r="G131" s="37"/>
      <c r="H131" s="37"/>
      <c r="I131" s="29" t="s">
        <v>21</v>
      </c>
      <c r="J131" s="63" t="str">
        <f>IF(J16="","",J16)</f>
        <v>21. 4. 2022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E19</f>
        <v>Mesto Lučenec</v>
      </c>
      <c r="G133" s="37"/>
      <c r="H133" s="37"/>
      <c r="I133" s="29" t="s">
        <v>29</v>
      </c>
      <c r="J133" s="32" t="str">
        <f>E25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IF(E22="","",E22)</f>
        <v>Vyplň údaj</v>
      </c>
      <c r="G134" s="37"/>
      <c r="H134" s="37"/>
      <c r="I134" s="29" t="s">
        <v>34</v>
      </c>
      <c r="J134" s="32" t="str">
        <f>E28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312</v>
      </c>
      <c r="D136" s="164" t="s">
        <v>66</v>
      </c>
      <c r="E136" s="164" t="s">
        <v>62</v>
      </c>
      <c r="F136" s="164" t="s">
        <v>63</v>
      </c>
      <c r="G136" s="164" t="s">
        <v>313</v>
      </c>
      <c r="H136" s="164" t="s">
        <v>314</v>
      </c>
      <c r="I136" s="164" t="s">
        <v>315</v>
      </c>
      <c r="J136" s="164" t="s">
        <v>316</v>
      </c>
      <c r="K136" s="165" t="s">
        <v>281</v>
      </c>
      <c r="L136" s="166" t="s">
        <v>317</v>
      </c>
      <c r="M136" s="167"/>
      <c r="N136" s="70" t="s">
        <v>1</v>
      </c>
      <c r="O136" s="71" t="s">
        <v>45</v>
      </c>
      <c r="P136" s="71" t="s">
        <v>318</v>
      </c>
      <c r="Q136" s="71" t="s">
        <v>319</v>
      </c>
      <c r="R136" s="71" t="s">
        <v>320</v>
      </c>
      <c r="S136" s="71" t="s">
        <v>321</v>
      </c>
      <c r="T136" s="71" t="s">
        <v>322</v>
      </c>
      <c r="U136" s="71" t="s">
        <v>323</v>
      </c>
      <c r="V136" s="71" t="s">
        <v>324</v>
      </c>
      <c r="W136" s="71" t="s">
        <v>325</v>
      </c>
      <c r="X136" s="72" t="s">
        <v>326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276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</f>
        <v>0</v>
      </c>
      <c r="R137" s="169">
        <f>R138</f>
        <v>0</v>
      </c>
      <c r="S137" s="74"/>
      <c r="T137" s="170">
        <f>T138</f>
        <v>0</v>
      </c>
      <c r="U137" s="74"/>
      <c r="V137" s="170">
        <f>V138</f>
        <v>2.19991</v>
      </c>
      <c r="W137" s="74"/>
      <c r="X137" s="171">
        <f>X138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283</v>
      </c>
      <c r="BK137" s="172">
        <f>BK138</f>
        <v>0</v>
      </c>
    </row>
    <row r="138" spans="1:65" s="12" customFormat="1" ht="25.9" customHeight="1">
      <c r="B138" s="173"/>
      <c r="D138" s="174" t="s">
        <v>82</v>
      </c>
      <c r="E138" s="175" t="s">
        <v>1022</v>
      </c>
      <c r="F138" s="175" t="s">
        <v>1023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Q139+Q161</f>
        <v>0</v>
      </c>
      <c r="R138" s="180">
        <f>R139+R161</f>
        <v>0</v>
      </c>
      <c r="S138" s="179"/>
      <c r="T138" s="181">
        <f>T139+T161</f>
        <v>0</v>
      </c>
      <c r="U138" s="179"/>
      <c r="V138" s="181">
        <f>V139+V161</f>
        <v>2.19991</v>
      </c>
      <c r="W138" s="179"/>
      <c r="X138" s="182">
        <f>X139+X161</f>
        <v>0</v>
      </c>
      <c r="AR138" s="174" t="s">
        <v>96</v>
      </c>
      <c r="AT138" s="183" t="s">
        <v>82</v>
      </c>
      <c r="AU138" s="183" t="s">
        <v>83</v>
      </c>
      <c r="AY138" s="174" t="s">
        <v>329</v>
      </c>
      <c r="BK138" s="184">
        <f>BK139+BK161</f>
        <v>0</v>
      </c>
    </row>
    <row r="139" spans="1:65" s="12" customFormat="1" ht="22.9" customHeight="1">
      <c r="B139" s="173"/>
      <c r="D139" s="174" t="s">
        <v>82</v>
      </c>
      <c r="E139" s="185" t="s">
        <v>6680</v>
      </c>
      <c r="F139" s="185" t="s">
        <v>6681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SUM(Q140:Q160)</f>
        <v>0</v>
      </c>
      <c r="R139" s="180">
        <f>SUM(R140:R160)</f>
        <v>0</v>
      </c>
      <c r="S139" s="179"/>
      <c r="T139" s="181">
        <f>SUM(T140:T160)</f>
        <v>0</v>
      </c>
      <c r="U139" s="179"/>
      <c r="V139" s="181">
        <f>SUM(V140:V160)</f>
        <v>3.2730000000000002E-2</v>
      </c>
      <c r="W139" s="179"/>
      <c r="X139" s="182">
        <f>SUM(X140:X160)</f>
        <v>0</v>
      </c>
      <c r="AR139" s="174" t="s">
        <v>96</v>
      </c>
      <c r="AT139" s="183" t="s">
        <v>82</v>
      </c>
      <c r="AU139" s="183" t="s">
        <v>90</v>
      </c>
      <c r="AY139" s="174" t="s">
        <v>329</v>
      </c>
      <c r="BK139" s="184">
        <f>SUM(BK140:BK160)</f>
        <v>0</v>
      </c>
    </row>
    <row r="140" spans="1:65" s="2" customFormat="1" ht="24.2" customHeight="1">
      <c r="A140" s="37"/>
      <c r="B140" s="153"/>
      <c r="C140" s="187" t="s">
        <v>90</v>
      </c>
      <c r="D140" s="187" t="s">
        <v>331</v>
      </c>
      <c r="E140" s="188" t="s">
        <v>6836</v>
      </c>
      <c r="F140" s="189" t="s">
        <v>6837</v>
      </c>
      <c r="G140" s="190" t="s">
        <v>646</v>
      </c>
      <c r="H140" s="191">
        <v>11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1.0000000000000001E-5</v>
      </c>
      <c r="V140" s="197">
        <f>U140*H140</f>
        <v>1.1E-4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464</v>
      </c>
      <c r="AT140" s="199" t="s">
        <v>331</v>
      </c>
      <c r="AU140" s="199" t="s">
        <v>96</v>
      </c>
      <c r="AY140" s="19" t="s">
        <v>329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464</v>
      </c>
      <c r="BM140" s="199" t="s">
        <v>6838</v>
      </c>
    </row>
    <row r="141" spans="1:65" s="2" customFormat="1" ht="49.15" customHeight="1">
      <c r="A141" s="37"/>
      <c r="B141" s="153"/>
      <c r="C141" s="233" t="s">
        <v>96</v>
      </c>
      <c r="D141" s="233" t="s">
        <v>483</v>
      </c>
      <c r="E141" s="234" t="s">
        <v>6839</v>
      </c>
      <c r="F141" s="235" t="s">
        <v>6840</v>
      </c>
      <c r="G141" s="236" t="s">
        <v>646</v>
      </c>
      <c r="H141" s="237">
        <v>11</v>
      </c>
      <c r="I141" s="238"/>
      <c r="J141" s="239"/>
      <c r="K141" s="237">
        <f>ROUND(P141*H141,3)</f>
        <v>0</v>
      </c>
      <c r="L141" s="239"/>
      <c r="M141" s="240"/>
      <c r="N141" s="241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1.2199999999999999E-3</v>
      </c>
      <c r="V141" s="197">
        <f>U141*H141</f>
        <v>1.342E-2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595</v>
      </c>
      <c r="AT141" s="199" t="s">
        <v>483</v>
      </c>
      <c r="AU141" s="199" t="s">
        <v>96</v>
      </c>
      <c r="AY141" s="19" t="s">
        <v>329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464</v>
      </c>
      <c r="BM141" s="199" t="s">
        <v>6841</v>
      </c>
    </row>
    <row r="142" spans="1:65" s="13" customFormat="1" ht="11.25">
      <c r="B142" s="201"/>
      <c r="D142" s="202" t="s">
        <v>348</v>
      </c>
      <c r="E142" s="203" t="s">
        <v>1</v>
      </c>
      <c r="F142" s="204" t="s">
        <v>6842</v>
      </c>
      <c r="H142" s="205">
        <v>11</v>
      </c>
      <c r="I142" s="206"/>
      <c r="J142" s="206"/>
      <c r="M142" s="201"/>
      <c r="N142" s="207"/>
      <c r="O142" s="208"/>
      <c r="P142" s="208"/>
      <c r="Q142" s="208"/>
      <c r="R142" s="208"/>
      <c r="S142" s="208"/>
      <c r="T142" s="208"/>
      <c r="U142" s="208"/>
      <c r="V142" s="208"/>
      <c r="W142" s="208"/>
      <c r="X142" s="209"/>
      <c r="AT142" s="203" t="s">
        <v>348</v>
      </c>
      <c r="AU142" s="203" t="s">
        <v>96</v>
      </c>
      <c r="AV142" s="13" t="s">
        <v>96</v>
      </c>
      <c r="AW142" s="13" t="s">
        <v>4</v>
      </c>
      <c r="AX142" s="13" t="s">
        <v>90</v>
      </c>
      <c r="AY142" s="203" t="s">
        <v>329</v>
      </c>
    </row>
    <row r="143" spans="1:65" s="2" customFormat="1" ht="16.5" customHeight="1">
      <c r="A143" s="37"/>
      <c r="B143" s="153"/>
      <c r="C143" s="187" t="s">
        <v>178</v>
      </c>
      <c r="D143" s="187" t="s">
        <v>331</v>
      </c>
      <c r="E143" s="188" t="s">
        <v>6843</v>
      </c>
      <c r="F143" s="189" t="s">
        <v>6844</v>
      </c>
      <c r="G143" s="190" t="s">
        <v>646</v>
      </c>
      <c r="H143" s="191">
        <v>204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464</v>
      </c>
      <c r="AT143" s="199" t="s">
        <v>331</v>
      </c>
      <c r="AU143" s="199" t="s">
        <v>96</v>
      </c>
      <c r="AY143" s="19" t="s">
        <v>329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464</v>
      </c>
      <c r="BM143" s="199" t="s">
        <v>6845</v>
      </c>
    </row>
    <row r="144" spans="1:65" s="13" customFormat="1" ht="11.25">
      <c r="B144" s="201"/>
      <c r="D144" s="202" t="s">
        <v>348</v>
      </c>
      <c r="E144" s="203" t="s">
        <v>1</v>
      </c>
      <c r="F144" s="204" t="s">
        <v>6846</v>
      </c>
      <c r="H144" s="205">
        <v>10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348</v>
      </c>
      <c r="AU144" s="203" t="s">
        <v>96</v>
      </c>
      <c r="AV144" s="13" t="s">
        <v>96</v>
      </c>
      <c r="AW144" s="13" t="s">
        <v>4</v>
      </c>
      <c r="AX144" s="13" t="s">
        <v>83</v>
      </c>
      <c r="AY144" s="203" t="s">
        <v>329</v>
      </c>
    </row>
    <row r="145" spans="1:65" s="13" customFormat="1" ht="11.25">
      <c r="B145" s="201"/>
      <c r="D145" s="202" t="s">
        <v>348</v>
      </c>
      <c r="E145" s="203" t="s">
        <v>1</v>
      </c>
      <c r="F145" s="204" t="s">
        <v>6847</v>
      </c>
      <c r="H145" s="205">
        <v>14</v>
      </c>
      <c r="I145" s="206"/>
      <c r="J145" s="206"/>
      <c r="M145" s="201"/>
      <c r="N145" s="207"/>
      <c r="O145" s="208"/>
      <c r="P145" s="208"/>
      <c r="Q145" s="208"/>
      <c r="R145" s="208"/>
      <c r="S145" s="208"/>
      <c r="T145" s="208"/>
      <c r="U145" s="208"/>
      <c r="V145" s="208"/>
      <c r="W145" s="208"/>
      <c r="X145" s="209"/>
      <c r="AT145" s="203" t="s">
        <v>348</v>
      </c>
      <c r="AU145" s="203" t="s">
        <v>96</v>
      </c>
      <c r="AV145" s="13" t="s">
        <v>96</v>
      </c>
      <c r="AW145" s="13" t="s">
        <v>4</v>
      </c>
      <c r="AX145" s="13" t="s">
        <v>83</v>
      </c>
      <c r="AY145" s="203" t="s">
        <v>329</v>
      </c>
    </row>
    <row r="146" spans="1:65" s="13" customFormat="1" ht="11.25">
      <c r="B146" s="201"/>
      <c r="D146" s="202" t="s">
        <v>348</v>
      </c>
      <c r="E146" s="203" t="s">
        <v>1</v>
      </c>
      <c r="F146" s="204" t="s">
        <v>6848</v>
      </c>
      <c r="H146" s="205">
        <v>12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348</v>
      </c>
      <c r="AU146" s="203" t="s">
        <v>96</v>
      </c>
      <c r="AV146" s="13" t="s">
        <v>96</v>
      </c>
      <c r="AW146" s="13" t="s">
        <v>4</v>
      </c>
      <c r="AX146" s="13" t="s">
        <v>83</v>
      </c>
      <c r="AY146" s="203" t="s">
        <v>329</v>
      </c>
    </row>
    <row r="147" spans="1:65" s="13" customFormat="1" ht="11.25">
      <c r="B147" s="201"/>
      <c r="D147" s="202" t="s">
        <v>348</v>
      </c>
      <c r="E147" s="203" t="s">
        <v>1</v>
      </c>
      <c r="F147" s="204" t="s">
        <v>6849</v>
      </c>
      <c r="H147" s="205">
        <v>32</v>
      </c>
      <c r="I147" s="206"/>
      <c r="J147" s="206"/>
      <c r="M147" s="201"/>
      <c r="N147" s="207"/>
      <c r="O147" s="208"/>
      <c r="P147" s="208"/>
      <c r="Q147" s="208"/>
      <c r="R147" s="208"/>
      <c r="S147" s="208"/>
      <c r="T147" s="208"/>
      <c r="U147" s="208"/>
      <c r="V147" s="208"/>
      <c r="W147" s="208"/>
      <c r="X147" s="209"/>
      <c r="AT147" s="203" t="s">
        <v>348</v>
      </c>
      <c r="AU147" s="203" t="s">
        <v>96</v>
      </c>
      <c r="AV147" s="13" t="s">
        <v>96</v>
      </c>
      <c r="AW147" s="13" t="s">
        <v>4</v>
      </c>
      <c r="AX147" s="13" t="s">
        <v>83</v>
      </c>
      <c r="AY147" s="203" t="s">
        <v>329</v>
      </c>
    </row>
    <row r="148" spans="1:65" s="13" customFormat="1" ht="11.25">
      <c r="B148" s="201"/>
      <c r="D148" s="202" t="s">
        <v>348</v>
      </c>
      <c r="E148" s="203" t="s">
        <v>1</v>
      </c>
      <c r="F148" s="204" t="s">
        <v>6850</v>
      </c>
      <c r="H148" s="205">
        <v>18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348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329</v>
      </c>
    </row>
    <row r="149" spans="1:65" s="13" customFormat="1" ht="11.25">
      <c r="B149" s="201"/>
      <c r="D149" s="202" t="s">
        <v>348</v>
      </c>
      <c r="E149" s="203" t="s">
        <v>1</v>
      </c>
      <c r="F149" s="204" t="s">
        <v>6851</v>
      </c>
      <c r="H149" s="205">
        <v>44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348</v>
      </c>
      <c r="AU149" s="203" t="s">
        <v>96</v>
      </c>
      <c r="AV149" s="13" t="s">
        <v>96</v>
      </c>
      <c r="AW149" s="13" t="s">
        <v>4</v>
      </c>
      <c r="AX149" s="13" t="s">
        <v>83</v>
      </c>
      <c r="AY149" s="203" t="s">
        <v>329</v>
      </c>
    </row>
    <row r="150" spans="1:65" s="13" customFormat="1" ht="11.25">
      <c r="B150" s="201"/>
      <c r="D150" s="202" t="s">
        <v>348</v>
      </c>
      <c r="E150" s="203" t="s">
        <v>1</v>
      </c>
      <c r="F150" s="204" t="s">
        <v>6852</v>
      </c>
      <c r="H150" s="205">
        <v>48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348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329</v>
      </c>
    </row>
    <row r="151" spans="1:65" s="13" customFormat="1" ht="11.25">
      <c r="B151" s="201"/>
      <c r="D151" s="202" t="s">
        <v>348</v>
      </c>
      <c r="E151" s="203" t="s">
        <v>1</v>
      </c>
      <c r="F151" s="204" t="s">
        <v>6853</v>
      </c>
      <c r="H151" s="205">
        <v>26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348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329</v>
      </c>
    </row>
    <row r="152" spans="1:65" s="15" customFormat="1" ht="11.25">
      <c r="B152" s="217"/>
      <c r="D152" s="202" t="s">
        <v>348</v>
      </c>
      <c r="E152" s="218" t="s">
        <v>1</v>
      </c>
      <c r="F152" s="219" t="s">
        <v>380</v>
      </c>
      <c r="H152" s="220">
        <v>204</v>
      </c>
      <c r="I152" s="221"/>
      <c r="J152" s="221"/>
      <c r="M152" s="217"/>
      <c r="N152" s="222"/>
      <c r="O152" s="223"/>
      <c r="P152" s="223"/>
      <c r="Q152" s="223"/>
      <c r="R152" s="223"/>
      <c r="S152" s="223"/>
      <c r="T152" s="223"/>
      <c r="U152" s="223"/>
      <c r="V152" s="223"/>
      <c r="W152" s="223"/>
      <c r="X152" s="224"/>
      <c r="AT152" s="218" t="s">
        <v>348</v>
      </c>
      <c r="AU152" s="218" t="s">
        <v>96</v>
      </c>
      <c r="AV152" s="15" t="s">
        <v>335</v>
      </c>
      <c r="AW152" s="15" t="s">
        <v>4</v>
      </c>
      <c r="AX152" s="15" t="s">
        <v>90</v>
      </c>
      <c r="AY152" s="218" t="s">
        <v>329</v>
      </c>
    </row>
    <row r="153" spans="1:65" s="2" customFormat="1" ht="55.5" customHeight="1">
      <c r="A153" s="37"/>
      <c r="B153" s="153"/>
      <c r="C153" s="233" t="s">
        <v>335</v>
      </c>
      <c r="D153" s="233" t="s">
        <v>483</v>
      </c>
      <c r="E153" s="234" t="s">
        <v>6854</v>
      </c>
      <c r="F153" s="235" t="s">
        <v>6855</v>
      </c>
      <c r="G153" s="236" t="s">
        <v>646</v>
      </c>
      <c r="H153" s="237">
        <v>204</v>
      </c>
      <c r="I153" s="238"/>
      <c r="J153" s="239"/>
      <c r="K153" s="237">
        <f>ROUND(P153*H153,3)</f>
        <v>0</v>
      </c>
      <c r="L153" s="239"/>
      <c r="M153" s="240"/>
      <c r="N153" s="241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6.9999999999999994E-5</v>
      </c>
      <c r="V153" s="197">
        <f>U153*H153</f>
        <v>1.4279999999999999E-2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595</v>
      </c>
      <c r="AT153" s="199" t="s">
        <v>483</v>
      </c>
      <c r="AU153" s="199" t="s">
        <v>96</v>
      </c>
      <c r="AY153" s="19" t="s">
        <v>329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464</v>
      </c>
      <c r="BM153" s="199" t="s">
        <v>6856</v>
      </c>
    </row>
    <row r="154" spans="1:65" s="2" customFormat="1" ht="16.5" customHeight="1">
      <c r="A154" s="37"/>
      <c r="B154" s="153"/>
      <c r="C154" s="187" t="s">
        <v>350</v>
      </c>
      <c r="D154" s="187" t="s">
        <v>331</v>
      </c>
      <c r="E154" s="188" t="s">
        <v>6857</v>
      </c>
      <c r="F154" s="189" t="s">
        <v>6858</v>
      </c>
      <c r="G154" s="190" t="s">
        <v>646</v>
      </c>
      <c r="H154" s="191">
        <v>8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1.0000000000000001E-5</v>
      </c>
      <c r="V154" s="197">
        <f>U154*H154</f>
        <v>8.0000000000000007E-5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464</v>
      </c>
      <c r="AT154" s="199" t="s">
        <v>331</v>
      </c>
      <c r="AU154" s="199" t="s">
        <v>96</v>
      </c>
      <c r="AY154" s="19" t="s">
        <v>329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464</v>
      </c>
      <c r="BM154" s="199" t="s">
        <v>6859</v>
      </c>
    </row>
    <row r="155" spans="1:65" s="2" customFormat="1" ht="49.15" customHeight="1">
      <c r="A155" s="37"/>
      <c r="B155" s="153"/>
      <c r="C155" s="233" t="s">
        <v>355</v>
      </c>
      <c r="D155" s="233" t="s">
        <v>483</v>
      </c>
      <c r="E155" s="234" t="s">
        <v>6860</v>
      </c>
      <c r="F155" s="235" t="s">
        <v>6861</v>
      </c>
      <c r="G155" s="236" t="s">
        <v>646</v>
      </c>
      <c r="H155" s="237">
        <v>8</v>
      </c>
      <c r="I155" s="238"/>
      <c r="J155" s="239"/>
      <c r="K155" s="237">
        <f>ROUND(P155*H155,3)</f>
        <v>0</v>
      </c>
      <c r="L155" s="239"/>
      <c r="M155" s="240"/>
      <c r="N155" s="241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3.5E-4</v>
      </c>
      <c r="V155" s="197">
        <f>U155*H155</f>
        <v>2.8E-3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595</v>
      </c>
      <c r="AT155" s="199" t="s">
        <v>483</v>
      </c>
      <c r="AU155" s="199" t="s">
        <v>96</v>
      </c>
      <c r="AY155" s="19" t="s">
        <v>329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464</v>
      </c>
      <c r="BM155" s="199" t="s">
        <v>6862</v>
      </c>
    </row>
    <row r="156" spans="1:65" s="13" customFormat="1" ht="11.25">
      <c r="B156" s="201"/>
      <c r="D156" s="202" t="s">
        <v>348</v>
      </c>
      <c r="E156" s="203" t="s">
        <v>1</v>
      </c>
      <c r="F156" s="204" t="s">
        <v>6863</v>
      </c>
      <c r="H156" s="205">
        <v>8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348</v>
      </c>
      <c r="AU156" s="203" t="s">
        <v>96</v>
      </c>
      <c r="AV156" s="13" t="s">
        <v>96</v>
      </c>
      <c r="AW156" s="13" t="s">
        <v>4</v>
      </c>
      <c r="AX156" s="13" t="s">
        <v>90</v>
      </c>
      <c r="AY156" s="203" t="s">
        <v>329</v>
      </c>
    </row>
    <row r="157" spans="1:65" s="2" customFormat="1" ht="16.5" customHeight="1">
      <c r="A157" s="37"/>
      <c r="B157" s="153"/>
      <c r="C157" s="187" t="s">
        <v>359</v>
      </c>
      <c r="D157" s="187" t="s">
        <v>331</v>
      </c>
      <c r="E157" s="188" t="s">
        <v>6864</v>
      </c>
      <c r="F157" s="189" t="s">
        <v>6865</v>
      </c>
      <c r="G157" s="190" t="s">
        <v>646</v>
      </c>
      <c r="H157" s="191">
        <v>3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1.0000000000000001E-5</v>
      </c>
      <c r="V157" s="197">
        <f>U157*H157</f>
        <v>3.0000000000000004E-5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464</v>
      </c>
      <c r="AT157" s="199" t="s">
        <v>331</v>
      </c>
      <c r="AU157" s="199" t="s">
        <v>96</v>
      </c>
      <c r="AY157" s="19" t="s">
        <v>329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464</v>
      </c>
      <c r="BM157" s="199" t="s">
        <v>6866</v>
      </c>
    </row>
    <row r="158" spans="1:65" s="2" customFormat="1" ht="49.15" customHeight="1">
      <c r="A158" s="37"/>
      <c r="B158" s="153"/>
      <c r="C158" s="233" t="s">
        <v>364</v>
      </c>
      <c r="D158" s="233" t="s">
        <v>483</v>
      </c>
      <c r="E158" s="234" t="s">
        <v>6867</v>
      </c>
      <c r="F158" s="235" t="s">
        <v>6868</v>
      </c>
      <c r="G158" s="236" t="s">
        <v>646</v>
      </c>
      <c r="H158" s="237">
        <v>3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6.7000000000000002E-4</v>
      </c>
      <c r="V158" s="197">
        <f>U158*H158</f>
        <v>2.0100000000000001E-3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595</v>
      </c>
      <c r="AT158" s="199" t="s">
        <v>483</v>
      </c>
      <c r="AU158" s="199" t="s">
        <v>96</v>
      </c>
      <c r="AY158" s="19" t="s">
        <v>329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464</v>
      </c>
      <c r="BM158" s="199" t="s">
        <v>6869</v>
      </c>
    </row>
    <row r="159" spans="1:65" s="13" customFormat="1" ht="11.25">
      <c r="B159" s="201"/>
      <c r="D159" s="202" t="s">
        <v>348</v>
      </c>
      <c r="E159" s="203" t="s">
        <v>1</v>
      </c>
      <c r="F159" s="204" t="s">
        <v>6870</v>
      </c>
      <c r="H159" s="205">
        <v>3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348</v>
      </c>
      <c r="AU159" s="203" t="s">
        <v>96</v>
      </c>
      <c r="AV159" s="13" t="s">
        <v>96</v>
      </c>
      <c r="AW159" s="13" t="s">
        <v>4</v>
      </c>
      <c r="AX159" s="13" t="s">
        <v>90</v>
      </c>
      <c r="AY159" s="203" t="s">
        <v>329</v>
      </c>
    </row>
    <row r="160" spans="1:65" s="2" customFormat="1" ht="21.75" customHeight="1">
      <c r="A160" s="37"/>
      <c r="B160" s="153"/>
      <c r="C160" s="187" t="s">
        <v>369</v>
      </c>
      <c r="D160" s="187" t="s">
        <v>331</v>
      </c>
      <c r="E160" s="188" t="s">
        <v>6871</v>
      </c>
      <c r="F160" s="189" t="s">
        <v>6829</v>
      </c>
      <c r="G160" s="190" t="s">
        <v>486</v>
      </c>
      <c r="H160" s="191">
        <v>3.3000000000000002E-2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464</v>
      </c>
      <c r="AT160" s="199" t="s">
        <v>331</v>
      </c>
      <c r="AU160" s="199" t="s">
        <v>96</v>
      </c>
      <c r="AY160" s="19" t="s">
        <v>329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464</v>
      </c>
      <c r="BM160" s="199" t="s">
        <v>6872</v>
      </c>
    </row>
    <row r="161" spans="1:65" s="12" customFormat="1" ht="22.9" customHeight="1">
      <c r="B161" s="173"/>
      <c r="D161" s="174" t="s">
        <v>82</v>
      </c>
      <c r="E161" s="185" t="s">
        <v>6873</v>
      </c>
      <c r="F161" s="185" t="s">
        <v>6874</v>
      </c>
      <c r="I161" s="176"/>
      <c r="J161" s="176"/>
      <c r="K161" s="186">
        <f>BK161</f>
        <v>0</v>
      </c>
      <c r="M161" s="173"/>
      <c r="N161" s="178"/>
      <c r="O161" s="179"/>
      <c r="P161" s="179"/>
      <c r="Q161" s="180">
        <f>SUM(Q162:Q277)</f>
        <v>0</v>
      </c>
      <c r="R161" s="180">
        <f>SUM(R162:R277)</f>
        <v>0</v>
      </c>
      <c r="S161" s="179"/>
      <c r="T161" s="181">
        <f>SUM(T162:T277)</f>
        <v>0</v>
      </c>
      <c r="U161" s="179"/>
      <c r="V161" s="181">
        <f>SUM(V162:V277)</f>
        <v>2.1671800000000001</v>
      </c>
      <c r="W161" s="179"/>
      <c r="X161" s="182">
        <f>SUM(X162:X277)</f>
        <v>0</v>
      </c>
      <c r="AR161" s="174" t="s">
        <v>96</v>
      </c>
      <c r="AT161" s="183" t="s">
        <v>82</v>
      </c>
      <c r="AU161" s="183" t="s">
        <v>90</v>
      </c>
      <c r="AY161" s="174" t="s">
        <v>329</v>
      </c>
      <c r="BK161" s="184">
        <f>SUM(BK162:BK277)</f>
        <v>0</v>
      </c>
    </row>
    <row r="162" spans="1:65" s="2" customFormat="1" ht="37.9" customHeight="1">
      <c r="A162" s="37"/>
      <c r="B162" s="153"/>
      <c r="C162" s="187" t="s">
        <v>381</v>
      </c>
      <c r="D162" s="187" t="s">
        <v>331</v>
      </c>
      <c r="E162" s="188" t="s">
        <v>6875</v>
      </c>
      <c r="F162" s="189" t="s">
        <v>6876</v>
      </c>
      <c r="G162" s="190" t="s">
        <v>334</v>
      </c>
      <c r="H162" s="191">
        <v>205.8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2.96E-3</v>
      </c>
      <c r="V162" s="197">
        <f>U162*H162</f>
        <v>0.60916800000000004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464</v>
      </c>
      <c r="AT162" s="199" t="s">
        <v>331</v>
      </c>
      <c r="AU162" s="199" t="s">
        <v>96</v>
      </c>
      <c r="AY162" s="19" t="s">
        <v>329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464</v>
      </c>
      <c r="BM162" s="199" t="s">
        <v>6877</v>
      </c>
    </row>
    <row r="163" spans="1:65" s="13" customFormat="1" ht="11.25">
      <c r="B163" s="201"/>
      <c r="D163" s="202" t="s">
        <v>348</v>
      </c>
      <c r="E163" s="203" t="s">
        <v>1</v>
      </c>
      <c r="F163" s="204" t="s">
        <v>6878</v>
      </c>
      <c r="H163" s="205">
        <v>12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348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329</v>
      </c>
    </row>
    <row r="164" spans="1:65" s="13" customFormat="1" ht="11.25">
      <c r="B164" s="201"/>
      <c r="D164" s="202" t="s">
        <v>348</v>
      </c>
      <c r="E164" s="203" t="s">
        <v>1</v>
      </c>
      <c r="F164" s="204" t="s">
        <v>6879</v>
      </c>
      <c r="H164" s="205">
        <v>4.5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348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329</v>
      </c>
    </row>
    <row r="165" spans="1:65" s="13" customFormat="1" ht="11.25">
      <c r="B165" s="201"/>
      <c r="D165" s="202" t="s">
        <v>348</v>
      </c>
      <c r="E165" s="203" t="s">
        <v>1</v>
      </c>
      <c r="F165" s="204" t="s">
        <v>6880</v>
      </c>
      <c r="H165" s="205">
        <v>5.8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348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329</v>
      </c>
    </row>
    <row r="166" spans="1:65" s="13" customFormat="1" ht="11.25">
      <c r="B166" s="201"/>
      <c r="D166" s="202" t="s">
        <v>348</v>
      </c>
      <c r="E166" s="203" t="s">
        <v>1</v>
      </c>
      <c r="F166" s="204" t="s">
        <v>6881</v>
      </c>
      <c r="H166" s="205">
        <v>18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348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329</v>
      </c>
    </row>
    <row r="167" spans="1:65" s="13" customFormat="1" ht="11.25">
      <c r="B167" s="201"/>
      <c r="D167" s="202" t="s">
        <v>348</v>
      </c>
      <c r="E167" s="203" t="s">
        <v>1</v>
      </c>
      <c r="F167" s="204" t="s">
        <v>6882</v>
      </c>
      <c r="H167" s="205">
        <v>46.6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348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329</v>
      </c>
    </row>
    <row r="168" spans="1:65" s="13" customFormat="1" ht="11.25">
      <c r="B168" s="201"/>
      <c r="D168" s="202" t="s">
        <v>348</v>
      </c>
      <c r="E168" s="203" t="s">
        <v>1</v>
      </c>
      <c r="F168" s="204" t="s">
        <v>6883</v>
      </c>
      <c r="H168" s="205">
        <v>0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348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329</v>
      </c>
    </row>
    <row r="169" spans="1:65" s="13" customFormat="1" ht="11.25">
      <c r="B169" s="201"/>
      <c r="D169" s="202" t="s">
        <v>348</v>
      </c>
      <c r="E169" s="203" t="s">
        <v>1</v>
      </c>
      <c r="F169" s="204" t="s">
        <v>6884</v>
      </c>
      <c r="H169" s="205">
        <v>0</v>
      </c>
      <c r="I169" s="206"/>
      <c r="J169" s="206"/>
      <c r="M169" s="201"/>
      <c r="N169" s="207"/>
      <c r="O169" s="208"/>
      <c r="P169" s="208"/>
      <c r="Q169" s="208"/>
      <c r="R169" s="208"/>
      <c r="S169" s="208"/>
      <c r="T169" s="208"/>
      <c r="U169" s="208"/>
      <c r="V169" s="208"/>
      <c r="W169" s="208"/>
      <c r="X169" s="209"/>
      <c r="AT169" s="203" t="s">
        <v>348</v>
      </c>
      <c r="AU169" s="203" t="s">
        <v>96</v>
      </c>
      <c r="AV169" s="13" t="s">
        <v>96</v>
      </c>
      <c r="AW169" s="13" t="s">
        <v>4</v>
      </c>
      <c r="AX169" s="13" t="s">
        <v>83</v>
      </c>
      <c r="AY169" s="203" t="s">
        <v>329</v>
      </c>
    </row>
    <row r="170" spans="1:65" s="13" customFormat="1" ht="11.25">
      <c r="B170" s="201"/>
      <c r="D170" s="202" t="s">
        <v>348</v>
      </c>
      <c r="E170" s="203" t="s">
        <v>1</v>
      </c>
      <c r="F170" s="204" t="s">
        <v>6885</v>
      </c>
      <c r="H170" s="205">
        <v>28.8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348</v>
      </c>
      <c r="AU170" s="203" t="s">
        <v>96</v>
      </c>
      <c r="AV170" s="13" t="s">
        <v>96</v>
      </c>
      <c r="AW170" s="13" t="s">
        <v>4</v>
      </c>
      <c r="AX170" s="13" t="s">
        <v>83</v>
      </c>
      <c r="AY170" s="203" t="s">
        <v>329</v>
      </c>
    </row>
    <row r="171" spans="1:65" s="13" customFormat="1" ht="11.25">
      <c r="B171" s="201"/>
      <c r="D171" s="202" t="s">
        <v>348</v>
      </c>
      <c r="E171" s="203" t="s">
        <v>1</v>
      </c>
      <c r="F171" s="204" t="s">
        <v>6886</v>
      </c>
      <c r="H171" s="205">
        <v>53.1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348</v>
      </c>
      <c r="AU171" s="203" t="s">
        <v>96</v>
      </c>
      <c r="AV171" s="13" t="s">
        <v>96</v>
      </c>
      <c r="AW171" s="13" t="s">
        <v>4</v>
      </c>
      <c r="AX171" s="13" t="s">
        <v>83</v>
      </c>
      <c r="AY171" s="203" t="s">
        <v>329</v>
      </c>
    </row>
    <row r="172" spans="1:65" s="13" customFormat="1" ht="11.25">
      <c r="B172" s="201"/>
      <c r="D172" s="202" t="s">
        <v>348</v>
      </c>
      <c r="E172" s="203" t="s">
        <v>1</v>
      </c>
      <c r="F172" s="204" t="s">
        <v>6887</v>
      </c>
      <c r="H172" s="205">
        <v>32.1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348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329</v>
      </c>
    </row>
    <row r="173" spans="1:65" s="13" customFormat="1" ht="11.25">
      <c r="B173" s="201"/>
      <c r="D173" s="202" t="s">
        <v>348</v>
      </c>
      <c r="E173" s="203" t="s">
        <v>1</v>
      </c>
      <c r="F173" s="204" t="s">
        <v>6888</v>
      </c>
      <c r="H173" s="205">
        <v>4.9000000000000004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348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329</v>
      </c>
    </row>
    <row r="174" spans="1:65" s="15" customFormat="1" ht="11.25">
      <c r="B174" s="217"/>
      <c r="D174" s="202" t="s">
        <v>348</v>
      </c>
      <c r="E174" s="218" t="s">
        <v>1</v>
      </c>
      <c r="F174" s="219" t="s">
        <v>380</v>
      </c>
      <c r="H174" s="220">
        <v>205.8</v>
      </c>
      <c r="I174" s="221"/>
      <c r="J174" s="221"/>
      <c r="M174" s="217"/>
      <c r="N174" s="222"/>
      <c r="O174" s="223"/>
      <c r="P174" s="223"/>
      <c r="Q174" s="223"/>
      <c r="R174" s="223"/>
      <c r="S174" s="223"/>
      <c r="T174" s="223"/>
      <c r="U174" s="223"/>
      <c r="V174" s="223"/>
      <c r="W174" s="223"/>
      <c r="X174" s="224"/>
      <c r="AT174" s="218" t="s">
        <v>348</v>
      </c>
      <c r="AU174" s="218" t="s">
        <v>96</v>
      </c>
      <c r="AV174" s="15" t="s">
        <v>335</v>
      </c>
      <c r="AW174" s="15" t="s">
        <v>4</v>
      </c>
      <c r="AX174" s="15" t="s">
        <v>90</v>
      </c>
      <c r="AY174" s="218" t="s">
        <v>329</v>
      </c>
    </row>
    <row r="175" spans="1:65" s="2" customFormat="1" ht="37.9" customHeight="1">
      <c r="A175" s="37"/>
      <c r="B175" s="153"/>
      <c r="C175" s="187" t="s">
        <v>386</v>
      </c>
      <c r="D175" s="187" t="s">
        <v>331</v>
      </c>
      <c r="E175" s="188" t="s">
        <v>6889</v>
      </c>
      <c r="F175" s="189" t="s">
        <v>6890</v>
      </c>
      <c r="G175" s="190" t="s">
        <v>334</v>
      </c>
      <c r="H175" s="191">
        <v>208.9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2.5200000000000001E-3</v>
      </c>
      <c r="V175" s="197">
        <f>U175*H175</f>
        <v>0.52642800000000001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464</v>
      </c>
      <c r="AT175" s="199" t="s">
        <v>331</v>
      </c>
      <c r="AU175" s="199" t="s">
        <v>96</v>
      </c>
      <c r="AY175" s="19" t="s">
        <v>329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464</v>
      </c>
      <c r="BM175" s="199" t="s">
        <v>6891</v>
      </c>
    </row>
    <row r="176" spans="1:65" s="13" customFormat="1" ht="11.25">
      <c r="B176" s="201"/>
      <c r="D176" s="202" t="s">
        <v>348</v>
      </c>
      <c r="E176" s="203" t="s">
        <v>1</v>
      </c>
      <c r="F176" s="204" t="s">
        <v>6892</v>
      </c>
      <c r="H176" s="205">
        <v>15.6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348</v>
      </c>
      <c r="AU176" s="203" t="s">
        <v>96</v>
      </c>
      <c r="AV176" s="13" t="s">
        <v>96</v>
      </c>
      <c r="AW176" s="13" t="s">
        <v>4</v>
      </c>
      <c r="AX176" s="13" t="s">
        <v>83</v>
      </c>
      <c r="AY176" s="203" t="s">
        <v>329</v>
      </c>
    </row>
    <row r="177" spans="1:65" s="13" customFormat="1" ht="11.25">
      <c r="B177" s="201"/>
      <c r="D177" s="202" t="s">
        <v>348</v>
      </c>
      <c r="E177" s="203" t="s">
        <v>1</v>
      </c>
      <c r="F177" s="204" t="s">
        <v>6893</v>
      </c>
      <c r="H177" s="205">
        <v>0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348</v>
      </c>
      <c r="AU177" s="203" t="s">
        <v>96</v>
      </c>
      <c r="AV177" s="13" t="s">
        <v>96</v>
      </c>
      <c r="AW177" s="13" t="s">
        <v>4</v>
      </c>
      <c r="AX177" s="13" t="s">
        <v>83</v>
      </c>
      <c r="AY177" s="203" t="s">
        <v>329</v>
      </c>
    </row>
    <row r="178" spans="1:65" s="13" customFormat="1" ht="11.25">
      <c r="B178" s="201"/>
      <c r="D178" s="202" t="s">
        <v>348</v>
      </c>
      <c r="E178" s="203" t="s">
        <v>1</v>
      </c>
      <c r="F178" s="204" t="s">
        <v>6894</v>
      </c>
      <c r="H178" s="205">
        <v>0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348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329</v>
      </c>
    </row>
    <row r="179" spans="1:65" s="13" customFormat="1" ht="11.25">
      <c r="B179" s="201"/>
      <c r="D179" s="202" t="s">
        <v>348</v>
      </c>
      <c r="E179" s="203" t="s">
        <v>1</v>
      </c>
      <c r="F179" s="204" t="s">
        <v>6895</v>
      </c>
      <c r="H179" s="205">
        <v>25.1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348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329</v>
      </c>
    </row>
    <row r="180" spans="1:65" s="13" customFormat="1" ht="11.25">
      <c r="B180" s="201"/>
      <c r="D180" s="202" t="s">
        <v>348</v>
      </c>
      <c r="E180" s="203" t="s">
        <v>1</v>
      </c>
      <c r="F180" s="204" t="s">
        <v>6896</v>
      </c>
      <c r="H180" s="205">
        <v>23.1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348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329</v>
      </c>
    </row>
    <row r="181" spans="1:65" s="13" customFormat="1" ht="11.25">
      <c r="B181" s="201"/>
      <c r="D181" s="202" t="s">
        <v>348</v>
      </c>
      <c r="E181" s="203" t="s">
        <v>1</v>
      </c>
      <c r="F181" s="204" t="s">
        <v>6897</v>
      </c>
      <c r="H181" s="205">
        <v>34.4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348</v>
      </c>
      <c r="AU181" s="203" t="s">
        <v>96</v>
      </c>
      <c r="AV181" s="13" t="s">
        <v>96</v>
      </c>
      <c r="AW181" s="13" t="s">
        <v>4</v>
      </c>
      <c r="AX181" s="13" t="s">
        <v>83</v>
      </c>
      <c r="AY181" s="203" t="s">
        <v>329</v>
      </c>
    </row>
    <row r="182" spans="1:65" s="13" customFormat="1" ht="11.25">
      <c r="B182" s="201"/>
      <c r="D182" s="202" t="s">
        <v>348</v>
      </c>
      <c r="E182" s="203" t="s">
        <v>1</v>
      </c>
      <c r="F182" s="204" t="s">
        <v>6898</v>
      </c>
      <c r="H182" s="205">
        <v>49.6</v>
      </c>
      <c r="I182" s="206"/>
      <c r="J182" s="206"/>
      <c r="M182" s="201"/>
      <c r="N182" s="207"/>
      <c r="O182" s="208"/>
      <c r="P182" s="208"/>
      <c r="Q182" s="208"/>
      <c r="R182" s="208"/>
      <c r="S182" s="208"/>
      <c r="T182" s="208"/>
      <c r="U182" s="208"/>
      <c r="V182" s="208"/>
      <c r="W182" s="208"/>
      <c r="X182" s="209"/>
      <c r="AT182" s="203" t="s">
        <v>348</v>
      </c>
      <c r="AU182" s="203" t="s">
        <v>96</v>
      </c>
      <c r="AV182" s="13" t="s">
        <v>96</v>
      </c>
      <c r="AW182" s="13" t="s">
        <v>4</v>
      </c>
      <c r="AX182" s="13" t="s">
        <v>83</v>
      </c>
      <c r="AY182" s="203" t="s">
        <v>329</v>
      </c>
    </row>
    <row r="183" spans="1:65" s="13" customFormat="1" ht="11.25">
      <c r="B183" s="201"/>
      <c r="D183" s="202" t="s">
        <v>348</v>
      </c>
      <c r="E183" s="203" t="s">
        <v>1</v>
      </c>
      <c r="F183" s="204" t="s">
        <v>6899</v>
      </c>
      <c r="H183" s="205">
        <v>29.3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348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329</v>
      </c>
    </row>
    <row r="184" spans="1:65" s="13" customFormat="1" ht="11.25">
      <c r="B184" s="201"/>
      <c r="D184" s="202" t="s">
        <v>348</v>
      </c>
      <c r="E184" s="203" t="s">
        <v>1</v>
      </c>
      <c r="F184" s="204" t="s">
        <v>6900</v>
      </c>
      <c r="H184" s="205">
        <v>10.8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348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329</v>
      </c>
    </row>
    <row r="185" spans="1:65" s="13" customFormat="1" ht="11.25">
      <c r="B185" s="201"/>
      <c r="D185" s="202" t="s">
        <v>348</v>
      </c>
      <c r="E185" s="203" t="s">
        <v>1</v>
      </c>
      <c r="F185" s="204" t="s">
        <v>6901</v>
      </c>
      <c r="H185" s="205">
        <v>16.100000000000001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348</v>
      </c>
      <c r="AU185" s="203" t="s">
        <v>96</v>
      </c>
      <c r="AV185" s="13" t="s">
        <v>96</v>
      </c>
      <c r="AW185" s="13" t="s">
        <v>4</v>
      </c>
      <c r="AX185" s="13" t="s">
        <v>83</v>
      </c>
      <c r="AY185" s="203" t="s">
        <v>329</v>
      </c>
    </row>
    <row r="186" spans="1:65" s="13" customFormat="1" ht="11.25">
      <c r="B186" s="201"/>
      <c r="D186" s="202" t="s">
        <v>348</v>
      </c>
      <c r="E186" s="203" t="s">
        <v>1</v>
      </c>
      <c r="F186" s="204" t="s">
        <v>6888</v>
      </c>
      <c r="H186" s="205">
        <v>4.9000000000000004</v>
      </c>
      <c r="I186" s="206"/>
      <c r="J186" s="206"/>
      <c r="M186" s="201"/>
      <c r="N186" s="207"/>
      <c r="O186" s="208"/>
      <c r="P186" s="208"/>
      <c r="Q186" s="208"/>
      <c r="R186" s="208"/>
      <c r="S186" s="208"/>
      <c r="T186" s="208"/>
      <c r="U186" s="208"/>
      <c r="V186" s="208"/>
      <c r="W186" s="208"/>
      <c r="X186" s="209"/>
      <c r="AT186" s="203" t="s">
        <v>348</v>
      </c>
      <c r="AU186" s="203" t="s">
        <v>96</v>
      </c>
      <c r="AV186" s="13" t="s">
        <v>96</v>
      </c>
      <c r="AW186" s="13" t="s">
        <v>4</v>
      </c>
      <c r="AX186" s="13" t="s">
        <v>83</v>
      </c>
      <c r="AY186" s="203" t="s">
        <v>329</v>
      </c>
    </row>
    <row r="187" spans="1:65" s="15" customFormat="1" ht="11.25">
      <c r="B187" s="217"/>
      <c r="D187" s="202" t="s">
        <v>348</v>
      </c>
      <c r="E187" s="218" t="s">
        <v>1</v>
      </c>
      <c r="F187" s="219" t="s">
        <v>380</v>
      </c>
      <c r="H187" s="220">
        <v>208.90000000000003</v>
      </c>
      <c r="I187" s="221"/>
      <c r="J187" s="221"/>
      <c r="M187" s="217"/>
      <c r="N187" s="222"/>
      <c r="O187" s="223"/>
      <c r="P187" s="223"/>
      <c r="Q187" s="223"/>
      <c r="R187" s="223"/>
      <c r="S187" s="223"/>
      <c r="T187" s="223"/>
      <c r="U187" s="223"/>
      <c r="V187" s="223"/>
      <c r="W187" s="223"/>
      <c r="X187" s="224"/>
      <c r="AT187" s="218" t="s">
        <v>348</v>
      </c>
      <c r="AU187" s="218" t="s">
        <v>96</v>
      </c>
      <c r="AV187" s="15" t="s">
        <v>335</v>
      </c>
      <c r="AW187" s="15" t="s">
        <v>4</v>
      </c>
      <c r="AX187" s="15" t="s">
        <v>90</v>
      </c>
      <c r="AY187" s="218" t="s">
        <v>329</v>
      </c>
    </row>
    <row r="188" spans="1:65" s="2" customFormat="1" ht="37.9" customHeight="1">
      <c r="A188" s="37"/>
      <c r="B188" s="153"/>
      <c r="C188" s="187" t="s">
        <v>394</v>
      </c>
      <c r="D188" s="187" t="s">
        <v>331</v>
      </c>
      <c r="E188" s="188" t="s">
        <v>6902</v>
      </c>
      <c r="F188" s="189" t="s">
        <v>6903</v>
      </c>
      <c r="G188" s="190" t="s">
        <v>334</v>
      </c>
      <c r="H188" s="191">
        <v>169.7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2.31E-3</v>
      </c>
      <c r="V188" s="197">
        <f>U188*H188</f>
        <v>0.39200699999999999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464</v>
      </c>
      <c r="AT188" s="199" t="s">
        <v>331</v>
      </c>
      <c r="AU188" s="199" t="s">
        <v>96</v>
      </c>
      <c r="AY188" s="19" t="s">
        <v>329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464</v>
      </c>
      <c r="BM188" s="199" t="s">
        <v>6904</v>
      </c>
    </row>
    <row r="189" spans="1:65" s="13" customFormat="1" ht="11.25">
      <c r="B189" s="201"/>
      <c r="D189" s="202" t="s">
        <v>348</v>
      </c>
      <c r="E189" s="203" t="s">
        <v>1</v>
      </c>
      <c r="F189" s="204" t="s">
        <v>6905</v>
      </c>
      <c r="H189" s="205">
        <v>11.5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348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329</v>
      </c>
    </row>
    <row r="190" spans="1:65" s="13" customFormat="1" ht="11.25">
      <c r="B190" s="201"/>
      <c r="D190" s="202" t="s">
        <v>348</v>
      </c>
      <c r="E190" s="203" t="s">
        <v>1</v>
      </c>
      <c r="F190" s="204" t="s">
        <v>6906</v>
      </c>
      <c r="H190" s="205">
        <v>64.5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348</v>
      </c>
      <c r="AU190" s="203" t="s">
        <v>96</v>
      </c>
      <c r="AV190" s="13" t="s">
        <v>96</v>
      </c>
      <c r="AW190" s="13" t="s">
        <v>4</v>
      </c>
      <c r="AX190" s="13" t="s">
        <v>83</v>
      </c>
      <c r="AY190" s="203" t="s">
        <v>329</v>
      </c>
    </row>
    <row r="191" spans="1:65" s="13" customFormat="1" ht="11.25">
      <c r="B191" s="201"/>
      <c r="D191" s="202" t="s">
        <v>348</v>
      </c>
      <c r="E191" s="203" t="s">
        <v>1</v>
      </c>
      <c r="F191" s="204" t="s">
        <v>6907</v>
      </c>
      <c r="H191" s="205">
        <v>67.2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348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329</v>
      </c>
    </row>
    <row r="192" spans="1:65" s="13" customFormat="1" ht="11.25">
      <c r="B192" s="201"/>
      <c r="D192" s="202" t="s">
        <v>348</v>
      </c>
      <c r="E192" s="203" t="s">
        <v>1</v>
      </c>
      <c r="F192" s="204" t="s">
        <v>6908</v>
      </c>
      <c r="H192" s="205">
        <v>10.199999999999999</v>
      </c>
      <c r="I192" s="206"/>
      <c r="J192" s="206"/>
      <c r="M192" s="201"/>
      <c r="N192" s="207"/>
      <c r="O192" s="208"/>
      <c r="P192" s="208"/>
      <c r="Q192" s="208"/>
      <c r="R192" s="208"/>
      <c r="S192" s="208"/>
      <c r="T192" s="208"/>
      <c r="U192" s="208"/>
      <c r="V192" s="208"/>
      <c r="W192" s="208"/>
      <c r="X192" s="209"/>
      <c r="AT192" s="203" t="s">
        <v>348</v>
      </c>
      <c r="AU192" s="203" t="s">
        <v>96</v>
      </c>
      <c r="AV192" s="13" t="s">
        <v>96</v>
      </c>
      <c r="AW192" s="13" t="s">
        <v>4</v>
      </c>
      <c r="AX192" s="13" t="s">
        <v>83</v>
      </c>
      <c r="AY192" s="203" t="s">
        <v>329</v>
      </c>
    </row>
    <row r="193" spans="1:65" s="13" customFormat="1" ht="11.25">
      <c r="B193" s="201"/>
      <c r="D193" s="202" t="s">
        <v>348</v>
      </c>
      <c r="E193" s="203" t="s">
        <v>1</v>
      </c>
      <c r="F193" s="204" t="s">
        <v>6909</v>
      </c>
      <c r="H193" s="205">
        <v>0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348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329</v>
      </c>
    </row>
    <row r="194" spans="1:65" s="13" customFormat="1" ht="11.25">
      <c r="B194" s="201"/>
      <c r="D194" s="202" t="s">
        <v>348</v>
      </c>
      <c r="E194" s="203" t="s">
        <v>1</v>
      </c>
      <c r="F194" s="204" t="s">
        <v>6883</v>
      </c>
      <c r="H194" s="205">
        <v>0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348</v>
      </c>
      <c r="AU194" s="203" t="s">
        <v>96</v>
      </c>
      <c r="AV194" s="13" t="s">
        <v>96</v>
      </c>
      <c r="AW194" s="13" t="s">
        <v>4</v>
      </c>
      <c r="AX194" s="13" t="s">
        <v>83</v>
      </c>
      <c r="AY194" s="203" t="s">
        <v>329</v>
      </c>
    </row>
    <row r="195" spans="1:65" s="13" customFormat="1" ht="11.25">
      <c r="B195" s="201"/>
      <c r="D195" s="202" t="s">
        <v>348</v>
      </c>
      <c r="E195" s="203" t="s">
        <v>1</v>
      </c>
      <c r="F195" s="204" t="s">
        <v>6884</v>
      </c>
      <c r="H195" s="205">
        <v>0</v>
      </c>
      <c r="I195" s="206"/>
      <c r="J195" s="206"/>
      <c r="M195" s="201"/>
      <c r="N195" s="207"/>
      <c r="O195" s="208"/>
      <c r="P195" s="208"/>
      <c r="Q195" s="208"/>
      <c r="R195" s="208"/>
      <c r="S195" s="208"/>
      <c r="T195" s="208"/>
      <c r="U195" s="208"/>
      <c r="V195" s="208"/>
      <c r="W195" s="208"/>
      <c r="X195" s="209"/>
      <c r="AT195" s="203" t="s">
        <v>348</v>
      </c>
      <c r="AU195" s="203" t="s">
        <v>96</v>
      </c>
      <c r="AV195" s="13" t="s">
        <v>96</v>
      </c>
      <c r="AW195" s="13" t="s">
        <v>4</v>
      </c>
      <c r="AX195" s="13" t="s">
        <v>83</v>
      </c>
      <c r="AY195" s="203" t="s">
        <v>329</v>
      </c>
    </row>
    <row r="196" spans="1:65" s="13" customFormat="1" ht="11.25">
      <c r="B196" s="201"/>
      <c r="D196" s="202" t="s">
        <v>348</v>
      </c>
      <c r="E196" s="203" t="s">
        <v>1</v>
      </c>
      <c r="F196" s="204" t="s">
        <v>6910</v>
      </c>
      <c r="H196" s="205">
        <v>0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348</v>
      </c>
      <c r="AU196" s="203" t="s">
        <v>96</v>
      </c>
      <c r="AV196" s="13" t="s">
        <v>96</v>
      </c>
      <c r="AW196" s="13" t="s">
        <v>4</v>
      </c>
      <c r="AX196" s="13" t="s">
        <v>83</v>
      </c>
      <c r="AY196" s="203" t="s">
        <v>329</v>
      </c>
    </row>
    <row r="197" spans="1:65" s="13" customFormat="1" ht="11.25">
      <c r="B197" s="201"/>
      <c r="D197" s="202" t="s">
        <v>348</v>
      </c>
      <c r="E197" s="203" t="s">
        <v>1</v>
      </c>
      <c r="F197" s="204" t="s">
        <v>6911</v>
      </c>
      <c r="H197" s="205">
        <v>0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348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329</v>
      </c>
    </row>
    <row r="198" spans="1:65" s="13" customFormat="1" ht="11.25">
      <c r="B198" s="201"/>
      <c r="D198" s="202" t="s">
        <v>348</v>
      </c>
      <c r="E198" s="203" t="s">
        <v>1</v>
      </c>
      <c r="F198" s="204" t="s">
        <v>6912</v>
      </c>
      <c r="H198" s="205">
        <v>10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348</v>
      </c>
      <c r="AU198" s="203" t="s">
        <v>96</v>
      </c>
      <c r="AV198" s="13" t="s">
        <v>96</v>
      </c>
      <c r="AW198" s="13" t="s">
        <v>4</v>
      </c>
      <c r="AX198" s="13" t="s">
        <v>83</v>
      </c>
      <c r="AY198" s="203" t="s">
        <v>329</v>
      </c>
    </row>
    <row r="199" spans="1:65" s="13" customFormat="1" ht="11.25">
      <c r="B199" s="201"/>
      <c r="D199" s="202" t="s">
        <v>348</v>
      </c>
      <c r="E199" s="203" t="s">
        <v>1</v>
      </c>
      <c r="F199" s="204" t="s">
        <v>6913</v>
      </c>
      <c r="H199" s="205">
        <v>6.3</v>
      </c>
      <c r="I199" s="206"/>
      <c r="J199" s="206"/>
      <c r="M199" s="201"/>
      <c r="N199" s="207"/>
      <c r="O199" s="208"/>
      <c r="P199" s="208"/>
      <c r="Q199" s="208"/>
      <c r="R199" s="208"/>
      <c r="S199" s="208"/>
      <c r="T199" s="208"/>
      <c r="U199" s="208"/>
      <c r="V199" s="208"/>
      <c r="W199" s="208"/>
      <c r="X199" s="209"/>
      <c r="AT199" s="203" t="s">
        <v>348</v>
      </c>
      <c r="AU199" s="203" t="s">
        <v>96</v>
      </c>
      <c r="AV199" s="13" t="s">
        <v>96</v>
      </c>
      <c r="AW199" s="13" t="s">
        <v>4</v>
      </c>
      <c r="AX199" s="13" t="s">
        <v>83</v>
      </c>
      <c r="AY199" s="203" t="s">
        <v>329</v>
      </c>
    </row>
    <row r="200" spans="1:65" s="15" customFormat="1" ht="11.25">
      <c r="B200" s="217"/>
      <c r="D200" s="202" t="s">
        <v>348</v>
      </c>
      <c r="E200" s="218" t="s">
        <v>1</v>
      </c>
      <c r="F200" s="219" t="s">
        <v>380</v>
      </c>
      <c r="H200" s="220">
        <v>169.7</v>
      </c>
      <c r="I200" s="221"/>
      <c r="J200" s="221"/>
      <c r="M200" s="217"/>
      <c r="N200" s="222"/>
      <c r="O200" s="223"/>
      <c r="P200" s="223"/>
      <c r="Q200" s="223"/>
      <c r="R200" s="223"/>
      <c r="S200" s="223"/>
      <c r="T200" s="223"/>
      <c r="U200" s="223"/>
      <c r="V200" s="223"/>
      <c r="W200" s="223"/>
      <c r="X200" s="224"/>
      <c r="AT200" s="218" t="s">
        <v>348</v>
      </c>
      <c r="AU200" s="218" t="s">
        <v>96</v>
      </c>
      <c r="AV200" s="15" t="s">
        <v>335</v>
      </c>
      <c r="AW200" s="15" t="s">
        <v>4</v>
      </c>
      <c r="AX200" s="15" t="s">
        <v>90</v>
      </c>
      <c r="AY200" s="218" t="s">
        <v>329</v>
      </c>
    </row>
    <row r="201" spans="1:65" s="2" customFormat="1" ht="37.9" customHeight="1">
      <c r="A201" s="37"/>
      <c r="B201" s="153"/>
      <c r="C201" s="187" t="s">
        <v>399</v>
      </c>
      <c r="D201" s="187" t="s">
        <v>331</v>
      </c>
      <c r="E201" s="188" t="s">
        <v>6914</v>
      </c>
      <c r="F201" s="189" t="s">
        <v>6915</v>
      </c>
      <c r="G201" s="190" t="s">
        <v>334</v>
      </c>
      <c r="H201" s="191">
        <v>61.7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2.31E-3</v>
      </c>
      <c r="V201" s="197">
        <f>U201*H201</f>
        <v>0.14252700000000001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464</v>
      </c>
      <c r="AT201" s="199" t="s">
        <v>331</v>
      </c>
      <c r="AU201" s="199" t="s">
        <v>96</v>
      </c>
      <c r="AY201" s="19" t="s">
        <v>329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464</v>
      </c>
      <c r="BM201" s="199" t="s">
        <v>6916</v>
      </c>
    </row>
    <row r="202" spans="1:65" s="13" customFormat="1" ht="11.25">
      <c r="B202" s="201"/>
      <c r="D202" s="202" t="s">
        <v>348</v>
      </c>
      <c r="E202" s="203" t="s">
        <v>1</v>
      </c>
      <c r="F202" s="204" t="s">
        <v>6917</v>
      </c>
      <c r="H202" s="205">
        <v>10.5</v>
      </c>
      <c r="I202" s="206"/>
      <c r="J202" s="206"/>
      <c r="M202" s="201"/>
      <c r="N202" s="207"/>
      <c r="O202" s="208"/>
      <c r="P202" s="208"/>
      <c r="Q202" s="208"/>
      <c r="R202" s="208"/>
      <c r="S202" s="208"/>
      <c r="T202" s="208"/>
      <c r="U202" s="208"/>
      <c r="V202" s="208"/>
      <c r="W202" s="208"/>
      <c r="X202" s="209"/>
      <c r="AT202" s="203" t="s">
        <v>348</v>
      </c>
      <c r="AU202" s="203" t="s">
        <v>96</v>
      </c>
      <c r="AV202" s="13" t="s">
        <v>96</v>
      </c>
      <c r="AW202" s="13" t="s">
        <v>4</v>
      </c>
      <c r="AX202" s="13" t="s">
        <v>83</v>
      </c>
      <c r="AY202" s="203" t="s">
        <v>329</v>
      </c>
    </row>
    <row r="203" spans="1:65" s="13" customFormat="1" ht="11.25">
      <c r="B203" s="201"/>
      <c r="D203" s="202" t="s">
        <v>348</v>
      </c>
      <c r="E203" s="203" t="s">
        <v>1</v>
      </c>
      <c r="F203" s="204" t="s">
        <v>6918</v>
      </c>
      <c r="H203" s="205">
        <v>37.200000000000003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348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329</v>
      </c>
    </row>
    <row r="204" spans="1:65" s="13" customFormat="1" ht="11.25">
      <c r="B204" s="201"/>
      <c r="D204" s="202" t="s">
        <v>348</v>
      </c>
      <c r="E204" s="203" t="s">
        <v>1</v>
      </c>
      <c r="F204" s="204" t="s">
        <v>6894</v>
      </c>
      <c r="H204" s="205">
        <v>0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348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329</v>
      </c>
    </row>
    <row r="205" spans="1:65" s="13" customFormat="1" ht="11.25">
      <c r="B205" s="201"/>
      <c r="D205" s="202" t="s">
        <v>348</v>
      </c>
      <c r="E205" s="203" t="s">
        <v>1</v>
      </c>
      <c r="F205" s="204" t="s">
        <v>6919</v>
      </c>
      <c r="H205" s="205">
        <v>0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348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329</v>
      </c>
    </row>
    <row r="206" spans="1:65" s="13" customFormat="1" ht="11.25">
      <c r="B206" s="201"/>
      <c r="D206" s="202" t="s">
        <v>348</v>
      </c>
      <c r="E206" s="203" t="s">
        <v>1</v>
      </c>
      <c r="F206" s="204" t="s">
        <v>6909</v>
      </c>
      <c r="H206" s="205">
        <v>0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348</v>
      </c>
      <c r="AU206" s="203" t="s">
        <v>96</v>
      </c>
      <c r="AV206" s="13" t="s">
        <v>96</v>
      </c>
      <c r="AW206" s="13" t="s">
        <v>4</v>
      </c>
      <c r="AX206" s="13" t="s">
        <v>83</v>
      </c>
      <c r="AY206" s="203" t="s">
        <v>329</v>
      </c>
    </row>
    <row r="207" spans="1:65" s="13" customFormat="1" ht="11.25">
      <c r="B207" s="201"/>
      <c r="D207" s="202" t="s">
        <v>348</v>
      </c>
      <c r="E207" s="203" t="s">
        <v>1</v>
      </c>
      <c r="F207" s="204" t="s">
        <v>6883</v>
      </c>
      <c r="H207" s="205">
        <v>0</v>
      </c>
      <c r="I207" s="206"/>
      <c r="J207" s="206"/>
      <c r="M207" s="201"/>
      <c r="N207" s="207"/>
      <c r="O207" s="208"/>
      <c r="P207" s="208"/>
      <c r="Q207" s="208"/>
      <c r="R207" s="208"/>
      <c r="S207" s="208"/>
      <c r="T207" s="208"/>
      <c r="U207" s="208"/>
      <c r="V207" s="208"/>
      <c r="W207" s="208"/>
      <c r="X207" s="209"/>
      <c r="AT207" s="203" t="s">
        <v>348</v>
      </c>
      <c r="AU207" s="203" t="s">
        <v>96</v>
      </c>
      <c r="AV207" s="13" t="s">
        <v>96</v>
      </c>
      <c r="AW207" s="13" t="s">
        <v>4</v>
      </c>
      <c r="AX207" s="13" t="s">
        <v>83</v>
      </c>
      <c r="AY207" s="203" t="s">
        <v>329</v>
      </c>
    </row>
    <row r="208" spans="1:65" s="13" customFormat="1" ht="11.25">
      <c r="B208" s="201"/>
      <c r="D208" s="202" t="s">
        <v>348</v>
      </c>
      <c r="E208" s="203" t="s">
        <v>1</v>
      </c>
      <c r="F208" s="204" t="s">
        <v>6884</v>
      </c>
      <c r="H208" s="205">
        <v>0</v>
      </c>
      <c r="I208" s="206"/>
      <c r="J208" s="206"/>
      <c r="M208" s="201"/>
      <c r="N208" s="207"/>
      <c r="O208" s="208"/>
      <c r="P208" s="208"/>
      <c r="Q208" s="208"/>
      <c r="R208" s="208"/>
      <c r="S208" s="208"/>
      <c r="T208" s="208"/>
      <c r="U208" s="208"/>
      <c r="V208" s="208"/>
      <c r="W208" s="208"/>
      <c r="X208" s="209"/>
      <c r="AT208" s="203" t="s">
        <v>348</v>
      </c>
      <c r="AU208" s="203" t="s">
        <v>96</v>
      </c>
      <c r="AV208" s="13" t="s">
        <v>96</v>
      </c>
      <c r="AW208" s="13" t="s">
        <v>4</v>
      </c>
      <c r="AX208" s="13" t="s">
        <v>83</v>
      </c>
      <c r="AY208" s="203" t="s">
        <v>329</v>
      </c>
    </row>
    <row r="209" spans="1:65" s="13" customFormat="1" ht="11.25">
      <c r="B209" s="201"/>
      <c r="D209" s="202" t="s">
        <v>348</v>
      </c>
      <c r="E209" s="203" t="s">
        <v>1</v>
      </c>
      <c r="F209" s="204" t="s">
        <v>6910</v>
      </c>
      <c r="H209" s="205">
        <v>0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348</v>
      </c>
      <c r="AU209" s="203" t="s">
        <v>96</v>
      </c>
      <c r="AV209" s="13" t="s">
        <v>96</v>
      </c>
      <c r="AW209" s="13" t="s">
        <v>4</v>
      </c>
      <c r="AX209" s="13" t="s">
        <v>83</v>
      </c>
      <c r="AY209" s="203" t="s">
        <v>329</v>
      </c>
    </row>
    <row r="210" spans="1:65" s="13" customFormat="1" ht="11.25">
      <c r="B210" s="201"/>
      <c r="D210" s="202" t="s">
        <v>348</v>
      </c>
      <c r="E210" s="203" t="s">
        <v>1</v>
      </c>
      <c r="F210" s="204" t="s">
        <v>6911</v>
      </c>
      <c r="H210" s="205">
        <v>0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348</v>
      </c>
      <c r="AU210" s="203" t="s">
        <v>96</v>
      </c>
      <c r="AV210" s="13" t="s">
        <v>96</v>
      </c>
      <c r="AW210" s="13" t="s">
        <v>4</v>
      </c>
      <c r="AX210" s="13" t="s">
        <v>83</v>
      </c>
      <c r="AY210" s="203" t="s">
        <v>329</v>
      </c>
    </row>
    <row r="211" spans="1:65" s="13" customFormat="1" ht="11.25">
      <c r="B211" s="201"/>
      <c r="D211" s="202" t="s">
        <v>348</v>
      </c>
      <c r="E211" s="203" t="s">
        <v>1</v>
      </c>
      <c r="F211" s="204" t="s">
        <v>6920</v>
      </c>
      <c r="H211" s="205">
        <v>0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348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329</v>
      </c>
    </row>
    <row r="212" spans="1:65" s="13" customFormat="1" ht="11.25">
      <c r="B212" s="201"/>
      <c r="D212" s="202" t="s">
        <v>348</v>
      </c>
      <c r="E212" s="203" t="s">
        <v>1</v>
      </c>
      <c r="F212" s="204" t="s">
        <v>6921</v>
      </c>
      <c r="H212" s="205">
        <v>14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348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329</v>
      </c>
    </row>
    <row r="213" spans="1:65" s="15" customFormat="1" ht="11.25">
      <c r="B213" s="217"/>
      <c r="D213" s="202" t="s">
        <v>348</v>
      </c>
      <c r="E213" s="218" t="s">
        <v>1</v>
      </c>
      <c r="F213" s="219" t="s">
        <v>380</v>
      </c>
      <c r="H213" s="220">
        <v>61.7</v>
      </c>
      <c r="I213" s="221"/>
      <c r="J213" s="221"/>
      <c r="M213" s="217"/>
      <c r="N213" s="222"/>
      <c r="O213" s="223"/>
      <c r="P213" s="223"/>
      <c r="Q213" s="223"/>
      <c r="R213" s="223"/>
      <c r="S213" s="223"/>
      <c r="T213" s="223"/>
      <c r="U213" s="223"/>
      <c r="V213" s="223"/>
      <c r="W213" s="223"/>
      <c r="X213" s="224"/>
      <c r="AT213" s="218" t="s">
        <v>348</v>
      </c>
      <c r="AU213" s="218" t="s">
        <v>96</v>
      </c>
      <c r="AV213" s="15" t="s">
        <v>335</v>
      </c>
      <c r="AW213" s="15" t="s">
        <v>4</v>
      </c>
      <c r="AX213" s="15" t="s">
        <v>90</v>
      </c>
      <c r="AY213" s="218" t="s">
        <v>329</v>
      </c>
    </row>
    <row r="214" spans="1:65" s="2" customFormat="1" ht="37.9" customHeight="1">
      <c r="A214" s="37"/>
      <c r="B214" s="153"/>
      <c r="C214" s="187" t="s">
        <v>454</v>
      </c>
      <c r="D214" s="187" t="s">
        <v>331</v>
      </c>
      <c r="E214" s="188" t="s">
        <v>6922</v>
      </c>
      <c r="F214" s="189" t="s">
        <v>6923</v>
      </c>
      <c r="G214" s="190" t="s">
        <v>334</v>
      </c>
      <c r="H214" s="191">
        <v>9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2.0899999999999998E-3</v>
      </c>
      <c r="V214" s="197">
        <f>U214*H214</f>
        <v>1.881E-2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464</v>
      </c>
      <c r="AT214" s="199" t="s">
        <v>331</v>
      </c>
      <c r="AU214" s="199" t="s">
        <v>96</v>
      </c>
      <c r="AY214" s="19" t="s">
        <v>329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464</v>
      </c>
      <c r="BM214" s="199" t="s">
        <v>6924</v>
      </c>
    </row>
    <row r="215" spans="1:65" s="13" customFormat="1" ht="11.25">
      <c r="B215" s="201"/>
      <c r="D215" s="202" t="s">
        <v>348</v>
      </c>
      <c r="E215" s="203" t="s">
        <v>1</v>
      </c>
      <c r="F215" s="204" t="s">
        <v>6925</v>
      </c>
      <c r="H215" s="205">
        <v>0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348</v>
      </c>
      <c r="AU215" s="203" t="s">
        <v>96</v>
      </c>
      <c r="AV215" s="13" t="s">
        <v>96</v>
      </c>
      <c r="AW215" s="13" t="s">
        <v>4</v>
      </c>
      <c r="AX215" s="13" t="s">
        <v>83</v>
      </c>
      <c r="AY215" s="203" t="s">
        <v>329</v>
      </c>
    </row>
    <row r="216" spans="1:65" s="13" customFormat="1" ht="11.25">
      <c r="B216" s="201"/>
      <c r="D216" s="202" t="s">
        <v>348</v>
      </c>
      <c r="E216" s="203" t="s">
        <v>1</v>
      </c>
      <c r="F216" s="204" t="s">
        <v>6893</v>
      </c>
      <c r="H216" s="205">
        <v>0</v>
      </c>
      <c r="I216" s="206"/>
      <c r="J216" s="206"/>
      <c r="M216" s="201"/>
      <c r="N216" s="207"/>
      <c r="O216" s="208"/>
      <c r="P216" s="208"/>
      <c r="Q216" s="208"/>
      <c r="R216" s="208"/>
      <c r="S216" s="208"/>
      <c r="T216" s="208"/>
      <c r="U216" s="208"/>
      <c r="V216" s="208"/>
      <c r="W216" s="208"/>
      <c r="X216" s="209"/>
      <c r="AT216" s="203" t="s">
        <v>348</v>
      </c>
      <c r="AU216" s="203" t="s">
        <v>96</v>
      </c>
      <c r="AV216" s="13" t="s">
        <v>96</v>
      </c>
      <c r="AW216" s="13" t="s">
        <v>4</v>
      </c>
      <c r="AX216" s="13" t="s">
        <v>83</v>
      </c>
      <c r="AY216" s="203" t="s">
        <v>329</v>
      </c>
    </row>
    <row r="217" spans="1:65" s="13" customFormat="1" ht="11.25">
      <c r="B217" s="201"/>
      <c r="D217" s="202" t="s">
        <v>348</v>
      </c>
      <c r="E217" s="203" t="s">
        <v>1</v>
      </c>
      <c r="F217" s="204" t="s">
        <v>6926</v>
      </c>
      <c r="H217" s="205">
        <v>9</v>
      </c>
      <c r="I217" s="206"/>
      <c r="J217" s="206"/>
      <c r="M217" s="201"/>
      <c r="N217" s="207"/>
      <c r="O217" s="208"/>
      <c r="P217" s="208"/>
      <c r="Q217" s="208"/>
      <c r="R217" s="208"/>
      <c r="S217" s="208"/>
      <c r="T217" s="208"/>
      <c r="U217" s="208"/>
      <c r="V217" s="208"/>
      <c r="W217" s="208"/>
      <c r="X217" s="209"/>
      <c r="AT217" s="203" t="s">
        <v>348</v>
      </c>
      <c r="AU217" s="203" t="s">
        <v>96</v>
      </c>
      <c r="AV217" s="13" t="s">
        <v>96</v>
      </c>
      <c r="AW217" s="13" t="s">
        <v>4</v>
      </c>
      <c r="AX217" s="13" t="s">
        <v>83</v>
      </c>
      <c r="AY217" s="203" t="s">
        <v>329</v>
      </c>
    </row>
    <row r="218" spans="1:65" s="13" customFormat="1" ht="11.25">
      <c r="B218" s="201"/>
      <c r="D218" s="202" t="s">
        <v>348</v>
      </c>
      <c r="E218" s="203" t="s">
        <v>1</v>
      </c>
      <c r="F218" s="204" t="s">
        <v>6919</v>
      </c>
      <c r="H218" s="205">
        <v>0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348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329</v>
      </c>
    </row>
    <row r="219" spans="1:65" s="13" customFormat="1" ht="11.25">
      <c r="B219" s="201"/>
      <c r="D219" s="202" t="s">
        <v>348</v>
      </c>
      <c r="E219" s="203" t="s">
        <v>1</v>
      </c>
      <c r="F219" s="204" t="s">
        <v>6909</v>
      </c>
      <c r="H219" s="205">
        <v>0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348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329</v>
      </c>
    </row>
    <row r="220" spans="1:65" s="13" customFormat="1" ht="11.25">
      <c r="B220" s="201"/>
      <c r="D220" s="202" t="s">
        <v>348</v>
      </c>
      <c r="E220" s="203" t="s">
        <v>1</v>
      </c>
      <c r="F220" s="204" t="s">
        <v>6883</v>
      </c>
      <c r="H220" s="205">
        <v>0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348</v>
      </c>
      <c r="AU220" s="203" t="s">
        <v>96</v>
      </c>
      <c r="AV220" s="13" t="s">
        <v>96</v>
      </c>
      <c r="AW220" s="13" t="s">
        <v>4</v>
      </c>
      <c r="AX220" s="13" t="s">
        <v>83</v>
      </c>
      <c r="AY220" s="203" t="s">
        <v>329</v>
      </c>
    </row>
    <row r="221" spans="1:65" s="13" customFormat="1" ht="11.25">
      <c r="B221" s="201"/>
      <c r="D221" s="202" t="s">
        <v>348</v>
      </c>
      <c r="E221" s="203" t="s">
        <v>1</v>
      </c>
      <c r="F221" s="204" t="s">
        <v>6884</v>
      </c>
      <c r="H221" s="205">
        <v>0</v>
      </c>
      <c r="I221" s="206"/>
      <c r="J221" s="206"/>
      <c r="M221" s="201"/>
      <c r="N221" s="207"/>
      <c r="O221" s="208"/>
      <c r="P221" s="208"/>
      <c r="Q221" s="208"/>
      <c r="R221" s="208"/>
      <c r="S221" s="208"/>
      <c r="T221" s="208"/>
      <c r="U221" s="208"/>
      <c r="V221" s="208"/>
      <c r="W221" s="208"/>
      <c r="X221" s="209"/>
      <c r="AT221" s="203" t="s">
        <v>348</v>
      </c>
      <c r="AU221" s="203" t="s">
        <v>96</v>
      </c>
      <c r="AV221" s="13" t="s">
        <v>96</v>
      </c>
      <c r="AW221" s="13" t="s">
        <v>4</v>
      </c>
      <c r="AX221" s="13" t="s">
        <v>83</v>
      </c>
      <c r="AY221" s="203" t="s">
        <v>329</v>
      </c>
    </row>
    <row r="222" spans="1:65" s="13" customFormat="1" ht="11.25">
      <c r="B222" s="201"/>
      <c r="D222" s="202" t="s">
        <v>348</v>
      </c>
      <c r="E222" s="203" t="s">
        <v>1</v>
      </c>
      <c r="F222" s="204" t="s">
        <v>6910</v>
      </c>
      <c r="H222" s="205">
        <v>0</v>
      </c>
      <c r="I222" s="206"/>
      <c r="J222" s="206"/>
      <c r="M222" s="201"/>
      <c r="N222" s="207"/>
      <c r="O222" s="208"/>
      <c r="P222" s="208"/>
      <c r="Q222" s="208"/>
      <c r="R222" s="208"/>
      <c r="S222" s="208"/>
      <c r="T222" s="208"/>
      <c r="U222" s="208"/>
      <c r="V222" s="208"/>
      <c r="W222" s="208"/>
      <c r="X222" s="209"/>
      <c r="AT222" s="203" t="s">
        <v>348</v>
      </c>
      <c r="AU222" s="203" t="s">
        <v>96</v>
      </c>
      <c r="AV222" s="13" t="s">
        <v>96</v>
      </c>
      <c r="AW222" s="13" t="s">
        <v>4</v>
      </c>
      <c r="AX222" s="13" t="s">
        <v>83</v>
      </c>
      <c r="AY222" s="203" t="s">
        <v>329</v>
      </c>
    </row>
    <row r="223" spans="1:65" s="13" customFormat="1" ht="11.25">
      <c r="B223" s="201"/>
      <c r="D223" s="202" t="s">
        <v>348</v>
      </c>
      <c r="E223" s="203" t="s">
        <v>1</v>
      </c>
      <c r="F223" s="204" t="s">
        <v>6911</v>
      </c>
      <c r="H223" s="205">
        <v>0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348</v>
      </c>
      <c r="AU223" s="203" t="s">
        <v>96</v>
      </c>
      <c r="AV223" s="13" t="s">
        <v>96</v>
      </c>
      <c r="AW223" s="13" t="s">
        <v>4</v>
      </c>
      <c r="AX223" s="13" t="s">
        <v>83</v>
      </c>
      <c r="AY223" s="203" t="s">
        <v>329</v>
      </c>
    </row>
    <row r="224" spans="1:65" s="13" customFormat="1" ht="11.25">
      <c r="B224" s="201"/>
      <c r="D224" s="202" t="s">
        <v>348</v>
      </c>
      <c r="E224" s="203" t="s">
        <v>1</v>
      </c>
      <c r="F224" s="204" t="s">
        <v>6920</v>
      </c>
      <c r="H224" s="205">
        <v>0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348</v>
      </c>
      <c r="AU224" s="203" t="s">
        <v>96</v>
      </c>
      <c r="AV224" s="13" t="s">
        <v>96</v>
      </c>
      <c r="AW224" s="13" t="s">
        <v>4</v>
      </c>
      <c r="AX224" s="13" t="s">
        <v>83</v>
      </c>
      <c r="AY224" s="203" t="s">
        <v>329</v>
      </c>
    </row>
    <row r="225" spans="1:65" s="13" customFormat="1" ht="11.25">
      <c r="B225" s="201"/>
      <c r="D225" s="202" t="s">
        <v>348</v>
      </c>
      <c r="E225" s="203" t="s">
        <v>1</v>
      </c>
      <c r="F225" s="204" t="s">
        <v>6927</v>
      </c>
      <c r="H225" s="205">
        <v>0</v>
      </c>
      <c r="I225" s="206"/>
      <c r="J225" s="206"/>
      <c r="M225" s="201"/>
      <c r="N225" s="207"/>
      <c r="O225" s="208"/>
      <c r="P225" s="208"/>
      <c r="Q225" s="208"/>
      <c r="R225" s="208"/>
      <c r="S225" s="208"/>
      <c r="T225" s="208"/>
      <c r="U225" s="208"/>
      <c r="V225" s="208"/>
      <c r="W225" s="208"/>
      <c r="X225" s="209"/>
      <c r="AT225" s="203" t="s">
        <v>348</v>
      </c>
      <c r="AU225" s="203" t="s">
        <v>96</v>
      </c>
      <c r="AV225" s="13" t="s">
        <v>96</v>
      </c>
      <c r="AW225" s="13" t="s">
        <v>4</v>
      </c>
      <c r="AX225" s="13" t="s">
        <v>83</v>
      </c>
      <c r="AY225" s="203" t="s">
        <v>329</v>
      </c>
    </row>
    <row r="226" spans="1:65" s="15" customFormat="1" ht="11.25">
      <c r="B226" s="217"/>
      <c r="D226" s="202" t="s">
        <v>348</v>
      </c>
      <c r="E226" s="218" t="s">
        <v>1</v>
      </c>
      <c r="F226" s="219" t="s">
        <v>380</v>
      </c>
      <c r="H226" s="220">
        <v>9</v>
      </c>
      <c r="I226" s="221"/>
      <c r="J226" s="221"/>
      <c r="M226" s="217"/>
      <c r="N226" s="222"/>
      <c r="O226" s="223"/>
      <c r="P226" s="223"/>
      <c r="Q226" s="223"/>
      <c r="R226" s="223"/>
      <c r="S226" s="223"/>
      <c r="T226" s="223"/>
      <c r="U226" s="223"/>
      <c r="V226" s="223"/>
      <c r="W226" s="223"/>
      <c r="X226" s="224"/>
      <c r="AT226" s="218" t="s">
        <v>348</v>
      </c>
      <c r="AU226" s="218" t="s">
        <v>96</v>
      </c>
      <c r="AV226" s="15" t="s">
        <v>335</v>
      </c>
      <c r="AW226" s="15" t="s">
        <v>4</v>
      </c>
      <c r="AX226" s="15" t="s">
        <v>90</v>
      </c>
      <c r="AY226" s="218" t="s">
        <v>329</v>
      </c>
    </row>
    <row r="227" spans="1:65" s="2" customFormat="1" ht="24.2" customHeight="1">
      <c r="A227" s="37"/>
      <c r="B227" s="153"/>
      <c r="C227" s="187" t="s">
        <v>459</v>
      </c>
      <c r="D227" s="187" t="s">
        <v>331</v>
      </c>
      <c r="E227" s="188" t="s">
        <v>6928</v>
      </c>
      <c r="F227" s="189" t="s">
        <v>6929</v>
      </c>
      <c r="G227" s="190" t="s">
        <v>646</v>
      </c>
      <c r="H227" s="191">
        <v>1</v>
      </c>
      <c r="I227" s="192"/>
      <c r="J227" s="192"/>
      <c r="K227" s="191">
        <f>ROUND(P227*H227,3)</f>
        <v>0</v>
      </c>
      <c r="L227" s="193"/>
      <c r="M227" s="38"/>
      <c r="N227" s="194" t="s">
        <v>1</v>
      </c>
      <c r="O227" s="195" t="s">
        <v>47</v>
      </c>
      <c r="P227" s="196">
        <f>I227+J227</f>
        <v>0</v>
      </c>
      <c r="Q227" s="196">
        <f>ROUND(I227*H227,3)</f>
        <v>0</v>
      </c>
      <c r="R227" s="196">
        <f>ROUND(J227*H227,3)</f>
        <v>0</v>
      </c>
      <c r="S227" s="66"/>
      <c r="T227" s="197">
        <f>S227*H227</f>
        <v>0</v>
      </c>
      <c r="U227" s="197">
        <v>9.0000000000000006E-5</v>
      </c>
      <c r="V227" s="197">
        <f>U227*H227</f>
        <v>9.0000000000000006E-5</v>
      </c>
      <c r="W227" s="197">
        <v>0</v>
      </c>
      <c r="X227" s="198">
        <f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464</v>
      </c>
      <c r="AT227" s="199" t="s">
        <v>331</v>
      </c>
      <c r="AU227" s="199" t="s">
        <v>96</v>
      </c>
      <c r="AY227" s="19" t="s">
        <v>329</v>
      </c>
      <c r="BE227" s="115">
        <f>IF(O227="základná",K227,0)</f>
        <v>0</v>
      </c>
      <c r="BF227" s="115">
        <f>IF(O227="znížená",K227,0)</f>
        <v>0</v>
      </c>
      <c r="BG227" s="115">
        <f>IF(O227="zákl. prenesená",K227,0)</f>
        <v>0</v>
      </c>
      <c r="BH227" s="115">
        <f>IF(O227="zníž. prenesená",K227,0)</f>
        <v>0</v>
      </c>
      <c r="BI227" s="115">
        <f>IF(O227="nulová",K227,0)</f>
        <v>0</v>
      </c>
      <c r="BJ227" s="19" t="s">
        <v>96</v>
      </c>
      <c r="BK227" s="200">
        <f>ROUND(P227*H227,3)</f>
        <v>0</v>
      </c>
      <c r="BL227" s="19" t="s">
        <v>464</v>
      </c>
      <c r="BM227" s="199" t="s">
        <v>6930</v>
      </c>
    </row>
    <row r="228" spans="1:65" s="13" customFormat="1" ht="11.25">
      <c r="B228" s="201"/>
      <c r="D228" s="202" t="s">
        <v>348</v>
      </c>
      <c r="E228" s="203" t="s">
        <v>1</v>
      </c>
      <c r="F228" s="204" t="s">
        <v>6931</v>
      </c>
      <c r="H228" s="205">
        <v>1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348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329</v>
      </c>
    </row>
    <row r="229" spans="1:65" s="15" customFormat="1" ht="11.25">
      <c r="B229" s="217"/>
      <c r="D229" s="202" t="s">
        <v>348</v>
      </c>
      <c r="E229" s="218" t="s">
        <v>1</v>
      </c>
      <c r="F229" s="219" t="s">
        <v>380</v>
      </c>
      <c r="H229" s="220">
        <v>1</v>
      </c>
      <c r="I229" s="221"/>
      <c r="J229" s="221"/>
      <c r="M229" s="217"/>
      <c r="N229" s="222"/>
      <c r="O229" s="223"/>
      <c r="P229" s="223"/>
      <c r="Q229" s="223"/>
      <c r="R229" s="223"/>
      <c r="S229" s="223"/>
      <c r="T229" s="223"/>
      <c r="U229" s="223"/>
      <c r="V229" s="223"/>
      <c r="W229" s="223"/>
      <c r="X229" s="224"/>
      <c r="AT229" s="218" t="s">
        <v>348</v>
      </c>
      <c r="AU229" s="218" t="s">
        <v>96</v>
      </c>
      <c r="AV229" s="15" t="s">
        <v>335</v>
      </c>
      <c r="AW229" s="15" t="s">
        <v>4</v>
      </c>
      <c r="AX229" s="15" t="s">
        <v>90</v>
      </c>
      <c r="AY229" s="218" t="s">
        <v>329</v>
      </c>
    </row>
    <row r="230" spans="1:65" s="2" customFormat="1" ht="66.75" customHeight="1">
      <c r="A230" s="37"/>
      <c r="B230" s="153"/>
      <c r="C230" s="233" t="s">
        <v>464</v>
      </c>
      <c r="D230" s="233" t="s">
        <v>483</v>
      </c>
      <c r="E230" s="234" t="s">
        <v>6932</v>
      </c>
      <c r="F230" s="235" t="s">
        <v>6933</v>
      </c>
      <c r="G230" s="236" t="s">
        <v>646</v>
      </c>
      <c r="H230" s="237">
        <v>1</v>
      </c>
      <c r="I230" s="238"/>
      <c r="J230" s="239"/>
      <c r="K230" s="237">
        <f>ROUND(P230*H230,3)</f>
        <v>0</v>
      </c>
      <c r="L230" s="239"/>
      <c r="M230" s="240"/>
      <c r="N230" s="241" t="s">
        <v>1</v>
      </c>
      <c r="O230" s="195" t="s">
        <v>47</v>
      </c>
      <c r="P230" s="196">
        <f>I230+J230</f>
        <v>0</v>
      </c>
      <c r="Q230" s="196">
        <f>ROUND(I230*H230,3)</f>
        <v>0</v>
      </c>
      <c r="R230" s="196">
        <f>ROUND(J230*H230,3)</f>
        <v>0</v>
      </c>
      <c r="S230" s="66"/>
      <c r="T230" s="197">
        <f>S230*H230</f>
        <v>0</v>
      </c>
      <c r="U230" s="197">
        <v>3.48E-3</v>
      </c>
      <c r="V230" s="197">
        <f>U230*H230</f>
        <v>3.48E-3</v>
      </c>
      <c r="W230" s="197">
        <v>0</v>
      </c>
      <c r="X230" s="198">
        <f>W230*H230</f>
        <v>0</v>
      </c>
      <c r="Y230" s="37"/>
      <c r="Z230" s="37"/>
      <c r="AA230" s="37"/>
      <c r="AB230" s="37"/>
      <c r="AC230" s="37"/>
      <c r="AD230" s="37"/>
      <c r="AE230" s="37"/>
      <c r="AR230" s="199" t="s">
        <v>595</v>
      </c>
      <c r="AT230" s="199" t="s">
        <v>483</v>
      </c>
      <c r="AU230" s="199" t="s">
        <v>96</v>
      </c>
      <c r="AY230" s="19" t="s">
        <v>329</v>
      </c>
      <c r="BE230" s="115">
        <f>IF(O230="základná",K230,0)</f>
        <v>0</v>
      </c>
      <c r="BF230" s="115">
        <f>IF(O230="znížená",K230,0)</f>
        <v>0</v>
      </c>
      <c r="BG230" s="115">
        <f>IF(O230="zákl. prenesená",K230,0)</f>
        <v>0</v>
      </c>
      <c r="BH230" s="115">
        <f>IF(O230="zníž. prenesená",K230,0)</f>
        <v>0</v>
      </c>
      <c r="BI230" s="115">
        <f>IF(O230="nulová",K230,0)</f>
        <v>0</v>
      </c>
      <c r="BJ230" s="19" t="s">
        <v>96</v>
      </c>
      <c r="BK230" s="200">
        <f>ROUND(P230*H230,3)</f>
        <v>0</v>
      </c>
      <c r="BL230" s="19" t="s">
        <v>464</v>
      </c>
      <c r="BM230" s="199" t="s">
        <v>6934</v>
      </c>
    </row>
    <row r="231" spans="1:65" s="2" customFormat="1" ht="24.2" customHeight="1">
      <c r="A231" s="37"/>
      <c r="B231" s="153"/>
      <c r="C231" s="187" t="s">
        <v>468</v>
      </c>
      <c r="D231" s="187" t="s">
        <v>331</v>
      </c>
      <c r="E231" s="188" t="s">
        <v>6935</v>
      </c>
      <c r="F231" s="189" t="s">
        <v>6936</v>
      </c>
      <c r="G231" s="190" t="s">
        <v>646</v>
      </c>
      <c r="H231" s="191">
        <v>1</v>
      </c>
      <c r="I231" s="192"/>
      <c r="J231" s="192"/>
      <c r="K231" s="191">
        <f>ROUND(P231*H231,3)</f>
        <v>0</v>
      </c>
      <c r="L231" s="193"/>
      <c r="M231" s="38"/>
      <c r="N231" s="194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9.0000000000000006E-5</v>
      </c>
      <c r="V231" s="197">
        <f>U231*H231</f>
        <v>9.0000000000000006E-5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464</v>
      </c>
      <c r="AT231" s="199" t="s">
        <v>331</v>
      </c>
      <c r="AU231" s="199" t="s">
        <v>96</v>
      </c>
      <c r="AY231" s="19" t="s">
        <v>329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464</v>
      </c>
      <c r="BM231" s="199" t="s">
        <v>6937</v>
      </c>
    </row>
    <row r="232" spans="1:65" s="13" customFormat="1" ht="11.25">
      <c r="B232" s="201"/>
      <c r="D232" s="202" t="s">
        <v>348</v>
      </c>
      <c r="E232" s="203" t="s">
        <v>1</v>
      </c>
      <c r="F232" s="204" t="s">
        <v>6938</v>
      </c>
      <c r="H232" s="205">
        <v>1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348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329</v>
      </c>
    </row>
    <row r="233" spans="1:65" s="15" customFormat="1" ht="11.25">
      <c r="B233" s="217"/>
      <c r="D233" s="202" t="s">
        <v>348</v>
      </c>
      <c r="E233" s="218" t="s">
        <v>1</v>
      </c>
      <c r="F233" s="219" t="s">
        <v>380</v>
      </c>
      <c r="H233" s="220">
        <v>1</v>
      </c>
      <c r="I233" s="221"/>
      <c r="J233" s="221"/>
      <c r="M233" s="217"/>
      <c r="N233" s="222"/>
      <c r="O233" s="223"/>
      <c r="P233" s="223"/>
      <c r="Q233" s="223"/>
      <c r="R233" s="223"/>
      <c r="S233" s="223"/>
      <c r="T233" s="223"/>
      <c r="U233" s="223"/>
      <c r="V233" s="223"/>
      <c r="W233" s="223"/>
      <c r="X233" s="224"/>
      <c r="AT233" s="218" t="s">
        <v>348</v>
      </c>
      <c r="AU233" s="218" t="s">
        <v>96</v>
      </c>
      <c r="AV233" s="15" t="s">
        <v>335</v>
      </c>
      <c r="AW233" s="15" t="s">
        <v>4</v>
      </c>
      <c r="AX233" s="15" t="s">
        <v>90</v>
      </c>
      <c r="AY233" s="218" t="s">
        <v>329</v>
      </c>
    </row>
    <row r="234" spans="1:65" s="2" customFormat="1" ht="66.75" customHeight="1">
      <c r="A234" s="37"/>
      <c r="B234" s="153"/>
      <c r="C234" s="233" t="s">
        <v>474</v>
      </c>
      <c r="D234" s="233" t="s">
        <v>483</v>
      </c>
      <c r="E234" s="234" t="s">
        <v>6939</v>
      </c>
      <c r="F234" s="235" t="s">
        <v>6940</v>
      </c>
      <c r="G234" s="236" t="s">
        <v>646</v>
      </c>
      <c r="H234" s="237">
        <v>1</v>
      </c>
      <c r="I234" s="238"/>
      <c r="J234" s="239"/>
      <c r="K234" s="237">
        <f>ROUND(P234*H234,3)</f>
        <v>0</v>
      </c>
      <c r="L234" s="239"/>
      <c r="M234" s="240"/>
      <c r="N234" s="241" t="s">
        <v>1</v>
      </c>
      <c r="O234" s="195" t="s">
        <v>47</v>
      </c>
      <c r="P234" s="196">
        <f>I234+J234</f>
        <v>0</v>
      </c>
      <c r="Q234" s="196">
        <f>ROUND(I234*H234,3)</f>
        <v>0</v>
      </c>
      <c r="R234" s="196">
        <f>ROUND(J234*H234,3)</f>
        <v>0</v>
      </c>
      <c r="S234" s="66"/>
      <c r="T234" s="197">
        <f>S234*H234</f>
        <v>0</v>
      </c>
      <c r="U234" s="197">
        <v>3.8999999999999998E-3</v>
      </c>
      <c r="V234" s="197">
        <f>U234*H234</f>
        <v>3.8999999999999998E-3</v>
      </c>
      <c r="W234" s="197">
        <v>0</v>
      </c>
      <c r="X234" s="198">
        <f>W234*H234</f>
        <v>0</v>
      </c>
      <c r="Y234" s="37"/>
      <c r="Z234" s="37"/>
      <c r="AA234" s="37"/>
      <c r="AB234" s="37"/>
      <c r="AC234" s="37"/>
      <c r="AD234" s="37"/>
      <c r="AE234" s="37"/>
      <c r="AR234" s="199" t="s">
        <v>595</v>
      </c>
      <c r="AT234" s="199" t="s">
        <v>483</v>
      </c>
      <c r="AU234" s="199" t="s">
        <v>96</v>
      </c>
      <c r="AY234" s="19" t="s">
        <v>329</v>
      </c>
      <c r="BE234" s="115">
        <f>IF(O234="základná",K234,0)</f>
        <v>0</v>
      </c>
      <c r="BF234" s="115">
        <f>IF(O234="znížená",K234,0)</f>
        <v>0</v>
      </c>
      <c r="BG234" s="115">
        <f>IF(O234="zákl. prenesená",K234,0)</f>
        <v>0</v>
      </c>
      <c r="BH234" s="115">
        <f>IF(O234="zníž. prenesená",K234,0)</f>
        <v>0</v>
      </c>
      <c r="BI234" s="115">
        <f>IF(O234="nulová",K234,0)</f>
        <v>0</v>
      </c>
      <c r="BJ234" s="19" t="s">
        <v>96</v>
      </c>
      <c r="BK234" s="200">
        <f>ROUND(P234*H234,3)</f>
        <v>0</v>
      </c>
      <c r="BL234" s="19" t="s">
        <v>464</v>
      </c>
      <c r="BM234" s="199" t="s">
        <v>6941</v>
      </c>
    </row>
    <row r="235" spans="1:65" s="2" customFormat="1" ht="24.2" customHeight="1">
      <c r="A235" s="37"/>
      <c r="B235" s="153"/>
      <c r="C235" s="187" t="s">
        <v>478</v>
      </c>
      <c r="D235" s="187" t="s">
        <v>331</v>
      </c>
      <c r="E235" s="188" t="s">
        <v>6942</v>
      </c>
      <c r="F235" s="189" t="s">
        <v>6943</v>
      </c>
      <c r="G235" s="190" t="s">
        <v>646</v>
      </c>
      <c r="H235" s="191">
        <v>1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9.0000000000000006E-5</v>
      </c>
      <c r="V235" s="197">
        <f>U235*H235</f>
        <v>9.0000000000000006E-5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464</v>
      </c>
      <c r="AT235" s="199" t="s">
        <v>331</v>
      </c>
      <c r="AU235" s="199" t="s">
        <v>96</v>
      </c>
      <c r="AY235" s="19" t="s">
        <v>329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464</v>
      </c>
      <c r="BM235" s="199" t="s">
        <v>6944</v>
      </c>
    </row>
    <row r="236" spans="1:65" s="13" customFormat="1" ht="11.25">
      <c r="B236" s="201"/>
      <c r="D236" s="202" t="s">
        <v>348</v>
      </c>
      <c r="E236" s="203" t="s">
        <v>1</v>
      </c>
      <c r="F236" s="204" t="s">
        <v>6945</v>
      </c>
      <c r="H236" s="205">
        <v>1</v>
      </c>
      <c r="I236" s="206"/>
      <c r="J236" s="206"/>
      <c r="M236" s="201"/>
      <c r="N236" s="207"/>
      <c r="O236" s="208"/>
      <c r="P236" s="208"/>
      <c r="Q236" s="208"/>
      <c r="R236" s="208"/>
      <c r="S236" s="208"/>
      <c r="T236" s="208"/>
      <c r="U236" s="208"/>
      <c r="V236" s="208"/>
      <c r="W236" s="208"/>
      <c r="X236" s="209"/>
      <c r="AT236" s="203" t="s">
        <v>348</v>
      </c>
      <c r="AU236" s="203" t="s">
        <v>96</v>
      </c>
      <c r="AV236" s="13" t="s">
        <v>96</v>
      </c>
      <c r="AW236" s="13" t="s">
        <v>4</v>
      </c>
      <c r="AX236" s="13" t="s">
        <v>90</v>
      </c>
      <c r="AY236" s="203" t="s">
        <v>329</v>
      </c>
    </row>
    <row r="237" spans="1:65" s="2" customFormat="1" ht="66.75" customHeight="1">
      <c r="A237" s="37"/>
      <c r="B237" s="153"/>
      <c r="C237" s="233" t="s">
        <v>8</v>
      </c>
      <c r="D237" s="233" t="s">
        <v>483</v>
      </c>
      <c r="E237" s="234" t="s">
        <v>6946</v>
      </c>
      <c r="F237" s="235" t="s">
        <v>6947</v>
      </c>
      <c r="G237" s="236" t="s">
        <v>646</v>
      </c>
      <c r="H237" s="237">
        <v>1</v>
      </c>
      <c r="I237" s="238"/>
      <c r="J237" s="239"/>
      <c r="K237" s="237">
        <f>ROUND(P237*H237,3)</f>
        <v>0</v>
      </c>
      <c r="L237" s="239"/>
      <c r="M237" s="240"/>
      <c r="N237" s="241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4.4000000000000003E-3</v>
      </c>
      <c r="V237" s="197">
        <f>U237*H237</f>
        <v>4.4000000000000003E-3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595</v>
      </c>
      <c r="AT237" s="199" t="s">
        <v>483</v>
      </c>
      <c r="AU237" s="199" t="s">
        <v>96</v>
      </c>
      <c r="AY237" s="19" t="s">
        <v>329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464</v>
      </c>
      <c r="BM237" s="199" t="s">
        <v>6948</v>
      </c>
    </row>
    <row r="238" spans="1:65" s="2" customFormat="1" ht="24.2" customHeight="1">
      <c r="A238" s="37"/>
      <c r="B238" s="153"/>
      <c r="C238" s="187" t="s">
        <v>489</v>
      </c>
      <c r="D238" s="187" t="s">
        <v>331</v>
      </c>
      <c r="E238" s="188" t="s">
        <v>6949</v>
      </c>
      <c r="F238" s="189" t="s">
        <v>6950</v>
      </c>
      <c r="G238" s="190" t="s">
        <v>646</v>
      </c>
      <c r="H238" s="191">
        <v>2</v>
      </c>
      <c r="I238" s="192"/>
      <c r="J238" s="192"/>
      <c r="K238" s="191">
        <f>ROUND(P238*H238,3)</f>
        <v>0</v>
      </c>
      <c r="L238" s="193"/>
      <c r="M238" s="38"/>
      <c r="N238" s="194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9.0000000000000006E-5</v>
      </c>
      <c r="V238" s="197">
        <f>U238*H238</f>
        <v>1.8000000000000001E-4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464</v>
      </c>
      <c r="AT238" s="199" t="s">
        <v>331</v>
      </c>
      <c r="AU238" s="199" t="s">
        <v>96</v>
      </c>
      <c r="AY238" s="19" t="s">
        <v>329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464</v>
      </c>
      <c r="BM238" s="199" t="s">
        <v>6951</v>
      </c>
    </row>
    <row r="239" spans="1:65" s="13" customFormat="1" ht="11.25">
      <c r="B239" s="201"/>
      <c r="D239" s="202" t="s">
        <v>348</v>
      </c>
      <c r="E239" s="203" t="s">
        <v>1</v>
      </c>
      <c r="F239" s="204" t="s">
        <v>6952</v>
      </c>
      <c r="H239" s="205">
        <v>1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348</v>
      </c>
      <c r="AU239" s="203" t="s">
        <v>96</v>
      </c>
      <c r="AV239" s="13" t="s">
        <v>96</v>
      </c>
      <c r="AW239" s="13" t="s">
        <v>4</v>
      </c>
      <c r="AX239" s="13" t="s">
        <v>83</v>
      </c>
      <c r="AY239" s="203" t="s">
        <v>329</v>
      </c>
    </row>
    <row r="240" spans="1:65" s="13" customFormat="1" ht="11.25">
      <c r="B240" s="201"/>
      <c r="D240" s="202" t="s">
        <v>348</v>
      </c>
      <c r="E240" s="203" t="s">
        <v>1</v>
      </c>
      <c r="F240" s="204" t="s">
        <v>6953</v>
      </c>
      <c r="H240" s="205">
        <v>1</v>
      </c>
      <c r="I240" s="206"/>
      <c r="J240" s="206"/>
      <c r="M240" s="201"/>
      <c r="N240" s="207"/>
      <c r="O240" s="208"/>
      <c r="P240" s="208"/>
      <c r="Q240" s="208"/>
      <c r="R240" s="208"/>
      <c r="S240" s="208"/>
      <c r="T240" s="208"/>
      <c r="U240" s="208"/>
      <c r="V240" s="208"/>
      <c r="W240" s="208"/>
      <c r="X240" s="209"/>
      <c r="AT240" s="203" t="s">
        <v>348</v>
      </c>
      <c r="AU240" s="203" t="s">
        <v>96</v>
      </c>
      <c r="AV240" s="13" t="s">
        <v>96</v>
      </c>
      <c r="AW240" s="13" t="s">
        <v>4</v>
      </c>
      <c r="AX240" s="13" t="s">
        <v>83</v>
      </c>
      <c r="AY240" s="203" t="s">
        <v>329</v>
      </c>
    </row>
    <row r="241" spans="1:65" s="15" customFormat="1" ht="11.25">
      <c r="B241" s="217"/>
      <c r="D241" s="202" t="s">
        <v>348</v>
      </c>
      <c r="E241" s="218" t="s">
        <v>1</v>
      </c>
      <c r="F241" s="219" t="s">
        <v>380</v>
      </c>
      <c r="H241" s="220">
        <v>2</v>
      </c>
      <c r="I241" s="221"/>
      <c r="J241" s="221"/>
      <c r="M241" s="217"/>
      <c r="N241" s="222"/>
      <c r="O241" s="223"/>
      <c r="P241" s="223"/>
      <c r="Q241" s="223"/>
      <c r="R241" s="223"/>
      <c r="S241" s="223"/>
      <c r="T241" s="223"/>
      <c r="U241" s="223"/>
      <c r="V241" s="223"/>
      <c r="W241" s="223"/>
      <c r="X241" s="224"/>
      <c r="AT241" s="218" t="s">
        <v>348</v>
      </c>
      <c r="AU241" s="218" t="s">
        <v>96</v>
      </c>
      <c r="AV241" s="15" t="s">
        <v>335</v>
      </c>
      <c r="AW241" s="15" t="s">
        <v>4</v>
      </c>
      <c r="AX241" s="15" t="s">
        <v>90</v>
      </c>
      <c r="AY241" s="218" t="s">
        <v>329</v>
      </c>
    </row>
    <row r="242" spans="1:65" s="2" customFormat="1" ht="66.75" customHeight="1">
      <c r="A242" s="37"/>
      <c r="B242" s="153"/>
      <c r="C242" s="233" t="s">
        <v>494</v>
      </c>
      <c r="D242" s="233" t="s">
        <v>483</v>
      </c>
      <c r="E242" s="234" t="s">
        <v>6954</v>
      </c>
      <c r="F242" s="235" t="s">
        <v>6955</v>
      </c>
      <c r="G242" s="236" t="s">
        <v>646</v>
      </c>
      <c r="H242" s="237">
        <v>2</v>
      </c>
      <c r="I242" s="238"/>
      <c r="J242" s="239"/>
      <c r="K242" s="237">
        <f>ROUND(P242*H242,3)</f>
        <v>0</v>
      </c>
      <c r="L242" s="239"/>
      <c r="M242" s="240"/>
      <c r="N242" s="241" t="s">
        <v>1</v>
      </c>
      <c r="O242" s="195" t="s">
        <v>47</v>
      </c>
      <c r="P242" s="196">
        <f>I242+J242</f>
        <v>0</v>
      </c>
      <c r="Q242" s="196">
        <f>ROUND(I242*H242,3)</f>
        <v>0</v>
      </c>
      <c r="R242" s="196">
        <f>ROUND(J242*H242,3)</f>
        <v>0</v>
      </c>
      <c r="S242" s="66"/>
      <c r="T242" s="197">
        <f>S242*H242</f>
        <v>0</v>
      </c>
      <c r="U242" s="197">
        <v>4.8399999999999997E-3</v>
      </c>
      <c r="V242" s="197">
        <f>U242*H242</f>
        <v>9.6799999999999994E-3</v>
      </c>
      <c r="W242" s="197">
        <v>0</v>
      </c>
      <c r="X242" s="198">
        <f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595</v>
      </c>
      <c r="AT242" s="199" t="s">
        <v>483</v>
      </c>
      <c r="AU242" s="199" t="s">
        <v>96</v>
      </c>
      <c r="AY242" s="19" t="s">
        <v>329</v>
      </c>
      <c r="BE242" s="115">
        <f>IF(O242="základná",K242,0)</f>
        <v>0</v>
      </c>
      <c r="BF242" s="115">
        <f>IF(O242="znížená",K242,0)</f>
        <v>0</v>
      </c>
      <c r="BG242" s="115">
        <f>IF(O242="zákl. prenesená",K242,0)</f>
        <v>0</v>
      </c>
      <c r="BH242" s="115">
        <f>IF(O242="zníž. prenesená",K242,0)</f>
        <v>0</v>
      </c>
      <c r="BI242" s="115">
        <f>IF(O242="nulová",K242,0)</f>
        <v>0</v>
      </c>
      <c r="BJ242" s="19" t="s">
        <v>96</v>
      </c>
      <c r="BK242" s="200">
        <f>ROUND(P242*H242,3)</f>
        <v>0</v>
      </c>
      <c r="BL242" s="19" t="s">
        <v>464</v>
      </c>
      <c r="BM242" s="199" t="s">
        <v>6956</v>
      </c>
    </row>
    <row r="243" spans="1:65" s="2" customFormat="1" ht="24.2" customHeight="1">
      <c r="A243" s="37"/>
      <c r="B243" s="153"/>
      <c r="C243" s="187" t="s">
        <v>514</v>
      </c>
      <c r="D243" s="187" t="s">
        <v>331</v>
      </c>
      <c r="E243" s="188" t="s">
        <v>6957</v>
      </c>
      <c r="F243" s="189" t="s">
        <v>6958</v>
      </c>
      <c r="G243" s="190" t="s">
        <v>646</v>
      </c>
      <c r="H243" s="191">
        <v>1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9.0000000000000006E-5</v>
      </c>
      <c r="V243" s="197">
        <f>U243*H243</f>
        <v>9.0000000000000006E-5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464</v>
      </c>
      <c r="AT243" s="199" t="s">
        <v>331</v>
      </c>
      <c r="AU243" s="199" t="s">
        <v>96</v>
      </c>
      <c r="AY243" s="19" t="s">
        <v>329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464</v>
      </c>
      <c r="BM243" s="199" t="s">
        <v>6959</v>
      </c>
    </row>
    <row r="244" spans="1:65" s="13" customFormat="1" ht="11.25">
      <c r="B244" s="201"/>
      <c r="D244" s="202" t="s">
        <v>348</v>
      </c>
      <c r="E244" s="203" t="s">
        <v>1</v>
      </c>
      <c r="F244" s="204" t="s">
        <v>6960</v>
      </c>
      <c r="H244" s="205">
        <v>1</v>
      </c>
      <c r="I244" s="206"/>
      <c r="J244" s="206"/>
      <c r="M244" s="201"/>
      <c r="N244" s="207"/>
      <c r="O244" s="208"/>
      <c r="P244" s="208"/>
      <c r="Q244" s="208"/>
      <c r="R244" s="208"/>
      <c r="S244" s="208"/>
      <c r="T244" s="208"/>
      <c r="U244" s="208"/>
      <c r="V244" s="208"/>
      <c r="W244" s="208"/>
      <c r="X244" s="209"/>
      <c r="AT244" s="203" t="s">
        <v>348</v>
      </c>
      <c r="AU244" s="203" t="s">
        <v>96</v>
      </c>
      <c r="AV244" s="13" t="s">
        <v>96</v>
      </c>
      <c r="AW244" s="13" t="s">
        <v>4</v>
      </c>
      <c r="AX244" s="13" t="s">
        <v>83</v>
      </c>
      <c r="AY244" s="203" t="s">
        <v>329</v>
      </c>
    </row>
    <row r="245" spans="1:65" s="15" customFormat="1" ht="11.25">
      <c r="B245" s="217"/>
      <c r="D245" s="202" t="s">
        <v>348</v>
      </c>
      <c r="E245" s="218" t="s">
        <v>1</v>
      </c>
      <c r="F245" s="219" t="s">
        <v>380</v>
      </c>
      <c r="H245" s="220">
        <v>1</v>
      </c>
      <c r="I245" s="221"/>
      <c r="J245" s="221"/>
      <c r="M245" s="217"/>
      <c r="N245" s="222"/>
      <c r="O245" s="223"/>
      <c r="P245" s="223"/>
      <c r="Q245" s="223"/>
      <c r="R245" s="223"/>
      <c r="S245" s="223"/>
      <c r="T245" s="223"/>
      <c r="U245" s="223"/>
      <c r="V245" s="223"/>
      <c r="W245" s="223"/>
      <c r="X245" s="224"/>
      <c r="AT245" s="218" t="s">
        <v>348</v>
      </c>
      <c r="AU245" s="218" t="s">
        <v>96</v>
      </c>
      <c r="AV245" s="15" t="s">
        <v>335</v>
      </c>
      <c r="AW245" s="15" t="s">
        <v>4</v>
      </c>
      <c r="AX245" s="15" t="s">
        <v>90</v>
      </c>
      <c r="AY245" s="218" t="s">
        <v>329</v>
      </c>
    </row>
    <row r="246" spans="1:65" s="2" customFormat="1" ht="66.75" customHeight="1">
      <c r="A246" s="37"/>
      <c r="B246" s="153"/>
      <c r="C246" s="233" t="s">
        <v>522</v>
      </c>
      <c r="D246" s="233" t="s">
        <v>483</v>
      </c>
      <c r="E246" s="234" t="s">
        <v>6961</v>
      </c>
      <c r="F246" s="235" t="s">
        <v>6962</v>
      </c>
      <c r="G246" s="236" t="s">
        <v>646</v>
      </c>
      <c r="H246" s="237">
        <v>1</v>
      </c>
      <c r="I246" s="238"/>
      <c r="J246" s="239"/>
      <c r="K246" s="237">
        <f>ROUND(P246*H246,3)</f>
        <v>0</v>
      </c>
      <c r="L246" s="239"/>
      <c r="M246" s="240"/>
      <c r="N246" s="241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5.2500000000000003E-3</v>
      </c>
      <c r="V246" s="197">
        <f>U246*H246</f>
        <v>5.2500000000000003E-3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595</v>
      </c>
      <c r="AT246" s="199" t="s">
        <v>483</v>
      </c>
      <c r="AU246" s="199" t="s">
        <v>96</v>
      </c>
      <c r="AY246" s="19" t="s">
        <v>329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464</v>
      </c>
      <c r="BM246" s="199" t="s">
        <v>6963</v>
      </c>
    </row>
    <row r="247" spans="1:65" s="2" customFormat="1" ht="24.2" customHeight="1">
      <c r="A247" s="37"/>
      <c r="B247" s="153"/>
      <c r="C247" s="187" t="s">
        <v>529</v>
      </c>
      <c r="D247" s="187" t="s">
        <v>331</v>
      </c>
      <c r="E247" s="188" t="s">
        <v>6964</v>
      </c>
      <c r="F247" s="189" t="s">
        <v>6965</v>
      </c>
      <c r="G247" s="190" t="s">
        <v>646</v>
      </c>
      <c r="H247" s="191">
        <v>2</v>
      </c>
      <c r="I247" s="192"/>
      <c r="J247" s="192"/>
      <c r="K247" s="191">
        <f>ROUND(P247*H247,3)</f>
        <v>0</v>
      </c>
      <c r="L247" s="193"/>
      <c r="M247" s="38"/>
      <c r="N247" s="194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9.0000000000000006E-5</v>
      </c>
      <c r="V247" s="197">
        <f>U247*H247</f>
        <v>1.8000000000000001E-4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464</v>
      </c>
      <c r="AT247" s="199" t="s">
        <v>331</v>
      </c>
      <c r="AU247" s="199" t="s">
        <v>96</v>
      </c>
      <c r="AY247" s="19" t="s">
        <v>329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464</v>
      </c>
      <c r="BM247" s="199" t="s">
        <v>6966</v>
      </c>
    </row>
    <row r="248" spans="1:65" s="13" customFormat="1" ht="11.25">
      <c r="B248" s="201"/>
      <c r="D248" s="202" t="s">
        <v>348</v>
      </c>
      <c r="E248" s="203" t="s">
        <v>1</v>
      </c>
      <c r="F248" s="204" t="s">
        <v>6967</v>
      </c>
      <c r="H248" s="205">
        <v>1</v>
      </c>
      <c r="I248" s="206"/>
      <c r="J248" s="206"/>
      <c r="M248" s="201"/>
      <c r="N248" s="207"/>
      <c r="O248" s="208"/>
      <c r="P248" s="208"/>
      <c r="Q248" s="208"/>
      <c r="R248" s="208"/>
      <c r="S248" s="208"/>
      <c r="T248" s="208"/>
      <c r="U248" s="208"/>
      <c r="V248" s="208"/>
      <c r="W248" s="208"/>
      <c r="X248" s="209"/>
      <c r="AT248" s="203" t="s">
        <v>348</v>
      </c>
      <c r="AU248" s="203" t="s">
        <v>96</v>
      </c>
      <c r="AV248" s="13" t="s">
        <v>96</v>
      </c>
      <c r="AW248" s="13" t="s">
        <v>4</v>
      </c>
      <c r="AX248" s="13" t="s">
        <v>83</v>
      </c>
      <c r="AY248" s="203" t="s">
        <v>329</v>
      </c>
    </row>
    <row r="249" spans="1:65" s="13" customFormat="1" ht="11.25">
      <c r="B249" s="201"/>
      <c r="D249" s="202" t="s">
        <v>348</v>
      </c>
      <c r="E249" s="203" t="s">
        <v>1</v>
      </c>
      <c r="F249" s="204" t="s">
        <v>6968</v>
      </c>
      <c r="H249" s="205">
        <v>1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348</v>
      </c>
      <c r="AU249" s="203" t="s">
        <v>96</v>
      </c>
      <c r="AV249" s="13" t="s">
        <v>96</v>
      </c>
      <c r="AW249" s="13" t="s">
        <v>4</v>
      </c>
      <c r="AX249" s="13" t="s">
        <v>83</v>
      </c>
      <c r="AY249" s="203" t="s">
        <v>329</v>
      </c>
    </row>
    <row r="250" spans="1:65" s="15" customFormat="1" ht="11.25">
      <c r="B250" s="217"/>
      <c r="D250" s="202" t="s">
        <v>348</v>
      </c>
      <c r="E250" s="218" t="s">
        <v>1</v>
      </c>
      <c r="F250" s="219" t="s">
        <v>380</v>
      </c>
      <c r="H250" s="220">
        <v>2</v>
      </c>
      <c r="I250" s="221"/>
      <c r="J250" s="221"/>
      <c r="M250" s="217"/>
      <c r="N250" s="222"/>
      <c r="O250" s="223"/>
      <c r="P250" s="223"/>
      <c r="Q250" s="223"/>
      <c r="R250" s="223"/>
      <c r="S250" s="223"/>
      <c r="T250" s="223"/>
      <c r="U250" s="223"/>
      <c r="V250" s="223"/>
      <c r="W250" s="223"/>
      <c r="X250" s="224"/>
      <c r="AT250" s="218" t="s">
        <v>348</v>
      </c>
      <c r="AU250" s="218" t="s">
        <v>96</v>
      </c>
      <c r="AV250" s="15" t="s">
        <v>335</v>
      </c>
      <c r="AW250" s="15" t="s">
        <v>4</v>
      </c>
      <c r="AX250" s="15" t="s">
        <v>90</v>
      </c>
      <c r="AY250" s="218" t="s">
        <v>329</v>
      </c>
    </row>
    <row r="251" spans="1:65" s="2" customFormat="1" ht="66.75" customHeight="1">
      <c r="A251" s="37"/>
      <c r="B251" s="153"/>
      <c r="C251" s="233" t="s">
        <v>540</v>
      </c>
      <c r="D251" s="233" t="s">
        <v>483</v>
      </c>
      <c r="E251" s="234" t="s">
        <v>6969</v>
      </c>
      <c r="F251" s="235" t="s">
        <v>6970</v>
      </c>
      <c r="G251" s="236" t="s">
        <v>646</v>
      </c>
      <c r="H251" s="237">
        <v>2</v>
      </c>
      <c r="I251" s="238"/>
      <c r="J251" s="239"/>
      <c r="K251" s="237">
        <f>ROUND(P251*H251,3)</f>
        <v>0</v>
      </c>
      <c r="L251" s="239"/>
      <c r="M251" s="240"/>
      <c r="N251" s="241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6.1599999999999997E-3</v>
      </c>
      <c r="V251" s="197">
        <f>U251*H251</f>
        <v>1.2319999999999999E-2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595</v>
      </c>
      <c r="AT251" s="199" t="s">
        <v>483</v>
      </c>
      <c r="AU251" s="199" t="s">
        <v>96</v>
      </c>
      <c r="AY251" s="19" t="s">
        <v>329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464</v>
      </c>
      <c r="BM251" s="199" t="s">
        <v>6971</v>
      </c>
    </row>
    <row r="252" spans="1:65" s="2" customFormat="1" ht="24.2" customHeight="1">
      <c r="A252" s="37"/>
      <c r="B252" s="153"/>
      <c r="C252" s="187" t="s">
        <v>550</v>
      </c>
      <c r="D252" s="187" t="s">
        <v>331</v>
      </c>
      <c r="E252" s="188" t="s">
        <v>6972</v>
      </c>
      <c r="F252" s="189" t="s">
        <v>6973</v>
      </c>
      <c r="G252" s="190" t="s">
        <v>646</v>
      </c>
      <c r="H252" s="191">
        <v>2</v>
      </c>
      <c r="I252" s="192"/>
      <c r="J252" s="192"/>
      <c r="K252" s="191">
        <f>ROUND(P252*H252,3)</f>
        <v>0</v>
      </c>
      <c r="L252" s="193"/>
      <c r="M252" s="38"/>
      <c r="N252" s="194" t="s">
        <v>1</v>
      </c>
      <c r="O252" s="195" t="s">
        <v>47</v>
      </c>
      <c r="P252" s="196">
        <f>I252+J252</f>
        <v>0</v>
      </c>
      <c r="Q252" s="196">
        <f>ROUND(I252*H252,3)</f>
        <v>0</v>
      </c>
      <c r="R252" s="196">
        <f>ROUND(J252*H252,3)</f>
        <v>0</v>
      </c>
      <c r="S252" s="66"/>
      <c r="T252" s="197">
        <f>S252*H252</f>
        <v>0</v>
      </c>
      <c r="U252" s="197">
        <v>9.0000000000000006E-5</v>
      </c>
      <c r="V252" s="197">
        <f>U252*H252</f>
        <v>1.8000000000000001E-4</v>
      </c>
      <c r="W252" s="197">
        <v>0</v>
      </c>
      <c r="X252" s="198">
        <f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464</v>
      </c>
      <c r="AT252" s="199" t="s">
        <v>331</v>
      </c>
      <c r="AU252" s="199" t="s">
        <v>96</v>
      </c>
      <c r="AY252" s="19" t="s">
        <v>329</v>
      </c>
      <c r="BE252" s="115">
        <f>IF(O252="základná",K252,0)</f>
        <v>0</v>
      </c>
      <c r="BF252" s="115">
        <f>IF(O252="znížená",K252,0)</f>
        <v>0</v>
      </c>
      <c r="BG252" s="115">
        <f>IF(O252="zákl. prenesená",K252,0)</f>
        <v>0</v>
      </c>
      <c r="BH252" s="115">
        <f>IF(O252="zníž. prenesená",K252,0)</f>
        <v>0</v>
      </c>
      <c r="BI252" s="115">
        <f>IF(O252="nulová",K252,0)</f>
        <v>0</v>
      </c>
      <c r="BJ252" s="19" t="s">
        <v>96</v>
      </c>
      <c r="BK252" s="200">
        <f>ROUND(P252*H252,3)</f>
        <v>0</v>
      </c>
      <c r="BL252" s="19" t="s">
        <v>464</v>
      </c>
      <c r="BM252" s="199" t="s">
        <v>6974</v>
      </c>
    </row>
    <row r="253" spans="1:65" s="13" customFormat="1" ht="11.25">
      <c r="B253" s="201"/>
      <c r="D253" s="202" t="s">
        <v>348</v>
      </c>
      <c r="E253" s="203" t="s">
        <v>1</v>
      </c>
      <c r="F253" s="204" t="s">
        <v>6975</v>
      </c>
      <c r="H253" s="205">
        <v>1</v>
      </c>
      <c r="I253" s="206"/>
      <c r="J253" s="206"/>
      <c r="M253" s="201"/>
      <c r="N253" s="207"/>
      <c r="O253" s="208"/>
      <c r="P253" s="208"/>
      <c r="Q253" s="208"/>
      <c r="R253" s="208"/>
      <c r="S253" s="208"/>
      <c r="T253" s="208"/>
      <c r="U253" s="208"/>
      <c r="V253" s="208"/>
      <c r="W253" s="208"/>
      <c r="X253" s="209"/>
      <c r="AT253" s="203" t="s">
        <v>348</v>
      </c>
      <c r="AU253" s="203" t="s">
        <v>96</v>
      </c>
      <c r="AV253" s="13" t="s">
        <v>96</v>
      </c>
      <c r="AW253" s="13" t="s">
        <v>4</v>
      </c>
      <c r="AX253" s="13" t="s">
        <v>83</v>
      </c>
      <c r="AY253" s="203" t="s">
        <v>329</v>
      </c>
    </row>
    <row r="254" spans="1:65" s="13" customFormat="1" ht="11.25">
      <c r="B254" s="201"/>
      <c r="D254" s="202" t="s">
        <v>348</v>
      </c>
      <c r="E254" s="203" t="s">
        <v>1</v>
      </c>
      <c r="F254" s="204" t="s">
        <v>6976</v>
      </c>
      <c r="H254" s="205">
        <v>1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348</v>
      </c>
      <c r="AU254" s="203" t="s">
        <v>96</v>
      </c>
      <c r="AV254" s="13" t="s">
        <v>96</v>
      </c>
      <c r="AW254" s="13" t="s">
        <v>4</v>
      </c>
      <c r="AX254" s="13" t="s">
        <v>83</v>
      </c>
      <c r="AY254" s="203" t="s">
        <v>329</v>
      </c>
    </row>
    <row r="255" spans="1:65" s="15" customFormat="1" ht="11.25">
      <c r="B255" s="217"/>
      <c r="D255" s="202" t="s">
        <v>348</v>
      </c>
      <c r="E255" s="218" t="s">
        <v>1</v>
      </c>
      <c r="F255" s="219" t="s">
        <v>380</v>
      </c>
      <c r="H255" s="220">
        <v>2</v>
      </c>
      <c r="I255" s="221"/>
      <c r="J255" s="221"/>
      <c r="M255" s="217"/>
      <c r="N255" s="222"/>
      <c r="O255" s="223"/>
      <c r="P255" s="223"/>
      <c r="Q255" s="223"/>
      <c r="R255" s="223"/>
      <c r="S255" s="223"/>
      <c r="T255" s="223"/>
      <c r="U255" s="223"/>
      <c r="V255" s="223"/>
      <c r="W255" s="223"/>
      <c r="X255" s="224"/>
      <c r="AT255" s="218" t="s">
        <v>348</v>
      </c>
      <c r="AU255" s="218" t="s">
        <v>96</v>
      </c>
      <c r="AV255" s="15" t="s">
        <v>335</v>
      </c>
      <c r="AW255" s="15" t="s">
        <v>4</v>
      </c>
      <c r="AX255" s="15" t="s">
        <v>90</v>
      </c>
      <c r="AY255" s="218" t="s">
        <v>329</v>
      </c>
    </row>
    <row r="256" spans="1:65" s="2" customFormat="1" ht="66.75" customHeight="1">
      <c r="A256" s="37"/>
      <c r="B256" s="153"/>
      <c r="C256" s="233" t="s">
        <v>564</v>
      </c>
      <c r="D256" s="233" t="s">
        <v>483</v>
      </c>
      <c r="E256" s="234" t="s">
        <v>6977</v>
      </c>
      <c r="F256" s="235" t="s">
        <v>6978</v>
      </c>
      <c r="G256" s="236" t="s">
        <v>646</v>
      </c>
      <c r="H256" s="237">
        <v>2</v>
      </c>
      <c r="I256" s="238"/>
      <c r="J256" s="239"/>
      <c r="K256" s="237">
        <f>ROUND(P256*H256,3)</f>
        <v>0</v>
      </c>
      <c r="L256" s="239"/>
      <c r="M256" s="240"/>
      <c r="N256" s="241" t="s">
        <v>1</v>
      </c>
      <c r="O256" s="195" t="s">
        <v>47</v>
      </c>
      <c r="P256" s="196">
        <f>I256+J256</f>
        <v>0</v>
      </c>
      <c r="Q256" s="196">
        <f>ROUND(I256*H256,3)</f>
        <v>0</v>
      </c>
      <c r="R256" s="196">
        <f>ROUND(J256*H256,3)</f>
        <v>0</v>
      </c>
      <c r="S256" s="66"/>
      <c r="T256" s="197">
        <f>S256*H256</f>
        <v>0</v>
      </c>
      <c r="U256" s="197">
        <v>6.5599999999999999E-3</v>
      </c>
      <c r="V256" s="197">
        <f>U256*H256</f>
        <v>1.312E-2</v>
      </c>
      <c r="W256" s="197">
        <v>0</v>
      </c>
      <c r="X256" s="198">
        <f>W256*H256</f>
        <v>0</v>
      </c>
      <c r="Y256" s="37"/>
      <c r="Z256" s="37"/>
      <c r="AA256" s="37"/>
      <c r="AB256" s="37"/>
      <c r="AC256" s="37"/>
      <c r="AD256" s="37"/>
      <c r="AE256" s="37"/>
      <c r="AR256" s="199" t="s">
        <v>595</v>
      </c>
      <c r="AT256" s="199" t="s">
        <v>483</v>
      </c>
      <c r="AU256" s="199" t="s">
        <v>96</v>
      </c>
      <c r="AY256" s="19" t="s">
        <v>329</v>
      </c>
      <c r="BE256" s="115">
        <f>IF(O256="základná",K256,0)</f>
        <v>0</v>
      </c>
      <c r="BF256" s="115">
        <f>IF(O256="znížená",K256,0)</f>
        <v>0</v>
      </c>
      <c r="BG256" s="115">
        <f>IF(O256="zákl. prenesená",K256,0)</f>
        <v>0</v>
      </c>
      <c r="BH256" s="115">
        <f>IF(O256="zníž. prenesená",K256,0)</f>
        <v>0</v>
      </c>
      <c r="BI256" s="115">
        <f>IF(O256="nulová",K256,0)</f>
        <v>0</v>
      </c>
      <c r="BJ256" s="19" t="s">
        <v>96</v>
      </c>
      <c r="BK256" s="200">
        <f>ROUND(P256*H256,3)</f>
        <v>0</v>
      </c>
      <c r="BL256" s="19" t="s">
        <v>464</v>
      </c>
      <c r="BM256" s="199" t="s">
        <v>6979</v>
      </c>
    </row>
    <row r="257" spans="1:65" s="2" customFormat="1" ht="24.2" customHeight="1">
      <c r="A257" s="37"/>
      <c r="B257" s="153"/>
      <c r="C257" s="187" t="s">
        <v>577</v>
      </c>
      <c r="D257" s="187" t="s">
        <v>331</v>
      </c>
      <c r="E257" s="188" t="s">
        <v>6980</v>
      </c>
      <c r="F257" s="189" t="s">
        <v>6981</v>
      </c>
      <c r="G257" s="190" t="s">
        <v>646</v>
      </c>
      <c r="H257" s="191">
        <v>1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9.0000000000000006E-5</v>
      </c>
      <c r="V257" s="197">
        <f>U257*H257</f>
        <v>9.0000000000000006E-5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464</v>
      </c>
      <c r="AT257" s="199" t="s">
        <v>331</v>
      </c>
      <c r="AU257" s="199" t="s">
        <v>96</v>
      </c>
      <c r="AY257" s="19" t="s">
        <v>329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464</v>
      </c>
      <c r="BM257" s="199" t="s">
        <v>6982</v>
      </c>
    </row>
    <row r="258" spans="1:65" s="13" customFormat="1" ht="11.25">
      <c r="B258" s="201"/>
      <c r="D258" s="202" t="s">
        <v>348</v>
      </c>
      <c r="E258" s="203" t="s">
        <v>1</v>
      </c>
      <c r="F258" s="204" t="s">
        <v>6983</v>
      </c>
      <c r="H258" s="205">
        <v>1</v>
      </c>
      <c r="I258" s="206"/>
      <c r="J258" s="206"/>
      <c r="M258" s="201"/>
      <c r="N258" s="207"/>
      <c r="O258" s="208"/>
      <c r="P258" s="208"/>
      <c r="Q258" s="208"/>
      <c r="R258" s="208"/>
      <c r="S258" s="208"/>
      <c r="T258" s="208"/>
      <c r="U258" s="208"/>
      <c r="V258" s="208"/>
      <c r="W258" s="208"/>
      <c r="X258" s="209"/>
      <c r="AT258" s="203" t="s">
        <v>348</v>
      </c>
      <c r="AU258" s="203" t="s">
        <v>96</v>
      </c>
      <c r="AV258" s="13" t="s">
        <v>96</v>
      </c>
      <c r="AW258" s="13" t="s">
        <v>4</v>
      </c>
      <c r="AX258" s="13" t="s">
        <v>83</v>
      </c>
      <c r="AY258" s="203" t="s">
        <v>329</v>
      </c>
    </row>
    <row r="259" spans="1:65" s="15" customFormat="1" ht="11.25">
      <c r="B259" s="217"/>
      <c r="D259" s="202" t="s">
        <v>348</v>
      </c>
      <c r="E259" s="218" t="s">
        <v>1</v>
      </c>
      <c r="F259" s="219" t="s">
        <v>380</v>
      </c>
      <c r="H259" s="220">
        <v>1</v>
      </c>
      <c r="I259" s="221"/>
      <c r="J259" s="221"/>
      <c r="M259" s="217"/>
      <c r="N259" s="222"/>
      <c r="O259" s="223"/>
      <c r="P259" s="223"/>
      <c r="Q259" s="223"/>
      <c r="R259" s="223"/>
      <c r="S259" s="223"/>
      <c r="T259" s="223"/>
      <c r="U259" s="223"/>
      <c r="V259" s="223"/>
      <c r="W259" s="223"/>
      <c r="X259" s="224"/>
      <c r="AT259" s="218" t="s">
        <v>348</v>
      </c>
      <c r="AU259" s="218" t="s">
        <v>96</v>
      </c>
      <c r="AV259" s="15" t="s">
        <v>335</v>
      </c>
      <c r="AW259" s="15" t="s">
        <v>4</v>
      </c>
      <c r="AX259" s="15" t="s">
        <v>90</v>
      </c>
      <c r="AY259" s="218" t="s">
        <v>329</v>
      </c>
    </row>
    <row r="260" spans="1:65" s="2" customFormat="1" ht="55.5" customHeight="1">
      <c r="A260" s="37"/>
      <c r="B260" s="153"/>
      <c r="C260" s="233" t="s">
        <v>583</v>
      </c>
      <c r="D260" s="233" t="s">
        <v>483</v>
      </c>
      <c r="E260" s="234" t="s">
        <v>6984</v>
      </c>
      <c r="F260" s="235" t="s">
        <v>6985</v>
      </c>
      <c r="G260" s="236" t="s">
        <v>646</v>
      </c>
      <c r="H260" s="237">
        <v>1</v>
      </c>
      <c r="I260" s="238"/>
      <c r="J260" s="239"/>
      <c r="K260" s="237">
        <f t="shared" ref="K260:K277" si="6">ROUND(P260*H260,3)</f>
        <v>0</v>
      </c>
      <c r="L260" s="239"/>
      <c r="M260" s="240"/>
      <c r="N260" s="241" t="s">
        <v>1</v>
      </c>
      <c r="O260" s="195" t="s">
        <v>47</v>
      </c>
      <c r="P260" s="196">
        <f t="shared" ref="P260:P277" si="7">I260+J260</f>
        <v>0</v>
      </c>
      <c r="Q260" s="196">
        <f t="shared" ref="Q260:Q277" si="8">ROUND(I260*H260,3)</f>
        <v>0</v>
      </c>
      <c r="R260" s="196">
        <f t="shared" ref="R260:R277" si="9">ROUND(J260*H260,3)</f>
        <v>0</v>
      </c>
      <c r="S260" s="66"/>
      <c r="T260" s="197">
        <f t="shared" ref="T260:T277" si="10">S260*H260</f>
        <v>0</v>
      </c>
      <c r="U260" s="197">
        <v>0</v>
      </c>
      <c r="V260" s="197">
        <f t="shared" ref="V260:V277" si="11">U260*H260</f>
        <v>0</v>
      </c>
      <c r="W260" s="197">
        <v>0</v>
      </c>
      <c r="X260" s="198">
        <f t="shared" ref="X260:X277" si="12"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595</v>
      </c>
      <c r="AT260" s="199" t="s">
        <v>483</v>
      </c>
      <c r="AU260" s="199" t="s">
        <v>96</v>
      </c>
      <c r="AY260" s="19" t="s">
        <v>329</v>
      </c>
      <c r="BE260" s="115">
        <f t="shared" ref="BE260:BE277" si="13">IF(O260="základná",K260,0)</f>
        <v>0</v>
      </c>
      <c r="BF260" s="115">
        <f t="shared" ref="BF260:BF277" si="14">IF(O260="znížená",K260,0)</f>
        <v>0</v>
      </c>
      <c r="BG260" s="115">
        <f t="shared" ref="BG260:BG277" si="15">IF(O260="zákl. prenesená",K260,0)</f>
        <v>0</v>
      </c>
      <c r="BH260" s="115">
        <f t="shared" ref="BH260:BH277" si="16">IF(O260="zníž. prenesená",K260,0)</f>
        <v>0</v>
      </c>
      <c r="BI260" s="115">
        <f t="shared" ref="BI260:BI277" si="17">IF(O260="nulová",K260,0)</f>
        <v>0</v>
      </c>
      <c r="BJ260" s="19" t="s">
        <v>96</v>
      </c>
      <c r="BK260" s="200">
        <f t="shared" ref="BK260:BK277" si="18">ROUND(P260*H260,3)</f>
        <v>0</v>
      </c>
      <c r="BL260" s="19" t="s">
        <v>464</v>
      </c>
      <c r="BM260" s="199" t="s">
        <v>6986</v>
      </c>
    </row>
    <row r="261" spans="1:65" s="2" customFormat="1" ht="21.75" customHeight="1">
      <c r="A261" s="37"/>
      <c r="B261" s="153"/>
      <c r="C261" s="187" t="s">
        <v>588</v>
      </c>
      <c r="D261" s="187" t="s">
        <v>331</v>
      </c>
      <c r="E261" s="188" t="s">
        <v>6987</v>
      </c>
      <c r="F261" s="189" t="s">
        <v>6988</v>
      </c>
      <c r="G261" s="190" t="s">
        <v>646</v>
      </c>
      <c r="H261" s="191">
        <v>3</v>
      </c>
      <c r="I261" s="192"/>
      <c r="J261" s="192"/>
      <c r="K261" s="191">
        <f t="shared" si="6"/>
        <v>0</v>
      </c>
      <c r="L261" s="193"/>
      <c r="M261" s="38"/>
      <c r="N261" s="194" t="s">
        <v>1</v>
      </c>
      <c r="O261" s="195" t="s">
        <v>47</v>
      </c>
      <c r="P261" s="196">
        <f t="shared" si="7"/>
        <v>0</v>
      </c>
      <c r="Q261" s="196">
        <f t="shared" si="8"/>
        <v>0</v>
      </c>
      <c r="R261" s="196">
        <f t="shared" si="9"/>
        <v>0</v>
      </c>
      <c r="S261" s="66"/>
      <c r="T261" s="197">
        <f t="shared" si="10"/>
        <v>0</v>
      </c>
      <c r="U261" s="197">
        <v>0</v>
      </c>
      <c r="V261" s="197">
        <f t="shared" si="11"/>
        <v>0</v>
      </c>
      <c r="W261" s="197">
        <v>0</v>
      </c>
      <c r="X261" s="198">
        <f t="shared" si="12"/>
        <v>0</v>
      </c>
      <c r="Y261" s="37"/>
      <c r="Z261" s="37"/>
      <c r="AA261" s="37"/>
      <c r="AB261" s="37"/>
      <c r="AC261" s="37"/>
      <c r="AD261" s="37"/>
      <c r="AE261" s="37"/>
      <c r="AR261" s="199" t="s">
        <v>464</v>
      </c>
      <c r="AT261" s="199" t="s">
        <v>331</v>
      </c>
      <c r="AU261" s="199" t="s">
        <v>96</v>
      </c>
      <c r="AY261" s="19" t="s">
        <v>329</v>
      </c>
      <c r="BE261" s="115">
        <f t="shared" si="13"/>
        <v>0</v>
      </c>
      <c r="BF261" s="115">
        <f t="shared" si="14"/>
        <v>0</v>
      </c>
      <c r="BG261" s="115">
        <f t="shared" si="15"/>
        <v>0</v>
      </c>
      <c r="BH261" s="115">
        <f t="shared" si="16"/>
        <v>0</v>
      </c>
      <c r="BI261" s="115">
        <f t="shared" si="17"/>
        <v>0</v>
      </c>
      <c r="BJ261" s="19" t="s">
        <v>96</v>
      </c>
      <c r="BK261" s="200">
        <f t="shared" si="18"/>
        <v>0</v>
      </c>
      <c r="BL261" s="19" t="s">
        <v>464</v>
      </c>
      <c r="BM261" s="199" t="s">
        <v>6989</v>
      </c>
    </row>
    <row r="262" spans="1:65" s="2" customFormat="1" ht="37.9" customHeight="1">
      <c r="A262" s="37"/>
      <c r="B262" s="153"/>
      <c r="C262" s="233" t="s">
        <v>595</v>
      </c>
      <c r="D262" s="233" t="s">
        <v>483</v>
      </c>
      <c r="E262" s="234" t="s">
        <v>6990</v>
      </c>
      <c r="F262" s="235" t="s">
        <v>6991</v>
      </c>
      <c r="G262" s="236" t="s">
        <v>646</v>
      </c>
      <c r="H262" s="237">
        <v>3</v>
      </c>
      <c r="I262" s="238"/>
      <c r="J262" s="239"/>
      <c r="K262" s="237">
        <f t="shared" si="6"/>
        <v>0</v>
      </c>
      <c r="L262" s="239"/>
      <c r="M262" s="240"/>
      <c r="N262" s="241" t="s">
        <v>1</v>
      </c>
      <c r="O262" s="195" t="s">
        <v>47</v>
      </c>
      <c r="P262" s="196">
        <f t="shared" si="7"/>
        <v>0</v>
      </c>
      <c r="Q262" s="196">
        <f t="shared" si="8"/>
        <v>0</v>
      </c>
      <c r="R262" s="196">
        <f t="shared" si="9"/>
        <v>0</v>
      </c>
      <c r="S262" s="66"/>
      <c r="T262" s="197">
        <f t="shared" si="10"/>
        <v>0</v>
      </c>
      <c r="U262" s="197">
        <v>1.264E-2</v>
      </c>
      <c r="V262" s="197">
        <f t="shared" si="11"/>
        <v>3.7920000000000002E-2</v>
      </c>
      <c r="W262" s="197">
        <v>0</v>
      </c>
      <c r="X262" s="198">
        <f t="shared" si="12"/>
        <v>0</v>
      </c>
      <c r="Y262" s="37"/>
      <c r="Z262" s="37"/>
      <c r="AA262" s="37"/>
      <c r="AB262" s="37"/>
      <c r="AC262" s="37"/>
      <c r="AD262" s="37"/>
      <c r="AE262" s="37"/>
      <c r="AR262" s="199" t="s">
        <v>595</v>
      </c>
      <c r="AT262" s="199" t="s">
        <v>483</v>
      </c>
      <c r="AU262" s="199" t="s">
        <v>96</v>
      </c>
      <c r="AY262" s="19" t="s">
        <v>329</v>
      </c>
      <c r="BE262" s="115">
        <f t="shared" si="13"/>
        <v>0</v>
      </c>
      <c r="BF262" s="115">
        <f t="shared" si="14"/>
        <v>0</v>
      </c>
      <c r="BG262" s="115">
        <f t="shared" si="15"/>
        <v>0</v>
      </c>
      <c r="BH262" s="115">
        <f t="shared" si="16"/>
        <v>0</v>
      </c>
      <c r="BI262" s="115">
        <f t="shared" si="17"/>
        <v>0</v>
      </c>
      <c r="BJ262" s="19" t="s">
        <v>96</v>
      </c>
      <c r="BK262" s="200">
        <f t="shared" si="18"/>
        <v>0</v>
      </c>
      <c r="BL262" s="19" t="s">
        <v>464</v>
      </c>
      <c r="BM262" s="199" t="s">
        <v>6992</v>
      </c>
    </row>
    <row r="263" spans="1:65" s="2" customFormat="1" ht="21.75" customHeight="1">
      <c r="A263" s="37"/>
      <c r="B263" s="153"/>
      <c r="C263" s="187" t="s">
        <v>601</v>
      </c>
      <c r="D263" s="187" t="s">
        <v>331</v>
      </c>
      <c r="E263" s="188" t="s">
        <v>6993</v>
      </c>
      <c r="F263" s="189" t="s">
        <v>6994</v>
      </c>
      <c r="G263" s="190" t="s">
        <v>646</v>
      </c>
      <c r="H263" s="191">
        <v>7</v>
      </c>
      <c r="I263" s="192"/>
      <c r="J263" s="192"/>
      <c r="K263" s="191">
        <f t="shared" si="6"/>
        <v>0</v>
      </c>
      <c r="L263" s="193"/>
      <c r="M263" s="38"/>
      <c r="N263" s="194" t="s">
        <v>1</v>
      </c>
      <c r="O263" s="195" t="s">
        <v>47</v>
      </c>
      <c r="P263" s="196">
        <f t="shared" si="7"/>
        <v>0</v>
      </c>
      <c r="Q263" s="196">
        <f t="shared" si="8"/>
        <v>0</v>
      </c>
      <c r="R263" s="196">
        <f t="shared" si="9"/>
        <v>0</v>
      </c>
      <c r="S263" s="66"/>
      <c r="T263" s="197">
        <f t="shared" si="10"/>
        <v>0</v>
      </c>
      <c r="U263" s="197">
        <v>0</v>
      </c>
      <c r="V263" s="197">
        <f t="shared" si="11"/>
        <v>0</v>
      </c>
      <c r="W263" s="197">
        <v>0</v>
      </c>
      <c r="X263" s="198">
        <f t="shared" si="12"/>
        <v>0</v>
      </c>
      <c r="Y263" s="37"/>
      <c r="Z263" s="37"/>
      <c r="AA263" s="37"/>
      <c r="AB263" s="37"/>
      <c r="AC263" s="37"/>
      <c r="AD263" s="37"/>
      <c r="AE263" s="37"/>
      <c r="AR263" s="199" t="s">
        <v>464</v>
      </c>
      <c r="AT263" s="199" t="s">
        <v>331</v>
      </c>
      <c r="AU263" s="199" t="s">
        <v>96</v>
      </c>
      <c r="AY263" s="19" t="s">
        <v>329</v>
      </c>
      <c r="BE263" s="115">
        <f t="shared" si="13"/>
        <v>0</v>
      </c>
      <c r="BF263" s="115">
        <f t="shared" si="14"/>
        <v>0</v>
      </c>
      <c r="BG263" s="115">
        <f t="shared" si="15"/>
        <v>0</v>
      </c>
      <c r="BH263" s="115">
        <f t="shared" si="16"/>
        <v>0</v>
      </c>
      <c r="BI263" s="115">
        <f t="shared" si="17"/>
        <v>0</v>
      </c>
      <c r="BJ263" s="19" t="s">
        <v>96</v>
      </c>
      <c r="BK263" s="200">
        <f t="shared" si="18"/>
        <v>0</v>
      </c>
      <c r="BL263" s="19" t="s">
        <v>464</v>
      </c>
      <c r="BM263" s="199" t="s">
        <v>6995</v>
      </c>
    </row>
    <row r="264" spans="1:65" s="2" customFormat="1" ht="37.9" customHeight="1">
      <c r="A264" s="37"/>
      <c r="B264" s="153"/>
      <c r="C264" s="233" t="s">
        <v>618</v>
      </c>
      <c r="D264" s="233" t="s">
        <v>483</v>
      </c>
      <c r="E264" s="234" t="s">
        <v>6996</v>
      </c>
      <c r="F264" s="235" t="s">
        <v>6997</v>
      </c>
      <c r="G264" s="236" t="s">
        <v>646</v>
      </c>
      <c r="H264" s="237">
        <v>2</v>
      </c>
      <c r="I264" s="238"/>
      <c r="J264" s="239"/>
      <c r="K264" s="237">
        <f t="shared" si="6"/>
        <v>0</v>
      </c>
      <c r="L264" s="239"/>
      <c r="M264" s="240"/>
      <c r="N264" s="241" t="s">
        <v>1</v>
      </c>
      <c r="O264" s="195" t="s">
        <v>47</v>
      </c>
      <c r="P264" s="196">
        <f t="shared" si="7"/>
        <v>0</v>
      </c>
      <c r="Q264" s="196">
        <f t="shared" si="8"/>
        <v>0</v>
      </c>
      <c r="R264" s="196">
        <f t="shared" si="9"/>
        <v>0</v>
      </c>
      <c r="S264" s="66"/>
      <c r="T264" s="197">
        <f t="shared" si="10"/>
        <v>0</v>
      </c>
      <c r="U264" s="197">
        <v>1.4149999999999999E-2</v>
      </c>
      <c r="V264" s="197">
        <f t="shared" si="11"/>
        <v>2.8299999999999999E-2</v>
      </c>
      <c r="W264" s="197">
        <v>0</v>
      </c>
      <c r="X264" s="198">
        <f t="shared" si="12"/>
        <v>0</v>
      </c>
      <c r="Y264" s="37"/>
      <c r="Z264" s="37"/>
      <c r="AA264" s="37"/>
      <c r="AB264" s="37"/>
      <c r="AC264" s="37"/>
      <c r="AD264" s="37"/>
      <c r="AE264" s="37"/>
      <c r="AR264" s="199" t="s">
        <v>595</v>
      </c>
      <c r="AT264" s="199" t="s">
        <v>483</v>
      </c>
      <c r="AU264" s="199" t="s">
        <v>96</v>
      </c>
      <c r="AY264" s="19" t="s">
        <v>329</v>
      </c>
      <c r="BE264" s="115">
        <f t="shared" si="13"/>
        <v>0</v>
      </c>
      <c r="BF264" s="115">
        <f t="shared" si="14"/>
        <v>0</v>
      </c>
      <c r="BG264" s="115">
        <f t="shared" si="15"/>
        <v>0</v>
      </c>
      <c r="BH264" s="115">
        <f t="shared" si="16"/>
        <v>0</v>
      </c>
      <c r="BI264" s="115">
        <f t="shared" si="17"/>
        <v>0</v>
      </c>
      <c r="BJ264" s="19" t="s">
        <v>96</v>
      </c>
      <c r="BK264" s="200">
        <f t="shared" si="18"/>
        <v>0</v>
      </c>
      <c r="BL264" s="19" t="s">
        <v>464</v>
      </c>
      <c r="BM264" s="199" t="s">
        <v>6998</v>
      </c>
    </row>
    <row r="265" spans="1:65" s="2" customFormat="1" ht="37.9" customHeight="1">
      <c r="A265" s="37"/>
      <c r="B265" s="153"/>
      <c r="C265" s="233" t="s">
        <v>629</v>
      </c>
      <c r="D265" s="233" t="s">
        <v>483</v>
      </c>
      <c r="E265" s="234" t="s">
        <v>6999</v>
      </c>
      <c r="F265" s="235" t="s">
        <v>7000</v>
      </c>
      <c r="G265" s="236" t="s">
        <v>646</v>
      </c>
      <c r="H265" s="237">
        <v>5</v>
      </c>
      <c r="I265" s="238"/>
      <c r="J265" s="239"/>
      <c r="K265" s="237">
        <f t="shared" si="6"/>
        <v>0</v>
      </c>
      <c r="L265" s="239"/>
      <c r="M265" s="240"/>
      <c r="N265" s="241" t="s">
        <v>1</v>
      </c>
      <c r="O265" s="195" t="s">
        <v>47</v>
      </c>
      <c r="P265" s="196">
        <f t="shared" si="7"/>
        <v>0</v>
      </c>
      <c r="Q265" s="196">
        <f t="shared" si="8"/>
        <v>0</v>
      </c>
      <c r="R265" s="196">
        <f t="shared" si="9"/>
        <v>0</v>
      </c>
      <c r="S265" s="66"/>
      <c r="T265" s="197">
        <f t="shared" si="10"/>
        <v>0</v>
      </c>
      <c r="U265" s="197">
        <v>1.6199999999999999E-2</v>
      </c>
      <c r="V265" s="197">
        <f t="shared" si="11"/>
        <v>8.0999999999999989E-2</v>
      </c>
      <c r="W265" s="197">
        <v>0</v>
      </c>
      <c r="X265" s="198">
        <f t="shared" si="12"/>
        <v>0</v>
      </c>
      <c r="Y265" s="37"/>
      <c r="Z265" s="37"/>
      <c r="AA265" s="37"/>
      <c r="AB265" s="37"/>
      <c r="AC265" s="37"/>
      <c r="AD265" s="37"/>
      <c r="AE265" s="37"/>
      <c r="AR265" s="199" t="s">
        <v>595</v>
      </c>
      <c r="AT265" s="199" t="s">
        <v>483</v>
      </c>
      <c r="AU265" s="199" t="s">
        <v>96</v>
      </c>
      <c r="AY265" s="19" t="s">
        <v>329</v>
      </c>
      <c r="BE265" s="115">
        <f t="shared" si="13"/>
        <v>0</v>
      </c>
      <c r="BF265" s="115">
        <f t="shared" si="14"/>
        <v>0</v>
      </c>
      <c r="BG265" s="115">
        <f t="shared" si="15"/>
        <v>0</v>
      </c>
      <c r="BH265" s="115">
        <f t="shared" si="16"/>
        <v>0</v>
      </c>
      <c r="BI265" s="115">
        <f t="shared" si="17"/>
        <v>0</v>
      </c>
      <c r="BJ265" s="19" t="s">
        <v>96</v>
      </c>
      <c r="BK265" s="200">
        <f t="shared" si="18"/>
        <v>0</v>
      </c>
      <c r="BL265" s="19" t="s">
        <v>464</v>
      </c>
      <c r="BM265" s="199" t="s">
        <v>7001</v>
      </c>
    </row>
    <row r="266" spans="1:65" s="2" customFormat="1" ht="21.75" customHeight="1">
      <c r="A266" s="37"/>
      <c r="B266" s="153"/>
      <c r="C266" s="187" t="s">
        <v>633</v>
      </c>
      <c r="D266" s="187" t="s">
        <v>331</v>
      </c>
      <c r="E266" s="188" t="s">
        <v>7002</v>
      </c>
      <c r="F266" s="189" t="s">
        <v>7003</v>
      </c>
      <c r="G266" s="190" t="s">
        <v>646</v>
      </c>
      <c r="H266" s="191">
        <v>1</v>
      </c>
      <c r="I266" s="192"/>
      <c r="J266" s="192"/>
      <c r="K266" s="191">
        <f t="shared" si="6"/>
        <v>0</v>
      </c>
      <c r="L266" s="193"/>
      <c r="M266" s="38"/>
      <c r="N266" s="194" t="s">
        <v>1</v>
      </c>
      <c r="O266" s="195" t="s">
        <v>47</v>
      </c>
      <c r="P266" s="196">
        <f t="shared" si="7"/>
        <v>0</v>
      </c>
      <c r="Q266" s="196">
        <f t="shared" si="8"/>
        <v>0</v>
      </c>
      <c r="R266" s="196">
        <f t="shared" si="9"/>
        <v>0</v>
      </c>
      <c r="S266" s="66"/>
      <c r="T266" s="197">
        <f t="shared" si="10"/>
        <v>0</v>
      </c>
      <c r="U266" s="197">
        <v>0</v>
      </c>
      <c r="V266" s="197">
        <f t="shared" si="11"/>
        <v>0</v>
      </c>
      <c r="W266" s="197">
        <v>0</v>
      </c>
      <c r="X266" s="198">
        <f t="shared" si="12"/>
        <v>0</v>
      </c>
      <c r="Y266" s="37"/>
      <c r="Z266" s="37"/>
      <c r="AA266" s="37"/>
      <c r="AB266" s="37"/>
      <c r="AC266" s="37"/>
      <c r="AD266" s="37"/>
      <c r="AE266" s="37"/>
      <c r="AR266" s="199" t="s">
        <v>464</v>
      </c>
      <c r="AT266" s="199" t="s">
        <v>331</v>
      </c>
      <c r="AU266" s="199" t="s">
        <v>96</v>
      </c>
      <c r="AY266" s="19" t="s">
        <v>329</v>
      </c>
      <c r="BE266" s="115">
        <f t="shared" si="13"/>
        <v>0</v>
      </c>
      <c r="BF266" s="115">
        <f t="shared" si="14"/>
        <v>0</v>
      </c>
      <c r="BG266" s="115">
        <f t="shared" si="15"/>
        <v>0</v>
      </c>
      <c r="BH266" s="115">
        <f t="shared" si="16"/>
        <v>0</v>
      </c>
      <c r="BI266" s="115">
        <f t="shared" si="17"/>
        <v>0</v>
      </c>
      <c r="BJ266" s="19" t="s">
        <v>96</v>
      </c>
      <c r="BK266" s="200">
        <f t="shared" si="18"/>
        <v>0</v>
      </c>
      <c r="BL266" s="19" t="s">
        <v>464</v>
      </c>
      <c r="BM266" s="199" t="s">
        <v>7004</v>
      </c>
    </row>
    <row r="267" spans="1:65" s="2" customFormat="1" ht="37.9" customHeight="1">
      <c r="A267" s="37"/>
      <c r="B267" s="153"/>
      <c r="C267" s="233" t="s">
        <v>639</v>
      </c>
      <c r="D267" s="233" t="s">
        <v>483</v>
      </c>
      <c r="E267" s="234" t="s">
        <v>7005</v>
      </c>
      <c r="F267" s="235" t="s">
        <v>7006</v>
      </c>
      <c r="G267" s="236" t="s">
        <v>646</v>
      </c>
      <c r="H267" s="237">
        <v>1</v>
      </c>
      <c r="I267" s="238"/>
      <c r="J267" s="239"/>
      <c r="K267" s="237">
        <f t="shared" si="6"/>
        <v>0</v>
      </c>
      <c r="L267" s="239"/>
      <c r="M267" s="240"/>
      <c r="N267" s="241" t="s">
        <v>1</v>
      </c>
      <c r="O267" s="195" t="s">
        <v>47</v>
      </c>
      <c r="P267" s="196">
        <f t="shared" si="7"/>
        <v>0</v>
      </c>
      <c r="Q267" s="196">
        <f t="shared" si="8"/>
        <v>0</v>
      </c>
      <c r="R267" s="196">
        <f t="shared" si="9"/>
        <v>0</v>
      </c>
      <c r="S267" s="66"/>
      <c r="T267" s="197">
        <f t="shared" si="10"/>
        <v>0</v>
      </c>
      <c r="U267" s="197">
        <v>1.9480000000000001E-2</v>
      </c>
      <c r="V267" s="197">
        <f t="shared" si="11"/>
        <v>1.9480000000000001E-2</v>
      </c>
      <c r="W267" s="197">
        <v>0</v>
      </c>
      <c r="X267" s="198">
        <f t="shared" si="12"/>
        <v>0</v>
      </c>
      <c r="Y267" s="37"/>
      <c r="Z267" s="37"/>
      <c r="AA267" s="37"/>
      <c r="AB267" s="37"/>
      <c r="AC267" s="37"/>
      <c r="AD267" s="37"/>
      <c r="AE267" s="37"/>
      <c r="AR267" s="199" t="s">
        <v>595</v>
      </c>
      <c r="AT267" s="199" t="s">
        <v>483</v>
      </c>
      <c r="AU267" s="199" t="s">
        <v>96</v>
      </c>
      <c r="AY267" s="19" t="s">
        <v>329</v>
      </c>
      <c r="BE267" s="115">
        <f t="shared" si="13"/>
        <v>0</v>
      </c>
      <c r="BF267" s="115">
        <f t="shared" si="14"/>
        <v>0</v>
      </c>
      <c r="BG267" s="115">
        <f t="shared" si="15"/>
        <v>0</v>
      </c>
      <c r="BH267" s="115">
        <f t="shared" si="16"/>
        <v>0</v>
      </c>
      <c r="BI267" s="115">
        <f t="shared" si="17"/>
        <v>0</v>
      </c>
      <c r="BJ267" s="19" t="s">
        <v>96</v>
      </c>
      <c r="BK267" s="200">
        <f t="shared" si="18"/>
        <v>0</v>
      </c>
      <c r="BL267" s="19" t="s">
        <v>464</v>
      </c>
      <c r="BM267" s="199" t="s">
        <v>7007</v>
      </c>
    </row>
    <row r="268" spans="1:65" s="2" customFormat="1" ht="24.2" customHeight="1">
      <c r="A268" s="37"/>
      <c r="B268" s="153"/>
      <c r="C268" s="187" t="s">
        <v>643</v>
      </c>
      <c r="D268" s="187" t="s">
        <v>331</v>
      </c>
      <c r="E268" s="188" t="s">
        <v>7008</v>
      </c>
      <c r="F268" s="189" t="s">
        <v>7009</v>
      </c>
      <c r="G268" s="190" t="s">
        <v>1669</v>
      </c>
      <c r="H268" s="191">
        <v>6</v>
      </c>
      <c r="I268" s="192"/>
      <c r="J268" s="192"/>
      <c r="K268" s="191">
        <f t="shared" si="6"/>
        <v>0</v>
      </c>
      <c r="L268" s="193"/>
      <c r="M268" s="38"/>
      <c r="N268" s="194" t="s">
        <v>1</v>
      </c>
      <c r="O268" s="195" t="s">
        <v>47</v>
      </c>
      <c r="P268" s="196">
        <f t="shared" si="7"/>
        <v>0</v>
      </c>
      <c r="Q268" s="196">
        <f t="shared" si="8"/>
        <v>0</v>
      </c>
      <c r="R268" s="196">
        <f t="shared" si="9"/>
        <v>0</v>
      </c>
      <c r="S268" s="66"/>
      <c r="T268" s="197">
        <f t="shared" si="10"/>
        <v>0</v>
      </c>
      <c r="U268" s="197">
        <v>0</v>
      </c>
      <c r="V268" s="197">
        <f t="shared" si="11"/>
        <v>0</v>
      </c>
      <c r="W268" s="197">
        <v>0</v>
      </c>
      <c r="X268" s="198">
        <f t="shared" si="12"/>
        <v>0</v>
      </c>
      <c r="Y268" s="37"/>
      <c r="Z268" s="37"/>
      <c r="AA268" s="37"/>
      <c r="AB268" s="37"/>
      <c r="AC268" s="37"/>
      <c r="AD268" s="37"/>
      <c r="AE268" s="37"/>
      <c r="AR268" s="199" t="s">
        <v>464</v>
      </c>
      <c r="AT268" s="199" t="s">
        <v>331</v>
      </c>
      <c r="AU268" s="199" t="s">
        <v>96</v>
      </c>
      <c r="AY268" s="19" t="s">
        <v>329</v>
      </c>
      <c r="BE268" s="115">
        <f t="shared" si="13"/>
        <v>0</v>
      </c>
      <c r="BF268" s="115">
        <f t="shared" si="14"/>
        <v>0</v>
      </c>
      <c r="BG268" s="115">
        <f t="shared" si="15"/>
        <v>0</v>
      </c>
      <c r="BH268" s="115">
        <f t="shared" si="16"/>
        <v>0</v>
      </c>
      <c r="BI268" s="115">
        <f t="shared" si="17"/>
        <v>0</v>
      </c>
      <c r="BJ268" s="19" t="s">
        <v>96</v>
      </c>
      <c r="BK268" s="200">
        <f t="shared" si="18"/>
        <v>0</v>
      </c>
      <c r="BL268" s="19" t="s">
        <v>464</v>
      </c>
      <c r="BM268" s="199" t="s">
        <v>7010</v>
      </c>
    </row>
    <row r="269" spans="1:65" s="2" customFormat="1" ht="37.9" customHeight="1">
      <c r="A269" s="37"/>
      <c r="B269" s="153"/>
      <c r="C269" s="233" t="s">
        <v>648</v>
      </c>
      <c r="D269" s="233" t="s">
        <v>483</v>
      </c>
      <c r="E269" s="234" t="s">
        <v>7011</v>
      </c>
      <c r="F269" s="235" t="s">
        <v>7012</v>
      </c>
      <c r="G269" s="236" t="s">
        <v>646</v>
      </c>
      <c r="H269" s="237">
        <v>3</v>
      </c>
      <c r="I269" s="238"/>
      <c r="J269" s="239"/>
      <c r="K269" s="237">
        <f t="shared" si="6"/>
        <v>0</v>
      </c>
      <c r="L269" s="239"/>
      <c r="M269" s="240"/>
      <c r="N269" s="241" t="s">
        <v>1</v>
      </c>
      <c r="O269" s="195" t="s">
        <v>47</v>
      </c>
      <c r="P269" s="196">
        <f t="shared" si="7"/>
        <v>0</v>
      </c>
      <c r="Q269" s="196">
        <f t="shared" si="8"/>
        <v>0</v>
      </c>
      <c r="R269" s="196">
        <f t="shared" si="9"/>
        <v>0</v>
      </c>
      <c r="S269" s="66"/>
      <c r="T269" s="197">
        <f t="shared" si="10"/>
        <v>0</v>
      </c>
      <c r="U269" s="197">
        <v>9.7999999999999997E-3</v>
      </c>
      <c r="V269" s="197">
        <f t="shared" si="11"/>
        <v>2.9399999999999999E-2</v>
      </c>
      <c r="W269" s="197">
        <v>0</v>
      </c>
      <c r="X269" s="198">
        <f t="shared" si="12"/>
        <v>0</v>
      </c>
      <c r="Y269" s="37"/>
      <c r="Z269" s="37"/>
      <c r="AA269" s="37"/>
      <c r="AB269" s="37"/>
      <c r="AC269" s="37"/>
      <c r="AD269" s="37"/>
      <c r="AE269" s="37"/>
      <c r="AR269" s="199" t="s">
        <v>595</v>
      </c>
      <c r="AT269" s="199" t="s">
        <v>483</v>
      </c>
      <c r="AU269" s="199" t="s">
        <v>96</v>
      </c>
      <c r="AY269" s="19" t="s">
        <v>329</v>
      </c>
      <c r="BE269" s="115">
        <f t="shared" si="13"/>
        <v>0</v>
      </c>
      <c r="BF269" s="115">
        <f t="shared" si="14"/>
        <v>0</v>
      </c>
      <c r="BG269" s="115">
        <f t="shared" si="15"/>
        <v>0</v>
      </c>
      <c r="BH269" s="115">
        <f t="shared" si="16"/>
        <v>0</v>
      </c>
      <c r="BI269" s="115">
        <f t="shared" si="17"/>
        <v>0</v>
      </c>
      <c r="BJ269" s="19" t="s">
        <v>96</v>
      </c>
      <c r="BK269" s="200">
        <f t="shared" si="18"/>
        <v>0</v>
      </c>
      <c r="BL269" s="19" t="s">
        <v>464</v>
      </c>
      <c r="BM269" s="199" t="s">
        <v>7013</v>
      </c>
    </row>
    <row r="270" spans="1:65" s="2" customFormat="1" ht="33" customHeight="1">
      <c r="A270" s="37"/>
      <c r="B270" s="153"/>
      <c r="C270" s="233" t="s">
        <v>652</v>
      </c>
      <c r="D270" s="233" t="s">
        <v>483</v>
      </c>
      <c r="E270" s="234" t="s">
        <v>7014</v>
      </c>
      <c r="F270" s="235" t="s">
        <v>7015</v>
      </c>
      <c r="G270" s="236" t="s">
        <v>646</v>
      </c>
      <c r="H270" s="237">
        <v>3</v>
      </c>
      <c r="I270" s="238"/>
      <c r="J270" s="239"/>
      <c r="K270" s="237">
        <f t="shared" si="6"/>
        <v>0</v>
      </c>
      <c r="L270" s="239"/>
      <c r="M270" s="240"/>
      <c r="N270" s="241" t="s">
        <v>1</v>
      </c>
      <c r="O270" s="195" t="s">
        <v>47</v>
      </c>
      <c r="P270" s="196">
        <f t="shared" si="7"/>
        <v>0</v>
      </c>
      <c r="Q270" s="196">
        <f t="shared" si="8"/>
        <v>0</v>
      </c>
      <c r="R270" s="196">
        <f t="shared" si="9"/>
        <v>0</v>
      </c>
      <c r="S270" s="66"/>
      <c r="T270" s="197">
        <f t="shared" si="10"/>
        <v>0</v>
      </c>
      <c r="U270" s="197">
        <v>9.7999999999999997E-3</v>
      </c>
      <c r="V270" s="197">
        <f t="shared" si="11"/>
        <v>2.9399999999999999E-2</v>
      </c>
      <c r="W270" s="197">
        <v>0</v>
      </c>
      <c r="X270" s="198">
        <f t="shared" si="12"/>
        <v>0</v>
      </c>
      <c r="Y270" s="37"/>
      <c r="Z270" s="37"/>
      <c r="AA270" s="37"/>
      <c r="AB270" s="37"/>
      <c r="AC270" s="37"/>
      <c r="AD270" s="37"/>
      <c r="AE270" s="37"/>
      <c r="AR270" s="199" t="s">
        <v>595</v>
      </c>
      <c r="AT270" s="199" t="s">
        <v>483</v>
      </c>
      <c r="AU270" s="199" t="s">
        <v>96</v>
      </c>
      <c r="AY270" s="19" t="s">
        <v>329</v>
      </c>
      <c r="BE270" s="115">
        <f t="shared" si="13"/>
        <v>0</v>
      </c>
      <c r="BF270" s="115">
        <f t="shared" si="14"/>
        <v>0</v>
      </c>
      <c r="BG270" s="115">
        <f t="shared" si="15"/>
        <v>0</v>
      </c>
      <c r="BH270" s="115">
        <f t="shared" si="16"/>
        <v>0</v>
      </c>
      <c r="BI270" s="115">
        <f t="shared" si="17"/>
        <v>0</v>
      </c>
      <c r="BJ270" s="19" t="s">
        <v>96</v>
      </c>
      <c r="BK270" s="200">
        <f t="shared" si="18"/>
        <v>0</v>
      </c>
      <c r="BL270" s="19" t="s">
        <v>464</v>
      </c>
      <c r="BM270" s="199" t="s">
        <v>7016</v>
      </c>
    </row>
    <row r="271" spans="1:65" s="2" customFormat="1" ht="24.2" customHeight="1">
      <c r="A271" s="37"/>
      <c r="B271" s="153"/>
      <c r="C271" s="187" t="s">
        <v>659</v>
      </c>
      <c r="D271" s="187" t="s">
        <v>331</v>
      </c>
      <c r="E271" s="188" t="s">
        <v>7017</v>
      </c>
      <c r="F271" s="189" t="s">
        <v>7018</v>
      </c>
      <c r="G271" s="190" t="s">
        <v>1669</v>
      </c>
      <c r="H271" s="191">
        <v>6</v>
      </c>
      <c r="I271" s="192"/>
      <c r="J271" s="192"/>
      <c r="K271" s="191">
        <f t="shared" si="6"/>
        <v>0</v>
      </c>
      <c r="L271" s="193"/>
      <c r="M271" s="38"/>
      <c r="N271" s="194" t="s">
        <v>1</v>
      </c>
      <c r="O271" s="195" t="s">
        <v>47</v>
      </c>
      <c r="P271" s="196">
        <f t="shared" si="7"/>
        <v>0</v>
      </c>
      <c r="Q271" s="196">
        <f t="shared" si="8"/>
        <v>0</v>
      </c>
      <c r="R271" s="196">
        <f t="shared" si="9"/>
        <v>0</v>
      </c>
      <c r="S271" s="66"/>
      <c r="T271" s="197">
        <f t="shared" si="10"/>
        <v>0</v>
      </c>
      <c r="U271" s="197">
        <v>0</v>
      </c>
      <c r="V271" s="197">
        <f t="shared" si="11"/>
        <v>0</v>
      </c>
      <c r="W271" s="197">
        <v>0</v>
      </c>
      <c r="X271" s="198">
        <f t="shared" si="12"/>
        <v>0</v>
      </c>
      <c r="Y271" s="37"/>
      <c r="Z271" s="37"/>
      <c r="AA271" s="37"/>
      <c r="AB271" s="37"/>
      <c r="AC271" s="37"/>
      <c r="AD271" s="37"/>
      <c r="AE271" s="37"/>
      <c r="AR271" s="199" t="s">
        <v>464</v>
      </c>
      <c r="AT271" s="199" t="s">
        <v>331</v>
      </c>
      <c r="AU271" s="199" t="s">
        <v>96</v>
      </c>
      <c r="AY271" s="19" t="s">
        <v>329</v>
      </c>
      <c r="BE271" s="115">
        <f t="shared" si="13"/>
        <v>0</v>
      </c>
      <c r="BF271" s="115">
        <f t="shared" si="14"/>
        <v>0</v>
      </c>
      <c r="BG271" s="115">
        <f t="shared" si="15"/>
        <v>0</v>
      </c>
      <c r="BH271" s="115">
        <f t="shared" si="16"/>
        <v>0</v>
      </c>
      <c r="BI271" s="115">
        <f t="shared" si="17"/>
        <v>0</v>
      </c>
      <c r="BJ271" s="19" t="s">
        <v>96</v>
      </c>
      <c r="BK271" s="200">
        <f t="shared" si="18"/>
        <v>0</v>
      </c>
      <c r="BL271" s="19" t="s">
        <v>464</v>
      </c>
      <c r="BM271" s="199" t="s">
        <v>7019</v>
      </c>
    </row>
    <row r="272" spans="1:65" s="2" customFormat="1" ht="37.9" customHeight="1">
      <c r="A272" s="37"/>
      <c r="B272" s="153"/>
      <c r="C272" s="233" t="s">
        <v>665</v>
      </c>
      <c r="D272" s="233" t="s">
        <v>483</v>
      </c>
      <c r="E272" s="234" t="s">
        <v>7020</v>
      </c>
      <c r="F272" s="235" t="s">
        <v>7021</v>
      </c>
      <c r="G272" s="236" t="s">
        <v>646</v>
      </c>
      <c r="H272" s="237">
        <v>3</v>
      </c>
      <c r="I272" s="238"/>
      <c r="J272" s="239"/>
      <c r="K272" s="237">
        <f t="shared" si="6"/>
        <v>0</v>
      </c>
      <c r="L272" s="239"/>
      <c r="M272" s="240"/>
      <c r="N272" s="241" t="s">
        <v>1</v>
      </c>
      <c r="O272" s="195" t="s">
        <v>47</v>
      </c>
      <c r="P272" s="196">
        <f t="shared" si="7"/>
        <v>0</v>
      </c>
      <c r="Q272" s="196">
        <f t="shared" si="8"/>
        <v>0</v>
      </c>
      <c r="R272" s="196">
        <f t="shared" si="9"/>
        <v>0</v>
      </c>
      <c r="S272" s="66"/>
      <c r="T272" s="197">
        <f t="shared" si="10"/>
        <v>0</v>
      </c>
      <c r="U272" s="197">
        <v>1.24E-2</v>
      </c>
      <c r="V272" s="197">
        <f t="shared" si="11"/>
        <v>3.7199999999999997E-2</v>
      </c>
      <c r="W272" s="197">
        <v>0</v>
      </c>
      <c r="X272" s="198">
        <f t="shared" si="12"/>
        <v>0</v>
      </c>
      <c r="Y272" s="37"/>
      <c r="Z272" s="37"/>
      <c r="AA272" s="37"/>
      <c r="AB272" s="37"/>
      <c r="AC272" s="37"/>
      <c r="AD272" s="37"/>
      <c r="AE272" s="37"/>
      <c r="AR272" s="199" t="s">
        <v>595</v>
      </c>
      <c r="AT272" s="199" t="s">
        <v>483</v>
      </c>
      <c r="AU272" s="199" t="s">
        <v>96</v>
      </c>
      <c r="AY272" s="19" t="s">
        <v>329</v>
      </c>
      <c r="BE272" s="115">
        <f t="shared" si="13"/>
        <v>0</v>
      </c>
      <c r="BF272" s="115">
        <f t="shared" si="14"/>
        <v>0</v>
      </c>
      <c r="BG272" s="115">
        <f t="shared" si="15"/>
        <v>0</v>
      </c>
      <c r="BH272" s="115">
        <f t="shared" si="16"/>
        <v>0</v>
      </c>
      <c r="BI272" s="115">
        <f t="shared" si="17"/>
        <v>0</v>
      </c>
      <c r="BJ272" s="19" t="s">
        <v>96</v>
      </c>
      <c r="BK272" s="200">
        <f t="shared" si="18"/>
        <v>0</v>
      </c>
      <c r="BL272" s="19" t="s">
        <v>464</v>
      </c>
      <c r="BM272" s="199" t="s">
        <v>7022</v>
      </c>
    </row>
    <row r="273" spans="1:65" s="2" customFormat="1" ht="33" customHeight="1">
      <c r="A273" s="37"/>
      <c r="B273" s="153"/>
      <c r="C273" s="233" t="s">
        <v>671</v>
      </c>
      <c r="D273" s="233" t="s">
        <v>483</v>
      </c>
      <c r="E273" s="234" t="s">
        <v>7023</v>
      </c>
      <c r="F273" s="235" t="s">
        <v>7024</v>
      </c>
      <c r="G273" s="236" t="s">
        <v>646</v>
      </c>
      <c r="H273" s="237">
        <v>3</v>
      </c>
      <c r="I273" s="238"/>
      <c r="J273" s="239"/>
      <c r="K273" s="237">
        <f t="shared" si="6"/>
        <v>0</v>
      </c>
      <c r="L273" s="239"/>
      <c r="M273" s="240"/>
      <c r="N273" s="241" t="s">
        <v>1</v>
      </c>
      <c r="O273" s="195" t="s">
        <v>47</v>
      </c>
      <c r="P273" s="196">
        <f t="shared" si="7"/>
        <v>0</v>
      </c>
      <c r="Q273" s="196">
        <f t="shared" si="8"/>
        <v>0</v>
      </c>
      <c r="R273" s="196">
        <f t="shared" si="9"/>
        <v>0</v>
      </c>
      <c r="S273" s="66"/>
      <c r="T273" s="197">
        <f t="shared" si="10"/>
        <v>0</v>
      </c>
      <c r="U273" s="197">
        <v>1.24E-2</v>
      </c>
      <c r="V273" s="197">
        <f t="shared" si="11"/>
        <v>3.7199999999999997E-2</v>
      </c>
      <c r="W273" s="197">
        <v>0</v>
      </c>
      <c r="X273" s="198">
        <f t="shared" si="12"/>
        <v>0</v>
      </c>
      <c r="Y273" s="37"/>
      <c r="Z273" s="37"/>
      <c r="AA273" s="37"/>
      <c r="AB273" s="37"/>
      <c r="AC273" s="37"/>
      <c r="AD273" s="37"/>
      <c r="AE273" s="37"/>
      <c r="AR273" s="199" t="s">
        <v>595</v>
      </c>
      <c r="AT273" s="199" t="s">
        <v>483</v>
      </c>
      <c r="AU273" s="199" t="s">
        <v>96</v>
      </c>
      <c r="AY273" s="19" t="s">
        <v>329</v>
      </c>
      <c r="BE273" s="115">
        <f t="shared" si="13"/>
        <v>0</v>
      </c>
      <c r="BF273" s="115">
        <f t="shared" si="14"/>
        <v>0</v>
      </c>
      <c r="BG273" s="115">
        <f t="shared" si="15"/>
        <v>0</v>
      </c>
      <c r="BH273" s="115">
        <f t="shared" si="16"/>
        <v>0</v>
      </c>
      <c r="BI273" s="115">
        <f t="shared" si="17"/>
        <v>0</v>
      </c>
      <c r="BJ273" s="19" t="s">
        <v>96</v>
      </c>
      <c r="BK273" s="200">
        <f t="shared" si="18"/>
        <v>0</v>
      </c>
      <c r="BL273" s="19" t="s">
        <v>464</v>
      </c>
      <c r="BM273" s="199" t="s">
        <v>7025</v>
      </c>
    </row>
    <row r="274" spans="1:65" s="2" customFormat="1" ht="24.2" customHeight="1">
      <c r="A274" s="37"/>
      <c r="B274" s="153"/>
      <c r="C274" s="187" t="s">
        <v>685</v>
      </c>
      <c r="D274" s="187" t="s">
        <v>331</v>
      </c>
      <c r="E274" s="188" t="s">
        <v>7026</v>
      </c>
      <c r="F274" s="189" t="s">
        <v>7027</v>
      </c>
      <c r="G274" s="190" t="s">
        <v>1669</v>
      </c>
      <c r="H274" s="191">
        <v>8</v>
      </c>
      <c r="I274" s="192"/>
      <c r="J274" s="192"/>
      <c r="K274" s="191">
        <f t="shared" si="6"/>
        <v>0</v>
      </c>
      <c r="L274" s="193"/>
      <c r="M274" s="38"/>
      <c r="N274" s="194" t="s">
        <v>1</v>
      </c>
      <c r="O274" s="195" t="s">
        <v>47</v>
      </c>
      <c r="P274" s="196">
        <f t="shared" si="7"/>
        <v>0</v>
      </c>
      <c r="Q274" s="196">
        <f t="shared" si="8"/>
        <v>0</v>
      </c>
      <c r="R274" s="196">
        <f t="shared" si="9"/>
        <v>0</v>
      </c>
      <c r="S274" s="66"/>
      <c r="T274" s="197">
        <f t="shared" si="10"/>
        <v>0</v>
      </c>
      <c r="U274" s="197">
        <v>0</v>
      </c>
      <c r="V274" s="197">
        <f t="shared" si="11"/>
        <v>0</v>
      </c>
      <c r="W274" s="197">
        <v>0</v>
      </c>
      <c r="X274" s="198">
        <f t="shared" si="12"/>
        <v>0</v>
      </c>
      <c r="Y274" s="37"/>
      <c r="Z274" s="37"/>
      <c r="AA274" s="37"/>
      <c r="AB274" s="37"/>
      <c r="AC274" s="37"/>
      <c r="AD274" s="37"/>
      <c r="AE274" s="37"/>
      <c r="AR274" s="199" t="s">
        <v>464</v>
      </c>
      <c r="AT274" s="199" t="s">
        <v>331</v>
      </c>
      <c r="AU274" s="199" t="s">
        <v>96</v>
      </c>
      <c r="AY274" s="19" t="s">
        <v>329</v>
      </c>
      <c r="BE274" s="115">
        <f t="shared" si="13"/>
        <v>0</v>
      </c>
      <c r="BF274" s="115">
        <f t="shared" si="14"/>
        <v>0</v>
      </c>
      <c r="BG274" s="115">
        <f t="shared" si="15"/>
        <v>0</v>
      </c>
      <c r="BH274" s="115">
        <f t="shared" si="16"/>
        <v>0</v>
      </c>
      <c r="BI274" s="115">
        <f t="shared" si="17"/>
        <v>0</v>
      </c>
      <c r="BJ274" s="19" t="s">
        <v>96</v>
      </c>
      <c r="BK274" s="200">
        <f t="shared" si="18"/>
        <v>0</v>
      </c>
      <c r="BL274" s="19" t="s">
        <v>464</v>
      </c>
      <c r="BM274" s="199" t="s">
        <v>7028</v>
      </c>
    </row>
    <row r="275" spans="1:65" s="2" customFormat="1" ht="37.9" customHeight="1">
      <c r="A275" s="37"/>
      <c r="B275" s="153"/>
      <c r="C275" s="233" t="s">
        <v>689</v>
      </c>
      <c r="D275" s="233" t="s">
        <v>483</v>
      </c>
      <c r="E275" s="234" t="s">
        <v>7029</v>
      </c>
      <c r="F275" s="235" t="s">
        <v>7030</v>
      </c>
      <c r="G275" s="236" t="s">
        <v>646</v>
      </c>
      <c r="H275" s="237">
        <v>4</v>
      </c>
      <c r="I275" s="238"/>
      <c r="J275" s="239"/>
      <c r="K275" s="237">
        <f t="shared" si="6"/>
        <v>0</v>
      </c>
      <c r="L275" s="239"/>
      <c r="M275" s="240"/>
      <c r="N275" s="241" t="s">
        <v>1</v>
      </c>
      <c r="O275" s="195" t="s">
        <v>47</v>
      </c>
      <c r="P275" s="196">
        <f t="shared" si="7"/>
        <v>0</v>
      </c>
      <c r="Q275" s="196">
        <f t="shared" si="8"/>
        <v>0</v>
      </c>
      <c r="R275" s="196">
        <f t="shared" si="9"/>
        <v>0</v>
      </c>
      <c r="S275" s="66"/>
      <c r="T275" s="197">
        <f t="shared" si="10"/>
        <v>0</v>
      </c>
      <c r="U275" s="197">
        <v>1.5650000000000001E-2</v>
      </c>
      <c r="V275" s="197">
        <f t="shared" si="11"/>
        <v>6.2600000000000003E-2</v>
      </c>
      <c r="W275" s="197">
        <v>0</v>
      </c>
      <c r="X275" s="198">
        <f t="shared" si="12"/>
        <v>0</v>
      </c>
      <c r="Y275" s="37"/>
      <c r="Z275" s="37"/>
      <c r="AA275" s="37"/>
      <c r="AB275" s="37"/>
      <c r="AC275" s="37"/>
      <c r="AD275" s="37"/>
      <c r="AE275" s="37"/>
      <c r="AR275" s="199" t="s">
        <v>595</v>
      </c>
      <c r="AT275" s="199" t="s">
        <v>483</v>
      </c>
      <c r="AU275" s="199" t="s">
        <v>96</v>
      </c>
      <c r="AY275" s="19" t="s">
        <v>329</v>
      </c>
      <c r="BE275" s="115">
        <f t="shared" si="13"/>
        <v>0</v>
      </c>
      <c r="BF275" s="115">
        <f t="shared" si="14"/>
        <v>0</v>
      </c>
      <c r="BG275" s="115">
        <f t="shared" si="15"/>
        <v>0</v>
      </c>
      <c r="BH275" s="115">
        <f t="shared" si="16"/>
        <v>0</v>
      </c>
      <c r="BI275" s="115">
        <f t="shared" si="17"/>
        <v>0</v>
      </c>
      <c r="BJ275" s="19" t="s">
        <v>96</v>
      </c>
      <c r="BK275" s="200">
        <f t="shared" si="18"/>
        <v>0</v>
      </c>
      <c r="BL275" s="19" t="s">
        <v>464</v>
      </c>
      <c r="BM275" s="199" t="s">
        <v>7031</v>
      </c>
    </row>
    <row r="276" spans="1:65" s="2" customFormat="1" ht="33" customHeight="1">
      <c r="A276" s="37"/>
      <c r="B276" s="153"/>
      <c r="C276" s="233" t="s">
        <v>695</v>
      </c>
      <c r="D276" s="233" t="s">
        <v>483</v>
      </c>
      <c r="E276" s="234" t="s">
        <v>7032</v>
      </c>
      <c r="F276" s="235" t="s">
        <v>7033</v>
      </c>
      <c r="G276" s="236" t="s">
        <v>646</v>
      </c>
      <c r="H276" s="237">
        <v>4</v>
      </c>
      <c r="I276" s="238"/>
      <c r="J276" s="239"/>
      <c r="K276" s="237">
        <f t="shared" si="6"/>
        <v>0</v>
      </c>
      <c r="L276" s="239"/>
      <c r="M276" s="240"/>
      <c r="N276" s="241" t="s">
        <v>1</v>
      </c>
      <c r="O276" s="195" t="s">
        <v>47</v>
      </c>
      <c r="P276" s="196">
        <f t="shared" si="7"/>
        <v>0</v>
      </c>
      <c r="Q276" s="196">
        <f t="shared" si="8"/>
        <v>0</v>
      </c>
      <c r="R276" s="196">
        <f t="shared" si="9"/>
        <v>0</v>
      </c>
      <c r="S276" s="66"/>
      <c r="T276" s="197">
        <f t="shared" si="10"/>
        <v>0</v>
      </c>
      <c r="U276" s="197">
        <v>1.5650000000000001E-2</v>
      </c>
      <c r="V276" s="197">
        <f t="shared" si="11"/>
        <v>6.2600000000000003E-2</v>
      </c>
      <c r="W276" s="197">
        <v>0</v>
      </c>
      <c r="X276" s="198">
        <f t="shared" si="12"/>
        <v>0</v>
      </c>
      <c r="Y276" s="37"/>
      <c r="Z276" s="37"/>
      <c r="AA276" s="37"/>
      <c r="AB276" s="37"/>
      <c r="AC276" s="37"/>
      <c r="AD276" s="37"/>
      <c r="AE276" s="37"/>
      <c r="AR276" s="199" t="s">
        <v>595</v>
      </c>
      <c r="AT276" s="199" t="s">
        <v>483</v>
      </c>
      <c r="AU276" s="199" t="s">
        <v>96</v>
      </c>
      <c r="AY276" s="19" t="s">
        <v>329</v>
      </c>
      <c r="BE276" s="115">
        <f t="shared" si="13"/>
        <v>0</v>
      </c>
      <c r="BF276" s="115">
        <f t="shared" si="14"/>
        <v>0</v>
      </c>
      <c r="BG276" s="115">
        <f t="shared" si="15"/>
        <v>0</v>
      </c>
      <c r="BH276" s="115">
        <f t="shared" si="16"/>
        <v>0</v>
      </c>
      <c r="BI276" s="115">
        <f t="shared" si="17"/>
        <v>0</v>
      </c>
      <c r="BJ276" s="19" t="s">
        <v>96</v>
      </c>
      <c r="BK276" s="200">
        <f t="shared" si="18"/>
        <v>0</v>
      </c>
      <c r="BL276" s="19" t="s">
        <v>464</v>
      </c>
      <c r="BM276" s="199" t="s">
        <v>7034</v>
      </c>
    </row>
    <row r="277" spans="1:65" s="2" customFormat="1" ht="24.2" customHeight="1">
      <c r="A277" s="37"/>
      <c r="B277" s="153"/>
      <c r="C277" s="187" t="s">
        <v>701</v>
      </c>
      <c r="D277" s="187" t="s">
        <v>331</v>
      </c>
      <c r="E277" s="188" t="s">
        <v>7035</v>
      </c>
      <c r="F277" s="189" t="s">
        <v>7036</v>
      </c>
      <c r="G277" s="190" t="s">
        <v>486</v>
      </c>
      <c r="H277" s="191">
        <v>2.1669999999999998</v>
      </c>
      <c r="I277" s="192"/>
      <c r="J277" s="192"/>
      <c r="K277" s="191">
        <f t="shared" si="6"/>
        <v>0</v>
      </c>
      <c r="L277" s="193"/>
      <c r="M277" s="38"/>
      <c r="N277" s="242" t="s">
        <v>1</v>
      </c>
      <c r="O277" s="243" t="s">
        <v>47</v>
      </c>
      <c r="P277" s="244">
        <f t="shared" si="7"/>
        <v>0</v>
      </c>
      <c r="Q277" s="244">
        <f t="shared" si="8"/>
        <v>0</v>
      </c>
      <c r="R277" s="244">
        <f t="shared" si="9"/>
        <v>0</v>
      </c>
      <c r="S277" s="245"/>
      <c r="T277" s="246">
        <f t="shared" si="10"/>
        <v>0</v>
      </c>
      <c r="U277" s="246">
        <v>0</v>
      </c>
      <c r="V277" s="246">
        <f t="shared" si="11"/>
        <v>0</v>
      </c>
      <c r="W277" s="246">
        <v>0</v>
      </c>
      <c r="X277" s="247">
        <f t="shared" si="12"/>
        <v>0</v>
      </c>
      <c r="Y277" s="37"/>
      <c r="Z277" s="37"/>
      <c r="AA277" s="37"/>
      <c r="AB277" s="37"/>
      <c r="AC277" s="37"/>
      <c r="AD277" s="37"/>
      <c r="AE277" s="37"/>
      <c r="AR277" s="199" t="s">
        <v>464</v>
      </c>
      <c r="AT277" s="199" t="s">
        <v>331</v>
      </c>
      <c r="AU277" s="199" t="s">
        <v>96</v>
      </c>
      <c r="AY277" s="19" t="s">
        <v>329</v>
      </c>
      <c r="BE277" s="115">
        <f t="shared" si="13"/>
        <v>0</v>
      </c>
      <c r="BF277" s="115">
        <f t="shared" si="14"/>
        <v>0</v>
      </c>
      <c r="BG277" s="115">
        <f t="shared" si="15"/>
        <v>0</v>
      </c>
      <c r="BH277" s="115">
        <f t="shared" si="16"/>
        <v>0</v>
      </c>
      <c r="BI277" s="115">
        <f t="shared" si="17"/>
        <v>0</v>
      </c>
      <c r="BJ277" s="19" t="s">
        <v>96</v>
      </c>
      <c r="BK277" s="200">
        <f t="shared" si="18"/>
        <v>0</v>
      </c>
      <c r="BL277" s="19" t="s">
        <v>464</v>
      </c>
      <c r="BM277" s="199" t="s">
        <v>7037</v>
      </c>
    </row>
    <row r="278" spans="1:65" s="2" customFormat="1" ht="6.95" customHeight="1">
      <c r="A278" s="37"/>
      <c r="B278" s="55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38"/>
      <c r="N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</row>
  </sheetData>
  <autoFilter ref="C136:L277" xr:uid="{00000000-0009-0000-0000-000018000000}"/>
  <mergeCells count="20">
    <mergeCell ref="E123:H123"/>
    <mergeCell ref="E127:H127"/>
    <mergeCell ref="E125:H125"/>
    <mergeCell ref="E129:H129"/>
    <mergeCell ref="M2:Z2"/>
    <mergeCell ref="D107:F107"/>
    <mergeCell ref="D108:F108"/>
    <mergeCell ref="D109:F109"/>
    <mergeCell ref="D110:F110"/>
    <mergeCell ref="D111:F111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BM26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185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272</v>
      </c>
      <c r="M8" s="22"/>
    </row>
    <row r="9" spans="1:46" s="1" customFormat="1" ht="16.5" customHeight="1">
      <c r="B9" s="22"/>
      <c r="E9" s="324" t="s">
        <v>6454</v>
      </c>
      <c r="F9" s="275"/>
      <c r="G9" s="275"/>
      <c r="H9" s="275"/>
      <c r="M9" s="22"/>
    </row>
    <row r="10" spans="1:46" s="1" customFormat="1" ht="12" customHeight="1">
      <c r="B10" s="22"/>
      <c r="D10" s="29" t="s">
        <v>274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6455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6456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7038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21. 4. 2022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276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261</v>
      </c>
      <c r="E37" s="37"/>
      <c r="F37" s="37"/>
      <c r="G37" s="37"/>
      <c r="H37" s="37"/>
      <c r="I37" s="37"/>
      <c r="J37" s="37"/>
      <c r="K37" s="35">
        <f>K106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ROUND((SUM(BE106:BE113) + SUM(BE137:BE263)),  2)</f>
        <v>0</v>
      </c>
      <c r="G41" s="130"/>
      <c r="H41" s="130"/>
      <c r="I41" s="131">
        <v>0.2</v>
      </c>
      <c r="J41" s="130"/>
      <c r="K41" s="129">
        <f>ROUND(((SUM(BE106:BE113) + SUM(BE137:BE263))*I41),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ROUND((SUM(BF106:BF113) + SUM(BF137:BF263)),  2)</f>
        <v>0</v>
      </c>
      <c r="G42" s="130"/>
      <c r="H42" s="130"/>
      <c r="I42" s="131">
        <v>0.2</v>
      </c>
      <c r="J42" s="130"/>
      <c r="K42" s="129">
        <f>ROUND(((SUM(BF106:BF113) + SUM(BF137:BF263))*I42),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ROUND((SUM(BG106:BG113) + SUM(BG137:BG263)),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ROUND((SUM(BH106:BH113) + SUM(BH137:BH263)),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ROUND((SUM(BI106:BI113) + SUM(BI137:BI263)),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1" customFormat="1" ht="16.5" customHeight="1">
      <c r="B87" s="22"/>
      <c r="E87" s="324" t="s">
        <v>6454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274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6455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6456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1.1.3 - Hlavné rozvody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21. 4. 2022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278</v>
      </c>
      <c r="D98" s="119"/>
      <c r="E98" s="119"/>
      <c r="F98" s="119"/>
      <c r="G98" s="119"/>
      <c r="H98" s="119"/>
      <c r="I98" s="141" t="s">
        <v>279</v>
      </c>
      <c r="J98" s="141" t="s">
        <v>280</v>
      </c>
      <c r="K98" s="141" t="s">
        <v>281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282</v>
      </c>
      <c r="D100" s="37"/>
      <c r="E100" s="37"/>
      <c r="F100" s="37"/>
      <c r="G100" s="37"/>
      <c r="H100" s="37"/>
      <c r="I100" s="79">
        <f t="shared" ref="I100:J102" si="0">Q137</f>
        <v>0</v>
      </c>
      <c r="J100" s="79">
        <f t="shared" si="0"/>
        <v>0</v>
      </c>
      <c r="K100" s="79">
        <f>K137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283</v>
      </c>
    </row>
    <row r="101" spans="1:65" s="9" customFormat="1" ht="24.95" customHeight="1">
      <c r="B101" s="143"/>
      <c r="D101" s="144" t="s">
        <v>291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K138</f>
        <v>0</v>
      </c>
      <c r="M101" s="143"/>
    </row>
    <row r="102" spans="1:65" s="10" customFormat="1" ht="19.899999999999999" customHeight="1">
      <c r="B102" s="147"/>
      <c r="D102" s="148" t="s">
        <v>293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K139</f>
        <v>0</v>
      </c>
      <c r="M102" s="147"/>
    </row>
    <row r="103" spans="1:65" s="10" customFormat="1" ht="19.899999999999999" customHeight="1">
      <c r="B103" s="147"/>
      <c r="D103" s="148" t="s">
        <v>6459</v>
      </c>
      <c r="E103" s="149"/>
      <c r="F103" s="149"/>
      <c r="G103" s="149"/>
      <c r="H103" s="149"/>
      <c r="I103" s="150">
        <f>Q203</f>
        <v>0</v>
      </c>
      <c r="J103" s="150">
        <f>R203</f>
        <v>0</v>
      </c>
      <c r="K103" s="150">
        <f>K203</f>
        <v>0</v>
      </c>
      <c r="M103" s="147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302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323" t="s">
        <v>303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ref="BE107:BE112" si="1">IF(O107="základná",K107,0)</f>
        <v>0</v>
      </c>
      <c r="BF107" s="160">
        <f t="shared" ref="BF107:BF112" si="2">IF(O107="znížená",K107,0)</f>
        <v>0</v>
      </c>
      <c r="BG107" s="160">
        <f t="shared" ref="BG107:BG112" si="3">IF(O107="zákl. prenesená",K107,0)</f>
        <v>0</v>
      </c>
      <c r="BH107" s="160">
        <f t="shared" ref="BH107:BH112" si="4">IF(O107="zníž. prenesená",K107,0)</f>
        <v>0</v>
      </c>
      <c r="BI107" s="160">
        <f t="shared" ref="BI107:BI112" si="5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305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304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306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307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308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309</v>
      </c>
      <c r="E112" s="154"/>
      <c r="F112" s="154"/>
      <c r="G112" s="154"/>
      <c r="H112" s="154"/>
      <c r="I112" s="154"/>
      <c r="J112" s="154"/>
      <c r="K112" s="112">
        <f>ROUND(K34*T112,2)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310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31" s="2" customFormat="1" ht="11.25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266</v>
      </c>
      <c r="D114" s="119"/>
      <c r="E114" s="119"/>
      <c r="F114" s="119"/>
      <c r="G114" s="119"/>
      <c r="H114" s="119"/>
      <c r="I114" s="119"/>
      <c r="J114" s="119"/>
      <c r="K114" s="120">
        <f>ROUND(K100+K106,2)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311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24" t="str">
        <f>E7</f>
        <v>Krytá plaváreň Lučenec</v>
      </c>
      <c r="F123" s="325"/>
      <c r="G123" s="325"/>
      <c r="H123" s="325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272</v>
      </c>
      <c r="M124" s="22"/>
    </row>
    <row r="125" spans="1:31" s="1" customFormat="1" ht="16.5" customHeight="1">
      <c r="B125" s="22"/>
      <c r="E125" s="324" t="s">
        <v>6454</v>
      </c>
      <c r="F125" s="275"/>
      <c r="G125" s="275"/>
      <c r="H125" s="275"/>
      <c r="M125" s="22"/>
    </row>
    <row r="126" spans="1:31" s="1" customFormat="1" ht="12" customHeight="1">
      <c r="B126" s="22"/>
      <c r="C126" s="29" t="s">
        <v>274</v>
      </c>
      <c r="M126" s="22"/>
    </row>
    <row r="127" spans="1:31" s="2" customFormat="1" ht="16.5" customHeight="1">
      <c r="A127" s="37"/>
      <c r="B127" s="38"/>
      <c r="C127" s="37"/>
      <c r="D127" s="37"/>
      <c r="E127" s="329" t="s">
        <v>6455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6456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5" t="str">
        <f>E13</f>
        <v>1.1.3 - Hlavné rozvody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F16</f>
        <v>ul. Športová, Lučenec</v>
      </c>
      <c r="G131" s="37"/>
      <c r="H131" s="37"/>
      <c r="I131" s="29" t="s">
        <v>21</v>
      </c>
      <c r="J131" s="63" t="str">
        <f>IF(J16="","",J16)</f>
        <v>21. 4. 2022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E19</f>
        <v>Mesto Lučenec</v>
      </c>
      <c r="G133" s="37"/>
      <c r="H133" s="37"/>
      <c r="I133" s="29" t="s">
        <v>29</v>
      </c>
      <c r="J133" s="32" t="str">
        <f>E25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IF(E22="","",E22)</f>
        <v>Vyplň údaj</v>
      </c>
      <c r="G134" s="37"/>
      <c r="H134" s="37"/>
      <c r="I134" s="29" t="s">
        <v>34</v>
      </c>
      <c r="J134" s="32" t="str">
        <f>E28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312</v>
      </c>
      <c r="D136" s="164" t="s">
        <v>66</v>
      </c>
      <c r="E136" s="164" t="s">
        <v>62</v>
      </c>
      <c r="F136" s="164" t="s">
        <v>63</v>
      </c>
      <c r="G136" s="164" t="s">
        <v>313</v>
      </c>
      <c r="H136" s="164" t="s">
        <v>314</v>
      </c>
      <c r="I136" s="164" t="s">
        <v>315</v>
      </c>
      <c r="J136" s="164" t="s">
        <v>316</v>
      </c>
      <c r="K136" s="165" t="s">
        <v>281</v>
      </c>
      <c r="L136" s="166" t="s">
        <v>317</v>
      </c>
      <c r="M136" s="167"/>
      <c r="N136" s="70" t="s">
        <v>1</v>
      </c>
      <c r="O136" s="71" t="s">
        <v>45</v>
      </c>
      <c r="P136" s="71" t="s">
        <v>318</v>
      </c>
      <c r="Q136" s="71" t="s">
        <v>319</v>
      </c>
      <c r="R136" s="71" t="s">
        <v>320</v>
      </c>
      <c r="S136" s="71" t="s">
        <v>321</v>
      </c>
      <c r="T136" s="71" t="s">
        <v>322</v>
      </c>
      <c r="U136" s="71" t="s">
        <v>323</v>
      </c>
      <c r="V136" s="71" t="s">
        <v>324</v>
      </c>
      <c r="W136" s="71" t="s">
        <v>325</v>
      </c>
      <c r="X136" s="72" t="s">
        <v>326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276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</f>
        <v>0</v>
      </c>
      <c r="R137" s="169">
        <f>R138</f>
        <v>0</v>
      </c>
      <c r="S137" s="74"/>
      <c r="T137" s="170">
        <f>T138</f>
        <v>0</v>
      </c>
      <c r="U137" s="74"/>
      <c r="V137" s="170">
        <f>V138</f>
        <v>1.0677262399999998</v>
      </c>
      <c r="W137" s="74"/>
      <c r="X137" s="171">
        <f>X138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283</v>
      </c>
      <c r="BK137" s="172">
        <f>BK138</f>
        <v>0</v>
      </c>
    </row>
    <row r="138" spans="1:65" s="12" customFormat="1" ht="25.9" customHeight="1">
      <c r="B138" s="173"/>
      <c r="D138" s="174" t="s">
        <v>82</v>
      </c>
      <c r="E138" s="175" t="s">
        <v>1022</v>
      </c>
      <c r="F138" s="175" t="s">
        <v>1023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Q139+Q203</f>
        <v>0</v>
      </c>
      <c r="R138" s="180">
        <f>R139+R203</f>
        <v>0</v>
      </c>
      <c r="S138" s="179"/>
      <c r="T138" s="181">
        <f>T139+T203</f>
        <v>0</v>
      </c>
      <c r="U138" s="179"/>
      <c r="V138" s="181">
        <f>V139+V203</f>
        <v>1.0677262399999998</v>
      </c>
      <c r="W138" s="179"/>
      <c r="X138" s="182">
        <f>X139+X203</f>
        <v>0</v>
      </c>
      <c r="AR138" s="174" t="s">
        <v>96</v>
      </c>
      <c r="AT138" s="183" t="s">
        <v>82</v>
      </c>
      <c r="AU138" s="183" t="s">
        <v>83</v>
      </c>
      <c r="AY138" s="174" t="s">
        <v>329</v>
      </c>
      <c r="BK138" s="184">
        <f>BK139+BK203</f>
        <v>0</v>
      </c>
    </row>
    <row r="139" spans="1:65" s="12" customFormat="1" ht="22.9" customHeight="1">
      <c r="B139" s="173"/>
      <c r="D139" s="174" t="s">
        <v>82</v>
      </c>
      <c r="E139" s="185" t="s">
        <v>1130</v>
      </c>
      <c r="F139" s="185" t="s">
        <v>1131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SUM(Q140:Q202)</f>
        <v>0</v>
      </c>
      <c r="R139" s="180">
        <f>SUM(R140:R202)</f>
        <v>0</v>
      </c>
      <c r="S139" s="179"/>
      <c r="T139" s="181">
        <f>SUM(T140:T202)</f>
        <v>0</v>
      </c>
      <c r="U139" s="179"/>
      <c r="V139" s="181">
        <f>SUM(V140:V202)</f>
        <v>9.7828239999999997E-2</v>
      </c>
      <c r="W139" s="179"/>
      <c r="X139" s="182">
        <f>SUM(X140:X202)</f>
        <v>0</v>
      </c>
      <c r="AR139" s="174" t="s">
        <v>96</v>
      </c>
      <c r="AT139" s="183" t="s">
        <v>82</v>
      </c>
      <c r="AU139" s="183" t="s">
        <v>90</v>
      </c>
      <c r="AY139" s="174" t="s">
        <v>329</v>
      </c>
      <c r="BK139" s="184">
        <f>SUM(BK140:BK202)</f>
        <v>0</v>
      </c>
    </row>
    <row r="140" spans="1:65" s="2" customFormat="1" ht="24.2" customHeight="1">
      <c r="A140" s="37"/>
      <c r="B140" s="153"/>
      <c r="C140" s="187" t="s">
        <v>90</v>
      </c>
      <c r="D140" s="187" t="s">
        <v>331</v>
      </c>
      <c r="E140" s="188" t="s">
        <v>7039</v>
      </c>
      <c r="F140" s="189" t="s">
        <v>7040</v>
      </c>
      <c r="G140" s="190" t="s">
        <v>342</v>
      </c>
      <c r="H140" s="191">
        <v>117.3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2.0000000000000002E-5</v>
      </c>
      <c r="V140" s="197">
        <f>U140*H140</f>
        <v>2.346E-3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464</v>
      </c>
      <c r="AT140" s="199" t="s">
        <v>331</v>
      </c>
      <c r="AU140" s="199" t="s">
        <v>96</v>
      </c>
      <c r="AY140" s="19" t="s">
        <v>329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464</v>
      </c>
      <c r="BM140" s="199" t="s">
        <v>7041</v>
      </c>
    </row>
    <row r="141" spans="1:65" s="2" customFormat="1" ht="33" customHeight="1">
      <c r="A141" s="37"/>
      <c r="B141" s="153"/>
      <c r="C141" s="233" t="s">
        <v>96</v>
      </c>
      <c r="D141" s="233" t="s">
        <v>483</v>
      </c>
      <c r="E141" s="234" t="s">
        <v>7042</v>
      </c>
      <c r="F141" s="235" t="s">
        <v>7043</v>
      </c>
      <c r="G141" s="236" t="s">
        <v>342</v>
      </c>
      <c r="H141" s="237">
        <v>52.326000000000001</v>
      </c>
      <c r="I141" s="238"/>
      <c r="J141" s="239"/>
      <c r="K141" s="237">
        <f>ROUND(P141*H141,3)</f>
        <v>0</v>
      </c>
      <c r="L141" s="239"/>
      <c r="M141" s="240"/>
      <c r="N141" s="241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1.3999999999999999E-4</v>
      </c>
      <c r="V141" s="197">
        <f>U141*H141</f>
        <v>7.3256399999999996E-3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595</v>
      </c>
      <c r="AT141" s="199" t="s">
        <v>483</v>
      </c>
      <c r="AU141" s="199" t="s">
        <v>96</v>
      </c>
      <c r="AY141" s="19" t="s">
        <v>329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464</v>
      </c>
      <c r="BM141" s="199" t="s">
        <v>7044</v>
      </c>
    </row>
    <row r="142" spans="1:65" s="14" customFormat="1" ht="11.25">
      <c r="B142" s="210"/>
      <c r="D142" s="202" t="s">
        <v>348</v>
      </c>
      <c r="E142" s="211" t="s">
        <v>1</v>
      </c>
      <c r="F142" s="212" t="s">
        <v>7045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348</v>
      </c>
      <c r="AU142" s="211" t="s">
        <v>96</v>
      </c>
      <c r="AV142" s="14" t="s">
        <v>90</v>
      </c>
      <c r="AW142" s="14" t="s">
        <v>4</v>
      </c>
      <c r="AX142" s="14" t="s">
        <v>83</v>
      </c>
      <c r="AY142" s="211" t="s">
        <v>329</v>
      </c>
    </row>
    <row r="143" spans="1:65" s="13" customFormat="1" ht="11.25">
      <c r="B143" s="201"/>
      <c r="D143" s="202" t="s">
        <v>348</v>
      </c>
      <c r="E143" s="203" t="s">
        <v>1</v>
      </c>
      <c r="F143" s="204" t="s">
        <v>7046</v>
      </c>
      <c r="H143" s="205">
        <v>11.4</v>
      </c>
      <c r="I143" s="206"/>
      <c r="J143" s="206"/>
      <c r="M143" s="201"/>
      <c r="N143" s="207"/>
      <c r="O143" s="208"/>
      <c r="P143" s="208"/>
      <c r="Q143" s="208"/>
      <c r="R143" s="208"/>
      <c r="S143" s="208"/>
      <c r="T143" s="208"/>
      <c r="U143" s="208"/>
      <c r="V143" s="208"/>
      <c r="W143" s="208"/>
      <c r="X143" s="209"/>
      <c r="AT143" s="203" t="s">
        <v>348</v>
      </c>
      <c r="AU143" s="203" t="s">
        <v>96</v>
      </c>
      <c r="AV143" s="13" t="s">
        <v>96</v>
      </c>
      <c r="AW143" s="13" t="s">
        <v>4</v>
      </c>
      <c r="AX143" s="13" t="s">
        <v>83</v>
      </c>
      <c r="AY143" s="203" t="s">
        <v>329</v>
      </c>
    </row>
    <row r="144" spans="1:65" s="13" customFormat="1" ht="22.5">
      <c r="B144" s="201"/>
      <c r="D144" s="202" t="s">
        <v>348</v>
      </c>
      <c r="E144" s="203" t="s">
        <v>1</v>
      </c>
      <c r="F144" s="204" t="s">
        <v>7047</v>
      </c>
      <c r="H144" s="205">
        <v>7.9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348</v>
      </c>
      <c r="AU144" s="203" t="s">
        <v>96</v>
      </c>
      <c r="AV144" s="13" t="s">
        <v>96</v>
      </c>
      <c r="AW144" s="13" t="s">
        <v>4</v>
      </c>
      <c r="AX144" s="13" t="s">
        <v>83</v>
      </c>
      <c r="AY144" s="203" t="s">
        <v>329</v>
      </c>
    </row>
    <row r="145" spans="1:65" s="16" customFormat="1" ht="11.25">
      <c r="B145" s="225"/>
      <c r="D145" s="202" t="s">
        <v>348</v>
      </c>
      <c r="E145" s="226" t="s">
        <v>1</v>
      </c>
      <c r="F145" s="227" t="s">
        <v>445</v>
      </c>
      <c r="H145" s="228">
        <v>19.3</v>
      </c>
      <c r="I145" s="229"/>
      <c r="J145" s="229"/>
      <c r="M145" s="225"/>
      <c r="N145" s="230"/>
      <c r="O145" s="231"/>
      <c r="P145" s="231"/>
      <c r="Q145" s="231"/>
      <c r="R145" s="231"/>
      <c r="S145" s="231"/>
      <c r="T145" s="231"/>
      <c r="U145" s="231"/>
      <c r="V145" s="231"/>
      <c r="W145" s="231"/>
      <c r="X145" s="232"/>
      <c r="AT145" s="226" t="s">
        <v>348</v>
      </c>
      <c r="AU145" s="226" t="s">
        <v>96</v>
      </c>
      <c r="AV145" s="16" t="s">
        <v>178</v>
      </c>
      <c r="AW145" s="16" t="s">
        <v>4</v>
      </c>
      <c r="AX145" s="16" t="s">
        <v>83</v>
      </c>
      <c r="AY145" s="226" t="s">
        <v>329</v>
      </c>
    </row>
    <row r="146" spans="1:65" s="14" customFormat="1" ht="11.25">
      <c r="B146" s="210"/>
      <c r="D146" s="202" t="s">
        <v>348</v>
      </c>
      <c r="E146" s="211" t="s">
        <v>1</v>
      </c>
      <c r="F146" s="212" t="s">
        <v>7045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348</v>
      </c>
      <c r="AU146" s="211" t="s">
        <v>96</v>
      </c>
      <c r="AV146" s="14" t="s">
        <v>90</v>
      </c>
      <c r="AW146" s="14" t="s">
        <v>4</v>
      </c>
      <c r="AX146" s="14" t="s">
        <v>83</v>
      </c>
      <c r="AY146" s="211" t="s">
        <v>329</v>
      </c>
    </row>
    <row r="147" spans="1:65" s="13" customFormat="1" ht="11.25">
      <c r="B147" s="201"/>
      <c r="D147" s="202" t="s">
        <v>348</v>
      </c>
      <c r="E147" s="203" t="s">
        <v>1</v>
      </c>
      <c r="F147" s="204" t="s">
        <v>7048</v>
      </c>
      <c r="H147" s="205">
        <v>12</v>
      </c>
      <c r="I147" s="206"/>
      <c r="J147" s="206"/>
      <c r="M147" s="201"/>
      <c r="N147" s="207"/>
      <c r="O147" s="208"/>
      <c r="P147" s="208"/>
      <c r="Q147" s="208"/>
      <c r="R147" s="208"/>
      <c r="S147" s="208"/>
      <c r="T147" s="208"/>
      <c r="U147" s="208"/>
      <c r="V147" s="208"/>
      <c r="W147" s="208"/>
      <c r="X147" s="209"/>
      <c r="AT147" s="203" t="s">
        <v>348</v>
      </c>
      <c r="AU147" s="203" t="s">
        <v>96</v>
      </c>
      <c r="AV147" s="13" t="s">
        <v>96</v>
      </c>
      <c r="AW147" s="13" t="s">
        <v>4</v>
      </c>
      <c r="AX147" s="13" t="s">
        <v>83</v>
      </c>
      <c r="AY147" s="203" t="s">
        <v>329</v>
      </c>
    </row>
    <row r="148" spans="1:65" s="13" customFormat="1" ht="11.25">
      <c r="B148" s="201"/>
      <c r="D148" s="202" t="s">
        <v>348</v>
      </c>
      <c r="E148" s="203" t="s">
        <v>1</v>
      </c>
      <c r="F148" s="204" t="s">
        <v>7049</v>
      </c>
      <c r="H148" s="205">
        <v>20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348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329</v>
      </c>
    </row>
    <row r="149" spans="1:65" s="16" customFormat="1" ht="11.25">
      <c r="B149" s="225"/>
      <c r="D149" s="202" t="s">
        <v>348</v>
      </c>
      <c r="E149" s="226" t="s">
        <v>1</v>
      </c>
      <c r="F149" s="227" t="s">
        <v>445</v>
      </c>
      <c r="H149" s="228">
        <v>32</v>
      </c>
      <c r="I149" s="229"/>
      <c r="J149" s="229"/>
      <c r="M149" s="225"/>
      <c r="N149" s="230"/>
      <c r="O149" s="231"/>
      <c r="P149" s="231"/>
      <c r="Q149" s="231"/>
      <c r="R149" s="231"/>
      <c r="S149" s="231"/>
      <c r="T149" s="231"/>
      <c r="U149" s="231"/>
      <c r="V149" s="231"/>
      <c r="W149" s="231"/>
      <c r="X149" s="232"/>
      <c r="AT149" s="226" t="s">
        <v>348</v>
      </c>
      <c r="AU149" s="226" t="s">
        <v>96</v>
      </c>
      <c r="AV149" s="16" t="s">
        <v>178</v>
      </c>
      <c r="AW149" s="16" t="s">
        <v>4</v>
      </c>
      <c r="AX149" s="16" t="s">
        <v>83</v>
      </c>
      <c r="AY149" s="226" t="s">
        <v>329</v>
      </c>
    </row>
    <row r="150" spans="1:65" s="15" customFormat="1" ht="11.25">
      <c r="B150" s="217"/>
      <c r="D150" s="202" t="s">
        <v>348</v>
      </c>
      <c r="E150" s="218" t="s">
        <v>1</v>
      </c>
      <c r="F150" s="219" t="s">
        <v>380</v>
      </c>
      <c r="H150" s="220">
        <v>51.3</v>
      </c>
      <c r="I150" s="221"/>
      <c r="J150" s="221"/>
      <c r="M150" s="217"/>
      <c r="N150" s="222"/>
      <c r="O150" s="223"/>
      <c r="P150" s="223"/>
      <c r="Q150" s="223"/>
      <c r="R150" s="223"/>
      <c r="S150" s="223"/>
      <c r="T150" s="223"/>
      <c r="U150" s="223"/>
      <c r="V150" s="223"/>
      <c r="W150" s="223"/>
      <c r="X150" s="224"/>
      <c r="AT150" s="218" t="s">
        <v>348</v>
      </c>
      <c r="AU150" s="218" t="s">
        <v>96</v>
      </c>
      <c r="AV150" s="15" t="s">
        <v>335</v>
      </c>
      <c r="AW150" s="15" t="s">
        <v>4</v>
      </c>
      <c r="AX150" s="15" t="s">
        <v>90</v>
      </c>
      <c r="AY150" s="218" t="s">
        <v>329</v>
      </c>
    </row>
    <row r="151" spans="1:65" s="13" customFormat="1" ht="11.25">
      <c r="B151" s="201"/>
      <c r="D151" s="202" t="s">
        <v>348</v>
      </c>
      <c r="F151" s="204" t="s">
        <v>7050</v>
      </c>
      <c r="H151" s="205">
        <v>52.326000000000001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348</v>
      </c>
      <c r="AU151" s="203" t="s">
        <v>96</v>
      </c>
      <c r="AV151" s="13" t="s">
        <v>96</v>
      </c>
      <c r="AW151" s="13" t="s">
        <v>3</v>
      </c>
      <c r="AX151" s="13" t="s">
        <v>90</v>
      </c>
      <c r="AY151" s="203" t="s">
        <v>329</v>
      </c>
    </row>
    <row r="152" spans="1:65" s="2" customFormat="1" ht="33" customHeight="1">
      <c r="A152" s="37"/>
      <c r="B152" s="153"/>
      <c r="C152" s="233" t="s">
        <v>178</v>
      </c>
      <c r="D152" s="233" t="s">
        <v>483</v>
      </c>
      <c r="E152" s="234" t="s">
        <v>7051</v>
      </c>
      <c r="F152" s="235" t="s">
        <v>7052</v>
      </c>
      <c r="G152" s="236" t="s">
        <v>342</v>
      </c>
      <c r="H152" s="237">
        <v>67.319999999999993</v>
      </c>
      <c r="I152" s="238"/>
      <c r="J152" s="239"/>
      <c r="K152" s="237">
        <f>ROUND(P152*H152,3)</f>
        <v>0</v>
      </c>
      <c r="L152" s="239"/>
      <c r="M152" s="240"/>
      <c r="N152" s="241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1.0000000000000001E-5</v>
      </c>
      <c r="V152" s="197">
        <f>U152*H152</f>
        <v>6.7319999999999999E-4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595</v>
      </c>
      <c r="AT152" s="199" t="s">
        <v>483</v>
      </c>
      <c r="AU152" s="199" t="s">
        <v>96</v>
      </c>
      <c r="AY152" s="19" t="s">
        <v>329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464</v>
      </c>
      <c r="BM152" s="199" t="s">
        <v>7053</v>
      </c>
    </row>
    <row r="153" spans="1:65" s="14" customFormat="1" ht="11.25">
      <c r="B153" s="210"/>
      <c r="D153" s="202" t="s">
        <v>348</v>
      </c>
      <c r="E153" s="211" t="s">
        <v>1</v>
      </c>
      <c r="F153" s="212" t="s">
        <v>7045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348</v>
      </c>
      <c r="AU153" s="211" t="s">
        <v>96</v>
      </c>
      <c r="AV153" s="14" t="s">
        <v>90</v>
      </c>
      <c r="AW153" s="14" t="s">
        <v>4</v>
      </c>
      <c r="AX153" s="14" t="s">
        <v>83</v>
      </c>
      <c r="AY153" s="211" t="s">
        <v>329</v>
      </c>
    </row>
    <row r="154" spans="1:65" s="13" customFormat="1" ht="11.25">
      <c r="B154" s="201"/>
      <c r="D154" s="202" t="s">
        <v>348</v>
      </c>
      <c r="E154" s="203" t="s">
        <v>1</v>
      </c>
      <c r="F154" s="204" t="s">
        <v>7054</v>
      </c>
      <c r="H154" s="205">
        <v>1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348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329</v>
      </c>
    </row>
    <row r="155" spans="1:65" s="13" customFormat="1" ht="11.25">
      <c r="B155" s="201"/>
      <c r="D155" s="202" t="s">
        <v>348</v>
      </c>
      <c r="E155" s="203" t="s">
        <v>1</v>
      </c>
      <c r="F155" s="204" t="s">
        <v>7055</v>
      </c>
      <c r="H155" s="205">
        <v>65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348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329</v>
      </c>
    </row>
    <row r="156" spans="1:65" s="15" customFormat="1" ht="11.25">
      <c r="B156" s="217"/>
      <c r="D156" s="202" t="s">
        <v>348</v>
      </c>
      <c r="E156" s="218" t="s">
        <v>1</v>
      </c>
      <c r="F156" s="219" t="s">
        <v>380</v>
      </c>
      <c r="H156" s="220">
        <v>66</v>
      </c>
      <c r="I156" s="221"/>
      <c r="J156" s="221"/>
      <c r="M156" s="217"/>
      <c r="N156" s="222"/>
      <c r="O156" s="223"/>
      <c r="P156" s="223"/>
      <c r="Q156" s="223"/>
      <c r="R156" s="223"/>
      <c r="S156" s="223"/>
      <c r="T156" s="223"/>
      <c r="U156" s="223"/>
      <c r="V156" s="223"/>
      <c r="W156" s="223"/>
      <c r="X156" s="224"/>
      <c r="AT156" s="218" t="s">
        <v>348</v>
      </c>
      <c r="AU156" s="218" t="s">
        <v>96</v>
      </c>
      <c r="AV156" s="15" t="s">
        <v>335</v>
      </c>
      <c r="AW156" s="15" t="s">
        <v>4</v>
      </c>
      <c r="AX156" s="15" t="s">
        <v>90</v>
      </c>
      <c r="AY156" s="218" t="s">
        <v>329</v>
      </c>
    </row>
    <row r="157" spans="1:65" s="13" customFormat="1" ht="11.25">
      <c r="B157" s="201"/>
      <c r="D157" s="202" t="s">
        <v>348</v>
      </c>
      <c r="F157" s="204" t="s">
        <v>7056</v>
      </c>
      <c r="H157" s="205">
        <v>67.319999999999993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348</v>
      </c>
      <c r="AU157" s="203" t="s">
        <v>96</v>
      </c>
      <c r="AV157" s="13" t="s">
        <v>96</v>
      </c>
      <c r="AW157" s="13" t="s">
        <v>3</v>
      </c>
      <c r="AX157" s="13" t="s">
        <v>90</v>
      </c>
      <c r="AY157" s="203" t="s">
        <v>329</v>
      </c>
    </row>
    <row r="158" spans="1:65" s="2" customFormat="1" ht="21.75" customHeight="1">
      <c r="A158" s="37"/>
      <c r="B158" s="153"/>
      <c r="C158" s="187" t="s">
        <v>335</v>
      </c>
      <c r="D158" s="187" t="s">
        <v>331</v>
      </c>
      <c r="E158" s="188" t="s">
        <v>7057</v>
      </c>
      <c r="F158" s="189" t="s">
        <v>7058</v>
      </c>
      <c r="G158" s="190" t="s">
        <v>342</v>
      </c>
      <c r="H158" s="191">
        <v>565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4.0000000000000003E-5</v>
      </c>
      <c r="V158" s="197">
        <f>U158*H158</f>
        <v>2.2600000000000002E-2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464</v>
      </c>
      <c r="AT158" s="199" t="s">
        <v>331</v>
      </c>
      <c r="AU158" s="199" t="s">
        <v>96</v>
      </c>
      <c r="AY158" s="19" t="s">
        <v>329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464</v>
      </c>
      <c r="BM158" s="199" t="s">
        <v>7059</v>
      </c>
    </row>
    <row r="159" spans="1:65" s="2" customFormat="1" ht="33" customHeight="1">
      <c r="A159" s="37"/>
      <c r="B159" s="153"/>
      <c r="C159" s="233" t="s">
        <v>350</v>
      </c>
      <c r="D159" s="233" t="s">
        <v>483</v>
      </c>
      <c r="E159" s="234" t="s">
        <v>7060</v>
      </c>
      <c r="F159" s="235" t="s">
        <v>7061</v>
      </c>
      <c r="G159" s="236" t="s">
        <v>342</v>
      </c>
      <c r="H159" s="237">
        <v>156.06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6.0000000000000002E-5</v>
      </c>
      <c r="V159" s="197">
        <f>U159*H159</f>
        <v>9.3635999999999997E-3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595</v>
      </c>
      <c r="AT159" s="199" t="s">
        <v>483</v>
      </c>
      <c r="AU159" s="199" t="s">
        <v>96</v>
      </c>
      <c r="AY159" s="19" t="s">
        <v>329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464</v>
      </c>
      <c r="BM159" s="199" t="s">
        <v>7062</v>
      </c>
    </row>
    <row r="160" spans="1:65" s="14" customFormat="1" ht="11.25">
      <c r="B160" s="210"/>
      <c r="D160" s="202" t="s">
        <v>348</v>
      </c>
      <c r="E160" s="211" t="s">
        <v>1</v>
      </c>
      <c r="F160" s="212" t="s">
        <v>7045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348</v>
      </c>
      <c r="AU160" s="211" t="s">
        <v>96</v>
      </c>
      <c r="AV160" s="14" t="s">
        <v>90</v>
      </c>
      <c r="AW160" s="14" t="s">
        <v>4</v>
      </c>
      <c r="AX160" s="14" t="s">
        <v>83</v>
      </c>
      <c r="AY160" s="211" t="s">
        <v>329</v>
      </c>
    </row>
    <row r="161" spans="1:65" s="13" customFormat="1" ht="11.25">
      <c r="B161" s="201"/>
      <c r="D161" s="202" t="s">
        <v>348</v>
      </c>
      <c r="E161" s="203" t="s">
        <v>1</v>
      </c>
      <c r="F161" s="204" t="s">
        <v>7063</v>
      </c>
      <c r="H161" s="205">
        <v>18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348</v>
      </c>
      <c r="AU161" s="203" t="s">
        <v>96</v>
      </c>
      <c r="AV161" s="13" t="s">
        <v>96</v>
      </c>
      <c r="AW161" s="13" t="s">
        <v>4</v>
      </c>
      <c r="AX161" s="13" t="s">
        <v>83</v>
      </c>
      <c r="AY161" s="203" t="s">
        <v>329</v>
      </c>
    </row>
    <row r="162" spans="1:65" s="13" customFormat="1" ht="11.25">
      <c r="B162" s="201"/>
      <c r="D162" s="202" t="s">
        <v>348</v>
      </c>
      <c r="E162" s="203" t="s">
        <v>1</v>
      </c>
      <c r="F162" s="204" t="s">
        <v>7064</v>
      </c>
      <c r="H162" s="205">
        <v>12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348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329</v>
      </c>
    </row>
    <row r="163" spans="1:65" s="16" customFormat="1" ht="11.25">
      <c r="B163" s="225"/>
      <c r="D163" s="202" t="s">
        <v>348</v>
      </c>
      <c r="E163" s="226" t="s">
        <v>1</v>
      </c>
      <c r="F163" s="227" t="s">
        <v>445</v>
      </c>
      <c r="H163" s="228">
        <v>30</v>
      </c>
      <c r="I163" s="229"/>
      <c r="J163" s="229"/>
      <c r="M163" s="225"/>
      <c r="N163" s="230"/>
      <c r="O163" s="231"/>
      <c r="P163" s="231"/>
      <c r="Q163" s="231"/>
      <c r="R163" s="231"/>
      <c r="S163" s="231"/>
      <c r="T163" s="231"/>
      <c r="U163" s="231"/>
      <c r="V163" s="231"/>
      <c r="W163" s="231"/>
      <c r="X163" s="232"/>
      <c r="AT163" s="226" t="s">
        <v>348</v>
      </c>
      <c r="AU163" s="226" t="s">
        <v>96</v>
      </c>
      <c r="AV163" s="16" t="s">
        <v>178</v>
      </c>
      <c r="AW163" s="16" t="s">
        <v>4</v>
      </c>
      <c r="AX163" s="16" t="s">
        <v>83</v>
      </c>
      <c r="AY163" s="226" t="s">
        <v>329</v>
      </c>
    </row>
    <row r="164" spans="1:65" s="14" customFormat="1" ht="11.25">
      <c r="B164" s="210"/>
      <c r="D164" s="202" t="s">
        <v>348</v>
      </c>
      <c r="E164" s="211" t="s">
        <v>1</v>
      </c>
      <c r="F164" s="212" t="s">
        <v>7065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348</v>
      </c>
      <c r="AU164" s="211" t="s">
        <v>96</v>
      </c>
      <c r="AV164" s="14" t="s">
        <v>90</v>
      </c>
      <c r="AW164" s="14" t="s">
        <v>4</v>
      </c>
      <c r="AX164" s="14" t="s">
        <v>83</v>
      </c>
      <c r="AY164" s="211" t="s">
        <v>329</v>
      </c>
    </row>
    <row r="165" spans="1:65" s="13" customFormat="1" ht="11.25">
      <c r="B165" s="201"/>
      <c r="D165" s="202" t="s">
        <v>348</v>
      </c>
      <c r="E165" s="203" t="s">
        <v>1</v>
      </c>
      <c r="F165" s="204" t="s">
        <v>7066</v>
      </c>
      <c r="H165" s="205">
        <v>123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348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329</v>
      </c>
    </row>
    <row r="166" spans="1:65" s="16" customFormat="1" ht="11.25">
      <c r="B166" s="225"/>
      <c r="D166" s="202" t="s">
        <v>348</v>
      </c>
      <c r="E166" s="226" t="s">
        <v>1</v>
      </c>
      <c r="F166" s="227" t="s">
        <v>445</v>
      </c>
      <c r="H166" s="228">
        <v>123</v>
      </c>
      <c r="I166" s="229"/>
      <c r="J166" s="229"/>
      <c r="M166" s="225"/>
      <c r="N166" s="230"/>
      <c r="O166" s="231"/>
      <c r="P166" s="231"/>
      <c r="Q166" s="231"/>
      <c r="R166" s="231"/>
      <c r="S166" s="231"/>
      <c r="T166" s="231"/>
      <c r="U166" s="231"/>
      <c r="V166" s="231"/>
      <c r="W166" s="231"/>
      <c r="X166" s="232"/>
      <c r="AT166" s="226" t="s">
        <v>348</v>
      </c>
      <c r="AU166" s="226" t="s">
        <v>96</v>
      </c>
      <c r="AV166" s="16" t="s">
        <v>178</v>
      </c>
      <c r="AW166" s="16" t="s">
        <v>4</v>
      </c>
      <c r="AX166" s="16" t="s">
        <v>83</v>
      </c>
      <c r="AY166" s="226" t="s">
        <v>329</v>
      </c>
    </row>
    <row r="167" spans="1:65" s="15" customFormat="1" ht="11.25">
      <c r="B167" s="217"/>
      <c r="D167" s="202" t="s">
        <v>348</v>
      </c>
      <c r="E167" s="218" t="s">
        <v>1</v>
      </c>
      <c r="F167" s="219" t="s">
        <v>380</v>
      </c>
      <c r="H167" s="220">
        <v>153</v>
      </c>
      <c r="I167" s="221"/>
      <c r="J167" s="221"/>
      <c r="M167" s="217"/>
      <c r="N167" s="222"/>
      <c r="O167" s="223"/>
      <c r="P167" s="223"/>
      <c r="Q167" s="223"/>
      <c r="R167" s="223"/>
      <c r="S167" s="223"/>
      <c r="T167" s="223"/>
      <c r="U167" s="223"/>
      <c r="V167" s="223"/>
      <c r="W167" s="223"/>
      <c r="X167" s="224"/>
      <c r="AT167" s="218" t="s">
        <v>348</v>
      </c>
      <c r="AU167" s="218" t="s">
        <v>96</v>
      </c>
      <c r="AV167" s="15" t="s">
        <v>335</v>
      </c>
      <c r="AW167" s="15" t="s">
        <v>4</v>
      </c>
      <c r="AX167" s="15" t="s">
        <v>90</v>
      </c>
      <c r="AY167" s="218" t="s">
        <v>329</v>
      </c>
    </row>
    <row r="168" spans="1:65" s="13" customFormat="1" ht="11.25">
      <c r="B168" s="201"/>
      <c r="D168" s="202" t="s">
        <v>348</v>
      </c>
      <c r="F168" s="204" t="s">
        <v>7067</v>
      </c>
      <c r="H168" s="205">
        <v>156.06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348</v>
      </c>
      <c r="AU168" s="203" t="s">
        <v>96</v>
      </c>
      <c r="AV168" s="13" t="s">
        <v>96</v>
      </c>
      <c r="AW168" s="13" t="s">
        <v>3</v>
      </c>
      <c r="AX168" s="13" t="s">
        <v>90</v>
      </c>
      <c r="AY168" s="203" t="s">
        <v>329</v>
      </c>
    </row>
    <row r="169" spans="1:65" s="2" customFormat="1" ht="33" customHeight="1">
      <c r="A169" s="37"/>
      <c r="B169" s="153"/>
      <c r="C169" s="233" t="s">
        <v>355</v>
      </c>
      <c r="D169" s="233" t="s">
        <v>483</v>
      </c>
      <c r="E169" s="234" t="s">
        <v>7068</v>
      </c>
      <c r="F169" s="235" t="s">
        <v>7069</v>
      </c>
      <c r="G169" s="236" t="s">
        <v>342</v>
      </c>
      <c r="H169" s="237">
        <v>420.24</v>
      </c>
      <c r="I169" s="238"/>
      <c r="J169" s="239"/>
      <c r="K169" s="237">
        <f>ROUND(P169*H169,3)</f>
        <v>0</v>
      </c>
      <c r="L169" s="239"/>
      <c r="M169" s="240"/>
      <c r="N169" s="241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4.0000000000000003E-5</v>
      </c>
      <c r="V169" s="197">
        <f>U169*H169</f>
        <v>1.6809600000000001E-2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595</v>
      </c>
      <c r="AT169" s="199" t="s">
        <v>483</v>
      </c>
      <c r="AU169" s="199" t="s">
        <v>96</v>
      </c>
      <c r="AY169" s="19" t="s">
        <v>329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464</v>
      </c>
      <c r="BM169" s="199" t="s">
        <v>7070</v>
      </c>
    </row>
    <row r="170" spans="1:65" s="14" customFormat="1" ht="11.25">
      <c r="B170" s="210"/>
      <c r="D170" s="202" t="s">
        <v>348</v>
      </c>
      <c r="E170" s="211" t="s">
        <v>1</v>
      </c>
      <c r="F170" s="212" t="s">
        <v>7071</v>
      </c>
      <c r="H170" s="211" t="s">
        <v>1</v>
      </c>
      <c r="I170" s="213"/>
      <c r="J170" s="213"/>
      <c r="M170" s="210"/>
      <c r="N170" s="214"/>
      <c r="O170" s="215"/>
      <c r="P170" s="215"/>
      <c r="Q170" s="215"/>
      <c r="R170" s="215"/>
      <c r="S170" s="215"/>
      <c r="T170" s="215"/>
      <c r="U170" s="215"/>
      <c r="V170" s="215"/>
      <c r="W170" s="215"/>
      <c r="X170" s="216"/>
      <c r="AT170" s="211" t="s">
        <v>348</v>
      </c>
      <c r="AU170" s="211" t="s">
        <v>96</v>
      </c>
      <c r="AV170" s="14" t="s">
        <v>90</v>
      </c>
      <c r="AW170" s="14" t="s">
        <v>4</v>
      </c>
      <c r="AX170" s="14" t="s">
        <v>83</v>
      </c>
      <c r="AY170" s="211" t="s">
        <v>329</v>
      </c>
    </row>
    <row r="171" spans="1:65" s="13" customFormat="1" ht="11.25">
      <c r="B171" s="201"/>
      <c r="D171" s="202" t="s">
        <v>348</v>
      </c>
      <c r="E171" s="203" t="s">
        <v>1</v>
      </c>
      <c r="F171" s="204" t="s">
        <v>7072</v>
      </c>
      <c r="H171" s="205">
        <v>62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348</v>
      </c>
      <c r="AU171" s="203" t="s">
        <v>96</v>
      </c>
      <c r="AV171" s="13" t="s">
        <v>96</v>
      </c>
      <c r="AW171" s="13" t="s">
        <v>4</v>
      </c>
      <c r="AX171" s="13" t="s">
        <v>83</v>
      </c>
      <c r="AY171" s="203" t="s">
        <v>329</v>
      </c>
    </row>
    <row r="172" spans="1:65" s="16" customFormat="1" ht="11.25">
      <c r="B172" s="225"/>
      <c r="D172" s="202" t="s">
        <v>348</v>
      </c>
      <c r="E172" s="226" t="s">
        <v>1</v>
      </c>
      <c r="F172" s="227" t="s">
        <v>445</v>
      </c>
      <c r="H172" s="228">
        <v>62</v>
      </c>
      <c r="I172" s="229"/>
      <c r="J172" s="229"/>
      <c r="M172" s="225"/>
      <c r="N172" s="230"/>
      <c r="O172" s="231"/>
      <c r="P172" s="231"/>
      <c r="Q172" s="231"/>
      <c r="R172" s="231"/>
      <c r="S172" s="231"/>
      <c r="T172" s="231"/>
      <c r="U172" s="231"/>
      <c r="V172" s="231"/>
      <c r="W172" s="231"/>
      <c r="X172" s="232"/>
      <c r="AT172" s="226" t="s">
        <v>348</v>
      </c>
      <c r="AU172" s="226" t="s">
        <v>96</v>
      </c>
      <c r="AV172" s="16" t="s">
        <v>178</v>
      </c>
      <c r="AW172" s="16" t="s">
        <v>4</v>
      </c>
      <c r="AX172" s="16" t="s">
        <v>83</v>
      </c>
      <c r="AY172" s="226" t="s">
        <v>329</v>
      </c>
    </row>
    <row r="173" spans="1:65" s="14" customFormat="1" ht="11.25">
      <c r="B173" s="210"/>
      <c r="D173" s="202" t="s">
        <v>348</v>
      </c>
      <c r="E173" s="211" t="s">
        <v>1</v>
      </c>
      <c r="F173" s="212" t="s">
        <v>7045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348</v>
      </c>
      <c r="AU173" s="211" t="s">
        <v>96</v>
      </c>
      <c r="AV173" s="14" t="s">
        <v>90</v>
      </c>
      <c r="AW173" s="14" t="s">
        <v>4</v>
      </c>
      <c r="AX173" s="14" t="s">
        <v>83</v>
      </c>
      <c r="AY173" s="211" t="s">
        <v>329</v>
      </c>
    </row>
    <row r="174" spans="1:65" s="13" customFormat="1" ht="11.25">
      <c r="B174" s="201"/>
      <c r="D174" s="202" t="s">
        <v>348</v>
      </c>
      <c r="E174" s="203" t="s">
        <v>1</v>
      </c>
      <c r="F174" s="204" t="s">
        <v>7073</v>
      </c>
      <c r="H174" s="205">
        <v>84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348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329</v>
      </c>
    </row>
    <row r="175" spans="1:65" s="13" customFormat="1" ht="11.25">
      <c r="B175" s="201"/>
      <c r="D175" s="202" t="s">
        <v>348</v>
      </c>
      <c r="E175" s="203" t="s">
        <v>1</v>
      </c>
      <c r="F175" s="204" t="s">
        <v>7074</v>
      </c>
      <c r="H175" s="205">
        <v>18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348</v>
      </c>
      <c r="AU175" s="203" t="s">
        <v>96</v>
      </c>
      <c r="AV175" s="13" t="s">
        <v>96</v>
      </c>
      <c r="AW175" s="13" t="s">
        <v>4</v>
      </c>
      <c r="AX175" s="13" t="s">
        <v>83</v>
      </c>
      <c r="AY175" s="203" t="s">
        <v>329</v>
      </c>
    </row>
    <row r="176" spans="1:65" s="16" customFormat="1" ht="11.25">
      <c r="B176" s="225"/>
      <c r="D176" s="202" t="s">
        <v>348</v>
      </c>
      <c r="E176" s="226" t="s">
        <v>1</v>
      </c>
      <c r="F176" s="227" t="s">
        <v>445</v>
      </c>
      <c r="H176" s="228">
        <v>102</v>
      </c>
      <c r="I176" s="229"/>
      <c r="J176" s="229"/>
      <c r="M176" s="225"/>
      <c r="N176" s="230"/>
      <c r="O176" s="231"/>
      <c r="P176" s="231"/>
      <c r="Q176" s="231"/>
      <c r="R176" s="231"/>
      <c r="S176" s="231"/>
      <c r="T176" s="231"/>
      <c r="U176" s="231"/>
      <c r="V176" s="231"/>
      <c r="W176" s="231"/>
      <c r="X176" s="232"/>
      <c r="AT176" s="226" t="s">
        <v>348</v>
      </c>
      <c r="AU176" s="226" t="s">
        <v>96</v>
      </c>
      <c r="AV176" s="16" t="s">
        <v>178</v>
      </c>
      <c r="AW176" s="16" t="s">
        <v>4</v>
      </c>
      <c r="AX176" s="16" t="s">
        <v>83</v>
      </c>
      <c r="AY176" s="226" t="s">
        <v>329</v>
      </c>
    </row>
    <row r="177" spans="1:65" s="14" customFormat="1" ht="11.25">
      <c r="B177" s="210"/>
      <c r="D177" s="202" t="s">
        <v>348</v>
      </c>
      <c r="E177" s="211" t="s">
        <v>1</v>
      </c>
      <c r="F177" s="212" t="s">
        <v>7065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348</v>
      </c>
      <c r="AU177" s="211" t="s">
        <v>96</v>
      </c>
      <c r="AV177" s="14" t="s">
        <v>90</v>
      </c>
      <c r="AW177" s="14" t="s">
        <v>4</v>
      </c>
      <c r="AX177" s="14" t="s">
        <v>83</v>
      </c>
      <c r="AY177" s="211" t="s">
        <v>329</v>
      </c>
    </row>
    <row r="178" spans="1:65" s="13" customFormat="1" ht="22.5">
      <c r="B178" s="201"/>
      <c r="D178" s="202" t="s">
        <v>348</v>
      </c>
      <c r="E178" s="203" t="s">
        <v>1</v>
      </c>
      <c r="F178" s="204" t="s">
        <v>7075</v>
      </c>
      <c r="H178" s="205">
        <v>248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348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329</v>
      </c>
    </row>
    <row r="179" spans="1:65" s="16" customFormat="1" ht="11.25">
      <c r="B179" s="225"/>
      <c r="D179" s="202" t="s">
        <v>348</v>
      </c>
      <c r="E179" s="226" t="s">
        <v>1</v>
      </c>
      <c r="F179" s="227" t="s">
        <v>445</v>
      </c>
      <c r="H179" s="228">
        <v>248</v>
      </c>
      <c r="I179" s="229"/>
      <c r="J179" s="229"/>
      <c r="M179" s="225"/>
      <c r="N179" s="230"/>
      <c r="O179" s="231"/>
      <c r="P179" s="231"/>
      <c r="Q179" s="231"/>
      <c r="R179" s="231"/>
      <c r="S179" s="231"/>
      <c r="T179" s="231"/>
      <c r="U179" s="231"/>
      <c r="V179" s="231"/>
      <c r="W179" s="231"/>
      <c r="X179" s="232"/>
      <c r="AT179" s="226" t="s">
        <v>348</v>
      </c>
      <c r="AU179" s="226" t="s">
        <v>96</v>
      </c>
      <c r="AV179" s="16" t="s">
        <v>178</v>
      </c>
      <c r="AW179" s="16" t="s">
        <v>4</v>
      </c>
      <c r="AX179" s="16" t="s">
        <v>83</v>
      </c>
      <c r="AY179" s="226" t="s">
        <v>329</v>
      </c>
    </row>
    <row r="180" spans="1:65" s="15" customFormat="1" ht="11.25">
      <c r="B180" s="217"/>
      <c r="D180" s="202" t="s">
        <v>348</v>
      </c>
      <c r="E180" s="218" t="s">
        <v>1</v>
      </c>
      <c r="F180" s="219" t="s">
        <v>380</v>
      </c>
      <c r="H180" s="220">
        <v>412</v>
      </c>
      <c r="I180" s="221"/>
      <c r="J180" s="221"/>
      <c r="M180" s="217"/>
      <c r="N180" s="222"/>
      <c r="O180" s="223"/>
      <c r="P180" s="223"/>
      <c r="Q180" s="223"/>
      <c r="R180" s="223"/>
      <c r="S180" s="223"/>
      <c r="T180" s="223"/>
      <c r="U180" s="223"/>
      <c r="V180" s="223"/>
      <c r="W180" s="223"/>
      <c r="X180" s="224"/>
      <c r="AT180" s="218" t="s">
        <v>348</v>
      </c>
      <c r="AU180" s="218" t="s">
        <v>96</v>
      </c>
      <c r="AV180" s="15" t="s">
        <v>335</v>
      </c>
      <c r="AW180" s="15" t="s">
        <v>4</v>
      </c>
      <c r="AX180" s="15" t="s">
        <v>90</v>
      </c>
      <c r="AY180" s="218" t="s">
        <v>329</v>
      </c>
    </row>
    <row r="181" spans="1:65" s="13" customFormat="1" ht="11.25">
      <c r="B181" s="201"/>
      <c r="D181" s="202" t="s">
        <v>348</v>
      </c>
      <c r="F181" s="204" t="s">
        <v>7076</v>
      </c>
      <c r="H181" s="205">
        <v>420.24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348</v>
      </c>
      <c r="AU181" s="203" t="s">
        <v>96</v>
      </c>
      <c r="AV181" s="13" t="s">
        <v>96</v>
      </c>
      <c r="AW181" s="13" t="s">
        <v>3</v>
      </c>
      <c r="AX181" s="13" t="s">
        <v>90</v>
      </c>
      <c r="AY181" s="203" t="s">
        <v>329</v>
      </c>
    </row>
    <row r="182" spans="1:65" s="2" customFormat="1" ht="21.75" customHeight="1">
      <c r="A182" s="37"/>
      <c r="B182" s="153"/>
      <c r="C182" s="187" t="s">
        <v>359</v>
      </c>
      <c r="D182" s="187" t="s">
        <v>331</v>
      </c>
      <c r="E182" s="188" t="s">
        <v>6467</v>
      </c>
      <c r="F182" s="189" t="s">
        <v>6468</v>
      </c>
      <c r="G182" s="190" t="s">
        <v>342</v>
      </c>
      <c r="H182" s="191">
        <v>141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4.0000000000000003E-5</v>
      </c>
      <c r="V182" s="197">
        <f>U182*H182</f>
        <v>5.64E-3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464</v>
      </c>
      <c r="AT182" s="199" t="s">
        <v>331</v>
      </c>
      <c r="AU182" s="199" t="s">
        <v>96</v>
      </c>
      <c r="AY182" s="19" t="s">
        <v>329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464</v>
      </c>
      <c r="BM182" s="199" t="s">
        <v>7077</v>
      </c>
    </row>
    <row r="183" spans="1:65" s="2" customFormat="1" ht="33" customHeight="1">
      <c r="A183" s="37"/>
      <c r="B183" s="153"/>
      <c r="C183" s="233" t="s">
        <v>364</v>
      </c>
      <c r="D183" s="233" t="s">
        <v>483</v>
      </c>
      <c r="E183" s="234" t="s">
        <v>6470</v>
      </c>
      <c r="F183" s="235" t="s">
        <v>6471</v>
      </c>
      <c r="G183" s="236" t="s">
        <v>342</v>
      </c>
      <c r="H183" s="237">
        <v>77.52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1.8000000000000001E-4</v>
      </c>
      <c r="V183" s="197">
        <f>U183*H183</f>
        <v>1.39536E-2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595</v>
      </c>
      <c r="AT183" s="199" t="s">
        <v>483</v>
      </c>
      <c r="AU183" s="199" t="s">
        <v>96</v>
      </c>
      <c r="AY183" s="19" t="s">
        <v>329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464</v>
      </c>
      <c r="BM183" s="199" t="s">
        <v>7078</v>
      </c>
    </row>
    <row r="184" spans="1:65" s="14" customFormat="1" ht="11.25">
      <c r="B184" s="210"/>
      <c r="D184" s="202" t="s">
        <v>348</v>
      </c>
      <c r="E184" s="211" t="s">
        <v>1</v>
      </c>
      <c r="F184" s="212" t="s">
        <v>7071</v>
      </c>
      <c r="H184" s="211" t="s">
        <v>1</v>
      </c>
      <c r="I184" s="213"/>
      <c r="J184" s="213"/>
      <c r="M184" s="210"/>
      <c r="N184" s="214"/>
      <c r="O184" s="215"/>
      <c r="P184" s="215"/>
      <c r="Q184" s="215"/>
      <c r="R184" s="215"/>
      <c r="S184" s="215"/>
      <c r="T184" s="215"/>
      <c r="U184" s="215"/>
      <c r="V184" s="215"/>
      <c r="W184" s="215"/>
      <c r="X184" s="216"/>
      <c r="AT184" s="211" t="s">
        <v>348</v>
      </c>
      <c r="AU184" s="211" t="s">
        <v>96</v>
      </c>
      <c r="AV184" s="14" t="s">
        <v>90</v>
      </c>
      <c r="AW184" s="14" t="s">
        <v>4</v>
      </c>
      <c r="AX184" s="14" t="s">
        <v>83</v>
      </c>
      <c r="AY184" s="211" t="s">
        <v>329</v>
      </c>
    </row>
    <row r="185" spans="1:65" s="13" customFormat="1" ht="11.25">
      <c r="B185" s="201"/>
      <c r="D185" s="202" t="s">
        <v>348</v>
      </c>
      <c r="E185" s="203" t="s">
        <v>1</v>
      </c>
      <c r="F185" s="204" t="s">
        <v>7079</v>
      </c>
      <c r="H185" s="205">
        <v>30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348</v>
      </c>
      <c r="AU185" s="203" t="s">
        <v>96</v>
      </c>
      <c r="AV185" s="13" t="s">
        <v>96</v>
      </c>
      <c r="AW185" s="13" t="s">
        <v>4</v>
      </c>
      <c r="AX185" s="13" t="s">
        <v>83</v>
      </c>
      <c r="AY185" s="203" t="s">
        <v>329</v>
      </c>
    </row>
    <row r="186" spans="1:65" s="16" customFormat="1" ht="11.25">
      <c r="B186" s="225"/>
      <c r="D186" s="202" t="s">
        <v>348</v>
      </c>
      <c r="E186" s="226" t="s">
        <v>1</v>
      </c>
      <c r="F186" s="227" t="s">
        <v>445</v>
      </c>
      <c r="H186" s="228">
        <v>30</v>
      </c>
      <c r="I186" s="229"/>
      <c r="J186" s="229"/>
      <c r="M186" s="225"/>
      <c r="N186" s="230"/>
      <c r="O186" s="231"/>
      <c r="P186" s="231"/>
      <c r="Q186" s="231"/>
      <c r="R186" s="231"/>
      <c r="S186" s="231"/>
      <c r="T186" s="231"/>
      <c r="U186" s="231"/>
      <c r="V186" s="231"/>
      <c r="W186" s="231"/>
      <c r="X186" s="232"/>
      <c r="AT186" s="226" t="s">
        <v>348</v>
      </c>
      <c r="AU186" s="226" t="s">
        <v>96</v>
      </c>
      <c r="AV186" s="16" t="s">
        <v>178</v>
      </c>
      <c r="AW186" s="16" t="s">
        <v>4</v>
      </c>
      <c r="AX186" s="16" t="s">
        <v>83</v>
      </c>
      <c r="AY186" s="226" t="s">
        <v>329</v>
      </c>
    </row>
    <row r="187" spans="1:65" s="14" customFormat="1" ht="11.25">
      <c r="B187" s="210"/>
      <c r="D187" s="202" t="s">
        <v>348</v>
      </c>
      <c r="E187" s="211" t="s">
        <v>1</v>
      </c>
      <c r="F187" s="212" t="s">
        <v>7045</v>
      </c>
      <c r="H187" s="211" t="s">
        <v>1</v>
      </c>
      <c r="I187" s="213"/>
      <c r="J187" s="213"/>
      <c r="M187" s="210"/>
      <c r="N187" s="214"/>
      <c r="O187" s="215"/>
      <c r="P187" s="215"/>
      <c r="Q187" s="215"/>
      <c r="R187" s="215"/>
      <c r="S187" s="215"/>
      <c r="T187" s="215"/>
      <c r="U187" s="215"/>
      <c r="V187" s="215"/>
      <c r="W187" s="215"/>
      <c r="X187" s="216"/>
      <c r="AT187" s="211" t="s">
        <v>348</v>
      </c>
      <c r="AU187" s="211" t="s">
        <v>96</v>
      </c>
      <c r="AV187" s="14" t="s">
        <v>90</v>
      </c>
      <c r="AW187" s="14" t="s">
        <v>4</v>
      </c>
      <c r="AX187" s="14" t="s">
        <v>83</v>
      </c>
      <c r="AY187" s="211" t="s">
        <v>329</v>
      </c>
    </row>
    <row r="188" spans="1:65" s="14" customFormat="1" ht="11.25">
      <c r="B188" s="210"/>
      <c r="D188" s="202" t="s">
        <v>348</v>
      </c>
      <c r="E188" s="211" t="s">
        <v>1</v>
      </c>
      <c r="F188" s="212" t="s">
        <v>7045</v>
      </c>
      <c r="H188" s="211" t="s">
        <v>1</v>
      </c>
      <c r="I188" s="213"/>
      <c r="J188" s="213"/>
      <c r="M188" s="210"/>
      <c r="N188" s="214"/>
      <c r="O188" s="215"/>
      <c r="P188" s="215"/>
      <c r="Q188" s="215"/>
      <c r="R188" s="215"/>
      <c r="S188" s="215"/>
      <c r="T188" s="215"/>
      <c r="U188" s="215"/>
      <c r="V188" s="215"/>
      <c r="W188" s="215"/>
      <c r="X188" s="216"/>
      <c r="AT188" s="211" t="s">
        <v>348</v>
      </c>
      <c r="AU188" s="211" t="s">
        <v>96</v>
      </c>
      <c r="AV188" s="14" t="s">
        <v>90</v>
      </c>
      <c r="AW188" s="14" t="s">
        <v>4</v>
      </c>
      <c r="AX188" s="14" t="s">
        <v>83</v>
      </c>
      <c r="AY188" s="211" t="s">
        <v>329</v>
      </c>
    </row>
    <row r="189" spans="1:65" s="13" customFormat="1" ht="11.25">
      <c r="B189" s="201"/>
      <c r="D189" s="202" t="s">
        <v>348</v>
      </c>
      <c r="E189" s="203" t="s">
        <v>1</v>
      </c>
      <c r="F189" s="204" t="s">
        <v>7080</v>
      </c>
      <c r="H189" s="205">
        <v>0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348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329</v>
      </c>
    </row>
    <row r="190" spans="1:65" s="13" customFormat="1" ht="11.25">
      <c r="B190" s="201"/>
      <c r="D190" s="202" t="s">
        <v>348</v>
      </c>
      <c r="E190" s="203" t="s">
        <v>1</v>
      </c>
      <c r="F190" s="204" t="s">
        <v>7081</v>
      </c>
      <c r="H190" s="205">
        <v>38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348</v>
      </c>
      <c r="AU190" s="203" t="s">
        <v>96</v>
      </c>
      <c r="AV190" s="13" t="s">
        <v>96</v>
      </c>
      <c r="AW190" s="13" t="s">
        <v>4</v>
      </c>
      <c r="AX190" s="13" t="s">
        <v>83</v>
      </c>
      <c r="AY190" s="203" t="s">
        <v>329</v>
      </c>
    </row>
    <row r="191" spans="1:65" s="13" customFormat="1" ht="11.25">
      <c r="B191" s="201"/>
      <c r="D191" s="202" t="s">
        <v>348</v>
      </c>
      <c r="E191" s="203" t="s">
        <v>1</v>
      </c>
      <c r="F191" s="204" t="s">
        <v>6669</v>
      </c>
      <c r="H191" s="205">
        <v>8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348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329</v>
      </c>
    </row>
    <row r="192" spans="1:65" s="16" customFormat="1" ht="11.25">
      <c r="B192" s="225"/>
      <c r="D192" s="202" t="s">
        <v>348</v>
      </c>
      <c r="E192" s="226" t="s">
        <v>1</v>
      </c>
      <c r="F192" s="227" t="s">
        <v>445</v>
      </c>
      <c r="H192" s="228">
        <v>46</v>
      </c>
      <c r="I192" s="229"/>
      <c r="J192" s="229"/>
      <c r="M192" s="225"/>
      <c r="N192" s="230"/>
      <c r="O192" s="231"/>
      <c r="P192" s="231"/>
      <c r="Q192" s="231"/>
      <c r="R192" s="231"/>
      <c r="S192" s="231"/>
      <c r="T192" s="231"/>
      <c r="U192" s="231"/>
      <c r="V192" s="231"/>
      <c r="W192" s="231"/>
      <c r="X192" s="232"/>
      <c r="AT192" s="226" t="s">
        <v>348</v>
      </c>
      <c r="AU192" s="226" t="s">
        <v>96</v>
      </c>
      <c r="AV192" s="16" t="s">
        <v>178</v>
      </c>
      <c r="AW192" s="16" t="s">
        <v>4</v>
      </c>
      <c r="AX192" s="16" t="s">
        <v>83</v>
      </c>
      <c r="AY192" s="226" t="s">
        <v>329</v>
      </c>
    </row>
    <row r="193" spans="1:65" s="15" customFormat="1" ht="11.25">
      <c r="B193" s="217"/>
      <c r="D193" s="202" t="s">
        <v>348</v>
      </c>
      <c r="E193" s="218" t="s">
        <v>1</v>
      </c>
      <c r="F193" s="219" t="s">
        <v>380</v>
      </c>
      <c r="H193" s="220">
        <v>76</v>
      </c>
      <c r="I193" s="221"/>
      <c r="J193" s="221"/>
      <c r="M193" s="217"/>
      <c r="N193" s="222"/>
      <c r="O193" s="223"/>
      <c r="P193" s="223"/>
      <c r="Q193" s="223"/>
      <c r="R193" s="223"/>
      <c r="S193" s="223"/>
      <c r="T193" s="223"/>
      <c r="U193" s="223"/>
      <c r="V193" s="223"/>
      <c r="W193" s="223"/>
      <c r="X193" s="224"/>
      <c r="AT193" s="218" t="s">
        <v>348</v>
      </c>
      <c r="AU193" s="218" t="s">
        <v>96</v>
      </c>
      <c r="AV193" s="15" t="s">
        <v>335</v>
      </c>
      <c r="AW193" s="15" t="s">
        <v>4</v>
      </c>
      <c r="AX193" s="15" t="s">
        <v>90</v>
      </c>
      <c r="AY193" s="218" t="s">
        <v>329</v>
      </c>
    </row>
    <row r="194" spans="1:65" s="13" customFormat="1" ht="11.25">
      <c r="B194" s="201"/>
      <c r="D194" s="202" t="s">
        <v>348</v>
      </c>
      <c r="F194" s="204" t="s">
        <v>7082</v>
      </c>
      <c r="H194" s="205">
        <v>77.52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348</v>
      </c>
      <c r="AU194" s="203" t="s">
        <v>96</v>
      </c>
      <c r="AV194" s="13" t="s">
        <v>96</v>
      </c>
      <c r="AW194" s="13" t="s">
        <v>3</v>
      </c>
      <c r="AX194" s="13" t="s">
        <v>90</v>
      </c>
      <c r="AY194" s="203" t="s">
        <v>329</v>
      </c>
    </row>
    <row r="195" spans="1:65" s="2" customFormat="1" ht="33" customHeight="1">
      <c r="A195" s="37"/>
      <c r="B195" s="153"/>
      <c r="C195" s="233" t="s">
        <v>369</v>
      </c>
      <c r="D195" s="233" t="s">
        <v>483</v>
      </c>
      <c r="E195" s="234" t="s">
        <v>6475</v>
      </c>
      <c r="F195" s="235" t="s">
        <v>6476</v>
      </c>
      <c r="G195" s="236" t="s">
        <v>342</v>
      </c>
      <c r="H195" s="237">
        <v>66.3</v>
      </c>
      <c r="I195" s="238"/>
      <c r="J195" s="239"/>
      <c r="K195" s="237">
        <f>ROUND(P195*H195,3)</f>
        <v>0</v>
      </c>
      <c r="L195" s="239"/>
      <c r="M195" s="240"/>
      <c r="N195" s="241" t="s">
        <v>1</v>
      </c>
      <c r="O195" s="195" t="s">
        <v>47</v>
      </c>
      <c r="P195" s="196">
        <f>I195+J195</f>
        <v>0</v>
      </c>
      <c r="Q195" s="196">
        <f>ROUND(I195*H195,3)</f>
        <v>0</v>
      </c>
      <c r="R195" s="196">
        <f>ROUND(J195*H195,3)</f>
        <v>0</v>
      </c>
      <c r="S195" s="66"/>
      <c r="T195" s="197">
        <f>S195*H195</f>
        <v>0</v>
      </c>
      <c r="U195" s="197">
        <v>2.5000000000000001E-4</v>
      </c>
      <c r="V195" s="197">
        <f>U195*H195</f>
        <v>1.6574999999999999E-2</v>
      </c>
      <c r="W195" s="197">
        <v>0</v>
      </c>
      <c r="X195" s="198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595</v>
      </c>
      <c r="AT195" s="199" t="s">
        <v>483</v>
      </c>
      <c r="AU195" s="199" t="s">
        <v>96</v>
      </c>
      <c r="AY195" s="19" t="s">
        <v>329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464</v>
      </c>
      <c r="BM195" s="199" t="s">
        <v>7083</v>
      </c>
    </row>
    <row r="196" spans="1:65" s="14" customFormat="1" ht="11.25">
      <c r="B196" s="210"/>
      <c r="D196" s="202" t="s">
        <v>348</v>
      </c>
      <c r="E196" s="211" t="s">
        <v>1</v>
      </c>
      <c r="F196" s="212" t="s">
        <v>7084</v>
      </c>
      <c r="H196" s="211" t="s">
        <v>1</v>
      </c>
      <c r="I196" s="213"/>
      <c r="J196" s="213"/>
      <c r="M196" s="210"/>
      <c r="N196" s="214"/>
      <c r="O196" s="215"/>
      <c r="P196" s="215"/>
      <c r="Q196" s="215"/>
      <c r="R196" s="215"/>
      <c r="S196" s="215"/>
      <c r="T196" s="215"/>
      <c r="U196" s="215"/>
      <c r="V196" s="215"/>
      <c r="W196" s="215"/>
      <c r="X196" s="216"/>
      <c r="AT196" s="211" t="s">
        <v>348</v>
      </c>
      <c r="AU196" s="211" t="s">
        <v>96</v>
      </c>
      <c r="AV196" s="14" t="s">
        <v>90</v>
      </c>
      <c r="AW196" s="14" t="s">
        <v>4</v>
      </c>
      <c r="AX196" s="14" t="s">
        <v>83</v>
      </c>
      <c r="AY196" s="211" t="s">
        <v>329</v>
      </c>
    </row>
    <row r="197" spans="1:65" s="13" customFormat="1" ht="11.25">
      <c r="B197" s="201"/>
      <c r="D197" s="202" t="s">
        <v>348</v>
      </c>
      <c r="E197" s="203" t="s">
        <v>1</v>
      </c>
      <c r="F197" s="204" t="s">
        <v>7085</v>
      </c>
      <c r="H197" s="205">
        <v>65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348</v>
      </c>
      <c r="AU197" s="203" t="s">
        <v>96</v>
      </c>
      <c r="AV197" s="13" t="s">
        <v>96</v>
      </c>
      <c r="AW197" s="13" t="s">
        <v>4</v>
      </c>
      <c r="AX197" s="13" t="s">
        <v>90</v>
      </c>
      <c r="AY197" s="203" t="s">
        <v>329</v>
      </c>
    </row>
    <row r="198" spans="1:65" s="13" customFormat="1" ht="11.25">
      <c r="B198" s="201"/>
      <c r="D198" s="202" t="s">
        <v>348</v>
      </c>
      <c r="F198" s="204" t="s">
        <v>7086</v>
      </c>
      <c r="H198" s="205">
        <v>66.3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348</v>
      </c>
      <c r="AU198" s="203" t="s">
        <v>96</v>
      </c>
      <c r="AV198" s="13" t="s">
        <v>96</v>
      </c>
      <c r="AW198" s="13" t="s">
        <v>3</v>
      </c>
      <c r="AX198" s="13" t="s">
        <v>90</v>
      </c>
      <c r="AY198" s="203" t="s">
        <v>329</v>
      </c>
    </row>
    <row r="199" spans="1:65" s="2" customFormat="1" ht="21.75" customHeight="1">
      <c r="A199" s="37"/>
      <c r="B199" s="153"/>
      <c r="C199" s="187" t="s">
        <v>381</v>
      </c>
      <c r="D199" s="187" t="s">
        <v>331</v>
      </c>
      <c r="E199" s="188" t="s">
        <v>6489</v>
      </c>
      <c r="F199" s="189" t="s">
        <v>6490</v>
      </c>
      <c r="G199" s="190" t="s">
        <v>342</v>
      </c>
      <c r="H199" s="191">
        <v>36</v>
      </c>
      <c r="I199" s="192"/>
      <c r="J199" s="192"/>
      <c r="K199" s="191">
        <f>ROUND(P199*H199,3)</f>
        <v>0</v>
      </c>
      <c r="L199" s="193"/>
      <c r="M199" s="38"/>
      <c r="N199" s="194" t="s">
        <v>1</v>
      </c>
      <c r="O199" s="195" t="s">
        <v>47</v>
      </c>
      <c r="P199" s="196">
        <f>I199+J199</f>
        <v>0</v>
      </c>
      <c r="Q199" s="196">
        <f>ROUND(I199*H199,3)</f>
        <v>0</v>
      </c>
      <c r="R199" s="196">
        <f>ROUND(J199*H199,3)</f>
        <v>0</v>
      </c>
      <c r="S199" s="66"/>
      <c r="T199" s="197">
        <f>S199*H199</f>
        <v>0</v>
      </c>
      <c r="U199" s="197">
        <v>4.0000000000000003E-5</v>
      </c>
      <c r="V199" s="197">
        <f>U199*H199</f>
        <v>1.4400000000000001E-3</v>
      </c>
      <c r="W199" s="197">
        <v>0</v>
      </c>
      <c r="X199" s="198">
        <f>W199*H199</f>
        <v>0</v>
      </c>
      <c r="Y199" s="37"/>
      <c r="Z199" s="37"/>
      <c r="AA199" s="37"/>
      <c r="AB199" s="37"/>
      <c r="AC199" s="37"/>
      <c r="AD199" s="37"/>
      <c r="AE199" s="37"/>
      <c r="AR199" s="199" t="s">
        <v>464</v>
      </c>
      <c r="AT199" s="199" t="s">
        <v>331</v>
      </c>
      <c r="AU199" s="199" t="s">
        <v>96</v>
      </c>
      <c r="AY199" s="19" t="s">
        <v>329</v>
      </c>
      <c r="BE199" s="115">
        <f>IF(O199="základná",K199,0)</f>
        <v>0</v>
      </c>
      <c r="BF199" s="115">
        <f>IF(O199="znížená",K199,0)</f>
        <v>0</v>
      </c>
      <c r="BG199" s="115">
        <f>IF(O199="zákl. prenesená",K199,0)</f>
        <v>0</v>
      </c>
      <c r="BH199" s="115">
        <f>IF(O199="zníž. prenesená",K199,0)</f>
        <v>0</v>
      </c>
      <c r="BI199" s="115">
        <f>IF(O199="nulová",K199,0)</f>
        <v>0</v>
      </c>
      <c r="BJ199" s="19" t="s">
        <v>96</v>
      </c>
      <c r="BK199" s="200">
        <f>ROUND(P199*H199,3)</f>
        <v>0</v>
      </c>
      <c r="BL199" s="19" t="s">
        <v>464</v>
      </c>
      <c r="BM199" s="199" t="s">
        <v>7087</v>
      </c>
    </row>
    <row r="200" spans="1:65" s="2" customFormat="1" ht="33" customHeight="1">
      <c r="A200" s="37"/>
      <c r="B200" s="153"/>
      <c r="C200" s="233" t="s">
        <v>386</v>
      </c>
      <c r="D200" s="233" t="s">
        <v>483</v>
      </c>
      <c r="E200" s="234" t="s">
        <v>6492</v>
      </c>
      <c r="F200" s="235" t="s">
        <v>6493</v>
      </c>
      <c r="G200" s="236" t="s">
        <v>342</v>
      </c>
      <c r="H200" s="237">
        <v>36.72</v>
      </c>
      <c r="I200" s="238"/>
      <c r="J200" s="239"/>
      <c r="K200" s="237">
        <f>ROUND(P200*H200,3)</f>
        <v>0</v>
      </c>
      <c r="L200" s="239"/>
      <c r="M200" s="240"/>
      <c r="N200" s="241" t="s">
        <v>1</v>
      </c>
      <c r="O200" s="195" t="s">
        <v>47</v>
      </c>
      <c r="P200" s="196">
        <f>I200+J200</f>
        <v>0</v>
      </c>
      <c r="Q200" s="196">
        <f>ROUND(I200*H200,3)</f>
        <v>0</v>
      </c>
      <c r="R200" s="196">
        <f>ROUND(J200*H200,3)</f>
        <v>0</v>
      </c>
      <c r="S200" s="66"/>
      <c r="T200" s="197">
        <f>S200*H200</f>
        <v>0</v>
      </c>
      <c r="U200" s="197">
        <v>3.0000000000000001E-5</v>
      </c>
      <c r="V200" s="197">
        <f>U200*H200</f>
        <v>1.1015999999999999E-3</v>
      </c>
      <c r="W200" s="197">
        <v>0</v>
      </c>
      <c r="X200" s="198">
        <f>W200*H200</f>
        <v>0</v>
      </c>
      <c r="Y200" s="37"/>
      <c r="Z200" s="37"/>
      <c r="AA200" s="37"/>
      <c r="AB200" s="37"/>
      <c r="AC200" s="37"/>
      <c r="AD200" s="37"/>
      <c r="AE200" s="37"/>
      <c r="AR200" s="199" t="s">
        <v>595</v>
      </c>
      <c r="AT200" s="199" t="s">
        <v>483</v>
      </c>
      <c r="AU200" s="199" t="s">
        <v>96</v>
      </c>
      <c r="AY200" s="19" t="s">
        <v>329</v>
      </c>
      <c r="BE200" s="115">
        <f>IF(O200="základná",K200,0)</f>
        <v>0</v>
      </c>
      <c r="BF200" s="115">
        <f>IF(O200="znížená",K200,0)</f>
        <v>0</v>
      </c>
      <c r="BG200" s="115">
        <f>IF(O200="zákl. prenesená",K200,0)</f>
        <v>0</v>
      </c>
      <c r="BH200" s="115">
        <f>IF(O200="zníž. prenesená",K200,0)</f>
        <v>0</v>
      </c>
      <c r="BI200" s="115">
        <f>IF(O200="nulová",K200,0)</f>
        <v>0</v>
      </c>
      <c r="BJ200" s="19" t="s">
        <v>96</v>
      </c>
      <c r="BK200" s="200">
        <f>ROUND(P200*H200,3)</f>
        <v>0</v>
      </c>
      <c r="BL200" s="19" t="s">
        <v>464</v>
      </c>
      <c r="BM200" s="199" t="s">
        <v>7088</v>
      </c>
    </row>
    <row r="201" spans="1:65" s="13" customFormat="1" ht="11.25">
      <c r="B201" s="201"/>
      <c r="D201" s="202" t="s">
        <v>348</v>
      </c>
      <c r="F201" s="204" t="s">
        <v>7089</v>
      </c>
      <c r="H201" s="205">
        <v>36.72</v>
      </c>
      <c r="I201" s="206"/>
      <c r="J201" s="206"/>
      <c r="M201" s="201"/>
      <c r="N201" s="207"/>
      <c r="O201" s="208"/>
      <c r="P201" s="208"/>
      <c r="Q201" s="208"/>
      <c r="R201" s="208"/>
      <c r="S201" s="208"/>
      <c r="T201" s="208"/>
      <c r="U201" s="208"/>
      <c r="V201" s="208"/>
      <c r="W201" s="208"/>
      <c r="X201" s="209"/>
      <c r="AT201" s="203" t="s">
        <v>348</v>
      </c>
      <c r="AU201" s="203" t="s">
        <v>96</v>
      </c>
      <c r="AV201" s="13" t="s">
        <v>96</v>
      </c>
      <c r="AW201" s="13" t="s">
        <v>3</v>
      </c>
      <c r="AX201" s="13" t="s">
        <v>90</v>
      </c>
      <c r="AY201" s="203" t="s">
        <v>329</v>
      </c>
    </row>
    <row r="202" spans="1:65" s="2" customFormat="1" ht="24.2" customHeight="1">
      <c r="A202" s="37"/>
      <c r="B202" s="153"/>
      <c r="C202" s="187" t="s">
        <v>394</v>
      </c>
      <c r="D202" s="187" t="s">
        <v>331</v>
      </c>
      <c r="E202" s="188" t="s">
        <v>1147</v>
      </c>
      <c r="F202" s="189" t="s">
        <v>1148</v>
      </c>
      <c r="G202" s="190" t="s">
        <v>486</v>
      </c>
      <c r="H202" s="191">
        <v>9.8000000000000004E-2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464</v>
      </c>
      <c r="AT202" s="199" t="s">
        <v>331</v>
      </c>
      <c r="AU202" s="199" t="s">
        <v>96</v>
      </c>
      <c r="AY202" s="19" t="s">
        <v>329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464</v>
      </c>
      <c r="BM202" s="199" t="s">
        <v>7090</v>
      </c>
    </row>
    <row r="203" spans="1:65" s="12" customFormat="1" ht="22.9" customHeight="1">
      <c r="B203" s="173"/>
      <c r="D203" s="174" t="s">
        <v>82</v>
      </c>
      <c r="E203" s="185" t="s">
        <v>6654</v>
      </c>
      <c r="F203" s="185" t="s">
        <v>6655</v>
      </c>
      <c r="I203" s="176"/>
      <c r="J203" s="176"/>
      <c r="K203" s="186">
        <f>BK203</f>
        <v>0</v>
      </c>
      <c r="M203" s="173"/>
      <c r="N203" s="178"/>
      <c r="O203" s="179"/>
      <c r="P203" s="179"/>
      <c r="Q203" s="180">
        <f>SUM(Q204:Q263)</f>
        <v>0</v>
      </c>
      <c r="R203" s="180">
        <f>SUM(R204:R263)</f>
        <v>0</v>
      </c>
      <c r="S203" s="179"/>
      <c r="T203" s="181">
        <f>SUM(T204:T263)</f>
        <v>0</v>
      </c>
      <c r="U203" s="179"/>
      <c r="V203" s="181">
        <f>SUM(V204:V263)</f>
        <v>0.96989799999999993</v>
      </c>
      <c r="W203" s="179"/>
      <c r="X203" s="182">
        <f>SUM(X204:X263)</f>
        <v>0</v>
      </c>
      <c r="AR203" s="174" t="s">
        <v>96</v>
      </c>
      <c r="AT203" s="183" t="s">
        <v>82</v>
      </c>
      <c r="AU203" s="183" t="s">
        <v>90</v>
      </c>
      <c r="AY203" s="174" t="s">
        <v>329</v>
      </c>
      <c r="BK203" s="184">
        <f>SUM(BK204:BK263)</f>
        <v>0</v>
      </c>
    </row>
    <row r="204" spans="1:65" s="2" customFormat="1" ht="21.75" customHeight="1">
      <c r="A204" s="37"/>
      <c r="B204" s="153"/>
      <c r="C204" s="187" t="s">
        <v>399</v>
      </c>
      <c r="D204" s="187" t="s">
        <v>331</v>
      </c>
      <c r="E204" s="188" t="s">
        <v>7091</v>
      </c>
      <c r="F204" s="189" t="s">
        <v>7092</v>
      </c>
      <c r="G204" s="190" t="s">
        <v>342</v>
      </c>
      <c r="H204" s="191">
        <v>62</v>
      </c>
      <c r="I204" s="192"/>
      <c r="J204" s="192"/>
      <c r="K204" s="191">
        <f>ROUND(P204*H204,3)</f>
        <v>0</v>
      </c>
      <c r="L204" s="193"/>
      <c r="M204" s="38"/>
      <c r="N204" s="194" t="s">
        <v>1</v>
      </c>
      <c r="O204" s="195" t="s">
        <v>47</v>
      </c>
      <c r="P204" s="196">
        <f>I204+J204</f>
        <v>0</v>
      </c>
      <c r="Q204" s="196">
        <f>ROUND(I204*H204,3)</f>
        <v>0</v>
      </c>
      <c r="R204" s="196">
        <f>ROUND(J204*H204,3)</f>
        <v>0</v>
      </c>
      <c r="S204" s="66"/>
      <c r="T204" s="197">
        <f>S204*H204</f>
        <v>0</v>
      </c>
      <c r="U204" s="197">
        <v>1.8600000000000001E-3</v>
      </c>
      <c r="V204" s="197">
        <f>U204*H204</f>
        <v>0.11532000000000001</v>
      </c>
      <c r="W204" s="197">
        <v>0</v>
      </c>
      <c r="X204" s="198">
        <f>W204*H204</f>
        <v>0</v>
      </c>
      <c r="Y204" s="37"/>
      <c r="Z204" s="37"/>
      <c r="AA204" s="37"/>
      <c r="AB204" s="37"/>
      <c r="AC204" s="37"/>
      <c r="AD204" s="37"/>
      <c r="AE204" s="37"/>
      <c r="AR204" s="199" t="s">
        <v>464</v>
      </c>
      <c r="AT204" s="199" t="s">
        <v>331</v>
      </c>
      <c r="AU204" s="199" t="s">
        <v>96</v>
      </c>
      <c r="AY204" s="19" t="s">
        <v>329</v>
      </c>
      <c r="BE204" s="115">
        <f>IF(O204="základná",K204,0)</f>
        <v>0</v>
      </c>
      <c r="BF204" s="115">
        <f>IF(O204="znížená",K204,0)</f>
        <v>0</v>
      </c>
      <c r="BG204" s="115">
        <f>IF(O204="zákl. prenesená",K204,0)</f>
        <v>0</v>
      </c>
      <c r="BH204" s="115">
        <f>IF(O204="zníž. prenesená",K204,0)</f>
        <v>0</v>
      </c>
      <c r="BI204" s="115">
        <f>IF(O204="nulová",K204,0)</f>
        <v>0</v>
      </c>
      <c r="BJ204" s="19" t="s">
        <v>96</v>
      </c>
      <c r="BK204" s="200">
        <f>ROUND(P204*H204,3)</f>
        <v>0</v>
      </c>
      <c r="BL204" s="19" t="s">
        <v>464</v>
      </c>
      <c r="BM204" s="199" t="s">
        <v>7093</v>
      </c>
    </row>
    <row r="205" spans="1:65" s="14" customFormat="1" ht="11.25">
      <c r="B205" s="210"/>
      <c r="D205" s="202" t="s">
        <v>348</v>
      </c>
      <c r="E205" s="211" t="s">
        <v>1</v>
      </c>
      <c r="F205" s="212" t="s">
        <v>7071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348</v>
      </c>
      <c r="AU205" s="211" t="s">
        <v>96</v>
      </c>
      <c r="AV205" s="14" t="s">
        <v>90</v>
      </c>
      <c r="AW205" s="14" t="s">
        <v>4</v>
      </c>
      <c r="AX205" s="14" t="s">
        <v>83</v>
      </c>
      <c r="AY205" s="211" t="s">
        <v>329</v>
      </c>
    </row>
    <row r="206" spans="1:65" s="13" customFormat="1" ht="11.25">
      <c r="B206" s="201"/>
      <c r="D206" s="202" t="s">
        <v>348</v>
      </c>
      <c r="E206" s="203" t="s">
        <v>1</v>
      </c>
      <c r="F206" s="204" t="s">
        <v>7072</v>
      </c>
      <c r="H206" s="205">
        <v>62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348</v>
      </c>
      <c r="AU206" s="203" t="s">
        <v>96</v>
      </c>
      <c r="AV206" s="13" t="s">
        <v>96</v>
      </c>
      <c r="AW206" s="13" t="s">
        <v>4</v>
      </c>
      <c r="AX206" s="13" t="s">
        <v>90</v>
      </c>
      <c r="AY206" s="203" t="s">
        <v>329</v>
      </c>
    </row>
    <row r="207" spans="1:65" s="2" customFormat="1" ht="21.75" customHeight="1">
      <c r="A207" s="37"/>
      <c r="B207" s="153"/>
      <c r="C207" s="187" t="s">
        <v>454</v>
      </c>
      <c r="D207" s="187" t="s">
        <v>331</v>
      </c>
      <c r="E207" s="188" t="s">
        <v>6656</v>
      </c>
      <c r="F207" s="189" t="s">
        <v>6657</v>
      </c>
      <c r="G207" s="190" t="s">
        <v>342</v>
      </c>
      <c r="H207" s="191">
        <v>30</v>
      </c>
      <c r="I207" s="192"/>
      <c r="J207" s="192"/>
      <c r="K207" s="191">
        <f>ROUND(P207*H207,3)</f>
        <v>0</v>
      </c>
      <c r="L207" s="193"/>
      <c r="M207" s="38"/>
      <c r="N207" s="194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2.0400000000000001E-3</v>
      </c>
      <c r="V207" s="197">
        <f>U207*H207</f>
        <v>6.1200000000000004E-2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464</v>
      </c>
      <c r="AT207" s="199" t="s">
        <v>331</v>
      </c>
      <c r="AU207" s="199" t="s">
        <v>96</v>
      </c>
      <c r="AY207" s="19" t="s">
        <v>329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464</v>
      </c>
      <c r="BM207" s="199" t="s">
        <v>7094</v>
      </c>
    </row>
    <row r="208" spans="1:65" s="14" customFormat="1" ht="11.25">
      <c r="B208" s="210"/>
      <c r="D208" s="202" t="s">
        <v>348</v>
      </c>
      <c r="E208" s="211" t="s">
        <v>1</v>
      </c>
      <c r="F208" s="212" t="s">
        <v>7071</v>
      </c>
      <c r="H208" s="211" t="s">
        <v>1</v>
      </c>
      <c r="I208" s="213"/>
      <c r="J208" s="213"/>
      <c r="M208" s="210"/>
      <c r="N208" s="214"/>
      <c r="O208" s="215"/>
      <c r="P208" s="215"/>
      <c r="Q208" s="215"/>
      <c r="R208" s="215"/>
      <c r="S208" s="215"/>
      <c r="T208" s="215"/>
      <c r="U208" s="215"/>
      <c r="V208" s="215"/>
      <c r="W208" s="215"/>
      <c r="X208" s="216"/>
      <c r="AT208" s="211" t="s">
        <v>348</v>
      </c>
      <c r="AU208" s="211" t="s">
        <v>96</v>
      </c>
      <c r="AV208" s="14" t="s">
        <v>90</v>
      </c>
      <c r="AW208" s="14" t="s">
        <v>4</v>
      </c>
      <c r="AX208" s="14" t="s">
        <v>83</v>
      </c>
      <c r="AY208" s="211" t="s">
        <v>329</v>
      </c>
    </row>
    <row r="209" spans="1:65" s="13" customFormat="1" ht="11.25">
      <c r="B209" s="201"/>
      <c r="D209" s="202" t="s">
        <v>348</v>
      </c>
      <c r="E209" s="203" t="s">
        <v>1</v>
      </c>
      <c r="F209" s="204" t="s">
        <v>7079</v>
      </c>
      <c r="H209" s="205">
        <v>30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348</v>
      </c>
      <c r="AU209" s="203" t="s">
        <v>96</v>
      </c>
      <c r="AV209" s="13" t="s">
        <v>96</v>
      </c>
      <c r="AW209" s="13" t="s">
        <v>4</v>
      </c>
      <c r="AX209" s="13" t="s">
        <v>90</v>
      </c>
      <c r="AY209" s="203" t="s">
        <v>329</v>
      </c>
    </row>
    <row r="210" spans="1:65" s="2" customFormat="1" ht="21.75" customHeight="1">
      <c r="A210" s="37"/>
      <c r="B210" s="153"/>
      <c r="C210" s="187" t="s">
        <v>459</v>
      </c>
      <c r="D210" s="187" t="s">
        <v>331</v>
      </c>
      <c r="E210" s="188" t="s">
        <v>6659</v>
      </c>
      <c r="F210" s="189" t="s">
        <v>6660</v>
      </c>
      <c r="G210" s="190" t="s">
        <v>342</v>
      </c>
      <c r="H210" s="191">
        <v>65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2.5999999999999999E-3</v>
      </c>
      <c r="V210" s="197">
        <f>U210*H210</f>
        <v>0.16899999999999998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464</v>
      </c>
      <c r="AT210" s="199" t="s">
        <v>331</v>
      </c>
      <c r="AU210" s="199" t="s">
        <v>96</v>
      </c>
      <c r="AY210" s="19" t="s">
        <v>329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464</v>
      </c>
      <c r="BM210" s="199" t="s">
        <v>7095</v>
      </c>
    </row>
    <row r="211" spans="1:65" s="14" customFormat="1" ht="11.25">
      <c r="B211" s="210"/>
      <c r="D211" s="202" t="s">
        <v>348</v>
      </c>
      <c r="E211" s="211" t="s">
        <v>1</v>
      </c>
      <c r="F211" s="212" t="s">
        <v>7084</v>
      </c>
      <c r="H211" s="211" t="s">
        <v>1</v>
      </c>
      <c r="I211" s="213"/>
      <c r="J211" s="213"/>
      <c r="M211" s="210"/>
      <c r="N211" s="214"/>
      <c r="O211" s="215"/>
      <c r="P211" s="215"/>
      <c r="Q211" s="215"/>
      <c r="R211" s="215"/>
      <c r="S211" s="215"/>
      <c r="T211" s="215"/>
      <c r="U211" s="215"/>
      <c r="V211" s="215"/>
      <c r="W211" s="215"/>
      <c r="X211" s="216"/>
      <c r="AT211" s="211" t="s">
        <v>348</v>
      </c>
      <c r="AU211" s="211" t="s">
        <v>96</v>
      </c>
      <c r="AV211" s="14" t="s">
        <v>90</v>
      </c>
      <c r="AW211" s="14" t="s">
        <v>4</v>
      </c>
      <c r="AX211" s="14" t="s">
        <v>83</v>
      </c>
      <c r="AY211" s="211" t="s">
        <v>329</v>
      </c>
    </row>
    <row r="212" spans="1:65" s="13" customFormat="1" ht="11.25">
      <c r="B212" s="201"/>
      <c r="D212" s="202" t="s">
        <v>348</v>
      </c>
      <c r="E212" s="203" t="s">
        <v>1</v>
      </c>
      <c r="F212" s="204" t="s">
        <v>7085</v>
      </c>
      <c r="H212" s="205">
        <v>65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348</v>
      </c>
      <c r="AU212" s="203" t="s">
        <v>96</v>
      </c>
      <c r="AV212" s="13" t="s">
        <v>96</v>
      </c>
      <c r="AW212" s="13" t="s">
        <v>4</v>
      </c>
      <c r="AX212" s="13" t="s">
        <v>90</v>
      </c>
      <c r="AY212" s="203" t="s">
        <v>329</v>
      </c>
    </row>
    <row r="213" spans="1:65" s="2" customFormat="1" ht="21.75" customHeight="1">
      <c r="A213" s="37"/>
      <c r="B213" s="153"/>
      <c r="C213" s="187" t="s">
        <v>464</v>
      </c>
      <c r="D213" s="187" t="s">
        <v>331</v>
      </c>
      <c r="E213" s="188" t="s">
        <v>6666</v>
      </c>
      <c r="F213" s="189" t="s">
        <v>6667</v>
      </c>
      <c r="G213" s="190" t="s">
        <v>342</v>
      </c>
      <c r="H213" s="191">
        <v>36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6.1199999999999996E-3</v>
      </c>
      <c r="V213" s="197">
        <f>U213*H213</f>
        <v>0.22031999999999999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464</v>
      </c>
      <c r="AT213" s="199" t="s">
        <v>331</v>
      </c>
      <c r="AU213" s="199" t="s">
        <v>96</v>
      </c>
      <c r="AY213" s="19" t="s">
        <v>329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464</v>
      </c>
      <c r="BM213" s="199" t="s">
        <v>7096</v>
      </c>
    </row>
    <row r="214" spans="1:65" s="14" customFormat="1" ht="11.25">
      <c r="B214" s="210"/>
      <c r="D214" s="202" t="s">
        <v>348</v>
      </c>
      <c r="E214" s="211" t="s">
        <v>1</v>
      </c>
      <c r="F214" s="212" t="s">
        <v>7084</v>
      </c>
      <c r="H214" s="211" t="s">
        <v>1</v>
      </c>
      <c r="I214" s="213"/>
      <c r="J214" s="213"/>
      <c r="M214" s="210"/>
      <c r="N214" s="214"/>
      <c r="O214" s="215"/>
      <c r="P214" s="215"/>
      <c r="Q214" s="215"/>
      <c r="R214" s="215"/>
      <c r="S214" s="215"/>
      <c r="T214" s="215"/>
      <c r="U214" s="215"/>
      <c r="V214" s="215"/>
      <c r="W214" s="215"/>
      <c r="X214" s="216"/>
      <c r="AT214" s="211" t="s">
        <v>348</v>
      </c>
      <c r="AU214" s="211" t="s">
        <v>96</v>
      </c>
      <c r="AV214" s="14" t="s">
        <v>90</v>
      </c>
      <c r="AW214" s="14" t="s">
        <v>4</v>
      </c>
      <c r="AX214" s="14" t="s">
        <v>83</v>
      </c>
      <c r="AY214" s="211" t="s">
        <v>329</v>
      </c>
    </row>
    <row r="215" spans="1:65" s="13" customFormat="1" ht="11.25">
      <c r="B215" s="201"/>
      <c r="D215" s="202" t="s">
        <v>348</v>
      </c>
      <c r="E215" s="203" t="s">
        <v>1</v>
      </c>
      <c r="F215" s="204" t="s">
        <v>7097</v>
      </c>
      <c r="H215" s="205">
        <v>36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348</v>
      </c>
      <c r="AU215" s="203" t="s">
        <v>96</v>
      </c>
      <c r="AV215" s="13" t="s">
        <v>96</v>
      </c>
      <c r="AW215" s="13" t="s">
        <v>4</v>
      </c>
      <c r="AX215" s="13" t="s">
        <v>90</v>
      </c>
      <c r="AY215" s="203" t="s">
        <v>329</v>
      </c>
    </row>
    <row r="216" spans="1:65" s="2" customFormat="1" ht="24.2" customHeight="1">
      <c r="A216" s="37"/>
      <c r="B216" s="153"/>
      <c r="C216" s="187" t="s">
        <v>468</v>
      </c>
      <c r="D216" s="187" t="s">
        <v>331</v>
      </c>
      <c r="E216" s="188" t="s">
        <v>7098</v>
      </c>
      <c r="F216" s="189" t="s">
        <v>7099</v>
      </c>
      <c r="G216" s="190" t="s">
        <v>342</v>
      </c>
      <c r="H216" s="191">
        <v>19.3</v>
      </c>
      <c r="I216" s="192"/>
      <c r="J216" s="192"/>
      <c r="K216" s="191">
        <f>ROUND(P216*H216,3)</f>
        <v>0</v>
      </c>
      <c r="L216" s="193"/>
      <c r="M216" s="38"/>
      <c r="N216" s="194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3.6000000000000002E-4</v>
      </c>
      <c r="V216" s="197">
        <f>U216*H216</f>
        <v>6.9480000000000011E-3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464</v>
      </c>
      <c r="AT216" s="199" t="s">
        <v>331</v>
      </c>
      <c r="AU216" s="199" t="s">
        <v>96</v>
      </c>
      <c r="AY216" s="19" t="s">
        <v>329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464</v>
      </c>
      <c r="BM216" s="199" t="s">
        <v>7100</v>
      </c>
    </row>
    <row r="217" spans="1:65" s="14" customFormat="1" ht="11.25">
      <c r="B217" s="210"/>
      <c r="D217" s="202" t="s">
        <v>348</v>
      </c>
      <c r="E217" s="211" t="s">
        <v>1</v>
      </c>
      <c r="F217" s="212" t="s">
        <v>7045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348</v>
      </c>
      <c r="AU217" s="211" t="s">
        <v>96</v>
      </c>
      <c r="AV217" s="14" t="s">
        <v>90</v>
      </c>
      <c r="AW217" s="14" t="s">
        <v>4</v>
      </c>
      <c r="AX217" s="14" t="s">
        <v>83</v>
      </c>
      <c r="AY217" s="211" t="s">
        <v>329</v>
      </c>
    </row>
    <row r="218" spans="1:65" s="13" customFormat="1" ht="11.25">
      <c r="B218" s="201"/>
      <c r="D218" s="202" t="s">
        <v>348</v>
      </c>
      <c r="E218" s="203" t="s">
        <v>1</v>
      </c>
      <c r="F218" s="204" t="s">
        <v>7046</v>
      </c>
      <c r="H218" s="205">
        <v>11.4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348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329</v>
      </c>
    </row>
    <row r="219" spans="1:65" s="13" customFormat="1" ht="22.5">
      <c r="B219" s="201"/>
      <c r="D219" s="202" t="s">
        <v>348</v>
      </c>
      <c r="E219" s="203" t="s">
        <v>1</v>
      </c>
      <c r="F219" s="204" t="s">
        <v>7047</v>
      </c>
      <c r="H219" s="205">
        <v>7.9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348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329</v>
      </c>
    </row>
    <row r="220" spans="1:65" s="15" customFormat="1" ht="11.25">
      <c r="B220" s="217"/>
      <c r="D220" s="202" t="s">
        <v>348</v>
      </c>
      <c r="E220" s="218" t="s">
        <v>1</v>
      </c>
      <c r="F220" s="219" t="s">
        <v>380</v>
      </c>
      <c r="H220" s="220">
        <v>19.3</v>
      </c>
      <c r="I220" s="221"/>
      <c r="J220" s="221"/>
      <c r="M220" s="217"/>
      <c r="N220" s="222"/>
      <c r="O220" s="223"/>
      <c r="P220" s="223"/>
      <c r="Q220" s="223"/>
      <c r="R220" s="223"/>
      <c r="S220" s="223"/>
      <c r="T220" s="223"/>
      <c r="U220" s="223"/>
      <c r="V220" s="223"/>
      <c r="W220" s="223"/>
      <c r="X220" s="224"/>
      <c r="AT220" s="218" t="s">
        <v>348</v>
      </c>
      <c r="AU220" s="218" t="s">
        <v>96</v>
      </c>
      <c r="AV220" s="15" t="s">
        <v>335</v>
      </c>
      <c r="AW220" s="15" t="s">
        <v>4</v>
      </c>
      <c r="AX220" s="15" t="s">
        <v>90</v>
      </c>
      <c r="AY220" s="218" t="s">
        <v>329</v>
      </c>
    </row>
    <row r="221" spans="1:65" s="2" customFormat="1" ht="24.2" customHeight="1">
      <c r="A221" s="37"/>
      <c r="B221" s="153"/>
      <c r="C221" s="187" t="s">
        <v>474</v>
      </c>
      <c r="D221" s="187" t="s">
        <v>331</v>
      </c>
      <c r="E221" s="188" t="s">
        <v>7101</v>
      </c>
      <c r="F221" s="189" t="s">
        <v>7102</v>
      </c>
      <c r="G221" s="190" t="s">
        <v>342</v>
      </c>
      <c r="H221" s="191">
        <v>32</v>
      </c>
      <c r="I221" s="192"/>
      <c r="J221" s="192"/>
      <c r="K221" s="191">
        <f>ROUND(P221*H221,3)</f>
        <v>0</v>
      </c>
      <c r="L221" s="193"/>
      <c r="M221" s="38"/>
      <c r="N221" s="194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4.0000000000000002E-4</v>
      </c>
      <c r="V221" s="197">
        <f>U221*H221</f>
        <v>1.2800000000000001E-2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464</v>
      </c>
      <c r="AT221" s="199" t="s">
        <v>331</v>
      </c>
      <c r="AU221" s="199" t="s">
        <v>96</v>
      </c>
      <c r="AY221" s="19" t="s">
        <v>329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464</v>
      </c>
      <c r="BM221" s="199" t="s">
        <v>7103</v>
      </c>
    </row>
    <row r="222" spans="1:65" s="14" customFormat="1" ht="11.25">
      <c r="B222" s="210"/>
      <c r="D222" s="202" t="s">
        <v>348</v>
      </c>
      <c r="E222" s="211" t="s">
        <v>1</v>
      </c>
      <c r="F222" s="212" t="s">
        <v>7045</v>
      </c>
      <c r="H222" s="211" t="s">
        <v>1</v>
      </c>
      <c r="I222" s="213"/>
      <c r="J222" s="213"/>
      <c r="M222" s="210"/>
      <c r="N222" s="214"/>
      <c r="O222" s="215"/>
      <c r="P222" s="215"/>
      <c r="Q222" s="215"/>
      <c r="R222" s="215"/>
      <c r="S222" s="215"/>
      <c r="T222" s="215"/>
      <c r="U222" s="215"/>
      <c r="V222" s="215"/>
      <c r="W222" s="215"/>
      <c r="X222" s="216"/>
      <c r="AT222" s="211" t="s">
        <v>348</v>
      </c>
      <c r="AU222" s="211" t="s">
        <v>96</v>
      </c>
      <c r="AV222" s="14" t="s">
        <v>90</v>
      </c>
      <c r="AW222" s="14" t="s">
        <v>4</v>
      </c>
      <c r="AX222" s="14" t="s">
        <v>83</v>
      </c>
      <c r="AY222" s="211" t="s">
        <v>329</v>
      </c>
    </row>
    <row r="223" spans="1:65" s="13" customFormat="1" ht="11.25">
      <c r="B223" s="201"/>
      <c r="D223" s="202" t="s">
        <v>348</v>
      </c>
      <c r="E223" s="203" t="s">
        <v>1</v>
      </c>
      <c r="F223" s="204" t="s">
        <v>7048</v>
      </c>
      <c r="H223" s="205">
        <v>12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348</v>
      </c>
      <c r="AU223" s="203" t="s">
        <v>96</v>
      </c>
      <c r="AV223" s="13" t="s">
        <v>96</v>
      </c>
      <c r="AW223" s="13" t="s">
        <v>4</v>
      </c>
      <c r="AX223" s="13" t="s">
        <v>83</v>
      </c>
      <c r="AY223" s="203" t="s">
        <v>329</v>
      </c>
    </row>
    <row r="224" spans="1:65" s="13" customFormat="1" ht="11.25">
      <c r="B224" s="201"/>
      <c r="D224" s="202" t="s">
        <v>348</v>
      </c>
      <c r="E224" s="203" t="s">
        <v>1</v>
      </c>
      <c r="F224" s="204" t="s">
        <v>7049</v>
      </c>
      <c r="H224" s="205">
        <v>20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348</v>
      </c>
      <c r="AU224" s="203" t="s">
        <v>96</v>
      </c>
      <c r="AV224" s="13" t="s">
        <v>96</v>
      </c>
      <c r="AW224" s="13" t="s">
        <v>4</v>
      </c>
      <c r="AX224" s="13" t="s">
        <v>83</v>
      </c>
      <c r="AY224" s="203" t="s">
        <v>329</v>
      </c>
    </row>
    <row r="225" spans="1:65" s="15" customFormat="1" ht="11.25">
      <c r="B225" s="217"/>
      <c r="D225" s="202" t="s">
        <v>348</v>
      </c>
      <c r="E225" s="218" t="s">
        <v>1</v>
      </c>
      <c r="F225" s="219" t="s">
        <v>380</v>
      </c>
      <c r="H225" s="220">
        <v>32</v>
      </c>
      <c r="I225" s="221"/>
      <c r="J225" s="221"/>
      <c r="M225" s="217"/>
      <c r="N225" s="222"/>
      <c r="O225" s="223"/>
      <c r="P225" s="223"/>
      <c r="Q225" s="223"/>
      <c r="R225" s="223"/>
      <c r="S225" s="223"/>
      <c r="T225" s="223"/>
      <c r="U225" s="223"/>
      <c r="V225" s="223"/>
      <c r="W225" s="223"/>
      <c r="X225" s="224"/>
      <c r="AT225" s="218" t="s">
        <v>348</v>
      </c>
      <c r="AU225" s="218" t="s">
        <v>96</v>
      </c>
      <c r="AV225" s="15" t="s">
        <v>335</v>
      </c>
      <c r="AW225" s="15" t="s">
        <v>4</v>
      </c>
      <c r="AX225" s="15" t="s">
        <v>90</v>
      </c>
      <c r="AY225" s="218" t="s">
        <v>329</v>
      </c>
    </row>
    <row r="226" spans="1:65" s="2" customFormat="1" ht="24.2" customHeight="1">
      <c r="A226" s="37"/>
      <c r="B226" s="153"/>
      <c r="C226" s="187" t="s">
        <v>478</v>
      </c>
      <c r="D226" s="187" t="s">
        <v>331</v>
      </c>
      <c r="E226" s="188" t="s">
        <v>7104</v>
      </c>
      <c r="F226" s="189" t="s">
        <v>7105</v>
      </c>
      <c r="G226" s="190" t="s">
        <v>342</v>
      </c>
      <c r="H226" s="191">
        <v>66</v>
      </c>
      <c r="I226" s="192"/>
      <c r="J226" s="192"/>
      <c r="K226" s="191">
        <f>ROUND(P226*H226,3)</f>
        <v>0</v>
      </c>
      <c r="L226" s="193"/>
      <c r="M226" s="38"/>
      <c r="N226" s="194" t="s">
        <v>1</v>
      </c>
      <c r="O226" s="195" t="s">
        <v>47</v>
      </c>
      <c r="P226" s="196">
        <f>I226+J226</f>
        <v>0</v>
      </c>
      <c r="Q226" s="196">
        <f>ROUND(I226*H226,3)</f>
        <v>0</v>
      </c>
      <c r="R226" s="196">
        <f>ROUND(J226*H226,3)</f>
        <v>0</v>
      </c>
      <c r="S226" s="66"/>
      <c r="T226" s="197">
        <f>S226*H226</f>
        <v>0</v>
      </c>
      <c r="U226" s="197">
        <v>4.2999999999999999E-4</v>
      </c>
      <c r="V226" s="197">
        <f>U226*H226</f>
        <v>2.8379999999999999E-2</v>
      </c>
      <c r="W226" s="197">
        <v>0</v>
      </c>
      <c r="X226" s="198">
        <f>W226*H226</f>
        <v>0</v>
      </c>
      <c r="Y226" s="37"/>
      <c r="Z226" s="37"/>
      <c r="AA226" s="37"/>
      <c r="AB226" s="37"/>
      <c r="AC226" s="37"/>
      <c r="AD226" s="37"/>
      <c r="AE226" s="37"/>
      <c r="AR226" s="199" t="s">
        <v>464</v>
      </c>
      <c r="AT226" s="199" t="s">
        <v>331</v>
      </c>
      <c r="AU226" s="199" t="s">
        <v>96</v>
      </c>
      <c r="AY226" s="19" t="s">
        <v>329</v>
      </c>
      <c r="BE226" s="115">
        <f>IF(O226="základná",K226,0)</f>
        <v>0</v>
      </c>
      <c r="BF226" s="115">
        <f>IF(O226="znížená",K226,0)</f>
        <v>0</v>
      </c>
      <c r="BG226" s="115">
        <f>IF(O226="zákl. prenesená",K226,0)</f>
        <v>0</v>
      </c>
      <c r="BH226" s="115">
        <f>IF(O226="zníž. prenesená",K226,0)</f>
        <v>0</v>
      </c>
      <c r="BI226" s="115">
        <f>IF(O226="nulová",K226,0)</f>
        <v>0</v>
      </c>
      <c r="BJ226" s="19" t="s">
        <v>96</v>
      </c>
      <c r="BK226" s="200">
        <f>ROUND(P226*H226,3)</f>
        <v>0</v>
      </c>
      <c r="BL226" s="19" t="s">
        <v>464</v>
      </c>
      <c r="BM226" s="199" t="s">
        <v>7106</v>
      </c>
    </row>
    <row r="227" spans="1:65" s="14" customFormat="1" ht="11.25">
      <c r="B227" s="210"/>
      <c r="D227" s="202" t="s">
        <v>348</v>
      </c>
      <c r="E227" s="211" t="s">
        <v>1</v>
      </c>
      <c r="F227" s="212" t="s">
        <v>7045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348</v>
      </c>
      <c r="AU227" s="211" t="s">
        <v>96</v>
      </c>
      <c r="AV227" s="14" t="s">
        <v>90</v>
      </c>
      <c r="AW227" s="14" t="s">
        <v>4</v>
      </c>
      <c r="AX227" s="14" t="s">
        <v>83</v>
      </c>
      <c r="AY227" s="211" t="s">
        <v>329</v>
      </c>
    </row>
    <row r="228" spans="1:65" s="13" customFormat="1" ht="11.25">
      <c r="B228" s="201"/>
      <c r="D228" s="202" t="s">
        <v>348</v>
      </c>
      <c r="E228" s="203" t="s">
        <v>1</v>
      </c>
      <c r="F228" s="204" t="s">
        <v>7054</v>
      </c>
      <c r="H228" s="205">
        <v>1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348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329</v>
      </c>
    </row>
    <row r="229" spans="1:65" s="13" customFormat="1" ht="11.25">
      <c r="B229" s="201"/>
      <c r="D229" s="202" t="s">
        <v>348</v>
      </c>
      <c r="E229" s="203" t="s">
        <v>1</v>
      </c>
      <c r="F229" s="204" t="s">
        <v>7055</v>
      </c>
      <c r="H229" s="205">
        <v>65</v>
      </c>
      <c r="I229" s="206"/>
      <c r="J229" s="206"/>
      <c r="M229" s="201"/>
      <c r="N229" s="207"/>
      <c r="O229" s="208"/>
      <c r="P229" s="208"/>
      <c r="Q229" s="208"/>
      <c r="R229" s="208"/>
      <c r="S229" s="208"/>
      <c r="T229" s="208"/>
      <c r="U229" s="208"/>
      <c r="V229" s="208"/>
      <c r="W229" s="208"/>
      <c r="X229" s="209"/>
      <c r="AT229" s="203" t="s">
        <v>348</v>
      </c>
      <c r="AU229" s="203" t="s">
        <v>96</v>
      </c>
      <c r="AV229" s="13" t="s">
        <v>96</v>
      </c>
      <c r="AW229" s="13" t="s">
        <v>4</v>
      </c>
      <c r="AX229" s="13" t="s">
        <v>83</v>
      </c>
      <c r="AY229" s="203" t="s">
        <v>329</v>
      </c>
    </row>
    <row r="230" spans="1:65" s="15" customFormat="1" ht="11.25">
      <c r="B230" s="217"/>
      <c r="D230" s="202" t="s">
        <v>348</v>
      </c>
      <c r="E230" s="218" t="s">
        <v>1</v>
      </c>
      <c r="F230" s="219" t="s">
        <v>380</v>
      </c>
      <c r="H230" s="220">
        <v>66</v>
      </c>
      <c r="I230" s="221"/>
      <c r="J230" s="221"/>
      <c r="M230" s="217"/>
      <c r="N230" s="222"/>
      <c r="O230" s="223"/>
      <c r="P230" s="223"/>
      <c r="Q230" s="223"/>
      <c r="R230" s="223"/>
      <c r="S230" s="223"/>
      <c r="T230" s="223"/>
      <c r="U230" s="223"/>
      <c r="V230" s="223"/>
      <c r="W230" s="223"/>
      <c r="X230" s="224"/>
      <c r="AT230" s="218" t="s">
        <v>348</v>
      </c>
      <c r="AU230" s="218" t="s">
        <v>96</v>
      </c>
      <c r="AV230" s="15" t="s">
        <v>335</v>
      </c>
      <c r="AW230" s="15" t="s">
        <v>4</v>
      </c>
      <c r="AX230" s="15" t="s">
        <v>90</v>
      </c>
      <c r="AY230" s="218" t="s">
        <v>329</v>
      </c>
    </row>
    <row r="231" spans="1:65" s="2" customFormat="1" ht="24.2" customHeight="1">
      <c r="A231" s="37"/>
      <c r="B231" s="153"/>
      <c r="C231" s="187" t="s">
        <v>8</v>
      </c>
      <c r="D231" s="187" t="s">
        <v>331</v>
      </c>
      <c r="E231" s="188" t="s">
        <v>7107</v>
      </c>
      <c r="F231" s="189" t="s">
        <v>7108</v>
      </c>
      <c r="G231" s="190" t="s">
        <v>342</v>
      </c>
      <c r="H231" s="191">
        <v>153</v>
      </c>
      <c r="I231" s="192"/>
      <c r="J231" s="192"/>
      <c r="K231" s="191">
        <f>ROUND(P231*H231,3)</f>
        <v>0</v>
      </c>
      <c r="L231" s="193"/>
      <c r="M231" s="38"/>
      <c r="N231" s="194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5.6999999999999998E-4</v>
      </c>
      <c r="V231" s="197">
        <f>U231*H231</f>
        <v>8.7209999999999996E-2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464</v>
      </c>
      <c r="AT231" s="199" t="s">
        <v>331</v>
      </c>
      <c r="AU231" s="199" t="s">
        <v>96</v>
      </c>
      <c r="AY231" s="19" t="s">
        <v>329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464</v>
      </c>
      <c r="BM231" s="199" t="s">
        <v>7109</v>
      </c>
    </row>
    <row r="232" spans="1:65" s="14" customFormat="1" ht="11.25">
      <c r="B232" s="210"/>
      <c r="D232" s="202" t="s">
        <v>348</v>
      </c>
      <c r="E232" s="211" t="s">
        <v>1</v>
      </c>
      <c r="F232" s="212" t="s">
        <v>7045</v>
      </c>
      <c r="H232" s="211" t="s">
        <v>1</v>
      </c>
      <c r="I232" s="213"/>
      <c r="J232" s="213"/>
      <c r="M232" s="210"/>
      <c r="N232" s="214"/>
      <c r="O232" s="215"/>
      <c r="P232" s="215"/>
      <c r="Q232" s="215"/>
      <c r="R232" s="215"/>
      <c r="S232" s="215"/>
      <c r="T232" s="215"/>
      <c r="U232" s="215"/>
      <c r="V232" s="215"/>
      <c r="W232" s="215"/>
      <c r="X232" s="216"/>
      <c r="AT232" s="211" t="s">
        <v>348</v>
      </c>
      <c r="AU232" s="211" t="s">
        <v>96</v>
      </c>
      <c r="AV232" s="14" t="s">
        <v>90</v>
      </c>
      <c r="AW232" s="14" t="s">
        <v>4</v>
      </c>
      <c r="AX232" s="14" t="s">
        <v>83</v>
      </c>
      <c r="AY232" s="211" t="s">
        <v>329</v>
      </c>
    </row>
    <row r="233" spans="1:65" s="13" customFormat="1" ht="11.25">
      <c r="B233" s="201"/>
      <c r="D233" s="202" t="s">
        <v>348</v>
      </c>
      <c r="E233" s="203" t="s">
        <v>1</v>
      </c>
      <c r="F233" s="204" t="s">
        <v>7063</v>
      </c>
      <c r="H233" s="205">
        <v>18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348</v>
      </c>
      <c r="AU233" s="203" t="s">
        <v>96</v>
      </c>
      <c r="AV233" s="13" t="s">
        <v>96</v>
      </c>
      <c r="AW233" s="13" t="s">
        <v>4</v>
      </c>
      <c r="AX233" s="13" t="s">
        <v>83</v>
      </c>
      <c r="AY233" s="203" t="s">
        <v>329</v>
      </c>
    </row>
    <row r="234" spans="1:65" s="13" customFormat="1" ht="11.25">
      <c r="B234" s="201"/>
      <c r="D234" s="202" t="s">
        <v>348</v>
      </c>
      <c r="E234" s="203" t="s">
        <v>1</v>
      </c>
      <c r="F234" s="204" t="s">
        <v>7064</v>
      </c>
      <c r="H234" s="205">
        <v>12</v>
      </c>
      <c r="I234" s="206"/>
      <c r="J234" s="206"/>
      <c r="M234" s="201"/>
      <c r="N234" s="207"/>
      <c r="O234" s="208"/>
      <c r="P234" s="208"/>
      <c r="Q234" s="208"/>
      <c r="R234" s="208"/>
      <c r="S234" s="208"/>
      <c r="T234" s="208"/>
      <c r="U234" s="208"/>
      <c r="V234" s="208"/>
      <c r="W234" s="208"/>
      <c r="X234" s="209"/>
      <c r="AT234" s="203" t="s">
        <v>348</v>
      </c>
      <c r="AU234" s="203" t="s">
        <v>96</v>
      </c>
      <c r="AV234" s="13" t="s">
        <v>96</v>
      </c>
      <c r="AW234" s="13" t="s">
        <v>4</v>
      </c>
      <c r="AX234" s="13" t="s">
        <v>83</v>
      </c>
      <c r="AY234" s="203" t="s">
        <v>329</v>
      </c>
    </row>
    <row r="235" spans="1:65" s="16" customFormat="1" ht="11.25">
      <c r="B235" s="225"/>
      <c r="D235" s="202" t="s">
        <v>348</v>
      </c>
      <c r="E235" s="226" t="s">
        <v>1</v>
      </c>
      <c r="F235" s="227" t="s">
        <v>445</v>
      </c>
      <c r="H235" s="228">
        <v>30</v>
      </c>
      <c r="I235" s="229"/>
      <c r="J235" s="229"/>
      <c r="M235" s="225"/>
      <c r="N235" s="230"/>
      <c r="O235" s="231"/>
      <c r="P235" s="231"/>
      <c r="Q235" s="231"/>
      <c r="R235" s="231"/>
      <c r="S235" s="231"/>
      <c r="T235" s="231"/>
      <c r="U235" s="231"/>
      <c r="V235" s="231"/>
      <c r="W235" s="231"/>
      <c r="X235" s="232"/>
      <c r="AT235" s="226" t="s">
        <v>348</v>
      </c>
      <c r="AU235" s="226" t="s">
        <v>96</v>
      </c>
      <c r="AV235" s="16" t="s">
        <v>178</v>
      </c>
      <c r="AW235" s="16" t="s">
        <v>4</v>
      </c>
      <c r="AX235" s="16" t="s">
        <v>83</v>
      </c>
      <c r="AY235" s="226" t="s">
        <v>329</v>
      </c>
    </row>
    <row r="236" spans="1:65" s="14" customFormat="1" ht="11.25">
      <c r="B236" s="210"/>
      <c r="D236" s="202" t="s">
        <v>348</v>
      </c>
      <c r="E236" s="211" t="s">
        <v>1</v>
      </c>
      <c r="F236" s="212" t="s">
        <v>7065</v>
      </c>
      <c r="H236" s="211" t="s">
        <v>1</v>
      </c>
      <c r="I236" s="213"/>
      <c r="J236" s="213"/>
      <c r="M236" s="210"/>
      <c r="N236" s="214"/>
      <c r="O236" s="215"/>
      <c r="P236" s="215"/>
      <c r="Q236" s="215"/>
      <c r="R236" s="215"/>
      <c r="S236" s="215"/>
      <c r="T236" s="215"/>
      <c r="U236" s="215"/>
      <c r="V236" s="215"/>
      <c r="W236" s="215"/>
      <c r="X236" s="216"/>
      <c r="AT236" s="211" t="s">
        <v>348</v>
      </c>
      <c r="AU236" s="211" t="s">
        <v>96</v>
      </c>
      <c r="AV236" s="14" t="s">
        <v>90</v>
      </c>
      <c r="AW236" s="14" t="s">
        <v>4</v>
      </c>
      <c r="AX236" s="14" t="s">
        <v>83</v>
      </c>
      <c r="AY236" s="211" t="s">
        <v>329</v>
      </c>
    </row>
    <row r="237" spans="1:65" s="13" customFormat="1" ht="11.25">
      <c r="B237" s="201"/>
      <c r="D237" s="202" t="s">
        <v>348</v>
      </c>
      <c r="E237" s="203" t="s">
        <v>1</v>
      </c>
      <c r="F237" s="204" t="s">
        <v>7066</v>
      </c>
      <c r="H237" s="205">
        <v>123</v>
      </c>
      <c r="I237" s="206"/>
      <c r="J237" s="206"/>
      <c r="M237" s="201"/>
      <c r="N237" s="207"/>
      <c r="O237" s="208"/>
      <c r="P237" s="208"/>
      <c r="Q237" s="208"/>
      <c r="R237" s="208"/>
      <c r="S237" s="208"/>
      <c r="T237" s="208"/>
      <c r="U237" s="208"/>
      <c r="V237" s="208"/>
      <c r="W237" s="208"/>
      <c r="X237" s="209"/>
      <c r="AT237" s="203" t="s">
        <v>348</v>
      </c>
      <c r="AU237" s="203" t="s">
        <v>96</v>
      </c>
      <c r="AV237" s="13" t="s">
        <v>96</v>
      </c>
      <c r="AW237" s="13" t="s">
        <v>4</v>
      </c>
      <c r="AX237" s="13" t="s">
        <v>83</v>
      </c>
      <c r="AY237" s="203" t="s">
        <v>329</v>
      </c>
    </row>
    <row r="238" spans="1:65" s="16" customFormat="1" ht="11.25">
      <c r="B238" s="225"/>
      <c r="D238" s="202" t="s">
        <v>348</v>
      </c>
      <c r="E238" s="226" t="s">
        <v>1</v>
      </c>
      <c r="F238" s="227" t="s">
        <v>445</v>
      </c>
      <c r="H238" s="228">
        <v>123</v>
      </c>
      <c r="I238" s="229"/>
      <c r="J238" s="229"/>
      <c r="M238" s="225"/>
      <c r="N238" s="230"/>
      <c r="O238" s="231"/>
      <c r="P238" s="231"/>
      <c r="Q238" s="231"/>
      <c r="R238" s="231"/>
      <c r="S238" s="231"/>
      <c r="T238" s="231"/>
      <c r="U238" s="231"/>
      <c r="V238" s="231"/>
      <c r="W238" s="231"/>
      <c r="X238" s="232"/>
      <c r="AT238" s="226" t="s">
        <v>348</v>
      </c>
      <c r="AU238" s="226" t="s">
        <v>96</v>
      </c>
      <c r="AV238" s="16" t="s">
        <v>178</v>
      </c>
      <c r="AW238" s="16" t="s">
        <v>4</v>
      </c>
      <c r="AX238" s="16" t="s">
        <v>83</v>
      </c>
      <c r="AY238" s="226" t="s">
        <v>329</v>
      </c>
    </row>
    <row r="239" spans="1:65" s="15" customFormat="1" ht="11.25">
      <c r="B239" s="217"/>
      <c r="D239" s="202" t="s">
        <v>348</v>
      </c>
      <c r="E239" s="218" t="s">
        <v>1</v>
      </c>
      <c r="F239" s="219" t="s">
        <v>380</v>
      </c>
      <c r="H239" s="220">
        <v>153</v>
      </c>
      <c r="I239" s="221"/>
      <c r="J239" s="221"/>
      <c r="M239" s="217"/>
      <c r="N239" s="222"/>
      <c r="O239" s="223"/>
      <c r="P239" s="223"/>
      <c r="Q239" s="223"/>
      <c r="R239" s="223"/>
      <c r="S239" s="223"/>
      <c r="T239" s="223"/>
      <c r="U239" s="223"/>
      <c r="V239" s="223"/>
      <c r="W239" s="223"/>
      <c r="X239" s="224"/>
      <c r="AT239" s="218" t="s">
        <v>348</v>
      </c>
      <c r="AU239" s="218" t="s">
        <v>96</v>
      </c>
      <c r="AV239" s="15" t="s">
        <v>335</v>
      </c>
      <c r="AW239" s="15" t="s">
        <v>4</v>
      </c>
      <c r="AX239" s="15" t="s">
        <v>90</v>
      </c>
      <c r="AY239" s="218" t="s">
        <v>329</v>
      </c>
    </row>
    <row r="240" spans="1:65" s="2" customFormat="1" ht="24.2" customHeight="1">
      <c r="A240" s="37"/>
      <c r="B240" s="153"/>
      <c r="C240" s="187" t="s">
        <v>489</v>
      </c>
      <c r="D240" s="187" t="s">
        <v>331</v>
      </c>
      <c r="E240" s="188" t="s">
        <v>7110</v>
      </c>
      <c r="F240" s="189" t="s">
        <v>7111</v>
      </c>
      <c r="G240" s="190" t="s">
        <v>342</v>
      </c>
      <c r="H240" s="191">
        <v>350</v>
      </c>
      <c r="I240" s="192"/>
      <c r="J240" s="192"/>
      <c r="K240" s="191">
        <f>ROUND(P240*H240,3)</f>
        <v>0</v>
      </c>
      <c r="L240" s="193"/>
      <c r="M240" s="38"/>
      <c r="N240" s="194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6.6E-4</v>
      </c>
      <c r="V240" s="197">
        <f>U240*H240</f>
        <v>0.23100000000000001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464</v>
      </c>
      <c r="AT240" s="199" t="s">
        <v>331</v>
      </c>
      <c r="AU240" s="199" t="s">
        <v>96</v>
      </c>
      <c r="AY240" s="19" t="s">
        <v>329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464</v>
      </c>
      <c r="BM240" s="199" t="s">
        <v>7112</v>
      </c>
    </row>
    <row r="241" spans="1:65" s="14" customFormat="1" ht="11.25">
      <c r="B241" s="210"/>
      <c r="D241" s="202" t="s">
        <v>348</v>
      </c>
      <c r="E241" s="211" t="s">
        <v>1</v>
      </c>
      <c r="F241" s="212" t="s">
        <v>7045</v>
      </c>
      <c r="H241" s="211" t="s">
        <v>1</v>
      </c>
      <c r="I241" s="213"/>
      <c r="J241" s="213"/>
      <c r="M241" s="210"/>
      <c r="N241" s="214"/>
      <c r="O241" s="215"/>
      <c r="P241" s="215"/>
      <c r="Q241" s="215"/>
      <c r="R241" s="215"/>
      <c r="S241" s="215"/>
      <c r="T241" s="215"/>
      <c r="U241" s="215"/>
      <c r="V241" s="215"/>
      <c r="W241" s="215"/>
      <c r="X241" s="216"/>
      <c r="AT241" s="211" t="s">
        <v>348</v>
      </c>
      <c r="AU241" s="211" t="s">
        <v>96</v>
      </c>
      <c r="AV241" s="14" t="s">
        <v>90</v>
      </c>
      <c r="AW241" s="14" t="s">
        <v>4</v>
      </c>
      <c r="AX241" s="14" t="s">
        <v>83</v>
      </c>
      <c r="AY241" s="211" t="s">
        <v>329</v>
      </c>
    </row>
    <row r="242" spans="1:65" s="13" customFormat="1" ht="11.25">
      <c r="B242" s="201"/>
      <c r="D242" s="202" t="s">
        <v>348</v>
      </c>
      <c r="E242" s="203" t="s">
        <v>1</v>
      </c>
      <c r="F242" s="204" t="s">
        <v>7073</v>
      </c>
      <c r="H242" s="205">
        <v>84</v>
      </c>
      <c r="I242" s="206"/>
      <c r="J242" s="206"/>
      <c r="M242" s="201"/>
      <c r="N242" s="207"/>
      <c r="O242" s="208"/>
      <c r="P242" s="208"/>
      <c r="Q242" s="208"/>
      <c r="R242" s="208"/>
      <c r="S242" s="208"/>
      <c r="T242" s="208"/>
      <c r="U242" s="208"/>
      <c r="V242" s="208"/>
      <c r="W242" s="208"/>
      <c r="X242" s="209"/>
      <c r="AT242" s="203" t="s">
        <v>348</v>
      </c>
      <c r="AU242" s="203" t="s">
        <v>96</v>
      </c>
      <c r="AV242" s="13" t="s">
        <v>96</v>
      </c>
      <c r="AW242" s="13" t="s">
        <v>4</v>
      </c>
      <c r="AX242" s="13" t="s">
        <v>83</v>
      </c>
      <c r="AY242" s="203" t="s">
        <v>329</v>
      </c>
    </row>
    <row r="243" spans="1:65" s="13" customFormat="1" ht="11.25">
      <c r="B243" s="201"/>
      <c r="D243" s="202" t="s">
        <v>348</v>
      </c>
      <c r="E243" s="203" t="s">
        <v>1</v>
      </c>
      <c r="F243" s="204" t="s">
        <v>7074</v>
      </c>
      <c r="H243" s="205">
        <v>18</v>
      </c>
      <c r="I243" s="206"/>
      <c r="J243" s="206"/>
      <c r="M243" s="201"/>
      <c r="N243" s="207"/>
      <c r="O243" s="208"/>
      <c r="P243" s="208"/>
      <c r="Q243" s="208"/>
      <c r="R243" s="208"/>
      <c r="S243" s="208"/>
      <c r="T243" s="208"/>
      <c r="U243" s="208"/>
      <c r="V243" s="208"/>
      <c r="W243" s="208"/>
      <c r="X243" s="209"/>
      <c r="AT243" s="203" t="s">
        <v>348</v>
      </c>
      <c r="AU243" s="203" t="s">
        <v>96</v>
      </c>
      <c r="AV243" s="13" t="s">
        <v>96</v>
      </c>
      <c r="AW243" s="13" t="s">
        <v>4</v>
      </c>
      <c r="AX243" s="13" t="s">
        <v>83</v>
      </c>
      <c r="AY243" s="203" t="s">
        <v>329</v>
      </c>
    </row>
    <row r="244" spans="1:65" s="16" customFormat="1" ht="11.25">
      <c r="B244" s="225"/>
      <c r="D244" s="202" t="s">
        <v>348</v>
      </c>
      <c r="E244" s="226" t="s">
        <v>1</v>
      </c>
      <c r="F244" s="227" t="s">
        <v>445</v>
      </c>
      <c r="H244" s="228">
        <v>102</v>
      </c>
      <c r="I244" s="229"/>
      <c r="J244" s="229"/>
      <c r="M244" s="225"/>
      <c r="N244" s="230"/>
      <c r="O244" s="231"/>
      <c r="P244" s="231"/>
      <c r="Q244" s="231"/>
      <c r="R244" s="231"/>
      <c r="S244" s="231"/>
      <c r="T244" s="231"/>
      <c r="U244" s="231"/>
      <c r="V244" s="231"/>
      <c r="W244" s="231"/>
      <c r="X244" s="232"/>
      <c r="AT244" s="226" t="s">
        <v>348</v>
      </c>
      <c r="AU244" s="226" t="s">
        <v>96</v>
      </c>
      <c r="AV244" s="16" t="s">
        <v>178</v>
      </c>
      <c r="AW244" s="16" t="s">
        <v>4</v>
      </c>
      <c r="AX244" s="16" t="s">
        <v>83</v>
      </c>
      <c r="AY244" s="226" t="s">
        <v>329</v>
      </c>
    </row>
    <row r="245" spans="1:65" s="14" customFormat="1" ht="11.25">
      <c r="B245" s="210"/>
      <c r="D245" s="202" t="s">
        <v>348</v>
      </c>
      <c r="E245" s="211" t="s">
        <v>1</v>
      </c>
      <c r="F245" s="212" t="s">
        <v>7065</v>
      </c>
      <c r="H245" s="211" t="s">
        <v>1</v>
      </c>
      <c r="I245" s="213"/>
      <c r="J245" s="213"/>
      <c r="M245" s="210"/>
      <c r="N245" s="214"/>
      <c r="O245" s="215"/>
      <c r="P245" s="215"/>
      <c r="Q245" s="215"/>
      <c r="R245" s="215"/>
      <c r="S245" s="215"/>
      <c r="T245" s="215"/>
      <c r="U245" s="215"/>
      <c r="V245" s="215"/>
      <c r="W245" s="215"/>
      <c r="X245" s="216"/>
      <c r="AT245" s="211" t="s">
        <v>348</v>
      </c>
      <c r="AU245" s="211" t="s">
        <v>96</v>
      </c>
      <c r="AV245" s="14" t="s">
        <v>90</v>
      </c>
      <c r="AW245" s="14" t="s">
        <v>4</v>
      </c>
      <c r="AX245" s="14" t="s">
        <v>83</v>
      </c>
      <c r="AY245" s="211" t="s">
        <v>329</v>
      </c>
    </row>
    <row r="246" spans="1:65" s="13" customFormat="1" ht="22.5">
      <c r="B246" s="201"/>
      <c r="D246" s="202" t="s">
        <v>348</v>
      </c>
      <c r="E246" s="203" t="s">
        <v>1</v>
      </c>
      <c r="F246" s="204" t="s">
        <v>7075</v>
      </c>
      <c r="H246" s="205">
        <v>248</v>
      </c>
      <c r="I246" s="206"/>
      <c r="J246" s="206"/>
      <c r="M246" s="201"/>
      <c r="N246" s="207"/>
      <c r="O246" s="208"/>
      <c r="P246" s="208"/>
      <c r="Q246" s="208"/>
      <c r="R246" s="208"/>
      <c r="S246" s="208"/>
      <c r="T246" s="208"/>
      <c r="U246" s="208"/>
      <c r="V246" s="208"/>
      <c r="W246" s="208"/>
      <c r="X246" s="209"/>
      <c r="AT246" s="203" t="s">
        <v>348</v>
      </c>
      <c r="AU246" s="203" t="s">
        <v>96</v>
      </c>
      <c r="AV246" s="13" t="s">
        <v>96</v>
      </c>
      <c r="AW246" s="13" t="s">
        <v>4</v>
      </c>
      <c r="AX246" s="13" t="s">
        <v>83</v>
      </c>
      <c r="AY246" s="203" t="s">
        <v>329</v>
      </c>
    </row>
    <row r="247" spans="1:65" s="16" customFormat="1" ht="11.25">
      <c r="B247" s="225"/>
      <c r="D247" s="202" t="s">
        <v>348</v>
      </c>
      <c r="E247" s="226" t="s">
        <v>1</v>
      </c>
      <c r="F247" s="227" t="s">
        <v>445</v>
      </c>
      <c r="H247" s="228">
        <v>248</v>
      </c>
      <c r="I247" s="229"/>
      <c r="J247" s="229"/>
      <c r="M247" s="225"/>
      <c r="N247" s="230"/>
      <c r="O247" s="231"/>
      <c r="P247" s="231"/>
      <c r="Q247" s="231"/>
      <c r="R247" s="231"/>
      <c r="S247" s="231"/>
      <c r="T247" s="231"/>
      <c r="U247" s="231"/>
      <c r="V247" s="231"/>
      <c r="W247" s="231"/>
      <c r="X247" s="232"/>
      <c r="AT247" s="226" t="s">
        <v>348</v>
      </c>
      <c r="AU247" s="226" t="s">
        <v>96</v>
      </c>
      <c r="AV247" s="16" t="s">
        <v>178</v>
      </c>
      <c r="AW247" s="16" t="s">
        <v>4</v>
      </c>
      <c r="AX247" s="16" t="s">
        <v>83</v>
      </c>
      <c r="AY247" s="226" t="s">
        <v>329</v>
      </c>
    </row>
    <row r="248" spans="1:65" s="15" customFormat="1" ht="11.25">
      <c r="B248" s="217"/>
      <c r="D248" s="202" t="s">
        <v>348</v>
      </c>
      <c r="E248" s="218" t="s">
        <v>1</v>
      </c>
      <c r="F248" s="219" t="s">
        <v>380</v>
      </c>
      <c r="H248" s="220">
        <v>350</v>
      </c>
      <c r="I248" s="221"/>
      <c r="J248" s="221"/>
      <c r="M248" s="217"/>
      <c r="N248" s="222"/>
      <c r="O248" s="223"/>
      <c r="P248" s="223"/>
      <c r="Q248" s="223"/>
      <c r="R248" s="223"/>
      <c r="S248" s="223"/>
      <c r="T248" s="223"/>
      <c r="U248" s="223"/>
      <c r="V248" s="223"/>
      <c r="W248" s="223"/>
      <c r="X248" s="224"/>
      <c r="AT248" s="218" t="s">
        <v>348</v>
      </c>
      <c r="AU248" s="218" t="s">
        <v>96</v>
      </c>
      <c r="AV248" s="15" t="s">
        <v>335</v>
      </c>
      <c r="AW248" s="15" t="s">
        <v>4</v>
      </c>
      <c r="AX248" s="15" t="s">
        <v>90</v>
      </c>
      <c r="AY248" s="218" t="s">
        <v>329</v>
      </c>
    </row>
    <row r="249" spans="1:65" s="2" customFormat="1" ht="24.2" customHeight="1">
      <c r="A249" s="37"/>
      <c r="B249" s="153"/>
      <c r="C249" s="187" t="s">
        <v>494</v>
      </c>
      <c r="D249" s="187" t="s">
        <v>331</v>
      </c>
      <c r="E249" s="188" t="s">
        <v>7113</v>
      </c>
      <c r="F249" s="189" t="s">
        <v>7114</v>
      </c>
      <c r="G249" s="190" t="s">
        <v>342</v>
      </c>
      <c r="H249" s="191">
        <v>46</v>
      </c>
      <c r="I249" s="192"/>
      <c r="J249" s="192"/>
      <c r="K249" s="191">
        <f>ROUND(P249*H249,3)</f>
        <v>0</v>
      </c>
      <c r="L249" s="193"/>
      <c r="M249" s="38"/>
      <c r="N249" s="194" t="s">
        <v>1</v>
      </c>
      <c r="O249" s="195" t="s">
        <v>47</v>
      </c>
      <c r="P249" s="196">
        <f>I249+J249</f>
        <v>0</v>
      </c>
      <c r="Q249" s="196">
        <f>ROUND(I249*H249,3)</f>
        <v>0</v>
      </c>
      <c r="R249" s="196">
        <f>ROUND(J249*H249,3)</f>
        <v>0</v>
      </c>
      <c r="S249" s="66"/>
      <c r="T249" s="197">
        <f>S249*H249</f>
        <v>0</v>
      </c>
      <c r="U249" s="197">
        <v>8.1999999999999998E-4</v>
      </c>
      <c r="V249" s="197">
        <f>U249*H249</f>
        <v>3.7719999999999997E-2</v>
      </c>
      <c r="W249" s="197">
        <v>0</v>
      </c>
      <c r="X249" s="198">
        <f>W249*H249</f>
        <v>0</v>
      </c>
      <c r="Y249" s="37"/>
      <c r="Z249" s="37"/>
      <c r="AA249" s="37"/>
      <c r="AB249" s="37"/>
      <c r="AC249" s="37"/>
      <c r="AD249" s="37"/>
      <c r="AE249" s="37"/>
      <c r="AR249" s="199" t="s">
        <v>464</v>
      </c>
      <c r="AT249" s="199" t="s">
        <v>331</v>
      </c>
      <c r="AU249" s="199" t="s">
        <v>96</v>
      </c>
      <c r="AY249" s="19" t="s">
        <v>329</v>
      </c>
      <c r="BE249" s="115">
        <f>IF(O249="základná",K249,0)</f>
        <v>0</v>
      </c>
      <c r="BF249" s="115">
        <f>IF(O249="znížená",K249,0)</f>
        <v>0</v>
      </c>
      <c r="BG249" s="115">
        <f>IF(O249="zákl. prenesená",K249,0)</f>
        <v>0</v>
      </c>
      <c r="BH249" s="115">
        <f>IF(O249="zníž. prenesená",K249,0)</f>
        <v>0</v>
      </c>
      <c r="BI249" s="115">
        <f>IF(O249="nulová",K249,0)</f>
        <v>0</v>
      </c>
      <c r="BJ249" s="19" t="s">
        <v>96</v>
      </c>
      <c r="BK249" s="200">
        <f>ROUND(P249*H249,3)</f>
        <v>0</v>
      </c>
      <c r="BL249" s="19" t="s">
        <v>464</v>
      </c>
      <c r="BM249" s="199" t="s">
        <v>7115</v>
      </c>
    </row>
    <row r="250" spans="1:65" s="14" customFormat="1" ht="11.25">
      <c r="B250" s="210"/>
      <c r="D250" s="202" t="s">
        <v>348</v>
      </c>
      <c r="E250" s="211" t="s">
        <v>1</v>
      </c>
      <c r="F250" s="212" t="s">
        <v>7045</v>
      </c>
      <c r="H250" s="211" t="s">
        <v>1</v>
      </c>
      <c r="I250" s="213"/>
      <c r="J250" s="213"/>
      <c r="M250" s="210"/>
      <c r="N250" s="214"/>
      <c r="O250" s="215"/>
      <c r="P250" s="215"/>
      <c r="Q250" s="215"/>
      <c r="R250" s="215"/>
      <c r="S250" s="215"/>
      <c r="T250" s="215"/>
      <c r="U250" s="215"/>
      <c r="V250" s="215"/>
      <c r="W250" s="215"/>
      <c r="X250" s="216"/>
      <c r="AT250" s="211" t="s">
        <v>348</v>
      </c>
      <c r="AU250" s="211" t="s">
        <v>96</v>
      </c>
      <c r="AV250" s="14" t="s">
        <v>90</v>
      </c>
      <c r="AW250" s="14" t="s">
        <v>4</v>
      </c>
      <c r="AX250" s="14" t="s">
        <v>83</v>
      </c>
      <c r="AY250" s="211" t="s">
        <v>329</v>
      </c>
    </row>
    <row r="251" spans="1:65" s="13" customFormat="1" ht="11.25">
      <c r="B251" s="201"/>
      <c r="D251" s="202" t="s">
        <v>348</v>
      </c>
      <c r="E251" s="203" t="s">
        <v>1</v>
      </c>
      <c r="F251" s="204" t="s">
        <v>7080</v>
      </c>
      <c r="H251" s="205">
        <v>0</v>
      </c>
      <c r="I251" s="206"/>
      <c r="J251" s="206"/>
      <c r="M251" s="201"/>
      <c r="N251" s="207"/>
      <c r="O251" s="208"/>
      <c r="P251" s="208"/>
      <c r="Q251" s="208"/>
      <c r="R251" s="208"/>
      <c r="S251" s="208"/>
      <c r="T251" s="208"/>
      <c r="U251" s="208"/>
      <c r="V251" s="208"/>
      <c r="W251" s="208"/>
      <c r="X251" s="209"/>
      <c r="AT251" s="203" t="s">
        <v>348</v>
      </c>
      <c r="AU251" s="203" t="s">
        <v>96</v>
      </c>
      <c r="AV251" s="13" t="s">
        <v>96</v>
      </c>
      <c r="AW251" s="13" t="s">
        <v>4</v>
      </c>
      <c r="AX251" s="13" t="s">
        <v>83</v>
      </c>
      <c r="AY251" s="203" t="s">
        <v>329</v>
      </c>
    </row>
    <row r="252" spans="1:65" s="13" customFormat="1" ht="11.25">
      <c r="B252" s="201"/>
      <c r="D252" s="202" t="s">
        <v>348</v>
      </c>
      <c r="E252" s="203" t="s">
        <v>1</v>
      </c>
      <c r="F252" s="204" t="s">
        <v>7081</v>
      </c>
      <c r="H252" s="205">
        <v>38</v>
      </c>
      <c r="I252" s="206"/>
      <c r="J252" s="206"/>
      <c r="M252" s="201"/>
      <c r="N252" s="207"/>
      <c r="O252" s="208"/>
      <c r="P252" s="208"/>
      <c r="Q252" s="208"/>
      <c r="R252" s="208"/>
      <c r="S252" s="208"/>
      <c r="T252" s="208"/>
      <c r="U252" s="208"/>
      <c r="V252" s="208"/>
      <c r="W252" s="208"/>
      <c r="X252" s="209"/>
      <c r="AT252" s="203" t="s">
        <v>348</v>
      </c>
      <c r="AU252" s="203" t="s">
        <v>96</v>
      </c>
      <c r="AV252" s="13" t="s">
        <v>96</v>
      </c>
      <c r="AW252" s="13" t="s">
        <v>4</v>
      </c>
      <c r="AX252" s="13" t="s">
        <v>83</v>
      </c>
      <c r="AY252" s="203" t="s">
        <v>329</v>
      </c>
    </row>
    <row r="253" spans="1:65" s="13" customFormat="1" ht="11.25">
      <c r="B253" s="201"/>
      <c r="D253" s="202" t="s">
        <v>348</v>
      </c>
      <c r="E253" s="203" t="s">
        <v>1</v>
      </c>
      <c r="F253" s="204" t="s">
        <v>6669</v>
      </c>
      <c r="H253" s="205">
        <v>8</v>
      </c>
      <c r="I253" s="206"/>
      <c r="J253" s="206"/>
      <c r="M253" s="201"/>
      <c r="N253" s="207"/>
      <c r="O253" s="208"/>
      <c r="P253" s="208"/>
      <c r="Q253" s="208"/>
      <c r="R253" s="208"/>
      <c r="S253" s="208"/>
      <c r="T253" s="208"/>
      <c r="U253" s="208"/>
      <c r="V253" s="208"/>
      <c r="W253" s="208"/>
      <c r="X253" s="209"/>
      <c r="AT253" s="203" t="s">
        <v>348</v>
      </c>
      <c r="AU253" s="203" t="s">
        <v>96</v>
      </c>
      <c r="AV253" s="13" t="s">
        <v>96</v>
      </c>
      <c r="AW253" s="13" t="s">
        <v>4</v>
      </c>
      <c r="AX253" s="13" t="s">
        <v>83</v>
      </c>
      <c r="AY253" s="203" t="s">
        <v>329</v>
      </c>
    </row>
    <row r="254" spans="1:65" s="15" customFormat="1" ht="11.25">
      <c r="B254" s="217"/>
      <c r="D254" s="202" t="s">
        <v>348</v>
      </c>
      <c r="E254" s="218" t="s">
        <v>1</v>
      </c>
      <c r="F254" s="219" t="s">
        <v>380</v>
      </c>
      <c r="H254" s="220">
        <v>46</v>
      </c>
      <c r="I254" s="221"/>
      <c r="J254" s="221"/>
      <c r="M254" s="217"/>
      <c r="N254" s="222"/>
      <c r="O254" s="223"/>
      <c r="P254" s="223"/>
      <c r="Q254" s="223"/>
      <c r="R254" s="223"/>
      <c r="S254" s="223"/>
      <c r="T254" s="223"/>
      <c r="U254" s="223"/>
      <c r="V254" s="223"/>
      <c r="W254" s="223"/>
      <c r="X254" s="224"/>
      <c r="AT254" s="218" t="s">
        <v>348</v>
      </c>
      <c r="AU254" s="218" t="s">
        <v>96</v>
      </c>
      <c r="AV254" s="15" t="s">
        <v>335</v>
      </c>
      <c r="AW254" s="15" t="s">
        <v>4</v>
      </c>
      <c r="AX254" s="15" t="s">
        <v>90</v>
      </c>
      <c r="AY254" s="218" t="s">
        <v>329</v>
      </c>
    </row>
    <row r="255" spans="1:65" s="2" customFormat="1" ht="16.5" customHeight="1">
      <c r="A255" s="37"/>
      <c r="B255" s="153"/>
      <c r="C255" s="187" t="s">
        <v>514</v>
      </c>
      <c r="D255" s="187" t="s">
        <v>331</v>
      </c>
      <c r="E255" s="188" t="s">
        <v>7116</v>
      </c>
      <c r="F255" s="189" t="s">
        <v>7117</v>
      </c>
      <c r="G255" s="190" t="s">
        <v>342</v>
      </c>
      <c r="H255" s="191">
        <v>62</v>
      </c>
      <c r="I255" s="192"/>
      <c r="J255" s="192"/>
      <c r="K255" s="191">
        <f>ROUND(P255*H255,3)</f>
        <v>0</v>
      </c>
      <c r="L255" s="193"/>
      <c r="M255" s="38"/>
      <c r="N255" s="194" t="s">
        <v>1</v>
      </c>
      <c r="O255" s="195" t="s">
        <v>47</v>
      </c>
      <c r="P255" s="196">
        <f>I255+J255</f>
        <v>0</v>
      </c>
      <c r="Q255" s="196">
        <f>ROUND(I255*H255,3)</f>
        <v>0</v>
      </c>
      <c r="R255" s="196">
        <f>ROUND(J255*H255,3)</f>
        <v>0</v>
      </c>
      <c r="S255" s="66"/>
      <c r="T255" s="197">
        <f>S255*H255</f>
        <v>0</v>
      </c>
      <c r="U255" s="197">
        <v>0</v>
      </c>
      <c r="V255" s="197">
        <f>U255*H255</f>
        <v>0</v>
      </c>
      <c r="W255" s="197">
        <v>0</v>
      </c>
      <c r="X255" s="198">
        <f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464</v>
      </c>
      <c r="AT255" s="199" t="s">
        <v>331</v>
      </c>
      <c r="AU255" s="199" t="s">
        <v>96</v>
      </c>
      <c r="AY255" s="19" t="s">
        <v>329</v>
      </c>
      <c r="BE255" s="115">
        <f>IF(O255="základná",K255,0)</f>
        <v>0</v>
      </c>
      <c r="BF255" s="115">
        <f>IF(O255="znížená",K255,0)</f>
        <v>0</v>
      </c>
      <c r="BG255" s="115">
        <f>IF(O255="zákl. prenesená",K255,0)</f>
        <v>0</v>
      </c>
      <c r="BH255" s="115">
        <f>IF(O255="zníž. prenesená",K255,0)</f>
        <v>0</v>
      </c>
      <c r="BI255" s="115">
        <f>IF(O255="nulová",K255,0)</f>
        <v>0</v>
      </c>
      <c r="BJ255" s="19" t="s">
        <v>96</v>
      </c>
      <c r="BK255" s="200">
        <f>ROUND(P255*H255,3)</f>
        <v>0</v>
      </c>
      <c r="BL255" s="19" t="s">
        <v>464</v>
      </c>
      <c r="BM255" s="199" t="s">
        <v>7118</v>
      </c>
    </row>
    <row r="256" spans="1:65" s="2" customFormat="1" ht="16.5" customHeight="1">
      <c r="A256" s="37"/>
      <c r="B256" s="153"/>
      <c r="C256" s="187" t="s">
        <v>522</v>
      </c>
      <c r="D256" s="187" t="s">
        <v>331</v>
      </c>
      <c r="E256" s="188" t="s">
        <v>6670</v>
      </c>
      <c r="F256" s="189" t="s">
        <v>6671</v>
      </c>
      <c r="G256" s="190" t="s">
        <v>342</v>
      </c>
      <c r="H256" s="191">
        <v>95</v>
      </c>
      <c r="I256" s="192"/>
      <c r="J256" s="192"/>
      <c r="K256" s="191">
        <f>ROUND(P256*H256,3)</f>
        <v>0</v>
      </c>
      <c r="L256" s="193"/>
      <c r="M256" s="38"/>
      <c r="N256" s="194" t="s">
        <v>1</v>
      </c>
      <c r="O256" s="195" t="s">
        <v>47</v>
      </c>
      <c r="P256" s="196">
        <f>I256+J256</f>
        <v>0</v>
      </c>
      <c r="Q256" s="196">
        <f>ROUND(I256*H256,3)</f>
        <v>0</v>
      </c>
      <c r="R256" s="196">
        <f>ROUND(J256*H256,3)</f>
        <v>0</v>
      </c>
      <c r="S256" s="66"/>
      <c r="T256" s="197">
        <f>S256*H256</f>
        <v>0</v>
      </c>
      <c r="U256" s="197">
        <v>0</v>
      </c>
      <c r="V256" s="197">
        <f>U256*H256</f>
        <v>0</v>
      </c>
      <c r="W256" s="197">
        <v>0</v>
      </c>
      <c r="X256" s="198">
        <f>W256*H256</f>
        <v>0</v>
      </c>
      <c r="Y256" s="37"/>
      <c r="Z256" s="37"/>
      <c r="AA256" s="37"/>
      <c r="AB256" s="37"/>
      <c r="AC256" s="37"/>
      <c r="AD256" s="37"/>
      <c r="AE256" s="37"/>
      <c r="AR256" s="199" t="s">
        <v>464</v>
      </c>
      <c r="AT256" s="199" t="s">
        <v>331</v>
      </c>
      <c r="AU256" s="199" t="s">
        <v>96</v>
      </c>
      <c r="AY256" s="19" t="s">
        <v>329</v>
      </c>
      <c r="BE256" s="115">
        <f>IF(O256="základná",K256,0)</f>
        <v>0</v>
      </c>
      <c r="BF256" s="115">
        <f>IF(O256="znížená",K256,0)</f>
        <v>0</v>
      </c>
      <c r="BG256" s="115">
        <f>IF(O256="zákl. prenesená",K256,0)</f>
        <v>0</v>
      </c>
      <c r="BH256" s="115">
        <f>IF(O256="zníž. prenesená",K256,0)</f>
        <v>0</v>
      </c>
      <c r="BI256" s="115">
        <f>IF(O256="nulová",K256,0)</f>
        <v>0</v>
      </c>
      <c r="BJ256" s="19" t="s">
        <v>96</v>
      </c>
      <c r="BK256" s="200">
        <f>ROUND(P256*H256,3)</f>
        <v>0</v>
      </c>
      <c r="BL256" s="19" t="s">
        <v>464</v>
      </c>
      <c r="BM256" s="199" t="s">
        <v>7119</v>
      </c>
    </row>
    <row r="257" spans="1:65" s="13" customFormat="1" ht="11.25">
      <c r="B257" s="201"/>
      <c r="D257" s="202" t="s">
        <v>348</v>
      </c>
      <c r="E257" s="203" t="s">
        <v>1</v>
      </c>
      <c r="F257" s="204" t="s">
        <v>7120</v>
      </c>
      <c r="H257" s="205">
        <v>95</v>
      </c>
      <c r="I257" s="206"/>
      <c r="J257" s="206"/>
      <c r="M257" s="201"/>
      <c r="N257" s="207"/>
      <c r="O257" s="208"/>
      <c r="P257" s="208"/>
      <c r="Q257" s="208"/>
      <c r="R257" s="208"/>
      <c r="S257" s="208"/>
      <c r="T257" s="208"/>
      <c r="U257" s="208"/>
      <c r="V257" s="208"/>
      <c r="W257" s="208"/>
      <c r="X257" s="209"/>
      <c r="AT257" s="203" t="s">
        <v>348</v>
      </c>
      <c r="AU257" s="203" t="s">
        <v>96</v>
      </c>
      <c r="AV257" s="13" t="s">
        <v>96</v>
      </c>
      <c r="AW257" s="13" t="s">
        <v>4</v>
      </c>
      <c r="AX257" s="13" t="s">
        <v>90</v>
      </c>
      <c r="AY257" s="203" t="s">
        <v>329</v>
      </c>
    </row>
    <row r="258" spans="1:65" s="2" customFormat="1" ht="16.5" customHeight="1">
      <c r="A258" s="37"/>
      <c r="B258" s="153"/>
      <c r="C258" s="187" t="s">
        <v>529</v>
      </c>
      <c r="D258" s="187" t="s">
        <v>331</v>
      </c>
      <c r="E258" s="188" t="s">
        <v>6674</v>
      </c>
      <c r="F258" s="189" t="s">
        <v>6675</v>
      </c>
      <c r="G258" s="190" t="s">
        <v>342</v>
      </c>
      <c r="H258" s="191">
        <v>36</v>
      </c>
      <c r="I258" s="192"/>
      <c r="J258" s="192"/>
      <c r="K258" s="191">
        <f>ROUND(P258*H258,3)</f>
        <v>0</v>
      </c>
      <c r="L258" s="193"/>
      <c r="M258" s="38"/>
      <c r="N258" s="194" t="s">
        <v>1</v>
      </c>
      <c r="O258" s="195" t="s">
        <v>47</v>
      </c>
      <c r="P258" s="196">
        <f>I258+J258</f>
        <v>0</v>
      </c>
      <c r="Q258" s="196">
        <f>ROUND(I258*H258,3)</f>
        <v>0</v>
      </c>
      <c r="R258" s="196">
        <f>ROUND(J258*H258,3)</f>
        <v>0</v>
      </c>
      <c r="S258" s="66"/>
      <c r="T258" s="197">
        <f>S258*H258</f>
        <v>0</v>
      </c>
      <c r="U258" s="197">
        <v>0</v>
      </c>
      <c r="V258" s="197">
        <f>U258*H258</f>
        <v>0</v>
      </c>
      <c r="W258" s="197">
        <v>0</v>
      </c>
      <c r="X258" s="198">
        <f>W258*H258</f>
        <v>0</v>
      </c>
      <c r="Y258" s="37"/>
      <c r="Z258" s="37"/>
      <c r="AA258" s="37"/>
      <c r="AB258" s="37"/>
      <c r="AC258" s="37"/>
      <c r="AD258" s="37"/>
      <c r="AE258" s="37"/>
      <c r="AR258" s="199" t="s">
        <v>464</v>
      </c>
      <c r="AT258" s="199" t="s">
        <v>331</v>
      </c>
      <c r="AU258" s="199" t="s">
        <v>96</v>
      </c>
      <c r="AY258" s="19" t="s">
        <v>329</v>
      </c>
      <c r="BE258" s="115">
        <f>IF(O258="základná",K258,0)</f>
        <v>0</v>
      </c>
      <c r="BF258" s="115">
        <f>IF(O258="znížená",K258,0)</f>
        <v>0</v>
      </c>
      <c r="BG258" s="115">
        <f>IF(O258="zákl. prenesená",K258,0)</f>
        <v>0</v>
      </c>
      <c r="BH258" s="115">
        <f>IF(O258="zníž. prenesená",K258,0)</f>
        <v>0</v>
      </c>
      <c r="BI258" s="115">
        <f>IF(O258="nulová",K258,0)</f>
        <v>0</v>
      </c>
      <c r="BJ258" s="19" t="s">
        <v>96</v>
      </c>
      <c r="BK258" s="200">
        <f>ROUND(P258*H258,3)</f>
        <v>0</v>
      </c>
      <c r="BL258" s="19" t="s">
        <v>464</v>
      </c>
      <c r="BM258" s="199" t="s">
        <v>7121</v>
      </c>
    </row>
    <row r="259" spans="1:65" s="13" customFormat="1" ht="11.25">
      <c r="B259" s="201"/>
      <c r="D259" s="202" t="s">
        <v>348</v>
      </c>
      <c r="E259" s="203" t="s">
        <v>1</v>
      </c>
      <c r="F259" s="204" t="s">
        <v>7097</v>
      </c>
      <c r="H259" s="205">
        <v>36</v>
      </c>
      <c r="I259" s="206"/>
      <c r="J259" s="206"/>
      <c r="M259" s="201"/>
      <c r="N259" s="207"/>
      <c r="O259" s="208"/>
      <c r="P259" s="208"/>
      <c r="Q259" s="208"/>
      <c r="R259" s="208"/>
      <c r="S259" s="208"/>
      <c r="T259" s="208"/>
      <c r="U259" s="208"/>
      <c r="V259" s="208"/>
      <c r="W259" s="208"/>
      <c r="X259" s="209"/>
      <c r="AT259" s="203" t="s">
        <v>348</v>
      </c>
      <c r="AU259" s="203" t="s">
        <v>96</v>
      </c>
      <c r="AV259" s="13" t="s">
        <v>96</v>
      </c>
      <c r="AW259" s="13" t="s">
        <v>4</v>
      </c>
      <c r="AX259" s="13" t="s">
        <v>90</v>
      </c>
      <c r="AY259" s="203" t="s">
        <v>329</v>
      </c>
    </row>
    <row r="260" spans="1:65" s="2" customFormat="1" ht="16.5" customHeight="1">
      <c r="A260" s="37"/>
      <c r="B260" s="153"/>
      <c r="C260" s="187" t="s">
        <v>540</v>
      </c>
      <c r="D260" s="187" t="s">
        <v>331</v>
      </c>
      <c r="E260" s="188" t="s">
        <v>7122</v>
      </c>
      <c r="F260" s="189" t="s">
        <v>7123</v>
      </c>
      <c r="G260" s="190" t="s">
        <v>342</v>
      </c>
      <c r="H260" s="191">
        <v>620.29999999999995</v>
      </c>
      <c r="I260" s="192"/>
      <c r="J260" s="192"/>
      <c r="K260" s="191">
        <f>ROUND(P260*H260,3)</f>
        <v>0</v>
      </c>
      <c r="L260" s="193"/>
      <c r="M260" s="38"/>
      <c r="N260" s="194" t="s">
        <v>1</v>
      </c>
      <c r="O260" s="195" t="s">
        <v>47</v>
      </c>
      <c r="P260" s="196">
        <f>I260+J260</f>
        <v>0</v>
      </c>
      <c r="Q260" s="196">
        <f>ROUND(I260*H260,3)</f>
        <v>0</v>
      </c>
      <c r="R260" s="196">
        <f>ROUND(J260*H260,3)</f>
        <v>0</v>
      </c>
      <c r="S260" s="66"/>
      <c r="T260" s="197">
        <f>S260*H260</f>
        <v>0</v>
      </c>
      <c r="U260" s="197">
        <v>0</v>
      </c>
      <c r="V260" s="197">
        <f>U260*H260</f>
        <v>0</v>
      </c>
      <c r="W260" s="197">
        <v>0</v>
      </c>
      <c r="X260" s="198">
        <f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464</v>
      </c>
      <c r="AT260" s="199" t="s">
        <v>331</v>
      </c>
      <c r="AU260" s="199" t="s">
        <v>96</v>
      </c>
      <c r="AY260" s="19" t="s">
        <v>329</v>
      </c>
      <c r="BE260" s="115">
        <f>IF(O260="základná",K260,0)</f>
        <v>0</v>
      </c>
      <c r="BF260" s="115">
        <f>IF(O260="znížená",K260,0)</f>
        <v>0</v>
      </c>
      <c r="BG260" s="115">
        <f>IF(O260="zákl. prenesená",K260,0)</f>
        <v>0</v>
      </c>
      <c r="BH260" s="115">
        <f>IF(O260="zníž. prenesená",K260,0)</f>
        <v>0</v>
      </c>
      <c r="BI260" s="115">
        <f>IF(O260="nulová",K260,0)</f>
        <v>0</v>
      </c>
      <c r="BJ260" s="19" t="s">
        <v>96</v>
      </c>
      <c r="BK260" s="200">
        <f>ROUND(P260*H260,3)</f>
        <v>0</v>
      </c>
      <c r="BL260" s="19" t="s">
        <v>464</v>
      </c>
      <c r="BM260" s="199" t="s">
        <v>7124</v>
      </c>
    </row>
    <row r="261" spans="1:65" s="13" customFormat="1" ht="11.25">
      <c r="B261" s="201"/>
      <c r="D261" s="202" t="s">
        <v>348</v>
      </c>
      <c r="E261" s="203" t="s">
        <v>1</v>
      </c>
      <c r="F261" s="204" t="s">
        <v>7125</v>
      </c>
      <c r="H261" s="205">
        <v>620.29999999999995</v>
      </c>
      <c r="I261" s="206"/>
      <c r="J261" s="206"/>
      <c r="M261" s="201"/>
      <c r="N261" s="207"/>
      <c r="O261" s="208"/>
      <c r="P261" s="208"/>
      <c r="Q261" s="208"/>
      <c r="R261" s="208"/>
      <c r="S261" s="208"/>
      <c r="T261" s="208"/>
      <c r="U261" s="208"/>
      <c r="V261" s="208"/>
      <c r="W261" s="208"/>
      <c r="X261" s="209"/>
      <c r="AT261" s="203" t="s">
        <v>348</v>
      </c>
      <c r="AU261" s="203" t="s">
        <v>96</v>
      </c>
      <c r="AV261" s="13" t="s">
        <v>96</v>
      </c>
      <c r="AW261" s="13" t="s">
        <v>4</v>
      </c>
      <c r="AX261" s="13" t="s">
        <v>90</v>
      </c>
      <c r="AY261" s="203" t="s">
        <v>329</v>
      </c>
    </row>
    <row r="262" spans="1:65" s="2" customFormat="1" ht="21.75" customHeight="1">
      <c r="A262" s="37"/>
      <c r="B262" s="153"/>
      <c r="C262" s="187" t="s">
        <v>550</v>
      </c>
      <c r="D262" s="187" t="s">
        <v>331</v>
      </c>
      <c r="E262" s="188" t="s">
        <v>7126</v>
      </c>
      <c r="F262" s="189" t="s">
        <v>7127</v>
      </c>
      <c r="G262" s="190" t="s">
        <v>342</v>
      </c>
      <c r="H262" s="191">
        <v>46</v>
      </c>
      <c r="I262" s="192"/>
      <c r="J262" s="192"/>
      <c r="K262" s="191">
        <f>ROUND(P262*H262,3)</f>
        <v>0</v>
      </c>
      <c r="L262" s="193"/>
      <c r="M262" s="38"/>
      <c r="N262" s="194" t="s">
        <v>1</v>
      </c>
      <c r="O262" s="195" t="s">
        <v>47</v>
      </c>
      <c r="P262" s="196">
        <f>I262+J262</f>
        <v>0</v>
      </c>
      <c r="Q262" s="196">
        <f>ROUND(I262*H262,3)</f>
        <v>0</v>
      </c>
      <c r="R262" s="196">
        <f>ROUND(J262*H262,3)</f>
        <v>0</v>
      </c>
      <c r="S262" s="66"/>
      <c r="T262" s="197">
        <f>S262*H262</f>
        <v>0</v>
      </c>
      <c r="U262" s="197">
        <v>0</v>
      </c>
      <c r="V262" s="197">
        <f>U262*H262</f>
        <v>0</v>
      </c>
      <c r="W262" s="197">
        <v>0</v>
      </c>
      <c r="X262" s="198">
        <f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464</v>
      </c>
      <c r="AT262" s="199" t="s">
        <v>331</v>
      </c>
      <c r="AU262" s="199" t="s">
        <v>96</v>
      </c>
      <c r="AY262" s="19" t="s">
        <v>329</v>
      </c>
      <c r="BE262" s="115">
        <f>IF(O262="základná",K262,0)</f>
        <v>0</v>
      </c>
      <c r="BF262" s="115">
        <f>IF(O262="znížená",K262,0)</f>
        <v>0</v>
      </c>
      <c r="BG262" s="115">
        <f>IF(O262="zákl. prenesená",K262,0)</f>
        <v>0</v>
      </c>
      <c r="BH262" s="115">
        <f>IF(O262="zníž. prenesená",K262,0)</f>
        <v>0</v>
      </c>
      <c r="BI262" s="115">
        <f>IF(O262="nulová",K262,0)</f>
        <v>0</v>
      </c>
      <c r="BJ262" s="19" t="s">
        <v>96</v>
      </c>
      <c r="BK262" s="200">
        <f>ROUND(P262*H262,3)</f>
        <v>0</v>
      </c>
      <c r="BL262" s="19" t="s">
        <v>464</v>
      </c>
      <c r="BM262" s="199" t="s">
        <v>7128</v>
      </c>
    </row>
    <row r="263" spans="1:65" s="2" customFormat="1" ht="24.2" customHeight="1">
      <c r="A263" s="37"/>
      <c r="B263" s="153"/>
      <c r="C263" s="187" t="s">
        <v>564</v>
      </c>
      <c r="D263" s="187" t="s">
        <v>331</v>
      </c>
      <c r="E263" s="188" t="s">
        <v>6677</v>
      </c>
      <c r="F263" s="189" t="s">
        <v>6678</v>
      </c>
      <c r="G263" s="190" t="s">
        <v>486</v>
      </c>
      <c r="H263" s="191">
        <v>0.97</v>
      </c>
      <c r="I263" s="192"/>
      <c r="J263" s="192"/>
      <c r="K263" s="191">
        <f>ROUND(P263*H263,3)</f>
        <v>0</v>
      </c>
      <c r="L263" s="193"/>
      <c r="M263" s="38"/>
      <c r="N263" s="242" t="s">
        <v>1</v>
      </c>
      <c r="O263" s="243" t="s">
        <v>47</v>
      </c>
      <c r="P263" s="244">
        <f>I263+J263</f>
        <v>0</v>
      </c>
      <c r="Q263" s="244">
        <f>ROUND(I263*H263,3)</f>
        <v>0</v>
      </c>
      <c r="R263" s="244">
        <f>ROUND(J263*H263,3)</f>
        <v>0</v>
      </c>
      <c r="S263" s="245"/>
      <c r="T263" s="246">
        <f>S263*H263</f>
        <v>0</v>
      </c>
      <c r="U263" s="246">
        <v>0</v>
      </c>
      <c r="V263" s="246">
        <f>U263*H263</f>
        <v>0</v>
      </c>
      <c r="W263" s="246">
        <v>0</v>
      </c>
      <c r="X263" s="247">
        <f>W263*H263</f>
        <v>0</v>
      </c>
      <c r="Y263" s="37"/>
      <c r="Z263" s="37"/>
      <c r="AA263" s="37"/>
      <c r="AB263" s="37"/>
      <c r="AC263" s="37"/>
      <c r="AD263" s="37"/>
      <c r="AE263" s="37"/>
      <c r="AR263" s="199" t="s">
        <v>464</v>
      </c>
      <c r="AT263" s="199" t="s">
        <v>331</v>
      </c>
      <c r="AU263" s="199" t="s">
        <v>96</v>
      </c>
      <c r="AY263" s="19" t="s">
        <v>329</v>
      </c>
      <c r="BE263" s="115">
        <f>IF(O263="základná",K263,0)</f>
        <v>0</v>
      </c>
      <c r="BF263" s="115">
        <f>IF(O263="znížená",K263,0)</f>
        <v>0</v>
      </c>
      <c r="BG263" s="115">
        <f>IF(O263="zákl. prenesená",K263,0)</f>
        <v>0</v>
      </c>
      <c r="BH263" s="115">
        <f>IF(O263="zníž. prenesená",K263,0)</f>
        <v>0</v>
      </c>
      <c r="BI263" s="115">
        <f>IF(O263="nulová",K263,0)</f>
        <v>0</v>
      </c>
      <c r="BJ263" s="19" t="s">
        <v>96</v>
      </c>
      <c r="BK263" s="200">
        <f>ROUND(P263*H263,3)</f>
        <v>0</v>
      </c>
      <c r="BL263" s="19" t="s">
        <v>464</v>
      </c>
      <c r="BM263" s="199" t="s">
        <v>7129</v>
      </c>
    </row>
    <row r="264" spans="1:65" s="2" customFormat="1" ht="6.95" customHeight="1">
      <c r="A264" s="37"/>
      <c r="B264" s="55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38"/>
      <c r="N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</row>
  </sheetData>
  <autoFilter ref="C136:L263" xr:uid="{00000000-0009-0000-0000-000019000000}"/>
  <mergeCells count="20">
    <mergeCell ref="E123:H123"/>
    <mergeCell ref="E127:H127"/>
    <mergeCell ref="E125:H125"/>
    <mergeCell ref="E129:H129"/>
    <mergeCell ref="M2:Z2"/>
    <mergeCell ref="D107:F107"/>
    <mergeCell ref="D108:F108"/>
    <mergeCell ref="D109:F109"/>
    <mergeCell ref="D110:F110"/>
    <mergeCell ref="D111:F111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BM17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188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272</v>
      </c>
      <c r="M8" s="22"/>
    </row>
    <row r="9" spans="1:46" s="1" customFormat="1" ht="16.5" customHeight="1">
      <c r="B9" s="22"/>
      <c r="E9" s="324" t="s">
        <v>6454</v>
      </c>
      <c r="F9" s="275"/>
      <c r="G9" s="275"/>
      <c r="H9" s="275"/>
      <c r="M9" s="22"/>
    </row>
    <row r="10" spans="1:46" s="1" customFormat="1" ht="12" customHeight="1">
      <c r="B10" s="22"/>
      <c r="D10" s="29" t="s">
        <v>274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6455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6456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7130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21. 4. 2022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276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261</v>
      </c>
      <c r="E37" s="37"/>
      <c r="F37" s="37"/>
      <c r="G37" s="37"/>
      <c r="H37" s="37"/>
      <c r="I37" s="37"/>
      <c r="J37" s="37"/>
      <c r="K37" s="35">
        <f>K108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ROUND((SUM(BE108:BE115) + SUM(BE139:BE178)),  2)</f>
        <v>0</v>
      </c>
      <c r="G41" s="130"/>
      <c r="H41" s="130"/>
      <c r="I41" s="131">
        <v>0.2</v>
      </c>
      <c r="J41" s="130"/>
      <c r="K41" s="129">
        <f>ROUND(((SUM(BE108:BE115) + SUM(BE139:BE178))*I41),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ROUND((SUM(BF108:BF115) + SUM(BF139:BF178)),  2)</f>
        <v>0</v>
      </c>
      <c r="G42" s="130"/>
      <c r="H42" s="130"/>
      <c r="I42" s="131">
        <v>0.2</v>
      </c>
      <c r="J42" s="130"/>
      <c r="K42" s="129">
        <f>ROUND(((SUM(BF108:BF115) + SUM(BF139:BF178))*I42),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ROUND((SUM(BG108:BG115) + SUM(BG139:BG178)),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ROUND((SUM(BH108:BH115) + SUM(BH139:BH178)),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ROUND((SUM(BI108:BI115) + SUM(BI139:BI178)),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1" customFormat="1" ht="16.5" customHeight="1">
      <c r="B87" s="22"/>
      <c r="E87" s="324" t="s">
        <v>6454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274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6455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6456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1.1.4 - Solárny systém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21. 4. 2022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278</v>
      </c>
      <c r="D98" s="119"/>
      <c r="E98" s="119"/>
      <c r="F98" s="119"/>
      <c r="G98" s="119"/>
      <c r="H98" s="119"/>
      <c r="I98" s="141" t="s">
        <v>279</v>
      </c>
      <c r="J98" s="141" t="s">
        <v>280</v>
      </c>
      <c r="K98" s="141" t="s">
        <v>281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282</v>
      </c>
      <c r="D100" s="37"/>
      <c r="E100" s="37"/>
      <c r="F100" s="37"/>
      <c r="G100" s="37"/>
      <c r="H100" s="37"/>
      <c r="I100" s="79">
        <f t="shared" ref="I100:J102" si="0">Q139</f>
        <v>0</v>
      </c>
      <c r="J100" s="79">
        <f t="shared" si="0"/>
        <v>0</v>
      </c>
      <c r="K100" s="79">
        <f>K139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283</v>
      </c>
    </row>
    <row r="101" spans="1:65" s="9" customFormat="1" ht="24.95" customHeight="1">
      <c r="B101" s="143"/>
      <c r="D101" s="144" t="s">
        <v>291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K140</f>
        <v>0</v>
      </c>
      <c r="M101" s="143"/>
    </row>
    <row r="102" spans="1:65" s="10" customFormat="1" ht="19.899999999999999" customHeight="1">
      <c r="B102" s="147"/>
      <c r="D102" s="148" t="s">
        <v>293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K141</f>
        <v>0</v>
      </c>
      <c r="M102" s="147"/>
    </row>
    <row r="103" spans="1:65" s="10" customFormat="1" ht="19.899999999999999" customHeight="1">
      <c r="B103" s="147"/>
      <c r="D103" s="148" t="s">
        <v>7131</v>
      </c>
      <c r="E103" s="149"/>
      <c r="F103" s="149"/>
      <c r="G103" s="149"/>
      <c r="H103" s="149"/>
      <c r="I103" s="150">
        <f>Q148</f>
        <v>0</v>
      </c>
      <c r="J103" s="150">
        <f>R148</f>
        <v>0</v>
      </c>
      <c r="K103" s="150">
        <f>K148</f>
        <v>0</v>
      </c>
      <c r="M103" s="147"/>
    </row>
    <row r="104" spans="1:65" s="10" customFormat="1" ht="19.899999999999999" customHeight="1">
      <c r="B104" s="147"/>
      <c r="D104" s="148" t="s">
        <v>7132</v>
      </c>
      <c r="E104" s="149"/>
      <c r="F104" s="149"/>
      <c r="G104" s="149"/>
      <c r="H104" s="149"/>
      <c r="I104" s="150">
        <f>Q165</f>
        <v>0</v>
      </c>
      <c r="J104" s="150">
        <f>R165</f>
        <v>0</v>
      </c>
      <c r="K104" s="150">
        <f>K165</f>
        <v>0</v>
      </c>
      <c r="M104" s="147"/>
    </row>
    <row r="105" spans="1:65" s="10" customFormat="1" ht="19.899999999999999" customHeight="1">
      <c r="B105" s="147"/>
      <c r="D105" s="148" t="s">
        <v>7133</v>
      </c>
      <c r="E105" s="149"/>
      <c r="F105" s="149"/>
      <c r="G105" s="149"/>
      <c r="H105" s="149"/>
      <c r="I105" s="150">
        <f>Q175</f>
        <v>0</v>
      </c>
      <c r="J105" s="150">
        <f>R175</f>
        <v>0</v>
      </c>
      <c r="K105" s="150">
        <f>K175</f>
        <v>0</v>
      </c>
      <c r="M105" s="147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302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23" t="s">
        <v>303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305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306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307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308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309</v>
      </c>
      <c r="E114" s="154"/>
      <c r="F114" s="154"/>
      <c r="G114" s="154"/>
      <c r="H114" s="154"/>
      <c r="I114" s="154"/>
      <c r="J114" s="154"/>
      <c r="K114" s="112">
        <f>ROUND(K34*T114,2)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310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266</v>
      </c>
      <c r="D116" s="119"/>
      <c r="E116" s="119"/>
      <c r="F116" s="119"/>
      <c r="G116" s="119"/>
      <c r="H116" s="119"/>
      <c r="I116" s="119"/>
      <c r="J116" s="119"/>
      <c r="K116" s="120">
        <f>ROUND(K100+K108,2)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311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4" t="str">
        <f>E7</f>
        <v>Krytá plaváreň Lučenec</v>
      </c>
      <c r="F125" s="325"/>
      <c r="G125" s="325"/>
      <c r="H125" s="325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272</v>
      </c>
      <c r="M126" s="22"/>
    </row>
    <row r="127" spans="1:65" s="1" customFormat="1" ht="16.5" customHeight="1">
      <c r="B127" s="22"/>
      <c r="E127" s="324" t="s">
        <v>6454</v>
      </c>
      <c r="F127" s="275"/>
      <c r="G127" s="275"/>
      <c r="H127" s="275"/>
      <c r="M127" s="22"/>
    </row>
    <row r="128" spans="1:65" s="1" customFormat="1" ht="12" customHeight="1">
      <c r="B128" s="22"/>
      <c r="C128" s="29" t="s">
        <v>274</v>
      </c>
      <c r="M128" s="22"/>
    </row>
    <row r="129" spans="1:65" s="2" customFormat="1" ht="16.5" customHeight="1">
      <c r="A129" s="37"/>
      <c r="B129" s="38"/>
      <c r="C129" s="37"/>
      <c r="D129" s="37"/>
      <c r="E129" s="329" t="s">
        <v>6455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6456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6.5" customHeight="1">
      <c r="A131" s="37"/>
      <c r="B131" s="38"/>
      <c r="C131" s="37"/>
      <c r="D131" s="37"/>
      <c r="E131" s="305" t="str">
        <f>E13</f>
        <v>1.1.4 - Solárny systém</v>
      </c>
      <c r="F131" s="326"/>
      <c r="G131" s="326"/>
      <c r="H131" s="326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2" customHeight="1">
      <c r="A133" s="37"/>
      <c r="B133" s="38"/>
      <c r="C133" s="29" t="s">
        <v>19</v>
      </c>
      <c r="D133" s="37"/>
      <c r="E133" s="37"/>
      <c r="F133" s="27" t="str">
        <f>F16</f>
        <v>ul. Športová, Lučenec</v>
      </c>
      <c r="G133" s="37"/>
      <c r="H133" s="37"/>
      <c r="I133" s="29" t="s">
        <v>21</v>
      </c>
      <c r="J133" s="63" t="str">
        <f>IF(J16="","",J16)</f>
        <v>21. 4. 2022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23</v>
      </c>
      <c r="D135" s="37"/>
      <c r="E135" s="37"/>
      <c r="F135" s="27" t="str">
        <f>E19</f>
        <v>Mesto Lučenec</v>
      </c>
      <c r="G135" s="37"/>
      <c r="H135" s="37"/>
      <c r="I135" s="29" t="s">
        <v>29</v>
      </c>
      <c r="J135" s="32" t="str">
        <f>E25</f>
        <v>Aproving, s.r.o.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27</v>
      </c>
      <c r="D136" s="37"/>
      <c r="E136" s="37"/>
      <c r="F136" s="27" t="str">
        <f>IF(E22="","",E22)</f>
        <v>Vyplň údaj</v>
      </c>
      <c r="G136" s="37"/>
      <c r="H136" s="37"/>
      <c r="I136" s="29" t="s">
        <v>34</v>
      </c>
      <c r="J136" s="32" t="str">
        <f>E28</f>
        <v xml:space="preserve"> 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0.3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11" customFormat="1" ht="29.25" customHeight="1">
      <c r="A138" s="161"/>
      <c r="B138" s="162"/>
      <c r="C138" s="163" t="s">
        <v>312</v>
      </c>
      <c r="D138" s="164" t="s">
        <v>66</v>
      </c>
      <c r="E138" s="164" t="s">
        <v>62</v>
      </c>
      <c r="F138" s="164" t="s">
        <v>63</v>
      </c>
      <c r="G138" s="164" t="s">
        <v>313</v>
      </c>
      <c r="H138" s="164" t="s">
        <v>314</v>
      </c>
      <c r="I138" s="164" t="s">
        <v>315</v>
      </c>
      <c r="J138" s="164" t="s">
        <v>316</v>
      </c>
      <c r="K138" s="165" t="s">
        <v>281</v>
      </c>
      <c r="L138" s="166" t="s">
        <v>317</v>
      </c>
      <c r="M138" s="167"/>
      <c r="N138" s="70" t="s">
        <v>1</v>
      </c>
      <c r="O138" s="71" t="s">
        <v>45</v>
      </c>
      <c r="P138" s="71" t="s">
        <v>318</v>
      </c>
      <c r="Q138" s="71" t="s">
        <v>319</v>
      </c>
      <c r="R138" s="71" t="s">
        <v>320</v>
      </c>
      <c r="S138" s="71" t="s">
        <v>321</v>
      </c>
      <c r="T138" s="71" t="s">
        <v>322</v>
      </c>
      <c r="U138" s="71" t="s">
        <v>323</v>
      </c>
      <c r="V138" s="71" t="s">
        <v>324</v>
      </c>
      <c r="W138" s="71" t="s">
        <v>325</v>
      </c>
      <c r="X138" s="72" t="s">
        <v>326</v>
      </c>
      <c r="Y138" s="161"/>
      <c r="Z138" s="161"/>
      <c r="AA138" s="161"/>
      <c r="AB138" s="161"/>
      <c r="AC138" s="161"/>
      <c r="AD138" s="161"/>
      <c r="AE138" s="161"/>
    </row>
    <row r="139" spans="1:65" s="2" customFormat="1" ht="22.9" customHeight="1">
      <c r="A139" s="37"/>
      <c r="B139" s="38"/>
      <c r="C139" s="77" t="s">
        <v>276</v>
      </c>
      <c r="D139" s="37"/>
      <c r="E139" s="37"/>
      <c r="F139" s="37"/>
      <c r="G139" s="37"/>
      <c r="H139" s="37"/>
      <c r="I139" s="37"/>
      <c r="J139" s="37"/>
      <c r="K139" s="168">
        <f>BK139</f>
        <v>0</v>
      </c>
      <c r="L139" s="37"/>
      <c r="M139" s="38"/>
      <c r="N139" s="73"/>
      <c r="O139" s="64"/>
      <c r="P139" s="74"/>
      <c r="Q139" s="169">
        <f>Q140</f>
        <v>0</v>
      </c>
      <c r="R139" s="169">
        <f>R140</f>
        <v>0</v>
      </c>
      <c r="S139" s="74"/>
      <c r="T139" s="170">
        <f>T140</f>
        <v>0</v>
      </c>
      <c r="U139" s="74"/>
      <c r="V139" s="170">
        <f>V140</f>
        <v>2.5236200000000002</v>
      </c>
      <c r="W139" s="74"/>
      <c r="X139" s="171">
        <f>X140</f>
        <v>0</v>
      </c>
      <c r="Y139" s="37"/>
      <c r="Z139" s="37"/>
      <c r="AA139" s="37"/>
      <c r="AB139" s="37"/>
      <c r="AC139" s="37"/>
      <c r="AD139" s="37"/>
      <c r="AE139" s="37"/>
      <c r="AT139" s="19" t="s">
        <v>82</v>
      </c>
      <c r="AU139" s="19" t="s">
        <v>283</v>
      </c>
      <c r="BK139" s="172">
        <f>BK140</f>
        <v>0</v>
      </c>
    </row>
    <row r="140" spans="1:65" s="12" customFormat="1" ht="25.9" customHeight="1">
      <c r="B140" s="173"/>
      <c r="D140" s="174" t="s">
        <v>82</v>
      </c>
      <c r="E140" s="175" t="s">
        <v>1022</v>
      </c>
      <c r="F140" s="175" t="s">
        <v>1023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Q141+Q148+Q165+Q175</f>
        <v>0</v>
      </c>
      <c r="R140" s="180">
        <f>R141+R148+R165+R175</f>
        <v>0</v>
      </c>
      <c r="S140" s="179"/>
      <c r="T140" s="181">
        <f>T141+T148+T165+T175</f>
        <v>0</v>
      </c>
      <c r="U140" s="179"/>
      <c r="V140" s="181">
        <f>V141+V148+V165+V175</f>
        <v>2.5236200000000002</v>
      </c>
      <c r="W140" s="179"/>
      <c r="X140" s="182">
        <f>X141+X148+X165+X175</f>
        <v>0</v>
      </c>
      <c r="AR140" s="174" t="s">
        <v>96</v>
      </c>
      <c r="AT140" s="183" t="s">
        <v>82</v>
      </c>
      <c r="AU140" s="183" t="s">
        <v>83</v>
      </c>
      <c r="AY140" s="174" t="s">
        <v>329</v>
      </c>
      <c r="BK140" s="184">
        <f>BK141+BK148+BK165+BK175</f>
        <v>0</v>
      </c>
    </row>
    <row r="141" spans="1:65" s="12" customFormat="1" ht="22.9" customHeight="1">
      <c r="B141" s="173"/>
      <c r="D141" s="174" t="s">
        <v>82</v>
      </c>
      <c r="E141" s="185" t="s">
        <v>1130</v>
      </c>
      <c r="F141" s="185" t="s">
        <v>1131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SUM(Q142:Q147)</f>
        <v>0</v>
      </c>
      <c r="R141" s="180">
        <f>SUM(R142:R147)</f>
        <v>0</v>
      </c>
      <c r="S141" s="179"/>
      <c r="T141" s="181">
        <f>SUM(T142:T147)</f>
        <v>0</v>
      </c>
      <c r="U141" s="179"/>
      <c r="V141" s="181">
        <f>SUM(V142:V147)</f>
        <v>5.5199999999999997E-3</v>
      </c>
      <c r="W141" s="179"/>
      <c r="X141" s="182">
        <f>SUM(X142:X147)</f>
        <v>0</v>
      </c>
      <c r="AR141" s="174" t="s">
        <v>96</v>
      </c>
      <c r="AT141" s="183" t="s">
        <v>82</v>
      </c>
      <c r="AU141" s="183" t="s">
        <v>90</v>
      </c>
      <c r="AY141" s="174" t="s">
        <v>329</v>
      </c>
      <c r="BK141" s="184">
        <f>SUM(BK142:BK147)</f>
        <v>0</v>
      </c>
    </row>
    <row r="142" spans="1:65" s="2" customFormat="1" ht="21.75" customHeight="1">
      <c r="A142" s="37"/>
      <c r="B142" s="153"/>
      <c r="C142" s="187" t="s">
        <v>90</v>
      </c>
      <c r="D142" s="187" t="s">
        <v>331</v>
      </c>
      <c r="E142" s="188" t="s">
        <v>7134</v>
      </c>
      <c r="F142" s="189" t="s">
        <v>7135</v>
      </c>
      <c r="G142" s="190" t="s">
        <v>342</v>
      </c>
      <c r="H142" s="191">
        <v>184</v>
      </c>
      <c r="I142" s="192"/>
      <c r="J142" s="192"/>
      <c r="K142" s="191">
        <f t="shared" ref="K142:K147" si="6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47" si="7">I142+J142</f>
        <v>0</v>
      </c>
      <c r="Q142" s="196">
        <f t="shared" ref="Q142:Q147" si="8">ROUND(I142*H142,3)</f>
        <v>0</v>
      </c>
      <c r="R142" s="196">
        <f t="shared" ref="R142:R147" si="9">ROUND(J142*H142,3)</f>
        <v>0</v>
      </c>
      <c r="S142" s="66"/>
      <c r="T142" s="197">
        <f t="shared" ref="T142:T147" si="10">S142*H142</f>
        <v>0</v>
      </c>
      <c r="U142" s="197">
        <v>3.0000000000000001E-5</v>
      </c>
      <c r="V142" s="197">
        <f t="shared" ref="V142:V147" si="11">U142*H142</f>
        <v>5.5199999999999997E-3</v>
      </c>
      <c r="W142" s="197">
        <v>0</v>
      </c>
      <c r="X142" s="198">
        <f t="shared" ref="X142:X147" si="12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464</v>
      </c>
      <c r="AT142" s="199" t="s">
        <v>331</v>
      </c>
      <c r="AU142" s="199" t="s">
        <v>96</v>
      </c>
      <c r="AY142" s="19" t="s">
        <v>329</v>
      </c>
      <c r="BE142" s="115">
        <f t="shared" ref="BE142:BE147" si="13">IF(O142="základná",K142,0)</f>
        <v>0</v>
      </c>
      <c r="BF142" s="115">
        <f t="shared" ref="BF142:BF147" si="14">IF(O142="znížená",K142,0)</f>
        <v>0</v>
      </c>
      <c r="BG142" s="115">
        <f t="shared" ref="BG142:BG147" si="15">IF(O142="zákl. prenesená",K142,0)</f>
        <v>0</v>
      </c>
      <c r="BH142" s="115">
        <f t="shared" ref="BH142:BH147" si="16">IF(O142="zníž. prenesená",K142,0)</f>
        <v>0</v>
      </c>
      <c r="BI142" s="115">
        <f t="shared" ref="BI142:BI147" si="17">IF(O142="nulová",K142,0)</f>
        <v>0</v>
      </c>
      <c r="BJ142" s="19" t="s">
        <v>96</v>
      </c>
      <c r="BK142" s="200">
        <f t="shared" ref="BK142:BK147" si="18">ROUND(P142*H142,3)</f>
        <v>0</v>
      </c>
      <c r="BL142" s="19" t="s">
        <v>464</v>
      </c>
      <c r="BM142" s="199" t="s">
        <v>7136</v>
      </c>
    </row>
    <row r="143" spans="1:65" s="2" customFormat="1" ht="24.2" customHeight="1">
      <c r="A143" s="37"/>
      <c r="B143" s="153"/>
      <c r="C143" s="233" t="s">
        <v>96</v>
      </c>
      <c r="D143" s="233" t="s">
        <v>483</v>
      </c>
      <c r="E143" s="234" t="s">
        <v>7137</v>
      </c>
      <c r="F143" s="235" t="s">
        <v>7138</v>
      </c>
      <c r="G143" s="236" t="s">
        <v>342</v>
      </c>
      <c r="H143" s="237">
        <v>12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595</v>
      </c>
      <c r="AT143" s="199" t="s">
        <v>483</v>
      </c>
      <c r="AU143" s="199" t="s">
        <v>96</v>
      </c>
      <c r="AY143" s="19" t="s">
        <v>329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464</v>
      </c>
      <c r="BM143" s="199" t="s">
        <v>7139</v>
      </c>
    </row>
    <row r="144" spans="1:65" s="2" customFormat="1" ht="24.2" customHeight="1">
      <c r="A144" s="37"/>
      <c r="B144" s="153"/>
      <c r="C144" s="233" t="s">
        <v>178</v>
      </c>
      <c r="D144" s="233" t="s">
        <v>483</v>
      </c>
      <c r="E144" s="234" t="s">
        <v>7140</v>
      </c>
      <c r="F144" s="235" t="s">
        <v>7141</v>
      </c>
      <c r="G144" s="236" t="s">
        <v>342</v>
      </c>
      <c r="H144" s="237">
        <v>12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595</v>
      </c>
      <c r="AT144" s="199" t="s">
        <v>483</v>
      </c>
      <c r="AU144" s="199" t="s">
        <v>96</v>
      </c>
      <c r="AY144" s="19" t="s">
        <v>329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464</v>
      </c>
      <c r="BM144" s="199" t="s">
        <v>7142</v>
      </c>
    </row>
    <row r="145" spans="1:65" s="2" customFormat="1" ht="24.2" customHeight="1">
      <c r="A145" s="37"/>
      <c r="B145" s="153"/>
      <c r="C145" s="233" t="s">
        <v>335</v>
      </c>
      <c r="D145" s="233" t="s">
        <v>483</v>
      </c>
      <c r="E145" s="234" t="s">
        <v>7143</v>
      </c>
      <c r="F145" s="235" t="s">
        <v>7144</v>
      </c>
      <c r="G145" s="236" t="s">
        <v>342</v>
      </c>
      <c r="H145" s="237">
        <v>40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595</v>
      </c>
      <c r="AT145" s="199" t="s">
        <v>483</v>
      </c>
      <c r="AU145" s="199" t="s">
        <v>96</v>
      </c>
      <c r="AY145" s="19" t="s">
        <v>329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464</v>
      </c>
      <c r="BM145" s="199" t="s">
        <v>7145</v>
      </c>
    </row>
    <row r="146" spans="1:65" s="2" customFormat="1" ht="24.2" customHeight="1">
      <c r="A146" s="37"/>
      <c r="B146" s="153"/>
      <c r="C146" s="233" t="s">
        <v>350</v>
      </c>
      <c r="D146" s="233" t="s">
        <v>483</v>
      </c>
      <c r="E146" s="234" t="s">
        <v>7146</v>
      </c>
      <c r="F146" s="235" t="s">
        <v>7147</v>
      </c>
      <c r="G146" s="236" t="s">
        <v>342</v>
      </c>
      <c r="H146" s="237">
        <v>120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595</v>
      </c>
      <c r="AT146" s="199" t="s">
        <v>483</v>
      </c>
      <c r="AU146" s="199" t="s">
        <v>96</v>
      </c>
      <c r="AY146" s="19" t="s">
        <v>329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464</v>
      </c>
      <c r="BM146" s="199" t="s">
        <v>7148</v>
      </c>
    </row>
    <row r="147" spans="1:65" s="2" customFormat="1" ht="24.2" customHeight="1">
      <c r="A147" s="37"/>
      <c r="B147" s="153"/>
      <c r="C147" s="187" t="s">
        <v>355</v>
      </c>
      <c r="D147" s="187" t="s">
        <v>331</v>
      </c>
      <c r="E147" s="188" t="s">
        <v>7149</v>
      </c>
      <c r="F147" s="189" t="s">
        <v>1148</v>
      </c>
      <c r="G147" s="190" t="s">
        <v>1602</v>
      </c>
      <c r="H147" s="192"/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464</v>
      </c>
      <c r="AT147" s="199" t="s">
        <v>331</v>
      </c>
      <c r="AU147" s="199" t="s">
        <v>96</v>
      </c>
      <c r="AY147" s="19" t="s">
        <v>329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464</v>
      </c>
      <c r="BM147" s="199" t="s">
        <v>7150</v>
      </c>
    </row>
    <row r="148" spans="1:65" s="12" customFormat="1" ht="22.9" customHeight="1">
      <c r="B148" s="173"/>
      <c r="D148" s="174" t="s">
        <v>82</v>
      </c>
      <c r="E148" s="185" t="s">
        <v>6573</v>
      </c>
      <c r="F148" s="185" t="s">
        <v>7151</v>
      </c>
      <c r="I148" s="176"/>
      <c r="J148" s="176"/>
      <c r="K148" s="186">
        <f>BK148</f>
        <v>0</v>
      </c>
      <c r="M148" s="173"/>
      <c r="N148" s="178"/>
      <c r="O148" s="179"/>
      <c r="P148" s="179"/>
      <c r="Q148" s="180">
        <f>SUM(Q149:Q164)</f>
        <v>0</v>
      </c>
      <c r="R148" s="180">
        <f>SUM(R149:R164)</f>
        <v>0</v>
      </c>
      <c r="S148" s="179"/>
      <c r="T148" s="181">
        <f>SUM(T149:T164)</f>
        <v>0</v>
      </c>
      <c r="U148" s="179"/>
      <c r="V148" s="181">
        <f>SUM(V149:V164)</f>
        <v>2.2349000000000001</v>
      </c>
      <c r="W148" s="179"/>
      <c r="X148" s="182">
        <f>SUM(X149:X164)</f>
        <v>0</v>
      </c>
      <c r="AR148" s="174" t="s">
        <v>96</v>
      </c>
      <c r="AT148" s="183" t="s">
        <v>82</v>
      </c>
      <c r="AU148" s="183" t="s">
        <v>90</v>
      </c>
      <c r="AY148" s="174" t="s">
        <v>329</v>
      </c>
      <c r="BK148" s="184">
        <f>SUM(BK149:BK164)</f>
        <v>0</v>
      </c>
    </row>
    <row r="149" spans="1:65" s="2" customFormat="1" ht="33" customHeight="1">
      <c r="A149" s="37"/>
      <c r="B149" s="153"/>
      <c r="C149" s="187" t="s">
        <v>359</v>
      </c>
      <c r="D149" s="187" t="s">
        <v>331</v>
      </c>
      <c r="E149" s="188" t="s">
        <v>7152</v>
      </c>
      <c r="F149" s="189" t="s">
        <v>7153</v>
      </c>
      <c r="G149" s="190" t="s">
        <v>646</v>
      </c>
      <c r="H149" s="191">
        <v>2</v>
      </c>
      <c r="I149" s="192"/>
      <c r="J149" s="192"/>
      <c r="K149" s="191">
        <f t="shared" ref="K149:K164" si="19">ROUND(P149*H149,3)</f>
        <v>0</v>
      </c>
      <c r="L149" s="193"/>
      <c r="M149" s="38"/>
      <c r="N149" s="194" t="s">
        <v>1</v>
      </c>
      <c r="O149" s="195" t="s">
        <v>47</v>
      </c>
      <c r="P149" s="196">
        <f t="shared" ref="P149:P164" si="20">I149+J149</f>
        <v>0</v>
      </c>
      <c r="Q149" s="196">
        <f t="shared" ref="Q149:Q164" si="21">ROUND(I149*H149,3)</f>
        <v>0</v>
      </c>
      <c r="R149" s="196">
        <f t="shared" ref="R149:R164" si="22">ROUND(J149*H149,3)</f>
        <v>0</v>
      </c>
      <c r="S149" s="66"/>
      <c r="T149" s="197">
        <f t="shared" ref="T149:T164" si="23">S149*H149</f>
        <v>0</v>
      </c>
      <c r="U149" s="197">
        <v>0</v>
      </c>
      <c r="V149" s="197">
        <f t="shared" ref="V149:V164" si="24">U149*H149</f>
        <v>0</v>
      </c>
      <c r="W149" s="197">
        <v>0</v>
      </c>
      <c r="X149" s="198">
        <f t="shared" ref="X149:X164" si="25"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464</v>
      </c>
      <c r="AT149" s="199" t="s">
        <v>331</v>
      </c>
      <c r="AU149" s="199" t="s">
        <v>96</v>
      </c>
      <c r="AY149" s="19" t="s">
        <v>329</v>
      </c>
      <c r="BE149" s="115">
        <f t="shared" ref="BE149:BE164" si="26">IF(O149="základná",K149,0)</f>
        <v>0</v>
      </c>
      <c r="BF149" s="115">
        <f t="shared" ref="BF149:BF164" si="27">IF(O149="znížená",K149,0)</f>
        <v>0</v>
      </c>
      <c r="BG149" s="115">
        <f t="shared" ref="BG149:BG164" si="28">IF(O149="zákl. prenesená",K149,0)</f>
        <v>0</v>
      </c>
      <c r="BH149" s="115">
        <f t="shared" ref="BH149:BH164" si="29">IF(O149="zníž. prenesená",K149,0)</f>
        <v>0</v>
      </c>
      <c r="BI149" s="115">
        <f t="shared" ref="BI149:BI164" si="30">IF(O149="nulová",K149,0)</f>
        <v>0</v>
      </c>
      <c r="BJ149" s="19" t="s">
        <v>96</v>
      </c>
      <c r="BK149" s="200">
        <f t="shared" ref="BK149:BK164" si="31">ROUND(P149*H149,3)</f>
        <v>0</v>
      </c>
      <c r="BL149" s="19" t="s">
        <v>464</v>
      </c>
      <c r="BM149" s="199" t="s">
        <v>7154</v>
      </c>
    </row>
    <row r="150" spans="1:65" s="2" customFormat="1" ht="33" customHeight="1">
      <c r="A150" s="37"/>
      <c r="B150" s="153"/>
      <c r="C150" s="233" t="s">
        <v>364</v>
      </c>
      <c r="D150" s="233" t="s">
        <v>483</v>
      </c>
      <c r="E150" s="234" t="s">
        <v>7155</v>
      </c>
      <c r="F150" s="235" t="s">
        <v>7156</v>
      </c>
      <c r="G150" s="236" t="s">
        <v>646</v>
      </c>
      <c r="H150" s="237">
        <v>2</v>
      </c>
      <c r="I150" s="238"/>
      <c r="J150" s="239"/>
      <c r="K150" s="237">
        <f t="shared" si="19"/>
        <v>0</v>
      </c>
      <c r="L150" s="239"/>
      <c r="M150" s="240"/>
      <c r="N150" s="241" t="s">
        <v>1</v>
      </c>
      <c r="O150" s="195" t="s">
        <v>47</v>
      </c>
      <c r="P150" s="196">
        <f t="shared" si="20"/>
        <v>0</v>
      </c>
      <c r="Q150" s="196">
        <f t="shared" si="21"/>
        <v>0</v>
      </c>
      <c r="R150" s="196">
        <f t="shared" si="22"/>
        <v>0</v>
      </c>
      <c r="S150" s="66"/>
      <c r="T150" s="197">
        <f t="shared" si="23"/>
        <v>0</v>
      </c>
      <c r="U150" s="197">
        <v>0.22700000000000001</v>
      </c>
      <c r="V150" s="197">
        <f t="shared" si="24"/>
        <v>0.45400000000000001</v>
      </c>
      <c r="W150" s="197">
        <v>0</v>
      </c>
      <c r="X150" s="198">
        <f t="shared" si="25"/>
        <v>0</v>
      </c>
      <c r="Y150" s="37"/>
      <c r="Z150" s="37"/>
      <c r="AA150" s="37"/>
      <c r="AB150" s="37"/>
      <c r="AC150" s="37"/>
      <c r="AD150" s="37"/>
      <c r="AE150" s="37"/>
      <c r="AR150" s="199" t="s">
        <v>595</v>
      </c>
      <c r="AT150" s="199" t="s">
        <v>483</v>
      </c>
      <c r="AU150" s="199" t="s">
        <v>96</v>
      </c>
      <c r="AY150" s="19" t="s">
        <v>329</v>
      </c>
      <c r="BE150" s="115">
        <f t="shared" si="26"/>
        <v>0</v>
      </c>
      <c r="BF150" s="115">
        <f t="shared" si="27"/>
        <v>0</v>
      </c>
      <c r="BG150" s="115">
        <f t="shared" si="28"/>
        <v>0</v>
      </c>
      <c r="BH150" s="115">
        <f t="shared" si="29"/>
        <v>0</v>
      </c>
      <c r="BI150" s="115">
        <f t="shared" si="30"/>
        <v>0</v>
      </c>
      <c r="BJ150" s="19" t="s">
        <v>96</v>
      </c>
      <c r="BK150" s="200">
        <f t="shared" si="31"/>
        <v>0</v>
      </c>
      <c r="BL150" s="19" t="s">
        <v>464</v>
      </c>
      <c r="BM150" s="199" t="s">
        <v>7157</v>
      </c>
    </row>
    <row r="151" spans="1:65" s="2" customFormat="1" ht="33" customHeight="1">
      <c r="A151" s="37"/>
      <c r="B151" s="153"/>
      <c r="C151" s="233" t="s">
        <v>369</v>
      </c>
      <c r="D151" s="233" t="s">
        <v>483</v>
      </c>
      <c r="E151" s="234" t="s">
        <v>7158</v>
      </c>
      <c r="F151" s="235" t="s">
        <v>7159</v>
      </c>
      <c r="G151" s="236" t="s">
        <v>646</v>
      </c>
      <c r="H151" s="237">
        <v>1</v>
      </c>
      <c r="I151" s="238"/>
      <c r="J151" s="239"/>
      <c r="K151" s="237">
        <f t="shared" si="19"/>
        <v>0</v>
      </c>
      <c r="L151" s="239"/>
      <c r="M151" s="240"/>
      <c r="N151" s="241" t="s">
        <v>1</v>
      </c>
      <c r="O151" s="195" t="s">
        <v>47</v>
      </c>
      <c r="P151" s="196">
        <f t="shared" si="20"/>
        <v>0</v>
      </c>
      <c r="Q151" s="196">
        <f t="shared" si="21"/>
        <v>0</v>
      </c>
      <c r="R151" s="196">
        <f t="shared" si="22"/>
        <v>0</v>
      </c>
      <c r="S151" s="66"/>
      <c r="T151" s="197">
        <f t="shared" si="23"/>
        <v>0</v>
      </c>
      <c r="U151" s="197">
        <v>4.0000000000000001E-3</v>
      </c>
      <c r="V151" s="197">
        <f t="shared" si="24"/>
        <v>4.0000000000000001E-3</v>
      </c>
      <c r="W151" s="197">
        <v>0</v>
      </c>
      <c r="X151" s="198">
        <f t="shared" si="25"/>
        <v>0</v>
      </c>
      <c r="Y151" s="37"/>
      <c r="Z151" s="37"/>
      <c r="AA151" s="37"/>
      <c r="AB151" s="37"/>
      <c r="AC151" s="37"/>
      <c r="AD151" s="37"/>
      <c r="AE151" s="37"/>
      <c r="AR151" s="199" t="s">
        <v>595</v>
      </c>
      <c r="AT151" s="199" t="s">
        <v>483</v>
      </c>
      <c r="AU151" s="199" t="s">
        <v>96</v>
      </c>
      <c r="AY151" s="19" t="s">
        <v>329</v>
      </c>
      <c r="BE151" s="115">
        <f t="shared" si="26"/>
        <v>0</v>
      </c>
      <c r="BF151" s="115">
        <f t="shared" si="27"/>
        <v>0</v>
      </c>
      <c r="BG151" s="115">
        <f t="shared" si="28"/>
        <v>0</v>
      </c>
      <c r="BH151" s="115">
        <f t="shared" si="29"/>
        <v>0</v>
      </c>
      <c r="BI151" s="115">
        <f t="shared" si="30"/>
        <v>0</v>
      </c>
      <c r="BJ151" s="19" t="s">
        <v>96</v>
      </c>
      <c r="BK151" s="200">
        <f t="shared" si="31"/>
        <v>0</v>
      </c>
      <c r="BL151" s="19" t="s">
        <v>464</v>
      </c>
      <c r="BM151" s="199" t="s">
        <v>7160</v>
      </c>
    </row>
    <row r="152" spans="1:65" s="2" customFormat="1" ht="24.2" customHeight="1">
      <c r="A152" s="37"/>
      <c r="B152" s="153"/>
      <c r="C152" s="187" t="s">
        <v>381</v>
      </c>
      <c r="D152" s="187" t="s">
        <v>331</v>
      </c>
      <c r="E152" s="188" t="s">
        <v>7161</v>
      </c>
      <c r="F152" s="189" t="s">
        <v>7162</v>
      </c>
      <c r="G152" s="190" t="s">
        <v>646</v>
      </c>
      <c r="H152" s="191">
        <v>1</v>
      </c>
      <c r="I152" s="192"/>
      <c r="J152" s="192"/>
      <c r="K152" s="191">
        <f t="shared" si="19"/>
        <v>0</v>
      </c>
      <c r="L152" s="193"/>
      <c r="M152" s="38"/>
      <c r="N152" s="194" t="s">
        <v>1</v>
      </c>
      <c r="O152" s="195" t="s">
        <v>47</v>
      </c>
      <c r="P152" s="196">
        <f t="shared" si="20"/>
        <v>0</v>
      </c>
      <c r="Q152" s="196">
        <f t="shared" si="21"/>
        <v>0</v>
      </c>
      <c r="R152" s="196">
        <f t="shared" si="22"/>
        <v>0</v>
      </c>
      <c r="S152" s="66"/>
      <c r="T152" s="197">
        <f t="shared" si="23"/>
        <v>0</v>
      </c>
      <c r="U152" s="197">
        <v>5.9999999999999995E-4</v>
      </c>
      <c r="V152" s="197">
        <f t="shared" si="24"/>
        <v>5.9999999999999995E-4</v>
      </c>
      <c r="W152" s="197">
        <v>0</v>
      </c>
      <c r="X152" s="198">
        <f t="shared" si="25"/>
        <v>0</v>
      </c>
      <c r="Y152" s="37"/>
      <c r="Z152" s="37"/>
      <c r="AA152" s="37"/>
      <c r="AB152" s="37"/>
      <c r="AC152" s="37"/>
      <c r="AD152" s="37"/>
      <c r="AE152" s="37"/>
      <c r="AR152" s="199" t="s">
        <v>464</v>
      </c>
      <c r="AT152" s="199" t="s">
        <v>331</v>
      </c>
      <c r="AU152" s="199" t="s">
        <v>96</v>
      </c>
      <c r="AY152" s="19" t="s">
        <v>329</v>
      </c>
      <c r="BE152" s="115">
        <f t="shared" si="26"/>
        <v>0</v>
      </c>
      <c r="BF152" s="115">
        <f t="shared" si="27"/>
        <v>0</v>
      </c>
      <c r="BG152" s="115">
        <f t="shared" si="28"/>
        <v>0</v>
      </c>
      <c r="BH152" s="115">
        <f t="shared" si="29"/>
        <v>0</v>
      </c>
      <c r="BI152" s="115">
        <f t="shared" si="30"/>
        <v>0</v>
      </c>
      <c r="BJ152" s="19" t="s">
        <v>96</v>
      </c>
      <c r="BK152" s="200">
        <f t="shared" si="31"/>
        <v>0</v>
      </c>
      <c r="BL152" s="19" t="s">
        <v>464</v>
      </c>
      <c r="BM152" s="199" t="s">
        <v>7163</v>
      </c>
    </row>
    <row r="153" spans="1:65" s="2" customFormat="1" ht="24.2" customHeight="1">
      <c r="A153" s="37"/>
      <c r="B153" s="153"/>
      <c r="C153" s="233" t="s">
        <v>386</v>
      </c>
      <c r="D153" s="233" t="s">
        <v>483</v>
      </c>
      <c r="E153" s="234" t="s">
        <v>7164</v>
      </c>
      <c r="F153" s="235" t="s">
        <v>7165</v>
      </c>
      <c r="G153" s="236" t="s">
        <v>646</v>
      </c>
      <c r="H153" s="237">
        <v>1</v>
      </c>
      <c r="I153" s="238"/>
      <c r="J153" s="239"/>
      <c r="K153" s="237">
        <f t="shared" si="19"/>
        <v>0</v>
      </c>
      <c r="L153" s="239"/>
      <c r="M153" s="240"/>
      <c r="N153" s="241" t="s">
        <v>1</v>
      </c>
      <c r="O153" s="195" t="s">
        <v>47</v>
      </c>
      <c r="P153" s="196">
        <f t="shared" si="20"/>
        <v>0</v>
      </c>
      <c r="Q153" s="196">
        <f t="shared" si="21"/>
        <v>0</v>
      </c>
      <c r="R153" s="196">
        <f t="shared" si="22"/>
        <v>0</v>
      </c>
      <c r="S153" s="66"/>
      <c r="T153" s="197">
        <f t="shared" si="23"/>
        <v>0</v>
      </c>
      <c r="U153" s="197">
        <v>1.8800000000000001E-2</v>
      </c>
      <c r="V153" s="197">
        <f t="shared" si="24"/>
        <v>1.8800000000000001E-2</v>
      </c>
      <c r="W153" s="197">
        <v>0</v>
      </c>
      <c r="X153" s="198">
        <f t="shared" si="25"/>
        <v>0</v>
      </c>
      <c r="Y153" s="37"/>
      <c r="Z153" s="37"/>
      <c r="AA153" s="37"/>
      <c r="AB153" s="37"/>
      <c r="AC153" s="37"/>
      <c r="AD153" s="37"/>
      <c r="AE153" s="37"/>
      <c r="AR153" s="199" t="s">
        <v>595</v>
      </c>
      <c r="AT153" s="199" t="s">
        <v>483</v>
      </c>
      <c r="AU153" s="199" t="s">
        <v>96</v>
      </c>
      <c r="AY153" s="19" t="s">
        <v>329</v>
      </c>
      <c r="BE153" s="115">
        <f t="shared" si="26"/>
        <v>0</v>
      </c>
      <c r="BF153" s="115">
        <f t="shared" si="27"/>
        <v>0</v>
      </c>
      <c r="BG153" s="115">
        <f t="shared" si="28"/>
        <v>0</v>
      </c>
      <c r="BH153" s="115">
        <f t="shared" si="29"/>
        <v>0</v>
      </c>
      <c r="BI153" s="115">
        <f t="shared" si="30"/>
        <v>0</v>
      </c>
      <c r="BJ153" s="19" t="s">
        <v>96</v>
      </c>
      <c r="BK153" s="200">
        <f t="shared" si="31"/>
        <v>0</v>
      </c>
      <c r="BL153" s="19" t="s">
        <v>464</v>
      </c>
      <c r="BM153" s="199" t="s">
        <v>7166</v>
      </c>
    </row>
    <row r="154" spans="1:65" s="2" customFormat="1" ht="21.75" customHeight="1">
      <c r="A154" s="37"/>
      <c r="B154" s="153"/>
      <c r="C154" s="187" t="s">
        <v>394</v>
      </c>
      <c r="D154" s="187" t="s">
        <v>331</v>
      </c>
      <c r="E154" s="188" t="s">
        <v>6617</v>
      </c>
      <c r="F154" s="189" t="s">
        <v>6618</v>
      </c>
      <c r="G154" s="190" t="s">
        <v>646</v>
      </c>
      <c r="H154" s="191">
        <v>1</v>
      </c>
      <c r="I154" s="192"/>
      <c r="J154" s="192"/>
      <c r="K154" s="191">
        <f t="shared" si="19"/>
        <v>0</v>
      </c>
      <c r="L154" s="193"/>
      <c r="M154" s="38"/>
      <c r="N154" s="194" t="s">
        <v>1</v>
      </c>
      <c r="O154" s="195" t="s">
        <v>47</v>
      </c>
      <c r="P154" s="196">
        <f t="shared" si="20"/>
        <v>0</v>
      </c>
      <c r="Q154" s="196">
        <f t="shared" si="21"/>
        <v>0</v>
      </c>
      <c r="R154" s="196">
        <f t="shared" si="22"/>
        <v>0</v>
      </c>
      <c r="S154" s="66"/>
      <c r="T154" s="197">
        <f t="shared" si="23"/>
        <v>0</v>
      </c>
      <c r="U154" s="197">
        <v>0</v>
      </c>
      <c r="V154" s="197">
        <f t="shared" si="24"/>
        <v>0</v>
      </c>
      <c r="W154" s="197">
        <v>0</v>
      </c>
      <c r="X154" s="198">
        <f t="shared" si="25"/>
        <v>0</v>
      </c>
      <c r="Y154" s="37"/>
      <c r="Z154" s="37"/>
      <c r="AA154" s="37"/>
      <c r="AB154" s="37"/>
      <c r="AC154" s="37"/>
      <c r="AD154" s="37"/>
      <c r="AE154" s="37"/>
      <c r="AR154" s="199" t="s">
        <v>464</v>
      </c>
      <c r="AT154" s="199" t="s">
        <v>331</v>
      </c>
      <c r="AU154" s="199" t="s">
        <v>96</v>
      </c>
      <c r="AY154" s="19" t="s">
        <v>329</v>
      </c>
      <c r="BE154" s="115">
        <f t="shared" si="26"/>
        <v>0</v>
      </c>
      <c r="BF154" s="115">
        <f t="shared" si="27"/>
        <v>0</v>
      </c>
      <c r="BG154" s="115">
        <f t="shared" si="28"/>
        <v>0</v>
      </c>
      <c r="BH154" s="115">
        <f t="shared" si="29"/>
        <v>0</v>
      </c>
      <c r="BI154" s="115">
        <f t="shared" si="30"/>
        <v>0</v>
      </c>
      <c r="BJ154" s="19" t="s">
        <v>96</v>
      </c>
      <c r="BK154" s="200">
        <f t="shared" si="31"/>
        <v>0</v>
      </c>
      <c r="BL154" s="19" t="s">
        <v>464</v>
      </c>
      <c r="BM154" s="199" t="s">
        <v>7167</v>
      </c>
    </row>
    <row r="155" spans="1:65" s="2" customFormat="1" ht="21.75" customHeight="1">
      <c r="A155" s="37"/>
      <c r="B155" s="153"/>
      <c r="C155" s="233" t="s">
        <v>399</v>
      </c>
      <c r="D155" s="233" t="s">
        <v>483</v>
      </c>
      <c r="E155" s="234" t="s">
        <v>7168</v>
      </c>
      <c r="F155" s="235" t="s">
        <v>7169</v>
      </c>
      <c r="G155" s="236" t="s">
        <v>646</v>
      </c>
      <c r="H155" s="237">
        <v>1</v>
      </c>
      <c r="I155" s="238"/>
      <c r="J155" s="239"/>
      <c r="K155" s="237">
        <f t="shared" si="19"/>
        <v>0</v>
      </c>
      <c r="L155" s="239"/>
      <c r="M155" s="240"/>
      <c r="N155" s="241" t="s">
        <v>1</v>
      </c>
      <c r="O155" s="195" t="s">
        <v>47</v>
      </c>
      <c r="P155" s="196">
        <f t="shared" si="20"/>
        <v>0</v>
      </c>
      <c r="Q155" s="196">
        <f t="shared" si="21"/>
        <v>0</v>
      </c>
      <c r="R155" s="196">
        <f t="shared" si="22"/>
        <v>0</v>
      </c>
      <c r="S155" s="66"/>
      <c r="T155" s="197">
        <f t="shared" si="23"/>
        <v>0</v>
      </c>
      <c r="U155" s="197">
        <v>5.9999999999999995E-4</v>
      </c>
      <c r="V155" s="197">
        <f t="shared" si="24"/>
        <v>5.9999999999999995E-4</v>
      </c>
      <c r="W155" s="197">
        <v>0</v>
      </c>
      <c r="X155" s="198">
        <f t="shared" si="25"/>
        <v>0</v>
      </c>
      <c r="Y155" s="37"/>
      <c r="Z155" s="37"/>
      <c r="AA155" s="37"/>
      <c r="AB155" s="37"/>
      <c r="AC155" s="37"/>
      <c r="AD155" s="37"/>
      <c r="AE155" s="37"/>
      <c r="AR155" s="199" t="s">
        <v>595</v>
      </c>
      <c r="AT155" s="199" t="s">
        <v>483</v>
      </c>
      <c r="AU155" s="199" t="s">
        <v>96</v>
      </c>
      <c r="AY155" s="19" t="s">
        <v>329</v>
      </c>
      <c r="BE155" s="115">
        <f t="shared" si="26"/>
        <v>0</v>
      </c>
      <c r="BF155" s="115">
        <f t="shared" si="27"/>
        <v>0</v>
      </c>
      <c r="BG155" s="115">
        <f t="shared" si="28"/>
        <v>0</v>
      </c>
      <c r="BH155" s="115">
        <f t="shared" si="29"/>
        <v>0</v>
      </c>
      <c r="BI155" s="115">
        <f t="shared" si="30"/>
        <v>0</v>
      </c>
      <c r="BJ155" s="19" t="s">
        <v>96</v>
      </c>
      <c r="BK155" s="200">
        <f t="shared" si="31"/>
        <v>0</v>
      </c>
      <c r="BL155" s="19" t="s">
        <v>464</v>
      </c>
      <c r="BM155" s="199" t="s">
        <v>7170</v>
      </c>
    </row>
    <row r="156" spans="1:65" s="2" customFormat="1" ht="24.2" customHeight="1">
      <c r="A156" s="37"/>
      <c r="B156" s="153"/>
      <c r="C156" s="187" t="s">
        <v>454</v>
      </c>
      <c r="D156" s="187" t="s">
        <v>331</v>
      </c>
      <c r="E156" s="188" t="s">
        <v>7171</v>
      </c>
      <c r="F156" s="189" t="s">
        <v>7172</v>
      </c>
      <c r="G156" s="190" t="s">
        <v>646</v>
      </c>
      <c r="H156" s="191">
        <v>1</v>
      </c>
      <c r="I156" s="192"/>
      <c r="J156" s="192"/>
      <c r="K156" s="191">
        <f t="shared" si="19"/>
        <v>0</v>
      </c>
      <c r="L156" s="193"/>
      <c r="M156" s="38"/>
      <c r="N156" s="194" t="s">
        <v>1</v>
      </c>
      <c r="O156" s="195" t="s">
        <v>47</v>
      </c>
      <c r="P156" s="196">
        <f t="shared" si="20"/>
        <v>0</v>
      </c>
      <c r="Q156" s="196">
        <f t="shared" si="21"/>
        <v>0</v>
      </c>
      <c r="R156" s="196">
        <f t="shared" si="22"/>
        <v>0</v>
      </c>
      <c r="S156" s="66"/>
      <c r="T156" s="197">
        <f t="shared" si="23"/>
        <v>0</v>
      </c>
      <c r="U156" s="197">
        <v>0</v>
      </c>
      <c r="V156" s="197">
        <f t="shared" si="24"/>
        <v>0</v>
      </c>
      <c r="W156" s="197">
        <v>0</v>
      </c>
      <c r="X156" s="198">
        <f t="shared" si="25"/>
        <v>0</v>
      </c>
      <c r="Y156" s="37"/>
      <c r="Z156" s="37"/>
      <c r="AA156" s="37"/>
      <c r="AB156" s="37"/>
      <c r="AC156" s="37"/>
      <c r="AD156" s="37"/>
      <c r="AE156" s="37"/>
      <c r="AR156" s="199" t="s">
        <v>464</v>
      </c>
      <c r="AT156" s="199" t="s">
        <v>331</v>
      </c>
      <c r="AU156" s="199" t="s">
        <v>96</v>
      </c>
      <c r="AY156" s="19" t="s">
        <v>329</v>
      </c>
      <c r="BE156" s="115">
        <f t="shared" si="26"/>
        <v>0</v>
      </c>
      <c r="BF156" s="115">
        <f t="shared" si="27"/>
        <v>0</v>
      </c>
      <c r="BG156" s="115">
        <f t="shared" si="28"/>
        <v>0</v>
      </c>
      <c r="BH156" s="115">
        <f t="shared" si="29"/>
        <v>0</v>
      </c>
      <c r="BI156" s="115">
        <f t="shared" si="30"/>
        <v>0</v>
      </c>
      <c r="BJ156" s="19" t="s">
        <v>96</v>
      </c>
      <c r="BK156" s="200">
        <f t="shared" si="31"/>
        <v>0</v>
      </c>
      <c r="BL156" s="19" t="s">
        <v>464</v>
      </c>
      <c r="BM156" s="199" t="s">
        <v>7173</v>
      </c>
    </row>
    <row r="157" spans="1:65" s="2" customFormat="1" ht="55.5" customHeight="1">
      <c r="A157" s="37"/>
      <c r="B157" s="153"/>
      <c r="C157" s="233" t="s">
        <v>459</v>
      </c>
      <c r="D157" s="233" t="s">
        <v>483</v>
      </c>
      <c r="E157" s="234" t="s">
        <v>7174</v>
      </c>
      <c r="F157" s="235" t="s">
        <v>7175</v>
      </c>
      <c r="G157" s="236" t="s">
        <v>646</v>
      </c>
      <c r="H157" s="237">
        <v>1</v>
      </c>
      <c r="I157" s="238"/>
      <c r="J157" s="239"/>
      <c r="K157" s="237">
        <f t="shared" si="19"/>
        <v>0</v>
      </c>
      <c r="L157" s="239"/>
      <c r="M157" s="240"/>
      <c r="N157" s="241" t="s">
        <v>1</v>
      </c>
      <c r="O157" s="195" t="s">
        <v>47</v>
      </c>
      <c r="P157" s="196">
        <f t="shared" si="20"/>
        <v>0</v>
      </c>
      <c r="Q157" s="196">
        <f t="shared" si="21"/>
        <v>0</v>
      </c>
      <c r="R157" s="196">
        <f t="shared" si="22"/>
        <v>0</v>
      </c>
      <c r="S157" s="66"/>
      <c r="T157" s="197">
        <f t="shared" si="23"/>
        <v>0</v>
      </c>
      <c r="U157" s="197">
        <v>3.4000000000000002E-2</v>
      </c>
      <c r="V157" s="197">
        <f t="shared" si="24"/>
        <v>3.4000000000000002E-2</v>
      </c>
      <c r="W157" s="197">
        <v>0</v>
      </c>
      <c r="X157" s="198">
        <f t="shared" si="25"/>
        <v>0</v>
      </c>
      <c r="Y157" s="37"/>
      <c r="Z157" s="37"/>
      <c r="AA157" s="37"/>
      <c r="AB157" s="37"/>
      <c r="AC157" s="37"/>
      <c r="AD157" s="37"/>
      <c r="AE157" s="37"/>
      <c r="AR157" s="199" t="s">
        <v>595</v>
      </c>
      <c r="AT157" s="199" t="s">
        <v>483</v>
      </c>
      <c r="AU157" s="199" t="s">
        <v>96</v>
      </c>
      <c r="AY157" s="19" t="s">
        <v>329</v>
      </c>
      <c r="BE157" s="115">
        <f t="shared" si="26"/>
        <v>0</v>
      </c>
      <c r="BF157" s="115">
        <f t="shared" si="27"/>
        <v>0</v>
      </c>
      <c r="BG157" s="115">
        <f t="shared" si="28"/>
        <v>0</v>
      </c>
      <c r="BH157" s="115">
        <f t="shared" si="29"/>
        <v>0</v>
      </c>
      <c r="BI157" s="115">
        <f t="shared" si="30"/>
        <v>0</v>
      </c>
      <c r="BJ157" s="19" t="s">
        <v>96</v>
      </c>
      <c r="BK157" s="200">
        <f t="shared" si="31"/>
        <v>0</v>
      </c>
      <c r="BL157" s="19" t="s">
        <v>464</v>
      </c>
      <c r="BM157" s="199" t="s">
        <v>7176</v>
      </c>
    </row>
    <row r="158" spans="1:65" s="2" customFormat="1" ht="24.2" customHeight="1">
      <c r="A158" s="37"/>
      <c r="B158" s="153"/>
      <c r="C158" s="187" t="s">
        <v>464</v>
      </c>
      <c r="D158" s="187" t="s">
        <v>331</v>
      </c>
      <c r="E158" s="188" t="s">
        <v>7177</v>
      </c>
      <c r="F158" s="189" t="s">
        <v>7178</v>
      </c>
      <c r="G158" s="190" t="s">
        <v>646</v>
      </c>
      <c r="H158" s="191">
        <v>6</v>
      </c>
      <c r="I158" s="192"/>
      <c r="J158" s="192"/>
      <c r="K158" s="191">
        <f t="shared" si="19"/>
        <v>0</v>
      </c>
      <c r="L158" s="193"/>
      <c r="M158" s="38"/>
      <c r="N158" s="194" t="s">
        <v>1</v>
      </c>
      <c r="O158" s="195" t="s">
        <v>47</v>
      </c>
      <c r="P158" s="196">
        <f t="shared" si="20"/>
        <v>0</v>
      </c>
      <c r="Q158" s="196">
        <f t="shared" si="21"/>
        <v>0</v>
      </c>
      <c r="R158" s="196">
        <f t="shared" si="22"/>
        <v>0</v>
      </c>
      <c r="S158" s="66"/>
      <c r="T158" s="197">
        <f t="shared" si="23"/>
        <v>0</v>
      </c>
      <c r="U158" s="197">
        <v>2.9850000000000002E-2</v>
      </c>
      <c r="V158" s="197">
        <f t="shared" si="24"/>
        <v>0.17910000000000001</v>
      </c>
      <c r="W158" s="197">
        <v>0</v>
      </c>
      <c r="X158" s="198">
        <f t="shared" si="25"/>
        <v>0</v>
      </c>
      <c r="Y158" s="37"/>
      <c r="Z158" s="37"/>
      <c r="AA158" s="37"/>
      <c r="AB158" s="37"/>
      <c r="AC158" s="37"/>
      <c r="AD158" s="37"/>
      <c r="AE158" s="37"/>
      <c r="AR158" s="199" t="s">
        <v>464</v>
      </c>
      <c r="AT158" s="199" t="s">
        <v>331</v>
      </c>
      <c r="AU158" s="199" t="s">
        <v>96</v>
      </c>
      <c r="AY158" s="19" t="s">
        <v>329</v>
      </c>
      <c r="BE158" s="115">
        <f t="shared" si="26"/>
        <v>0</v>
      </c>
      <c r="BF158" s="115">
        <f t="shared" si="27"/>
        <v>0</v>
      </c>
      <c r="BG158" s="115">
        <f t="shared" si="28"/>
        <v>0</v>
      </c>
      <c r="BH158" s="115">
        <f t="shared" si="29"/>
        <v>0</v>
      </c>
      <c r="BI158" s="115">
        <f t="shared" si="30"/>
        <v>0</v>
      </c>
      <c r="BJ158" s="19" t="s">
        <v>96</v>
      </c>
      <c r="BK158" s="200">
        <f t="shared" si="31"/>
        <v>0</v>
      </c>
      <c r="BL158" s="19" t="s">
        <v>464</v>
      </c>
      <c r="BM158" s="199" t="s">
        <v>7179</v>
      </c>
    </row>
    <row r="159" spans="1:65" s="2" customFormat="1" ht="24.2" customHeight="1">
      <c r="A159" s="37"/>
      <c r="B159" s="153"/>
      <c r="C159" s="233" t="s">
        <v>468</v>
      </c>
      <c r="D159" s="233" t="s">
        <v>483</v>
      </c>
      <c r="E159" s="234" t="s">
        <v>7180</v>
      </c>
      <c r="F159" s="235" t="s">
        <v>7181</v>
      </c>
      <c r="G159" s="236" t="s">
        <v>646</v>
      </c>
      <c r="H159" s="237">
        <v>30</v>
      </c>
      <c r="I159" s="238"/>
      <c r="J159" s="239"/>
      <c r="K159" s="237">
        <f t="shared" si="19"/>
        <v>0</v>
      </c>
      <c r="L159" s="239"/>
      <c r="M159" s="240"/>
      <c r="N159" s="241" t="s">
        <v>1</v>
      </c>
      <c r="O159" s="195" t="s">
        <v>47</v>
      </c>
      <c r="P159" s="196">
        <f t="shared" si="20"/>
        <v>0</v>
      </c>
      <c r="Q159" s="196">
        <f t="shared" si="21"/>
        <v>0</v>
      </c>
      <c r="R159" s="196">
        <f t="shared" si="22"/>
        <v>0</v>
      </c>
      <c r="S159" s="66"/>
      <c r="T159" s="197">
        <f t="shared" si="23"/>
        <v>0</v>
      </c>
      <c r="U159" s="197">
        <v>3.4000000000000002E-2</v>
      </c>
      <c r="V159" s="197">
        <f t="shared" si="24"/>
        <v>1.02</v>
      </c>
      <c r="W159" s="197">
        <v>0</v>
      </c>
      <c r="X159" s="198">
        <f t="shared" si="25"/>
        <v>0</v>
      </c>
      <c r="Y159" s="37"/>
      <c r="Z159" s="37"/>
      <c r="AA159" s="37"/>
      <c r="AB159" s="37"/>
      <c r="AC159" s="37"/>
      <c r="AD159" s="37"/>
      <c r="AE159" s="37"/>
      <c r="AR159" s="199" t="s">
        <v>595</v>
      </c>
      <c r="AT159" s="199" t="s">
        <v>483</v>
      </c>
      <c r="AU159" s="199" t="s">
        <v>96</v>
      </c>
      <c r="AY159" s="19" t="s">
        <v>329</v>
      </c>
      <c r="BE159" s="115">
        <f t="shared" si="26"/>
        <v>0</v>
      </c>
      <c r="BF159" s="115">
        <f t="shared" si="27"/>
        <v>0</v>
      </c>
      <c r="BG159" s="115">
        <f t="shared" si="28"/>
        <v>0</v>
      </c>
      <c r="BH159" s="115">
        <f t="shared" si="29"/>
        <v>0</v>
      </c>
      <c r="BI159" s="115">
        <f t="shared" si="30"/>
        <v>0</v>
      </c>
      <c r="BJ159" s="19" t="s">
        <v>96</v>
      </c>
      <c r="BK159" s="200">
        <f t="shared" si="31"/>
        <v>0</v>
      </c>
      <c r="BL159" s="19" t="s">
        <v>464</v>
      </c>
      <c r="BM159" s="199" t="s">
        <v>7182</v>
      </c>
    </row>
    <row r="160" spans="1:65" s="2" customFormat="1" ht="24.2" customHeight="1">
      <c r="A160" s="37"/>
      <c r="B160" s="153"/>
      <c r="C160" s="233" t="s">
        <v>474</v>
      </c>
      <c r="D160" s="233" t="s">
        <v>483</v>
      </c>
      <c r="E160" s="234" t="s">
        <v>7183</v>
      </c>
      <c r="F160" s="235" t="s">
        <v>7184</v>
      </c>
      <c r="G160" s="236" t="s">
        <v>646</v>
      </c>
      <c r="H160" s="237">
        <v>6</v>
      </c>
      <c r="I160" s="238"/>
      <c r="J160" s="239"/>
      <c r="K160" s="237">
        <f t="shared" si="19"/>
        <v>0</v>
      </c>
      <c r="L160" s="239"/>
      <c r="M160" s="240"/>
      <c r="N160" s="241" t="s">
        <v>1</v>
      </c>
      <c r="O160" s="195" t="s">
        <v>47</v>
      </c>
      <c r="P160" s="196">
        <f t="shared" si="20"/>
        <v>0</v>
      </c>
      <c r="Q160" s="196">
        <f t="shared" si="21"/>
        <v>0</v>
      </c>
      <c r="R160" s="196">
        <f t="shared" si="22"/>
        <v>0</v>
      </c>
      <c r="S160" s="66"/>
      <c r="T160" s="197">
        <f t="shared" si="23"/>
        <v>0</v>
      </c>
      <c r="U160" s="197">
        <v>4.3200000000000001E-3</v>
      </c>
      <c r="V160" s="197">
        <f t="shared" si="24"/>
        <v>2.5919999999999999E-2</v>
      </c>
      <c r="W160" s="197">
        <v>0</v>
      </c>
      <c r="X160" s="198">
        <f t="shared" si="25"/>
        <v>0</v>
      </c>
      <c r="Y160" s="37"/>
      <c r="Z160" s="37"/>
      <c r="AA160" s="37"/>
      <c r="AB160" s="37"/>
      <c r="AC160" s="37"/>
      <c r="AD160" s="37"/>
      <c r="AE160" s="37"/>
      <c r="AR160" s="199" t="s">
        <v>595</v>
      </c>
      <c r="AT160" s="199" t="s">
        <v>483</v>
      </c>
      <c r="AU160" s="199" t="s">
        <v>96</v>
      </c>
      <c r="AY160" s="19" t="s">
        <v>329</v>
      </c>
      <c r="BE160" s="115">
        <f t="shared" si="26"/>
        <v>0</v>
      </c>
      <c r="BF160" s="115">
        <f t="shared" si="27"/>
        <v>0</v>
      </c>
      <c r="BG160" s="115">
        <f t="shared" si="28"/>
        <v>0</v>
      </c>
      <c r="BH160" s="115">
        <f t="shared" si="29"/>
        <v>0</v>
      </c>
      <c r="BI160" s="115">
        <f t="shared" si="30"/>
        <v>0</v>
      </c>
      <c r="BJ160" s="19" t="s">
        <v>96</v>
      </c>
      <c r="BK160" s="200">
        <f t="shared" si="31"/>
        <v>0</v>
      </c>
      <c r="BL160" s="19" t="s">
        <v>464</v>
      </c>
      <c r="BM160" s="199" t="s">
        <v>7185</v>
      </c>
    </row>
    <row r="161" spans="1:65" s="2" customFormat="1" ht="24.2" customHeight="1">
      <c r="A161" s="37"/>
      <c r="B161" s="153"/>
      <c r="C161" s="233" t="s">
        <v>478</v>
      </c>
      <c r="D161" s="233" t="s">
        <v>483</v>
      </c>
      <c r="E161" s="234" t="s">
        <v>7186</v>
      </c>
      <c r="F161" s="235" t="s">
        <v>7187</v>
      </c>
      <c r="G161" s="236" t="s">
        <v>646</v>
      </c>
      <c r="H161" s="237">
        <v>6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4.8500000000000001E-3</v>
      </c>
      <c r="V161" s="197">
        <f t="shared" si="24"/>
        <v>2.9100000000000001E-2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595</v>
      </c>
      <c r="AT161" s="199" t="s">
        <v>483</v>
      </c>
      <c r="AU161" s="199" t="s">
        <v>96</v>
      </c>
      <c r="AY161" s="19" t="s">
        <v>329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464</v>
      </c>
      <c r="BM161" s="199" t="s">
        <v>7188</v>
      </c>
    </row>
    <row r="162" spans="1:65" s="2" customFormat="1" ht="24.2" customHeight="1">
      <c r="A162" s="37"/>
      <c r="B162" s="153"/>
      <c r="C162" s="233" t="s">
        <v>8</v>
      </c>
      <c r="D162" s="233" t="s">
        <v>483</v>
      </c>
      <c r="E162" s="234" t="s">
        <v>7189</v>
      </c>
      <c r="F162" s="235" t="s">
        <v>7190</v>
      </c>
      <c r="G162" s="236" t="s">
        <v>646</v>
      </c>
      <c r="H162" s="237">
        <v>6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2.8300000000000001E-3</v>
      </c>
      <c r="V162" s="197">
        <f t="shared" si="24"/>
        <v>1.6980000000000002E-2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595</v>
      </c>
      <c r="AT162" s="199" t="s">
        <v>483</v>
      </c>
      <c r="AU162" s="199" t="s">
        <v>96</v>
      </c>
      <c r="AY162" s="19" t="s">
        <v>329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464</v>
      </c>
      <c r="BM162" s="199" t="s">
        <v>7191</v>
      </c>
    </row>
    <row r="163" spans="1:65" s="2" customFormat="1" ht="37.9" customHeight="1">
      <c r="A163" s="37"/>
      <c r="B163" s="153"/>
      <c r="C163" s="233" t="s">
        <v>489</v>
      </c>
      <c r="D163" s="233" t="s">
        <v>483</v>
      </c>
      <c r="E163" s="234" t="s">
        <v>7192</v>
      </c>
      <c r="F163" s="235" t="s">
        <v>7193</v>
      </c>
      <c r="G163" s="236" t="s">
        <v>646</v>
      </c>
      <c r="H163" s="237">
        <v>60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4.6499999999999996E-3</v>
      </c>
      <c r="V163" s="197">
        <f t="shared" si="24"/>
        <v>0.27899999999999997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595</v>
      </c>
      <c r="AT163" s="199" t="s">
        <v>483</v>
      </c>
      <c r="AU163" s="199" t="s">
        <v>96</v>
      </c>
      <c r="AY163" s="19" t="s">
        <v>329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464</v>
      </c>
      <c r="BM163" s="199" t="s">
        <v>7194</v>
      </c>
    </row>
    <row r="164" spans="1:65" s="2" customFormat="1" ht="16.5" customHeight="1">
      <c r="A164" s="37"/>
      <c r="B164" s="153"/>
      <c r="C164" s="233" t="s">
        <v>494</v>
      </c>
      <c r="D164" s="233" t="s">
        <v>483</v>
      </c>
      <c r="E164" s="234" t="s">
        <v>7195</v>
      </c>
      <c r="F164" s="235" t="s">
        <v>7196</v>
      </c>
      <c r="G164" s="236" t="s">
        <v>646</v>
      </c>
      <c r="H164" s="237">
        <v>6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2.8799999999999999E-2</v>
      </c>
      <c r="V164" s="197">
        <f t="shared" si="24"/>
        <v>0.17280000000000001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595</v>
      </c>
      <c r="AT164" s="199" t="s">
        <v>483</v>
      </c>
      <c r="AU164" s="199" t="s">
        <v>96</v>
      </c>
      <c r="AY164" s="19" t="s">
        <v>329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464</v>
      </c>
      <c r="BM164" s="199" t="s">
        <v>7197</v>
      </c>
    </row>
    <row r="165" spans="1:65" s="12" customFormat="1" ht="22.9" customHeight="1">
      <c r="B165" s="173"/>
      <c r="D165" s="174" t="s">
        <v>82</v>
      </c>
      <c r="E165" s="185" t="s">
        <v>6654</v>
      </c>
      <c r="F165" s="185" t="s">
        <v>7198</v>
      </c>
      <c r="I165" s="176"/>
      <c r="J165" s="176"/>
      <c r="K165" s="186">
        <f>BK165</f>
        <v>0</v>
      </c>
      <c r="M165" s="173"/>
      <c r="N165" s="178"/>
      <c r="O165" s="179"/>
      <c r="P165" s="179"/>
      <c r="Q165" s="180">
        <f>SUM(Q166:Q174)</f>
        <v>0</v>
      </c>
      <c r="R165" s="180">
        <f>SUM(R166:R174)</f>
        <v>0</v>
      </c>
      <c r="S165" s="179"/>
      <c r="T165" s="181">
        <f>SUM(T166:T174)</f>
        <v>0</v>
      </c>
      <c r="U165" s="179"/>
      <c r="V165" s="181">
        <f>SUM(V166:V174)</f>
        <v>0.27828000000000003</v>
      </c>
      <c r="W165" s="179"/>
      <c r="X165" s="182">
        <f>SUM(X166:X174)</f>
        <v>0</v>
      </c>
      <c r="AR165" s="174" t="s">
        <v>96</v>
      </c>
      <c r="AT165" s="183" t="s">
        <v>82</v>
      </c>
      <c r="AU165" s="183" t="s">
        <v>90</v>
      </c>
      <c r="AY165" s="174" t="s">
        <v>329</v>
      </c>
      <c r="BK165" s="184">
        <f>SUM(BK166:BK174)</f>
        <v>0</v>
      </c>
    </row>
    <row r="166" spans="1:65" s="2" customFormat="1" ht="24.2" customHeight="1">
      <c r="A166" s="37"/>
      <c r="B166" s="153"/>
      <c r="C166" s="187" t="s">
        <v>514</v>
      </c>
      <c r="D166" s="187" t="s">
        <v>331</v>
      </c>
      <c r="E166" s="188" t="s">
        <v>7199</v>
      </c>
      <c r="F166" s="189" t="s">
        <v>7200</v>
      </c>
      <c r="G166" s="190" t="s">
        <v>342</v>
      </c>
      <c r="H166" s="191">
        <v>12</v>
      </c>
      <c r="I166" s="192"/>
      <c r="J166" s="192"/>
      <c r="K166" s="191">
        <f t="shared" ref="K166:K172" si="32">ROUND(P166*H166,3)</f>
        <v>0</v>
      </c>
      <c r="L166" s="193"/>
      <c r="M166" s="38"/>
      <c r="N166" s="194" t="s">
        <v>1</v>
      </c>
      <c r="O166" s="195" t="s">
        <v>47</v>
      </c>
      <c r="P166" s="196">
        <f t="shared" ref="P166:P172" si="33">I166+J166</f>
        <v>0</v>
      </c>
      <c r="Q166" s="196">
        <f t="shared" ref="Q166:Q172" si="34">ROUND(I166*H166,3)</f>
        <v>0</v>
      </c>
      <c r="R166" s="196">
        <f t="shared" ref="R166:R172" si="35">ROUND(J166*H166,3)</f>
        <v>0</v>
      </c>
      <c r="S166" s="66"/>
      <c r="T166" s="197">
        <f t="shared" ref="T166:T172" si="36">S166*H166</f>
        <v>0</v>
      </c>
      <c r="U166" s="197">
        <v>8.9999999999999998E-4</v>
      </c>
      <c r="V166" s="197">
        <f t="shared" ref="V166:V172" si="37">U166*H166</f>
        <v>1.0800000000000001E-2</v>
      </c>
      <c r="W166" s="197">
        <v>0</v>
      </c>
      <c r="X166" s="198">
        <f t="shared" ref="X166:X172" si="38"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464</v>
      </c>
      <c r="AT166" s="199" t="s">
        <v>331</v>
      </c>
      <c r="AU166" s="199" t="s">
        <v>96</v>
      </c>
      <c r="AY166" s="19" t="s">
        <v>329</v>
      </c>
      <c r="BE166" s="115">
        <f t="shared" ref="BE166:BE172" si="39">IF(O166="základná",K166,0)</f>
        <v>0</v>
      </c>
      <c r="BF166" s="115">
        <f t="shared" ref="BF166:BF172" si="40">IF(O166="znížená",K166,0)</f>
        <v>0</v>
      </c>
      <c r="BG166" s="115">
        <f t="shared" ref="BG166:BG172" si="41">IF(O166="zákl. prenesená",K166,0)</f>
        <v>0</v>
      </c>
      <c r="BH166" s="115">
        <f t="shared" ref="BH166:BH172" si="42">IF(O166="zníž. prenesená",K166,0)</f>
        <v>0</v>
      </c>
      <c r="BI166" s="115">
        <f t="shared" ref="BI166:BI172" si="43">IF(O166="nulová",K166,0)</f>
        <v>0</v>
      </c>
      <c r="BJ166" s="19" t="s">
        <v>96</v>
      </c>
      <c r="BK166" s="200">
        <f t="shared" ref="BK166:BK172" si="44">ROUND(P166*H166,3)</f>
        <v>0</v>
      </c>
      <c r="BL166" s="19" t="s">
        <v>464</v>
      </c>
      <c r="BM166" s="199" t="s">
        <v>7201</v>
      </c>
    </row>
    <row r="167" spans="1:65" s="2" customFormat="1" ht="24.2" customHeight="1">
      <c r="A167" s="37"/>
      <c r="B167" s="153"/>
      <c r="C167" s="187" t="s">
        <v>522</v>
      </c>
      <c r="D167" s="187" t="s">
        <v>331</v>
      </c>
      <c r="E167" s="188" t="s">
        <v>7202</v>
      </c>
      <c r="F167" s="189" t="s">
        <v>7203</v>
      </c>
      <c r="G167" s="190" t="s">
        <v>342</v>
      </c>
      <c r="H167" s="191">
        <v>12</v>
      </c>
      <c r="I167" s="192"/>
      <c r="J167" s="192"/>
      <c r="K167" s="191">
        <f t="shared" si="32"/>
        <v>0</v>
      </c>
      <c r="L167" s="193"/>
      <c r="M167" s="38"/>
      <c r="N167" s="194" t="s">
        <v>1</v>
      </c>
      <c r="O167" s="195" t="s">
        <v>47</v>
      </c>
      <c r="P167" s="196">
        <f t="shared" si="33"/>
        <v>0</v>
      </c>
      <c r="Q167" s="196">
        <f t="shared" si="34"/>
        <v>0</v>
      </c>
      <c r="R167" s="196">
        <f t="shared" si="35"/>
        <v>0</v>
      </c>
      <c r="S167" s="66"/>
      <c r="T167" s="197">
        <f t="shared" si="36"/>
        <v>0</v>
      </c>
      <c r="U167" s="197">
        <v>1.0399999999999999E-3</v>
      </c>
      <c r="V167" s="197">
        <f t="shared" si="37"/>
        <v>1.2479999999999998E-2</v>
      </c>
      <c r="W167" s="197">
        <v>0</v>
      </c>
      <c r="X167" s="198">
        <f t="shared" si="38"/>
        <v>0</v>
      </c>
      <c r="Y167" s="37"/>
      <c r="Z167" s="37"/>
      <c r="AA167" s="37"/>
      <c r="AB167" s="37"/>
      <c r="AC167" s="37"/>
      <c r="AD167" s="37"/>
      <c r="AE167" s="37"/>
      <c r="AR167" s="199" t="s">
        <v>464</v>
      </c>
      <c r="AT167" s="199" t="s">
        <v>331</v>
      </c>
      <c r="AU167" s="199" t="s">
        <v>96</v>
      </c>
      <c r="AY167" s="19" t="s">
        <v>329</v>
      </c>
      <c r="BE167" s="115">
        <f t="shared" si="39"/>
        <v>0</v>
      </c>
      <c r="BF167" s="115">
        <f t="shared" si="40"/>
        <v>0</v>
      </c>
      <c r="BG167" s="115">
        <f t="shared" si="41"/>
        <v>0</v>
      </c>
      <c r="BH167" s="115">
        <f t="shared" si="42"/>
        <v>0</v>
      </c>
      <c r="BI167" s="115">
        <f t="shared" si="43"/>
        <v>0</v>
      </c>
      <c r="BJ167" s="19" t="s">
        <v>96</v>
      </c>
      <c r="BK167" s="200">
        <f t="shared" si="44"/>
        <v>0</v>
      </c>
      <c r="BL167" s="19" t="s">
        <v>464</v>
      </c>
      <c r="BM167" s="199" t="s">
        <v>7204</v>
      </c>
    </row>
    <row r="168" spans="1:65" s="2" customFormat="1" ht="24.2" customHeight="1">
      <c r="A168" s="37"/>
      <c r="B168" s="153"/>
      <c r="C168" s="187" t="s">
        <v>529</v>
      </c>
      <c r="D168" s="187" t="s">
        <v>331</v>
      </c>
      <c r="E168" s="188" t="s">
        <v>7205</v>
      </c>
      <c r="F168" s="189" t="s">
        <v>7206</v>
      </c>
      <c r="G168" s="190" t="s">
        <v>342</v>
      </c>
      <c r="H168" s="191">
        <v>40</v>
      </c>
      <c r="I168" s="192"/>
      <c r="J168" s="192"/>
      <c r="K168" s="191">
        <f t="shared" si="32"/>
        <v>0</v>
      </c>
      <c r="L168" s="193"/>
      <c r="M168" s="38"/>
      <c r="N168" s="194" t="s">
        <v>1</v>
      </c>
      <c r="O168" s="195" t="s">
        <v>47</v>
      </c>
      <c r="P168" s="196">
        <f t="shared" si="33"/>
        <v>0</v>
      </c>
      <c r="Q168" s="196">
        <f t="shared" si="34"/>
        <v>0</v>
      </c>
      <c r="R168" s="196">
        <f t="shared" si="35"/>
        <v>0</v>
      </c>
      <c r="S168" s="66"/>
      <c r="T168" s="197">
        <f t="shared" si="36"/>
        <v>0</v>
      </c>
      <c r="U168" s="197">
        <v>1.08E-3</v>
      </c>
      <c r="V168" s="197">
        <f t="shared" si="37"/>
        <v>4.3200000000000002E-2</v>
      </c>
      <c r="W168" s="197">
        <v>0</v>
      </c>
      <c r="X168" s="198">
        <f t="shared" si="38"/>
        <v>0</v>
      </c>
      <c r="Y168" s="37"/>
      <c r="Z168" s="37"/>
      <c r="AA168" s="37"/>
      <c r="AB168" s="37"/>
      <c r="AC168" s="37"/>
      <c r="AD168" s="37"/>
      <c r="AE168" s="37"/>
      <c r="AR168" s="199" t="s">
        <v>464</v>
      </c>
      <c r="AT168" s="199" t="s">
        <v>331</v>
      </c>
      <c r="AU168" s="199" t="s">
        <v>96</v>
      </c>
      <c r="AY168" s="19" t="s">
        <v>329</v>
      </c>
      <c r="BE168" s="115">
        <f t="shared" si="39"/>
        <v>0</v>
      </c>
      <c r="BF168" s="115">
        <f t="shared" si="40"/>
        <v>0</v>
      </c>
      <c r="BG168" s="115">
        <f t="shared" si="41"/>
        <v>0</v>
      </c>
      <c r="BH168" s="115">
        <f t="shared" si="42"/>
        <v>0</v>
      </c>
      <c r="BI168" s="115">
        <f t="shared" si="43"/>
        <v>0</v>
      </c>
      <c r="BJ168" s="19" t="s">
        <v>96</v>
      </c>
      <c r="BK168" s="200">
        <f t="shared" si="44"/>
        <v>0</v>
      </c>
      <c r="BL168" s="19" t="s">
        <v>464</v>
      </c>
      <c r="BM168" s="199" t="s">
        <v>7207</v>
      </c>
    </row>
    <row r="169" spans="1:65" s="2" customFormat="1" ht="24.2" customHeight="1">
      <c r="A169" s="37"/>
      <c r="B169" s="153"/>
      <c r="C169" s="187" t="s">
        <v>540</v>
      </c>
      <c r="D169" s="187" t="s">
        <v>331</v>
      </c>
      <c r="E169" s="188" t="s">
        <v>7208</v>
      </c>
      <c r="F169" s="189" t="s">
        <v>7209</v>
      </c>
      <c r="G169" s="190" t="s">
        <v>342</v>
      </c>
      <c r="H169" s="191">
        <v>120</v>
      </c>
      <c r="I169" s="192"/>
      <c r="J169" s="192"/>
      <c r="K169" s="191">
        <f t="shared" si="32"/>
        <v>0</v>
      </c>
      <c r="L169" s="193"/>
      <c r="M169" s="38"/>
      <c r="N169" s="194" t="s">
        <v>1</v>
      </c>
      <c r="O169" s="195" t="s">
        <v>47</v>
      </c>
      <c r="P169" s="196">
        <f t="shared" si="33"/>
        <v>0</v>
      </c>
      <c r="Q169" s="196">
        <f t="shared" si="34"/>
        <v>0</v>
      </c>
      <c r="R169" s="196">
        <f t="shared" si="35"/>
        <v>0</v>
      </c>
      <c r="S169" s="66"/>
      <c r="T169" s="197">
        <f t="shared" si="36"/>
        <v>0</v>
      </c>
      <c r="U169" s="197">
        <v>1.73E-3</v>
      </c>
      <c r="V169" s="197">
        <f t="shared" si="37"/>
        <v>0.20760000000000001</v>
      </c>
      <c r="W169" s="197">
        <v>0</v>
      </c>
      <c r="X169" s="198">
        <f t="shared" si="38"/>
        <v>0</v>
      </c>
      <c r="Y169" s="37"/>
      <c r="Z169" s="37"/>
      <c r="AA169" s="37"/>
      <c r="AB169" s="37"/>
      <c r="AC169" s="37"/>
      <c r="AD169" s="37"/>
      <c r="AE169" s="37"/>
      <c r="AR169" s="199" t="s">
        <v>464</v>
      </c>
      <c r="AT169" s="199" t="s">
        <v>331</v>
      </c>
      <c r="AU169" s="199" t="s">
        <v>96</v>
      </c>
      <c r="AY169" s="19" t="s">
        <v>329</v>
      </c>
      <c r="BE169" s="115">
        <f t="shared" si="39"/>
        <v>0</v>
      </c>
      <c r="BF169" s="115">
        <f t="shared" si="40"/>
        <v>0</v>
      </c>
      <c r="BG169" s="115">
        <f t="shared" si="41"/>
        <v>0</v>
      </c>
      <c r="BH169" s="115">
        <f t="shared" si="42"/>
        <v>0</v>
      </c>
      <c r="BI169" s="115">
        <f t="shared" si="43"/>
        <v>0</v>
      </c>
      <c r="BJ169" s="19" t="s">
        <v>96</v>
      </c>
      <c r="BK169" s="200">
        <f t="shared" si="44"/>
        <v>0</v>
      </c>
      <c r="BL169" s="19" t="s">
        <v>464</v>
      </c>
      <c r="BM169" s="199" t="s">
        <v>7210</v>
      </c>
    </row>
    <row r="170" spans="1:65" s="2" customFormat="1" ht="24.2" customHeight="1">
      <c r="A170" s="37"/>
      <c r="B170" s="153"/>
      <c r="C170" s="187" t="s">
        <v>550</v>
      </c>
      <c r="D170" s="187" t="s">
        <v>331</v>
      </c>
      <c r="E170" s="188" t="s">
        <v>7211</v>
      </c>
      <c r="F170" s="189" t="s">
        <v>7212</v>
      </c>
      <c r="G170" s="190" t="s">
        <v>646</v>
      </c>
      <c r="H170" s="191">
        <v>6</v>
      </c>
      <c r="I170" s="192"/>
      <c r="J170" s="192"/>
      <c r="K170" s="191">
        <f t="shared" si="32"/>
        <v>0</v>
      </c>
      <c r="L170" s="193"/>
      <c r="M170" s="38"/>
      <c r="N170" s="194" t="s">
        <v>1</v>
      </c>
      <c r="O170" s="195" t="s">
        <v>47</v>
      </c>
      <c r="P170" s="196">
        <f t="shared" si="33"/>
        <v>0</v>
      </c>
      <c r="Q170" s="196">
        <f t="shared" si="34"/>
        <v>0</v>
      </c>
      <c r="R170" s="196">
        <f t="shared" si="35"/>
        <v>0</v>
      </c>
      <c r="S170" s="66"/>
      <c r="T170" s="197">
        <f t="shared" si="36"/>
        <v>0</v>
      </c>
      <c r="U170" s="197">
        <v>5.0000000000000002E-5</v>
      </c>
      <c r="V170" s="197">
        <f t="shared" si="37"/>
        <v>3.0000000000000003E-4</v>
      </c>
      <c r="W170" s="197">
        <v>0</v>
      </c>
      <c r="X170" s="198">
        <f t="shared" si="38"/>
        <v>0</v>
      </c>
      <c r="Y170" s="37"/>
      <c r="Z170" s="37"/>
      <c r="AA170" s="37"/>
      <c r="AB170" s="37"/>
      <c r="AC170" s="37"/>
      <c r="AD170" s="37"/>
      <c r="AE170" s="37"/>
      <c r="AR170" s="199" t="s">
        <v>464</v>
      </c>
      <c r="AT170" s="199" t="s">
        <v>331</v>
      </c>
      <c r="AU170" s="199" t="s">
        <v>96</v>
      </c>
      <c r="AY170" s="19" t="s">
        <v>329</v>
      </c>
      <c r="BE170" s="115">
        <f t="shared" si="39"/>
        <v>0</v>
      </c>
      <c r="BF170" s="115">
        <f t="shared" si="40"/>
        <v>0</v>
      </c>
      <c r="BG170" s="115">
        <f t="shared" si="41"/>
        <v>0</v>
      </c>
      <c r="BH170" s="115">
        <f t="shared" si="42"/>
        <v>0</v>
      </c>
      <c r="BI170" s="115">
        <f t="shared" si="43"/>
        <v>0</v>
      </c>
      <c r="BJ170" s="19" t="s">
        <v>96</v>
      </c>
      <c r="BK170" s="200">
        <f t="shared" si="44"/>
        <v>0</v>
      </c>
      <c r="BL170" s="19" t="s">
        <v>464</v>
      </c>
      <c r="BM170" s="199" t="s">
        <v>7213</v>
      </c>
    </row>
    <row r="171" spans="1:65" s="2" customFormat="1" ht="24.2" customHeight="1">
      <c r="A171" s="37"/>
      <c r="B171" s="153"/>
      <c r="C171" s="233" t="s">
        <v>564</v>
      </c>
      <c r="D171" s="233" t="s">
        <v>483</v>
      </c>
      <c r="E171" s="234" t="s">
        <v>7214</v>
      </c>
      <c r="F171" s="235" t="s">
        <v>7215</v>
      </c>
      <c r="G171" s="236" t="s">
        <v>646</v>
      </c>
      <c r="H171" s="237">
        <v>6</v>
      </c>
      <c r="I171" s="238"/>
      <c r="J171" s="239"/>
      <c r="K171" s="237">
        <f t="shared" si="32"/>
        <v>0</v>
      </c>
      <c r="L171" s="239"/>
      <c r="M171" s="240"/>
      <c r="N171" s="241" t="s">
        <v>1</v>
      </c>
      <c r="O171" s="195" t="s">
        <v>47</v>
      </c>
      <c r="P171" s="196">
        <f t="shared" si="33"/>
        <v>0</v>
      </c>
      <c r="Q171" s="196">
        <f t="shared" si="34"/>
        <v>0</v>
      </c>
      <c r="R171" s="196">
        <f t="shared" si="35"/>
        <v>0</v>
      </c>
      <c r="S171" s="66"/>
      <c r="T171" s="197">
        <f t="shared" si="36"/>
        <v>0</v>
      </c>
      <c r="U171" s="197">
        <v>6.4999999999999997E-4</v>
      </c>
      <c r="V171" s="197">
        <f t="shared" si="37"/>
        <v>3.8999999999999998E-3</v>
      </c>
      <c r="W171" s="197">
        <v>0</v>
      </c>
      <c r="X171" s="198">
        <f t="shared" si="38"/>
        <v>0</v>
      </c>
      <c r="Y171" s="37"/>
      <c r="Z171" s="37"/>
      <c r="AA171" s="37"/>
      <c r="AB171" s="37"/>
      <c r="AC171" s="37"/>
      <c r="AD171" s="37"/>
      <c r="AE171" s="37"/>
      <c r="AR171" s="199" t="s">
        <v>595</v>
      </c>
      <c r="AT171" s="199" t="s">
        <v>483</v>
      </c>
      <c r="AU171" s="199" t="s">
        <v>96</v>
      </c>
      <c r="AY171" s="19" t="s">
        <v>329</v>
      </c>
      <c r="BE171" s="115">
        <f t="shared" si="39"/>
        <v>0</v>
      </c>
      <c r="BF171" s="115">
        <f t="shared" si="40"/>
        <v>0</v>
      </c>
      <c r="BG171" s="115">
        <f t="shared" si="41"/>
        <v>0</v>
      </c>
      <c r="BH171" s="115">
        <f t="shared" si="42"/>
        <v>0</v>
      </c>
      <c r="BI171" s="115">
        <f t="shared" si="43"/>
        <v>0</v>
      </c>
      <c r="BJ171" s="19" t="s">
        <v>96</v>
      </c>
      <c r="BK171" s="200">
        <f t="shared" si="44"/>
        <v>0</v>
      </c>
      <c r="BL171" s="19" t="s">
        <v>464</v>
      </c>
      <c r="BM171" s="199" t="s">
        <v>7216</v>
      </c>
    </row>
    <row r="172" spans="1:65" s="2" customFormat="1" ht="21.75" customHeight="1">
      <c r="A172" s="37"/>
      <c r="B172" s="153"/>
      <c r="C172" s="187" t="s">
        <v>577</v>
      </c>
      <c r="D172" s="187" t="s">
        <v>331</v>
      </c>
      <c r="E172" s="188" t="s">
        <v>7217</v>
      </c>
      <c r="F172" s="189" t="s">
        <v>7218</v>
      </c>
      <c r="G172" s="190" t="s">
        <v>342</v>
      </c>
      <c r="H172" s="191">
        <v>184</v>
      </c>
      <c r="I172" s="192"/>
      <c r="J172" s="192"/>
      <c r="K172" s="191">
        <f t="shared" si="32"/>
        <v>0</v>
      </c>
      <c r="L172" s="193"/>
      <c r="M172" s="38"/>
      <c r="N172" s="194" t="s">
        <v>1</v>
      </c>
      <c r="O172" s="195" t="s">
        <v>47</v>
      </c>
      <c r="P172" s="196">
        <f t="shared" si="33"/>
        <v>0</v>
      </c>
      <c r="Q172" s="196">
        <f t="shared" si="34"/>
        <v>0</v>
      </c>
      <c r="R172" s="196">
        <f t="shared" si="35"/>
        <v>0</v>
      </c>
      <c r="S172" s="66"/>
      <c r="T172" s="197">
        <f t="shared" si="36"/>
        <v>0</v>
      </c>
      <c r="U172" s="197">
        <v>0</v>
      </c>
      <c r="V172" s="197">
        <f t="shared" si="37"/>
        <v>0</v>
      </c>
      <c r="W172" s="197">
        <v>0</v>
      </c>
      <c r="X172" s="198">
        <f t="shared" si="38"/>
        <v>0</v>
      </c>
      <c r="Y172" s="37"/>
      <c r="Z172" s="37"/>
      <c r="AA172" s="37"/>
      <c r="AB172" s="37"/>
      <c r="AC172" s="37"/>
      <c r="AD172" s="37"/>
      <c r="AE172" s="37"/>
      <c r="AR172" s="199" t="s">
        <v>464</v>
      </c>
      <c r="AT172" s="199" t="s">
        <v>331</v>
      </c>
      <c r="AU172" s="199" t="s">
        <v>96</v>
      </c>
      <c r="AY172" s="19" t="s">
        <v>329</v>
      </c>
      <c r="BE172" s="115">
        <f t="shared" si="39"/>
        <v>0</v>
      </c>
      <c r="BF172" s="115">
        <f t="shared" si="40"/>
        <v>0</v>
      </c>
      <c r="BG172" s="115">
        <f t="shared" si="41"/>
        <v>0</v>
      </c>
      <c r="BH172" s="115">
        <f t="shared" si="42"/>
        <v>0</v>
      </c>
      <c r="BI172" s="115">
        <f t="shared" si="43"/>
        <v>0</v>
      </c>
      <c r="BJ172" s="19" t="s">
        <v>96</v>
      </c>
      <c r="BK172" s="200">
        <f t="shared" si="44"/>
        <v>0</v>
      </c>
      <c r="BL172" s="19" t="s">
        <v>464</v>
      </c>
      <c r="BM172" s="199" t="s">
        <v>7219</v>
      </c>
    </row>
    <row r="173" spans="1:65" s="13" customFormat="1" ht="11.25">
      <c r="B173" s="201"/>
      <c r="D173" s="202" t="s">
        <v>348</v>
      </c>
      <c r="E173" s="203" t="s">
        <v>1</v>
      </c>
      <c r="F173" s="204" t="s">
        <v>7220</v>
      </c>
      <c r="H173" s="205">
        <v>184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348</v>
      </c>
      <c r="AU173" s="203" t="s">
        <v>96</v>
      </c>
      <c r="AV173" s="13" t="s">
        <v>96</v>
      </c>
      <c r="AW173" s="13" t="s">
        <v>4</v>
      </c>
      <c r="AX173" s="13" t="s">
        <v>90</v>
      </c>
      <c r="AY173" s="203" t="s">
        <v>329</v>
      </c>
    </row>
    <row r="174" spans="1:65" s="2" customFormat="1" ht="24.2" customHeight="1">
      <c r="A174" s="37"/>
      <c r="B174" s="153"/>
      <c r="C174" s="187" t="s">
        <v>583</v>
      </c>
      <c r="D174" s="187" t="s">
        <v>331</v>
      </c>
      <c r="E174" s="188" t="s">
        <v>6677</v>
      </c>
      <c r="F174" s="189" t="s">
        <v>6678</v>
      </c>
      <c r="G174" s="190" t="s">
        <v>486</v>
      </c>
      <c r="H174" s="191">
        <v>0.27800000000000002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464</v>
      </c>
      <c r="AT174" s="199" t="s">
        <v>331</v>
      </c>
      <c r="AU174" s="199" t="s">
        <v>96</v>
      </c>
      <c r="AY174" s="19" t="s">
        <v>329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464</v>
      </c>
      <c r="BM174" s="199" t="s">
        <v>7221</v>
      </c>
    </row>
    <row r="175" spans="1:65" s="12" customFormat="1" ht="22.9" customHeight="1">
      <c r="B175" s="173"/>
      <c r="D175" s="174" t="s">
        <v>82</v>
      </c>
      <c r="E175" s="185" t="s">
        <v>6680</v>
      </c>
      <c r="F175" s="185" t="s">
        <v>7222</v>
      </c>
      <c r="I175" s="176"/>
      <c r="J175" s="176"/>
      <c r="K175" s="186">
        <f>BK175</f>
        <v>0</v>
      </c>
      <c r="M175" s="173"/>
      <c r="N175" s="178"/>
      <c r="O175" s="179"/>
      <c r="P175" s="179"/>
      <c r="Q175" s="180">
        <f>SUM(Q176:Q178)</f>
        <v>0</v>
      </c>
      <c r="R175" s="180">
        <f>SUM(R176:R178)</f>
        <v>0</v>
      </c>
      <c r="S175" s="179"/>
      <c r="T175" s="181">
        <f>SUM(T176:T178)</f>
        <v>0</v>
      </c>
      <c r="U175" s="179"/>
      <c r="V175" s="181">
        <f>SUM(V176:V178)</f>
        <v>4.9200000000000008E-3</v>
      </c>
      <c r="W175" s="179"/>
      <c r="X175" s="182">
        <f>SUM(X176:X178)</f>
        <v>0</v>
      </c>
      <c r="AR175" s="174" t="s">
        <v>96</v>
      </c>
      <c r="AT175" s="183" t="s">
        <v>82</v>
      </c>
      <c r="AU175" s="183" t="s">
        <v>90</v>
      </c>
      <c r="AY175" s="174" t="s">
        <v>329</v>
      </c>
      <c r="BK175" s="184">
        <f>SUM(BK176:BK178)</f>
        <v>0</v>
      </c>
    </row>
    <row r="176" spans="1:65" s="2" customFormat="1" ht="24.2" customHeight="1">
      <c r="A176" s="37"/>
      <c r="B176" s="153"/>
      <c r="C176" s="187" t="s">
        <v>588</v>
      </c>
      <c r="D176" s="187" t="s">
        <v>331</v>
      </c>
      <c r="E176" s="188" t="s">
        <v>6836</v>
      </c>
      <c r="F176" s="189" t="s">
        <v>6837</v>
      </c>
      <c r="G176" s="190" t="s">
        <v>646</v>
      </c>
      <c r="H176" s="191">
        <v>12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1.0000000000000001E-5</v>
      </c>
      <c r="V176" s="197">
        <f>U176*H176</f>
        <v>1.2000000000000002E-4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464</v>
      </c>
      <c r="AT176" s="199" t="s">
        <v>331</v>
      </c>
      <c r="AU176" s="199" t="s">
        <v>96</v>
      </c>
      <c r="AY176" s="19" t="s">
        <v>329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464</v>
      </c>
      <c r="BM176" s="199" t="s">
        <v>7223</v>
      </c>
    </row>
    <row r="177" spans="1:65" s="2" customFormat="1" ht="37.9" customHeight="1">
      <c r="A177" s="37"/>
      <c r="B177" s="153"/>
      <c r="C177" s="233" t="s">
        <v>595</v>
      </c>
      <c r="D177" s="233" t="s">
        <v>483</v>
      </c>
      <c r="E177" s="234" t="s">
        <v>7224</v>
      </c>
      <c r="F177" s="235" t="s">
        <v>7225</v>
      </c>
      <c r="G177" s="236" t="s">
        <v>646</v>
      </c>
      <c r="H177" s="237">
        <v>12</v>
      </c>
      <c r="I177" s="238"/>
      <c r="J177" s="239"/>
      <c r="K177" s="237">
        <f>ROUND(P177*H177,3)</f>
        <v>0</v>
      </c>
      <c r="L177" s="239"/>
      <c r="M177" s="240"/>
      <c r="N177" s="241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4.0000000000000002E-4</v>
      </c>
      <c r="V177" s="197">
        <f>U177*H177</f>
        <v>4.8000000000000004E-3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595</v>
      </c>
      <c r="AT177" s="199" t="s">
        <v>483</v>
      </c>
      <c r="AU177" s="199" t="s">
        <v>96</v>
      </c>
      <c r="AY177" s="19" t="s">
        <v>329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464</v>
      </c>
      <c r="BM177" s="199" t="s">
        <v>7226</v>
      </c>
    </row>
    <row r="178" spans="1:65" s="2" customFormat="1" ht="21.75" customHeight="1">
      <c r="A178" s="37"/>
      <c r="B178" s="153"/>
      <c r="C178" s="187" t="s">
        <v>601</v>
      </c>
      <c r="D178" s="187" t="s">
        <v>331</v>
      </c>
      <c r="E178" s="188" t="s">
        <v>6871</v>
      </c>
      <c r="F178" s="189" t="s">
        <v>6829</v>
      </c>
      <c r="G178" s="190" t="s">
        <v>486</v>
      </c>
      <c r="H178" s="191">
        <v>5.0000000000000001E-3</v>
      </c>
      <c r="I178" s="192"/>
      <c r="J178" s="192"/>
      <c r="K178" s="191">
        <f>ROUND(P178*H178,3)</f>
        <v>0</v>
      </c>
      <c r="L178" s="193"/>
      <c r="M178" s="38"/>
      <c r="N178" s="242" t="s">
        <v>1</v>
      </c>
      <c r="O178" s="243" t="s">
        <v>47</v>
      </c>
      <c r="P178" s="244">
        <f>I178+J178</f>
        <v>0</v>
      </c>
      <c r="Q178" s="244">
        <f>ROUND(I178*H178,3)</f>
        <v>0</v>
      </c>
      <c r="R178" s="244">
        <f>ROUND(J178*H178,3)</f>
        <v>0</v>
      </c>
      <c r="S178" s="245"/>
      <c r="T178" s="246">
        <f>S178*H178</f>
        <v>0</v>
      </c>
      <c r="U178" s="246">
        <v>0</v>
      </c>
      <c r="V178" s="246">
        <f>U178*H178</f>
        <v>0</v>
      </c>
      <c r="W178" s="246">
        <v>0</v>
      </c>
      <c r="X178" s="247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464</v>
      </c>
      <c r="AT178" s="199" t="s">
        <v>331</v>
      </c>
      <c r="AU178" s="199" t="s">
        <v>96</v>
      </c>
      <c r="AY178" s="19" t="s">
        <v>329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464</v>
      </c>
      <c r="BM178" s="199" t="s">
        <v>7227</v>
      </c>
    </row>
    <row r="179" spans="1:65" s="2" customFormat="1" ht="6.95" customHeight="1">
      <c r="A179" s="37"/>
      <c r="B179" s="55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38"/>
      <c r="N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</row>
  </sheetData>
  <autoFilter ref="C138:L178" xr:uid="{00000000-0009-0000-0000-00001A000000}"/>
  <mergeCells count="20">
    <mergeCell ref="E125:H125"/>
    <mergeCell ref="E129:H129"/>
    <mergeCell ref="E127:H127"/>
    <mergeCell ref="E131:H131"/>
    <mergeCell ref="M2:Z2"/>
    <mergeCell ref="D109:F109"/>
    <mergeCell ref="D110:F110"/>
    <mergeCell ref="D111:F111"/>
    <mergeCell ref="D112:F112"/>
    <mergeCell ref="D113:F113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BM37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191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6454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7228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K106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ROUND((SUM(BE106:BE113) + SUM(BE135:BE371)),  2)</f>
        <v>0</v>
      </c>
      <c r="G39" s="130"/>
      <c r="H39" s="130"/>
      <c r="I39" s="131">
        <v>0.2</v>
      </c>
      <c r="J39" s="130"/>
      <c r="K39" s="129">
        <f>ROUND(((SUM(BE106:BE113) + SUM(BE135:BE371))*I39),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ROUND((SUM(BF106:BF113) + SUM(BF135:BF371)),  2)</f>
        <v>0</v>
      </c>
      <c r="G40" s="130"/>
      <c r="H40" s="130"/>
      <c r="I40" s="131">
        <v>0.2</v>
      </c>
      <c r="J40" s="130"/>
      <c r="K40" s="129">
        <f>ROUND(((SUM(BF106:BF113) + SUM(BF135:BF371))*I40),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ROUND((SUM(BG106:BG113) + SUM(BG135:BG371)),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ROUND((SUM(BH106:BH113) + SUM(BH135:BH371)),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ROUND((SUM(BI106:BI113) + SUM(BI135:BI371)),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6454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05.02 - Zdravotechnické inštalácie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>Q135</f>
        <v>0</v>
      </c>
      <c r="J98" s="79">
        <f>R135</f>
        <v>0</v>
      </c>
      <c r="K98" s="79">
        <f>K135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7229</v>
      </c>
      <c r="E99" s="145"/>
      <c r="F99" s="145"/>
      <c r="G99" s="145"/>
      <c r="H99" s="145"/>
      <c r="I99" s="146">
        <f>Q136</f>
        <v>0</v>
      </c>
      <c r="J99" s="146">
        <f>R136</f>
        <v>0</v>
      </c>
      <c r="K99" s="146">
        <f>K136</f>
        <v>0</v>
      </c>
      <c r="M99" s="143"/>
    </row>
    <row r="100" spans="1:65" s="9" customFormat="1" ht="24.95" customHeight="1">
      <c r="B100" s="143"/>
      <c r="D100" s="144" t="s">
        <v>7230</v>
      </c>
      <c r="E100" s="145"/>
      <c r="F100" s="145"/>
      <c r="G100" s="145"/>
      <c r="H100" s="145"/>
      <c r="I100" s="146">
        <f>Q168</f>
        <v>0</v>
      </c>
      <c r="J100" s="146">
        <f>R168</f>
        <v>0</v>
      </c>
      <c r="K100" s="146">
        <f>K168</f>
        <v>0</v>
      </c>
      <c r="M100" s="143"/>
    </row>
    <row r="101" spans="1:65" s="9" customFormat="1" ht="24.95" customHeight="1">
      <c r="B101" s="143"/>
      <c r="D101" s="144" t="s">
        <v>7231</v>
      </c>
      <c r="E101" s="145"/>
      <c r="F101" s="145"/>
      <c r="G101" s="145"/>
      <c r="H101" s="145"/>
      <c r="I101" s="146">
        <f>Q219</f>
        <v>0</v>
      </c>
      <c r="J101" s="146">
        <f>R219</f>
        <v>0</v>
      </c>
      <c r="K101" s="146">
        <f>K219</f>
        <v>0</v>
      </c>
      <c r="M101" s="143"/>
    </row>
    <row r="102" spans="1:65" s="9" customFormat="1" ht="24.95" customHeight="1">
      <c r="B102" s="143"/>
      <c r="D102" s="144" t="s">
        <v>7232</v>
      </c>
      <c r="E102" s="145"/>
      <c r="F102" s="145"/>
      <c r="G102" s="145"/>
      <c r="H102" s="145"/>
      <c r="I102" s="146">
        <f>Q285</f>
        <v>0</v>
      </c>
      <c r="J102" s="146">
        <f>R285</f>
        <v>0</v>
      </c>
      <c r="K102" s="146">
        <f>K285</f>
        <v>0</v>
      </c>
      <c r="M102" s="143"/>
    </row>
    <row r="103" spans="1:65" s="9" customFormat="1" ht="24.95" customHeight="1">
      <c r="B103" s="143"/>
      <c r="D103" s="144" t="s">
        <v>7233</v>
      </c>
      <c r="E103" s="145"/>
      <c r="F103" s="145"/>
      <c r="G103" s="145"/>
      <c r="H103" s="145"/>
      <c r="I103" s="146">
        <f>Q296</f>
        <v>0</v>
      </c>
      <c r="J103" s="146">
        <f>R296</f>
        <v>0</v>
      </c>
      <c r="K103" s="146">
        <f>K296</f>
        <v>0</v>
      </c>
      <c r="M103" s="143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302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323" t="s">
        <v>303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ref="BE107:BE112" si="0">IF(O107="základná",K107,0)</f>
        <v>0</v>
      </c>
      <c r="BF107" s="160">
        <f t="shared" ref="BF107:BF112" si="1">IF(O107="znížená",K107,0)</f>
        <v>0</v>
      </c>
      <c r="BG107" s="160">
        <f t="shared" ref="BG107:BG112" si="2">IF(O107="zákl. prenesená",K107,0)</f>
        <v>0</v>
      </c>
      <c r="BH107" s="160">
        <f t="shared" ref="BH107:BH112" si="3">IF(O107="zníž. prenesená",K107,0)</f>
        <v>0</v>
      </c>
      <c r="BI107" s="160">
        <f t="shared" ref="BI107:BI112" si="4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305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304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306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si="0"/>
        <v>0</v>
      </c>
      <c r="BF109" s="160">
        <f t="shared" si="1"/>
        <v>0</v>
      </c>
      <c r="BG109" s="160">
        <f t="shared" si="2"/>
        <v>0</v>
      </c>
      <c r="BH109" s="160">
        <f t="shared" si="3"/>
        <v>0</v>
      </c>
      <c r="BI109" s="160">
        <f t="shared" si="4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307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308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309</v>
      </c>
      <c r="E112" s="154"/>
      <c r="F112" s="154"/>
      <c r="G112" s="154"/>
      <c r="H112" s="154"/>
      <c r="I112" s="154"/>
      <c r="J112" s="154"/>
      <c r="K112" s="112">
        <f>ROUND(K32*T112,2)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310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31" s="2" customFormat="1" ht="11.25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266</v>
      </c>
      <c r="D114" s="119"/>
      <c r="E114" s="119"/>
      <c r="F114" s="119"/>
      <c r="G114" s="119"/>
      <c r="H114" s="119"/>
      <c r="I114" s="119"/>
      <c r="J114" s="119"/>
      <c r="K114" s="120">
        <f>ROUND(K98+K106,2)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311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24" t="str">
        <f>E7</f>
        <v>Krytá plaváreň Lučenec</v>
      </c>
      <c r="F123" s="325"/>
      <c r="G123" s="325"/>
      <c r="H123" s="325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272</v>
      </c>
      <c r="M124" s="22"/>
    </row>
    <row r="125" spans="1:31" s="2" customFormat="1" ht="16.5" customHeight="1">
      <c r="A125" s="37"/>
      <c r="B125" s="38"/>
      <c r="C125" s="37"/>
      <c r="D125" s="37"/>
      <c r="E125" s="324" t="s">
        <v>6454</v>
      </c>
      <c r="F125" s="326"/>
      <c r="G125" s="326"/>
      <c r="H125" s="326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274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6.5" customHeight="1">
      <c r="A127" s="37"/>
      <c r="B127" s="38"/>
      <c r="C127" s="37"/>
      <c r="D127" s="37"/>
      <c r="E127" s="305" t="str">
        <f>E11</f>
        <v>05.02 - Zdravotechnické inštalácie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19</v>
      </c>
      <c r="D129" s="37"/>
      <c r="E129" s="37"/>
      <c r="F129" s="27" t="str">
        <f>F14</f>
        <v>ul. Športová, Lučenec</v>
      </c>
      <c r="G129" s="37"/>
      <c r="H129" s="37"/>
      <c r="I129" s="29" t="s">
        <v>21</v>
      </c>
      <c r="J129" s="63" t="str">
        <f>IF(J14="","",J14)</f>
        <v>21. 4. 2022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23</v>
      </c>
      <c r="D131" s="37"/>
      <c r="E131" s="37"/>
      <c r="F131" s="27" t="str">
        <f>E17</f>
        <v>Mesto Lučenec</v>
      </c>
      <c r="G131" s="37"/>
      <c r="H131" s="37"/>
      <c r="I131" s="29" t="s">
        <v>29</v>
      </c>
      <c r="J131" s="32" t="str">
        <f>E23</f>
        <v>Aproving, s.r.o.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27</v>
      </c>
      <c r="D132" s="37"/>
      <c r="E132" s="37"/>
      <c r="F132" s="27" t="str">
        <f>IF(E20="","",E20)</f>
        <v>Vyplň údaj</v>
      </c>
      <c r="G132" s="37"/>
      <c r="H132" s="37"/>
      <c r="I132" s="29" t="s">
        <v>34</v>
      </c>
      <c r="J132" s="32" t="str">
        <f>E26</f>
        <v xml:space="preserve"> 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0.3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11" customFormat="1" ht="29.25" customHeight="1">
      <c r="A134" s="161"/>
      <c r="B134" s="162"/>
      <c r="C134" s="163" t="s">
        <v>312</v>
      </c>
      <c r="D134" s="164" t="s">
        <v>66</v>
      </c>
      <c r="E134" s="164" t="s">
        <v>62</v>
      </c>
      <c r="F134" s="164" t="s">
        <v>63</v>
      </c>
      <c r="G134" s="164" t="s">
        <v>313</v>
      </c>
      <c r="H134" s="164" t="s">
        <v>314</v>
      </c>
      <c r="I134" s="164" t="s">
        <v>315</v>
      </c>
      <c r="J134" s="164" t="s">
        <v>316</v>
      </c>
      <c r="K134" s="165" t="s">
        <v>281</v>
      </c>
      <c r="L134" s="166" t="s">
        <v>317</v>
      </c>
      <c r="M134" s="167"/>
      <c r="N134" s="70" t="s">
        <v>1</v>
      </c>
      <c r="O134" s="71" t="s">
        <v>45</v>
      </c>
      <c r="P134" s="71" t="s">
        <v>318</v>
      </c>
      <c r="Q134" s="71" t="s">
        <v>319</v>
      </c>
      <c r="R134" s="71" t="s">
        <v>320</v>
      </c>
      <c r="S134" s="71" t="s">
        <v>321</v>
      </c>
      <c r="T134" s="71" t="s">
        <v>322</v>
      </c>
      <c r="U134" s="71" t="s">
        <v>323</v>
      </c>
      <c r="V134" s="71" t="s">
        <v>324</v>
      </c>
      <c r="W134" s="71" t="s">
        <v>325</v>
      </c>
      <c r="X134" s="72" t="s">
        <v>326</v>
      </c>
      <c r="Y134" s="161"/>
      <c r="Z134" s="161"/>
      <c r="AA134" s="161"/>
      <c r="AB134" s="161"/>
      <c r="AC134" s="161"/>
      <c r="AD134" s="161"/>
      <c r="AE134" s="161"/>
    </row>
    <row r="135" spans="1:65" s="2" customFormat="1" ht="22.9" customHeight="1">
      <c r="A135" s="37"/>
      <c r="B135" s="38"/>
      <c r="C135" s="77" t="s">
        <v>276</v>
      </c>
      <c r="D135" s="37"/>
      <c r="E135" s="37"/>
      <c r="F135" s="37"/>
      <c r="G135" s="37"/>
      <c r="H135" s="37"/>
      <c r="I135" s="37"/>
      <c r="J135" s="37"/>
      <c r="K135" s="168">
        <f>BK135</f>
        <v>0</v>
      </c>
      <c r="L135" s="37"/>
      <c r="M135" s="38"/>
      <c r="N135" s="73"/>
      <c r="O135" s="64"/>
      <c r="P135" s="74"/>
      <c r="Q135" s="169">
        <f>Q136+Q168+Q219+Q285+Q296</f>
        <v>0</v>
      </c>
      <c r="R135" s="169">
        <f>R136+R168+R219+R285+R296</f>
        <v>0</v>
      </c>
      <c r="S135" s="74"/>
      <c r="T135" s="170">
        <f>T136+T168+T219+T285+T296</f>
        <v>0</v>
      </c>
      <c r="U135" s="74"/>
      <c r="V135" s="170">
        <f>V136+V168+V219+V285+V296</f>
        <v>1.5E-3</v>
      </c>
      <c r="W135" s="74"/>
      <c r="X135" s="171">
        <f>X136+X168+X219+X285+X296</f>
        <v>0</v>
      </c>
      <c r="Y135" s="37"/>
      <c r="Z135" s="37"/>
      <c r="AA135" s="37"/>
      <c r="AB135" s="37"/>
      <c r="AC135" s="37"/>
      <c r="AD135" s="37"/>
      <c r="AE135" s="37"/>
      <c r="AT135" s="19" t="s">
        <v>82</v>
      </c>
      <c r="AU135" s="19" t="s">
        <v>283</v>
      </c>
      <c r="BK135" s="172">
        <f>BK136+BK168+BK219+BK285+BK296</f>
        <v>0</v>
      </c>
    </row>
    <row r="136" spans="1:65" s="12" customFormat="1" ht="25.9" customHeight="1">
      <c r="B136" s="173"/>
      <c r="D136" s="174" t="s">
        <v>82</v>
      </c>
      <c r="E136" s="175" t="s">
        <v>5912</v>
      </c>
      <c r="F136" s="175" t="s">
        <v>7234</v>
      </c>
      <c r="I136" s="176"/>
      <c r="J136" s="176"/>
      <c r="K136" s="177">
        <f>BK136</f>
        <v>0</v>
      </c>
      <c r="M136" s="173"/>
      <c r="N136" s="178"/>
      <c r="O136" s="179"/>
      <c r="P136" s="179"/>
      <c r="Q136" s="180">
        <f>SUM(Q137:Q167)</f>
        <v>0</v>
      </c>
      <c r="R136" s="180">
        <f>SUM(R137:R167)</f>
        <v>0</v>
      </c>
      <c r="S136" s="179"/>
      <c r="T136" s="181">
        <f>SUM(T137:T167)</f>
        <v>0</v>
      </c>
      <c r="U136" s="179"/>
      <c r="V136" s="181">
        <f>SUM(V137:V167)</f>
        <v>0</v>
      </c>
      <c r="W136" s="179"/>
      <c r="X136" s="182">
        <f>SUM(X137:X167)</f>
        <v>0</v>
      </c>
      <c r="AR136" s="174" t="s">
        <v>90</v>
      </c>
      <c r="AT136" s="183" t="s">
        <v>82</v>
      </c>
      <c r="AU136" s="183" t="s">
        <v>83</v>
      </c>
      <c r="AY136" s="174" t="s">
        <v>329</v>
      </c>
      <c r="BK136" s="184">
        <f>SUM(BK137:BK167)</f>
        <v>0</v>
      </c>
    </row>
    <row r="137" spans="1:65" s="2" customFormat="1" ht="24.2" customHeight="1">
      <c r="A137" s="37"/>
      <c r="B137" s="153"/>
      <c r="C137" s="233" t="s">
        <v>90</v>
      </c>
      <c r="D137" s="233" t="s">
        <v>483</v>
      </c>
      <c r="E137" s="234" t="s">
        <v>7235</v>
      </c>
      <c r="F137" s="235" t="s">
        <v>7236</v>
      </c>
      <c r="G137" s="236" t="s">
        <v>342</v>
      </c>
      <c r="H137" s="237">
        <v>94</v>
      </c>
      <c r="I137" s="238"/>
      <c r="J137" s="239"/>
      <c r="K137" s="237">
        <f t="shared" ref="K137:K167" si="5">ROUND(P137*H137,3)</f>
        <v>0</v>
      </c>
      <c r="L137" s="239"/>
      <c r="M137" s="240"/>
      <c r="N137" s="241" t="s">
        <v>1</v>
      </c>
      <c r="O137" s="195" t="s">
        <v>47</v>
      </c>
      <c r="P137" s="196">
        <f t="shared" ref="P137:P167" si="6">I137+J137</f>
        <v>0</v>
      </c>
      <c r="Q137" s="196">
        <f t="shared" ref="Q137:Q167" si="7">ROUND(I137*H137,3)</f>
        <v>0</v>
      </c>
      <c r="R137" s="196">
        <f t="shared" ref="R137:R167" si="8">ROUND(J137*H137,3)</f>
        <v>0</v>
      </c>
      <c r="S137" s="66"/>
      <c r="T137" s="197">
        <f t="shared" ref="T137:T167" si="9">S137*H137</f>
        <v>0</v>
      </c>
      <c r="U137" s="197">
        <v>0</v>
      </c>
      <c r="V137" s="197">
        <f t="shared" ref="V137:V167" si="10">U137*H137</f>
        <v>0</v>
      </c>
      <c r="W137" s="197">
        <v>0</v>
      </c>
      <c r="X137" s="198">
        <f t="shared" ref="X137:X167" si="11"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364</v>
      </c>
      <c r="AT137" s="199" t="s">
        <v>483</v>
      </c>
      <c r="AU137" s="199" t="s">
        <v>90</v>
      </c>
      <c r="AY137" s="19" t="s">
        <v>329</v>
      </c>
      <c r="BE137" s="115">
        <f t="shared" ref="BE137:BE167" si="12">IF(O137="základná",K137,0)</f>
        <v>0</v>
      </c>
      <c r="BF137" s="115">
        <f t="shared" ref="BF137:BF167" si="13">IF(O137="znížená",K137,0)</f>
        <v>0</v>
      </c>
      <c r="BG137" s="115">
        <f t="shared" ref="BG137:BG167" si="14">IF(O137="zákl. prenesená",K137,0)</f>
        <v>0</v>
      </c>
      <c r="BH137" s="115">
        <f t="shared" ref="BH137:BH167" si="15">IF(O137="zníž. prenesená",K137,0)</f>
        <v>0</v>
      </c>
      <c r="BI137" s="115">
        <f t="shared" ref="BI137:BI167" si="16">IF(O137="nulová",K137,0)</f>
        <v>0</v>
      </c>
      <c r="BJ137" s="19" t="s">
        <v>96</v>
      </c>
      <c r="BK137" s="200">
        <f t="shared" ref="BK137:BK167" si="17">ROUND(P137*H137,3)</f>
        <v>0</v>
      </c>
      <c r="BL137" s="19" t="s">
        <v>335</v>
      </c>
      <c r="BM137" s="199" t="s">
        <v>96</v>
      </c>
    </row>
    <row r="138" spans="1:65" s="2" customFormat="1" ht="24.2" customHeight="1">
      <c r="A138" s="37"/>
      <c r="B138" s="153"/>
      <c r="C138" s="233" t="s">
        <v>96</v>
      </c>
      <c r="D138" s="233" t="s">
        <v>483</v>
      </c>
      <c r="E138" s="234" t="s">
        <v>7237</v>
      </c>
      <c r="F138" s="235" t="s">
        <v>7238</v>
      </c>
      <c r="G138" s="236" t="s">
        <v>342</v>
      </c>
      <c r="H138" s="237">
        <v>40</v>
      </c>
      <c r="I138" s="238"/>
      <c r="J138" s="239"/>
      <c r="K138" s="237">
        <f t="shared" si="5"/>
        <v>0</v>
      </c>
      <c r="L138" s="239"/>
      <c r="M138" s="240"/>
      <c r="N138" s="241" t="s">
        <v>1</v>
      </c>
      <c r="O138" s="195" t="s">
        <v>47</v>
      </c>
      <c r="P138" s="196">
        <f t="shared" si="6"/>
        <v>0</v>
      </c>
      <c r="Q138" s="196">
        <f t="shared" si="7"/>
        <v>0</v>
      </c>
      <c r="R138" s="196">
        <f t="shared" si="8"/>
        <v>0</v>
      </c>
      <c r="S138" s="66"/>
      <c r="T138" s="197">
        <f t="shared" si="9"/>
        <v>0</v>
      </c>
      <c r="U138" s="197">
        <v>0</v>
      </c>
      <c r="V138" s="197">
        <f t="shared" si="10"/>
        <v>0</v>
      </c>
      <c r="W138" s="197">
        <v>0</v>
      </c>
      <c r="X138" s="198">
        <f t="shared" si="11"/>
        <v>0</v>
      </c>
      <c r="Y138" s="37"/>
      <c r="Z138" s="37"/>
      <c r="AA138" s="37"/>
      <c r="AB138" s="37"/>
      <c r="AC138" s="37"/>
      <c r="AD138" s="37"/>
      <c r="AE138" s="37"/>
      <c r="AR138" s="199" t="s">
        <v>364</v>
      </c>
      <c r="AT138" s="199" t="s">
        <v>483</v>
      </c>
      <c r="AU138" s="199" t="s">
        <v>90</v>
      </c>
      <c r="AY138" s="19" t="s">
        <v>329</v>
      </c>
      <c r="BE138" s="115">
        <f t="shared" si="12"/>
        <v>0</v>
      </c>
      <c r="BF138" s="115">
        <f t="shared" si="13"/>
        <v>0</v>
      </c>
      <c r="BG138" s="115">
        <f t="shared" si="14"/>
        <v>0</v>
      </c>
      <c r="BH138" s="115">
        <f t="shared" si="15"/>
        <v>0</v>
      </c>
      <c r="BI138" s="115">
        <f t="shared" si="16"/>
        <v>0</v>
      </c>
      <c r="BJ138" s="19" t="s">
        <v>96</v>
      </c>
      <c r="BK138" s="200">
        <f t="shared" si="17"/>
        <v>0</v>
      </c>
      <c r="BL138" s="19" t="s">
        <v>335</v>
      </c>
      <c r="BM138" s="199" t="s">
        <v>335</v>
      </c>
    </row>
    <row r="139" spans="1:65" s="2" customFormat="1" ht="24.2" customHeight="1">
      <c r="A139" s="37"/>
      <c r="B139" s="153"/>
      <c r="C139" s="233" t="s">
        <v>178</v>
      </c>
      <c r="D139" s="233" t="s">
        <v>483</v>
      </c>
      <c r="E139" s="234" t="s">
        <v>7239</v>
      </c>
      <c r="F139" s="235" t="s">
        <v>7240</v>
      </c>
      <c r="G139" s="236" t="s">
        <v>342</v>
      </c>
      <c r="H139" s="237">
        <v>6</v>
      </c>
      <c r="I139" s="238"/>
      <c r="J139" s="239"/>
      <c r="K139" s="237">
        <f t="shared" si="5"/>
        <v>0</v>
      </c>
      <c r="L139" s="239"/>
      <c r="M139" s="240"/>
      <c r="N139" s="241" t="s">
        <v>1</v>
      </c>
      <c r="O139" s="195" t="s">
        <v>47</v>
      </c>
      <c r="P139" s="196">
        <f t="shared" si="6"/>
        <v>0</v>
      </c>
      <c r="Q139" s="196">
        <f t="shared" si="7"/>
        <v>0</v>
      </c>
      <c r="R139" s="196">
        <f t="shared" si="8"/>
        <v>0</v>
      </c>
      <c r="S139" s="66"/>
      <c r="T139" s="197">
        <f t="shared" si="9"/>
        <v>0</v>
      </c>
      <c r="U139" s="197">
        <v>0</v>
      </c>
      <c r="V139" s="197">
        <f t="shared" si="10"/>
        <v>0</v>
      </c>
      <c r="W139" s="197">
        <v>0</v>
      </c>
      <c r="X139" s="198">
        <f t="shared" si="11"/>
        <v>0</v>
      </c>
      <c r="Y139" s="37"/>
      <c r="Z139" s="37"/>
      <c r="AA139" s="37"/>
      <c r="AB139" s="37"/>
      <c r="AC139" s="37"/>
      <c r="AD139" s="37"/>
      <c r="AE139" s="37"/>
      <c r="AR139" s="199" t="s">
        <v>364</v>
      </c>
      <c r="AT139" s="199" t="s">
        <v>483</v>
      </c>
      <c r="AU139" s="199" t="s">
        <v>90</v>
      </c>
      <c r="AY139" s="19" t="s">
        <v>329</v>
      </c>
      <c r="BE139" s="115">
        <f t="shared" si="12"/>
        <v>0</v>
      </c>
      <c r="BF139" s="115">
        <f t="shared" si="13"/>
        <v>0</v>
      </c>
      <c r="BG139" s="115">
        <f t="shared" si="14"/>
        <v>0</v>
      </c>
      <c r="BH139" s="115">
        <f t="shared" si="15"/>
        <v>0</v>
      </c>
      <c r="BI139" s="115">
        <f t="shared" si="16"/>
        <v>0</v>
      </c>
      <c r="BJ139" s="19" t="s">
        <v>96</v>
      </c>
      <c r="BK139" s="200">
        <f t="shared" si="17"/>
        <v>0</v>
      </c>
      <c r="BL139" s="19" t="s">
        <v>335</v>
      </c>
      <c r="BM139" s="199" t="s">
        <v>355</v>
      </c>
    </row>
    <row r="140" spans="1:65" s="2" customFormat="1" ht="24.2" customHeight="1">
      <c r="A140" s="37"/>
      <c r="B140" s="153"/>
      <c r="C140" s="233" t="s">
        <v>335</v>
      </c>
      <c r="D140" s="233" t="s">
        <v>483</v>
      </c>
      <c r="E140" s="234" t="s">
        <v>7241</v>
      </c>
      <c r="F140" s="235" t="s">
        <v>7242</v>
      </c>
      <c r="G140" s="236" t="s">
        <v>342</v>
      </c>
      <c r="H140" s="237">
        <v>59</v>
      </c>
      <c r="I140" s="238"/>
      <c r="J140" s="239"/>
      <c r="K140" s="237">
        <f t="shared" si="5"/>
        <v>0</v>
      </c>
      <c r="L140" s="239"/>
      <c r="M140" s="240"/>
      <c r="N140" s="241" t="s">
        <v>1</v>
      </c>
      <c r="O140" s="195" t="s">
        <v>47</v>
      </c>
      <c r="P140" s="196">
        <f t="shared" si="6"/>
        <v>0</v>
      </c>
      <c r="Q140" s="196">
        <f t="shared" si="7"/>
        <v>0</v>
      </c>
      <c r="R140" s="196">
        <f t="shared" si="8"/>
        <v>0</v>
      </c>
      <c r="S140" s="66"/>
      <c r="T140" s="197">
        <f t="shared" si="9"/>
        <v>0</v>
      </c>
      <c r="U140" s="197">
        <v>0</v>
      </c>
      <c r="V140" s="197">
        <f t="shared" si="10"/>
        <v>0</v>
      </c>
      <c r="W140" s="197">
        <v>0</v>
      </c>
      <c r="X140" s="198">
        <f t="shared" si="11"/>
        <v>0</v>
      </c>
      <c r="Y140" s="37"/>
      <c r="Z140" s="37"/>
      <c r="AA140" s="37"/>
      <c r="AB140" s="37"/>
      <c r="AC140" s="37"/>
      <c r="AD140" s="37"/>
      <c r="AE140" s="37"/>
      <c r="AR140" s="199" t="s">
        <v>364</v>
      </c>
      <c r="AT140" s="199" t="s">
        <v>483</v>
      </c>
      <c r="AU140" s="199" t="s">
        <v>90</v>
      </c>
      <c r="AY140" s="19" t="s">
        <v>329</v>
      </c>
      <c r="BE140" s="115">
        <f t="shared" si="12"/>
        <v>0</v>
      </c>
      <c r="BF140" s="115">
        <f t="shared" si="13"/>
        <v>0</v>
      </c>
      <c r="BG140" s="115">
        <f t="shared" si="14"/>
        <v>0</v>
      </c>
      <c r="BH140" s="115">
        <f t="shared" si="15"/>
        <v>0</v>
      </c>
      <c r="BI140" s="115">
        <f t="shared" si="16"/>
        <v>0</v>
      </c>
      <c r="BJ140" s="19" t="s">
        <v>96</v>
      </c>
      <c r="BK140" s="200">
        <f t="shared" si="17"/>
        <v>0</v>
      </c>
      <c r="BL140" s="19" t="s">
        <v>335</v>
      </c>
      <c r="BM140" s="199" t="s">
        <v>364</v>
      </c>
    </row>
    <row r="141" spans="1:65" s="2" customFormat="1" ht="24.2" customHeight="1">
      <c r="A141" s="37"/>
      <c r="B141" s="153"/>
      <c r="C141" s="233" t="s">
        <v>350</v>
      </c>
      <c r="D141" s="233" t="s">
        <v>483</v>
      </c>
      <c r="E141" s="234" t="s">
        <v>7243</v>
      </c>
      <c r="F141" s="235" t="s">
        <v>7244</v>
      </c>
      <c r="G141" s="236" t="s">
        <v>342</v>
      </c>
      <c r="H141" s="237">
        <v>64</v>
      </c>
      <c r="I141" s="238"/>
      <c r="J141" s="239"/>
      <c r="K141" s="237">
        <f t="shared" si="5"/>
        <v>0</v>
      </c>
      <c r="L141" s="239"/>
      <c r="M141" s="240"/>
      <c r="N141" s="241" t="s">
        <v>1</v>
      </c>
      <c r="O141" s="195" t="s">
        <v>47</v>
      </c>
      <c r="P141" s="196">
        <f t="shared" si="6"/>
        <v>0</v>
      </c>
      <c r="Q141" s="196">
        <f t="shared" si="7"/>
        <v>0</v>
      </c>
      <c r="R141" s="196">
        <f t="shared" si="8"/>
        <v>0</v>
      </c>
      <c r="S141" s="66"/>
      <c r="T141" s="197">
        <f t="shared" si="9"/>
        <v>0</v>
      </c>
      <c r="U141" s="197">
        <v>0</v>
      </c>
      <c r="V141" s="197">
        <f t="shared" si="10"/>
        <v>0</v>
      </c>
      <c r="W141" s="197">
        <v>0</v>
      </c>
      <c r="X141" s="198">
        <f t="shared" si="11"/>
        <v>0</v>
      </c>
      <c r="Y141" s="37"/>
      <c r="Z141" s="37"/>
      <c r="AA141" s="37"/>
      <c r="AB141" s="37"/>
      <c r="AC141" s="37"/>
      <c r="AD141" s="37"/>
      <c r="AE141" s="37"/>
      <c r="AR141" s="199" t="s">
        <v>364</v>
      </c>
      <c r="AT141" s="199" t="s">
        <v>483</v>
      </c>
      <c r="AU141" s="199" t="s">
        <v>90</v>
      </c>
      <c r="AY141" s="19" t="s">
        <v>329</v>
      </c>
      <c r="BE141" s="115">
        <f t="shared" si="12"/>
        <v>0</v>
      </c>
      <c r="BF141" s="115">
        <f t="shared" si="13"/>
        <v>0</v>
      </c>
      <c r="BG141" s="115">
        <f t="shared" si="14"/>
        <v>0</v>
      </c>
      <c r="BH141" s="115">
        <f t="shared" si="15"/>
        <v>0</v>
      </c>
      <c r="BI141" s="115">
        <f t="shared" si="16"/>
        <v>0</v>
      </c>
      <c r="BJ141" s="19" t="s">
        <v>96</v>
      </c>
      <c r="BK141" s="200">
        <f t="shared" si="17"/>
        <v>0</v>
      </c>
      <c r="BL141" s="19" t="s">
        <v>335</v>
      </c>
      <c r="BM141" s="199" t="s">
        <v>381</v>
      </c>
    </row>
    <row r="142" spans="1:65" s="2" customFormat="1" ht="24.2" customHeight="1">
      <c r="A142" s="37"/>
      <c r="B142" s="153"/>
      <c r="C142" s="233" t="s">
        <v>355</v>
      </c>
      <c r="D142" s="233" t="s">
        <v>483</v>
      </c>
      <c r="E142" s="234" t="s">
        <v>7245</v>
      </c>
      <c r="F142" s="235" t="s">
        <v>7246</v>
      </c>
      <c r="G142" s="236" t="s">
        <v>342</v>
      </c>
      <c r="H142" s="237">
        <v>28</v>
      </c>
      <c r="I142" s="238"/>
      <c r="J142" s="239"/>
      <c r="K142" s="237">
        <f t="shared" si="5"/>
        <v>0</v>
      </c>
      <c r="L142" s="239"/>
      <c r="M142" s="240"/>
      <c r="N142" s="241" t="s">
        <v>1</v>
      </c>
      <c r="O142" s="195" t="s">
        <v>47</v>
      </c>
      <c r="P142" s="196">
        <f t="shared" si="6"/>
        <v>0</v>
      </c>
      <c r="Q142" s="196">
        <f t="shared" si="7"/>
        <v>0</v>
      </c>
      <c r="R142" s="196">
        <f t="shared" si="8"/>
        <v>0</v>
      </c>
      <c r="S142" s="66"/>
      <c r="T142" s="197">
        <f t="shared" si="9"/>
        <v>0</v>
      </c>
      <c r="U142" s="197">
        <v>0</v>
      </c>
      <c r="V142" s="197">
        <f t="shared" si="10"/>
        <v>0</v>
      </c>
      <c r="W142" s="197">
        <v>0</v>
      </c>
      <c r="X142" s="198">
        <f t="shared" si="11"/>
        <v>0</v>
      </c>
      <c r="Y142" s="37"/>
      <c r="Z142" s="37"/>
      <c r="AA142" s="37"/>
      <c r="AB142" s="37"/>
      <c r="AC142" s="37"/>
      <c r="AD142" s="37"/>
      <c r="AE142" s="37"/>
      <c r="AR142" s="199" t="s">
        <v>364</v>
      </c>
      <c r="AT142" s="199" t="s">
        <v>483</v>
      </c>
      <c r="AU142" s="199" t="s">
        <v>90</v>
      </c>
      <c r="AY142" s="19" t="s">
        <v>329</v>
      </c>
      <c r="BE142" s="115">
        <f t="shared" si="12"/>
        <v>0</v>
      </c>
      <c r="BF142" s="115">
        <f t="shared" si="13"/>
        <v>0</v>
      </c>
      <c r="BG142" s="115">
        <f t="shared" si="14"/>
        <v>0</v>
      </c>
      <c r="BH142" s="115">
        <f t="shared" si="15"/>
        <v>0</v>
      </c>
      <c r="BI142" s="115">
        <f t="shared" si="16"/>
        <v>0</v>
      </c>
      <c r="BJ142" s="19" t="s">
        <v>96</v>
      </c>
      <c r="BK142" s="200">
        <f t="shared" si="17"/>
        <v>0</v>
      </c>
      <c r="BL142" s="19" t="s">
        <v>335</v>
      </c>
      <c r="BM142" s="199" t="s">
        <v>394</v>
      </c>
    </row>
    <row r="143" spans="1:65" s="2" customFormat="1" ht="24.2" customHeight="1">
      <c r="A143" s="37"/>
      <c r="B143" s="153"/>
      <c r="C143" s="233" t="s">
        <v>359</v>
      </c>
      <c r="D143" s="233" t="s">
        <v>483</v>
      </c>
      <c r="E143" s="234" t="s">
        <v>7247</v>
      </c>
      <c r="F143" s="235" t="s">
        <v>7248</v>
      </c>
      <c r="G143" s="236" t="s">
        <v>342</v>
      </c>
      <c r="H143" s="237">
        <v>67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0</v>
      </c>
      <c r="V143" s="197">
        <f t="shared" si="10"/>
        <v>0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364</v>
      </c>
      <c r="AT143" s="199" t="s">
        <v>483</v>
      </c>
      <c r="AU143" s="199" t="s">
        <v>90</v>
      </c>
      <c r="AY143" s="19" t="s">
        <v>329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335</v>
      </c>
      <c r="BM143" s="199" t="s">
        <v>454</v>
      </c>
    </row>
    <row r="144" spans="1:65" s="2" customFormat="1" ht="24.2" customHeight="1">
      <c r="A144" s="37"/>
      <c r="B144" s="153"/>
      <c r="C144" s="233" t="s">
        <v>364</v>
      </c>
      <c r="D144" s="233" t="s">
        <v>483</v>
      </c>
      <c r="E144" s="234" t="s">
        <v>7249</v>
      </c>
      <c r="F144" s="235" t="s">
        <v>7250</v>
      </c>
      <c r="G144" s="236" t="s">
        <v>342</v>
      </c>
      <c r="H144" s="237">
        <v>11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0</v>
      </c>
      <c r="V144" s="197">
        <f t="shared" si="10"/>
        <v>0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364</v>
      </c>
      <c r="AT144" s="199" t="s">
        <v>483</v>
      </c>
      <c r="AU144" s="199" t="s">
        <v>90</v>
      </c>
      <c r="AY144" s="19" t="s">
        <v>329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335</v>
      </c>
      <c r="BM144" s="199" t="s">
        <v>464</v>
      </c>
    </row>
    <row r="145" spans="1:65" s="2" customFormat="1" ht="24.2" customHeight="1">
      <c r="A145" s="37"/>
      <c r="B145" s="153"/>
      <c r="C145" s="233" t="s">
        <v>369</v>
      </c>
      <c r="D145" s="233" t="s">
        <v>483</v>
      </c>
      <c r="E145" s="234" t="s">
        <v>7251</v>
      </c>
      <c r="F145" s="235" t="s">
        <v>7252</v>
      </c>
      <c r="G145" s="236" t="s">
        <v>342</v>
      </c>
      <c r="H145" s="237">
        <v>13</v>
      </c>
      <c r="I145" s="238"/>
      <c r="J145" s="239"/>
      <c r="K145" s="237">
        <f t="shared" si="5"/>
        <v>0</v>
      </c>
      <c r="L145" s="239"/>
      <c r="M145" s="240"/>
      <c r="N145" s="241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364</v>
      </c>
      <c r="AT145" s="199" t="s">
        <v>483</v>
      </c>
      <c r="AU145" s="199" t="s">
        <v>90</v>
      </c>
      <c r="AY145" s="19" t="s">
        <v>329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335</v>
      </c>
      <c r="BM145" s="199" t="s">
        <v>474</v>
      </c>
    </row>
    <row r="146" spans="1:65" s="2" customFormat="1" ht="33" customHeight="1">
      <c r="A146" s="37"/>
      <c r="B146" s="153"/>
      <c r="C146" s="233" t="s">
        <v>381</v>
      </c>
      <c r="D146" s="233" t="s">
        <v>483</v>
      </c>
      <c r="E146" s="234" t="s">
        <v>7253</v>
      </c>
      <c r="F146" s="235" t="s">
        <v>7254</v>
      </c>
      <c r="G146" s="236" t="s">
        <v>342</v>
      </c>
      <c r="H146" s="237">
        <v>7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364</v>
      </c>
      <c r="AT146" s="199" t="s">
        <v>483</v>
      </c>
      <c r="AU146" s="199" t="s">
        <v>90</v>
      </c>
      <c r="AY146" s="19" t="s">
        <v>329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335</v>
      </c>
      <c r="BM146" s="199" t="s">
        <v>8</v>
      </c>
    </row>
    <row r="147" spans="1:65" s="2" customFormat="1" ht="33" customHeight="1">
      <c r="A147" s="37"/>
      <c r="B147" s="153"/>
      <c r="C147" s="233" t="s">
        <v>386</v>
      </c>
      <c r="D147" s="233" t="s">
        <v>483</v>
      </c>
      <c r="E147" s="234" t="s">
        <v>7255</v>
      </c>
      <c r="F147" s="235" t="s">
        <v>7256</v>
      </c>
      <c r="G147" s="236" t="s">
        <v>342</v>
      </c>
      <c r="H147" s="237">
        <v>42</v>
      </c>
      <c r="I147" s="238"/>
      <c r="J147" s="239"/>
      <c r="K147" s="237">
        <f t="shared" si="5"/>
        <v>0</v>
      </c>
      <c r="L147" s="239"/>
      <c r="M147" s="240"/>
      <c r="N147" s="241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364</v>
      </c>
      <c r="AT147" s="199" t="s">
        <v>483</v>
      </c>
      <c r="AU147" s="199" t="s">
        <v>90</v>
      </c>
      <c r="AY147" s="19" t="s">
        <v>329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335</v>
      </c>
      <c r="BM147" s="199" t="s">
        <v>494</v>
      </c>
    </row>
    <row r="148" spans="1:65" s="2" customFormat="1" ht="33" customHeight="1">
      <c r="A148" s="37"/>
      <c r="B148" s="153"/>
      <c r="C148" s="233" t="s">
        <v>394</v>
      </c>
      <c r="D148" s="233" t="s">
        <v>483</v>
      </c>
      <c r="E148" s="234" t="s">
        <v>7257</v>
      </c>
      <c r="F148" s="235" t="s">
        <v>7258</v>
      </c>
      <c r="G148" s="236" t="s">
        <v>342</v>
      </c>
      <c r="H148" s="237">
        <v>60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364</v>
      </c>
      <c r="AT148" s="199" t="s">
        <v>483</v>
      </c>
      <c r="AU148" s="199" t="s">
        <v>90</v>
      </c>
      <c r="AY148" s="19" t="s">
        <v>329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335</v>
      </c>
      <c r="BM148" s="199" t="s">
        <v>522</v>
      </c>
    </row>
    <row r="149" spans="1:65" s="2" customFormat="1" ht="33" customHeight="1">
      <c r="A149" s="37"/>
      <c r="B149" s="153"/>
      <c r="C149" s="233" t="s">
        <v>399</v>
      </c>
      <c r="D149" s="233" t="s">
        <v>483</v>
      </c>
      <c r="E149" s="234" t="s">
        <v>7259</v>
      </c>
      <c r="F149" s="235" t="s">
        <v>7260</v>
      </c>
      <c r="G149" s="236" t="s">
        <v>342</v>
      </c>
      <c r="H149" s="237">
        <v>30</v>
      </c>
      <c r="I149" s="238"/>
      <c r="J149" s="239"/>
      <c r="K149" s="237">
        <f t="shared" si="5"/>
        <v>0</v>
      </c>
      <c r="L149" s="239"/>
      <c r="M149" s="240"/>
      <c r="N149" s="241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364</v>
      </c>
      <c r="AT149" s="199" t="s">
        <v>483</v>
      </c>
      <c r="AU149" s="199" t="s">
        <v>90</v>
      </c>
      <c r="AY149" s="19" t="s">
        <v>329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335</v>
      </c>
      <c r="BM149" s="199" t="s">
        <v>540</v>
      </c>
    </row>
    <row r="150" spans="1:65" s="2" customFormat="1" ht="24.2" customHeight="1">
      <c r="A150" s="37"/>
      <c r="B150" s="153"/>
      <c r="C150" s="233" t="s">
        <v>454</v>
      </c>
      <c r="D150" s="233" t="s">
        <v>483</v>
      </c>
      <c r="E150" s="234" t="s">
        <v>7261</v>
      </c>
      <c r="F150" s="235" t="s">
        <v>7262</v>
      </c>
      <c r="G150" s="236" t="s">
        <v>342</v>
      </c>
      <c r="H150" s="237">
        <v>10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364</v>
      </c>
      <c r="AT150" s="199" t="s">
        <v>483</v>
      </c>
      <c r="AU150" s="199" t="s">
        <v>90</v>
      </c>
      <c r="AY150" s="19" t="s">
        <v>329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335</v>
      </c>
      <c r="BM150" s="199" t="s">
        <v>564</v>
      </c>
    </row>
    <row r="151" spans="1:65" s="2" customFormat="1" ht="33" customHeight="1">
      <c r="A151" s="37"/>
      <c r="B151" s="153"/>
      <c r="C151" s="233" t="s">
        <v>459</v>
      </c>
      <c r="D151" s="233" t="s">
        <v>483</v>
      </c>
      <c r="E151" s="234" t="s">
        <v>7263</v>
      </c>
      <c r="F151" s="235" t="s">
        <v>7264</v>
      </c>
      <c r="G151" s="236" t="s">
        <v>342</v>
      </c>
      <c r="H151" s="237">
        <v>24</v>
      </c>
      <c r="I151" s="238"/>
      <c r="J151" s="239"/>
      <c r="K151" s="237">
        <f t="shared" si="5"/>
        <v>0</v>
      </c>
      <c r="L151" s="239"/>
      <c r="M151" s="240"/>
      <c r="N151" s="241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364</v>
      </c>
      <c r="AT151" s="199" t="s">
        <v>483</v>
      </c>
      <c r="AU151" s="199" t="s">
        <v>90</v>
      </c>
      <c r="AY151" s="19" t="s">
        <v>329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335</v>
      </c>
      <c r="BM151" s="199" t="s">
        <v>583</v>
      </c>
    </row>
    <row r="152" spans="1:65" s="2" customFormat="1" ht="24.2" customHeight="1">
      <c r="A152" s="37"/>
      <c r="B152" s="153"/>
      <c r="C152" s="233" t="s">
        <v>464</v>
      </c>
      <c r="D152" s="233" t="s">
        <v>483</v>
      </c>
      <c r="E152" s="234" t="s">
        <v>7265</v>
      </c>
      <c r="F152" s="235" t="s">
        <v>7266</v>
      </c>
      <c r="G152" s="236" t="s">
        <v>342</v>
      </c>
      <c r="H152" s="237">
        <v>144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364</v>
      </c>
      <c r="AT152" s="199" t="s">
        <v>483</v>
      </c>
      <c r="AU152" s="199" t="s">
        <v>90</v>
      </c>
      <c r="AY152" s="19" t="s">
        <v>329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335</v>
      </c>
      <c r="BM152" s="199" t="s">
        <v>595</v>
      </c>
    </row>
    <row r="153" spans="1:65" s="2" customFormat="1" ht="24.2" customHeight="1">
      <c r="A153" s="37"/>
      <c r="B153" s="153"/>
      <c r="C153" s="233" t="s">
        <v>468</v>
      </c>
      <c r="D153" s="233" t="s">
        <v>483</v>
      </c>
      <c r="E153" s="234" t="s">
        <v>7267</v>
      </c>
      <c r="F153" s="235" t="s">
        <v>7268</v>
      </c>
      <c r="G153" s="236" t="s">
        <v>342</v>
      </c>
      <c r="H153" s="237">
        <v>69</v>
      </c>
      <c r="I153" s="238"/>
      <c r="J153" s="239"/>
      <c r="K153" s="237">
        <f t="shared" si="5"/>
        <v>0</v>
      </c>
      <c r="L153" s="239"/>
      <c r="M153" s="240"/>
      <c r="N153" s="241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364</v>
      </c>
      <c r="AT153" s="199" t="s">
        <v>483</v>
      </c>
      <c r="AU153" s="199" t="s">
        <v>90</v>
      </c>
      <c r="AY153" s="19" t="s">
        <v>329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335</v>
      </c>
      <c r="BM153" s="199" t="s">
        <v>618</v>
      </c>
    </row>
    <row r="154" spans="1:65" s="2" customFormat="1" ht="24.2" customHeight="1">
      <c r="A154" s="37"/>
      <c r="B154" s="153"/>
      <c r="C154" s="233" t="s">
        <v>474</v>
      </c>
      <c r="D154" s="233" t="s">
        <v>483</v>
      </c>
      <c r="E154" s="234" t="s">
        <v>7269</v>
      </c>
      <c r="F154" s="235" t="s">
        <v>7270</v>
      </c>
      <c r="G154" s="236" t="s">
        <v>342</v>
      </c>
      <c r="H154" s="237">
        <v>57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364</v>
      </c>
      <c r="AT154" s="199" t="s">
        <v>483</v>
      </c>
      <c r="AU154" s="199" t="s">
        <v>90</v>
      </c>
      <c r="AY154" s="19" t="s">
        <v>329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335</v>
      </c>
      <c r="BM154" s="199" t="s">
        <v>633</v>
      </c>
    </row>
    <row r="155" spans="1:65" s="2" customFormat="1" ht="24.2" customHeight="1">
      <c r="A155" s="37"/>
      <c r="B155" s="153"/>
      <c r="C155" s="233" t="s">
        <v>478</v>
      </c>
      <c r="D155" s="233" t="s">
        <v>483</v>
      </c>
      <c r="E155" s="234" t="s">
        <v>7271</v>
      </c>
      <c r="F155" s="235" t="s">
        <v>7272</v>
      </c>
      <c r="G155" s="236" t="s">
        <v>342</v>
      </c>
      <c r="H155" s="237">
        <v>22</v>
      </c>
      <c r="I155" s="238"/>
      <c r="J155" s="239"/>
      <c r="K155" s="237">
        <f t="shared" si="5"/>
        <v>0</v>
      </c>
      <c r="L155" s="239"/>
      <c r="M155" s="240"/>
      <c r="N155" s="241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0</v>
      </c>
      <c r="V155" s="197">
        <f t="shared" si="10"/>
        <v>0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364</v>
      </c>
      <c r="AT155" s="199" t="s">
        <v>483</v>
      </c>
      <c r="AU155" s="199" t="s">
        <v>90</v>
      </c>
      <c r="AY155" s="19" t="s">
        <v>329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335</v>
      </c>
      <c r="BM155" s="199" t="s">
        <v>643</v>
      </c>
    </row>
    <row r="156" spans="1:65" s="2" customFormat="1" ht="24.2" customHeight="1">
      <c r="A156" s="37"/>
      <c r="B156" s="153"/>
      <c r="C156" s="187" t="s">
        <v>8</v>
      </c>
      <c r="D156" s="187" t="s">
        <v>331</v>
      </c>
      <c r="E156" s="188" t="s">
        <v>7273</v>
      </c>
      <c r="F156" s="189" t="s">
        <v>7274</v>
      </c>
      <c r="G156" s="190" t="s">
        <v>342</v>
      </c>
      <c r="H156" s="191">
        <v>298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335</v>
      </c>
      <c r="AT156" s="199" t="s">
        <v>331</v>
      </c>
      <c r="AU156" s="199" t="s">
        <v>90</v>
      </c>
      <c r="AY156" s="19" t="s">
        <v>329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335</v>
      </c>
      <c r="BM156" s="199" t="s">
        <v>652</v>
      </c>
    </row>
    <row r="157" spans="1:65" s="2" customFormat="1" ht="24.2" customHeight="1">
      <c r="A157" s="37"/>
      <c r="B157" s="153"/>
      <c r="C157" s="187" t="s">
        <v>489</v>
      </c>
      <c r="D157" s="187" t="s">
        <v>331</v>
      </c>
      <c r="E157" s="188" t="s">
        <v>7275</v>
      </c>
      <c r="F157" s="189" t="s">
        <v>7276</v>
      </c>
      <c r="G157" s="190" t="s">
        <v>342</v>
      </c>
      <c r="H157" s="191">
        <v>223</v>
      </c>
      <c r="I157" s="192"/>
      <c r="J157" s="192"/>
      <c r="K157" s="191">
        <f t="shared" si="5"/>
        <v>0</v>
      </c>
      <c r="L157" s="193"/>
      <c r="M157" s="38"/>
      <c r="N157" s="194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0</v>
      </c>
      <c r="V157" s="197">
        <f t="shared" si="10"/>
        <v>0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335</v>
      </c>
      <c r="AT157" s="199" t="s">
        <v>331</v>
      </c>
      <c r="AU157" s="199" t="s">
        <v>90</v>
      </c>
      <c r="AY157" s="19" t="s">
        <v>329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335</v>
      </c>
      <c r="BM157" s="199" t="s">
        <v>665</v>
      </c>
    </row>
    <row r="158" spans="1:65" s="2" customFormat="1" ht="24.2" customHeight="1">
      <c r="A158" s="37"/>
      <c r="B158" s="153"/>
      <c r="C158" s="187" t="s">
        <v>494</v>
      </c>
      <c r="D158" s="187" t="s">
        <v>331</v>
      </c>
      <c r="E158" s="188" t="s">
        <v>7039</v>
      </c>
      <c r="F158" s="189" t="s">
        <v>7277</v>
      </c>
      <c r="G158" s="190" t="s">
        <v>342</v>
      </c>
      <c r="H158" s="191">
        <v>213</v>
      </c>
      <c r="I158" s="192"/>
      <c r="J158" s="192"/>
      <c r="K158" s="191">
        <f t="shared" si="5"/>
        <v>0</v>
      </c>
      <c r="L158" s="193"/>
      <c r="M158" s="38"/>
      <c r="N158" s="194" t="s">
        <v>1</v>
      </c>
      <c r="O158" s="195" t="s">
        <v>47</v>
      </c>
      <c r="P158" s="196">
        <f t="shared" si="6"/>
        <v>0</v>
      </c>
      <c r="Q158" s="196">
        <f t="shared" si="7"/>
        <v>0</v>
      </c>
      <c r="R158" s="196">
        <f t="shared" si="8"/>
        <v>0</v>
      </c>
      <c r="S158" s="66"/>
      <c r="T158" s="197">
        <f t="shared" si="9"/>
        <v>0</v>
      </c>
      <c r="U158" s="197">
        <v>0</v>
      </c>
      <c r="V158" s="197">
        <f t="shared" si="10"/>
        <v>0</v>
      </c>
      <c r="W158" s="197">
        <v>0</v>
      </c>
      <c r="X158" s="198">
        <f t="shared" si="11"/>
        <v>0</v>
      </c>
      <c r="Y158" s="37"/>
      <c r="Z158" s="37"/>
      <c r="AA158" s="37"/>
      <c r="AB158" s="37"/>
      <c r="AC158" s="37"/>
      <c r="AD158" s="37"/>
      <c r="AE158" s="37"/>
      <c r="AR158" s="199" t="s">
        <v>335</v>
      </c>
      <c r="AT158" s="199" t="s">
        <v>331</v>
      </c>
      <c r="AU158" s="199" t="s">
        <v>90</v>
      </c>
      <c r="AY158" s="19" t="s">
        <v>329</v>
      </c>
      <c r="BE158" s="115">
        <f t="shared" si="12"/>
        <v>0</v>
      </c>
      <c r="BF158" s="115">
        <f t="shared" si="13"/>
        <v>0</v>
      </c>
      <c r="BG158" s="115">
        <f t="shared" si="14"/>
        <v>0</v>
      </c>
      <c r="BH158" s="115">
        <f t="shared" si="15"/>
        <v>0</v>
      </c>
      <c r="BI158" s="115">
        <f t="shared" si="16"/>
        <v>0</v>
      </c>
      <c r="BJ158" s="19" t="s">
        <v>96</v>
      </c>
      <c r="BK158" s="200">
        <f t="shared" si="17"/>
        <v>0</v>
      </c>
      <c r="BL158" s="19" t="s">
        <v>335</v>
      </c>
      <c r="BM158" s="199" t="s">
        <v>685</v>
      </c>
    </row>
    <row r="159" spans="1:65" s="2" customFormat="1" ht="24.2" customHeight="1">
      <c r="A159" s="37"/>
      <c r="B159" s="153"/>
      <c r="C159" s="187" t="s">
        <v>514</v>
      </c>
      <c r="D159" s="187" t="s">
        <v>331</v>
      </c>
      <c r="E159" s="188" t="s">
        <v>7278</v>
      </c>
      <c r="F159" s="189" t="s">
        <v>7279</v>
      </c>
      <c r="G159" s="190" t="s">
        <v>342</v>
      </c>
      <c r="H159" s="191">
        <v>34</v>
      </c>
      <c r="I159" s="192"/>
      <c r="J159" s="192"/>
      <c r="K159" s="191">
        <f t="shared" si="5"/>
        <v>0</v>
      </c>
      <c r="L159" s="193"/>
      <c r="M159" s="38"/>
      <c r="N159" s="194" t="s">
        <v>1</v>
      </c>
      <c r="O159" s="195" t="s">
        <v>47</v>
      </c>
      <c r="P159" s="196">
        <f t="shared" si="6"/>
        <v>0</v>
      </c>
      <c r="Q159" s="196">
        <f t="shared" si="7"/>
        <v>0</v>
      </c>
      <c r="R159" s="196">
        <f t="shared" si="8"/>
        <v>0</v>
      </c>
      <c r="S159" s="66"/>
      <c r="T159" s="197">
        <f t="shared" si="9"/>
        <v>0</v>
      </c>
      <c r="U159" s="197">
        <v>0</v>
      </c>
      <c r="V159" s="197">
        <f t="shared" si="10"/>
        <v>0</v>
      </c>
      <c r="W159" s="197">
        <v>0</v>
      </c>
      <c r="X159" s="198">
        <f t="shared" si="11"/>
        <v>0</v>
      </c>
      <c r="Y159" s="37"/>
      <c r="Z159" s="37"/>
      <c r="AA159" s="37"/>
      <c r="AB159" s="37"/>
      <c r="AC159" s="37"/>
      <c r="AD159" s="37"/>
      <c r="AE159" s="37"/>
      <c r="AR159" s="199" t="s">
        <v>335</v>
      </c>
      <c r="AT159" s="199" t="s">
        <v>331</v>
      </c>
      <c r="AU159" s="199" t="s">
        <v>90</v>
      </c>
      <c r="AY159" s="19" t="s">
        <v>329</v>
      </c>
      <c r="BE159" s="115">
        <f t="shared" si="12"/>
        <v>0</v>
      </c>
      <c r="BF159" s="115">
        <f t="shared" si="13"/>
        <v>0</v>
      </c>
      <c r="BG159" s="115">
        <f t="shared" si="14"/>
        <v>0</v>
      </c>
      <c r="BH159" s="115">
        <f t="shared" si="15"/>
        <v>0</v>
      </c>
      <c r="BI159" s="115">
        <f t="shared" si="16"/>
        <v>0</v>
      </c>
      <c r="BJ159" s="19" t="s">
        <v>96</v>
      </c>
      <c r="BK159" s="200">
        <f t="shared" si="17"/>
        <v>0</v>
      </c>
      <c r="BL159" s="19" t="s">
        <v>335</v>
      </c>
      <c r="BM159" s="199" t="s">
        <v>695</v>
      </c>
    </row>
    <row r="160" spans="1:65" s="2" customFormat="1" ht="24.2" customHeight="1">
      <c r="A160" s="37"/>
      <c r="B160" s="153"/>
      <c r="C160" s="187" t="s">
        <v>522</v>
      </c>
      <c r="D160" s="187" t="s">
        <v>331</v>
      </c>
      <c r="E160" s="188" t="s">
        <v>7057</v>
      </c>
      <c r="F160" s="189" t="s">
        <v>7280</v>
      </c>
      <c r="G160" s="190" t="s">
        <v>342</v>
      </c>
      <c r="H160" s="191">
        <v>57</v>
      </c>
      <c r="I160" s="192"/>
      <c r="J160" s="192"/>
      <c r="K160" s="191">
        <f t="shared" si="5"/>
        <v>0</v>
      </c>
      <c r="L160" s="193"/>
      <c r="M160" s="38"/>
      <c r="N160" s="194" t="s">
        <v>1</v>
      </c>
      <c r="O160" s="195" t="s">
        <v>47</v>
      </c>
      <c r="P160" s="196">
        <f t="shared" si="6"/>
        <v>0</v>
      </c>
      <c r="Q160" s="196">
        <f t="shared" si="7"/>
        <v>0</v>
      </c>
      <c r="R160" s="196">
        <f t="shared" si="8"/>
        <v>0</v>
      </c>
      <c r="S160" s="66"/>
      <c r="T160" s="197">
        <f t="shared" si="9"/>
        <v>0</v>
      </c>
      <c r="U160" s="197">
        <v>0</v>
      </c>
      <c r="V160" s="197">
        <f t="shared" si="10"/>
        <v>0</v>
      </c>
      <c r="W160" s="197">
        <v>0</v>
      </c>
      <c r="X160" s="198">
        <f t="shared" si="11"/>
        <v>0</v>
      </c>
      <c r="Y160" s="37"/>
      <c r="Z160" s="37"/>
      <c r="AA160" s="37"/>
      <c r="AB160" s="37"/>
      <c r="AC160" s="37"/>
      <c r="AD160" s="37"/>
      <c r="AE160" s="37"/>
      <c r="AR160" s="199" t="s">
        <v>335</v>
      </c>
      <c r="AT160" s="199" t="s">
        <v>331</v>
      </c>
      <c r="AU160" s="199" t="s">
        <v>90</v>
      </c>
      <c r="AY160" s="19" t="s">
        <v>329</v>
      </c>
      <c r="BE160" s="115">
        <f t="shared" si="12"/>
        <v>0</v>
      </c>
      <c r="BF160" s="115">
        <f t="shared" si="13"/>
        <v>0</v>
      </c>
      <c r="BG160" s="115">
        <f t="shared" si="14"/>
        <v>0</v>
      </c>
      <c r="BH160" s="115">
        <f t="shared" si="15"/>
        <v>0</v>
      </c>
      <c r="BI160" s="115">
        <f t="shared" si="16"/>
        <v>0</v>
      </c>
      <c r="BJ160" s="19" t="s">
        <v>96</v>
      </c>
      <c r="BK160" s="200">
        <f t="shared" si="17"/>
        <v>0</v>
      </c>
      <c r="BL160" s="19" t="s">
        <v>335</v>
      </c>
      <c r="BM160" s="199" t="s">
        <v>704</v>
      </c>
    </row>
    <row r="161" spans="1:65" s="2" customFormat="1" ht="24.2" customHeight="1">
      <c r="A161" s="37"/>
      <c r="B161" s="153"/>
      <c r="C161" s="187" t="s">
        <v>529</v>
      </c>
      <c r="D161" s="187" t="s">
        <v>331</v>
      </c>
      <c r="E161" s="188" t="s">
        <v>6467</v>
      </c>
      <c r="F161" s="189" t="s">
        <v>7281</v>
      </c>
      <c r="G161" s="190" t="s">
        <v>342</v>
      </c>
      <c r="H161" s="191">
        <v>22</v>
      </c>
      <c r="I161" s="192"/>
      <c r="J161" s="192"/>
      <c r="K161" s="191">
        <f t="shared" si="5"/>
        <v>0</v>
      </c>
      <c r="L161" s="193"/>
      <c r="M161" s="38"/>
      <c r="N161" s="194" t="s">
        <v>1</v>
      </c>
      <c r="O161" s="195" t="s">
        <v>47</v>
      </c>
      <c r="P161" s="196">
        <f t="shared" si="6"/>
        <v>0</v>
      </c>
      <c r="Q161" s="196">
        <f t="shared" si="7"/>
        <v>0</v>
      </c>
      <c r="R161" s="196">
        <f t="shared" si="8"/>
        <v>0</v>
      </c>
      <c r="S161" s="66"/>
      <c r="T161" s="197">
        <f t="shared" si="9"/>
        <v>0</v>
      </c>
      <c r="U161" s="197">
        <v>0</v>
      </c>
      <c r="V161" s="197">
        <f t="shared" si="10"/>
        <v>0</v>
      </c>
      <c r="W161" s="197">
        <v>0</v>
      </c>
      <c r="X161" s="198">
        <f t="shared" si="11"/>
        <v>0</v>
      </c>
      <c r="Y161" s="37"/>
      <c r="Z161" s="37"/>
      <c r="AA161" s="37"/>
      <c r="AB161" s="37"/>
      <c r="AC161" s="37"/>
      <c r="AD161" s="37"/>
      <c r="AE161" s="37"/>
      <c r="AR161" s="199" t="s">
        <v>335</v>
      </c>
      <c r="AT161" s="199" t="s">
        <v>331</v>
      </c>
      <c r="AU161" s="199" t="s">
        <v>90</v>
      </c>
      <c r="AY161" s="19" t="s">
        <v>329</v>
      </c>
      <c r="BE161" s="115">
        <f t="shared" si="12"/>
        <v>0</v>
      </c>
      <c r="BF161" s="115">
        <f t="shared" si="13"/>
        <v>0</v>
      </c>
      <c r="BG161" s="115">
        <f t="shared" si="14"/>
        <v>0</v>
      </c>
      <c r="BH161" s="115">
        <f t="shared" si="15"/>
        <v>0</v>
      </c>
      <c r="BI161" s="115">
        <f t="shared" si="16"/>
        <v>0</v>
      </c>
      <c r="BJ161" s="19" t="s">
        <v>96</v>
      </c>
      <c r="BK161" s="200">
        <f t="shared" si="17"/>
        <v>0</v>
      </c>
      <c r="BL161" s="19" t="s">
        <v>335</v>
      </c>
      <c r="BM161" s="199" t="s">
        <v>722</v>
      </c>
    </row>
    <row r="162" spans="1:65" s="2" customFormat="1" ht="21.75" customHeight="1">
      <c r="A162" s="37"/>
      <c r="B162" s="153"/>
      <c r="C162" s="233" t="s">
        <v>540</v>
      </c>
      <c r="D162" s="233" t="s">
        <v>483</v>
      </c>
      <c r="E162" s="234" t="s">
        <v>7282</v>
      </c>
      <c r="F162" s="235" t="s">
        <v>7283</v>
      </c>
      <c r="G162" s="236" t="s">
        <v>342</v>
      </c>
      <c r="H162" s="237">
        <v>9</v>
      </c>
      <c r="I162" s="238"/>
      <c r="J162" s="239"/>
      <c r="K162" s="237">
        <f t="shared" si="5"/>
        <v>0</v>
      </c>
      <c r="L162" s="239"/>
      <c r="M162" s="240"/>
      <c r="N162" s="241" t="s">
        <v>1</v>
      </c>
      <c r="O162" s="195" t="s">
        <v>47</v>
      </c>
      <c r="P162" s="196">
        <f t="shared" si="6"/>
        <v>0</v>
      </c>
      <c r="Q162" s="196">
        <f t="shared" si="7"/>
        <v>0</v>
      </c>
      <c r="R162" s="196">
        <f t="shared" si="8"/>
        <v>0</v>
      </c>
      <c r="S162" s="66"/>
      <c r="T162" s="197">
        <f t="shared" si="9"/>
        <v>0</v>
      </c>
      <c r="U162" s="197">
        <v>0</v>
      </c>
      <c r="V162" s="197">
        <f t="shared" si="10"/>
        <v>0</v>
      </c>
      <c r="W162" s="197">
        <v>0</v>
      </c>
      <c r="X162" s="198">
        <f t="shared" si="11"/>
        <v>0</v>
      </c>
      <c r="Y162" s="37"/>
      <c r="Z162" s="37"/>
      <c r="AA162" s="37"/>
      <c r="AB162" s="37"/>
      <c r="AC162" s="37"/>
      <c r="AD162" s="37"/>
      <c r="AE162" s="37"/>
      <c r="AR162" s="199" t="s">
        <v>364</v>
      </c>
      <c r="AT162" s="199" t="s">
        <v>483</v>
      </c>
      <c r="AU162" s="199" t="s">
        <v>90</v>
      </c>
      <c r="AY162" s="19" t="s">
        <v>329</v>
      </c>
      <c r="BE162" s="115">
        <f t="shared" si="12"/>
        <v>0</v>
      </c>
      <c r="BF162" s="115">
        <f t="shared" si="13"/>
        <v>0</v>
      </c>
      <c r="BG162" s="115">
        <f t="shared" si="14"/>
        <v>0</v>
      </c>
      <c r="BH162" s="115">
        <f t="shared" si="15"/>
        <v>0</v>
      </c>
      <c r="BI162" s="115">
        <f t="shared" si="16"/>
        <v>0</v>
      </c>
      <c r="BJ162" s="19" t="s">
        <v>96</v>
      </c>
      <c r="BK162" s="200">
        <f t="shared" si="17"/>
        <v>0</v>
      </c>
      <c r="BL162" s="19" t="s">
        <v>335</v>
      </c>
      <c r="BM162" s="199" t="s">
        <v>731</v>
      </c>
    </row>
    <row r="163" spans="1:65" s="2" customFormat="1" ht="21.75" customHeight="1">
      <c r="A163" s="37"/>
      <c r="B163" s="153"/>
      <c r="C163" s="233" t="s">
        <v>550</v>
      </c>
      <c r="D163" s="233" t="s">
        <v>483</v>
      </c>
      <c r="E163" s="234" t="s">
        <v>7284</v>
      </c>
      <c r="F163" s="235" t="s">
        <v>7285</v>
      </c>
      <c r="G163" s="236" t="s">
        <v>342</v>
      </c>
      <c r="H163" s="237">
        <v>5</v>
      </c>
      <c r="I163" s="238"/>
      <c r="J163" s="239"/>
      <c r="K163" s="237">
        <f t="shared" si="5"/>
        <v>0</v>
      </c>
      <c r="L163" s="239"/>
      <c r="M163" s="240"/>
      <c r="N163" s="241" t="s">
        <v>1</v>
      </c>
      <c r="O163" s="195" t="s">
        <v>47</v>
      </c>
      <c r="P163" s="196">
        <f t="shared" si="6"/>
        <v>0</v>
      </c>
      <c r="Q163" s="196">
        <f t="shared" si="7"/>
        <v>0</v>
      </c>
      <c r="R163" s="196">
        <f t="shared" si="8"/>
        <v>0</v>
      </c>
      <c r="S163" s="66"/>
      <c r="T163" s="197">
        <f t="shared" si="9"/>
        <v>0</v>
      </c>
      <c r="U163" s="197">
        <v>0</v>
      </c>
      <c r="V163" s="197">
        <f t="shared" si="10"/>
        <v>0</v>
      </c>
      <c r="W163" s="197">
        <v>0</v>
      </c>
      <c r="X163" s="198">
        <f t="shared" si="11"/>
        <v>0</v>
      </c>
      <c r="Y163" s="37"/>
      <c r="Z163" s="37"/>
      <c r="AA163" s="37"/>
      <c r="AB163" s="37"/>
      <c r="AC163" s="37"/>
      <c r="AD163" s="37"/>
      <c r="AE163" s="37"/>
      <c r="AR163" s="199" t="s">
        <v>364</v>
      </c>
      <c r="AT163" s="199" t="s">
        <v>483</v>
      </c>
      <c r="AU163" s="199" t="s">
        <v>90</v>
      </c>
      <c r="AY163" s="19" t="s">
        <v>329</v>
      </c>
      <c r="BE163" s="115">
        <f t="shared" si="12"/>
        <v>0</v>
      </c>
      <c r="BF163" s="115">
        <f t="shared" si="13"/>
        <v>0</v>
      </c>
      <c r="BG163" s="115">
        <f t="shared" si="14"/>
        <v>0</v>
      </c>
      <c r="BH163" s="115">
        <f t="shared" si="15"/>
        <v>0</v>
      </c>
      <c r="BI163" s="115">
        <f t="shared" si="16"/>
        <v>0</v>
      </c>
      <c r="BJ163" s="19" t="s">
        <v>96</v>
      </c>
      <c r="BK163" s="200">
        <f t="shared" si="17"/>
        <v>0</v>
      </c>
      <c r="BL163" s="19" t="s">
        <v>335</v>
      </c>
      <c r="BM163" s="199" t="s">
        <v>751</v>
      </c>
    </row>
    <row r="164" spans="1:65" s="2" customFormat="1" ht="21.75" customHeight="1">
      <c r="A164" s="37"/>
      <c r="B164" s="153"/>
      <c r="C164" s="233" t="s">
        <v>564</v>
      </c>
      <c r="D164" s="233" t="s">
        <v>483</v>
      </c>
      <c r="E164" s="234" t="s">
        <v>7286</v>
      </c>
      <c r="F164" s="235" t="s">
        <v>7287</v>
      </c>
      <c r="G164" s="236" t="s">
        <v>342</v>
      </c>
      <c r="H164" s="237">
        <v>5</v>
      </c>
      <c r="I164" s="238"/>
      <c r="J164" s="239"/>
      <c r="K164" s="237">
        <f t="shared" si="5"/>
        <v>0</v>
      </c>
      <c r="L164" s="239"/>
      <c r="M164" s="240"/>
      <c r="N164" s="241" t="s">
        <v>1</v>
      </c>
      <c r="O164" s="195" t="s">
        <v>47</v>
      </c>
      <c r="P164" s="196">
        <f t="shared" si="6"/>
        <v>0</v>
      </c>
      <c r="Q164" s="196">
        <f t="shared" si="7"/>
        <v>0</v>
      </c>
      <c r="R164" s="196">
        <f t="shared" si="8"/>
        <v>0</v>
      </c>
      <c r="S164" s="66"/>
      <c r="T164" s="197">
        <f t="shared" si="9"/>
        <v>0</v>
      </c>
      <c r="U164" s="197">
        <v>0</v>
      </c>
      <c r="V164" s="197">
        <f t="shared" si="10"/>
        <v>0</v>
      </c>
      <c r="W164" s="197">
        <v>0</v>
      </c>
      <c r="X164" s="198">
        <f t="shared" si="11"/>
        <v>0</v>
      </c>
      <c r="Y164" s="37"/>
      <c r="Z164" s="37"/>
      <c r="AA164" s="37"/>
      <c r="AB164" s="37"/>
      <c r="AC164" s="37"/>
      <c r="AD164" s="37"/>
      <c r="AE164" s="37"/>
      <c r="AR164" s="199" t="s">
        <v>364</v>
      </c>
      <c r="AT164" s="199" t="s">
        <v>483</v>
      </c>
      <c r="AU164" s="199" t="s">
        <v>90</v>
      </c>
      <c r="AY164" s="19" t="s">
        <v>329</v>
      </c>
      <c r="BE164" s="115">
        <f t="shared" si="12"/>
        <v>0</v>
      </c>
      <c r="BF164" s="115">
        <f t="shared" si="13"/>
        <v>0</v>
      </c>
      <c r="BG164" s="115">
        <f t="shared" si="14"/>
        <v>0</v>
      </c>
      <c r="BH164" s="115">
        <f t="shared" si="15"/>
        <v>0</v>
      </c>
      <c r="BI164" s="115">
        <f t="shared" si="16"/>
        <v>0</v>
      </c>
      <c r="BJ164" s="19" t="s">
        <v>96</v>
      </c>
      <c r="BK164" s="200">
        <f t="shared" si="17"/>
        <v>0</v>
      </c>
      <c r="BL164" s="19" t="s">
        <v>335</v>
      </c>
      <c r="BM164" s="199" t="s">
        <v>761</v>
      </c>
    </row>
    <row r="165" spans="1:65" s="2" customFormat="1" ht="24.2" customHeight="1">
      <c r="A165" s="37"/>
      <c r="B165" s="153"/>
      <c r="C165" s="187" t="s">
        <v>577</v>
      </c>
      <c r="D165" s="187" t="s">
        <v>331</v>
      </c>
      <c r="E165" s="188" t="s">
        <v>7288</v>
      </c>
      <c r="F165" s="189" t="s">
        <v>7289</v>
      </c>
      <c r="G165" s="190" t="s">
        <v>342</v>
      </c>
      <c r="H165" s="191">
        <v>19</v>
      </c>
      <c r="I165" s="192"/>
      <c r="J165" s="192"/>
      <c r="K165" s="191">
        <f t="shared" si="5"/>
        <v>0</v>
      </c>
      <c r="L165" s="193"/>
      <c r="M165" s="38"/>
      <c r="N165" s="194" t="s">
        <v>1</v>
      </c>
      <c r="O165" s="195" t="s">
        <v>47</v>
      </c>
      <c r="P165" s="196">
        <f t="shared" si="6"/>
        <v>0</v>
      </c>
      <c r="Q165" s="196">
        <f t="shared" si="7"/>
        <v>0</v>
      </c>
      <c r="R165" s="196">
        <f t="shared" si="8"/>
        <v>0</v>
      </c>
      <c r="S165" s="66"/>
      <c r="T165" s="197">
        <f t="shared" si="9"/>
        <v>0</v>
      </c>
      <c r="U165" s="197">
        <v>0</v>
      </c>
      <c r="V165" s="197">
        <f t="shared" si="10"/>
        <v>0</v>
      </c>
      <c r="W165" s="197">
        <v>0</v>
      </c>
      <c r="X165" s="198">
        <f t="shared" si="11"/>
        <v>0</v>
      </c>
      <c r="Y165" s="37"/>
      <c r="Z165" s="37"/>
      <c r="AA165" s="37"/>
      <c r="AB165" s="37"/>
      <c r="AC165" s="37"/>
      <c r="AD165" s="37"/>
      <c r="AE165" s="37"/>
      <c r="AR165" s="199" t="s">
        <v>335</v>
      </c>
      <c r="AT165" s="199" t="s">
        <v>331</v>
      </c>
      <c r="AU165" s="199" t="s">
        <v>90</v>
      </c>
      <c r="AY165" s="19" t="s">
        <v>329</v>
      </c>
      <c r="BE165" s="115">
        <f t="shared" si="12"/>
        <v>0</v>
      </c>
      <c r="BF165" s="115">
        <f t="shared" si="13"/>
        <v>0</v>
      </c>
      <c r="BG165" s="115">
        <f t="shared" si="14"/>
        <v>0</v>
      </c>
      <c r="BH165" s="115">
        <f t="shared" si="15"/>
        <v>0</v>
      </c>
      <c r="BI165" s="115">
        <f t="shared" si="16"/>
        <v>0</v>
      </c>
      <c r="BJ165" s="19" t="s">
        <v>96</v>
      </c>
      <c r="BK165" s="200">
        <f t="shared" si="17"/>
        <v>0</v>
      </c>
      <c r="BL165" s="19" t="s">
        <v>335</v>
      </c>
      <c r="BM165" s="199" t="s">
        <v>775</v>
      </c>
    </row>
    <row r="166" spans="1:65" s="2" customFormat="1" ht="24.2" customHeight="1">
      <c r="A166" s="37"/>
      <c r="B166" s="153"/>
      <c r="C166" s="187" t="s">
        <v>583</v>
      </c>
      <c r="D166" s="187" t="s">
        <v>331</v>
      </c>
      <c r="E166" s="188" t="s">
        <v>7149</v>
      </c>
      <c r="F166" s="189" t="s">
        <v>1148</v>
      </c>
      <c r="G166" s="190" t="s">
        <v>1602</v>
      </c>
      <c r="H166" s="192"/>
      <c r="I166" s="192"/>
      <c r="J166" s="192"/>
      <c r="K166" s="191">
        <f t="shared" si="5"/>
        <v>0</v>
      </c>
      <c r="L166" s="193"/>
      <c r="M166" s="38"/>
      <c r="N166" s="194" t="s">
        <v>1</v>
      </c>
      <c r="O166" s="195" t="s">
        <v>47</v>
      </c>
      <c r="P166" s="196">
        <f t="shared" si="6"/>
        <v>0</v>
      </c>
      <c r="Q166" s="196">
        <f t="shared" si="7"/>
        <v>0</v>
      </c>
      <c r="R166" s="196">
        <f t="shared" si="8"/>
        <v>0</v>
      </c>
      <c r="S166" s="66"/>
      <c r="T166" s="197">
        <f t="shared" si="9"/>
        <v>0</v>
      </c>
      <c r="U166" s="197">
        <v>0</v>
      </c>
      <c r="V166" s="197">
        <f t="shared" si="10"/>
        <v>0</v>
      </c>
      <c r="W166" s="197">
        <v>0</v>
      </c>
      <c r="X166" s="198">
        <f t="shared" si="11"/>
        <v>0</v>
      </c>
      <c r="Y166" s="37"/>
      <c r="Z166" s="37"/>
      <c r="AA166" s="37"/>
      <c r="AB166" s="37"/>
      <c r="AC166" s="37"/>
      <c r="AD166" s="37"/>
      <c r="AE166" s="37"/>
      <c r="AR166" s="199" t="s">
        <v>335</v>
      </c>
      <c r="AT166" s="199" t="s">
        <v>331</v>
      </c>
      <c r="AU166" s="199" t="s">
        <v>90</v>
      </c>
      <c r="AY166" s="19" t="s">
        <v>329</v>
      </c>
      <c r="BE166" s="115">
        <f t="shared" si="12"/>
        <v>0</v>
      </c>
      <c r="BF166" s="115">
        <f t="shared" si="13"/>
        <v>0</v>
      </c>
      <c r="BG166" s="115">
        <f t="shared" si="14"/>
        <v>0</v>
      </c>
      <c r="BH166" s="115">
        <f t="shared" si="15"/>
        <v>0</v>
      </c>
      <c r="BI166" s="115">
        <f t="shared" si="16"/>
        <v>0</v>
      </c>
      <c r="BJ166" s="19" t="s">
        <v>96</v>
      </c>
      <c r="BK166" s="200">
        <f t="shared" si="17"/>
        <v>0</v>
      </c>
      <c r="BL166" s="19" t="s">
        <v>335</v>
      </c>
      <c r="BM166" s="199" t="s">
        <v>795</v>
      </c>
    </row>
    <row r="167" spans="1:65" s="2" customFormat="1" ht="24.2" customHeight="1">
      <c r="A167" s="37"/>
      <c r="B167" s="153"/>
      <c r="C167" s="187" t="s">
        <v>588</v>
      </c>
      <c r="D167" s="187" t="s">
        <v>331</v>
      </c>
      <c r="E167" s="188" t="s">
        <v>7290</v>
      </c>
      <c r="F167" s="189" t="s">
        <v>7291</v>
      </c>
      <c r="G167" s="190" t="s">
        <v>1602</v>
      </c>
      <c r="H167" s="192"/>
      <c r="I167" s="192"/>
      <c r="J167" s="192"/>
      <c r="K167" s="191">
        <f t="shared" si="5"/>
        <v>0</v>
      </c>
      <c r="L167" s="193"/>
      <c r="M167" s="38"/>
      <c r="N167" s="194" t="s">
        <v>1</v>
      </c>
      <c r="O167" s="195" t="s">
        <v>47</v>
      </c>
      <c r="P167" s="196">
        <f t="shared" si="6"/>
        <v>0</v>
      </c>
      <c r="Q167" s="196">
        <f t="shared" si="7"/>
        <v>0</v>
      </c>
      <c r="R167" s="196">
        <f t="shared" si="8"/>
        <v>0</v>
      </c>
      <c r="S167" s="66"/>
      <c r="T167" s="197">
        <f t="shared" si="9"/>
        <v>0</v>
      </c>
      <c r="U167" s="197">
        <v>0</v>
      </c>
      <c r="V167" s="197">
        <f t="shared" si="10"/>
        <v>0</v>
      </c>
      <c r="W167" s="197">
        <v>0</v>
      </c>
      <c r="X167" s="198">
        <f t="shared" si="11"/>
        <v>0</v>
      </c>
      <c r="Y167" s="37"/>
      <c r="Z167" s="37"/>
      <c r="AA167" s="37"/>
      <c r="AB167" s="37"/>
      <c r="AC167" s="37"/>
      <c r="AD167" s="37"/>
      <c r="AE167" s="37"/>
      <c r="AR167" s="199" t="s">
        <v>335</v>
      </c>
      <c r="AT167" s="199" t="s">
        <v>331</v>
      </c>
      <c r="AU167" s="199" t="s">
        <v>90</v>
      </c>
      <c r="AY167" s="19" t="s">
        <v>329</v>
      </c>
      <c r="BE167" s="115">
        <f t="shared" si="12"/>
        <v>0</v>
      </c>
      <c r="BF167" s="115">
        <f t="shared" si="13"/>
        <v>0</v>
      </c>
      <c r="BG167" s="115">
        <f t="shared" si="14"/>
        <v>0</v>
      </c>
      <c r="BH167" s="115">
        <f t="shared" si="15"/>
        <v>0</v>
      </c>
      <c r="BI167" s="115">
        <f t="shared" si="16"/>
        <v>0</v>
      </c>
      <c r="BJ167" s="19" t="s">
        <v>96</v>
      </c>
      <c r="BK167" s="200">
        <f t="shared" si="17"/>
        <v>0</v>
      </c>
      <c r="BL167" s="19" t="s">
        <v>335</v>
      </c>
      <c r="BM167" s="199" t="s">
        <v>803</v>
      </c>
    </row>
    <row r="168" spans="1:65" s="12" customFormat="1" ht="25.9" customHeight="1">
      <c r="B168" s="173"/>
      <c r="D168" s="174" t="s">
        <v>82</v>
      </c>
      <c r="E168" s="175" t="s">
        <v>5943</v>
      </c>
      <c r="F168" s="175" t="s">
        <v>7292</v>
      </c>
      <c r="I168" s="176"/>
      <c r="J168" s="176"/>
      <c r="K168" s="177">
        <f>BK168</f>
        <v>0</v>
      </c>
      <c r="M168" s="173"/>
      <c r="N168" s="178"/>
      <c r="O168" s="179"/>
      <c r="P168" s="179"/>
      <c r="Q168" s="180">
        <f>SUM(Q169:Q218)</f>
        <v>0</v>
      </c>
      <c r="R168" s="180">
        <f>SUM(R169:R218)</f>
        <v>0</v>
      </c>
      <c r="S168" s="179"/>
      <c r="T168" s="181">
        <f>SUM(T169:T218)</f>
        <v>0</v>
      </c>
      <c r="U168" s="179"/>
      <c r="V168" s="181">
        <f>SUM(V169:V218)</f>
        <v>0</v>
      </c>
      <c r="W168" s="179"/>
      <c r="X168" s="182">
        <f>SUM(X169:X218)</f>
        <v>0</v>
      </c>
      <c r="AR168" s="174" t="s">
        <v>90</v>
      </c>
      <c r="AT168" s="183" t="s">
        <v>82</v>
      </c>
      <c r="AU168" s="183" t="s">
        <v>83</v>
      </c>
      <c r="AY168" s="174" t="s">
        <v>329</v>
      </c>
      <c r="BK168" s="184">
        <f>SUM(BK169:BK218)</f>
        <v>0</v>
      </c>
    </row>
    <row r="169" spans="1:65" s="2" customFormat="1" ht="16.5" customHeight="1">
      <c r="A169" s="37"/>
      <c r="B169" s="153"/>
      <c r="C169" s="233" t="s">
        <v>595</v>
      </c>
      <c r="D169" s="233" t="s">
        <v>483</v>
      </c>
      <c r="E169" s="234" t="s">
        <v>7293</v>
      </c>
      <c r="F169" s="235" t="s">
        <v>7294</v>
      </c>
      <c r="G169" s="236" t="s">
        <v>342</v>
      </c>
      <c r="H169" s="237">
        <v>69</v>
      </c>
      <c r="I169" s="238"/>
      <c r="J169" s="239"/>
      <c r="K169" s="237">
        <f t="shared" ref="K169:K200" si="18">ROUND(P169*H169,3)</f>
        <v>0</v>
      </c>
      <c r="L169" s="239"/>
      <c r="M169" s="240"/>
      <c r="N169" s="241" t="s">
        <v>1</v>
      </c>
      <c r="O169" s="195" t="s">
        <v>47</v>
      </c>
      <c r="P169" s="196">
        <f t="shared" ref="P169:P200" si="19">I169+J169</f>
        <v>0</v>
      </c>
      <c r="Q169" s="196">
        <f t="shared" ref="Q169:Q200" si="20">ROUND(I169*H169,3)</f>
        <v>0</v>
      </c>
      <c r="R169" s="196">
        <f t="shared" ref="R169:R200" si="21">ROUND(J169*H169,3)</f>
        <v>0</v>
      </c>
      <c r="S169" s="66"/>
      <c r="T169" s="197">
        <f t="shared" ref="T169:T200" si="22">S169*H169</f>
        <v>0</v>
      </c>
      <c r="U169" s="197">
        <v>0</v>
      </c>
      <c r="V169" s="197">
        <f t="shared" ref="V169:V200" si="23">U169*H169</f>
        <v>0</v>
      </c>
      <c r="W169" s="197">
        <v>0</v>
      </c>
      <c r="X169" s="198">
        <f t="shared" ref="X169:X200" si="24"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364</v>
      </c>
      <c r="AT169" s="199" t="s">
        <v>483</v>
      </c>
      <c r="AU169" s="199" t="s">
        <v>90</v>
      </c>
      <c r="AY169" s="19" t="s">
        <v>329</v>
      </c>
      <c r="BE169" s="115">
        <f t="shared" ref="BE169:BE200" si="25">IF(O169="základná",K169,0)</f>
        <v>0</v>
      </c>
      <c r="BF169" s="115">
        <f t="shared" ref="BF169:BF200" si="26">IF(O169="znížená",K169,0)</f>
        <v>0</v>
      </c>
      <c r="BG169" s="115">
        <f t="shared" ref="BG169:BG200" si="27">IF(O169="zákl. prenesená",K169,0)</f>
        <v>0</v>
      </c>
      <c r="BH169" s="115">
        <f t="shared" ref="BH169:BH200" si="28">IF(O169="zníž. prenesená",K169,0)</f>
        <v>0</v>
      </c>
      <c r="BI169" s="115">
        <f t="shared" ref="BI169:BI200" si="29">IF(O169="nulová",K169,0)</f>
        <v>0</v>
      </c>
      <c r="BJ169" s="19" t="s">
        <v>96</v>
      </c>
      <c r="BK169" s="200">
        <f t="shared" ref="BK169:BK200" si="30">ROUND(P169*H169,3)</f>
        <v>0</v>
      </c>
      <c r="BL169" s="19" t="s">
        <v>335</v>
      </c>
      <c r="BM169" s="199" t="s">
        <v>821</v>
      </c>
    </row>
    <row r="170" spans="1:65" s="2" customFormat="1" ht="16.5" customHeight="1">
      <c r="A170" s="37"/>
      <c r="B170" s="153"/>
      <c r="C170" s="233" t="s">
        <v>601</v>
      </c>
      <c r="D170" s="233" t="s">
        <v>483</v>
      </c>
      <c r="E170" s="234" t="s">
        <v>7295</v>
      </c>
      <c r="F170" s="235" t="s">
        <v>7296</v>
      </c>
      <c r="G170" s="236" t="s">
        <v>342</v>
      </c>
      <c r="H170" s="237">
        <v>68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0</v>
      </c>
      <c r="V170" s="197">
        <f t="shared" si="23"/>
        <v>0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364</v>
      </c>
      <c r="AT170" s="199" t="s">
        <v>483</v>
      </c>
      <c r="AU170" s="199" t="s">
        <v>90</v>
      </c>
      <c r="AY170" s="19" t="s">
        <v>329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335</v>
      </c>
      <c r="BM170" s="199" t="s">
        <v>830</v>
      </c>
    </row>
    <row r="171" spans="1:65" s="2" customFormat="1" ht="16.5" customHeight="1">
      <c r="A171" s="37"/>
      <c r="B171" s="153"/>
      <c r="C171" s="233" t="s">
        <v>618</v>
      </c>
      <c r="D171" s="233" t="s">
        <v>483</v>
      </c>
      <c r="E171" s="234" t="s">
        <v>7297</v>
      </c>
      <c r="F171" s="235" t="s">
        <v>7298</v>
      </c>
      <c r="G171" s="236" t="s">
        <v>342</v>
      </c>
      <c r="H171" s="237">
        <v>100</v>
      </c>
      <c r="I171" s="238"/>
      <c r="J171" s="239"/>
      <c r="K171" s="237">
        <f t="shared" si="18"/>
        <v>0</v>
      </c>
      <c r="L171" s="239"/>
      <c r="M171" s="240"/>
      <c r="N171" s="241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364</v>
      </c>
      <c r="AT171" s="199" t="s">
        <v>483</v>
      </c>
      <c r="AU171" s="199" t="s">
        <v>90</v>
      </c>
      <c r="AY171" s="19" t="s">
        <v>329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335</v>
      </c>
      <c r="BM171" s="199" t="s">
        <v>839</v>
      </c>
    </row>
    <row r="172" spans="1:65" s="2" customFormat="1" ht="16.5" customHeight="1">
      <c r="A172" s="37"/>
      <c r="B172" s="153"/>
      <c r="C172" s="233" t="s">
        <v>629</v>
      </c>
      <c r="D172" s="233" t="s">
        <v>483</v>
      </c>
      <c r="E172" s="234" t="s">
        <v>7299</v>
      </c>
      <c r="F172" s="235" t="s">
        <v>7300</v>
      </c>
      <c r="G172" s="236" t="s">
        <v>342</v>
      </c>
      <c r="H172" s="237">
        <v>12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0</v>
      </c>
      <c r="V172" s="197">
        <f t="shared" si="23"/>
        <v>0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364</v>
      </c>
      <c r="AT172" s="199" t="s">
        <v>483</v>
      </c>
      <c r="AU172" s="199" t="s">
        <v>90</v>
      </c>
      <c r="AY172" s="19" t="s">
        <v>329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335</v>
      </c>
      <c r="BM172" s="199" t="s">
        <v>851</v>
      </c>
    </row>
    <row r="173" spans="1:65" s="2" customFormat="1" ht="16.5" customHeight="1">
      <c r="A173" s="37"/>
      <c r="B173" s="153"/>
      <c r="C173" s="233" t="s">
        <v>633</v>
      </c>
      <c r="D173" s="233" t="s">
        <v>483</v>
      </c>
      <c r="E173" s="234" t="s">
        <v>7301</v>
      </c>
      <c r="F173" s="235" t="s">
        <v>7302</v>
      </c>
      <c r="G173" s="236" t="s">
        <v>342</v>
      </c>
      <c r="H173" s="237">
        <v>5</v>
      </c>
      <c r="I173" s="238"/>
      <c r="J173" s="239"/>
      <c r="K173" s="237">
        <f t="shared" si="18"/>
        <v>0</v>
      </c>
      <c r="L173" s="239"/>
      <c r="M173" s="240"/>
      <c r="N173" s="241" t="s">
        <v>1</v>
      </c>
      <c r="O173" s="195" t="s">
        <v>47</v>
      </c>
      <c r="P173" s="196">
        <f t="shared" si="19"/>
        <v>0</v>
      </c>
      <c r="Q173" s="196">
        <f t="shared" si="20"/>
        <v>0</v>
      </c>
      <c r="R173" s="196">
        <f t="shared" si="21"/>
        <v>0</v>
      </c>
      <c r="S173" s="66"/>
      <c r="T173" s="197">
        <f t="shared" si="22"/>
        <v>0</v>
      </c>
      <c r="U173" s="197">
        <v>0</v>
      </c>
      <c r="V173" s="197">
        <f t="shared" si="23"/>
        <v>0</v>
      </c>
      <c r="W173" s="197">
        <v>0</v>
      </c>
      <c r="X173" s="198">
        <f t="shared" si="24"/>
        <v>0</v>
      </c>
      <c r="Y173" s="37"/>
      <c r="Z173" s="37"/>
      <c r="AA173" s="37"/>
      <c r="AB173" s="37"/>
      <c r="AC173" s="37"/>
      <c r="AD173" s="37"/>
      <c r="AE173" s="37"/>
      <c r="AR173" s="199" t="s">
        <v>364</v>
      </c>
      <c r="AT173" s="199" t="s">
        <v>483</v>
      </c>
      <c r="AU173" s="199" t="s">
        <v>90</v>
      </c>
      <c r="AY173" s="19" t="s">
        <v>329</v>
      </c>
      <c r="BE173" s="115">
        <f t="shared" si="25"/>
        <v>0</v>
      </c>
      <c r="BF173" s="115">
        <f t="shared" si="26"/>
        <v>0</v>
      </c>
      <c r="BG173" s="115">
        <f t="shared" si="27"/>
        <v>0</v>
      </c>
      <c r="BH173" s="115">
        <f t="shared" si="28"/>
        <v>0</v>
      </c>
      <c r="BI173" s="115">
        <f t="shared" si="29"/>
        <v>0</v>
      </c>
      <c r="BJ173" s="19" t="s">
        <v>96</v>
      </c>
      <c r="BK173" s="200">
        <f t="shared" si="30"/>
        <v>0</v>
      </c>
      <c r="BL173" s="19" t="s">
        <v>335</v>
      </c>
      <c r="BM173" s="199" t="s">
        <v>887</v>
      </c>
    </row>
    <row r="174" spans="1:65" s="2" customFormat="1" ht="21.75" customHeight="1">
      <c r="A174" s="37"/>
      <c r="B174" s="153"/>
      <c r="C174" s="233" t="s">
        <v>639</v>
      </c>
      <c r="D174" s="233" t="s">
        <v>483</v>
      </c>
      <c r="E174" s="234" t="s">
        <v>7303</v>
      </c>
      <c r="F174" s="235" t="s">
        <v>7304</v>
      </c>
      <c r="G174" s="236" t="s">
        <v>342</v>
      </c>
      <c r="H174" s="237">
        <v>17</v>
      </c>
      <c r="I174" s="238"/>
      <c r="J174" s="239"/>
      <c r="K174" s="237">
        <f t="shared" si="18"/>
        <v>0</v>
      </c>
      <c r="L174" s="239"/>
      <c r="M174" s="240"/>
      <c r="N174" s="241" t="s">
        <v>1</v>
      </c>
      <c r="O174" s="195" t="s">
        <v>47</v>
      </c>
      <c r="P174" s="196">
        <f t="shared" si="19"/>
        <v>0</v>
      </c>
      <c r="Q174" s="196">
        <f t="shared" si="20"/>
        <v>0</v>
      </c>
      <c r="R174" s="196">
        <f t="shared" si="21"/>
        <v>0</v>
      </c>
      <c r="S174" s="66"/>
      <c r="T174" s="197">
        <f t="shared" si="22"/>
        <v>0</v>
      </c>
      <c r="U174" s="197">
        <v>0</v>
      </c>
      <c r="V174" s="197">
        <f t="shared" si="23"/>
        <v>0</v>
      </c>
      <c r="W174" s="197">
        <v>0</v>
      </c>
      <c r="X174" s="198">
        <f t="shared" si="24"/>
        <v>0</v>
      </c>
      <c r="Y174" s="37"/>
      <c r="Z174" s="37"/>
      <c r="AA174" s="37"/>
      <c r="AB174" s="37"/>
      <c r="AC174" s="37"/>
      <c r="AD174" s="37"/>
      <c r="AE174" s="37"/>
      <c r="AR174" s="199" t="s">
        <v>364</v>
      </c>
      <c r="AT174" s="199" t="s">
        <v>483</v>
      </c>
      <c r="AU174" s="199" t="s">
        <v>90</v>
      </c>
      <c r="AY174" s="19" t="s">
        <v>329</v>
      </c>
      <c r="BE174" s="115">
        <f t="shared" si="25"/>
        <v>0</v>
      </c>
      <c r="BF174" s="115">
        <f t="shared" si="26"/>
        <v>0</v>
      </c>
      <c r="BG174" s="115">
        <f t="shared" si="27"/>
        <v>0</v>
      </c>
      <c r="BH174" s="115">
        <f t="shared" si="28"/>
        <v>0</v>
      </c>
      <c r="BI174" s="115">
        <f t="shared" si="29"/>
        <v>0</v>
      </c>
      <c r="BJ174" s="19" t="s">
        <v>96</v>
      </c>
      <c r="BK174" s="200">
        <f t="shared" si="30"/>
        <v>0</v>
      </c>
      <c r="BL174" s="19" t="s">
        <v>335</v>
      </c>
      <c r="BM174" s="199" t="s">
        <v>901</v>
      </c>
    </row>
    <row r="175" spans="1:65" s="2" customFormat="1" ht="21.75" customHeight="1">
      <c r="A175" s="37"/>
      <c r="B175" s="153"/>
      <c r="C175" s="233" t="s">
        <v>643</v>
      </c>
      <c r="D175" s="233" t="s">
        <v>483</v>
      </c>
      <c r="E175" s="234" t="s">
        <v>7305</v>
      </c>
      <c r="F175" s="235" t="s">
        <v>7306</v>
      </c>
      <c r="G175" s="236" t="s">
        <v>342</v>
      </c>
      <c r="H175" s="237">
        <v>75</v>
      </c>
      <c r="I175" s="238"/>
      <c r="J175" s="239"/>
      <c r="K175" s="237">
        <f t="shared" si="18"/>
        <v>0</v>
      </c>
      <c r="L175" s="239"/>
      <c r="M175" s="240"/>
      <c r="N175" s="241" t="s">
        <v>1</v>
      </c>
      <c r="O175" s="195" t="s">
        <v>47</v>
      </c>
      <c r="P175" s="196">
        <f t="shared" si="19"/>
        <v>0</v>
      </c>
      <c r="Q175" s="196">
        <f t="shared" si="20"/>
        <v>0</v>
      </c>
      <c r="R175" s="196">
        <f t="shared" si="21"/>
        <v>0</v>
      </c>
      <c r="S175" s="66"/>
      <c r="T175" s="197">
        <f t="shared" si="22"/>
        <v>0</v>
      </c>
      <c r="U175" s="197">
        <v>0</v>
      </c>
      <c r="V175" s="197">
        <f t="shared" si="23"/>
        <v>0</v>
      </c>
      <c r="W175" s="197">
        <v>0</v>
      </c>
      <c r="X175" s="198">
        <f t="shared" si="24"/>
        <v>0</v>
      </c>
      <c r="Y175" s="37"/>
      <c r="Z175" s="37"/>
      <c r="AA175" s="37"/>
      <c r="AB175" s="37"/>
      <c r="AC175" s="37"/>
      <c r="AD175" s="37"/>
      <c r="AE175" s="37"/>
      <c r="AR175" s="199" t="s">
        <v>364</v>
      </c>
      <c r="AT175" s="199" t="s">
        <v>483</v>
      </c>
      <c r="AU175" s="199" t="s">
        <v>90</v>
      </c>
      <c r="AY175" s="19" t="s">
        <v>329</v>
      </c>
      <c r="BE175" s="115">
        <f t="shared" si="25"/>
        <v>0</v>
      </c>
      <c r="BF175" s="115">
        <f t="shared" si="26"/>
        <v>0</v>
      </c>
      <c r="BG175" s="115">
        <f t="shared" si="27"/>
        <v>0</v>
      </c>
      <c r="BH175" s="115">
        <f t="shared" si="28"/>
        <v>0</v>
      </c>
      <c r="BI175" s="115">
        <f t="shared" si="29"/>
        <v>0</v>
      </c>
      <c r="BJ175" s="19" t="s">
        <v>96</v>
      </c>
      <c r="BK175" s="200">
        <f t="shared" si="30"/>
        <v>0</v>
      </c>
      <c r="BL175" s="19" t="s">
        <v>335</v>
      </c>
      <c r="BM175" s="199" t="s">
        <v>913</v>
      </c>
    </row>
    <row r="176" spans="1:65" s="2" customFormat="1" ht="21.75" customHeight="1">
      <c r="A176" s="37"/>
      <c r="B176" s="153"/>
      <c r="C176" s="233" t="s">
        <v>648</v>
      </c>
      <c r="D176" s="233" t="s">
        <v>483</v>
      </c>
      <c r="E176" s="234" t="s">
        <v>7307</v>
      </c>
      <c r="F176" s="235" t="s">
        <v>7308</v>
      </c>
      <c r="G176" s="236" t="s">
        <v>342</v>
      </c>
      <c r="H176" s="237">
        <v>41</v>
      </c>
      <c r="I176" s="238"/>
      <c r="J176" s="239"/>
      <c r="K176" s="237">
        <f t="shared" si="18"/>
        <v>0</v>
      </c>
      <c r="L176" s="239"/>
      <c r="M176" s="240"/>
      <c r="N176" s="241" t="s">
        <v>1</v>
      </c>
      <c r="O176" s="195" t="s">
        <v>47</v>
      </c>
      <c r="P176" s="196">
        <f t="shared" si="19"/>
        <v>0</v>
      </c>
      <c r="Q176" s="196">
        <f t="shared" si="20"/>
        <v>0</v>
      </c>
      <c r="R176" s="196">
        <f t="shared" si="21"/>
        <v>0</v>
      </c>
      <c r="S176" s="66"/>
      <c r="T176" s="197">
        <f t="shared" si="22"/>
        <v>0</v>
      </c>
      <c r="U176" s="197">
        <v>0</v>
      </c>
      <c r="V176" s="197">
        <f t="shared" si="23"/>
        <v>0</v>
      </c>
      <c r="W176" s="197">
        <v>0</v>
      </c>
      <c r="X176" s="198">
        <f t="shared" si="24"/>
        <v>0</v>
      </c>
      <c r="Y176" s="37"/>
      <c r="Z176" s="37"/>
      <c r="AA176" s="37"/>
      <c r="AB176" s="37"/>
      <c r="AC176" s="37"/>
      <c r="AD176" s="37"/>
      <c r="AE176" s="37"/>
      <c r="AR176" s="199" t="s">
        <v>364</v>
      </c>
      <c r="AT176" s="199" t="s">
        <v>483</v>
      </c>
      <c r="AU176" s="199" t="s">
        <v>90</v>
      </c>
      <c r="AY176" s="19" t="s">
        <v>329</v>
      </c>
      <c r="BE176" s="115">
        <f t="shared" si="25"/>
        <v>0</v>
      </c>
      <c r="BF176" s="115">
        <f t="shared" si="26"/>
        <v>0</v>
      </c>
      <c r="BG176" s="115">
        <f t="shared" si="27"/>
        <v>0</v>
      </c>
      <c r="BH176" s="115">
        <f t="shared" si="28"/>
        <v>0</v>
      </c>
      <c r="BI176" s="115">
        <f t="shared" si="29"/>
        <v>0</v>
      </c>
      <c r="BJ176" s="19" t="s">
        <v>96</v>
      </c>
      <c r="BK176" s="200">
        <f t="shared" si="30"/>
        <v>0</v>
      </c>
      <c r="BL176" s="19" t="s">
        <v>335</v>
      </c>
      <c r="BM176" s="199" t="s">
        <v>922</v>
      </c>
    </row>
    <row r="177" spans="1:65" s="2" customFormat="1" ht="21.75" customHeight="1">
      <c r="A177" s="37"/>
      <c r="B177" s="153"/>
      <c r="C177" s="233" t="s">
        <v>652</v>
      </c>
      <c r="D177" s="233" t="s">
        <v>483</v>
      </c>
      <c r="E177" s="234" t="s">
        <v>7309</v>
      </c>
      <c r="F177" s="235" t="s">
        <v>7310</v>
      </c>
      <c r="G177" s="236" t="s">
        <v>342</v>
      </c>
      <c r="H177" s="237">
        <v>113</v>
      </c>
      <c r="I177" s="238"/>
      <c r="J177" s="239"/>
      <c r="K177" s="237">
        <f t="shared" si="18"/>
        <v>0</v>
      </c>
      <c r="L177" s="239"/>
      <c r="M177" s="240"/>
      <c r="N177" s="241" t="s">
        <v>1</v>
      </c>
      <c r="O177" s="195" t="s">
        <v>47</v>
      </c>
      <c r="P177" s="196">
        <f t="shared" si="19"/>
        <v>0</v>
      </c>
      <c r="Q177" s="196">
        <f t="shared" si="20"/>
        <v>0</v>
      </c>
      <c r="R177" s="196">
        <f t="shared" si="21"/>
        <v>0</v>
      </c>
      <c r="S177" s="66"/>
      <c r="T177" s="197">
        <f t="shared" si="22"/>
        <v>0</v>
      </c>
      <c r="U177" s="197">
        <v>0</v>
      </c>
      <c r="V177" s="197">
        <f t="shared" si="23"/>
        <v>0</v>
      </c>
      <c r="W177" s="197">
        <v>0</v>
      </c>
      <c r="X177" s="198">
        <f t="shared" si="24"/>
        <v>0</v>
      </c>
      <c r="Y177" s="37"/>
      <c r="Z177" s="37"/>
      <c r="AA177" s="37"/>
      <c r="AB177" s="37"/>
      <c r="AC177" s="37"/>
      <c r="AD177" s="37"/>
      <c r="AE177" s="37"/>
      <c r="AR177" s="199" t="s">
        <v>364</v>
      </c>
      <c r="AT177" s="199" t="s">
        <v>483</v>
      </c>
      <c r="AU177" s="199" t="s">
        <v>90</v>
      </c>
      <c r="AY177" s="19" t="s">
        <v>329</v>
      </c>
      <c r="BE177" s="115">
        <f t="shared" si="25"/>
        <v>0</v>
      </c>
      <c r="BF177" s="115">
        <f t="shared" si="26"/>
        <v>0</v>
      </c>
      <c r="BG177" s="115">
        <f t="shared" si="27"/>
        <v>0</v>
      </c>
      <c r="BH177" s="115">
        <f t="shared" si="28"/>
        <v>0</v>
      </c>
      <c r="BI177" s="115">
        <f t="shared" si="29"/>
        <v>0</v>
      </c>
      <c r="BJ177" s="19" t="s">
        <v>96</v>
      </c>
      <c r="BK177" s="200">
        <f t="shared" si="30"/>
        <v>0</v>
      </c>
      <c r="BL177" s="19" t="s">
        <v>335</v>
      </c>
      <c r="BM177" s="199" t="s">
        <v>931</v>
      </c>
    </row>
    <row r="178" spans="1:65" s="2" customFormat="1" ht="21.75" customHeight="1">
      <c r="A178" s="37"/>
      <c r="B178" s="153"/>
      <c r="C178" s="233" t="s">
        <v>659</v>
      </c>
      <c r="D178" s="233" t="s">
        <v>483</v>
      </c>
      <c r="E178" s="234" t="s">
        <v>7311</v>
      </c>
      <c r="F178" s="235" t="s">
        <v>7312</v>
      </c>
      <c r="G178" s="236" t="s">
        <v>342</v>
      </c>
      <c r="H178" s="237">
        <v>67</v>
      </c>
      <c r="I178" s="238"/>
      <c r="J178" s="239"/>
      <c r="K178" s="237">
        <f t="shared" si="18"/>
        <v>0</v>
      </c>
      <c r="L178" s="239"/>
      <c r="M178" s="240"/>
      <c r="N178" s="241" t="s">
        <v>1</v>
      </c>
      <c r="O178" s="195" t="s">
        <v>47</v>
      </c>
      <c r="P178" s="196">
        <f t="shared" si="19"/>
        <v>0</v>
      </c>
      <c r="Q178" s="196">
        <f t="shared" si="20"/>
        <v>0</v>
      </c>
      <c r="R178" s="196">
        <f t="shared" si="21"/>
        <v>0</v>
      </c>
      <c r="S178" s="66"/>
      <c r="T178" s="197">
        <f t="shared" si="22"/>
        <v>0</v>
      </c>
      <c r="U178" s="197">
        <v>0</v>
      </c>
      <c r="V178" s="197">
        <f t="shared" si="23"/>
        <v>0</v>
      </c>
      <c r="W178" s="197">
        <v>0</v>
      </c>
      <c r="X178" s="198">
        <f t="shared" si="24"/>
        <v>0</v>
      </c>
      <c r="Y178" s="37"/>
      <c r="Z178" s="37"/>
      <c r="AA178" s="37"/>
      <c r="AB178" s="37"/>
      <c r="AC178" s="37"/>
      <c r="AD178" s="37"/>
      <c r="AE178" s="37"/>
      <c r="AR178" s="199" t="s">
        <v>364</v>
      </c>
      <c r="AT178" s="199" t="s">
        <v>483</v>
      </c>
      <c r="AU178" s="199" t="s">
        <v>90</v>
      </c>
      <c r="AY178" s="19" t="s">
        <v>329</v>
      </c>
      <c r="BE178" s="115">
        <f t="shared" si="25"/>
        <v>0</v>
      </c>
      <c r="BF178" s="115">
        <f t="shared" si="26"/>
        <v>0</v>
      </c>
      <c r="BG178" s="115">
        <f t="shared" si="27"/>
        <v>0</v>
      </c>
      <c r="BH178" s="115">
        <f t="shared" si="28"/>
        <v>0</v>
      </c>
      <c r="BI178" s="115">
        <f t="shared" si="29"/>
        <v>0</v>
      </c>
      <c r="BJ178" s="19" t="s">
        <v>96</v>
      </c>
      <c r="BK178" s="200">
        <f t="shared" si="30"/>
        <v>0</v>
      </c>
      <c r="BL178" s="19" t="s">
        <v>335</v>
      </c>
      <c r="BM178" s="199" t="s">
        <v>940</v>
      </c>
    </row>
    <row r="179" spans="1:65" s="2" customFormat="1" ht="21.75" customHeight="1">
      <c r="A179" s="37"/>
      <c r="B179" s="153"/>
      <c r="C179" s="233" t="s">
        <v>665</v>
      </c>
      <c r="D179" s="233" t="s">
        <v>483</v>
      </c>
      <c r="E179" s="234" t="s">
        <v>7313</v>
      </c>
      <c r="F179" s="235" t="s">
        <v>7314</v>
      </c>
      <c r="G179" s="236" t="s">
        <v>342</v>
      </c>
      <c r="H179" s="237">
        <v>17</v>
      </c>
      <c r="I179" s="238"/>
      <c r="J179" s="239"/>
      <c r="K179" s="237">
        <f t="shared" si="18"/>
        <v>0</v>
      </c>
      <c r="L179" s="239"/>
      <c r="M179" s="240"/>
      <c r="N179" s="241" t="s">
        <v>1</v>
      </c>
      <c r="O179" s="195" t="s">
        <v>47</v>
      </c>
      <c r="P179" s="196">
        <f t="shared" si="19"/>
        <v>0</v>
      </c>
      <c r="Q179" s="196">
        <f t="shared" si="20"/>
        <v>0</v>
      </c>
      <c r="R179" s="196">
        <f t="shared" si="21"/>
        <v>0</v>
      </c>
      <c r="S179" s="66"/>
      <c r="T179" s="197">
        <f t="shared" si="22"/>
        <v>0</v>
      </c>
      <c r="U179" s="197">
        <v>0</v>
      </c>
      <c r="V179" s="197">
        <f t="shared" si="23"/>
        <v>0</v>
      </c>
      <c r="W179" s="197">
        <v>0</v>
      </c>
      <c r="X179" s="198">
        <f t="shared" si="24"/>
        <v>0</v>
      </c>
      <c r="Y179" s="37"/>
      <c r="Z179" s="37"/>
      <c r="AA179" s="37"/>
      <c r="AB179" s="37"/>
      <c r="AC179" s="37"/>
      <c r="AD179" s="37"/>
      <c r="AE179" s="37"/>
      <c r="AR179" s="199" t="s">
        <v>364</v>
      </c>
      <c r="AT179" s="199" t="s">
        <v>483</v>
      </c>
      <c r="AU179" s="199" t="s">
        <v>90</v>
      </c>
      <c r="AY179" s="19" t="s">
        <v>329</v>
      </c>
      <c r="BE179" s="115">
        <f t="shared" si="25"/>
        <v>0</v>
      </c>
      <c r="BF179" s="115">
        <f t="shared" si="26"/>
        <v>0</v>
      </c>
      <c r="BG179" s="115">
        <f t="shared" si="27"/>
        <v>0</v>
      </c>
      <c r="BH179" s="115">
        <f t="shared" si="28"/>
        <v>0</v>
      </c>
      <c r="BI179" s="115">
        <f t="shared" si="29"/>
        <v>0</v>
      </c>
      <c r="BJ179" s="19" t="s">
        <v>96</v>
      </c>
      <c r="BK179" s="200">
        <f t="shared" si="30"/>
        <v>0</v>
      </c>
      <c r="BL179" s="19" t="s">
        <v>335</v>
      </c>
      <c r="BM179" s="199" t="s">
        <v>948</v>
      </c>
    </row>
    <row r="180" spans="1:65" s="2" customFormat="1" ht="21.75" customHeight="1">
      <c r="A180" s="37"/>
      <c r="B180" s="153"/>
      <c r="C180" s="187" t="s">
        <v>671</v>
      </c>
      <c r="D180" s="187" t="s">
        <v>331</v>
      </c>
      <c r="E180" s="188" t="s">
        <v>7315</v>
      </c>
      <c r="F180" s="189" t="s">
        <v>7316</v>
      </c>
      <c r="G180" s="190" t="s">
        <v>342</v>
      </c>
      <c r="H180" s="191">
        <v>17</v>
      </c>
      <c r="I180" s="192"/>
      <c r="J180" s="192"/>
      <c r="K180" s="191">
        <f t="shared" si="18"/>
        <v>0</v>
      </c>
      <c r="L180" s="193"/>
      <c r="M180" s="38"/>
      <c r="N180" s="194" t="s">
        <v>1</v>
      </c>
      <c r="O180" s="195" t="s">
        <v>47</v>
      </c>
      <c r="P180" s="196">
        <f t="shared" si="19"/>
        <v>0</v>
      </c>
      <c r="Q180" s="196">
        <f t="shared" si="20"/>
        <v>0</v>
      </c>
      <c r="R180" s="196">
        <f t="shared" si="21"/>
        <v>0</v>
      </c>
      <c r="S180" s="66"/>
      <c r="T180" s="197">
        <f t="shared" si="22"/>
        <v>0</v>
      </c>
      <c r="U180" s="197">
        <v>0</v>
      </c>
      <c r="V180" s="197">
        <f t="shared" si="23"/>
        <v>0</v>
      </c>
      <c r="W180" s="197">
        <v>0</v>
      </c>
      <c r="X180" s="198">
        <f t="shared" si="24"/>
        <v>0</v>
      </c>
      <c r="Y180" s="37"/>
      <c r="Z180" s="37"/>
      <c r="AA180" s="37"/>
      <c r="AB180" s="37"/>
      <c r="AC180" s="37"/>
      <c r="AD180" s="37"/>
      <c r="AE180" s="37"/>
      <c r="AR180" s="199" t="s">
        <v>335</v>
      </c>
      <c r="AT180" s="199" t="s">
        <v>331</v>
      </c>
      <c r="AU180" s="199" t="s">
        <v>90</v>
      </c>
      <c r="AY180" s="19" t="s">
        <v>329</v>
      </c>
      <c r="BE180" s="115">
        <f t="shared" si="25"/>
        <v>0</v>
      </c>
      <c r="BF180" s="115">
        <f t="shared" si="26"/>
        <v>0</v>
      </c>
      <c r="BG180" s="115">
        <f t="shared" si="27"/>
        <v>0</v>
      </c>
      <c r="BH180" s="115">
        <f t="shared" si="28"/>
        <v>0</v>
      </c>
      <c r="BI180" s="115">
        <f t="shared" si="29"/>
        <v>0</v>
      </c>
      <c r="BJ180" s="19" t="s">
        <v>96</v>
      </c>
      <c r="BK180" s="200">
        <f t="shared" si="30"/>
        <v>0</v>
      </c>
      <c r="BL180" s="19" t="s">
        <v>335</v>
      </c>
      <c r="BM180" s="199" t="s">
        <v>974</v>
      </c>
    </row>
    <row r="181" spans="1:65" s="2" customFormat="1" ht="21.75" customHeight="1">
      <c r="A181" s="37"/>
      <c r="B181" s="153"/>
      <c r="C181" s="187" t="s">
        <v>685</v>
      </c>
      <c r="D181" s="187" t="s">
        <v>331</v>
      </c>
      <c r="E181" s="188" t="s">
        <v>7317</v>
      </c>
      <c r="F181" s="189" t="s">
        <v>7318</v>
      </c>
      <c r="G181" s="190" t="s">
        <v>342</v>
      </c>
      <c r="H181" s="191">
        <v>75</v>
      </c>
      <c r="I181" s="192"/>
      <c r="J181" s="192"/>
      <c r="K181" s="191">
        <f t="shared" si="18"/>
        <v>0</v>
      </c>
      <c r="L181" s="193"/>
      <c r="M181" s="38"/>
      <c r="N181" s="194" t="s">
        <v>1</v>
      </c>
      <c r="O181" s="195" t="s">
        <v>47</v>
      </c>
      <c r="P181" s="196">
        <f t="shared" si="19"/>
        <v>0</v>
      </c>
      <c r="Q181" s="196">
        <f t="shared" si="20"/>
        <v>0</v>
      </c>
      <c r="R181" s="196">
        <f t="shared" si="21"/>
        <v>0</v>
      </c>
      <c r="S181" s="66"/>
      <c r="T181" s="197">
        <f t="shared" si="22"/>
        <v>0</v>
      </c>
      <c r="U181" s="197">
        <v>0</v>
      </c>
      <c r="V181" s="197">
        <f t="shared" si="23"/>
        <v>0</v>
      </c>
      <c r="W181" s="197">
        <v>0</v>
      </c>
      <c r="X181" s="198">
        <f t="shared" si="24"/>
        <v>0</v>
      </c>
      <c r="Y181" s="37"/>
      <c r="Z181" s="37"/>
      <c r="AA181" s="37"/>
      <c r="AB181" s="37"/>
      <c r="AC181" s="37"/>
      <c r="AD181" s="37"/>
      <c r="AE181" s="37"/>
      <c r="AR181" s="199" t="s">
        <v>335</v>
      </c>
      <c r="AT181" s="199" t="s">
        <v>331</v>
      </c>
      <c r="AU181" s="199" t="s">
        <v>90</v>
      </c>
      <c r="AY181" s="19" t="s">
        <v>329</v>
      </c>
      <c r="BE181" s="115">
        <f t="shared" si="25"/>
        <v>0</v>
      </c>
      <c r="BF181" s="115">
        <f t="shared" si="26"/>
        <v>0</v>
      </c>
      <c r="BG181" s="115">
        <f t="shared" si="27"/>
        <v>0</v>
      </c>
      <c r="BH181" s="115">
        <f t="shared" si="28"/>
        <v>0</v>
      </c>
      <c r="BI181" s="115">
        <f t="shared" si="29"/>
        <v>0</v>
      </c>
      <c r="BJ181" s="19" t="s">
        <v>96</v>
      </c>
      <c r="BK181" s="200">
        <f t="shared" si="30"/>
        <v>0</v>
      </c>
      <c r="BL181" s="19" t="s">
        <v>335</v>
      </c>
      <c r="BM181" s="199" t="s">
        <v>986</v>
      </c>
    </row>
    <row r="182" spans="1:65" s="2" customFormat="1" ht="21.75" customHeight="1">
      <c r="A182" s="37"/>
      <c r="B182" s="153"/>
      <c r="C182" s="187" t="s">
        <v>689</v>
      </c>
      <c r="D182" s="187" t="s">
        <v>331</v>
      </c>
      <c r="E182" s="188" t="s">
        <v>7319</v>
      </c>
      <c r="F182" s="189" t="s">
        <v>7320</v>
      </c>
      <c r="G182" s="190" t="s">
        <v>342</v>
      </c>
      <c r="H182" s="191">
        <v>36</v>
      </c>
      <c r="I182" s="192"/>
      <c r="J182" s="192"/>
      <c r="K182" s="191">
        <f t="shared" si="18"/>
        <v>0</v>
      </c>
      <c r="L182" s="193"/>
      <c r="M182" s="38"/>
      <c r="N182" s="194" t="s">
        <v>1</v>
      </c>
      <c r="O182" s="195" t="s">
        <v>47</v>
      </c>
      <c r="P182" s="196">
        <f t="shared" si="19"/>
        <v>0</v>
      </c>
      <c r="Q182" s="196">
        <f t="shared" si="20"/>
        <v>0</v>
      </c>
      <c r="R182" s="196">
        <f t="shared" si="21"/>
        <v>0</v>
      </c>
      <c r="S182" s="66"/>
      <c r="T182" s="197">
        <f t="shared" si="22"/>
        <v>0</v>
      </c>
      <c r="U182" s="197">
        <v>0</v>
      </c>
      <c r="V182" s="197">
        <f t="shared" si="23"/>
        <v>0</v>
      </c>
      <c r="W182" s="197">
        <v>0</v>
      </c>
      <c r="X182" s="198">
        <f t="shared" si="24"/>
        <v>0</v>
      </c>
      <c r="Y182" s="37"/>
      <c r="Z182" s="37"/>
      <c r="AA182" s="37"/>
      <c r="AB182" s="37"/>
      <c r="AC182" s="37"/>
      <c r="AD182" s="37"/>
      <c r="AE182" s="37"/>
      <c r="AR182" s="199" t="s">
        <v>335</v>
      </c>
      <c r="AT182" s="199" t="s">
        <v>331</v>
      </c>
      <c r="AU182" s="199" t="s">
        <v>90</v>
      </c>
      <c r="AY182" s="19" t="s">
        <v>329</v>
      </c>
      <c r="BE182" s="115">
        <f t="shared" si="25"/>
        <v>0</v>
      </c>
      <c r="BF182" s="115">
        <f t="shared" si="26"/>
        <v>0</v>
      </c>
      <c r="BG182" s="115">
        <f t="shared" si="27"/>
        <v>0</v>
      </c>
      <c r="BH182" s="115">
        <f t="shared" si="28"/>
        <v>0</v>
      </c>
      <c r="BI182" s="115">
        <f t="shared" si="29"/>
        <v>0</v>
      </c>
      <c r="BJ182" s="19" t="s">
        <v>96</v>
      </c>
      <c r="BK182" s="200">
        <f t="shared" si="30"/>
        <v>0</v>
      </c>
      <c r="BL182" s="19" t="s">
        <v>335</v>
      </c>
      <c r="BM182" s="199" t="s">
        <v>1000</v>
      </c>
    </row>
    <row r="183" spans="1:65" s="2" customFormat="1" ht="21.75" customHeight="1">
      <c r="A183" s="37"/>
      <c r="B183" s="153"/>
      <c r="C183" s="187" t="s">
        <v>695</v>
      </c>
      <c r="D183" s="187" t="s">
        <v>331</v>
      </c>
      <c r="E183" s="188" t="s">
        <v>7321</v>
      </c>
      <c r="F183" s="189" t="s">
        <v>7322</v>
      </c>
      <c r="G183" s="190" t="s">
        <v>342</v>
      </c>
      <c r="H183" s="191">
        <v>113</v>
      </c>
      <c r="I183" s="192"/>
      <c r="J183" s="192"/>
      <c r="K183" s="191">
        <f t="shared" si="18"/>
        <v>0</v>
      </c>
      <c r="L183" s="193"/>
      <c r="M183" s="38"/>
      <c r="N183" s="194" t="s">
        <v>1</v>
      </c>
      <c r="O183" s="195" t="s">
        <v>47</v>
      </c>
      <c r="P183" s="196">
        <f t="shared" si="19"/>
        <v>0</v>
      </c>
      <c r="Q183" s="196">
        <f t="shared" si="20"/>
        <v>0</v>
      </c>
      <c r="R183" s="196">
        <f t="shared" si="21"/>
        <v>0</v>
      </c>
      <c r="S183" s="66"/>
      <c r="T183" s="197">
        <f t="shared" si="22"/>
        <v>0</v>
      </c>
      <c r="U183" s="197">
        <v>0</v>
      </c>
      <c r="V183" s="197">
        <f t="shared" si="23"/>
        <v>0</v>
      </c>
      <c r="W183" s="197">
        <v>0</v>
      </c>
      <c r="X183" s="198">
        <f t="shared" si="24"/>
        <v>0</v>
      </c>
      <c r="Y183" s="37"/>
      <c r="Z183" s="37"/>
      <c r="AA183" s="37"/>
      <c r="AB183" s="37"/>
      <c r="AC183" s="37"/>
      <c r="AD183" s="37"/>
      <c r="AE183" s="37"/>
      <c r="AR183" s="199" t="s">
        <v>335</v>
      </c>
      <c r="AT183" s="199" t="s">
        <v>331</v>
      </c>
      <c r="AU183" s="199" t="s">
        <v>90</v>
      </c>
      <c r="AY183" s="19" t="s">
        <v>329</v>
      </c>
      <c r="BE183" s="115">
        <f t="shared" si="25"/>
        <v>0</v>
      </c>
      <c r="BF183" s="115">
        <f t="shared" si="26"/>
        <v>0</v>
      </c>
      <c r="BG183" s="115">
        <f t="shared" si="27"/>
        <v>0</v>
      </c>
      <c r="BH183" s="115">
        <f t="shared" si="28"/>
        <v>0</v>
      </c>
      <c r="BI183" s="115">
        <f t="shared" si="29"/>
        <v>0</v>
      </c>
      <c r="BJ183" s="19" t="s">
        <v>96</v>
      </c>
      <c r="BK183" s="200">
        <f t="shared" si="30"/>
        <v>0</v>
      </c>
      <c r="BL183" s="19" t="s">
        <v>335</v>
      </c>
      <c r="BM183" s="199" t="s">
        <v>1008</v>
      </c>
    </row>
    <row r="184" spans="1:65" s="2" customFormat="1" ht="21.75" customHeight="1">
      <c r="A184" s="37"/>
      <c r="B184" s="153"/>
      <c r="C184" s="187" t="s">
        <v>701</v>
      </c>
      <c r="D184" s="187" t="s">
        <v>331</v>
      </c>
      <c r="E184" s="188" t="s">
        <v>7323</v>
      </c>
      <c r="F184" s="189" t="s">
        <v>7324</v>
      </c>
      <c r="G184" s="190" t="s">
        <v>342</v>
      </c>
      <c r="H184" s="191">
        <v>67</v>
      </c>
      <c r="I184" s="192"/>
      <c r="J184" s="192"/>
      <c r="K184" s="191">
        <f t="shared" si="18"/>
        <v>0</v>
      </c>
      <c r="L184" s="193"/>
      <c r="M184" s="38"/>
      <c r="N184" s="194" t="s">
        <v>1</v>
      </c>
      <c r="O184" s="195" t="s">
        <v>47</v>
      </c>
      <c r="P184" s="196">
        <f t="shared" si="19"/>
        <v>0</v>
      </c>
      <c r="Q184" s="196">
        <f t="shared" si="20"/>
        <v>0</v>
      </c>
      <c r="R184" s="196">
        <f t="shared" si="21"/>
        <v>0</v>
      </c>
      <c r="S184" s="66"/>
      <c r="T184" s="197">
        <f t="shared" si="22"/>
        <v>0</v>
      </c>
      <c r="U184" s="197">
        <v>0</v>
      </c>
      <c r="V184" s="197">
        <f t="shared" si="23"/>
        <v>0</v>
      </c>
      <c r="W184" s="197">
        <v>0</v>
      </c>
      <c r="X184" s="198">
        <f t="shared" si="24"/>
        <v>0</v>
      </c>
      <c r="Y184" s="37"/>
      <c r="Z184" s="37"/>
      <c r="AA184" s="37"/>
      <c r="AB184" s="37"/>
      <c r="AC184" s="37"/>
      <c r="AD184" s="37"/>
      <c r="AE184" s="37"/>
      <c r="AR184" s="199" t="s">
        <v>335</v>
      </c>
      <c r="AT184" s="199" t="s">
        <v>331</v>
      </c>
      <c r="AU184" s="199" t="s">
        <v>90</v>
      </c>
      <c r="AY184" s="19" t="s">
        <v>329</v>
      </c>
      <c r="BE184" s="115">
        <f t="shared" si="25"/>
        <v>0</v>
      </c>
      <c r="BF184" s="115">
        <f t="shared" si="26"/>
        <v>0</v>
      </c>
      <c r="BG184" s="115">
        <f t="shared" si="27"/>
        <v>0</v>
      </c>
      <c r="BH184" s="115">
        <f t="shared" si="28"/>
        <v>0</v>
      </c>
      <c r="BI184" s="115">
        <f t="shared" si="29"/>
        <v>0</v>
      </c>
      <c r="BJ184" s="19" t="s">
        <v>96</v>
      </c>
      <c r="BK184" s="200">
        <f t="shared" si="30"/>
        <v>0</v>
      </c>
      <c r="BL184" s="19" t="s">
        <v>335</v>
      </c>
      <c r="BM184" s="199" t="s">
        <v>1018</v>
      </c>
    </row>
    <row r="185" spans="1:65" s="2" customFormat="1" ht="21.75" customHeight="1">
      <c r="A185" s="37"/>
      <c r="B185" s="153"/>
      <c r="C185" s="187" t="s">
        <v>704</v>
      </c>
      <c r="D185" s="187" t="s">
        <v>331</v>
      </c>
      <c r="E185" s="188" t="s">
        <v>7325</v>
      </c>
      <c r="F185" s="189" t="s">
        <v>7326</v>
      </c>
      <c r="G185" s="190" t="s">
        <v>342</v>
      </c>
      <c r="H185" s="191">
        <v>17</v>
      </c>
      <c r="I185" s="192"/>
      <c r="J185" s="192"/>
      <c r="K185" s="191">
        <f t="shared" si="18"/>
        <v>0</v>
      </c>
      <c r="L185" s="193"/>
      <c r="M185" s="38"/>
      <c r="N185" s="194" t="s">
        <v>1</v>
      </c>
      <c r="O185" s="195" t="s">
        <v>47</v>
      </c>
      <c r="P185" s="196">
        <f t="shared" si="19"/>
        <v>0</v>
      </c>
      <c r="Q185" s="196">
        <f t="shared" si="20"/>
        <v>0</v>
      </c>
      <c r="R185" s="196">
        <f t="shared" si="21"/>
        <v>0</v>
      </c>
      <c r="S185" s="66"/>
      <c r="T185" s="197">
        <f t="shared" si="22"/>
        <v>0</v>
      </c>
      <c r="U185" s="197">
        <v>0</v>
      </c>
      <c r="V185" s="197">
        <f t="shared" si="23"/>
        <v>0</v>
      </c>
      <c r="W185" s="197">
        <v>0</v>
      </c>
      <c r="X185" s="198">
        <f t="shared" si="24"/>
        <v>0</v>
      </c>
      <c r="Y185" s="37"/>
      <c r="Z185" s="37"/>
      <c r="AA185" s="37"/>
      <c r="AB185" s="37"/>
      <c r="AC185" s="37"/>
      <c r="AD185" s="37"/>
      <c r="AE185" s="37"/>
      <c r="AR185" s="199" t="s">
        <v>335</v>
      </c>
      <c r="AT185" s="199" t="s">
        <v>331</v>
      </c>
      <c r="AU185" s="199" t="s">
        <v>90</v>
      </c>
      <c r="AY185" s="19" t="s">
        <v>329</v>
      </c>
      <c r="BE185" s="115">
        <f t="shared" si="25"/>
        <v>0</v>
      </c>
      <c r="BF185" s="115">
        <f t="shared" si="26"/>
        <v>0</v>
      </c>
      <c r="BG185" s="115">
        <f t="shared" si="27"/>
        <v>0</v>
      </c>
      <c r="BH185" s="115">
        <f t="shared" si="28"/>
        <v>0</v>
      </c>
      <c r="BI185" s="115">
        <f t="shared" si="29"/>
        <v>0</v>
      </c>
      <c r="BJ185" s="19" t="s">
        <v>96</v>
      </c>
      <c r="BK185" s="200">
        <f t="shared" si="30"/>
        <v>0</v>
      </c>
      <c r="BL185" s="19" t="s">
        <v>335</v>
      </c>
      <c r="BM185" s="199" t="s">
        <v>1031</v>
      </c>
    </row>
    <row r="186" spans="1:65" s="2" customFormat="1" ht="16.5" customHeight="1">
      <c r="A186" s="37"/>
      <c r="B186" s="153"/>
      <c r="C186" s="233" t="s">
        <v>713</v>
      </c>
      <c r="D186" s="233" t="s">
        <v>483</v>
      </c>
      <c r="E186" s="234" t="s">
        <v>7327</v>
      </c>
      <c r="F186" s="235" t="s">
        <v>7328</v>
      </c>
      <c r="G186" s="236" t="s">
        <v>646</v>
      </c>
      <c r="H186" s="237">
        <v>6</v>
      </c>
      <c r="I186" s="238"/>
      <c r="J186" s="239"/>
      <c r="K186" s="237">
        <f t="shared" si="18"/>
        <v>0</v>
      </c>
      <c r="L186" s="239"/>
      <c r="M186" s="240"/>
      <c r="N186" s="241" t="s">
        <v>1</v>
      </c>
      <c r="O186" s="195" t="s">
        <v>47</v>
      </c>
      <c r="P186" s="196">
        <f t="shared" si="19"/>
        <v>0</v>
      </c>
      <c r="Q186" s="196">
        <f t="shared" si="20"/>
        <v>0</v>
      </c>
      <c r="R186" s="196">
        <f t="shared" si="21"/>
        <v>0</v>
      </c>
      <c r="S186" s="66"/>
      <c r="T186" s="197">
        <f t="shared" si="22"/>
        <v>0</v>
      </c>
      <c r="U186" s="197">
        <v>0</v>
      </c>
      <c r="V186" s="197">
        <f t="shared" si="23"/>
        <v>0</v>
      </c>
      <c r="W186" s="197">
        <v>0</v>
      </c>
      <c r="X186" s="198">
        <f t="shared" si="24"/>
        <v>0</v>
      </c>
      <c r="Y186" s="37"/>
      <c r="Z186" s="37"/>
      <c r="AA186" s="37"/>
      <c r="AB186" s="37"/>
      <c r="AC186" s="37"/>
      <c r="AD186" s="37"/>
      <c r="AE186" s="37"/>
      <c r="AR186" s="199" t="s">
        <v>364</v>
      </c>
      <c r="AT186" s="199" t="s">
        <v>483</v>
      </c>
      <c r="AU186" s="199" t="s">
        <v>90</v>
      </c>
      <c r="AY186" s="19" t="s">
        <v>329</v>
      </c>
      <c r="BE186" s="115">
        <f t="shared" si="25"/>
        <v>0</v>
      </c>
      <c r="BF186" s="115">
        <f t="shared" si="26"/>
        <v>0</v>
      </c>
      <c r="BG186" s="115">
        <f t="shared" si="27"/>
        <v>0</v>
      </c>
      <c r="BH186" s="115">
        <f t="shared" si="28"/>
        <v>0</v>
      </c>
      <c r="BI186" s="115">
        <f t="shared" si="29"/>
        <v>0</v>
      </c>
      <c r="BJ186" s="19" t="s">
        <v>96</v>
      </c>
      <c r="BK186" s="200">
        <f t="shared" si="30"/>
        <v>0</v>
      </c>
      <c r="BL186" s="19" t="s">
        <v>335</v>
      </c>
      <c r="BM186" s="199" t="s">
        <v>1041</v>
      </c>
    </row>
    <row r="187" spans="1:65" s="2" customFormat="1" ht="24.2" customHeight="1">
      <c r="A187" s="37"/>
      <c r="B187" s="153"/>
      <c r="C187" s="187" t="s">
        <v>722</v>
      </c>
      <c r="D187" s="187" t="s">
        <v>331</v>
      </c>
      <c r="E187" s="188" t="s">
        <v>7329</v>
      </c>
      <c r="F187" s="189" t="s">
        <v>7330</v>
      </c>
      <c r="G187" s="190" t="s">
        <v>646</v>
      </c>
      <c r="H187" s="191">
        <v>6</v>
      </c>
      <c r="I187" s="192"/>
      <c r="J187" s="192"/>
      <c r="K187" s="191">
        <f t="shared" si="18"/>
        <v>0</v>
      </c>
      <c r="L187" s="193"/>
      <c r="M187" s="38"/>
      <c r="N187" s="194" t="s">
        <v>1</v>
      </c>
      <c r="O187" s="195" t="s">
        <v>47</v>
      </c>
      <c r="P187" s="196">
        <f t="shared" si="19"/>
        <v>0</v>
      </c>
      <c r="Q187" s="196">
        <f t="shared" si="20"/>
        <v>0</v>
      </c>
      <c r="R187" s="196">
        <f t="shared" si="21"/>
        <v>0</v>
      </c>
      <c r="S187" s="66"/>
      <c r="T187" s="197">
        <f t="shared" si="22"/>
        <v>0</v>
      </c>
      <c r="U187" s="197">
        <v>0</v>
      </c>
      <c r="V187" s="197">
        <f t="shared" si="23"/>
        <v>0</v>
      </c>
      <c r="W187" s="197">
        <v>0</v>
      </c>
      <c r="X187" s="198">
        <f t="shared" si="24"/>
        <v>0</v>
      </c>
      <c r="Y187" s="37"/>
      <c r="Z187" s="37"/>
      <c r="AA187" s="37"/>
      <c r="AB187" s="37"/>
      <c r="AC187" s="37"/>
      <c r="AD187" s="37"/>
      <c r="AE187" s="37"/>
      <c r="AR187" s="199" t="s">
        <v>335</v>
      </c>
      <c r="AT187" s="199" t="s">
        <v>331</v>
      </c>
      <c r="AU187" s="199" t="s">
        <v>90</v>
      </c>
      <c r="AY187" s="19" t="s">
        <v>329</v>
      </c>
      <c r="BE187" s="115">
        <f t="shared" si="25"/>
        <v>0</v>
      </c>
      <c r="BF187" s="115">
        <f t="shared" si="26"/>
        <v>0</v>
      </c>
      <c r="BG187" s="115">
        <f t="shared" si="27"/>
        <v>0</v>
      </c>
      <c r="BH187" s="115">
        <f t="shared" si="28"/>
        <v>0</v>
      </c>
      <c r="BI187" s="115">
        <f t="shared" si="29"/>
        <v>0</v>
      </c>
      <c r="BJ187" s="19" t="s">
        <v>96</v>
      </c>
      <c r="BK187" s="200">
        <f t="shared" si="30"/>
        <v>0</v>
      </c>
      <c r="BL187" s="19" t="s">
        <v>335</v>
      </c>
      <c r="BM187" s="199" t="s">
        <v>1092</v>
      </c>
    </row>
    <row r="188" spans="1:65" s="2" customFormat="1" ht="16.5" customHeight="1">
      <c r="A188" s="37"/>
      <c r="B188" s="153"/>
      <c r="C188" s="233" t="s">
        <v>726</v>
      </c>
      <c r="D188" s="233" t="s">
        <v>483</v>
      </c>
      <c r="E188" s="234" t="s">
        <v>7331</v>
      </c>
      <c r="F188" s="235" t="s">
        <v>7332</v>
      </c>
      <c r="G188" s="236" t="s">
        <v>646</v>
      </c>
      <c r="H188" s="237">
        <v>11</v>
      </c>
      <c r="I188" s="238"/>
      <c r="J188" s="239"/>
      <c r="K188" s="237">
        <f t="shared" si="18"/>
        <v>0</v>
      </c>
      <c r="L188" s="239"/>
      <c r="M188" s="240"/>
      <c r="N188" s="241" t="s">
        <v>1</v>
      </c>
      <c r="O188" s="195" t="s">
        <v>47</v>
      </c>
      <c r="P188" s="196">
        <f t="shared" si="19"/>
        <v>0</v>
      </c>
      <c r="Q188" s="196">
        <f t="shared" si="20"/>
        <v>0</v>
      </c>
      <c r="R188" s="196">
        <f t="shared" si="21"/>
        <v>0</v>
      </c>
      <c r="S188" s="66"/>
      <c r="T188" s="197">
        <f t="shared" si="22"/>
        <v>0</v>
      </c>
      <c r="U188" s="197">
        <v>0</v>
      </c>
      <c r="V188" s="197">
        <f t="shared" si="23"/>
        <v>0</v>
      </c>
      <c r="W188" s="197">
        <v>0</v>
      </c>
      <c r="X188" s="198">
        <f t="shared" si="24"/>
        <v>0</v>
      </c>
      <c r="Y188" s="37"/>
      <c r="Z188" s="37"/>
      <c r="AA188" s="37"/>
      <c r="AB188" s="37"/>
      <c r="AC188" s="37"/>
      <c r="AD188" s="37"/>
      <c r="AE188" s="37"/>
      <c r="AR188" s="199" t="s">
        <v>364</v>
      </c>
      <c r="AT188" s="199" t="s">
        <v>483</v>
      </c>
      <c r="AU188" s="199" t="s">
        <v>90</v>
      </c>
      <c r="AY188" s="19" t="s">
        <v>329</v>
      </c>
      <c r="BE188" s="115">
        <f t="shared" si="25"/>
        <v>0</v>
      </c>
      <c r="BF188" s="115">
        <f t="shared" si="26"/>
        <v>0</v>
      </c>
      <c r="BG188" s="115">
        <f t="shared" si="27"/>
        <v>0</v>
      </c>
      <c r="BH188" s="115">
        <f t="shared" si="28"/>
        <v>0</v>
      </c>
      <c r="BI188" s="115">
        <f t="shared" si="29"/>
        <v>0</v>
      </c>
      <c r="BJ188" s="19" t="s">
        <v>96</v>
      </c>
      <c r="BK188" s="200">
        <f t="shared" si="30"/>
        <v>0</v>
      </c>
      <c r="BL188" s="19" t="s">
        <v>335</v>
      </c>
      <c r="BM188" s="199" t="s">
        <v>1100</v>
      </c>
    </row>
    <row r="189" spans="1:65" s="2" customFormat="1" ht="24.2" customHeight="1">
      <c r="A189" s="37"/>
      <c r="B189" s="153"/>
      <c r="C189" s="187" t="s">
        <v>731</v>
      </c>
      <c r="D189" s="187" t="s">
        <v>331</v>
      </c>
      <c r="E189" s="188" t="s">
        <v>7333</v>
      </c>
      <c r="F189" s="189" t="s">
        <v>7334</v>
      </c>
      <c r="G189" s="190" t="s">
        <v>646</v>
      </c>
      <c r="H189" s="191">
        <v>11</v>
      </c>
      <c r="I189" s="192"/>
      <c r="J189" s="192"/>
      <c r="K189" s="191">
        <f t="shared" si="18"/>
        <v>0</v>
      </c>
      <c r="L189" s="193"/>
      <c r="M189" s="38"/>
      <c r="N189" s="194" t="s">
        <v>1</v>
      </c>
      <c r="O189" s="195" t="s">
        <v>47</v>
      </c>
      <c r="P189" s="196">
        <f t="shared" si="19"/>
        <v>0</v>
      </c>
      <c r="Q189" s="196">
        <f t="shared" si="20"/>
        <v>0</v>
      </c>
      <c r="R189" s="196">
        <f t="shared" si="21"/>
        <v>0</v>
      </c>
      <c r="S189" s="66"/>
      <c r="T189" s="197">
        <f t="shared" si="22"/>
        <v>0</v>
      </c>
      <c r="U189" s="197">
        <v>0</v>
      </c>
      <c r="V189" s="197">
        <f t="shared" si="23"/>
        <v>0</v>
      </c>
      <c r="W189" s="197">
        <v>0</v>
      </c>
      <c r="X189" s="198">
        <f t="shared" si="24"/>
        <v>0</v>
      </c>
      <c r="Y189" s="37"/>
      <c r="Z189" s="37"/>
      <c r="AA189" s="37"/>
      <c r="AB189" s="37"/>
      <c r="AC189" s="37"/>
      <c r="AD189" s="37"/>
      <c r="AE189" s="37"/>
      <c r="AR189" s="199" t="s">
        <v>335</v>
      </c>
      <c r="AT189" s="199" t="s">
        <v>331</v>
      </c>
      <c r="AU189" s="199" t="s">
        <v>90</v>
      </c>
      <c r="AY189" s="19" t="s">
        <v>329</v>
      </c>
      <c r="BE189" s="115">
        <f t="shared" si="25"/>
        <v>0</v>
      </c>
      <c r="BF189" s="115">
        <f t="shared" si="26"/>
        <v>0</v>
      </c>
      <c r="BG189" s="115">
        <f t="shared" si="27"/>
        <v>0</v>
      </c>
      <c r="BH189" s="115">
        <f t="shared" si="28"/>
        <v>0</v>
      </c>
      <c r="BI189" s="115">
        <f t="shared" si="29"/>
        <v>0</v>
      </c>
      <c r="BJ189" s="19" t="s">
        <v>96</v>
      </c>
      <c r="BK189" s="200">
        <f t="shared" si="30"/>
        <v>0</v>
      </c>
      <c r="BL189" s="19" t="s">
        <v>335</v>
      </c>
      <c r="BM189" s="199" t="s">
        <v>1110</v>
      </c>
    </row>
    <row r="190" spans="1:65" s="2" customFormat="1" ht="16.5" customHeight="1">
      <c r="A190" s="37"/>
      <c r="B190" s="153"/>
      <c r="C190" s="233" t="s">
        <v>743</v>
      </c>
      <c r="D190" s="233" t="s">
        <v>483</v>
      </c>
      <c r="E190" s="234" t="s">
        <v>7335</v>
      </c>
      <c r="F190" s="235" t="s">
        <v>7336</v>
      </c>
      <c r="G190" s="236" t="s">
        <v>646</v>
      </c>
      <c r="H190" s="237">
        <v>3</v>
      </c>
      <c r="I190" s="238"/>
      <c r="J190" s="239"/>
      <c r="K190" s="237">
        <f t="shared" si="18"/>
        <v>0</v>
      </c>
      <c r="L190" s="239"/>
      <c r="M190" s="240"/>
      <c r="N190" s="241" t="s">
        <v>1</v>
      </c>
      <c r="O190" s="195" t="s">
        <v>47</v>
      </c>
      <c r="P190" s="196">
        <f t="shared" si="19"/>
        <v>0</v>
      </c>
      <c r="Q190" s="196">
        <f t="shared" si="20"/>
        <v>0</v>
      </c>
      <c r="R190" s="196">
        <f t="shared" si="21"/>
        <v>0</v>
      </c>
      <c r="S190" s="66"/>
      <c r="T190" s="197">
        <f t="shared" si="22"/>
        <v>0</v>
      </c>
      <c r="U190" s="197">
        <v>0</v>
      </c>
      <c r="V190" s="197">
        <f t="shared" si="23"/>
        <v>0</v>
      </c>
      <c r="W190" s="197">
        <v>0</v>
      </c>
      <c r="X190" s="198">
        <f t="shared" si="24"/>
        <v>0</v>
      </c>
      <c r="Y190" s="37"/>
      <c r="Z190" s="37"/>
      <c r="AA190" s="37"/>
      <c r="AB190" s="37"/>
      <c r="AC190" s="37"/>
      <c r="AD190" s="37"/>
      <c r="AE190" s="37"/>
      <c r="AR190" s="199" t="s">
        <v>364</v>
      </c>
      <c r="AT190" s="199" t="s">
        <v>483</v>
      </c>
      <c r="AU190" s="199" t="s">
        <v>90</v>
      </c>
      <c r="AY190" s="19" t="s">
        <v>329</v>
      </c>
      <c r="BE190" s="115">
        <f t="shared" si="25"/>
        <v>0</v>
      </c>
      <c r="BF190" s="115">
        <f t="shared" si="26"/>
        <v>0</v>
      </c>
      <c r="BG190" s="115">
        <f t="shared" si="27"/>
        <v>0</v>
      </c>
      <c r="BH190" s="115">
        <f t="shared" si="28"/>
        <v>0</v>
      </c>
      <c r="BI190" s="115">
        <f t="shared" si="29"/>
        <v>0</v>
      </c>
      <c r="BJ190" s="19" t="s">
        <v>96</v>
      </c>
      <c r="BK190" s="200">
        <f t="shared" si="30"/>
        <v>0</v>
      </c>
      <c r="BL190" s="19" t="s">
        <v>335</v>
      </c>
      <c r="BM190" s="199" t="s">
        <v>1121</v>
      </c>
    </row>
    <row r="191" spans="1:65" s="2" customFormat="1" ht="24.2" customHeight="1">
      <c r="A191" s="37"/>
      <c r="B191" s="153"/>
      <c r="C191" s="187" t="s">
        <v>751</v>
      </c>
      <c r="D191" s="187" t="s">
        <v>331</v>
      </c>
      <c r="E191" s="188" t="s">
        <v>7337</v>
      </c>
      <c r="F191" s="189" t="s">
        <v>7338</v>
      </c>
      <c r="G191" s="190" t="s">
        <v>646</v>
      </c>
      <c r="H191" s="191">
        <v>3</v>
      </c>
      <c r="I191" s="192"/>
      <c r="J191" s="192"/>
      <c r="K191" s="191">
        <f t="shared" si="18"/>
        <v>0</v>
      </c>
      <c r="L191" s="193"/>
      <c r="M191" s="38"/>
      <c r="N191" s="194" t="s">
        <v>1</v>
      </c>
      <c r="O191" s="195" t="s">
        <v>47</v>
      </c>
      <c r="P191" s="196">
        <f t="shared" si="19"/>
        <v>0</v>
      </c>
      <c r="Q191" s="196">
        <f t="shared" si="20"/>
        <v>0</v>
      </c>
      <c r="R191" s="196">
        <f t="shared" si="21"/>
        <v>0</v>
      </c>
      <c r="S191" s="66"/>
      <c r="T191" s="197">
        <f t="shared" si="22"/>
        <v>0</v>
      </c>
      <c r="U191" s="197">
        <v>0</v>
      </c>
      <c r="V191" s="197">
        <f t="shared" si="23"/>
        <v>0</v>
      </c>
      <c r="W191" s="197">
        <v>0</v>
      </c>
      <c r="X191" s="198">
        <f t="shared" si="24"/>
        <v>0</v>
      </c>
      <c r="Y191" s="37"/>
      <c r="Z191" s="37"/>
      <c r="AA191" s="37"/>
      <c r="AB191" s="37"/>
      <c r="AC191" s="37"/>
      <c r="AD191" s="37"/>
      <c r="AE191" s="37"/>
      <c r="AR191" s="199" t="s">
        <v>335</v>
      </c>
      <c r="AT191" s="199" t="s">
        <v>331</v>
      </c>
      <c r="AU191" s="199" t="s">
        <v>90</v>
      </c>
      <c r="AY191" s="19" t="s">
        <v>329</v>
      </c>
      <c r="BE191" s="115">
        <f t="shared" si="25"/>
        <v>0</v>
      </c>
      <c r="BF191" s="115">
        <f t="shared" si="26"/>
        <v>0</v>
      </c>
      <c r="BG191" s="115">
        <f t="shared" si="27"/>
        <v>0</v>
      </c>
      <c r="BH191" s="115">
        <f t="shared" si="28"/>
        <v>0</v>
      </c>
      <c r="BI191" s="115">
        <f t="shared" si="29"/>
        <v>0</v>
      </c>
      <c r="BJ191" s="19" t="s">
        <v>96</v>
      </c>
      <c r="BK191" s="200">
        <f t="shared" si="30"/>
        <v>0</v>
      </c>
      <c r="BL191" s="19" t="s">
        <v>335</v>
      </c>
      <c r="BM191" s="199" t="s">
        <v>1132</v>
      </c>
    </row>
    <row r="192" spans="1:65" s="2" customFormat="1" ht="16.5" customHeight="1">
      <c r="A192" s="37"/>
      <c r="B192" s="153"/>
      <c r="C192" s="233" t="s">
        <v>755</v>
      </c>
      <c r="D192" s="233" t="s">
        <v>483</v>
      </c>
      <c r="E192" s="234" t="s">
        <v>7339</v>
      </c>
      <c r="F192" s="235" t="s">
        <v>7340</v>
      </c>
      <c r="G192" s="236" t="s">
        <v>646</v>
      </c>
      <c r="H192" s="237">
        <v>2</v>
      </c>
      <c r="I192" s="238"/>
      <c r="J192" s="239"/>
      <c r="K192" s="237">
        <f t="shared" si="18"/>
        <v>0</v>
      </c>
      <c r="L192" s="239"/>
      <c r="M192" s="240"/>
      <c r="N192" s="241" t="s">
        <v>1</v>
      </c>
      <c r="O192" s="195" t="s">
        <v>47</v>
      </c>
      <c r="P192" s="196">
        <f t="shared" si="19"/>
        <v>0</v>
      </c>
      <c r="Q192" s="196">
        <f t="shared" si="20"/>
        <v>0</v>
      </c>
      <c r="R192" s="196">
        <f t="shared" si="21"/>
        <v>0</v>
      </c>
      <c r="S192" s="66"/>
      <c r="T192" s="197">
        <f t="shared" si="22"/>
        <v>0</v>
      </c>
      <c r="U192" s="197">
        <v>0</v>
      </c>
      <c r="V192" s="197">
        <f t="shared" si="23"/>
        <v>0</v>
      </c>
      <c r="W192" s="197">
        <v>0</v>
      </c>
      <c r="X192" s="198">
        <f t="shared" si="24"/>
        <v>0</v>
      </c>
      <c r="Y192" s="37"/>
      <c r="Z192" s="37"/>
      <c r="AA192" s="37"/>
      <c r="AB192" s="37"/>
      <c r="AC192" s="37"/>
      <c r="AD192" s="37"/>
      <c r="AE192" s="37"/>
      <c r="AR192" s="199" t="s">
        <v>364</v>
      </c>
      <c r="AT192" s="199" t="s">
        <v>483</v>
      </c>
      <c r="AU192" s="199" t="s">
        <v>90</v>
      </c>
      <c r="AY192" s="19" t="s">
        <v>329</v>
      </c>
      <c r="BE192" s="115">
        <f t="shared" si="25"/>
        <v>0</v>
      </c>
      <c r="BF192" s="115">
        <f t="shared" si="26"/>
        <v>0</v>
      </c>
      <c r="BG192" s="115">
        <f t="shared" si="27"/>
        <v>0</v>
      </c>
      <c r="BH192" s="115">
        <f t="shared" si="28"/>
        <v>0</v>
      </c>
      <c r="BI192" s="115">
        <f t="shared" si="29"/>
        <v>0</v>
      </c>
      <c r="BJ192" s="19" t="s">
        <v>96</v>
      </c>
      <c r="BK192" s="200">
        <f t="shared" si="30"/>
        <v>0</v>
      </c>
      <c r="BL192" s="19" t="s">
        <v>335</v>
      </c>
      <c r="BM192" s="199" t="s">
        <v>1141</v>
      </c>
    </row>
    <row r="193" spans="1:65" s="2" customFormat="1" ht="24.2" customHeight="1">
      <c r="A193" s="37"/>
      <c r="B193" s="153"/>
      <c r="C193" s="187" t="s">
        <v>761</v>
      </c>
      <c r="D193" s="187" t="s">
        <v>331</v>
      </c>
      <c r="E193" s="188" t="s">
        <v>7341</v>
      </c>
      <c r="F193" s="189" t="s">
        <v>7342</v>
      </c>
      <c r="G193" s="190" t="s">
        <v>646</v>
      </c>
      <c r="H193" s="191">
        <v>2</v>
      </c>
      <c r="I193" s="192"/>
      <c r="J193" s="192"/>
      <c r="K193" s="191">
        <f t="shared" si="18"/>
        <v>0</v>
      </c>
      <c r="L193" s="193"/>
      <c r="M193" s="38"/>
      <c r="N193" s="194" t="s">
        <v>1</v>
      </c>
      <c r="O193" s="195" t="s">
        <v>47</v>
      </c>
      <c r="P193" s="196">
        <f t="shared" si="19"/>
        <v>0</v>
      </c>
      <c r="Q193" s="196">
        <f t="shared" si="20"/>
        <v>0</v>
      </c>
      <c r="R193" s="196">
        <f t="shared" si="21"/>
        <v>0</v>
      </c>
      <c r="S193" s="66"/>
      <c r="T193" s="197">
        <f t="shared" si="22"/>
        <v>0</v>
      </c>
      <c r="U193" s="197">
        <v>0</v>
      </c>
      <c r="V193" s="197">
        <f t="shared" si="23"/>
        <v>0</v>
      </c>
      <c r="W193" s="197">
        <v>0</v>
      </c>
      <c r="X193" s="198">
        <f t="shared" si="24"/>
        <v>0</v>
      </c>
      <c r="Y193" s="37"/>
      <c r="Z193" s="37"/>
      <c r="AA193" s="37"/>
      <c r="AB193" s="37"/>
      <c r="AC193" s="37"/>
      <c r="AD193" s="37"/>
      <c r="AE193" s="37"/>
      <c r="AR193" s="199" t="s">
        <v>335</v>
      </c>
      <c r="AT193" s="199" t="s">
        <v>331</v>
      </c>
      <c r="AU193" s="199" t="s">
        <v>90</v>
      </c>
      <c r="AY193" s="19" t="s">
        <v>329</v>
      </c>
      <c r="BE193" s="115">
        <f t="shared" si="25"/>
        <v>0</v>
      </c>
      <c r="BF193" s="115">
        <f t="shared" si="26"/>
        <v>0</v>
      </c>
      <c r="BG193" s="115">
        <f t="shared" si="27"/>
        <v>0</v>
      </c>
      <c r="BH193" s="115">
        <f t="shared" si="28"/>
        <v>0</v>
      </c>
      <c r="BI193" s="115">
        <f t="shared" si="29"/>
        <v>0</v>
      </c>
      <c r="BJ193" s="19" t="s">
        <v>96</v>
      </c>
      <c r="BK193" s="200">
        <f t="shared" si="30"/>
        <v>0</v>
      </c>
      <c r="BL193" s="19" t="s">
        <v>335</v>
      </c>
      <c r="BM193" s="199" t="s">
        <v>1152</v>
      </c>
    </row>
    <row r="194" spans="1:65" s="2" customFormat="1" ht="24.2" customHeight="1">
      <c r="A194" s="37"/>
      <c r="B194" s="153"/>
      <c r="C194" s="187" t="s">
        <v>769</v>
      </c>
      <c r="D194" s="187" t="s">
        <v>331</v>
      </c>
      <c r="E194" s="188" t="s">
        <v>7343</v>
      </c>
      <c r="F194" s="189" t="s">
        <v>7344</v>
      </c>
      <c r="G194" s="190" t="s">
        <v>646</v>
      </c>
      <c r="H194" s="191">
        <v>8</v>
      </c>
      <c r="I194" s="192"/>
      <c r="J194" s="192"/>
      <c r="K194" s="191">
        <f t="shared" si="18"/>
        <v>0</v>
      </c>
      <c r="L194" s="193"/>
      <c r="M194" s="38"/>
      <c r="N194" s="194" t="s">
        <v>1</v>
      </c>
      <c r="O194" s="195" t="s">
        <v>47</v>
      </c>
      <c r="P194" s="196">
        <f t="shared" si="19"/>
        <v>0</v>
      </c>
      <c r="Q194" s="196">
        <f t="shared" si="20"/>
        <v>0</v>
      </c>
      <c r="R194" s="196">
        <f t="shared" si="21"/>
        <v>0</v>
      </c>
      <c r="S194" s="66"/>
      <c r="T194" s="197">
        <f t="shared" si="22"/>
        <v>0</v>
      </c>
      <c r="U194" s="197">
        <v>0</v>
      </c>
      <c r="V194" s="197">
        <f t="shared" si="23"/>
        <v>0</v>
      </c>
      <c r="W194" s="197">
        <v>0</v>
      </c>
      <c r="X194" s="198">
        <f t="shared" si="24"/>
        <v>0</v>
      </c>
      <c r="Y194" s="37"/>
      <c r="Z194" s="37"/>
      <c r="AA194" s="37"/>
      <c r="AB194" s="37"/>
      <c r="AC194" s="37"/>
      <c r="AD194" s="37"/>
      <c r="AE194" s="37"/>
      <c r="AR194" s="199" t="s">
        <v>335</v>
      </c>
      <c r="AT194" s="199" t="s">
        <v>331</v>
      </c>
      <c r="AU194" s="199" t="s">
        <v>90</v>
      </c>
      <c r="AY194" s="19" t="s">
        <v>329</v>
      </c>
      <c r="BE194" s="115">
        <f t="shared" si="25"/>
        <v>0</v>
      </c>
      <c r="BF194" s="115">
        <f t="shared" si="26"/>
        <v>0</v>
      </c>
      <c r="BG194" s="115">
        <f t="shared" si="27"/>
        <v>0</v>
      </c>
      <c r="BH194" s="115">
        <f t="shared" si="28"/>
        <v>0</v>
      </c>
      <c r="BI194" s="115">
        <f t="shared" si="29"/>
        <v>0</v>
      </c>
      <c r="BJ194" s="19" t="s">
        <v>96</v>
      </c>
      <c r="BK194" s="200">
        <f t="shared" si="30"/>
        <v>0</v>
      </c>
      <c r="BL194" s="19" t="s">
        <v>335</v>
      </c>
      <c r="BM194" s="199" t="s">
        <v>1163</v>
      </c>
    </row>
    <row r="195" spans="1:65" s="2" customFormat="1" ht="24.2" customHeight="1">
      <c r="A195" s="37"/>
      <c r="B195" s="153"/>
      <c r="C195" s="187" t="s">
        <v>775</v>
      </c>
      <c r="D195" s="187" t="s">
        <v>331</v>
      </c>
      <c r="E195" s="188" t="s">
        <v>7345</v>
      </c>
      <c r="F195" s="189" t="s">
        <v>7346</v>
      </c>
      <c r="G195" s="190" t="s">
        <v>646</v>
      </c>
      <c r="H195" s="191">
        <v>38</v>
      </c>
      <c r="I195" s="192"/>
      <c r="J195" s="192"/>
      <c r="K195" s="191">
        <f t="shared" si="18"/>
        <v>0</v>
      </c>
      <c r="L195" s="193"/>
      <c r="M195" s="38"/>
      <c r="N195" s="194" t="s">
        <v>1</v>
      </c>
      <c r="O195" s="195" t="s">
        <v>47</v>
      </c>
      <c r="P195" s="196">
        <f t="shared" si="19"/>
        <v>0</v>
      </c>
      <c r="Q195" s="196">
        <f t="shared" si="20"/>
        <v>0</v>
      </c>
      <c r="R195" s="196">
        <f t="shared" si="21"/>
        <v>0</v>
      </c>
      <c r="S195" s="66"/>
      <c r="T195" s="197">
        <f t="shared" si="22"/>
        <v>0</v>
      </c>
      <c r="U195" s="197">
        <v>0</v>
      </c>
      <c r="V195" s="197">
        <f t="shared" si="23"/>
        <v>0</v>
      </c>
      <c r="W195" s="197">
        <v>0</v>
      </c>
      <c r="X195" s="198">
        <f t="shared" si="24"/>
        <v>0</v>
      </c>
      <c r="Y195" s="37"/>
      <c r="Z195" s="37"/>
      <c r="AA195" s="37"/>
      <c r="AB195" s="37"/>
      <c r="AC195" s="37"/>
      <c r="AD195" s="37"/>
      <c r="AE195" s="37"/>
      <c r="AR195" s="199" t="s">
        <v>335</v>
      </c>
      <c r="AT195" s="199" t="s">
        <v>331</v>
      </c>
      <c r="AU195" s="199" t="s">
        <v>90</v>
      </c>
      <c r="AY195" s="19" t="s">
        <v>329</v>
      </c>
      <c r="BE195" s="115">
        <f t="shared" si="25"/>
        <v>0</v>
      </c>
      <c r="BF195" s="115">
        <f t="shared" si="26"/>
        <v>0</v>
      </c>
      <c r="BG195" s="115">
        <f t="shared" si="27"/>
        <v>0</v>
      </c>
      <c r="BH195" s="115">
        <f t="shared" si="28"/>
        <v>0</v>
      </c>
      <c r="BI195" s="115">
        <f t="shared" si="29"/>
        <v>0</v>
      </c>
      <c r="BJ195" s="19" t="s">
        <v>96</v>
      </c>
      <c r="BK195" s="200">
        <f t="shared" si="30"/>
        <v>0</v>
      </c>
      <c r="BL195" s="19" t="s">
        <v>335</v>
      </c>
      <c r="BM195" s="199" t="s">
        <v>1172</v>
      </c>
    </row>
    <row r="196" spans="1:65" s="2" customFormat="1" ht="24.2" customHeight="1">
      <c r="A196" s="37"/>
      <c r="B196" s="153"/>
      <c r="C196" s="187" t="s">
        <v>790</v>
      </c>
      <c r="D196" s="187" t="s">
        <v>331</v>
      </c>
      <c r="E196" s="188" t="s">
        <v>7347</v>
      </c>
      <c r="F196" s="189" t="s">
        <v>7348</v>
      </c>
      <c r="G196" s="190" t="s">
        <v>646</v>
      </c>
      <c r="H196" s="191">
        <v>13</v>
      </c>
      <c r="I196" s="192"/>
      <c r="J196" s="192"/>
      <c r="K196" s="191">
        <f t="shared" si="18"/>
        <v>0</v>
      </c>
      <c r="L196" s="193"/>
      <c r="M196" s="38"/>
      <c r="N196" s="194" t="s">
        <v>1</v>
      </c>
      <c r="O196" s="195" t="s">
        <v>47</v>
      </c>
      <c r="P196" s="196">
        <f t="shared" si="19"/>
        <v>0</v>
      </c>
      <c r="Q196" s="196">
        <f t="shared" si="20"/>
        <v>0</v>
      </c>
      <c r="R196" s="196">
        <f t="shared" si="21"/>
        <v>0</v>
      </c>
      <c r="S196" s="66"/>
      <c r="T196" s="197">
        <f t="shared" si="22"/>
        <v>0</v>
      </c>
      <c r="U196" s="197">
        <v>0</v>
      </c>
      <c r="V196" s="197">
        <f t="shared" si="23"/>
        <v>0</v>
      </c>
      <c r="W196" s="197">
        <v>0</v>
      </c>
      <c r="X196" s="198">
        <f t="shared" si="24"/>
        <v>0</v>
      </c>
      <c r="Y196" s="37"/>
      <c r="Z196" s="37"/>
      <c r="AA196" s="37"/>
      <c r="AB196" s="37"/>
      <c r="AC196" s="37"/>
      <c r="AD196" s="37"/>
      <c r="AE196" s="37"/>
      <c r="AR196" s="199" t="s">
        <v>335</v>
      </c>
      <c r="AT196" s="199" t="s">
        <v>331</v>
      </c>
      <c r="AU196" s="199" t="s">
        <v>90</v>
      </c>
      <c r="AY196" s="19" t="s">
        <v>329</v>
      </c>
      <c r="BE196" s="115">
        <f t="shared" si="25"/>
        <v>0</v>
      </c>
      <c r="BF196" s="115">
        <f t="shared" si="26"/>
        <v>0</v>
      </c>
      <c r="BG196" s="115">
        <f t="shared" si="27"/>
        <v>0</v>
      </c>
      <c r="BH196" s="115">
        <f t="shared" si="28"/>
        <v>0</v>
      </c>
      <c r="BI196" s="115">
        <f t="shared" si="29"/>
        <v>0</v>
      </c>
      <c r="BJ196" s="19" t="s">
        <v>96</v>
      </c>
      <c r="BK196" s="200">
        <f t="shared" si="30"/>
        <v>0</v>
      </c>
      <c r="BL196" s="19" t="s">
        <v>335</v>
      </c>
      <c r="BM196" s="199" t="s">
        <v>1180</v>
      </c>
    </row>
    <row r="197" spans="1:65" s="2" customFormat="1" ht="37.9" customHeight="1">
      <c r="A197" s="37"/>
      <c r="B197" s="153"/>
      <c r="C197" s="233" t="s">
        <v>795</v>
      </c>
      <c r="D197" s="233" t="s">
        <v>483</v>
      </c>
      <c r="E197" s="234" t="s">
        <v>7349</v>
      </c>
      <c r="F197" s="235" t="s">
        <v>7350</v>
      </c>
      <c r="G197" s="236" t="s">
        <v>646</v>
      </c>
      <c r="H197" s="237">
        <v>5</v>
      </c>
      <c r="I197" s="238"/>
      <c r="J197" s="239"/>
      <c r="K197" s="237">
        <f t="shared" si="18"/>
        <v>0</v>
      </c>
      <c r="L197" s="239"/>
      <c r="M197" s="240"/>
      <c r="N197" s="241" t="s">
        <v>1</v>
      </c>
      <c r="O197" s="195" t="s">
        <v>47</v>
      </c>
      <c r="P197" s="196">
        <f t="shared" si="19"/>
        <v>0</v>
      </c>
      <c r="Q197" s="196">
        <f t="shared" si="20"/>
        <v>0</v>
      </c>
      <c r="R197" s="196">
        <f t="shared" si="21"/>
        <v>0</v>
      </c>
      <c r="S197" s="66"/>
      <c r="T197" s="197">
        <f t="shared" si="22"/>
        <v>0</v>
      </c>
      <c r="U197" s="197">
        <v>0</v>
      </c>
      <c r="V197" s="197">
        <f t="shared" si="23"/>
        <v>0</v>
      </c>
      <c r="W197" s="197">
        <v>0</v>
      </c>
      <c r="X197" s="198">
        <f t="shared" si="24"/>
        <v>0</v>
      </c>
      <c r="Y197" s="37"/>
      <c r="Z197" s="37"/>
      <c r="AA197" s="37"/>
      <c r="AB197" s="37"/>
      <c r="AC197" s="37"/>
      <c r="AD197" s="37"/>
      <c r="AE197" s="37"/>
      <c r="AR197" s="199" t="s">
        <v>364</v>
      </c>
      <c r="AT197" s="199" t="s">
        <v>483</v>
      </c>
      <c r="AU197" s="199" t="s">
        <v>90</v>
      </c>
      <c r="AY197" s="19" t="s">
        <v>329</v>
      </c>
      <c r="BE197" s="115">
        <f t="shared" si="25"/>
        <v>0</v>
      </c>
      <c r="BF197" s="115">
        <f t="shared" si="26"/>
        <v>0</v>
      </c>
      <c r="BG197" s="115">
        <f t="shared" si="27"/>
        <v>0</v>
      </c>
      <c r="BH197" s="115">
        <f t="shared" si="28"/>
        <v>0</v>
      </c>
      <c r="BI197" s="115">
        <f t="shared" si="29"/>
        <v>0</v>
      </c>
      <c r="BJ197" s="19" t="s">
        <v>96</v>
      </c>
      <c r="BK197" s="200">
        <f t="shared" si="30"/>
        <v>0</v>
      </c>
      <c r="BL197" s="19" t="s">
        <v>335</v>
      </c>
      <c r="BM197" s="199" t="s">
        <v>7351</v>
      </c>
    </row>
    <row r="198" spans="1:65" s="2" customFormat="1" ht="16.5" customHeight="1">
      <c r="A198" s="37"/>
      <c r="B198" s="153"/>
      <c r="C198" s="233" t="s">
        <v>799</v>
      </c>
      <c r="D198" s="233" t="s">
        <v>483</v>
      </c>
      <c r="E198" s="234" t="s">
        <v>7352</v>
      </c>
      <c r="F198" s="235" t="s">
        <v>7353</v>
      </c>
      <c r="G198" s="236" t="s">
        <v>646</v>
      </c>
      <c r="H198" s="237">
        <v>5</v>
      </c>
      <c r="I198" s="238"/>
      <c r="J198" s="239"/>
      <c r="K198" s="237">
        <f t="shared" si="18"/>
        <v>0</v>
      </c>
      <c r="L198" s="239"/>
      <c r="M198" s="240"/>
      <c r="N198" s="241" t="s">
        <v>1</v>
      </c>
      <c r="O198" s="195" t="s">
        <v>47</v>
      </c>
      <c r="P198" s="196">
        <f t="shared" si="19"/>
        <v>0</v>
      </c>
      <c r="Q198" s="196">
        <f t="shared" si="20"/>
        <v>0</v>
      </c>
      <c r="R198" s="196">
        <f t="shared" si="21"/>
        <v>0</v>
      </c>
      <c r="S198" s="66"/>
      <c r="T198" s="197">
        <f t="shared" si="22"/>
        <v>0</v>
      </c>
      <c r="U198" s="197">
        <v>0</v>
      </c>
      <c r="V198" s="197">
        <f t="shared" si="23"/>
        <v>0</v>
      </c>
      <c r="W198" s="197">
        <v>0</v>
      </c>
      <c r="X198" s="198">
        <f t="shared" si="24"/>
        <v>0</v>
      </c>
      <c r="Y198" s="37"/>
      <c r="Z198" s="37"/>
      <c r="AA198" s="37"/>
      <c r="AB198" s="37"/>
      <c r="AC198" s="37"/>
      <c r="AD198" s="37"/>
      <c r="AE198" s="37"/>
      <c r="AR198" s="199" t="s">
        <v>364</v>
      </c>
      <c r="AT198" s="199" t="s">
        <v>483</v>
      </c>
      <c r="AU198" s="199" t="s">
        <v>90</v>
      </c>
      <c r="AY198" s="19" t="s">
        <v>329</v>
      </c>
      <c r="BE198" s="115">
        <f t="shared" si="25"/>
        <v>0</v>
      </c>
      <c r="BF198" s="115">
        <f t="shared" si="26"/>
        <v>0</v>
      </c>
      <c r="BG198" s="115">
        <f t="shared" si="27"/>
        <v>0</v>
      </c>
      <c r="BH198" s="115">
        <f t="shared" si="28"/>
        <v>0</v>
      </c>
      <c r="BI198" s="115">
        <f t="shared" si="29"/>
        <v>0</v>
      </c>
      <c r="BJ198" s="19" t="s">
        <v>96</v>
      </c>
      <c r="BK198" s="200">
        <f t="shared" si="30"/>
        <v>0</v>
      </c>
      <c r="BL198" s="19" t="s">
        <v>335</v>
      </c>
      <c r="BM198" s="199" t="s">
        <v>1188</v>
      </c>
    </row>
    <row r="199" spans="1:65" s="2" customFormat="1" ht="21.75" customHeight="1">
      <c r="A199" s="37"/>
      <c r="B199" s="153"/>
      <c r="C199" s="187" t="s">
        <v>803</v>
      </c>
      <c r="D199" s="187" t="s">
        <v>331</v>
      </c>
      <c r="E199" s="188" t="s">
        <v>7354</v>
      </c>
      <c r="F199" s="189" t="s">
        <v>7355</v>
      </c>
      <c r="G199" s="190" t="s">
        <v>646</v>
      </c>
      <c r="H199" s="191">
        <v>10</v>
      </c>
      <c r="I199" s="192"/>
      <c r="J199" s="192"/>
      <c r="K199" s="191">
        <f t="shared" si="18"/>
        <v>0</v>
      </c>
      <c r="L199" s="193"/>
      <c r="M199" s="38"/>
      <c r="N199" s="194" t="s">
        <v>1</v>
      </c>
      <c r="O199" s="195" t="s">
        <v>47</v>
      </c>
      <c r="P199" s="196">
        <f t="shared" si="19"/>
        <v>0</v>
      </c>
      <c r="Q199" s="196">
        <f t="shared" si="20"/>
        <v>0</v>
      </c>
      <c r="R199" s="196">
        <f t="shared" si="21"/>
        <v>0</v>
      </c>
      <c r="S199" s="66"/>
      <c r="T199" s="197">
        <f t="shared" si="22"/>
        <v>0</v>
      </c>
      <c r="U199" s="197">
        <v>0</v>
      </c>
      <c r="V199" s="197">
        <f t="shared" si="23"/>
        <v>0</v>
      </c>
      <c r="W199" s="197">
        <v>0</v>
      </c>
      <c r="X199" s="198">
        <f t="shared" si="24"/>
        <v>0</v>
      </c>
      <c r="Y199" s="37"/>
      <c r="Z199" s="37"/>
      <c r="AA199" s="37"/>
      <c r="AB199" s="37"/>
      <c r="AC199" s="37"/>
      <c r="AD199" s="37"/>
      <c r="AE199" s="37"/>
      <c r="AR199" s="199" t="s">
        <v>335</v>
      </c>
      <c r="AT199" s="199" t="s">
        <v>331</v>
      </c>
      <c r="AU199" s="199" t="s">
        <v>90</v>
      </c>
      <c r="AY199" s="19" t="s">
        <v>329</v>
      </c>
      <c r="BE199" s="115">
        <f t="shared" si="25"/>
        <v>0</v>
      </c>
      <c r="BF199" s="115">
        <f t="shared" si="26"/>
        <v>0</v>
      </c>
      <c r="BG199" s="115">
        <f t="shared" si="27"/>
        <v>0</v>
      </c>
      <c r="BH199" s="115">
        <f t="shared" si="28"/>
        <v>0</v>
      </c>
      <c r="BI199" s="115">
        <f t="shared" si="29"/>
        <v>0</v>
      </c>
      <c r="BJ199" s="19" t="s">
        <v>96</v>
      </c>
      <c r="BK199" s="200">
        <f t="shared" si="30"/>
        <v>0</v>
      </c>
      <c r="BL199" s="19" t="s">
        <v>335</v>
      </c>
      <c r="BM199" s="199" t="s">
        <v>1196</v>
      </c>
    </row>
    <row r="200" spans="1:65" s="2" customFormat="1" ht="16.5" customHeight="1">
      <c r="A200" s="37"/>
      <c r="B200" s="153"/>
      <c r="C200" s="233" t="s">
        <v>807</v>
      </c>
      <c r="D200" s="233" t="s">
        <v>483</v>
      </c>
      <c r="E200" s="234" t="s">
        <v>7356</v>
      </c>
      <c r="F200" s="235" t="s">
        <v>7357</v>
      </c>
      <c r="G200" s="236" t="s">
        <v>646</v>
      </c>
      <c r="H200" s="237">
        <v>12</v>
      </c>
      <c r="I200" s="238"/>
      <c r="J200" s="239"/>
      <c r="K200" s="237">
        <f t="shared" si="18"/>
        <v>0</v>
      </c>
      <c r="L200" s="239"/>
      <c r="M200" s="240"/>
      <c r="N200" s="241" t="s">
        <v>1</v>
      </c>
      <c r="O200" s="195" t="s">
        <v>47</v>
      </c>
      <c r="P200" s="196">
        <f t="shared" si="19"/>
        <v>0</v>
      </c>
      <c r="Q200" s="196">
        <f t="shared" si="20"/>
        <v>0</v>
      </c>
      <c r="R200" s="196">
        <f t="shared" si="21"/>
        <v>0</v>
      </c>
      <c r="S200" s="66"/>
      <c r="T200" s="197">
        <f t="shared" si="22"/>
        <v>0</v>
      </c>
      <c r="U200" s="197">
        <v>0</v>
      </c>
      <c r="V200" s="197">
        <f t="shared" si="23"/>
        <v>0</v>
      </c>
      <c r="W200" s="197">
        <v>0</v>
      </c>
      <c r="X200" s="198">
        <f t="shared" si="24"/>
        <v>0</v>
      </c>
      <c r="Y200" s="37"/>
      <c r="Z200" s="37"/>
      <c r="AA200" s="37"/>
      <c r="AB200" s="37"/>
      <c r="AC200" s="37"/>
      <c r="AD200" s="37"/>
      <c r="AE200" s="37"/>
      <c r="AR200" s="199" t="s">
        <v>364</v>
      </c>
      <c r="AT200" s="199" t="s">
        <v>483</v>
      </c>
      <c r="AU200" s="199" t="s">
        <v>90</v>
      </c>
      <c r="AY200" s="19" t="s">
        <v>329</v>
      </c>
      <c r="BE200" s="115">
        <f t="shared" si="25"/>
        <v>0</v>
      </c>
      <c r="BF200" s="115">
        <f t="shared" si="26"/>
        <v>0</v>
      </c>
      <c r="BG200" s="115">
        <f t="shared" si="27"/>
        <v>0</v>
      </c>
      <c r="BH200" s="115">
        <f t="shared" si="28"/>
        <v>0</v>
      </c>
      <c r="BI200" s="115">
        <f t="shared" si="29"/>
        <v>0</v>
      </c>
      <c r="BJ200" s="19" t="s">
        <v>96</v>
      </c>
      <c r="BK200" s="200">
        <f t="shared" si="30"/>
        <v>0</v>
      </c>
      <c r="BL200" s="19" t="s">
        <v>335</v>
      </c>
      <c r="BM200" s="199" t="s">
        <v>1204</v>
      </c>
    </row>
    <row r="201" spans="1:65" s="2" customFormat="1" ht="33" customHeight="1">
      <c r="A201" s="37"/>
      <c r="B201" s="153"/>
      <c r="C201" s="233" t="s">
        <v>821</v>
      </c>
      <c r="D201" s="233" t="s">
        <v>483</v>
      </c>
      <c r="E201" s="234" t="s">
        <v>7358</v>
      </c>
      <c r="F201" s="235" t="s">
        <v>7359</v>
      </c>
      <c r="G201" s="236" t="s">
        <v>646</v>
      </c>
      <c r="H201" s="237">
        <v>12</v>
      </c>
      <c r="I201" s="238"/>
      <c r="J201" s="239"/>
      <c r="K201" s="237">
        <f t="shared" ref="K201:K218" si="31">ROUND(P201*H201,3)</f>
        <v>0</v>
      </c>
      <c r="L201" s="239"/>
      <c r="M201" s="240"/>
      <c r="N201" s="241" t="s">
        <v>1</v>
      </c>
      <c r="O201" s="195" t="s">
        <v>47</v>
      </c>
      <c r="P201" s="196">
        <f t="shared" ref="P201:P218" si="32">I201+J201</f>
        <v>0</v>
      </c>
      <c r="Q201" s="196">
        <f t="shared" ref="Q201:Q218" si="33">ROUND(I201*H201,3)</f>
        <v>0</v>
      </c>
      <c r="R201" s="196">
        <f t="shared" ref="R201:R218" si="34">ROUND(J201*H201,3)</f>
        <v>0</v>
      </c>
      <c r="S201" s="66"/>
      <c r="T201" s="197">
        <f t="shared" ref="T201:T232" si="35">S201*H201</f>
        <v>0</v>
      </c>
      <c r="U201" s="197">
        <v>0</v>
      </c>
      <c r="V201" s="197">
        <f t="shared" ref="V201:V232" si="36">U201*H201</f>
        <v>0</v>
      </c>
      <c r="W201" s="197">
        <v>0</v>
      </c>
      <c r="X201" s="198">
        <f t="shared" ref="X201:X232" si="37"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364</v>
      </c>
      <c r="AT201" s="199" t="s">
        <v>483</v>
      </c>
      <c r="AU201" s="199" t="s">
        <v>90</v>
      </c>
      <c r="AY201" s="19" t="s">
        <v>329</v>
      </c>
      <c r="BE201" s="115">
        <f t="shared" ref="BE201:BE218" si="38">IF(O201="základná",K201,0)</f>
        <v>0</v>
      </c>
      <c r="BF201" s="115">
        <f t="shared" ref="BF201:BF218" si="39">IF(O201="znížená",K201,0)</f>
        <v>0</v>
      </c>
      <c r="BG201" s="115">
        <f t="shared" ref="BG201:BG218" si="40">IF(O201="zákl. prenesená",K201,0)</f>
        <v>0</v>
      </c>
      <c r="BH201" s="115">
        <f t="shared" ref="BH201:BH218" si="41">IF(O201="zníž. prenesená",K201,0)</f>
        <v>0</v>
      </c>
      <c r="BI201" s="115">
        <f t="shared" ref="BI201:BI218" si="42">IF(O201="nulová",K201,0)</f>
        <v>0</v>
      </c>
      <c r="BJ201" s="19" t="s">
        <v>96</v>
      </c>
      <c r="BK201" s="200">
        <f t="shared" ref="BK201:BK218" si="43">ROUND(P201*H201,3)</f>
        <v>0</v>
      </c>
      <c r="BL201" s="19" t="s">
        <v>335</v>
      </c>
      <c r="BM201" s="199" t="s">
        <v>1214</v>
      </c>
    </row>
    <row r="202" spans="1:65" s="2" customFormat="1" ht="24.2" customHeight="1">
      <c r="A202" s="37"/>
      <c r="B202" s="153"/>
      <c r="C202" s="187" t="s">
        <v>825</v>
      </c>
      <c r="D202" s="187" t="s">
        <v>331</v>
      </c>
      <c r="E202" s="188" t="s">
        <v>7360</v>
      </c>
      <c r="F202" s="189" t="s">
        <v>7361</v>
      </c>
      <c r="G202" s="190" t="s">
        <v>646</v>
      </c>
      <c r="H202" s="191">
        <v>12</v>
      </c>
      <c r="I202" s="192"/>
      <c r="J202" s="192"/>
      <c r="K202" s="191">
        <f t="shared" si="31"/>
        <v>0</v>
      </c>
      <c r="L202" s="193"/>
      <c r="M202" s="38"/>
      <c r="N202" s="194" t="s">
        <v>1</v>
      </c>
      <c r="O202" s="195" t="s">
        <v>47</v>
      </c>
      <c r="P202" s="196">
        <f t="shared" si="32"/>
        <v>0</v>
      </c>
      <c r="Q202" s="196">
        <f t="shared" si="33"/>
        <v>0</v>
      </c>
      <c r="R202" s="196">
        <f t="shared" si="34"/>
        <v>0</v>
      </c>
      <c r="S202" s="66"/>
      <c r="T202" s="197">
        <f t="shared" si="35"/>
        <v>0</v>
      </c>
      <c r="U202" s="197">
        <v>0</v>
      </c>
      <c r="V202" s="197">
        <f t="shared" si="36"/>
        <v>0</v>
      </c>
      <c r="W202" s="197">
        <v>0</v>
      </c>
      <c r="X202" s="198">
        <f t="shared" si="37"/>
        <v>0</v>
      </c>
      <c r="Y202" s="37"/>
      <c r="Z202" s="37"/>
      <c r="AA202" s="37"/>
      <c r="AB202" s="37"/>
      <c r="AC202" s="37"/>
      <c r="AD202" s="37"/>
      <c r="AE202" s="37"/>
      <c r="AR202" s="199" t="s">
        <v>335</v>
      </c>
      <c r="AT202" s="199" t="s">
        <v>331</v>
      </c>
      <c r="AU202" s="199" t="s">
        <v>90</v>
      </c>
      <c r="AY202" s="19" t="s">
        <v>329</v>
      </c>
      <c r="BE202" s="115">
        <f t="shared" si="38"/>
        <v>0</v>
      </c>
      <c r="BF202" s="115">
        <f t="shared" si="39"/>
        <v>0</v>
      </c>
      <c r="BG202" s="115">
        <f t="shared" si="40"/>
        <v>0</v>
      </c>
      <c r="BH202" s="115">
        <f t="shared" si="41"/>
        <v>0</v>
      </c>
      <c r="BI202" s="115">
        <f t="shared" si="42"/>
        <v>0</v>
      </c>
      <c r="BJ202" s="19" t="s">
        <v>96</v>
      </c>
      <c r="BK202" s="200">
        <f t="shared" si="43"/>
        <v>0</v>
      </c>
      <c r="BL202" s="19" t="s">
        <v>335</v>
      </c>
      <c r="BM202" s="199" t="s">
        <v>1223</v>
      </c>
    </row>
    <row r="203" spans="1:65" s="2" customFormat="1" ht="16.5" customHeight="1">
      <c r="A203" s="37"/>
      <c r="B203" s="153"/>
      <c r="C203" s="233" t="s">
        <v>830</v>
      </c>
      <c r="D203" s="233" t="s">
        <v>483</v>
      </c>
      <c r="E203" s="234" t="s">
        <v>7362</v>
      </c>
      <c r="F203" s="235" t="s">
        <v>7363</v>
      </c>
      <c r="G203" s="236" t="s">
        <v>646</v>
      </c>
      <c r="H203" s="237">
        <v>1</v>
      </c>
      <c r="I203" s="238"/>
      <c r="J203" s="239"/>
      <c r="K203" s="237">
        <f t="shared" si="31"/>
        <v>0</v>
      </c>
      <c r="L203" s="239"/>
      <c r="M203" s="240"/>
      <c r="N203" s="241" t="s">
        <v>1</v>
      </c>
      <c r="O203" s="195" t="s">
        <v>47</v>
      </c>
      <c r="P203" s="196">
        <f t="shared" si="32"/>
        <v>0</v>
      </c>
      <c r="Q203" s="196">
        <f t="shared" si="33"/>
        <v>0</v>
      </c>
      <c r="R203" s="196">
        <f t="shared" si="34"/>
        <v>0</v>
      </c>
      <c r="S203" s="66"/>
      <c r="T203" s="197">
        <f t="shared" si="35"/>
        <v>0</v>
      </c>
      <c r="U203" s="197">
        <v>0</v>
      </c>
      <c r="V203" s="197">
        <f t="shared" si="36"/>
        <v>0</v>
      </c>
      <c r="W203" s="197">
        <v>0</v>
      </c>
      <c r="X203" s="198">
        <f t="shared" si="37"/>
        <v>0</v>
      </c>
      <c r="Y203" s="37"/>
      <c r="Z203" s="37"/>
      <c r="AA203" s="37"/>
      <c r="AB203" s="37"/>
      <c r="AC203" s="37"/>
      <c r="AD203" s="37"/>
      <c r="AE203" s="37"/>
      <c r="AR203" s="199" t="s">
        <v>364</v>
      </c>
      <c r="AT203" s="199" t="s">
        <v>483</v>
      </c>
      <c r="AU203" s="199" t="s">
        <v>90</v>
      </c>
      <c r="AY203" s="19" t="s">
        <v>329</v>
      </c>
      <c r="BE203" s="115">
        <f t="shared" si="38"/>
        <v>0</v>
      </c>
      <c r="BF203" s="115">
        <f t="shared" si="39"/>
        <v>0</v>
      </c>
      <c r="BG203" s="115">
        <f t="shared" si="40"/>
        <v>0</v>
      </c>
      <c r="BH203" s="115">
        <f t="shared" si="41"/>
        <v>0</v>
      </c>
      <c r="BI203" s="115">
        <f t="shared" si="42"/>
        <v>0</v>
      </c>
      <c r="BJ203" s="19" t="s">
        <v>96</v>
      </c>
      <c r="BK203" s="200">
        <f t="shared" si="43"/>
        <v>0</v>
      </c>
      <c r="BL203" s="19" t="s">
        <v>335</v>
      </c>
      <c r="BM203" s="199" t="s">
        <v>1232</v>
      </c>
    </row>
    <row r="204" spans="1:65" s="2" customFormat="1" ht="16.5" customHeight="1">
      <c r="A204" s="37"/>
      <c r="B204" s="153"/>
      <c r="C204" s="187" t="s">
        <v>835</v>
      </c>
      <c r="D204" s="187" t="s">
        <v>331</v>
      </c>
      <c r="E204" s="188" t="s">
        <v>7364</v>
      </c>
      <c r="F204" s="189" t="s">
        <v>7365</v>
      </c>
      <c r="G204" s="190" t="s">
        <v>646</v>
      </c>
      <c r="H204" s="191">
        <v>1</v>
      </c>
      <c r="I204" s="192"/>
      <c r="J204" s="192"/>
      <c r="K204" s="191">
        <f t="shared" si="31"/>
        <v>0</v>
      </c>
      <c r="L204" s="193"/>
      <c r="M204" s="38"/>
      <c r="N204" s="194" t="s">
        <v>1</v>
      </c>
      <c r="O204" s="195" t="s">
        <v>47</v>
      </c>
      <c r="P204" s="196">
        <f t="shared" si="32"/>
        <v>0</v>
      </c>
      <c r="Q204" s="196">
        <f t="shared" si="33"/>
        <v>0</v>
      </c>
      <c r="R204" s="196">
        <f t="shared" si="34"/>
        <v>0</v>
      </c>
      <c r="S204" s="66"/>
      <c r="T204" s="197">
        <f t="shared" si="35"/>
        <v>0</v>
      </c>
      <c r="U204" s="197">
        <v>0</v>
      </c>
      <c r="V204" s="197">
        <f t="shared" si="36"/>
        <v>0</v>
      </c>
      <c r="W204" s="197">
        <v>0</v>
      </c>
      <c r="X204" s="198">
        <f t="shared" si="37"/>
        <v>0</v>
      </c>
      <c r="Y204" s="37"/>
      <c r="Z204" s="37"/>
      <c r="AA204" s="37"/>
      <c r="AB204" s="37"/>
      <c r="AC204" s="37"/>
      <c r="AD204" s="37"/>
      <c r="AE204" s="37"/>
      <c r="AR204" s="199" t="s">
        <v>335</v>
      </c>
      <c r="AT204" s="199" t="s">
        <v>331</v>
      </c>
      <c r="AU204" s="199" t="s">
        <v>90</v>
      </c>
      <c r="AY204" s="19" t="s">
        <v>329</v>
      </c>
      <c r="BE204" s="115">
        <f t="shared" si="38"/>
        <v>0</v>
      </c>
      <c r="BF204" s="115">
        <f t="shared" si="39"/>
        <v>0</v>
      </c>
      <c r="BG204" s="115">
        <f t="shared" si="40"/>
        <v>0</v>
      </c>
      <c r="BH204" s="115">
        <f t="shared" si="41"/>
        <v>0</v>
      </c>
      <c r="BI204" s="115">
        <f t="shared" si="42"/>
        <v>0</v>
      </c>
      <c r="BJ204" s="19" t="s">
        <v>96</v>
      </c>
      <c r="BK204" s="200">
        <f t="shared" si="43"/>
        <v>0</v>
      </c>
      <c r="BL204" s="19" t="s">
        <v>335</v>
      </c>
      <c r="BM204" s="199" t="s">
        <v>1239</v>
      </c>
    </row>
    <row r="205" spans="1:65" s="2" customFormat="1" ht="16.5" customHeight="1">
      <c r="A205" s="37"/>
      <c r="B205" s="153"/>
      <c r="C205" s="233" t="s">
        <v>839</v>
      </c>
      <c r="D205" s="233" t="s">
        <v>483</v>
      </c>
      <c r="E205" s="234" t="s">
        <v>7366</v>
      </c>
      <c r="F205" s="235" t="s">
        <v>7367</v>
      </c>
      <c r="G205" s="236" t="s">
        <v>646</v>
      </c>
      <c r="H205" s="237">
        <v>8</v>
      </c>
      <c r="I205" s="238"/>
      <c r="J205" s="239"/>
      <c r="K205" s="237">
        <f t="shared" si="31"/>
        <v>0</v>
      </c>
      <c r="L205" s="239"/>
      <c r="M205" s="240"/>
      <c r="N205" s="241" t="s">
        <v>1</v>
      </c>
      <c r="O205" s="195" t="s">
        <v>47</v>
      </c>
      <c r="P205" s="196">
        <f t="shared" si="32"/>
        <v>0</v>
      </c>
      <c r="Q205" s="196">
        <f t="shared" si="33"/>
        <v>0</v>
      </c>
      <c r="R205" s="196">
        <f t="shared" si="34"/>
        <v>0</v>
      </c>
      <c r="S205" s="66"/>
      <c r="T205" s="197">
        <f t="shared" si="35"/>
        <v>0</v>
      </c>
      <c r="U205" s="197">
        <v>0</v>
      </c>
      <c r="V205" s="197">
        <f t="shared" si="36"/>
        <v>0</v>
      </c>
      <c r="W205" s="197">
        <v>0</v>
      </c>
      <c r="X205" s="198">
        <f t="shared" si="37"/>
        <v>0</v>
      </c>
      <c r="Y205" s="37"/>
      <c r="Z205" s="37"/>
      <c r="AA205" s="37"/>
      <c r="AB205" s="37"/>
      <c r="AC205" s="37"/>
      <c r="AD205" s="37"/>
      <c r="AE205" s="37"/>
      <c r="AR205" s="199" t="s">
        <v>364</v>
      </c>
      <c r="AT205" s="199" t="s">
        <v>483</v>
      </c>
      <c r="AU205" s="199" t="s">
        <v>90</v>
      </c>
      <c r="AY205" s="19" t="s">
        <v>329</v>
      </c>
      <c r="BE205" s="115">
        <f t="shared" si="38"/>
        <v>0</v>
      </c>
      <c r="BF205" s="115">
        <f t="shared" si="39"/>
        <v>0</v>
      </c>
      <c r="BG205" s="115">
        <f t="shared" si="40"/>
        <v>0</v>
      </c>
      <c r="BH205" s="115">
        <f t="shared" si="41"/>
        <v>0</v>
      </c>
      <c r="BI205" s="115">
        <f t="shared" si="42"/>
        <v>0</v>
      </c>
      <c r="BJ205" s="19" t="s">
        <v>96</v>
      </c>
      <c r="BK205" s="200">
        <f t="shared" si="43"/>
        <v>0</v>
      </c>
      <c r="BL205" s="19" t="s">
        <v>335</v>
      </c>
      <c r="BM205" s="199" t="s">
        <v>1245</v>
      </c>
    </row>
    <row r="206" spans="1:65" s="2" customFormat="1" ht="16.5" customHeight="1">
      <c r="A206" s="37"/>
      <c r="B206" s="153"/>
      <c r="C206" s="187" t="s">
        <v>846</v>
      </c>
      <c r="D206" s="187" t="s">
        <v>331</v>
      </c>
      <c r="E206" s="188" t="s">
        <v>7368</v>
      </c>
      <c r="F206" s="189" t="s">
        <v>7369</v>
      </c>
      <c r="G206" s="190" t="s">
        <v>646</v>
      </c>
      <c r="H206" s="191">
        <v>8</v>
      </c>
      <c r="I206" s="192"/>
      <c r="J206" s="192"/>
      <c r="K206" s="191">
        <f t="shared" si="31"/>
        <v>0</v>
      </c>
      <c r="L206" s="193"/>
      <c r="M206" s="38"/>
      <c r="N206" s="194" t="s">
        <v>1</v>
      </c>
      <c r="O206" s="195" t="s">
        <v>47</v>
      </c>
      <c r="P206" s="196">
        <f t="shared" si="32"/>
        <v>0</v>
      </c>
      <c r="Q206" s="196">
        <f t="shared" si="33"/>
        <v>0</v>
      </c>
      <c r="R206" s="196">
        <f t="shared" si="34"/>
        <v>0</v>
      </c>
      <c r="S206" s="66"/>
      <c r="T206" s="197">
        <f t="shared" si="35"/>
        <v>0</v>
      </c>
      <c r="U206" s="197">
        <v>0</v>
      </c>
      <c r="V206" s="197">
        <f t="shared" si="36"/>
        <v>0</v>
      </c>
      <c r="W206" s="197">
        <v>0</v>
      </c>
      <c r="X206" s="198">
        <f t="shared" si="37"/>
        <v>0</v>
      </c>
      <c r="Y206" s="37"/>
      <c r="Z206" s="37"/>
      <c r="AA206" s="37"/>
      <c r="AB206" s="37"/>
      <c r="AC206" s="37"/>
      <c r="AD206" s="37"/>
      <c r="AE206" s="37"/>
      <c r="AR206" s="199" t="s">
        <v>335</v>
      </c>
      <c r="AT206" s="199" t="s">
        <v>331</v>
      </c>
      <c r="AU206" s="199" t="s">
        <v>90</v>
      </c>
      <c r="AY206" s="19" t="s">
        <v>329</v>
      </c>
      <c r="BE206" s="115">
        <f t="shared" si="38"/>
        <v>0</v>
      </c>
      <c r="BF206" s="115">
        <f t="shared" si="39"/>
        <v>0</v>
      </c>
      <c r="BG206" s="115">
        <f t="shared" si="40"/>
        <v>0</v>
      </c>
      <c r="BH206" s="115">
        <f t="shared" si="41"/>
        <v>0</v>
      </c>
      <c r="BI206" s="115">
        <f t="shared" si="42"/>
        <v>0</v>
      </c>
      <c r="BJ206" s="19" t="s">
        <v>96</v>
      </c>
      <c r="BK206" s="200">
        <f t="shared" si="43"/>
        <v>0</v>
      </c>
      <c r="BL206" s="19" t="s">
        <v>335</v>
      </c>
      <c r="BM206" s="199" t="s">
        <v>1251</v>
      </c>
    </row>
    <row r="207" spans="1:65" s="2" customFormat="1" ht="16.5" customHeight="1">
      <c r="A207" s="37"/>
      <c r="B207" s="153"/>
      <c r="C207" s="233" t="s">
        <v>851</v>
      </c>
      <c r="D207" s="233" t="s">
        <v>483</v>
      </c>
      <c r="E207" s="234" t="s">
        <v>7370</v>
      </c>
      <c r="F207" s="235" t="s">
        <v>7371</v>
      </c>
      <c r="G207" s="236" t="s">
        <v>646</v>
      </c>
      <c r="H207" s="237">
        <v>1</v>
      </c>
      <c r="I207" s="238"/>
      <c r="J207" s="239"/>
      <c r="K207" s="237">
        <f t="shared" si="31"/>
        <v>0</v>
      </c>
      <c r="L207" s="239"/>
      <c r="M207" s="240"/>
      <c r="N207" s="241" t="s">
        <v>1</v>
      </c>
      <c r="O207" s="195" t="s">
        <v>47</v>
      </c>
      <c r="P207" s="196">
        <f t="shared" si="32"/>
        <v>0</v>
      </c>
      <c r="Q207" s="196">
        <f t="shared" si="33"/>
        <v>0</v>
      </c>
      <c r="R207" s="196">
        <f t="shared" si="34"/>
        <v>0</v>
      </c>
      <c r="S207" s="66"/>
      <c r="T207" s="197">
        <f t="shared" si="35"/>
        <v>0</v>
      </c>
      <c r="U207" s="197">
        <v>0</v>
      </c>
      <c r="V207" s="197">
        <f t="shared" si="36"/>
        <v>0</v>
      </c>
      <c r="W207" s="197">
        <v>0</v>
      </c>
      <c r="X207" s="198">
        <f t="shared" si="37"/>
        <v>0</v>
      </c>
      <c r="Y207" s="37"/>
      <c r="Z207" s="37"/>
      <c r="AA207" s="37"/>
      <c r="AB207" s="37"/>
      <c r="AC207" s="37"/>
      <c r="AD207" s="37"/>
      <c r="AE207" s="37"/>
      <c r="AR207" s="199" t="s">
        <v>364</v>
      </c>
      <c r="AT207" s="199" t="s">
        <v>483</v>
      </c>
      <c r="AU207" s="199" t="s">
        <v>90</v>
      </c>
      <c r="AY207" s="19" t="s">
        <v>329</v>
      </c>
      <c r="BE207" s="115">
        <f t="shared" si="38"/>
        <v>0</v>
      </c>
      <c r="BF207" s="115">
        <f t="shared" si="39"/>
        <v>0</v>
      </c>
      <c r="BG207" s="115">
        <f t="shared" si="40"/>
        <v>0</v>
      </c>
      <c r="BH207" s="115">
        <f t="shared" si="41"/>
        <v>0</v>
      </c>
      <c r="BI207" s="115">
        <f t="shared" si="42"/>
        <v>0</v>
      </c>
      <c r="BJ207" s="19" t="s">
        <v>96</v>
      </c>
      <c r="BK207" s="200">
        <f t="shared" si="43"/>
        <v>0</v>
      </c>
      <c r="BL207" s="19" t="s">
        <v>335</v>
      </c>
      <c r="BM207" s="199" t="s">
        <v>1259</v>
      </c>
    </row>
    <row r="208" spans="1:65" s="2" customFormat="1" ht="24.2" customHeight="1">
      <c r="A208" s="37"/>
      <c r="B208" s="153"/>
      <c r="C208" s="187" t="s">
        <v>869</v>
      </c>
      <c r="D208" s="187" t="s">
        <v>331</v>
      </c>
      <c r="E208" s="188" t="s">
        <v>7372</v>
      </c>
      <c r="F208" s="189" t="s">
        <v>7373</v>
      </c>
      <c r="G208" s="190" t="s">
        <v>646</v>
      </c>
      <c r="H208" s="191">
        <v>1</v>
      </c>
      <c r="I208" s="192"/>
      <c r="J208" s="192"/>
      <c r="K208" s="191">
        <f t="shared" si="31"/>
        <v>0</v>
      </c>
      <c r="L208" s="193"/>
      <c r="M208" s="38"/>
      <c r="N208" s="194" t="s">
        <v>1</v>
      </c>
      <c r="O208" s="195" t="s">
        <v>47</v>
      </c>
      <c r="P208" s="196">
        <f t="shared" si="32"/>
        <v>0</v>
      </c>
      <c r="Q208" s="196">
        <f t="shared" si="33"/>
        <v>0</v>
      </c>
      <c r="R208" s="196">
        <f t="shared" si="34"/>
        <v>0</v>
      </c>
      <c r="S208" s="66"/>
      <c r="T208" s="197">
        <f t="shared" si="35"/>
        <v>0</v>
      </c>
      <c r="U208" s="197">
        <v>0</v>
      </c>
      <c r="V208" s="197">
        <f t="shared" si="36"/>
        <v>0</v>
      </c>
      <c r="W208" s="197">
        <v>0</v>
      </c>
      <c r="X208" s="198">
        <f t="shared" si="37"/>
        <v>0</v>
      </c>
      <c r="Y208" s="37"/>
      <c r="Z208" s="37"/>
      <c r="AA208" s="37"/>
      <c r="AB208" s="37"/>
      <c r="AC208" s="37"/>
      <c r="AD208" s="37"/>
      <c r="AE208" s="37"/>
      <c r="AR208" s="199" t="s">
        <v>335</v>
      </c>
      <c r="AT208" s="199" t="s">
        <v>331</v>
      </c>
      <c r="AU208" s="199" t="s">
        <v>90</v>
      </c>
      <c r="AY208" s="19" t="s">
        <v>329</v>
      </c>
      <c r="BE208" s="115">
        <f t="shared" si="38"/>
        <v>0</v>
      </c>
      <c r="BF208" s="115">
        <f t="shared" si="39"/>
        <v>0</v>
      </c>
      <c r="BG208" s="115">
        <f t="shared" si="40"/>
        <v>0</v>
      </c>
      <c r="BH208" s="115">
        <f t="shared" si="41"/>
        <v>0</v>
      </c>
      <c r="BI208" s="115">
        <f t="shared" si="42"/>
        <v>0</v>
      </c>
      <c r="BJ208" s="19" t="s">
        <v>96</v>
      </c>
      <c r="BK208" s="200">
        <f t="shared" si="43"/>
        <v>0</v>
      </c>
      <c r="BL208" s="19" t="s">
        <v>335</v>
      </c>
      <c r="BM208" s="199" t="s">
        <v>1269</v>
      </c>
    </row>
    <row r="209" spans="1:65" s="2" customFormat="1" ht="24.2" customHeight="1">
      <c r="A209" s="37"/>
      <c r="B209" s="153"/>
      <c r="C209" s="187" t="s">
        <v>887</v>
      </c>
      <c r="D209" s="187" t="s">
        <v>331</v>
      </c>
      <c r="E209" s="188" t="s">
        <v>7374</v>
      </c>
      <c r="F209" s="189" t="s">
        <v>7375</v>
      </c>
      <c r="G209" s="190" t="s">
        <v>342</v>
      </c>
      <c r="H209" s="191">
        <v>137</v>
      </c>
      <c r="I209" s="192"/>
      <c r="J209" s="192"/>
      <c r="K209" s="191">
        <f t="shared" si="31"/>
        <v>0</v>
      </c>
      <c r="L209" s="193"/>
      <c r="M209" s="38"/>
      <c r="N209" s="194" t="s">
        <v>1</v>
      </c>
      <c r="O209" s="195" t="s">
        <v>47</v>
      </c>
      <c r="P209" s="196">
        <f t="shared" si="32"/>
        <v>0</v>
      </c>
      <c r="Q209" s="196">
        <f t="shared" si="33"/>
        <v>0</v>
      </c>
      <c r="R209" s="196">
        <f t="shared" si="34"/>
        <v>0</v>
      </c>
      <c r="S209" s="66"/>
      <c r="T209" s="197">
        <f t="shared" si="35"/>
        <v>0</v>
      </c>
      <c r="U209" s="197">
        <v>0</v>
      </c>
      <c r="V209" s="197">
        <f t="shared" si="36"/>
        <v>0</v>
      </c>
      <c r="W209" s="197">
        <v>0</v>
      </c>
      <c r="X209" s="198">
        <f t="shared" si="37"/>
        <v>0</v>
      </c>
      <c r="Y209" s="37"/>
      <c r="Z209" s="37"/>
      <c r="AA209" s="37"/>
      <c r="AB209" s="37"/>
      <c r="AC209" s="37"/>
      <c r="AD209" s="37"/>
      <c r="AE209" s="37"/>
      <c r="AR209" s="199" t="s">
        <v>335</v>
      </c>
      <c r="AT209" s="199" t="s">
        <v>331</v>
      </c>
      <c r="AU209" s="199" t="s">
        <v>90</v>
      </c>
      <c r="AY209" s="19" t="s">
        <v>329</v>
      </c>
      <c r="BE209" s="115">
        <f t="shared" si="38"/>
        <v>0</v>
      </c>
      <c r="BF209" s="115">
        <f t="shared" si="39"/>
        <v>0</v>
      </c>
      <c r="BG209" s="115">
        <f t="shared" si="40"/>
        <v>0</v>
      </c>
      <c r="BH209" s="115">
        <f t="shared" si="41"/>
        <v>0</v>
      </c>
      <c r="BI209" s="115">
        <f t="shared" si="42"/>
        <v>0</v>
      </c>
      <c r="BJ209" s="19" t="s">
        <v>96</v>
      </c>
      <c r="BK209" s="200">
        <f t="shared" si="43"/>
        <v>0</v>
      </c>
      <c r="BL209" s="19" t="s">
        <v>335</v>
      </c>
      <c r="BM209" s="199" t="s">
        <v>1277</v>
      </c>
    </row>
    <row r="210" spans="1:65" s="2" customFormat="1" ht="24.2" customHeight="1">
      <c r="A210" s="37"/>
      <c r="B210" s="153"/>
      <c r="C210" s="187" t="s">
        <v>891</v>
      </c>
      <c r="D210" s="187" t="s">
        <v>331</v>
      </c>
      <c r="E210" s="188" t="s">
        <v>7376</v>
      </c>
      <c r="F210" s="189" t="s">
        <v>7377</v>
      </c>
      <c r="G210" s="190" t="s">
        <v>342</v>
      </c>
      <c r="H210" s="191">
        <v>112</v>
      </c>
      <c r="I210" s="192"/>
      <c r="J210" s="192"/>
      <c r="K210" s="191">
        <f t="shared" si="31"/>
        <v>0</v>
      </c>
      <c r="L210" s="193"/>
      <c r="M210" s="38"/>
      <c r="N210" s="194" t="s">
        <v>1</v>
      </c>
      <c r="O210" s="195" t="s">
        <v>47</v>
      </c>
      <c r="P210" s="196">
        <f t="shared" si="32"/>
        <v>0</v>
      </c>
      <c r="Q210" s="196">
        <f t="shared" si="33"/>
        <v>0</v>
      </c>
      <c r="R210" s="196">
        <f t="shared" si="34"/>
        <v>0</v>
      </c>
      <c r="S210" s="66"/>
      <c r="T210" s="197">
        <f t="shared" si="35"/>
        <v>0</v>
      </c>
      <c r="U210" s="197">
        <v>0</v>
      </c>
      <c r="V210" s="197">
        <f t="shared" si="36"/>
        <v>0</v>
      </c>
      <c r="W210" s="197">
        <v>0</v>
      </c>
      <c r="X210" s="198">
        <f t="shared" si="37"/>
        <v>0</v>
      </c>
      <c r="Y210" s="37"/>
      <c r="Z210" s="37"/>
      <c r="AA210" s="37"/>
      <c r="AB210" s="37"/>
      <c r="AC210" s="37"/>
      <c r="AD210" s="37"/>
      <c r="AE210" s="37"/>
      <c r="AR210" s="199" t="s">
        <v>335</v>
      </c>
      <c r="AT210" s="199" t="s">
        <v>331</v>
      </c>
      <c r="AU210" s="199" t="s">
        <v>90</v>
      </c>
      <c r="AY210" s="19" t="s">
        <v>329</v>
      </c>
      <c r="BE210" s="115">
        <f t="shared" si="38"/>
        <v>0</v>
      </c>
      <c r="BF210" s="115">
        <f t="shared" si="39"/>
        <v>0</v>
      </c>
      <c r="BG210" s="115">
        <f t="shared" si="40"/>
        <v>0</v>
      </c>
      <c r="BH210" s="115">
        <f t="shared" si="41"/>
        <v>0</v>
      </c>
      <c r="BI210" s="115">
        <f t="shared" si="42"/>
        <v>0</v>
      </c>
      <c r="BJ210" s="19" t="s">
        <v>96</v>
      </c>
      <c r="BK210" s="200">
        <f t="shared" si="43"/>
        <v>0</v>
      </c>
      <c r="BL210" s="19" t="s">
        <v>335</v>
      </c>
      <c r="BM210" s="199" t="s">
        <v>1287</v>
      </c>
    </row>
    <row r="211" spans="1:65" s="2" customFormat="1" ht="24.2" customHeight="1">
      <c r="A211" s="37"/>
      <c r="B211" s="153"/>
      <c r="C211" s="187" t="s">
        <v>901</v>
      </c>
      <c r="D211" s="187" t="s">
        <v>331</v>
      </c>
      <c r="E211" s="188" t="s">
        <v>7378</v>
      </c>
      <c r="F211" s="189" t="s">
        <v>7379</v>
      </c>
      <c r="G211" s="190" t="s">
        <v>342</v>
      </c>
      <c r="H211" s="191">
        <v>5</v>
      </c>
      <c r="I211" s="192"/>
      <c r="J211" s="192"/>
      <c r="K211" s="191">
        <f t="shared" si="31"/>
        <v>0</v>
      </c>
      <c r="L211" s="193"/>
      <c r="M211" s="38"/>
      <c r="N211" s="194" t="s">
        <v>1</v>
      </c>
      <c r="O211" s="195" t="s">
        <v>47</v>
      </c>
      <c r="P211" s="196">
        <f t="shared" si="32"/>
        <v>0</v>
      </c>
      <c r="Q211" s="196">
        <f t="shared" si="33"/>
        <v>0</v>
      </c>
      <c r="R211" s="196">
        <f t="shared" si="34"/>
        <v>0</v>
      </c>
      <c r="S211" s="66"/>
      <c r="T211" s="197">
        <f t="shared" si="35"/>
        <v>0</v>
      </c>
      <c r="U211" s="197">
        <v>0</v>
      </c>
      <c r="V211" s="197">
        <f t="shared" si="36"/>
        <v>0</v>
      </c>
      <c r="W211" s="197">
        <v>0</v>
      </c>
      <c r="X211" s="198">
        <f t="shared" si="37"/>
        <v>0</v>
      </c>
      <c r="Y211" s="37"/>
      <c r="Z211" s="37"/>
      <c r="AA211" s="37"/>
      <c r="AB211" s="37"/>
      <c r="AC211" s="37"/>
      <c r="AD211" s="37"/>
      <c r="AE211" s="37"/>
      <c r="AR211" s="199" t="s">
        <v>335</v>
      </c>
      <c r="AT211" s="199" t="s">
        <v>331</v>
      </c>
      <c r="AU211" s="199" t="s">
        <v>90</v>
      </c>
      <c r="AY211" s="19" t="s">
        <v>329</v>
      </c>
      <c r="BE211" s="115">
        <f t="shared" si="38"/>
        <v>0</v>
      </c>
      <c r="BF211" s="115">
        <f t="shared" si="39"/>
        <v>0</v>
      </c>
      <c r="BG211" s="115">
        <f t="shared" si="40"/>
        <v>0</v>
      </c>
      <c r="BH211" s="115">
        <f t="shared" si="41"/>
        <v>0</v>
      </c>
      <c r="BI211" s="115">
        <f t="shared" si="42"/>
        <v>0</v>
      </c>
      <c r="BJ211" s="19" t="s">
        <v>96</v>
      </c>
      <c r="BK211" s="200">
        <f t="shared" si="43"/>
        <v>0</v>
      </c>
      <c r="BL211" s="19" t="s">
        <v>335</v>
      </c>
      <c r="BM211" s="199" t="s">
        <v>1297</v>
      </c>
    </row>
    <row r="212" spans="1:65" s="2" customFormat="1" ht="24.2" customHeight="1">
      <c r="A212" s="37"/>
      <c r="B212" s="153"/>
      <c r="C212" s="187" t="s">
        <v>906</v>
      </c>
      <c r="D212" s="187" t="s">
        <v>331</v>
      </c>
      <c r="E212" s="188" t="s">
        <v>7380</v>
      </c>
      <c r="F212" s="189" t="s">
        <v>7381</v>
      </c>
      <c r="G212" s="190" t="s">
        <v>342</v>
      </c>
      <c r="H212" s="191">
        <v>330</v>
      </c>
      <c r="I212" s="192"/>
      <c r="J212" s="192"/>
      <c r="K212" s="191">
        <f t="shared" si="31"/>
        <v>0</v>
      </c>
      <c r="L212" s="193"/>
      <c r="M212" s="38"/>
      <c r="N212" s="194" t="s">
        <v>1</v>
      </c>
      <c r="O212" s="195" t="s">
        <v>47</v>
      </c>
      <c r="P212" s="196">
        <f t="shared" si="32"/>
        <v>0</v>
      </c>
      <c r="Q212" s="196">
        <f t="shared" si="33"/>
        <v>0</v>
      </c>
      <c r="R212" s="196">
        <f t="shared" si="34"/>
        <v>0</v>
      </c>
      <c r="S212" s="66"/>
      <c r="T212" s="197">
        <f t="shared" si="35"/>
        <v>0</v>
      </c>
      <c r="U212" s="197">
        <v>0</v>
      </c>
      <c r="V212" s="197">
        <f t="shared" si="36"/>
        <v>0</v>
      </c>
      <c r="W212" s="197">
        <v>0</v>
      </c>
      <c r="X212" s="198">
        <f t="shared" si="37"/>
        <v>0</v>
      </c>
      <c r="Y212" s="37"/>
      <c r="Z212" s="37"/>
      <c r="AA212" s="37"/>
      <c r="AB212" s="37"/>
      <c r="AC212" s="37"/>
      <c r="AD212" s="37"/>
      <c r="AE212" s="37"/>
      <c r="AR212" s="199" t="s">
        <v>335</v>
      </c>
      <c r="AT212" s="199" t="s">
        <v>331</v>
      </c>
      <c r="AU212" s="199" t="s">
        <v>90</v>
      </c>
      <c r="AY212" s="19" t="s">
        <v>329</v>
      </c>
      <c r="BE212" s="115">
        <f t="shared" si="38"/>
        <v>0</v>
      </c>
      <c r="BF212" s="115">
        <f t="shared" si="39"/>
        <v>0</v>
      </c>
      <c r="BG212" s="115">
        <f t="shared" si="40"/>
        <v>0</v>
      </c>
      <c r="BH212" s="115">
        <f t="shared" si="41"/>
        <v>0</v>
      </c>
      <c r="BI212" s="115">
        <f t="shared" si="42"/>
        <v>0</v>
      </c>
      <c r="BJ212" s="19" t="s">
        <v>96</v>
      </c>
      <c r="BK212" s="200">
        <f t="shared" si="43"/>
        <v>0</v>
      </c>
      <c r="BL212" s="19" t="s">
        <v>335</v>
      </c>
      <c r="BM212" s="199" t="s">
        <v>1307</v>
      </c>
    </row>
    <row r="213" spans="1:65" s="2" customFormat="1" ht="33" customHeight="1">
      <c r="A213" s="37"/>
      <c r="B213" s="153"/>
      <c r="C213" s="233" t="s">
        <v>913</v>
      </c>
      <c r="D213" s="233" t="s">
        <v>483</v>
      </c>
      <c r="E213" s="234" t="s">
        <v>7382</v>
      </c>
      <c r="F213" s="235" t="s">
        <v>7383</v>
      </c>
      <c r="G213" s="236" t="s">
        <v>646</v>
      </c>
      <c r="H213" s="237">
        <v>1</v>
      </c>
      <c r="I213" s="238"/>
      <c r="J213" s="239"/>
      <c r="K213" s="237">
        <f t="shared" si="31"/>
        <v>0</v>
      </c>
      <c r="L213" s="239"/>
      <c r="M213" s="240"/>
      <c r="N213" s="241" t="s">
        <v>1</v>
      </c>
      <c r="O213" s="195" t="s">
        <v>47</v>
      </c>
      <c r="P213" s="196">
        <f t="shared" si="32"/>
        <v>0</v>
      </c>
      <c r="Q213" s="196">
        <f t="shared" si="33"/>
        <v>0</v>
      </c>
      <c r="R213" s="196">
        <f t="shared" si="34"/>
        <v>0</v>
      </c>
      <c r="S213" s="66"/>
      <c r="T213" s="197">
        <f t="shared" si="35"/>
        <v>0</v>
      </c>
      <c r="U213" s="197">
        <v>0</v>
      </c>
      <c r="V213" s="197">
        <f t="shared" si="36"/>
        <v>0</v>
      </c>
      <c r="W213" s="197">
        <v>0</v>
      </c>
      <c r="X213" s="198">
        <f t="shared" si="37"/>
        <v>0</v>
      </c>
      <c r="Y213" s="37"/>
      <c r="Z213" s="37"/>
      <c r="AA213" s="37"/>
      <c r="AB213" s="37"/>
      <c r="AC213" s="37"/>
      <c r="AD213" s="37"/>
      <c r="AE213" s="37"/>
      <c r="AR213" s="199" t="s">
        <v>364</v>
      </c>
      <c r="AT213" s="199" t="s">
        <v>483</v>
      </c>
      <c r="AU213" s="199" t="s">
        <v>90</v>
      </c>
      <c r="AY213" s="19" t="s">
        <v>329</v>
      </c>
      <c r="BE213" s="115">
        <f t="shared" si="38"/>
        <v>0</v>
      </c>
      <c r="BF213" s="115">
        <f t="shared" si="39"/>
        <v>0</v>
      </c>
      <c r="BG213" s="115">
        <f t="shared" si="40"/>
        <v>0</v>
      </c>
      <c r="BH213" s="115">
        <f t="shared" si="41"/>
        <v>0</v>
      </c>
      <c r="BI213" s="115">
        <f t="shared" si="42"/>
        <v>0</v>
      </c>
      <c r="BJ213" s="19" t="s">
        <v>96</v>
      </c>
      <c r="BK213" s="200">
        <f t="shared" si="43"/>
        <v>0</v>
      </c>
      <c r="BL213" s="19" t="s">
        <v>335</v>
      </c>
      <c r="BM213" s="199" t="s">
        <v>1336</v>
      </c>
    </row>
    <row r="214" spans="1:65" s="2" customFormat="1" ht="16.5" customHeight="1">
      <c r="A214" s="37"/>
      <c r="B214" s="153"/>
      <c r="C214" s="233" t="s">
        <v>917</v>
      </c>
      <c r="D214" s="233" t="s">
        <v>483</v>
      </c>
      <c r="E214" s="234" t="s">
        <v>7384</v>
      </c>
      <c r="F214" s="235" t="s">
        <v>7385</v>
      </c>
      <c r="G214" s="236" t="s">
        <v>1602</v>
      </c>
      <c r="H214" s="238"/>
      <c r="I214" s="238"/>
      <c r="J214" s="239"/>
      <c r="K214" s="237">
        <f t="shared" si="31"/>
        <v>0</v>
      </c>
      <c r="L214" s="239"/>
      <c r="M214" s="240"/>
      <c r="N214" s="241" t="s">
        <v>1</v>
      </c>
      <c r="O214" s="195" t="s">
        <v>47</v>
      </c>
      <c r="P214" s="196">
        <f t="shared" si="32"/>
        <v>0</v>
      </c>
      <c r="Q214" s="196">
        <f t="shared" si="33"/>
        <v>0</v>
      </c>
      <c r="R214" s="196">
        <f t="shared" si="34"/>
        <v>0</v>
      </c>
      <c r="S214" s="66"/>
      <c r="T214" s="197">
        <f t="shared" si="35"/>
        <v>0</v>
      </c>
      <c r="U214" s="197">
        <v>0</v>
      </c>
      <c r="V214" s="197">
        <f t="shared" si="36"/>
        <v>0</v>
      </c>
      <c r="W214" s="197">
        <v>0</v>
      </c>
      <c r="X214" s="198">
        <f t="shared" si="37"/>
        <v>0</v>
      </c>
      <c r="Y214" s="37"/>
      <c r="Z214" s="37"/>
      <c r="AA214" s="37"/>
      <c r="AB214" s="37"/>
      <c r="AC214" s="37"/>
      <c r="AD214" s="37"/>
      <c r="AE214" s="37"/>
      <c r="AR214" s="199" t="s">
        <v>364</v>
      </c>
      <c r="AT214" s="199" t="s">
        <v>483</v>
      </c>
      <c r="AU214" s="199" t="s">
        <v>90</v>
      </c>
      <c r="AY214" s="19" t="s">
        <v>329</v>
      </c>
      <c r="BE214" s="115">
        <f t="shared" si="38"/>
        <v>0</v>
      </c>
      <c r="BF214" s="115">
        <f t="shared" si="39"/>
        <v>0</v>
      </c>
      <c r="BG214" s="115">
        <f t="shared" si="40"/>
        <v>0</v>
      </c>
      <c r="BH214" s="115">
        <f t="shared" si="41"/>
        <v>0</v>
      </c>
      <c r="BI214" s="115">
        <f t="shared" si="42"/>
        <v>0</v>
      </c>
      <c r="BJ214" s="19" t="s">
        <v>96</v>
      </c>
      <c r="BK214" s="200">
        <f t="shared" si="43"/>
        <v>0</v>
      </c>
      <c r="BL214" s="19" t="s">
        <v>335</v>
      </c>
      <c r="BM214" s="199" t="s">
        <v>1350</v>
      </c>
    </row>
    <row r="215" spans="1:65" s="2" customFormat="1" ht="55.5" customHeight="1">
      <c r="A215" s="37"/>
      <c r="B215" s="153"/>
      <c r="C215" s="233" t="s">
        <v>922</v>
      </c>
      <c r="D215" s="233" t="s">
        <v>483</v>
      </c>
      <c r="E215" s="234" t="s">
        <v>7386</v>
      </c>
      <c r="F215" s="235" t="s">
        <v>7387</v>
      </c>
      <c r="G215" s="236" t="s">
        <v>646</v>
      </c>
      <c r="H215" s="237">
        <v>1</v>
      </c>
      <c r="I215" s="238"/>
      <c r="J215" s="239"/>
      <c r="K215" s="237">
        <f t="shared" si="31"/>
        <v>0</v>
      </c>
      <c r="L215" s="239"/>
      <c r="M215" s="240"/>
      <c r="N215" s="241" t="s">
        <v>1</v>
      </c>
      <c r="O215" s="195" t="s">
        <v>47</v>
      </c>
      <c r="P215" s="196">
        <f t="shared" si="32"/>
        <v>0</v>
      </c>
      <c r="Q215" s="196">
        <f t="shared" si="33"/>
        <v>0</v>
      </c>
      <c r="R215" s="196">
        <f t="shared" si="34"/>
        <v>0</v>
      </c>
      <c r="S215" s="66"/>
      <c r="T215" s="197">
        <f t="shared" si="35"/>
        <v>0</v>
      </c>
      <c r="U215" s="197">
        <v>0</v>
      </c>
      <c r="V215" s="197">
        <f t="shared" si="36"/>
        <v>0</v>
      </c>
      <c r="W215" s="197">
        <v>0</v>
      </c>
      <c r="X215" s="198">
        <f t="shared" si="37"/>
        <v>0</v>
      </c>
      <c r="Y215" s="37"/>
      <c r="Z215" s="37"/>
      <c r="AA215" s="37"/>
      <c r="AB215" s="37"/>
      <c r="AC215" s="37"/>
      <c r="AD215" s="37"/>
      <c r="AE215" s="37"/>
      <c r="AR215" s="199" t="s">
        <v>364</v>
      </c>
      <c r="AT215" s="199" t="s">
        <v>483</v>
      </c>
      <c r="AU215" s="199" t="s">
        <v>90</v>
      </c>
      <c r="AY215" s="19" t="s">
        <v>329</v>
      </c>
      <c r="BE215" s="115">
        <f t="shared" si="38"/>
        <v>0</v>
      </c>
      <c r="BF215" s="115">
        <f t="shared" si="39"/>
        <v>0</v>
      </c>
      <c r="BG215" s="115">
        <f t="shared" si="40"/>
        <v>0</v>
      </c>
      <c r="BH215" s="115">
        <f t="shared" si="41"/>
        <v>0</v>
      </c>
      <c r="BI215" s="115">
        <f t="shared" si="42"/>
        <v>0</v>
      </c>
      <c r="BJ215" s="19" t="s">
        <v>96</v>
      </c>
      <c r="BK215" s="200">
        <f t="shared" si="43"/>
        <v>0</v>
      </c>
      <c r="BL215" s="19" t="s">
        <v>335</v>
      </c>
      <c r="BM215" s="199" t="s">
        <v>2058</v>
      </c>
    </row>
    <row r="216" spans="1:65" s="2" customFormat="1" ht="16.5" customHeight="1">
      <c r="A216" s="37"/>
      <c r="B216" s="153"/>
      <c r="C216" s="233" t="s">
        <v>926</v>
      </c>
      <c r="D216" s="233" t="s">
        <v>483</v>
      </c>
      <c r="E216" s="234" t="s">
        <v>7384</v>
      </c>
      <c r="F216" s="235" t="s">
        <v>7385</v>
      </c>
      <c r="G216" s="236" t="s">
        <v>1602</v>
      </c>
      <c r="H216" s="238"/>
      <c r="I216" s="238"/>
      <c r="J216" s="239"/>
      <c r="K216" s="237">
        <f t="shared" si="31"/>
        <v>0</v>
      </c>
      <c r="L216" s="239"/>
      <c r="M216" s="240"/>
      <c r="N216" s="241" t="s">
        <v>1</v>
      </c>
      <c r="O216" s="195" t="s">
        <v>47</v>
      </c>
      <c r="P216" s="196">
        <f t="shared" si="32"/>
        <v>0</v>
      </c>
      <c r="Q216" s="196">
        <f t="shared" si="33"/>
        <v>0</v>
      </c>
      <c r="R216" s="196">
        <f t="shared" si="34"/>
        <v>0</v>
      </c>
      <c r="S216" s="66"/>
      <c r="T216" s="197">
        <f t="shared" si="35"/>
        <v>0</v>
      </c>
      <c r="U216" s="197">
        <v>0</v>
      </c>
      <c r="V216" s="197">
        <f t="shared" si="36"/>
        <v>0</v>
      </c>
      <c r="W216" s="197">
        <v>0</v>
      </c>
      <c r="X216" s="198">
        <f t="shared" si="37"/>
        <v>0</v>
      </c>
      <c r="Y216" s="37"/>
      <c r="Z216" s="37"/>
      <c r="AA216" s="37"/>
      <c r="AB216" s="37"/>
      <c r="AC216" s="37"/>
      <c r="AD216" s="37"/>
      <c r="AE216" s="37"/>
      <c r="AR216" s="199" t="s">
        <v>364</v>
      </c>
      <c r="AT216" s="199" t="s">
        <v>483</v>
      </c>
      <c r="AU216" s="199" t="s">
        <v>90</v>
      </c>
      <c r="AY216" s="19" t="s">
        <v>329</v>
      </c>
      <c r="BE216" s="115">
        <f t="shared" si="38"/>
        <v>0</v>
      </c>
      <c r="BF216" s="115">
        <f t="shared" si="39"/>
        <v>0</v>
      </c>
      <c r="BG216" s="115">
        <f t="shared" si="40"/>
        <v>0</v>
      </c>
      <c r="BH216" s="115">
        <f t="shared" si="41"/>
        <v>0</v>
      </c>
      <c r="BI216" s="115">
        <f t="shared" si="42"/>
        <v>0</v>
      </c>
      <c r="BJ216" s="19" t="s">
        <v>96</v>
      </c>
      <c r="BK216" s="200">
        <f t="shared" si="43"/>
        <v>0</v>
      </c>
      <c r="BL216" s="19" t="s">
        <v>335</v>
      </c>
      <c r="BM216" s="199" t="s">
        <v>2066</v>
      </c>
    </row>
    <row r="217" spans="1:65" s="2" customFormat="1" ht="24.2" customHeight="1">
      <c r="A217" s="37"/>
      <c r="B217" s="153"/>
      <c r="C217" s="187" t="s">
        <v>931</v>
      </c>
      <c r="D217" s="187" t="s">
        <v>331</v>
      </c>
      <c r="E217" s="188" t="s">
        <v>7388</v>
      </c>
      <c r="F217" s="189" t="s">
        <v>7389</v>
      </c>
      <c r="G217" s="190" t="s">
        <v>1602</v>
      </c>
      <c r="H217" s="192"/>
      <c r="I217" s="192"/>
      <c r="J217" s="192"/>
      <c r="K217" s="191">
        <f t="shared" si="31"/>
        <v>0</v>
      </c>
      <c r="L217" s="193"/>
      <c r="M217" s="38"/>
      <c r="N217" s="194" t="s">
        <v>1</v>
      </c>
      <c r="O217" s="195" t="s">
        <v>47</v>
      </c>
      <c r="P217" s="196">
        <f t="shared" si="32"/>
        <v>0</v>
      </c>
      <c r="Q217" s="196">
        <f t="shared" si="33"/>
        <v>0</v>
      </c>
      <c r="R217" s="196">
        <f t="shared" si="34"/>
        <v>0</v>
      </c>
      <c r="S217" s="66"/>
      <c r="T217" s="197">
        <f t="shared" si="35"/>
        <v>0</v>
      </c>
      <c r="U217" s="197">
        <v>0</v>
      </c>
      <c r="V217" s="197">
        <f t="shared" si="36"/>
        <v>0</v>
      </c>
      <c r="W217" s="197">
        <v>0</v>
      </c>
      <c r="X217" s="198">
        <f t="shared" si="37"/>
        <v>0</v>
      </c>
      <c r="Y217" s="37"/>
      <c r="Z217" s="37"/>
      <c r="AA217" s="37"/>
      <c r="AB217" s="37"/>
      <c r="AC217" s="37"/>
      <c r="AD217" s="37"/>
      <c r="AE217" s="37"/>
      <c r="AR217" s="199" t="s">
        <v>335</v>
      </c>
      <c r="AT217" s="199" t="s">
        <v>331</v>
      </c>
      <c r="AU217" s="199" t="s">
        <v>90</v>
      </c>
      <c r="AY217" s="19" t="s">
        <v>329</v>
      </c>
      <c r="BE217" s="115">
        <f t="shared" si="38"/>
        <v>0</v>
      </c>
      <c r="BF217" s="115">
        <f t="shared" si="39"/>
        <v>0</v>
      </c>
      <c r="BG217" s="115">
        <f t="shared" si="40"/>
        <v>0</v>
      </c>
      <c r="BH217" s="115">
        <f t="shared" si="41"/>
        <v>0</v>
      </c>
      <c r="BI217" s="115">
        <f t="shared" si="42"/>
        <v>0</v>
      </c>
      <c r="BJ217" s="19" t="s">
        <v>96</v>
      </c>
      <c r="BK217" s="200">
        <f t="shared" si="43"/>
        <v>0</v>
      </c>
      <c r="BL217" s="19" t="s">
        <v>335</v>
      </c>
      <c r="BM217" s="199" t="s">
        <v>2074</v>
      </c>
    </row>
    <row r="218" spans="1:65" s="2" customFormat="1" ht="24.2" customHeight="1">
      <c r="A218" s="37"/>
      <c r="B218" s="153"/>
      <c r="C218" s="187" t="s">
        <v>936</v>
      </c>
      <c r="D218" s="187" t="s">
        <v>331</v>
      </c>
      <c r="E218" s="188" t="s">
        <v>7390</v>
      </c>
      <c r="F218" s="189" t="s">
        <v>7291</v>
      </c>
      <c r="G218" s="190" t="s">
        <v>1602</v>
      </c>
      <c r="H218" s="192"/>
      <c r="I218" s="192"/>
      <c r="J218" s="192"/>
      <c r="K218" s="191">
        <f t="shared" si="31"/>
        <v>0</v>
      </c>
      <c r="L218" s="193"/>
      <c r="M218" s="38"/>
      <c r="N218" s="194" t="s">
        <v>1</v>
      </c>
      <c r="O218" s="195" t="s">
        <v>47</v>
      </c>
      <c r="P218" s="196">
        <f t="shared" si="32"/>
        <v>0</v>
      </c>
      <c r="Q218" s="196">
        <f t="shared" si="33"/>
        <v>0</v>
      </c>
      <c r="R218" s="196">
        <f t="shared" si="34"/>
        <v>0</v>
      </c>
      <c r="S218" s="66"/>
      <c r="T218" s="197">
        <f t="shared" si="35"/>
        <v>0</v>
      </c>
      <c r="U218" s="197">
        <v>0</v>
      </c>
      <c r="V218" s="197">
        <f t="shared" si="36"/>
        <v>0</v>
      </c>
      <c r="W218" s="197">
        <v>0</v>
      </c>
      <c r="X218" s="198">
        <f t="shared" si="37"/>
        <v>0</v>
      </c>
      <c r="Y218" s="37"/>
      <c r="Z218" s="37"/>
      <c r="AA218" s="37"/>
      <c r="AB218" s="37"/>
      <c r="AC218" s="37"/>
      <c r="AD218" s="37"/>
      <c r="AE218" s="37"/>
      <c r="AR218" s="199" t="s">
        <v>335</v>
      </c>
      <c r="AT218" s="199" t="s">
        <v>331</v>
      </c>
      <c r="AU218" s="199" t="s">
        <v>90</v>
      </c>
      <c r="AY218" s="19" t="s">
        <v>329</v>
      </c>
      <c r="BE218" s="115">
        <f t="shared" si="38"/>
        <v>0</v>
      </c>
      <c r="BF218" s="115">
        <f t="shared" si="39"/>
        <v>0</v>
      </c>
      <c r="BG218" s="115">
        <f t="shared" si="40"/>
        <v>0</v>
      </c>
      <c r="BH218" s="115">
        <f t="shared" si="41"/>
        <v>0</v>
      </c>
      <c r="BI218" s="115">
        <f t="shared" si="42"/>
        <v>0</v>
      </c>
      <c r="BJ218" s="19" t="s">
        <v>96</v>
      </c>
      <c r="BK218" s="200">
        <f t="shared" si="43"/>
        <v>0</v>
      </c>
      <c r="BL218" s="19" t="s">
        <v>335</v>
      </c>
      <c r="BM218" s="199" t="s">
        <v>2082</v>
      </c>
    </row>
    <row r="219" spans="1:65" s="12" customFormat="1" ht="25.9" customHeight="1">
      <c r="B219" s="173"/>
      <c r="D219" s="174" t="s">
        <v>82</v>
      </c>
      <c r="E219" s="175" t="s">
        <v>7391</v>
      </c>
      <c r="F219" s="175" t="s">
        <v>7392</v>
      </c>
      <c r="I219" s="176"/>
      <c r="J219" s="176"/>
      <c r="K219" s="177">
        <f>BK219</f>
        <v>0</v>
      </c>
      <c r="M219" s="173"/>
      <c r="N219" s="178"/>
      <c r="O219" s="179"/>
      <c r="P219" s="179"/>
      <c r="Q219" s="180">
        <f>SUM(Q220:Q284)</f>
        <v>0</v>
      </c>
      <c r="R219" s="180">
        <f>SUM(R220:R284)</f>
        <v>0</v>
      </c>
      <c r="S219" s="179"/>
      <c r="T219" s="181">
        <f>SUM(T220:T284)</f>
        <v>0</v>
      </c>
      <c r="U219" s="179"/>
      <c r="V219" s="181">
        <f>SUM(V220:V284)</f>
        <v>0</v>
      </c>
      <c r="W219" s="179"/>
      <c r="X219" s="182">
        <f>SUM(X220:X284)</f>
        <v>0</v>
      </c>
      <c r="AR219" s="174" t="s">
        <v>90</v>
      </c>
      <c r="AT219" s="183" t="s">
        <v>82</v>
      </c>
      <c r="AU219" s="183" t="s">
        <v>83</v>
      </c>
      <c r="AY219" s="174" t="s">
        <v>329</v>
      </c>
      <c r="BK219" s="184">
        <f>SUM(BK220:BK284)</f>
        <v>0</v>
      </c>
    </row>
    <row r="220" spans="1:65" s="2" customFormat="1" ht="37.9" customHeight="1">
      <c r="A220" s="37"/>
      <c r="B220" s="153"/>
      <c r="C220" s="187" t="s">
        <v>940</v>
      </c>
      <c r="D220" s="187" t="s">
        <v>331</v>
      </c>
      <c r="E220" s="188" t="s">
        <v>7393</v>
      </c>
      <c r="F220" s="189" t="s">
        <v>7394</v>
      </c>
      <c r="G220" s="190" t="s">
        <v>342</v>
      </c>
      <c r="H220" s="191">
        <v>7</v>
      </c>
      <c r="I220" s="192"/>
      <c r="J220" s="192"/>
      <c r="K220" s="191">
        <f t="shared" ref="K220:K251" si="44">ROUND(P220*H220,3)</f>
        <v>0</v>
      </c>
      <c r="L220" s="193"/>
      <c r="M220" s="38"/>
      <c r="N220" s="194" t="s">
        <v>1</v>
      </c>
      <c r="O220" s="195" t="s">
        <v>47</v>
      </c>
      <c r="P220" s="196">
        <f t="shared" ref="P220:P251" si="45">I220+J220</f>
        <v>0</v>
      </c>
      <c r="Q220" s="196">
        <f t="shared" ref="Q220:Q251" si="46">ROUND(I220*H220,3)</f>
        <v>0</v>
      </c>
      <c r="R220" s="196">
        <f t="shared" ref="R220:R251" si="47">ROUND(J220*H220,3)</f>
        <v>0</v>
      </c>
      <c r="S220" s="66"/>
      <c r="T220" s="197">
        <f t="shared" ref="T220:T251" si="48">S220*H220</f>
        <v>0</v>
      </c>
      <c r="U220" s="197">
        <v>0</v>
      </c>
      <c r="V220" s="197">
        <f t="shared" ref="V220:V251" si="49">U220*H220</f>
        <v>0</v>
      </c>
      <c r="W220" s="197">
        <v>0</v>
      </c>
      <c r="X220" s="198">
        <f t="shared" ref="X220:X251" si="50"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335</v>
      </c>
      <c r="AT220" s="199" t="s">
        <v>331</v>
      </c>
      <c r="AU220" s="199" t="s">
        <v>90</v>
      </c>
      <c r="AY220" s="19" t="s">
        <v>329</v>
      </c>
      <c r="BE220" s="115">
        <f t="shared" ref="BE220:BE251" si="51">IF(O220="základná",K220,0)</f>
        <v>0</v>
      </c>
      <c r="BF220" s="115">
        <f t="shared" ref="BF220:BF251" si="52">IF(O220="znížená",K220,0)</f>
        <v>0</v>
      </c>
      <c r="BG220" s="115">
        <f t="shared" ref="BG220:BG251" si="53">IF(O220="zákl. prenesená",K220,0)</f>
        <v>0</v>
      </c>
      <c r="BH220" s="115">
        <f t="shared" ref="BH220:BH251" si="54">IF(O220="zníž. prenesená",K220,0)</f>
        <v>0</v>
      </c>
      <c r="BI220" s="115">
        <f t="shared" ref="BI220:BI251" si="55">IF(O220="nulová",K220,0)</f>
        <v>0</v>
      </c>
      <c r="BJ220" s="19" t="s">
        <v>96</v>
      </c>
      <c r="BK220" s="200">
        <f t="shared" ref="BK220:BK251" si="56">ROUND(P220*H220,3)</f>
        <v>0</v>
      </c>
      <c r="BL220" s="19" t="s">
        <v>335</v>
      </c>
      <c r="BM220" s="199" t="s">
        <v>2091</v>
      </c>
    </row>
    <row r="221" spans="1:65" s="2" customFormat="1" ht="37.9" customHeight="1">
      <c r="A221" s="37"/>
      <c r="B221" s="153"/>
      <c r="C221" s="187" t="s">
        <v>944</v>
      </c>
      <c r="D221" s="187" t="s">
        <v>331</v>
      </c>
      <c r="E221" s="188" t="s">
        <v>7395</v>
      </c>
      <c r="F221" s="189" t="s">
        <v>7396</v>
      </c>
      <c r="G221" s="190" t="s">
        <v>342</v>
      </c>
      <c r="H221" s="191">
        <v>42</v>
      </c>
      <c r="I221" s="192"/>
      <c r="J221" s="192"/>
      <c r="K221" s="191">
        <f t="shared" si="44"/>
        <v>0</v>
      </c>
      <c r="L221" s="193"/>
      <c r="M221" s="38"/>
      <c r="N221" s="194" t="s">
        <v>1</v>
      </c>
      <c r="O221" s="195" t="s">
        <v>47</v>
      </c>
      <c r="P221" s="196">
        <f t="shared" si="45"/>
        <v>0</v>
      </c>
      <c r="Q221" s="196">
        <f t="shared" si="46"/>
        <v>0</v>
      </c>
      <c r="R221" s="196">
        <f t="shared" si="47"/>
        <v>0</v>
      </c>
      <c r="S221" s="66"/>
      <c r="T221" s="197">
        <f t="shared" si="48"/>
        <v>0</v>
      </c>
      <c r="U221" s="197">
        <v>0</v>
      </c>
      <c r="V221" s="197">
        <f t="shared" si="49"/>
        <v>0</v>
      </c>
      <c r="W221" s="197">
        <v>0</v>
      </c>
      <c r="X221" s="198">
        <f t="shared" si="50"/>
        <v>0</v>
      </c>
      <c r="Y221" s="37"/>
      <c r="Z221" s="37"/>
      <c r="AA221" s="37"/>
      <c r="AB221" s="37"/>
      <c r="AC221" s="37"/>
      <c r="AD221" s="37"/>
      <c r="AE221" s="37"/>
      <c r="AR221" s="199" t="s">
        <v>335</v>
      </c>
      <c r="AT221" s="199" t="s">
        <v>331</v>
      </c>
      <c r="AU221" s="199" t="s">
        <v>90</v>
      </c>
      <c r="AY221" s="19" t="s">
        <v>329</v>
      </c>
      <c r="BE221" s="115">
        <f t="shared" si="51"/>
        <v>0</v>
      </c>
      <c r="BF221" s="115">
        <f t="shared" si="52"/>
        <v>0</v>
      </c>
      <c r="BG221" s="115">
        <f t="shared" si="53"/>
        <v>0</v>
      </c>
      <c r="BH221" s="115">
        <f t="shared" si="54"/>
        <v>0</v>
      </c>
      <c r="BI221" s="115">
        <f t="shared" si="55"/>
        <v>0</v>
      </c>
      <c r="BJ221" s="19" t="s">
        <v>96</v>
      </c>
      <c r="BK221" s="200">
        <f t="shared" si="56"/>
        <v>0</v>
      </c>
      <c r="BL221" s="19" t="s">
        <v>335</v>
      </c>
      <c r="BM221" s="199" t="s">
        <v>2103</v>
      </c>
    </row>
    <row r="222" spans="1:65" s="2" customFormat="1" ht="37.9" customHeight="1">
      <c r="A222" s="37"/>
      <c r="B222" s="153"/>
      <c r="C222" s="187" t="s">
        <v>948</v>
      </c>
      <c r="D222" s="187" t="s">
        <v>331</v>
      </c>
      <c r="E222" s="188" t="s">
        <v>7397</v>
      </c>
      <c r="F222" s="189" t="s">
        <v>7398</v>
      </c>
      <c r="G222" s="190" t="s">
        <v>342</v>
      </c>
      <c r="H222" s="191">
        <v>60</v>
      </c>
      <c r="I222" s="192"/>
      <c r="J222" s="192"/>
      <c r="K222" s="191">
        <f t="shared" si="44"/>
        <v>0</v>
      </c>
      <c r="L222" s="193"/>
      <c r="M222" s="38"/>
      <c r="N222" s="194" t="s">
        <v>1</v>
      </c>
      <c r="O222" s="195" t="s">
        <v>47</v>
      </c>
      <c r="P222" s="196">
        <f t="shared" si="45"/>
        <v>0</v>
      </c>
      <c r="Q222" s="196">
        <f t="shared" si="46"/>
        <v>0</v>
      </c>
      <c r="R222" s="196">
        <f t="shared" si="47"/>
        <v>0</v>
      </c>
      <c r="S222" s="66"/>
      <c r="T222" s="197">
        <f t="shared" si="48"/>
        <v>0</v>
      </c>
      <c r="U222" s="197">
        <v>0</v>
      </c>
      <c r="V222" s="197">
        <f t="shared" si="49"/>
        <v>0</v>
      </c>
      <c r="W222" s="197">
        <v>0</v>
      </c>
      <c r="X222" s="198">
        <f t="shared" si="50"/>
        <v>0</v>
      </c>
      <c r="Y222" s="37"/>
      <c r="Z222" s="37"/>
      <c r="AA222" s="37"/>
      <c r="AB222" s="37"/>
      <c r="AC222" s="37"/>
      <c r="AD222" s="37"/>
      <c r="AE222" s="37"/>
      <c r="AR222" s="199" t="s">
        <v>335</v>
      </c>
      <c r="AT222" s="199" t="s">
        <v>331</v>
      </c>
      <c r="AU222" s="199" t="s">
        <v>90</v>
      </c>
      <c r="AY222" s="19" t="s">
        <v>329</v>
      </c>
      <c r="BE222" s="115">
        <f t="shared" si="51"/>
        <v>0</v>
      </c>
      <c r="BF222" s="115">
        <f t="shared" si="52"/>
        <v>0</v>
      </c>
      <c r="BG222" s="115">
        <f t="shared" si="53"/>
        <v>0</v>
      </c>
      <c r="BH222" s="115">
        <f t="shared" si="54"/>
        <v>0</v>
      </c>
      <c r="BI222" s="115">
        <f t="shared" si="55"/>
        <v>0</v>
      </c>
      <c r="BJ222" s="19" t="s">
        <v>96</v>
      </c>
      <c r="BK222" s="200">
        <f t="shared" si="56"/>
        <v>0</v>
      </c>
      <c r="BL222" s="19" t="s">
        <v>335</v>
      </c>
      <c r="BM222" s="199" t="s">
        <v>2111</v>
      </c>
    </row>
    <row r="223" spans="1:65" s="2" customFormat="1" ht="37.9" customHeight="1">
      <c r="A223" s="37"/>
      <c r="B223" s="153"/>
      <c r="C223" s="187" t="s">
        <v>960</v>
      </c>
      <c r="D223" s="187" t="s">
        <v>331</v>
      </c>
      <c r="E223" s="188" t="s">
        <v>7399</v>
      </c>
      <c r="F223" s="189" t="s">
        <v>7400</v>
      </c>
      <c r="G223" s="190" t="s">
        <v>342</v>
      </c>
      <c r="H223" s="191">
        <v>30</v>
      </c>
      <c r="I223" s="192"/>
      <c r="J223" s="192"/>
      <c r="K223" s="191">
        <f t="shared" si="44"/>
        <v>0</v>
      </c>
      <c r="L223" s="193"/>
      <c r="M223" s="38"/>
      <c r="N223" s="194" t="s">
        <v>1</v>
      </c>
      <c r="O223" s="195" t="s">
        <v>47</v>
      </c>
      <c r="P223" s="196">
        <f t="shared" si="45"/>
        <v>0</v>
      </c>
      <c r="Q223" s="196">
        <f t="shared" si="46"/>
        <v>0</v>
      </c>
      <c r="R223" s="196">
        <f t="shared" si="47"/>
        <v>0</v>
      </c>
      <c r="S223" s="66"/>
      <c r="T223" s="197">
        <f t="shared" si="48"/>
        <v>0</v>
      </c>
      <c r="U223" s="197">
        <v>0</v>
      </c>
      <c r="V223" s="197">
        <f t="shared" si="49"/>
        <v>0</v>
      </c>
      <c r="W223" s="197">
        <v>0</v>
      </c>
      <c r="X223" s="198">
        <f t="shared" si="50"/>
        <v>0</v>
      </c>
      <c r="Y223" s="37"/>
      <c r="Z223" s="37"/>
      <c r="AA223" s="37"/>
      <c r="AB223" s="37"/>
      <c r="AC223" s="37"/>
      <c r="AD223" s="37"/>
      <c r="AE223" s="37"/>
      <c r="AR223" s="199" t="s">
        <v>335</v>
      </c>
      <c r="AT223" s="199" t="s">
        <v>331</v>
      </c>
      <c r="AU223" s="199" t="s">
        <v>90</v>
      </c>
      <c r="AY223" s="19" t="s">
        <v>329</v>
      </c>
      <c r="BE223" s="115">
        <f t="shared" si="51"/>
        <v>0</v>
      </c>
      <c r="BF223" s="115">
        <f t="shared" si="52"/>
        <v>0</v>
      </c>
      <c r="BG223" s="115">
        <f t="shared" si="53"/>
        <v>0</v>
      </c>
      <c r="BH223" s="115">
        <f t="shared" si="54"/>
        <v>0</v>
      </c>
      <c r="BI223" s="115">
        <f t="shared" si="55"/>
        <v>0</v>
      </c>
      <c r="BJ223" s="19" t="s">
        <v>96</v>
      </c>
      <c r="BK223" s="200">
        <f t="shared" si="56"/>
        <v>0</v>
      </c>
      <c r="BL223" s="19" t="s">
        <v>335</v>
      </c>
      <c r="BM223" s="199" t="s">
        <v>2117</v>
      </c>
    </row>
    <row r="224" spans="1:65" s="2" customFormat="1" ht="37.9" customHeight="1">
      <c r="A224" s="37"/>
      <c r="B224" s="153"/>
      <c r="C224" s="187" t="s">
        <v>974</v>
      </c>
      <c r="D224" s="187" t="s">
        <v>331</v>
      </c>
      <c r="E224" s="188" t="s">
        <v>7401</v>
      </c>
      <c r="F224" s="189" t="s">
        <v>7402</v>
      </c>
      <c r="G224" s="190" t="s">
        <v>342</v>
      </c>
      <c r="H224" s="191">
        <v>24</v>
      </c>
      <c r="I224" s="192"/>
      <c r="J224" s="192"/>
      <c r="K224" s="191">
        <f t="shared" si="44"/>
        <v>0</v>
      </c>
      <c r="L224" s="193"/>
      <c r="M224" s="38"/>
      <c r="N224" s="194" t="s">
        <v>1</v>
      </c>
      <c r="O224" s="195" t="s">
        <v>47</v>
      </c>
      <c r="P224" s="196">
        <f t="shared" si="45"/>
        <v>0</v>
      </c>
      <c r="Q224" s="196">
        <f t="shared" si="46"/>
        <v>0</v>
      </c>
      <c r="R224" s="196">
        <f t="shared" si="47"/>
        <v>0</v>
      </c>
      <c r="S224" s="66"/>
      <c r="T224" s="197">
        <f t="shared" si="48"/>
        <v>0</v>
      </c>
      <c r="U224" s="197">
        <v>0</v>
      </c>
      <c r="V224" s="197">
        <f t="shared" si="49"/>
        <v>0</v>
      </c>
      <c r="W224" s="197">
        <v>0</v>
      </c>
      <c r="X224" s="198">
        <f t="shared" si="50"/>
        <v>0</v>
      </c>
      <c r="Y224" s="37"/>
      <c r="Z224" s="37"/>
      <c r="AA224" s="37"/>
      <c r="AB224" s="37"/>
      <c r="AC224" s="37"/>
      <c r="AD224" s="37"/>
      <c r="AE224" s="37"/>
      <c r="AR224" s="199" t="s">
        <v>335</v>
      </c>
      <c r="AT224" s="199" t="s">
        <v>331</v>
      </c>
      <c r="AU224" s="199" t="s">
        <v>90</v>
      </c>
      <c r="AY224" s="19" t="s">
        <v>329</v>
      </c>
      <c r="BE224" s="115">
        <f t="shared" si="51"/>
        <v>0</v>
      </c>
      <c r="BF224" s="115">
        <f t="shared" si="52"/>
        <v>0</v>
      </c>
      <c r="BG224" s="115">
        <f t="shared" si="53"/>
        <v>0</v>
      </c>
      <c r="BH224" s="115">
        <f t="shared" si="54"/>
        <v>0</v>
      </c>
      <c r="BI224" s="115">
        <f t="shared" si="55"/>
        <v>0</v>
      </c>
      <c r="BJ224" s="19" t="s">
        <v>96</v>
      </c>
      <c r="BK224" s="200">
        <f t="shared" si="56"/>
        <v>0</v>
      </c>
      <c r="BL224" s="19" t="s">
        <v>335</v>
      </c>
      <c r="BM224" s="199" t="s">
        <v>2125</v>
      </c>
    </row>
    <row r="225" spans="1:65" s="2" customFormat="1" ht="16.5" customHeight="1">
      <c r="A225" s="37"/>
      <c r="B225" s="153"/>
      <c r="C225" s="233" t="s">
        <v>979</v>
      </c>
      <c r="D225" s="233" t="s">
        <v>483</v>
      </c>
      <c r="E225" s="234" t="s">
        <v>7403</v>
      </c>
      <c r="F225" s="235" t="s">
        <v>7404</v>
      </c>
      <c r="G225" s="236" t="s">
        <v>342</v>
      </c>
      <c r="H225" s="237">
        <v>297</v>
      </c>
      <c r="I225" s="238"/>
      <c r="J225" s="239"/>
      <c r="K225" s="237">
        <f t="shared" si="44"/>
        <v>0</v>
      </c>
      <c r="L225" s="239"/>
      <c r="M225" s="240"/>
      <c r="N225" s="241" t="s">
        <v>1</v>
      </c>
      <c r="O225" s="195" t="s">
        <v>47</v>
      </c>
      <c r="P225" s="196">
        <f t="shared" si="45"/>
        <v>0</v>
      </c>
      <c r="Q225" s="196">
        <f t="shared" si="46"/>
        <v>0</v>
      </c>
      <c r="R225" s="196">
        <f t="shared" si="47"/>
        <v>0</v>
      </c>
      <c r="S225" s="66"/>
      <c r="T225" s="197">
        <f t="shared" si="48"/>
        <v>0</v>
      </c>
      <c r="U225" s="197">
        <v>0</v>
      </c>
      <c r="V225" s="197">
        <f t="shared" si="49"/>
        <v>0</v>
      </c>
      <c r="W225" s="197">
        <v>0</v>
      </c>
      <c r="X225" s="198">
        <f t="shared" si="50"/>
        <v>0</v>
      </c>
      <c r="Y225" s="37"/>
      <c r="Z225" s="37"/>
      <c r="AA225" s="37"/>
      <c r="AB225" s="37"/>
      <c r="AC225" s="37"/>
      <c r="AD225" s="37"/>
      <c r="AE225" s="37"/>
      <c r="AR225" s="199" t="s">
        <v>364</v>
      </c>
      <c r="AT225" s="199" t="s">
        <v>483</v>
      </c>
      <c r="AU225" s="199" t="s">
        <v>90</v>
      </c>
      <c r="AY225" s="19" t="s">
        <v>329</v>
      </c>
      <c r="BE225" s="115">
        <f t="shared" si="51"/>
        <v>0</v>
      </c>
      <c r="BF225" s="115">
        <f t="shared" si="52"/>
        <v>0</v>
      </c>
      <c r="BG225" s="115">
        <f t="shared" si="53"/>
        <v>0</v>
      </c>
      <c r="BH225" s="115">
        <f t="shared" si="54"/>
        <v>0</v>
      </c>
      <c r="BI225" s="115">
        <f t="shared" si="55"/>
        <v>0</v>
      </c>
      <c r="BJ225" s="19" t="s">
        <v>96</v>
      </c>
      <c r="BK225" s="200">
        <f t="shared" si="56"/>
        <v>0</v>
      </c>
      <c r="BL225" s="19" t="s">
        <v>335</v>
      </c>
      <c r="BM225" s="199" t="s">
        <v>2133</v>
      </c>
    </row>
    <row r="226" spans="1:65" s="2" customFormat="1" ht="16.5" customHeight="1">
      <c r="A226" s="37"/>
      <c r="B226" s="153"/>
      <c r="C226" s="233" t="s">
        <v>986</v>
      </c>
      <c r="D226" s="233" t="s">
        <v>483</v>
      </c>
      <c r="E226" s="234" t="s">
        <v>7405</v>
      </c>
      <c r="F226" s="235" t="s">
        <v>7406</v>
      </c>
      <c r="G226" s="236" t="s">
        <v>342</v>
      </c>
      <c r="H226" s="237">
        <v>173</v>
      </c>
      <c r="I226" s="238"/>
      <c r="J226" s="239"/>
      <c r="K226" s="237">
        <f t="shared" si="44"/>
        <v>0</v>
      </c>
      <c r="L226" s="239"/>
      <c r="M226" s="240"/>
      <c r="N226" s="241" t="s">
        <v>1</v>
      </c>
      <c r="O226" s="195" t="s">
        <v>47</v>
      </c>
      <c r="P226" s="196">
        <f t="shared" si="45"/>
        <v>0</v>
      </c>
      <c r="Q226" s="196">
        <f t="shared" si="46"/>
        <v>0</v>
      </c>
      <c r="R226" s="196">
        <f t="shared" si="47"/>
        <v>0</v>
      </c>
      <c r="S226" s="66"/>
      <c r="T226" s="197">
        <f t="shared" si="48"/>
        <v>0</v>
      </c>
      <c r="U226" s="197">
        <v>0</v>
      </c>
      <c r="V226" s="197">
        <f t="shared" si="49"/>
        <v>0</v>
      </c>
      <c r="W226" s="197">
        <v>0</v>
      </c>
      <c r="X226" s="198">
        <f t="shared" si="50"/>
        <v>0</v>
      </c>
      <c r="Y226" s="37"/>
      <c r="Z226" s="37"/>
      <c r="AA226" s="37"/>
      <c r="AB226" s="37"/>
      <c r="AC226" s="37"/>
      <c r="AD226" s="37"/>
      <c r="AE226" s="37"/>
      <c r="AR226" s="199" t="s">
        <v>364</v>
      </c>
      <c r="AT226" s="199" t="s">
        <v>483</v>
      </c>
      <c r="AU226" s="199" t="s">
        <v>90</v>
      </c>
      <c r="AY226" s="19" t="s">
        <v>329</v>
      </c>
      <c r="BE226" s="115">
        <f t="shared" si="51"/>
        <v>0</v>
      </c>
      <c r="BF226" s="115">
        <f t="shared" si="52"/>
        <v>0</v>
      </c>
      <c r="BG226" s="115">
        <f t="shared" si="53"/>
        <v>0</v>
      </c>
      <c r="BH226" s="115">
        <f t="shared" si="54"/>
        <v>0</v>
      </c>
      <c r="BI226" s="115">
        <f t="shared" si="55"/>
        <v>0</v>
      </c>
      <c r="BJ226" s="19" t="s">
        <v>96</v>
      </c>
      <c r="BK226" s="200">
        <f t="shared" si="56"/>
        <v>0</v>
      </c>
      <c r="BL226" s="19" t="s">
        <v>335</v>
      </c>
      <c r="BM226" s="199" t="s">
        <v>2141</v>
      </c>
    </row>
    <row r="227" spans="1:65" s="2" customFormat="1" ht="16.5" customHeight="1">
      <c r="A227" s="37"/>
      <c r="B227" s="153"/>
      <c r="C227" s="233" t="s">
        <v>996</v>
      </c>
      <c r="D227" s="233" t="s">
        <v>483</v>
      </c>
      <c r="E227" s="234" t="s">
        <v>7407</v>
      </c>
      <c r="F227" s="235" t="s">
        <v>7408</v>
      </c>
      <c r="G227" s="236" t="s">
        <v>342</v>
      </c>
      <c r="H227" s="237">
        <v>91</v>
      </c>
      <c r="I227" s="238"/>
      <c r="J227" s="239"/>
      <c r="K227" s="237">
        <f t="shared" si="44"/>
        <v>0</v>
      </c>
      <c r="L227" s="239"/>
      <c r="M227" s="240"/>
      <c r="N227" s="241" t="s">
        <v>1</v>
      </c>
      <c r="O227" s="195" t="s">
        <v>47</v>
      </c>
      <c r="P227" s="196">
        <f t="shared" si="45"/>
        <v>0</v>
      </c>
      <c r="Q227" s="196">
        <f t="shared" si="46"/>
        <v>0</v>
      </c>
      <c r="R227" s="196">
        <f t="shared" si="47"/>
        <v>0</v>
      </c>
      <c r="S227" s="66"/>
      <c r="T227" s="197">
        <f t="shared" si="48"/>
        <v>0</v>
      </c>
      <c r="U227" s="197">
        <v>0</v>
      </c>
      <c r="V227" s="197">
        <f t="shared" si="49"/>
        <v>0</v>
      </c>
      <c r="W227" s="197">
        <v>0</v>
      </c>
      <c r="X227" s="198">
        <f t="shared" si="50"/>
        <v>0</v>
      </c>
      <c r="Y227" s="37"/>
      <c r="Z227" s="37"/>
      <c r="AA227" s="37"/>
      <c r="AB227" s="37"/>
      <c r="AC227" s="37"/>
      <c r="AD227" s="37"/>
      <c r="AE227" s="37"/>
      <c r="AR227" s="199" t="s">
        <v>364</v>
      </c>
      <c r="AT227" s="199" t="s">
        <v>483</v>
      </c>
      <c r="AU227" s="199" t="s">
        <v>90</v>
      </c>
      <c r="AY227" s="19" t="s">
        <v>329</v>
      </c>
      <c r="BE227" s="115">
        <f t="shared" si="51"/>
        <v>0</v>
      </c>
      <c r="BF227" s="115">
        <f t="shared" si="52"/>
        <v>0</v>
      </c>
      <c r="BG227" s="115">
        <f t="shared" si="53"/>
        <v>0</v>
      </c>
      <c r="BH227" s="115">
        <f t="shared" si="54"/>
        <v>0</v>
      </c>
      <c r="BI227" s="115">
        <f t="shared" si="55"/>
        <v>0</v>
      </c>
      <c r="BJ227" s="19" t="s">
        <v>96</v>
      </c>
      <c r="BK227" s="200">
        <f t="shared" si="56"/>
        <v>0</v>
      </c>
      <c r="BL227" s="19" t="s">
        <v>335</v>
      </c>
      <c r="BM227" s="199" t="s">
        <v>2149</v>
      </c>
    </row>
    <row r="228" spans="1:65" s="2" customFormat="1" ht="16.5" customHeight="1">
      <c r="A228" s="37"/>
      <c r="B228" s="153"/>
      <c r="C228" s="233" t="s">
        <v>1000</v>
      </c>
      <c r="D228" s="233" t="s">
        <v>483</v>
      </c>
      <c r="E228" s="234" t="s">
        <v>7409</v>
      </c>
      <c r="F228" s="235" t="s">
        <v>7410</v>
      </c>
      <c r="G228" s="236" t="s">
        <v>342</v>
      </c>
      <c r="H228" s="237">
        <v>89</v>
      </c>
      <c r="I228" s="238"/>
      <c r="J228" s="239"/>
      <c r="K228" s="237">
        <f t="shared" si="44"/>
        <v>0</v>
      </c>
      <c r="L228" s="239"/>
      <c r="M228" s="240"/>
      <c r="N228" s="241" t="s">
        <v>1</v>
      </c>
      <c r="O228" s="195" t="s">
        <v>47</v>
      </c>
      <c r="P228" s="196">
        <f t="shared" si="45"/>
        <v>0</v>
      </c>
      <c r="Q228" s="196">
        <f t="shared" si="46"/>
        <v>0</v>
      </c>
      <c r="R228" s="196">
        <f t="shared" si="47"/>
        <v>0</v>
      </c>
      <c r="S228" s="66"/>
      <c r="T228" s="197">
        <f t="shared" si="48"/>
        <v>0</v>
      </c>
      <c r="U228" s="197">
        <v>0</v>
      </c>
      <c r="V228" s="197">
        <f t="shared" si="49"/>
        <v>0</v>
      </c>
      <c r="W228" s="197">
        <v>0</v>
      </c>
      <c r="X228" s="198">
        <f t="shared" si="50"/>
        <v>0</v>
      </c>
      <c r="Y228" s="37"/>
      <c r="Z228" s="37"/>
      <c r="AA228" s="37"/>
      <c r="AB228" s="37"/>
      <c r="AC228" s="37"/>
      <c r="AD228" s="37"/>
      <c r="AE228" s="37"/>
      <c r="AR228" s="199" t="s">
        <v>364</v>
      </c>
      <c r="AT228" s="199" t="s">
        <v>483</v>
      </c>
      <c r="AU228" s="199" t="s">
        <v>90</v>
      </c>
      <c r="AY228" s="19" t="s">
        <v>329</v>
      </c>
      <c r="BE228" s="115">
        <f t="shared" si="51"/>
        <v>0</v>
      </c>
      <c r="BF228" s="115">
        <f t="shared" si="52"/>
        <v>0</v>
      </c>
      <c r="BG228" s="115">
        <f t="shared" si="53"/>
        <v>0</v>
      </c>
      <c r="BH228" s="115">
        <f t="shared" si="54"/>
        <v>0</v>
      </c>
      <c r="BI228" s="115">
        <f t="shared" si="55"/>
        <v>0</v>
      </c>
      <c r="BJ228" s="19" t="s">
        <v>96</v>
      </c>
      <c r="BK228" s="200">
        <f t="shared" si="56"/>
        <v>0</v>
      </c>
      <c r="BL228" s="19" t="s">
        <v>335</v>
      </c>
      <c r="BM228" s="199" t="s">
        <v>2171</v>
      </c>
    </row>
    <row r="229" spans="1:65" s="2" customFormat="1" ht="16.5" customHeight="1">
      <c r="A229" s="37"/>
      <c r="B229" s="153"/>
      <c r="C229" s="233" t="s">
        <v>1004</v>
      </c>
      <c r="D229" s="233" t="s">
        <v>483</v>
      </c>
      <c r="E229" s="234" t="s">
        <v>7411</v>
      </c>
      <c r="F229" s="235" t="s">
        <v>7412</v>
      </c>
      <c r="G229" s="236" t="s">
        <v>342</v>
      </c>
      <c r="H229" s="237">
        <v>20</v>
      </c>
      <c r="I229" s="238"/>
      <c r="J229" s="239"/>
      <c r="K229" s="237">
        <f t="shared" si="44"/>
        <v>0</v>
      </c>
      <c r="L229" s="239"/>
      <c r="M229" s="240"/>
      <c r="N229" s="241" t="s">
        <v>1</v>
      </c>
      <c r="O229" s="195" t="s">
        <v>47</v>
      </c>
      <c r="P229" s="196">
        <f t="shared" si="45"/>
        <v>0</v>
      </c>
      <c r="Q229" s="196">
        <f t="shared" si="46"/>
        <v>0</v>
      </c>
      <c r="R229" s="196">
        <f t="shared" si="47"/>
        <v>0</v>
      </c>
      <c r="S229" s="66"/>
      <c r="T229" s="197">
        <f t="shared" si="48"/>
        <v>0</v>
      </c>
      <c r="U229" s="197">
        <v>0</v>
      </c>
      <c r="V229" s="197">
        <f t="shared" si="49"/>
        <v>0</v>
      </c>
      <c r="W229" s="197">
        <v>0</v>
      </c>
      <c r="X229" s="198">
        <f t="shared" si="50"/>
        <v>0</v>
      </c>
      <c r="Y229" s="37"/>
      <c r="Z229" s="37"/>
      <c r="AA229" s="37"/>
      <c r="AB229" s="37"/>
      <c r="AC229" s="37"/>
      <c r="AD229" s="37"/>
      <c r="AE229" s="37"/>
      <c r="AR229" s="199" t="s">
        <v>364</v>
      </c>
      <c r="AT229" s="199" t="s">
        <v>483</v>
      </c>
      <c r="AU229" s="199" t="s">
        <v>90</v>
      </c>
      <c r="AY229" s="19" t="s">
        <v>329</v>
      </c>
      <c r="BE229" s="115">
        <f t="shared" si="51"/>
        <v>0</v>
      </c>
      <c r="BF229" s="115">
        <f t="shared" si="52"/>
        <v>0</v>
      </c>
      <c r="BG229" s="115">
        <f t="shared" si="53"/>
        <v>0</v>
      </c>
      <c r="BH229" s="115">
        <f t="shared" si="54"/>
        <v>0</v>
      </c>
      <c r="BI229" s="115">
        <f t="shared" si="55"/>
        <v>0</v>
      </c>
      <c r="BJ229" s="19" t="s">
        <v>96</v>
      </c>
      <c r="BK229" s="200">
        <f t="shared" si="56"/>
        <v>0</v>
      </c>
      <c r="BL229" s="19" t="s">
        <v>335</v>
      </c>
      <c r="BM229" s="199" t="s">
        <v>2179</v>
      </c>
    </row>
    <row r="230" spans="1:65" s="2" customFormat="1" ht="16.5" customHeight="1">
      <c r="A230" s="37"/>
      <c r="B230" s="153"/>
      <c r="C230" s="233" t="s">
        <v>1008</v>
      </c>
      <c r="D230" s="233" t="s">
        <v>483</v>
      </c>
      <c r="E230" s="234" t="s">
        <v>7413</v>
      </c>
      <c r="F230" s="235" t="s">
        <v>7414</v>
      </c>
      <c r="G230" s="236" t="s">
        <v>342</v>
      </c>
      <c r="H230" s="237">
        <v>18</v>
      </c>
      <c r="I230" s="238"/>
      <c r="J230" s="239"/>
      <c r="K230" s="237">
        <f t="shared" si="44"/>
        <v>0</v>
      </c>
      <c r="L230" s="239"/>
      <c r="M230" s="240"/>
      <c r="N230" s="241" t="s">
        <v>1</v>
      </c>
      <c r="O230" s="195" t="s">
        <v>47</v>
      </c>
      <c r="P230" s="196">
        <f t="shared" si="45"/>
        <v>0</v>
      </c>
      <c r="Q230" s="196">
        <f t="shared" si="46"/>
        <v>0</v>
      </c>
      <c r="R230" s="196">
        <f t="shared" si="47"/>
        <v>0</v>
      </c>
      <c r="S230" s="66"/>
      <c r="T230" s="197">
        <f t="shared" si="48"/>
        <v>0</v>
      </c>
      <c r="U230" s="197">
        <v>0</v>
      </c>
      <c r="V230" s="197">
        <f t="shared" si="49"/>
        <v>0</v>
      </c>
      <c r="W230" s="197">
        <v>0</v>
      </c>
      <c r="X230" s="198">
        <f t="shared" si="50"/>
        <v>0</v>
      </c>
      <c r="Y230" s="37"/>
      <c r="Z230" s="37"/>
      <c r="AA230" s="37"/>
      <c r="AB230" s="37"/>
      <c r="AC230" s="37"/>
      <c r="AD230" s="37"/>
      <c r="AE230" s="37"/>
      <c r="AR230" s="199" t="s">
        <v>364</v>
      </c>
      <c r="AT230" s="199" t="s">
        <v>483</v>
      </c>
      <c r="AU230" s="199" t="s">
        <v>90</v>
      </c>
      <c r="AY230" s="19" t="s">
        <v>329</v>
      </c>
      <c r="BE230" s="115">
        <f t="shared" si="51"/>
        <v>0</v>
      </c>
      <c r="BF230" s="115">
        <f t="shared" si="52"/>
        <v>0</v>
      </c>
      <c r="BG230" s="115">
        <f t="shared" si="53"/>
        <v>0</v>
      </c>
      <c r="BH230" s="115">
        <f t="shared" si="54"/>
        <v>0</v>
      </c>
      <c r="BI230" s="115">
        <f t="shared" si="55"/>
        <v>0</v>
      </c>
      <c r="BJ230" s="19" t="s">
        <v>96</v>
      </c>
      <c r="BK230" s="200">
        <f t="shared" si="56"/>
        <v>0</v>
      </c>
      <c r="BL230" s="19" t="s">
        <v>335</v>
      </c>
      <c r="BM230" s="199" t="s">
        <v>2189</v>
      </c>
    </row>
    <row r="231" spans="1:65" s="2" customFormat="1" ht="16.5" customHeight="1">
      <c r="A231" s="37"/>
      <c r="B231" s="153"/>
      <c r="C231" s="233" t="s">
        <v>1012</v>
      </c>
      <c r="D231" s="233" t="s">
        <v>483</v>
      </c>
      <c r="E231" s="234" t="s">
        <v>7415</v>
      </c>
      <c r="F231" s="235" t="s">
        <v>7416</v>
      </c>
      <c r="G231" s="236" t="s">
        <v>342</v>
      </c>
      <c r="H231" s="237">
        <v>15</v>
      </c>
      <c r="I231" s="238"/>
      <c r="J231" s="239"/>
      <c r="K231" s="237">
        <f t="shared" si="44"/>
        <v>0</v>
      </c>
      <c r="L231" s="239"/>
      <c r="M231" s="240"/>
      <c r="N231" s="241" t="s">
        <v>1</v>
      </c>
      <c r="O231" s="195" t="s">
        <v>47</v>
      </c>
      <c r="P231" s="196">
        <f t="shared" si="45"/>
        <v>0</v>
      </c>
      <c r="Q231" s="196">
        <f t="shared" si="46"/>
        <v>0</v>
      </c>
      <c r="R231" s="196">
        <f t="shared" si="47"/>
        <v>0</v>
      </c>
      <c r="S231" s="66"/>
      <c r="T231" s="197">
        <f t="shared" si="48"/>
        <v>0</v>
      </c>
      <c r="U231" s="197">
        <v>0</v>
      </c>
      <c r="V231" s="197">
        <f t="shared" si="49"/>
        <v>0</v>
      </c>
      <c r="W231" s="197">
        <v>0</v>
      </c>
      <c r="X231" s="198">
        <f t="shared" si="50"/>
        <v>0</v>
      </c>
      <c r="Y231" s="37"/>
      <c r="Z231" s="37"/>
      <c r="AA231" s="37"/>
      <c r="AB231" s="37"/>
      <c r="AC231" s="37"/>
      <c r="AD231" s="37"/>
      <c r="AE231" s="37"/>
      <c r="AR231" s="199" t="s">
        <v>364</v>
      </c>
      <c r="AT231" s="199" t="s">
        <v>483</v>
      </c>
      <c r="AU231" s="199" t="s">
        <v>90</v>
      </c>
      <c r="AY231" s="19" t="s">
        <v>329</v>
      </c>
      <c r="BE231" s="115">
        <f t="shared" si="51"/>
        <v>0</v>
      </c>
      <c r="BF231" s="115">
        <f t="shared" si="52"/>
        <v>0</v>
      </c>
      <c r="BG231" s="115">
        <f t="shared" si="53"/>
        <v>0</v>
      </c>
      <c r="BH231" s="115">
        <f t="shared" si="54"/>
        <v>0</v>
      </c>
      <c r="BI231" s="115">
        <f t="shared" si="55"/>
        <v>0</v>
      </c>
      <c r="BJ231" s="19" t="s">
        <v>96</v>
      </c>
      <c r="BK231" s="200">
        <f t="shared" si="56"/>
        <v>0</v>
      </c>
      <c r="BL231" s="19" t="s">
        <v>335</v>
      </c>
      <c r="BM231" s="199" t="s">
        <v>2195</v>
      </c>
    </row>
    <row r="232" spans="1:65" s="2" customFormat="1" ht="16.5" customHeight="1">
      <c r="A232" s="37"/>
      <c r="B232" s="153"/>
      <c r="C232" s="233" t="s">
        <v>1018</v>
      </c>
      <c r="D232" s="233" t="s">
        <v>483</v>
      </c>
      <c r="E232" s="234" t="s">
        <v>7417</v>
      </c>
      <c r="F232" s="235" t="s">
        <v>7418</v>
      </c>
      <c r="G232" s="236" t="s">
        <v>342</v>
      </c>
      <c r="H232" s="237">
        <v>3</v>
      </c>
      <c r="I232" s="238"/>
      <c r="J232" s="239"/>
      <c r="K232" s="237">
        <f t="shared" si="44"/>
        <v>0</v>
      </c>
      <c r="L232" s="239"/>
      <c r="M232" s="240"/>
      <c r="N232" s="241" t="s">
        <v>1</v>
      </c>
      <c r="O232" s="195" t="s">
        <v>47</v>
      </c>
      <c r="P232" s="196">
        <f t="shared" si="45"/>
        <v>0</v>
      </c>
      <c r="Q232" s="196">
        <f t="shared" si="46"/>
        <v>0</v>
      </c>
      <c r="R232" s="196">
        <f t="shared" si="47"/>
        <v>0</v>
      </c>
      <c r="S232" s="66"/>
      <c r="T232" s="197">
        <f t="shared" si="48"/>
        <v>0</v>
      </c>
      <c r="U232" s="197">
        <v>0</v>
      </c>
      <c r="V232" s="197">
        <f t="shared" si="49"/>
        <v>0</v>
      </c>
      <c r="W232" s="197">
        <v>0</v>
      </c>
      <c r="X232" s="198">
        <f t="shared" si="50"/>
        <v>0</v>
      </c>
      <c r="Y232" s="37"/>
      <c r="Z232" s="37"/>
      <c r="AA232" s="37"/>
      <c r="AB232" s="37"/>
      <c r="AC232" s="37"/>
      <c r="AD232" s="37"/>
      <c r="AE232" s="37"/>
      <c r="AR232" s="199" t="s">
        <v>364</v>
      </c>
      <c r="AT232" s="199" t="s">
        <v>483</v>
      </c>
      <c r="AU232" s="199" t="s">
        <v>90</v>
      </c>
      <c r="AY232" s="19" t="s">
        <v>329</v>
      </c>
      <c r="BE232" s="115">
        <f t="shared" si="51"/>
        <v>0</v>
      </c>
      <c r="BF232" s="115">
        <f t="shared" si="52"/>
        <v>0</v>
      </c>
      <c r="BG232" s="115">
        <f t="shared" si="53"/>
        <v>0</v>
      </c>
      <c r="BH232" s="115">
        <f t="shared" si="54"/>
        <v>0</v>
      </c>
      <c r="BI232" s="115">
        <f t="shared" si="55"/>
        <v>0</v>
      </c>
      <c r="BJ232" s="19" t="s">
        <v>96</v>
      </c>
      <c r="BK232" s="200">
        <f t="shared" si="56"/>
        <v>0</v>
      </c>
      <c r="BL232" s="19" t="s">
        <v>335</v>
      </c>
      <c r="BM232" s="199" t="s">
        <v>7419</v>
      </c>
    </row>
    <row r="233" spans="1:65" s="2" customFormat="1" ht="16.5" customHeight="1">
      <c r="A233" s="37"/>
      <c r="B233" s="153"/>
      <c r="C233" s="233" t="s">
        <v>1026</v>
      </c>
      <c r="D233" s="233" t="s">
        <v>483</v>
      </c>
      <c r="E233" s="234" t="s">
        <v>7420</v>
      </c>
      <c r="F233" s="235" t="s">
        <v>7421</v>
      </c>
      <c r="G233" s="236" t="s">
        <v>342</v>
      </c>
      <c r="H233" s="237">
        <v>9</v>
      </c>
      <c r="I233" s="238"/>
      <c r="J233" s="239"/>
      <c r="K233" s="237">
        <f t="shared" si="44"/>
        <v>0</v>
      </c>
      <c r="L233" s="239"/>
      <c r="M233" s="240"/>
      <c r="N233" s="241" t="s">
        <v>1</v>
      </c>
      <c r="O233" s="195" t="s">
        <v>47</v>
      </c>
      <c r="P233" s="196">
        <f t="shared" si="45"/>
        <v>0</v>
      </c>
      <c r="Q233" s="196">
        <f t="shared" si="46"/>
        <v>0</v>
      </c>
      <c r="R233" s="196">
        <f t="shared" si="47"/>
        <v>0</v>
      </c>
      <c r="S233" s="66"/>
      <c r="T233" s="197">
        <f t="shared" si="48"/>
        <v>0</v>
      </c>
      <c r="U233" s="197">
        <v>0</v>
      </c>
      <c r="V233" s="197">
        <f t="shared" si="49"/>
        <v>0</v>
      </c>
      <c r="W233" s="197">
        <v>0</v>
      </c>
      <c r="X233" s="198">
        <f t="shared" si="50"/>
        <v>0</v>
      </c>
      <c r="Y233" s="37"/>
      <c r="Z233" s="37"/>
      <c r="AA233" s="37"/>
      <c r="AB233" s="37"/>
      <c r="AC233" s="37"/>
      <c r="AD233" s="37"/>
      <c r="AE233" s="37"/>
      <c r="AR233" s="199" t="s">
        <v>364</v>
      </c>
      <c r="AT233" s="199" t="s">
        <v>483</v>
      </c>
      <c r="AU233" s="199" t="s">
        <v>90</v>
      </c>
      <c r="AY233" s="19" t="s">
        <v>329</v>
      </c>
      <c r="BE233" s="115">
        <f t="shared" si="51"/>
        <v>0</v>
      </c>
      <c r="BF233" s="115">
        <f t="shared" si="52"/>
        <v>0</v>
      </c>
      <c r="BG233" s="115">
        <f t="shared" si="53"/>
        <v>0</v>
      </c>
      <c r="BH233" s="115">
        <f t="shared" si="54"/>
        <v>0</v>
      </c>
      <c r="BI233" s="115">
        <f t="shared" si="55"/>
        <v>0</v>
      </c>
      <c r="BJ233" s="19" t="s">
        <v>96</v>
      </c>
      <c r="BK233" s="200">
        <f t="shared" si="56"/>
        <v>0</v>
      </c>
      <c r="BL233" s="19" t="s">
        <v>335</v>
      </c>
      <c r="BM233" s="199" t="s">
        <v>2203</v>
      </c>
    </row>
    <row r="234" spans="1:65" s="2" customFormat="1" ht="21.75" customHeight="1">
      <c r="A234" s="37"/>
      <c r="B234" s="153"/>
      <c r="C234" s="233" t="s">
        <v>1031</v>
      </c>
      <c r="D234" s="233" t="s">
        <v>483</v>
      </c>
      <c r="E234" s="234" t="s">
        <v>7422</v>
      </c>
      <c r="F234" s="235" t="s">
        <v>7423</v>
      </c>
      <c r="G234" s="236" t="s">
        <v>646</v>
      </c>
      <c r="H234" s="237">
        <v>3</v>
      </c>
      <c r="I234" s="238"/>
      <c r="J234" s="239"/>
      <c r="K234" s="237">
        <f t="shared" si="44"/>
        <v>0</v>
      </c>
      <c r="L234" s="239"/>
      <c r="M234" s="240"/>
      <c r="N234" s="241" t="s">
        <v>1</v>
      </c>
      <c r="O234" s="195" t="s">
        <v>47</v>
      </c>
      <c r="P234" s="196">
        <f t="shared" si="45"/>
        <v>0</v>
      </c>
      <c r="Q234" s="196">
        <f t="shared" si="46"/>
        <v>0</v>
      </c>
      <c r="R234" s="196">
        <f t="shared" si="47"/>
        <v>0</v>
      </c>
      <c r="S234" s="66"/>
      <c r="T234" s="197">
        <f t="shared" si="48"/>
        <v>0</v>
      </c>
      <c r="U234" s="197">
        <v>0</v>
      </c>
      <c r="V234" s="197">
        <f t="shared" si="49"/>
        <v>0</v>
      </c>
      <c r="W234" s="197">
        <v>0</v>
      </c>
      <c r="X234" s="198">
        <f t="shared" si="50"/>
        <v>0</v>
      </c>
      <c r="Y234" s="37"/>
      <c r="Z234" s="37"/>
      <c r="AA234" s="37"/>
      <c r="AB234" s="37"/>
      <c r="AC234" s="37"/>
      <c r="AD234" s="37"/>
      <c r="AE234" s="37"/>
      <c r="AR234" s="199" t="s">
        <v>364</v>
      </c>
      <c r="AT234" s="199" t="s">
        <v>483</v>
      </c>
      <c r="AU234" s="199" t="s">
        <v>90</v>
      </c>
      <c r="AY234" s="19" t="s">
        <v>329</v>
      </c>
      <c r="BE234" s="115">
        <f t="shared" si="51"/>
        <v>0</v>
      </c>
      <c r="BF234" s="115">
        <f t="shared" si="52"/>
        <v>0</v>
      </c>
      <c r="BG234" s="115">
        <f t="shared" si="53"/>
        <v>0</v>
      </c>
      <c r="BH234" s="115">
        <f t="shared" si="54"/>
        <v>0</v>
      </c>
      <c r="BI234" s="115">
        <f t="shared" si="55"/>
        <v>0</v>
      </c>
      <c r="BJ234" s="19" t="s">
        <v>96</v>
      </c>
      <c r="BK234" s="200">
        <f t="shared" si="56"/>
        <v>0</v>
      </c>
      <c r="BL234" s="19" t="s">
        <v>335</v>
      </c>
      <c r="BM234" s="199" t="s">
        <v>7424</v>
      </c>
    </row>
    <row r="235" spans="1:65" s="2" customFormat="1" ht="24.2" customHeight="1">
      <c r="A235" s="37"/>
      <c r="B235" s="153"/>
      <c r="C235" s="233" t="s">
        <v>1036</v>
      </c>
      <c r="D235" s="233" t="s">
        <v>483</v>
      </c>
      <c r="E235" s="234" t="s">
        <v>7425</v>
      </c>
      <c r="F235" s="235" t="s">
        <v>7426</v>
      </c>
      <c r="G235" s="236" t="s">
        <v>646</v>
      </c>
      <c r="H235" s="237">
        <v>1</v>
      </c>
      <c r="I235" s="238"/>
      <c r="J235" s="239"/>
      <c r="K235" s="237">
        <f t="shared" si="44"/>
        <v>0</v>
      </c>
      <c r="L235" s="239"/>
      <c r="M235" s="240"/>
      <c r="N235" s="241" t="s">
        <v>1</v>
      </c>
      <c r="O235" s="195" t="s">
        <v>47</v>
      </c>
      <c r="P235" s="196">
        <f t="shared" si="45"/>
        <v>0</v>
      </c>
      <c r="Q235" s="196">
        <f t="shared" si="46"/>
        <v>0</v>
      </c>
      <c r="R235" s="196">
        <f t="shared" si="47"/>
        <v>0</v>
      </c>
      <c r="S235" s="66"/>
      <c r="T235" s="197">
        <f t="shared" si="48"/>
        <v>0</v>
      </c>
      <c r="U235" s="197">
        <v>0</v>
      </c>
      <c r="V235" s="197">
        <f t="shared" si="49"/>
        <v>0</v>
      </c>
      <c r="W235" s="197">
        <v>0</v>
      </c>
      <c r="X235" s="198">
        <f t="shared" si="50"/>
        <v>0</v>
      </c>
      <c r="Y235" s="37"/>
      <c r="Z235" s="37"/>
      <c r="AA235" s="37"/>
      <c r="AB235" s="37"/>
      <c r="AC235" s="37"/>
      <c r="AD235" s="37"/>
      <c r="AE235" s="37"/>
      <c r="AR235" s="199" t="s">
        <v>364</v>
      </c>
      <c r="AT235" s="199" t="s">
        <v>483</v>
      </c>
      <c r="AU235" s="199" t="s">
        <v>90</v>
      </c>
      <c r="AY235" s="19" t="s">
        <v>329</v>
      </c>
      <c r="BE235" s="115">
        <f t="shared" si="51"/>
        <v>0</v>
      </c>
      <c r="BF235" s="115">
        <f t="shared" si="52"/>
        <v>0</v>
      </c>
      <c r="BG235" s="115">
        <f t="shared" si="53"/>
        <v>0</v>
      </c>
      <c r="BH235" s="115">
        <f t="shared" si="54"/>
        <v>0</v>
      </c>
      <c r="BI235" s="115">
        <f t="shared" si="55"/>
        <v>0</v>
      </c>
      <c r="BJ235" s="19" t="s">
        <v>96</v>
      </c>
      <c r="BK235" s="200">
        <f t="shared" si="56"/>
        <v>0</v>
      </c>
      <c r="BL235" s="19" t="s">
        <v>335</v>
      </c>
      <c r="BM235" s="199" t="s">
        <v>2211</v>
      </c>
    </row>
    <row r="236" spans="1:65" s="2" customFormat="1" ht="21.75" customHeight="1">
      <c r="A236" s="37"/>
      <c r="B236" s="153"/>
      <c r="C236" s="233" t="s">
        <v>1041</v>
      </c>
      <c r="D236" s="233" t="s">
        <v>483</v>
      </c>
      <c r="E236" s="234" t="s">
        <v>7427</v>
      </c>
      <c r="F236" s="235" t="s">
        <v>7428</v>
      </c>
      <c r="G236" s="236" t="s">
        <v>646</v>
      </c>
      <c r="H236" s="237">
        <v>8</v>
      </c>
      <c r="I236" s="238"/>
      <c r="J236" s="239"/>
      <c r="K236" s="237">
        <f t="shared" si="44"/>
        <v>0</v>
      </c>
      <c r="L236" s="239"/>
      <c r="M236" s="240"/>
      <c r="N236" s="241" t="s">
        <v>1</v>
      </c>
      <c r="O236" s="195" t="s">
        <v>47</v>
      </c>
      <c r="P236" s="196">
        <f t="shared" si="45"/>
        <v>0</v>
      </c>
      <c r="Q236" s="196">
        <f t="shared" si="46"/>
        <v>0</v>
      </c>
      <c r="R236" s="196">
        <f t="shared" si="47"/>
        <v>0</v>
      </c>
      <c r="S236" s="66"/>
      <c r="T236" s="197">
        <f t="shared" si="48"/>
        <v>0</v>
      </c>
      <c r="U236" s="197">
        <v>0</v>
      </c>
      <c r="V236" s="197">
        <f t="shared" si="49"/>
        <v>0</v>
      </c>
      <c r="W236" s="197">
        <v>0</v>
      </c>
      <c r="X236" s="198">
        <f t="shared" si="50"/>
        <v>0</v>
      </c>
      <c r="Y236" s="37"/>
      <c r="Z236" s="37"/>
      <c r="AA236" s="37"/>
      <c r="AB236" s="37"/>
      <c r="AC236" s="37"/>
      <c r="AD236" s="37"/>
      <c r="AE236" s="37"/>
      <c r="AR236" s="199" t="s">
        <v>364</v>
      </c>
      <c r="AT236" s="199" t="s">
        <v>483</v>
      </c>
      <c r="AU236" s="199" t="s">
        <v>90</v>
      </c>
      <c r="AY236" s="19" t="s">
        <v>329</v>
      </c>
      <c r="BE236" s="115">
        <f t="shared" si="51"/>
        <v>0</v>
      </c>
      <c r="BF236" s="115">
        <f t="shared" si="52"/>
        <v>0</v>
      </c>
      <c r="BG236" s="115">
        <f t="shared" si="53"/>
        <v>0</v>
      </c>
      <c r="BH236" s="115">
        <f t="shared" si="54"/>
        <v>0</v>
      </c>
      <c r="BI236" s="115">
        <f t="shared" si="55"/>
        <v>0</v>
      </c>
      <c r="BJ236" s="19" t="s">
        <v>96</v>
      </c>
      <c r="BK236" s="200">
        <f t="shared" si="56"/>
        <v>0</v>
      </c>
      <c r="BL236" s="19" t="s">
        <v>335</v>
      </c>
      <c r="BM236" s="199" t="s">
        <v>2219</v>
      </c>
    </row>
    <row r="237" spans="1:65" s="2" customFormat="1" ht="21.75" customHeight="1">
      <c r="A237" s="37"/>
      <c r="B237" s="153"/>
      <c r="C237" s="233" t="s">
        <v>1016</v>
      </c>
      <c r="D237" s="233" t="s">
        <v>483</v>
      </c>
      <c r="E237" s="234" t="s">
        <v>7429</v>
      </c>
      <c r="F237" s="235" t="s">
        <v>7430</v>
      </c>
      <c r="G237" s="236" t="s">
        <v>646</v>
      </c>
      <c r="H237" s="237">
        <v>5</v>
      </c>
      <c r="I237" s="238"/>
      <c r="J237" s="239"/>
      <c r="K237" s="237">
        <f t="shared" si="44"/>
        <v>0</v>
      </c>
      <c r="L237" s="239"/>
      <c r="M237" s="240"/>
      <c r="N237" s="241" t="s">
        <v>1</v>
      </c>
      <c r="O237" s="195" t="s">
        <v>47</v>
      </c>
      <c r="P237" s="196">
        <f t="shared" si="45"/>
        <v>0</v>
      </c>
      <c r="Q237" s="196">
        <f t="shared" si="46"/>
        <v>0</v>
      </c>
      <c r="R237" s="196">
        <f t="shared" si="47"/>
        <v>0</v>
      </c>
      <c r="S237" s="66"/>
      <c r="T237" s="197">
        <f t="shared" si="48"/>
        <v>0</v>
      </c>
      <c r="U237" s="197">
        <v>0</v>
      </c>
      <c r="V237" s="197">
        <f t="shared" si="49"/>
        <v>0</v>
      </c>
      <c r="W237" s="197">
        <v>0</v>
      </c>
      <c r="X237" s="198">
        <f t="shared" si="50"/>
        <v>0</v>
      </c>
      <c r="Y237" s="37"/>
      <c r="Z237" s="37"/>
      <c r="AA237" s="37"/>
      <c r="AB237" s="37"/>
      <c r="AC237" s="37"/>
      <c r="AD237" s="37"/>
      <c r="AE237" s="37"/>
      <c r="AR237" s="199" t="s">
        <v>364</v>
      </c>
      <c r="AT237" s="199" t="s">
        <v>483</v>
      </c>
      <c r="AU237" s="199" t="s">
        <v>90</v>
      </c>
      <c r="AY237" s="19" t="s">
        <v>329</v>
      </c>
      <c r="BE237" s="115">
        <f t="shared" si="51"/>
        <v>0</v>
      </c>
      <c r="BF237" s="115">
        <f t="shared" si="52"/>
        <v>0</v>
      </c>
      <c r="BG237" s="115">
        <f t="shared" si="53"/>
        <v>0</v>
      </c>
      <c r="BH237" s="115">
        <f t="shared" si="54"/>
        <v>0</v>
      </c>
      <c r="BI237" s="115">
        <f t="shared" si="55"/>
        <v>0</v>
      </c>
      <c r="BJ237" s="19" t="s">
        <v>96</v>
      </c>
      <c r="BK237" s="200">
        <f t="shared" si="56"/>
        <v>0</v>
      </c>
      <c r="BL237" s="19" t="s">
        <v>335</v>
      </c>
      <c r="BM237" s="199" t="s">
        <v>2227</v>
      </c>
    </row>
    <row r="238" spans="1:65" s="2" customFormat="1" ht="24.2" customHeight="1">
      <c r="A238" s="37"/>
      <c r="B238" s="153"/>
      <c r="C238" s="233" t="s">
        <v>1092</v>
      </c>
      <c r="D238" s="233" t="s">
        <v>483</v>
      </c>
      <c r="E238" s="234" t="s">
        <v>7431</v>
      </c>
      <c r="F238" s="235" t="s">
        <v>7432</v>
      </c>
      <c r="G238" s="236" t="s">
        <v>646</v>
      </c>
      <c r="H238" s="237">
        <v>1</v>
      </c>
      <c r="I238" s="238"/>
      <c r="J238" s="239"/>
      <c r="K238" s="237">
        <f t="shared" si="44"/>
        <v>0</v>
      </c>
      <c r="L238" s="239"/>
      <c r="M238" s="240"/>
      <c r="N238" s="241" t="s">
        <v>1</v>
      </c>
      <c r="O238" s="195" t="s">
        <v>47</v>
      </c>
      <c r="P238" s="196">
        <f t="shared" si="45"/>
        <v>0</v>
      </c>
      <c r="Q238" s="196">
        <f t="shared" si="46"/>
        <v>0</v>
      </c>
      <c r="R238" s="196">
        <f t="shared" si="47"/>
        <v>0</v>
      </c>
      <c r="S238" s="66"/>
      <c r="T238" s="197">
        <f t="shared" si="48"/>
        <v>0</v>
      </c>
      <c r="U238" s="197">
        <v>0</v>
      </c>
      <c r="V238" s="197">
        <f t="shared" si="49"/>
        <v>0</v>
      </c>
      <c r="W238" s="197">
        <v>0</v>
      </c>
      <c r="X238" s="198">
        <f t="shared" si="50"/>
        <v>0</v>
      </c>
      <c r="Y238" s="37"/>
      <c r="Z238" s="37"/>
      <c r="AA238" s="37"/>
      <c r="AB238" s="37"/>
      <c r="AC238" s="37"/>
      <c r="AD238" s="37"/>
      <c r="AE238" s="37"/>
      <c r="AR238" s="199" t="s">
        <v>364</v>
      </c>
      <c r="AT238" s="199" t="s">
        <v>483</v>
      </c>
      <c r="AU238" s="199" t="s">
        <v>90</v>
      </c>
      <c r="AY238" s="19" t="s">
        <v>329</v>
      </c>
      <c r="BE238" s="115">
        <f t="shared" si="51"/>
        <v>0</v>
      </c>
      <c r="BF238" s="115">
        <f t="shared" si="52"/>
        <v>0</v>
      </c>
      <c r="BG238" s="115">
        <f t="shared" si="53"/>
        <v>0</v>
      </c>
      <c r="BH238" s="115">
        <f t="shared" si="54"/>
        <v>0</v>
      </c>
      <c r="BI238" s="115">
        <f t="shared" si="55"/>
        <v>0</v>
      </c>
      <c r="BJ238" s="19" t="s">
        <v>96</v>
      </c>
      <c r="BK238" s="200">
        <f t="shared" si="56"/>
        <v>0</v>
      </c>
      <c r="BL238" s="19" t="s">
        <v>335</v>
      </c>
      <c r="BM238" s="199" t="s">
        <v>2237</v>
      </c>
    </row>
    <row r="239" spans="1:65" s="2" customFormat="1" ht="21.75" customHeight="1">
      <c r="A239" s="37"/>
      <c r="B239" s="153"/>
      <c r="C239" s="233" t="s">
        <v>1096</v>
      </c>
      <c r="D239" s="233" t="s">
        <v>483</v>
      </c>
      <c r="E239" s="234" t="s">
        <v>7433</v>
      </c>
      <c r="F239" s="235" t="s">
        <v>7434</v>
      </c>
      <c r="G239" s="236" t="s">
        <v>646</v>
      </c>
      <c r="H239" s="237">
        <v>7</v>
      </c>
      <c r="I239" s="238"/>
      <c r="J239" s="239"/>
      <c r="K239" s="237">
        <f t="shared" si="44"/>
        <v>0</v>
      </c>
      <c r="L239" s="239"/>
      <c r="M239" s="240"/>
      <c r="N239" s="241" t="s">
        <v>1</v>
      </c>
      <c r="O239" s="195" t="s">
        <v>47</v>
      </c>
      <c r="P239" s="196">
        <f t="shared" si="45"/>
        <v>0</v>
      </c>
      <c r="Q239" s="196">
        <f t="shared" si="46"/>
        <v>0</v>
      </c>
      <c r="R239" s="196">
        <f t="shared" si="47"/>
        <v>0</v>
      </c>
      <c r="S239" s="66"/>
      <c r="T239" s="197">
        <f t="shared" si="48"/>
        <v>0</v>
      </c>
      <c r="U239" s="197">
        <v>0</v>
      </c>
      <c r="V239" s="197">
        <f t="shared" si="49"/>
        <v>0</v>
      </c>
      <c r="W239" s="197">
        <v>0</v>
      </c>
      <c r="X239" s="198">
        <f t="shared" si="50"/>
        <v>0</v>
      </c>
      <c r="Y239" s="37"/>
      <c r="Z239" s="37"/>
      <c r="AA239" s="37"/>
      <c r="AB239" s="37"/>
      <c r="AC239" s="37"/>
      <c r="AD239" s="37"/>
      <c r="AE239" s="37"/>
      <c r="AR239" s="199" t="s">
        <v>364</v>
      </c>
      <c r="AT239" s="199" t="s">
        <v>483</v>
      </c>
      <c r="AU239" s="199" t="s">
        <v>90</v>
      </c>
      <c r="AY239" s="19" t="s">
        <v>329</v>
      </c>
      <c r="BE239" s="115">
        <f t="shared" si="51"/>
        <v>0</v>
      </c>
      <c r="BF239" s="115">
        <f t="shared" si="52"/>
        <v>0</v>
      </c>
      <c r="BG239" s="115">
        <f t="shared" si="53"/>
        <v>0</v>
      </c>
      <c r="BH239" s="115">
        <f t="shared" si="54"/>
        <v>0</v>
      </c>
      <c r="BI239" s="115">
        <f t="shared" si="55"/>
        <v>0</v>
      </c>
      <c r="BJ239" s="19" t="s">
        <v>96</v>
      </c>
      <c r="BK239" s="200">
        <f t="shared" si="56"/>
        <v>0</v>
      </c>
      <c r="BL239" s="19" t="s">
        <v>335</v>
      </c>
      <c r="BM239" s="199" t="s">
        <v>2253</v>
      </c>
    </row>
    <row r="240" spans="1:65" s="2" customFormat="1" ht="21.75" customHeight="1">
      <c r="A240" s="37"/>
      <c r="B240" s="153"/>
      <c r="C240" s="233" t="s">
        <v>1100</v>
      </c>
      <c r="D240" s="233" t="s">
        <v>483</v>
      </c>
      <c r="E240" s="234" t="s">
        <v>7435</v>
      </c>
      <c r="F240" s="235" t="s">
        <v>7436</v>
      </c>
      <c r="G240" s="236" t="s">
        <v>646</v>
      </c>
      <c r="H240" s="237">
        <v>1</v>
      </c>
      <c r="I240" s="238"/>
      <c r="J240" s="239"/>
      <c r="K240" s="237">
        <f t="shared" si="44"/>
        <v>0</v>
      </c>
      <c r="L240" s="239"/>
      <c r="M240" s="240"/>
      <c r="N240" s="241" t="s">
        <v>1</v>
      </c>
      <c r="O240" s="195" t="s">
        <v>47</v>
      </c>
      <c r="P240" s="196">
        <f t="shared" si="45"/>
        <v>0</v>
      </c>
      <c r="Q240" s="196">
        <f t="shared" si="46"/>
        <v>0</v>
      </c>
      <c r="R240" s="196">
        <f t="shared" si="47"/>
        <v>0</v>
      </c>
      <c r="S240" s="66"/>
      <c r="T240" s="197">
        <f t="shared" si="48"/>
        <v>0</v>
      </c>
      <c r="U240" s="197">
        <v>0</v>
      </c>
      <c r="V240" s="197">
        <f t="shared" si="49"/>
        <v>0</v>
      </c>
      <c r="W240" s="197">
        <v>0</v>
      </c>
      <c r="X240" s="198">
        <f t="shared" si="50"/>
        <v>0</v>
      </c>
      <c r="Y240" s="37"/>
      <c r="Z240" s="37"/>
      <c r="AA240" s="37"/>
      <c r="AB240" s="37"/>
      <c r="AC240" s="37"/>
      <c r="AD240" s="37"/>
      <c r="AE240" s="37"/>
      <c r="AR240" s="199" t="s">
        <v>364</v>
      </c>
      <c r="AT240" s="199" t="s">
        <v>483</v>
      </c>
      <c r="AU240" s="199" t="s">
        <v>90</v>
      </c>
      <c r="AY240" s="19" t="s">
        <v>329</v>
      </c>
      <c r="BE240" s="115">
        <f t="shared" si="51"/>
        <v>0</v>
      </c>
      <c r="BF240" s="115">
        <f t="shared" si="52"/>
        <v>0</v>
      </c>
      <c r="BG240" s="115">
        <f t="shared" si="53"/>
        <v>0</v>
      </c>
      <c r="BH240" s="115">
        <f t="shared" si="54"/>
        <v>0</v>
      </c>
      <c r="BI240" s="115">
        <f t="shared" si="55"/>
        <v>0</v>
      </c>
      <c r="BJ240" s="19" t="s">
        <v>96</v>
      </c>
      <c r="BK240" s="200">
        <f t="shared" si="56"/>
        <v>0</v>
      </c>
      <c r="BL240" s="19" t="s">
        <v>335</v>
      </c>
      <c r="BM240" s="199" t="s">
        <v>2270</v>
      </c>
    </row>
    <row r="241" spans="1:65" s="2" customFormat="1" ht="21.75" customHeight="1">
      <c r="A241" s="37"/>
      <c r="B241" s="153"/>
      <c r="C241" s="233" t="s">
        <v>1105</v>
      </c>
      <c r="D241" s="233" t="s">
        <v>483</v>
      </c>
      <c r="E241" s="234" t="s">
        <v>7437</v>
      </c>
      <c r="F241" s="235" t="s">
        <v>7438</v>
      </c>
      <c r="G241" s="236" t="s">
        <v>646</v>
      </c>
      <c r="H241" s="237">
        <v>3</v>
      </c>
      <c r="I241" s="238"/>
      <c r="J241" s="239"/>
      <c r="K241" s="237">
        <f t="shared" si="44"/>
        <v>0</v>
      </c>
      <c r="L241" s="239"/>
      <c r="M241" s="240"/>
      <c r="N241" s="241" t="s">
        <v>1</v>
      </c>
      <c r="O241" s="195" t="s">
        <v>47</v>
      </c>
      <c r="P241" s="196">
        <f t="shared" si="45"/>
        <v>0</v>
      </c>
      <c r="Q241" s="196">
        <f t="shared" si="46"/>
        <v>0</v>
      </c>
      <c r="R241" s="196">
        <f t="shared" si="47"/>
        <v>0</v>
      </c>
      <c r="S241" s="66"/>
      <c r="T241" s="197">
        <f t="shared" si="48"/>
        <v>0</v>
      </c>
      <c r="U241" s="197">
        <v>0</v>
      </c>
      <c r="V241" s="197">
        <f t="shared" si="49"/>
        <v>0</v>
      </c>
      <c r="W241" s="197">
        <v>0</v>
      </c>
      <c r="X241" s="198">
        <f t="shared" si="50"/>
        <v>0</v>
      </c>
      <c r="Y241" s="37"/>
      <c r="Z241" s="37"/>
      <c r="AA241" s="37"/>
      <c r="AB241" s="37"/>
      <c r="AC241" s="37"/>
      <c r="AD241" s="37"/>
      <c r="AE241" s="37"/>
      <c r="AR241" s="199" t="s">
        <v>364</v>
      </c>
      <c r="AT241" s="199" t="s">
        <v>483</v>
      </c>
      <c r="AU241" s="199" t="s">
        <v>90</v>
      </c>
      <c r="AY241" s="19" t="s">
        <v>329</v>
      </c>
      <c r="BE241" s="115">
        <f t="shared" si="51"/>
        <v>0</v>
      </c>
      <c r="BF241" s="115">
        <f t="shared" si="52"/>
        <v>0</v>
      </c>
      <c r="BG241" s="115">
        <f t="shared" si="53"/>
        <v>0</v>
      </c>
      <c r="BH241" s="115">
        <f t="shared" si="54"/>
        <v>0</v>
      </c>
      <c r="BI241" s="115">
        <f t="shared" si="55"/>
        <v>0</v>
      </c>
      <c r="BJ241" s="19" t="s">
        <v>96</v>
      </c>
      <c r="BK241" s="200">
        <f t="shared" si="56"/>
        <v>0</v>
      </c>
      <c r="BL241" s="19" t="s">
        <v>335</v>
      </c>
      <c r="BM241" s="199" t="s">
        <v>2282</v>
      </c>
    </row>
    <row r="242" spans="1:65" s="2" customFormat="1" ht="24.2" customHeight="1">
      <c r="A242" s="37"/>
      <c r="B242" s="153"/>
      <c r="C242" s="233" t="s">
        <v>1110</v>
      </c>
      <c r="D242" s="233" t="s">
        <v>483</v>
      </c>
      <c r="E242" s="234" t="s">
        <v>7439</v>
      </c>
      <c r="F242" s="235" t="s">
        <v>7440</v>
      </c>
      <c r="G242" s="236" t="s">
        <v>646</v>
      </c>
      <c r="H242" s="237">
        <v>1</v>
      </c>
      <c r="I242" s="238"/>
      <c r="J242" s="239"/>
      <c r="K242" s="237">
        <f t="shared" si="44"/>
        <v>0</v>
      </c>
      <c r="L242" s="239"/>
      <c r="M242" s="240"/>
      <c r="N242" s="241" t="s">
        <v>1</v>
      </c>
      <c r="O242" s="195" t="s">
        <v>47</v>
      </c>
      <c r="P242" s="196">
        <f t="shared" si="45"/>
        <v>0</v>
      </c>
      <c r="Q242" s="196">
        <f t="shared" si="46"/>
        <v>0</v>
      </c>
      <c r="R242" s="196">
        <f t="shared" si="47"/>
        <v>0</v>
      </c>
      <c r="S242" s="66"/>
      <c r="T242" s="197">
        <f t="shared" si="48"/>
        <v>0</v>
      </c>
      <c r="U242" s="197">
        <v>0</v>
      </c>
      <c r="V242" s="197">
        <f t="shared" si="49"/>
        <v>0</v>
      </c>
      <c r="W242" s="197">
        <v>0</v>
      </c>
      <c r="X242" s="198">
        <f t="shared" si="50"/>
        <v>0</v>
      </c>
      <c r="Y242" s="37"/>
      <c r="Z242" s="37"/>
      <c r="AA242" s="37"/>
      <c r="AB242" s="37"/>
      <c r="AC242" s="37"/>
      <c r="AD242" s="37"/>
      <c r="AE242" s="37"/>
      <c r="AR242" s="199" t="s">
        <v>364</v>
      </c>
      <c r="AT242" s="199" t="s">
        <v>483</v>
      </c>
      <c r="AU242" s="199" t="s">
        <v>90</v>
      </c>
      <c r="AY242" s="19" t="s">
        <v>329</v>
      </c>
      <c r="BE242" s="115">
        <f t="shared" si="51"/>
        <v>0</v>
      </c>
      <c r="BF242" s="115">
        <f t="shared" si="52"/>
        <v>0</v>
      </c>
      <c r="BG242" s="115">
        <f t="shared" si="53"/>
        <v>0</v>
      </c>
      <c r="BH242" s="115">
        <f t="shared" si="54"/>
        <v>0</v>
      </c>
      <c r="BI242" s="115">
        <f t="shared" si="55"/>
        <v>0</v>
      </c>
      <c r="BJ242" s="19" t="s">
        <v>96</v>
      </c>
      <c r="BK242" s="200">
        <f t="shared" si="56"/>
        <v>0</v>
      </c>
      <c r="BL242" s="19" t="s">
        <v>335</v>
      </c>
      <c r="BM242" s="199" t="s">
        <v>7441</v>
      </c>
    </row>
    <row r="243" spans="1:65" s="2" customFormat="1" ht="21.75" customHeight="1">
      <c r="A243" s="37"/>
      <c r="B243" s="153"/>
      <c r="C243" s="233" t="s">
        <v>1115</v>
      </c>
      <c r="D243" s="233" t="s">
        <v>483</v>
      </c>
      <c r="E243" s="234" t="s">
        <v>7442</v>
      </c>
      <c r="F243" s="235" t="s">
        <v>7443</v>
      </c>
      <c r="G243" s="236" t="s">
        <v>646</v>
      </c>
      <c r="H243" s="237">
        <v>3</v>
      </c>
      <c r="I243" s="238"/>
      <c r="J243" s="239"/>
      <c r="K243" s="237">
        <f t="shared" si="44"/>
        <v>0</v>
      </c>
      <c r="L243" s="239"/>
      <c r="M243" s="240"/>
      <c r="N243" s="241" t="s">
        <v>1</v>
      </c>
      <c r="O243" s="195" t="s">
        <v>47</v>
      </c>
      <c r="P243" s="196">
        <f t="shared" si="45"/>
        <v>0</v>
      </c>
      <c r="Q243" s="196">
        <f t="shared" si="46"/>
        <v>0</v>
      </c>
      <c r="R243" s="196">
        <f t="shared" si="47"/>
        <v>0</v>
      </c>
      <c r="S243" s="66"/>
      <c r="T243" s="197">
        <f t="shared" si="48"/>
        <v>0</v>
      </c>
      <c r="U243" s="197">
        <v>0</v>
      </c>
      <c r="V243" s="197">
        <f t="shared" si="49"/>
        <v>0</v>
      </c>
      <c r="W243" s="197">
        <v>0</v>
      </c>
      <c r="X243" s="198">
        <f t="shared" si="50"/>
        <v>0</v>
      </c>
      <c r="Y243" s="37"/>
      <c r="Z243" s="37"/>
      <c r="AA243" s="37"/>
      <c r="AB243" s="37"/>
      <c r="AC243" s="37"/>
      <c r="AD243" s="37"/>
      <c r="AE243" s="37"/>
      <c r="AR243" s="199" t="s">
        <v>364</v>
      </c>
      <c r="AT243" s="199" t="s">
        <v>483</v>
      </c>
      <c r="AU243" s="199" t="s">
        <v>90</v>
      </c>
      <c r="AY243" s="19" t="s">
        <v>329</v>
      </c>
      <c r="BE243" s="115">
        <f t="shared" si="51"/>
        <v>0</v>
      </c>
      <c r="BF243" s="115">
        <f t="shared" si="52"/>
        <v>0</v>
      </c>
      <c r="BG243" s="115">
        <f t="shared" si="53"/>
        <v>0</v>
      </c>
      <c r="BH243" s="115">
        <f t="shared" si="54"/>
        <v>0</v>
      </c>
      <c r="BI243" s="115">
        <f t="shared" si="55"/>
        <v>0</v>
      </c>
      <c r="BJ243" s="19" t="s">
        <v>96</v>
      </c>
      <c r="BK243" s="200">
        <f t="shared" si="56"/>
        <v>0</v>
      </c>
      <c r="BL243" s="19" t="s">
        <v>335</v>
      </c>
      <c r="BM243" s="199" t="s">
        <v>2288</v>
      </c>
    </row>
    <row r="244" spans="1:65" s="2" customFormat="1" ht="21.75" customHeight="1">
      <c r="A244" s="37"/>
      <c r="B244" s="153"/>
      <c r="C244" s="233" t="s">
        <v>1121</v>
      </c>
      <c r="D244" s="233" t="s">
        <v>483</v>
      </c>
      <c r="E244" s="234" t="s">
        <v>7444</v>
      </c>
      <c r="F244" s="235" t="s">
        <v>7445</v>
      </c>
      <c r="G244" s="236" t="s">
        <v>646</v>
      </c>
      <c r="H244" s="237">
        <v>3</v>
      </c>
      <c r="I244" s="238"/>
      <c r="J244" s="239"/>
      <c r="K244" s="237">
        <f t="shared" si="44"/>
        <v>0</v>
      </c>
      <c r="L244" s="239"/>
      <c r="M244" s="240"/>
      <c r="N244" s="241" t="s">
        <v>1</v>
      </c>
      <c r="O244" s="195" t="s">
        <v>47</v>
      </c>
      <c r="P244" s="196">
        <f t="shared" si="45"/>
        <v>0</v>
      </c>
      <c r="Q244" s="196">
        <f t="shared" si="46"/>
        <v>0</v>
      </c>
      <c r="R244" s="196">
        <f t="shared" si="47"/>
        <v>0</v>
      </c>
      <c r="S244" s="66"/>
      <c r="T244" s="197">
        <f t="shared" si="48"/>
        <v>0</v>
      </c>
      <c r="U244" s="197">
        <v>0</v>
      </c>
      <c r="V244" s="197">
        <f t="shared" si="49"/>
        <v>0</v>
      </c>
      <c r="W244" s="197">
        <v>0</v>
      </c>
      <c r="X244" s="198">
        <f t="shared" si="50"/>
        <v>0</v>
      </c>
      <c r="Y244" s="37"/>
      <c r="Z244" s="37"/>
      <c r="AA244" s="37"/>
      <c r="AB244" s="37"/>
      <c r="AC244" s="37"/>
      <c r="AD244" s="37"/>
      <c r="AE244" s="37"/>
      <c r="AR244" s="199" t="s">
        <v>364</v>
      </c>
      <c r="AT244" s="199" t="s">
        <v>483</v>
      </c>
      <c r="AU244" s="199" t="s">
        <v>90</v>
      </c>
      <c r="AY244" s="19" t="s">
        <v>329</v>
      </c>
      <c r="BE244" s="115">
        <f t="shared" si="51"/>
        <v>0</v>
      </c>
      <c r="BF244" s="115">
        <f t="shared" si="52"/>
        <v>0</v>
      </c>
      <c r="BG244" s="115">
        <f t="shared" si="53"/>
        <v>0</v>
      </c>
      <c r="BH244" s="115">
        <f t="shared" si="54"/>
        <v>0</v>
      </c>
      <c r="BI244" s="115">
        <f t="shared" si="55"/>
        <v>0</v>
      </c>
      <c r="BJ244" s="19" t="s">
        <v>96</v>
      </c>
      <c r="BK244" s="200">
        <f t="shared" si="56"/>
        <v>0</v>
      </c>
      <c r="BL244" s="19" t="s">
        <v>335</v>
      </c>
      <c r="BM244" s="199" t="s">
        <v>2296</v>
      </c>
    </row>
    <row r="245" spans="1:65" s="2" customFormat="1" ht="21.75" customHeight="1">
      <c r="A245" s="37"/>
      <c r="B245" s="153"/>
      <c r="C245" s="233" t="s">
        <v>1126</v>
      </c>
      <c r="D245" s="233" t="s">
        <v>483</v>
      </c>
      <c r="E245" s="234" t="s">
        <v>7446</v>
      </c>
      <c r="F245" s="235" t="s">
        <v>7447</v>
      </c>
      <c r="G245" s="236" t="s">
        <v>646</v>
      </c>
      <c r="H245" s="237">
        <v>4</v>
      </c>
      <c r="I245" s="238"/>
      <c r="J245" s="239"/>
      <c r="K245" s="237">
        <f t="shared" si="44"/>
        <v>0</v>
      </c>
      <c r="L245" s="239"/>
      <c r="M245" s="240"/>
      <c r="N245" s="241" t="s">
        <v>1</v>
      </c>
      <c r="O245" s="195" t="s">
        <v>47</v>
      </c>
      <c r="P245" s="196">
        <f t="shared" si="45"/>
        <v>0</v>
      </c>
      <c r="Q245" s="196">
        <f t="shared" si="46"/>
        <v>0</v>
      </c>
      <c r="R245" s="196">
        <f t="shared" si="47"/>
        <v>0</v>
      </c>
      <c r="S245" s="66"/>
      <c r="T245" s="197">
        <f t="shared" si="48"/>
        <v>0</v>
      </c>
      <c r="U245" s="197">
        <v>0</v>
      </c>
      <c r="V245" s="197">
        <f t="shared" si="49"/>
        <v>0</v>
      </c>
      <c r="W245" s="197">
        <v>0</v>
      </c>
      <c r="X245" s="198">
        <f t="shared" si="50"/>
        <v>0</v>
      </c>
      <c r="Y245" s="37"/>
      <c r="Z245" s="37"/>
      <c r="AA245" s="37"/>
      <c r="AB245" s="37"/>
      <c r="AC245" s="37"/>
      <c r="AD245" s="37"/>
      <c r="AE245" s="37"/>
      <c r="AR245" s="199" t="s">
        <v>364</v>
      </c>
      <c r="AT245" s="199" t="s">
        <v>483</v>
      </c>
      <c r="AU245" s="199" t="s">
        <v>90</v>
      </c>
      <c r="AY245" s="19" t="s">
        <v>329</v>
      </c>
      <c r="BE245" s="115">
        <f t="shared" si="51"/>
        <v>0</v>
      </c>
      <c r="BF245" s="115">
        <f t="shared" si="52"/>
        <v>0</v>
      </c>
      <c r="BG245" s="115">
        <f t="shared" si="53"/>
        <v>0</v>
      </c>
      <c r="BH245" s="115">
        <f t="shared" si="54"/>
        <v>0</v>
      </c>
      <c r="BI245" s="115">
        <f t="shared" si="55"/>
        <v>0</v>
      </c>
      <c r="BJ245" s="19" t="s">
        <v>96</v>
      </c>
      <c r="BK245" s="200">
        <f t="shared" si="56"/>
        <v>0</v>
      </c>
      <c r="BL245" s="19" t="s">
        <v>335</v>
      </c>
      <c r="BM245" s="199" t="s">
        <v>2367</v>
      </c>
    </row>
    <row r="246" spans="1:65" s="2" customFormat="1" ht="24.2" customHeight="1">
      <c r="A246" s="37"/>
      <c r="B246" s="153"/>
      <c r="C246" s="187" t="s">
        <v>1132</v>
      </c>
      <c r="D246" s="187" t="s">
        <v>331</v>
      </c>
      <c r="E246" s="188" t="s">
        <v>7448</v>
      </c>
      <c r="F246" s="189" t="s">
        <v>7449</v>
      </c>
      <c r="G246" s="190" t="s">
        <v>5930</v>
      </c>
      <c r="H246" s="191">
        <v>7</v>
      </c>
      <c r="I246" s="192"/>
      <c r="J246" s="192"/>
      <c r="K246" s="191">
        <f t="shared" si="44"/>
        <v>0</v>
      </c>
      <c r="L246" s="193"/>
      <c r="M246" s="38"/>
      <c r="N246" s="194" t="s">
        <v>1</v>
      </c>
      <c r="O246" s="195" t="s">
        <v>47</v>
      </c>
      <c r="P246" s="196">
        <f t="shared" si="45"/>
        <v>0</v>
      </c>
      <c r="Q246" s="196">
        <f t="shared" si="46"/>
        <v>0</v>
      </c>
      <c r="R246" s="196">
        <f t="shared" si="47"/>
        <v>0</v>
      </c>
      <c r="S246" s="66"/>
      <c r="T246" s="197">
        <f t="shared" si="48"/>
        <v>0</v>
      </c>
      <c r="U246" s="197">
        <v>0</v>
      </c>
      <c r="V246" s="197">
        <f t="shared" si="49"/>
        <v>0</v>
      </c>
      <c r="W246" s="197">
        <v>0</v>
      </c>
      <c r="X246" s="198">
        <f t="shared" si="50"/>
        <v>0</v>
      </c>
      <c r="Y246" s="37"/>
      <c r="Z246" s="37"/>
      <c r="AA246" s="37"/>
      <c r="AB246" s="37"/>
      <c r="AC246" s="37"/>
      <c r="AD246" s="37"/>
      <c r="AE246" s="37"/>
      <c r="AR246" s="199" t="s">
        <v>335</v>
      </c>
      <c r="AT246" s="199" t="s">
        <v>331</v>
      </c>
      <c r="AU246" s="199" t="s">
        <v>90</v>
      </c>
      <c r="AY246" s="19" t="s">
        <v>329</v>
      </c>
      <c r="BE246" s="115">
        <f t="shared" si="51"/>
        <v>0</v>
      </c>
      <c r="BF246" s="115">
        <f t="shared" si="52"/>
        <v>0</v>
      </c>
      <c r="BG246" s="115">
        <f t="shared" si="53"/>
        <v>0</v>
      </c>
      <c r="BH246" s="115">
        <f t="shared" si="54"/>
        <v>0</v>
      </c>
      <c r="BI246" s="115">
        <f t="shared" si="55"/>
        <v>0</v>
      </c>
      <c r="BJ246" s="19" t="s">
        <v>96</v>
      </c>
      <c r="BK246" s="200">
        <f t="shared" si="56"/>
        <v>0</v>
      </c>
      <c r="BL246" s="19" t="s">
        <v>335</v>
      </c>
      <c r="BM246" s="199" t="s">
        <v>2378</v>
      </c>
    </row>
    <row r="247" spans="1:65" s="2" customFormat="1" ht="24.2" customHeight="1">
      <c r="A247" s="37"/>
      <c r="B247" s="153"/>
      <c r="C247" s="187" t="s">
        <v>1136</v>
      </c>
      <c r="D247" s="187" t="s">
        <v>331</v>
      </c>
      <c r="E247" s="188" t="s">
        <v>7450</v>
      </c>
      <c r="F247" s="189" t="s">
        <v>7451</v>
      </c>
      <c r="G247" s="190" t="s">
        <v>5930</v>
      </c>
      <c r="H247" s="191">
        <v>6</v>
      </c>
      <c r="I247" s="192"/>
      <c r="J247" s="192"/>
      <c r="K247" s="191">
        <f t="shared" si="44"/>
        <v>0</v>
      </c>
      <c r="L247" s="193"/>
      <c r="M247" s="38"/>
      <c r="N247" s="194" t="s">
        <v>1</v>
      </c>
      <c r="O247" s="195" t="s">
        <v>47</v>
      </c>
      <c r="P247" s="196">
        <f t="shared" si="45"/>
        <v>0</v>
      </c>
      <c r="Q247" s="196">
        <f t="shared" si="46"/>
        <v>0</v>
      </c>
      <c r="R247" s="196">
        <f t="shared" si="47"/>
        <v>0</v>
      </c>
      <c r="S247" s="66"/>
      <c r="T247" s="197">
        <f t="shared" si="48"/>
        <v>0</v>
      </c>
      <c r="U247" s="197">
        <v>0</v>
      </c>
      <c r="V247" s="197">
        <f t="shared" si="49"/>
        <v>0</v>
      </c>
      <c r="W247" s="197">
        <v>0</v>
      </c>
      <c r="X247" s="198">
        <f t="shared" si="50"/>
        <v>0</v>
      </c>
      <c r="Y247" s="37"/>
      <c r="Z247" s="37"/>
      <c r="AA247" s="37"/>
      <c r="AB247" s="37"/>
      <c r="AC247" s="37"/>
      <c r="AD247" s="37"/>
      <c r="AE247" s="37"/>
      <c r="AR247" s="199" t="s">
        <v>335</v>
      </c>
      <c r="AT247" s="199" t="s">
        <v>331</v>
      </c>
      <c r="AU247" s="199" t="s">
        <v>90</v>
      </c>
      <c r="AY247" s="19" t="s">
        <v>329</v>
      </c>
      <c r="BE247" s="115">
        <f t="shared" si="51"/>
        <v>0</v>
      </c>
      <c r="BF247" s="115">
        <f t="shared" si="52"/>
        <v>0</v>
      </c>
      <c r="BG247" s="115">
        <f t="shared" si="53"/>
        <v>0</v>
      </c>
      <c r="BH247" s="115">
        <f t="shared" si="54"/>
        <v>0</v>
      </c>
      <c r="BI247" s="115">
        <f t="shared" si="55"/>
        <v>0</v>
      </c>
      <c r="BJ247" s="19" t="s">
        <v>96</v>
      </c>
      <c r="BK247" s="200">
        <f t="shared" si="56"/>
        <v>0</v>
      </c>
      <c r="BL247" s="19" t="s">
        <v>335</v>
      </c>
      <c r="BM247" s="199" t="s">
        <v>2387</v>
      </c>
    </row>
    <row r="248" spans="1:65" s="2" customFormat="1" ht="24.2" customHeight="1">
      <c r="A248" s="37"/>
      <c r="B248" s="153"/>
      <c r="C248" s="187" t="s">
        <v>1141</v>
      </c>
      <c r="D248" s="187" t="s">
        <v>331</v>
      </c>
      <c r="E248" s="188" t="s">
        <v>7452</v>
      </c>
      <c r="F248" s="189" t="s">
        <v>7453</v>
      </c>
      <c r="G248" s="190" t="s">
        <v>5930</v>
      </c>
      <c r="H248" s="191">
        <v>7</v>
      </c>
      <c r="I248" s="192"/>
      <c r="J248" s="192"/>
      <c r="K248" s="191">
        <f t="shared" si="44"/>
        <v>0</v>
      </c>
      <c r="L248" s="193"/>
      <c r="M248" s="38"/>
      <c r="N248" s="194" t="s">
        <v>1</v>
      </c>
      <c r="O248" s="195" t="s">
        <v>47</v>
      </c>
      <c r="P248" s="196">
        <f t="shared" si="45"/>
        <v>0</v>
      </c>
      <c r="Q248" s="196">
        <f t="shared" si="46"/>
        <v>0</v>
      </c>
      <c r="R248" s="196">
        <f t="shared" si="47"/>
        <v>0</v>
      </c>
      <c r="S248" s="66"/>
      <c r="T248" s="197">
        <f t="shared" si="48"/>
        <v>0</v>
      </c>
      <c r="U248" s="197">
        <v>0</v>
      </c>
      <c r="V248" s="197">
        <f t="shared" si="49"/>
        <v>0</v>
      </c>
      <c r="W248" s="197">
        <v>0</v>
      </c>
      <c r="X248" s="198">
        <f t="shared" si="50"/>
        <v>0</v>
      </c>
      <c r="Y248" s="37"/>
      <c r="Z248" s="37"/>
      <c r="AA248" s="37"/>
      <c r="AB248" s="37"/>
      <c r="AC248" s="37"/>
      <c r="AD248" s="37"/>
      <c r="AE248" s="37"/>
      <c r="AR248" s="199" t="s">
        <v>335</v>
      </c>
      <c r="AT248" s="199" t="s">
        <v>331</v>
      </c>
      <c r="AU248" s="199" t="s">
        <v>90</v>
      </c>
      <c r="AY248" s="19" t="s">
        <v>329</v>
      </c>
      <c r="BE248" s="115">
        <f t="shared" si="51"/>
        <v>0</v>
      </c>
      <c r="BF248" s="115">
        <f t="shared" si="52"/>
        <v>0</v>
      </c>
      <c r="BG248" s="115">
        <f t="shared" si="53"/>
        <v>0</v>
      </c>
      <c r="BH248" s="115">
        <f t="shared" si="54"/>
        <v>0</v>
      </c>
      <c r="BI248" s="115">
        <f t="shared" si="55"/>
        <v>0</v>
      </c>
      <c r="BJ248" s="19" t="s">
        <v>96</v>
      </c>
      <c r="BK248" s="200">
        <f t="shared" si="56"/>
        <v>0</v>
      </c>
      <c r="BL248" s="19" t="s">
        <v>335</v>
      </c>
      <c r="BM248" s="199" t="s">
        <v>2497</v>
      </c>
    </row>
    <row r="249" spans="1:65" s="2" customFormat="1" ht="24.2" customHeight="1">
      <c r="A249" s="37"/>
      <c r="B249" s="153"/>
      <c r="C249" s="187" t="s">
        <v>1146</v>
      </c>
      <c r="D249" s="187" t="s">
        <v>331</v>
      </c>
      <c r="E249" s="188" t="s">
        <v>7454</v>
      </c>
      <c r="F249" s="189" t="s">
        <v>7455</v>
      </c>
      <c r="G249" s="190" t="s">
        <v>5930</v>
      </c>
      <c r="H249" s="191">
        <v>1</v>
      </c>
      <c r="I249" s="192"/>
      <c r="J249" s="192"/>
      <c r="K249" s="191">
        <f t="shared" si="44"/>
        <v>0</v>
      </c>
      <c r="L249" s="193"/>
      <c r="M249" s="38"/>
      <c r="N249" s="194" t="s">
        <v>1</v>
      </c>
      <c r="O249" s="195" t="s">
        <v>47</v>
      </c>
      <c r="P249" s="196">
        <f t="shared" si="45"/>
        <v>0</v>
      </c>
      <c r="Q249" s="196">
        <f t="shared" si="46"/>
        <v>0</v>
      </c>
      <c r="R249" s="196">
        <f t="shared" si="47"/>
        <v>0</v>
      </c>
      <c r="S249" s="66"/>
      <c r="T249" s="197">
        <f t="shared" si="48"/>
        <v>0</v>
      </c>
      <c r="U249" s="197">
        <v>0</v>
      </c>
      <c r="V249" s="197">
        <f t="shared" si="49"/>
        <v>0</v>
      </c>
      <c r="W249" s="197">
        <v>0</v>
      </c>
      <c r="X249" s="198">
        <f t="shared" si="50"/>
        <v>0</v>
      </c>
      <c r="Y249" s="37"/>
      <c r="Z249" s="37"/>
      <c r="AA249" s="37"/>
      <c r="AB249" s="37"/>
      <c r="AC249" s="37"/>
      <c r="AD249" s="37"/>
      <c r="AE249" s="37"/>
      <c r="AR249" s="199" t="s">
        <v>335</v>
      </c>
      <c r="AT249" s="199" t="s">
        <v>331</v>
      </c>
      <c r="AU249" s="199" t="s">
        <v>90</v>
      </c>
      <c r="AY249" s="19" t="s">
        <v>329</v>
      </c>
      <c r="BE249" s="115">
        <f t="shared" si="51"/>
        <v>0</v>
      </c>
      <c r="BF249" s="115">
        <f t="shared" si="52"/>
        <v>0</v>
      </c>
      <c r="BG249" s="115">
        <f t="shared" si="53"/>
        <v>0</v>
      </c>
      <c r="BH249" s="115">
        <f t="shared" si="54"/>
        <v>0</v>
      </c>
      <c r="BI249" s="115">
        <f t="shared" si="55"/>
        <v>0</v>
      </c>
      <c r="BJ249" s="19" t="s">
        <v>96</v>
      </c>
      <c r="BK249" s="200">
        <f t="shared" si="56"/>
        <v>0</v>
      </c>
      <c r="BL249" s="19" t="s">
        <v>335</v>
      </c>
      <c r="BM249" s="199" t="s">
        <v>2512</v>
      </c>
    </row>
    <row r="250" spans="1:65" s="2" customFormat="1" ht="24.2" customHeight="1">
      <c r="A250" s="37"/>
      <c r="B250" s="153"/>
      <c r="C250" s="187" t="s">
        <v>1152</v>
      </c>
      <c r="D250" s="187" t="s">
        <v>331</v>
      </c>
      <c r="E250" s="188" t="s">
        <v>7456</v>
      </c>
      <c r="F250" s="189" t="s">
        <v>7457</v>
      </c>
      <c r="G250" s="190" t="s">
        <v>5930</v>
      </c>
      <c r="H250" s="191">
        <v>4</v>
      </c>
      <c r="I250" s="192"/>
      <c r="J250" s="192"/>
      <c r="K250" s="191">
        <f t="shared" si="44"/>
        <v>0</v>
      </c>
      <c r="L250" s="193"/>
      <c r="M250" s="38"/>
      <c r="N250" s="194" t="s">
        <v>1</v>
      </c>
      <c r="O250" s="195" t="s">
        <v>47</v>
      </c>
      <c r="P250" s="196">
        <f t="shared" si="45"/>
        <v>0</v>
      </c>
      <c r="Q250" s="196">
        <f t="shared" si="46"/>
        <v>0</v>
      </c>
      <c r="R250" s="196">
        <f t="shared" si="47"/>
        <v>0</v>
      </c>
      <c r="S250" s="66"/>
      <c r="T250" s="197">
        <f t="shared" si="48"/>
        <v>0</v>
      </c>
      <c r="U250" s="197">
        <v>0</v>
      </c>
      <c r="V250" s="197">
        <f t="shared" si="49"/>
        <v>0</v>
      </c>
      <c r="W250" s="197">
        <v>0</v>
      </c>
      <c r="X250" s="198">
        <f t="shared" si="50"/>
        <v>0</v>
      </c>
      <c r="Y250" s="37"/>
      <c r="Z250" s="37"/>
      <c r="AA250" s="37"/>
      <c r="AB250" s="37"/>
      <c r="AC250" s="37"/>
      <c r="AD250" s="37"/>
      <c r="AE250" s="37"/>
      <c r="AR250" s="199" t="s">
        <v>335</v>
      </c>
      <c r="AT250" s="199" t="s">
        <v>331</v>
      </c>
      <c r="AU250" s="199" t="s">
        <v>90</v>
      </c>
      <c r="AY250" s="19" t="s">
        <v>329</v>
      </c>
      <c r="BE250" s="115">
        <f t="shared" si="51"/>
        <v>0</v>
      </c>
      <c r="BF250" s="115">
        <f t="shared" si="52"/>
        <v>0</v>
      </c>
      <c r="BG250" s="115">
        <f t="shared" si="53"/>
        <v>0</v>
      </c>
      <c r="BH250" s="115">
        <f t="shared" si="54"/>
        <v>0</v>
      </c>
      <c r="BI250" s="115">
        <f t="shared" si="55"/>
        <v>0</v>
      </c>
      <c r="BJ250" s="19" t="s">
        <v>96</v>
      </c>
      <c r="BK250" s="200">
        <f t="shared" si="56"/>
        <v>0</v>
      </c>
      <c r="BL250" s="19" t="s">
        <v>335</v>
      </c>
      <c r="BM250" s="199" t="s">
        <v>2521</v>
      </c>
    </row>
    <row r="251" spans="1:65" s="2" customFormat="1" ht="24.2" customHeight="1">
      <c r="A251" s="37"/>
      <c r="B251" s="153"/>
      <c r="C251" s="187" t="s">
        <v>1157</v>
      </c>
      <c r="D251" s="187" t="s">
        <v>331</v>
      </c>
      <c r="E251" s="188" t="s">
        <v>7458</v>
      </c>
      <c r="F251" s="189" t="s">
        <v>7459</v>
      </c>
      <c r="G251" s="190" t="s">
        <v>5930</v>
      </c>
      <c r="H251" s="191">
        <v>3</v>
      </c>
      <c r="I251" s="192"/>
      <c r="J251" s="192"/>
      <c r="K251" s="191">
        <f t="shared" si="44"/>
        <v>0</v>
      </c>
      <c r="L251" s="193"/>
      <c r="M251" s="38"/>
      <c r="N251" s="194" t="s">
        <v>1</v>
      </c>
      <c r="O251" s="195" t="s">
        <v>47</v>
      </c>
      <c r="P251" s="196">
        <f t="shared" si="45"/>
        <v>0</v>
      </c>
      <c r="Q251" s="196">
        <f t="shared" si="46"/>
        <v>0</v>
      </c>
      <c r="R251" s="196">
        <f t="shared" si="47"/>
        <v>0</v>
      </c>
      <c r="S251" s="66"/>
      <c r="T251" s="197">
        <f t="shared" si="48"/>
        <v>0</v>
      </c>
      <c r="U251" s="197">
        <v>0</v>
      </c>
      <c r="V251" s="197">
        <f t="shared" si="49"/>
        <v>0</v>
      </c>
      <c r="W251" s="197">
        <v>0</v>
      </c>
      <c r="X251" s="198">
        <f t="shared" si="50"/>
        <v>0</v>
      </c>
      <c r="Y251" s="37"/>
      <c r="Z251" s="37"/>
      <c r="AA251" s="37"/>
      <c r="AB251" s="37"/>
      <c r="AC251" s="37"/>
      <c r="AD251" s="37"/>
      <c r="AE251" s="37"/>
      <c r="AR251" s="199" t="s">
        <v>335</v>
      </c>
      <c r="AT251" s="199" t="s">
        <v>331</v>
      </c>
      <c r="AU251" s="199" t="s">
        <v>90</v>
      </c>
      <c r="AY251" s="19" t="s">
        <v>329</v>
      </c>
      <c r="BE251" s="115">
        <f t="shared" si="51"/>
        <v>0</v>
      </c>
      <c r="BF251" s="115">
        <f t="shared" si="52"/>
        <v>0</v>
      </c>
      <c r="BG251" s="115">
        <f t="shared" si="53"/>
        <v>0</v>
      </c>
      <c r="BH251" s="115">
        <f t="shared" si="54"/>
        <v>0</v>
      </c>
      <c r="BI251" s="115">
        <f t="shared" si="55"/>
        <v>0</v>
      </c>
      <c r="BJ251" s="19" t="s">
        <v>96</v>
      </c>
      <c r="BK251" s="200">
        <f t="shared" si="56"/>
        <v>0</v>
      </c>
      <c r="BL251" s="19" t="s">
        <v>335</v>
      </c>
      <c r="BM251" s="199" t="s">
        <v>2532</v>
      </c>
    </row>
    <row r="252" spans="1:65" s="2" customFormat="1" ht="24.2" customHeight="1">
      <c r="A252" s="37"/>
      <c r="B252" s="153"/>
      <c r="C252" s="187" t="s">
        <v>1163</v>
      </c>
      <c r="D252" s="187" t="s">
        <v>331</v>
      </c>
      <c r="E252" s="188" t="s">
        <v>7460</v>
      </c>
      <c r="F252" s="189" t="s">
        <v>7461</v>
      </c>
      <c r="G252" s="190" t="s">
        <v>5930</v>
      </c>
      <c r="H252" s="191">
        <v>3</v>
      </c>
      <c r="I252" s="192"/>
      <c r="J252" s="192"/>
      <c r="K252" s="191">
        <f t="shared" ref="K252:K284" si="57">ROUND(P252*H252,3)</f>
        <v>0</v>
      </c>
      <c r="L252" s="193"/>
      <c r="M252" s="38"/>
      <c r="N252" s="194" t="s">
        <v>1</v>
      </c>
      <c r="O252" s="195" t="s">
        <v>47</v>
      </c>
      <c r="P252" s="196">
        <f t="shared" ref="P252:P284" si="58">I252+J252</f>
        <v>0</v>
      </c>
      <c r="Q252" s="196">
        <f t="shared" ref="Q252:Q284" si="59">ROUND(I252*H252,3)</f>
        <v>0</v>
      </c>
      <c r="R252" s="196">
        <f t="shared" ref="R252:R284" si="60">ROUND(J252*H252,3)</f>
        <v>0</v>
      </c>
      <c r="S252" s="66"/>
      <c r="T252" s="197">
        <f t="shared" ref="T252:T283" si="61">S252*H252</f>
        <v>0</v>
      </c>
      <c r="U252" s="197">
        <v>0</v>
      </c>
      <c r="V252" s="197">
        <f t="shared" ref="V252:V283" si="62">U252*H252</f>
        <v>0</v>
      </c>
      <c r="W252" s="197">
        <v>0</v>
      </c>
      <c r="X252" s="198">
        <f t="shared" ref="X252:X283" si="63"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335</v>
      </c>
      <c r="AT252" s="199" t="s">
        <v>331</v>
      </c>
      <c r="AU252" s="199" t="s">
        <v>90</v>
      </c>
      <c r="AY252" s="19" t="s">
        <v>329</v>
      </c>
      <c r="BE252" s="115">
        <f t="shared" ref="BE252:BE284" si="64">IF(O252="základná",K252,0)</f>
        <v>0</v>
      </c>
      <c r="BF252" s="115">
        <f t="shared" ref="BF252:BF284" si="65">IF(O252="znížená",K252,0)</f>
        <v>0</v>
      </c>
      <c r="BG252" s="115">
        <f t="shared" ref="BG252:BG284" si="66">IF(O252="zákl. prenesená",K252,0)</f>
        <v>0</v>
      </c>
      <c r="BH252" s="115">
        <f t="shared" ref="BH252:BH284" si="67">IF(O252="zníž. prenesená",K252,0)</f>
        <v>0</v>
      </c>
      <c r="BI252" s="115">
        <f t="shared" ref="BI252:BI284" si="68">IF(O252="nulová",K252,0)</f>
        <v>0</v>
      </c>
      <c r="BJ252" s="19" t="s">
        <v>96</v>
      </c>
      <c r="BK252" s="200">
        <f t="shared" ref="BK252:BK284" si="69">ROUND(P252*H252,3)</f>
        <v>0</v>
      </c>
      <c r="BL252" s="19" t="s">
        <v>335</v>
      </c>
      <c r="BM252" s="199" t="s">
        <v>2540</v>
      </c>
    </row>
    <row r="253" spans="1:65" s="2" customFormat="1" ht="24.2" customHeight="1">
      <c r="A253" s="37"/>
      <c r="B253" s="153"/>
      <c r="C253" s="187" t="s">
        <v>1168</v>
      </c>
      <c r="D253" s="187" t="s">
        <v>331</v>
      </c>
      <c r="E253" s="188" t="s">
        <v>7462</v>
      </c>
      <c r="F253" s="189" t="s">
        <v>7463</v>
      </c>
      <c r="G253" s="190" t="s">
        <v>5930</v>
      </c>
      <c r="H253" s="191">
        <v>4</v>
      </c>
      <c r="I253" s="192"/>
      <c r="J253" s="192"/>
      <c r="K253" s="191">
        <f t="shared" si="57"/>
        <v>0</v>
      </c>
      <c r="L253" s="193"/>
      <c r="M253" s="38"/>
      <c r="N253" s="194" t="s">
        <v>1</v>
      </c>
      <c r="O253" s="195" t="s">
        <v>47</v>
      </c>
      <c r="P253" s="196">
        <f t="shared" si="58"/>
        <v>0</v>
      </c>
      <c r="Q253" s="196">
        <f t="shared" si="59"/>
        <v>0</v>
      </c>
      <c r="R253" s="196">
        <f t="shared" si="60"/>
        <v>0</v>
      </c>
      <c r="S253" s="66"/>
      <c r="T253" s="197">
        <f t="shared" si="61"/>
        <v>0</v>
      </c>
      <c r="U253" s="197">
        <v>0</v>
      </c>
      <c r="V253" s="197">
        <f t="shared" si="62"/>
        <v>0</v>
      </c>
      <c r="W253" s="197">
        <v>0</v>
      </c>
      <c r="X253" s="198">
        <f t="shared" si="63"/>
        <v>0</v>
      </c>
      <c r="Y253" s="37"/>
      <c r="Z253" s="37"/>
      <c r="AA253" s="37"/>
      <c r="AB253" s="37"/>
      <c r="AC253" s="37"/>
      <c r="AD253" s="37"/>
      <c r="AE253" s="37"/>
      <c r="AR253" s="199" t="s">
        <v>335</v>
      </c>
      <c r="AT253" s="199" t="s">
        <v>331</v>
      </c>
      <c r="AU253" s="199" t="s">
        <v>90</v>
      </c>
      <c r="AY253" s="19" t="s">
        <v>329</v>
      </c>
      <c r="BE253" s="115">
        <f t="shared" si="64"/>
        <v>0</v>
      </c>
      <c r="BF253" s="115">
        <f t="shared" si="65"/>
        <v>0</v>
      </c>
      <c r="BG253" s="115">
        <f t="shared" si="66"/>
        <v>0</v>
      </c>
      <c r="BH253" s="115">
        <f t="shared" si="67"/>
        <v>0</v>
      </c>
      <c r="BI253" s="115">
        <f t="shared" si="68"/>
        <v>0</v>
      </c>
      <c r="BJ253" s="19" t="s">
        <v>96</v>
      </c>
      <c r="BK253" s="200">
        <f t="shared" si="69"/>
        <v>0</v>
      </c>
      <c r="BL253" s="19" t="s">
        <v>335</v>
      </c>
      <c r="BM253" s="199" t="s">
        <v>2548</v>
      </c>
    </row>
    <row r="254" spans="1:65" s="2" customFormat="1" ht="16.5" customHeight="1">
      <c r="A254" s="37"/>
      <c r="B254" s="153"/>
      <c r="C254" s="233" t="s">
        <v>1172</v>
      </c>
      <c r="D254" s="233" t="s">
        <v>483</v>
      </c>
      <c r="E254" s="234" t="s">
        <v>7464</v>
      </c>
      <c r="F254" s="235" t="s">
        <v>7465</v>
      </c>
      <c r="G254" s="236" t="s">
        <v>646</v>
      </c>
      <c r="H254" s="237">
        <v>2</v>
      </c>
      <c r="I254" s="238"/>
      <c r="J254" s="239"/>
      <c r="K254" s="237">
        <f t="shared" si="57"/>
        <v>0</v>
      </c>
      <c r="L254" s="239"/>
      <c r="M254" s="240"/>
      <c r="N254" s="241" t="s">
        <v>1</v>
      </c>
      <c r="O254" s="195" t="s">
        <v>47</v>
      </c>
      <c r="P254" s="196">
        <f t="shared" si="58"/>
        <v>0</v>
      </c>
      <c r="Q254" s="196">
        <f t="shared" si="59"/>
        <v>0</v>
      </c>
      <c r="R254" s="196">
        <f t="shared" si="60"/>
        <v>0</v>
      </c>
      <c r="S254" s="66"/>
      <c r="T254" s="197">
        <f t="shared" si="61"/>
        <v>0</v>
      </c>
      <c r="U254" s="197">
        <v>0</v>
      </c>
      <c r="V254" s="197">
        <f t="shared" si="62"/>
        <v>0</v>
      </c>
      <c r="W254" s="197">
        <v>0</v>
      </c>
      <c r="X254" s="198">
        <f t="shared" si="63"/>
        <v>0</v>
      </c>
      <c r="Y254" s="37"/>
      <c r="Z254" s="37"/>
      <c r="AA254" s="37"/>
      <c r="AB254" s="37"/>
      <c r="AC254" s="37"/>
      <c r="AD254" s="37"/>
      <c r="AE254" s="37"/>
      <c r="AR254" s="199" t="s">
        <v>364</v>
      </c>
      <c r="AT254" s="199" t="s">
        <v>483</v>
      </c>
      <c r="AU254" s="199" t="s">
        <v>90</v>
      </c>
      <c r="AY254" s="19" t="s">
        <v>329</v>
      </c>
      <c r="BE254" s="115">
        <f t="shared" si="64"/>
        <v>0</v>
      </c>
      <c r="BF254" s="115">
        <f t="shared" si="65"/>
        <v>0</v>
      </c>
      <c r="BG254" s="115">
        <f t="shared" si="66"/>
        <v>0</v>
      </c>
      <c r="BH254" s="115">
        <f t="shared" si="67"/>
        <v>0</v>
      </c>
      <c r="BI254" s="115">
        <f t="shared" si="68"/>
        <v>0</v>
      </c>
      <c r="BJ254" s="19" t="s">
        <v>96</v>
      </c>
      <c r="BK254" s="200">
        <f t="shared" si="69"/>
        <v>0</v>
      </c>
      <c r="BL254" s="19" t="s">
        <v>335</v>
      </c>
      <c r="BM254" s="199" t="s">
        <v>2556</v>
      </c>
    </row>
    <row r="255" spans="1:65" s="2" customFormat="1" ht="16.5" customHeight="1">
      <c r="A255" s="37"/>
      <c r="B255" s="153"/>
      <c r="C255" s="187" t="s">
        <v>1176</v>
      </c>
      <c r="D255" s="187" t="s">
        <v>331</v>
      </c>
      <c r="E255" s="188" t="s">
        <v>7466</v>
      </c>
      <c r="F255" s="189" t="s">
        <v>7467</v>
      </c>
      <c r="G255" s="190" t="s">
        <v>5930</v>
      </c>
      <c r="H255" s="191">
        <v>2</v>
      </c>
      <c r="I255" s="192"/>
      <c r="J255" s="192"/>
      <c r="K255" s="191">
        <f t="shared" si="57"/>
        <v>0</v>
      </c>
      <c r="L255" s="193"/>
      <c r="M255" s="38"/>
      <c r="N255" s="194" t="s">
        <v>1</v>
      </c>
      <c r="O255" s="195" t="s">
        <v>47</v>
      </c>
      <c r="P255" s="196">
        <f t="shared" si="58"/>
        <v>0</v>
      </c>
      <c r="Q255" s="196">
        <f t="shared" si="59"/>
        <v>0</v>
      </c>
      <c r="R255" s="196">
        <f t="shared" si="60"/>
        <v>0</v>
      </c>
      <c r="S255" s="66"/>
      <c r="T255" s="197">
        <f t="shared" si="61"/>
        <v>0</v>
      </c>
      <c r="U255" s="197">
        <v>0</v>
      </c>
      <c r="V255" s="197">
        <f t="shared" si="62"/>
        <v>0</v>
      </c>
      <c r="W255" s="197">
        <v>0</v>
      </c>
      <c r="X255" s="198">
        <f t="shared" si="63"/>
        <v>0</v>
      </c>
      <c r="Y255" s="37"/>
      <c r="Z255" s="37"/>
      <c r="AA255" s="37"/>
      <c r="AB255" s="37"/>
      <c r="AC255" s="37"/>
      <c r="AD255" s="37"/>
      <c r="AE255" s="37"/>
      <c r="AR255" s="199" t="s">
        <v>335</v>
      </c>
      <c r="AT255" s="199" t="s">
        <v>331</v>
      </c>
      <c r="AU255" s="199" t="s">
        <v>90</v>
      </c>
      <c r="AY255" s="19" t="s">
        <v>329</v>
      </c>
      <c r="BE255" s="115">
        <f t="shared" si="64"/>
        <v>0</v>
      </c>
      <c r="BF255" s="115">
        <f t="shared" si="65"/>
        <v>0</v>
      </c>
      <c r="BG255" s="115">
        <f t="shared" si="66"/>
        <v>0</v>
      </c>
      <c r="BH255" s="115">
        <f t="shared" si="67"/>
        <v>0</v>
      </c>
      <c r="BI255" s="115">
        <f t="shared" si="68"/>
        <v>0</v>
      </c>
      <c r="BJ255" s="19" t="s">
        <v>96</v>
      </c>
      <c r="BK255" s="200">
        <f t="shared" si="69"/>
        <v>0</v>
      </c>
      <c r="BL255" s="19" t="s">
        <v>335</v>
      </c>
      <c r="BM255" s="199" t="s">
        <v>2564</v>
      </c>
    </row>
    <row r="256" spans="1:65" s="2" customFormat="1" ht="16.5" customHeight="1">
      <c r="A256" s="37"/>
      <c r="B256" s="153"/>
      <c r="C256" s="233" t="s">
        <v>1180</v>
      </c>
      <c r="D256" s="233" t="s">
        <v>483</v>
      </c>
      <c r="E256" s="234" t="s">
        <v>7468</v>
      </c>
      <c r="F256" s="235" t="s">
        <v>7469</v>
      </c>
      <c r="G256" s="236" t="s">
        <v>646</v>
      </c>
      <c r="H256" s="237">
        <v>2</v>
      </c>
      <c r="I256" s="238"/>
      <c r="J256" s="239"/>
      <c r="K256" s="237">
        <f t="shared" si="57"/>
        <v>0</v>
      </c>
      <c r="L256" s="239"/>
      <c r="M256" s="240"/>
      <c r="N256" s="241" t="s">
        <v>1</v>
      </c>
      <c r="O256" s="195" t="s">
        <v>47</v>
      </c>
      <c r="P256" s="196">
        <f t="shared" si="58"/>
        <v>0</v>
      </c>
      <c r="Q256" s="196">
        <f t="shared" si="59"/>
        <v>0</v>
      </c>
      <c r="R256" s="196">
        <f t="shared" si="60"/>
        <v>0</v>
      </c>
      <c r="S256" s="66"/>
      <c r="T256" s="197">
        <f t="shared" si="61"/>
        <v>0</v>
      </c>
      <c r="U256" s="197">
        <v>0</v>
      </c>
      <c r="V256" s="197">
        <f t="shared" si="62"/>
        <v>0</v>
      </c>
      <c r="W256" s="197">
        <v>0</v>
      </c>
      <c r="X256" s="198">
        <f t="shared" si="63"/>
        <v>0</v>
      </c>
      <c r="Y256" s="37"/>
      <c r="Z256" s="37"/>
      <c r="AA256" s="37"/>
      <c r="AB256" s="37"/>
      <c r="AC256" s="37"/>
      <c r="AD256" s="37"/>
      <c r="AE256" s="37"/>
      <c r="AR256" s="199" t="s">
        <v>364</v>
      </c>
      <c r="AT256" s="199" t="s">
        <v>483</v>
      </c>
      <c r="AU256" s="199" t="s">
        <v>90</v>
      </c>
      <c r="AY256" s="19" t="s">
        <v>329</v>
      </c>
      <c r="BE256" s="115">
        <f t="shared" si="64"/>
        <v>0</v>
      </c>
      <c r="BF256" s="115">
        <f t="shared" si="65"/>
        <v>0</v>
      </c>
      <c r="BG256" s="115">
        <f t="shared" si="66"/>
        <v>0</v>
      </c>
      <c r="BH256" s="115">
        <f t="shared" si="67"/>
        <v>0</v>
      </c>
      <c r="BI256" s="115">
        <f t="shared" si="68"/>
        <v>0</v>
      </c>
      <c r="BJ256" s="19" t="s">
        <v>96</v>
      </c>
      <c r="BK256" s="200">
        <f t="shared" si="69"/>
        <v>0</v>
      </c>
      <c r="BL256" s="19" t="s">
        <v>335</v>
      </c>
      <c r="BM256" s="199" t="s">
        <v>2580</v>
      </c>
    </row>
    <row r="257" spans="1:65" s="2" customFormat="1" ht="24.2" customHeight="1">
      <c r="A257" s="37"/>
      <c r="B257" s="153"/>
      <c r="C257" s="187" t="s">
        <v>1184</v>
      </c>
      <c r="D257" s="187" t="s">
        <v>331</v>
      </c>
      <c r="E257" s="188" t="s">
        <v>7470</v>
      </c>
      <c r="F257" s="189" t="s">
        <v>7471</v>
      </c>
      <c r="G257" s="190" t="s">
        <v>5930</v>
      </c>
      <c r="H257" s="191">
        <v>2</v>
      </c>
      <c r="I257" s="192"/>
      <c r="J257" s="192"/>
      <c r="K257" s="191">
        <f t="shared" si="57"/>
        <v>0</v>
      </c>
      <c r="L257" s="193"/>
      <c r="M257" s="38"/>
      <c r="N257" s="194" t="s">
        <v>1</v>
      </c>
      <c r="O257" s="195" t="s">
        <v>47</v>
      </c>
      <c r="P257" s="196">
        <f t="shared" si="58"/>
        <v>0</v>
      </c>
      <c r="Q257" s="196">
        <f t="shared" si="59"/>
        <v>0</v>
      </c>
      <c r="R257" s="196">
        <f t="shared" si="60"/>
        <v>0</v>
      </c>
      <c r="S257" s="66"/>
      <c r="T257" s="197">
        <f t="shared" si="61"/>
        <v>0</v>
      </c>
      <c r="U257" s="197">
        <v>0</v>
      </c>
      <c r="V257" s="197">
        <f t="shared" si="62"/>
        <v>0</v>
      </c>
      <c r="W257" s="197">
        <v>0</v>
      </c>
      <c r="X257" s="198">
        <f t="shared" si="63"/>
        <v>0</v>
      </c>
      <c r="Y257" s="37"/>
      <c r="Z257" s="37"/>
      <c r="AA257" s="37"/>
      <c r="AB257" s="37"/>
      <c r="AC257" s="37"/>
      <c r="AD257" s="37"/>
      <c r="AE257" s="37"/>
      <c r="AR257" s="199" t="s">
        <v>335</v>
      </c>
      <c r="AT257" s="199" t="s">
        <v>331</v>
      </c>
      <c r="AU257" s="199" t="s">
        <v>90</v>
      </c>
      <c r="AY257" s="19" t="s">
        <v>329</v>
      </c>
      <c r="BE257" s="115">
        <f t="shared" si="64"/>
        <v>0</v>
      </c>
      <c r="BF257" s="115">
        <f t="shared" si="65"/>
        <v>0</v>
      </c>
      <c r="BG257" s="115">
        <f t="shared" si="66"/>
        <v>0</v>
      </c>
      <c r="BH257" s="115">
        <f t="shared" si="67"/>
        <v>0</v>
      </c>
      <c r="BI257" s="115">
        <f t="shared" si="68"/>
        <v>0</v>
      </c>
      <c r="BJ257" s="19" t="s">
        <v>96</v>
      </c>
      <c r="BK257" s="200">
        <f t="shared" si="69"/>
        <v>0</v>
      </c>
      <c r="BL257" s="19" t="s">
        <v>335</v>
      </c>
      <c r="BM257" s="199" t="s">
        <v>2586</v>
      </c>
    </row>
    <row r="258" spans="1:65" s="2" customFormat="1" ht="16.5" customHeight="1">
      <c r="A258" s="37"/>
      <c r="B258" s="153"/>
      <c r="C258" s="233" t="s">
        <v>1188</v>
      </c>
      <c r="D258" s="233" t="s">
        <v>483</v>
      </c>
      <c r="E258" s="234" t="s">
        <v>7472</v>
      </c>
      <c r="F258" s="235" t="s">
        <v>7473</v>
      </c>
      <c r="G258" s="236" t="s">
        <v>646</v>
      </c>
      <c r="H258" s="237">
        <v>2</v>
      </c>
      <c r="I258" s="238"/>
      <c r="J258" s="239"/>
      <c r="K258" s="237">
        <f t="shared" si="57"/>
        <v>0</v>
      </c>
      <c r="L258" s="239"/>
      <c r="M258" s="240"/>
      <c r="N258" s="241" t="s">
        <v>1</v>
      </c>
      <c r="O258" s="195" t="s">
        <v>47</v>
      </c>
      <c r="P258" s="196">
        <f t="shared" si="58"/>
        <v>0</v>
      </c>
      <c r="Q258" s="196">
        <f t="shared" si="59"/>
        <v>0</v>
      </c>
      <c r="R258" s="196">
        <f t="shared" si="60"/>
        <v>0</v>
      </c>
      <c r="S258" s="66"/>
      <c r="T258" s="197">
        <f t="shared" si="61"/>
        <v>0</v>
      </c>
      <c r="U258" s="197">
        <v>0</v>
      </c>
      <c r="V258" s="197">
        <f t="shared" si="62"/>
        <v>0</v>
      </c>
      <c r="W258" s="197">
        <v>0</v>
      </c>
      <c r="X258" s="198">
        <f t="shared" si="63"/>
        <v>0</v>
      </c>
      <c r="Y258" s="37"/>
      <c r="Z258" s="37"/>
      <c r="AA258" s="37"/>
      <c r="AB258" s="37"/>
      <c r="AC258" s="37"/>
      <c r="AD258" s="37"/>
      <c r="AE258" s="37"/>
      <c r="AR258" s="199" t="s">
        <v>364</v>
      </c>
      <c r="AT258" s="199" t="s">
        <v>483</v>
      </c>
      <c r="AU258" s="199" t="s">
        <v>90</v>
      </c>
      <c r="AY258" s="19" t="s">
        <v>329</v>
      </c>
      <c r="BE258" s="115">
        <f t="shared" si="64"/>
        <v>0</v>
      </c>
      <c r="BF258" s="115">
        <f t="shared" si="65"/>
        <v>0</v>
      </c>
      <c r="BG258" s="115">
        <f t="shared" si="66"/>
        <v>0</v>
      </c>
      <c r="BH258" s="115">
        <f t="shared" si="67"/>
        <v>0</v>
      </c>
      <c r="BI258" s="115">
        <f t="shared" si="68"/>
        <v>0</v>
      </c>
      <c r="BJ258" s="19" t="s">
        <v>96</v>
      </c>
      <c r="BK258" s="200">
        <f t="shared" si="69"/>
        <v>0</v>
      </c>
      <c r="BL258" s="19" t="s">
        <v>335</v>
      </c>
      <c r="BM258" s="199" t="s">
        <v>2600</v>
      </c>
    </row>
    <row r="259" spans="1:65" s="2" customFormat="1" ht="21.75" customHeight="1">
      <c r="A259" s="37"/>
      <c r="B259" s="153"/>
      <c r="C259" s="187" t="s">
        <v>1192</v>
      </c>
      <c r="D259" s="187" t="s">
        <v>331</v>
      </c>
      <c r="E259" s="188" t="s">
        <v>7474</v>
      </c>
      <c r="F259" s="189" t="s">
        <v>7475</v>
      </c>
      <c r="G259" s="190" t="s">
        <v>5930</v>
      </c>
      <c r="H259" s="191">
        <v>2</v>
      </c>
      <c r="I259" s="192"/>
      <c r="J259" s="192"/>
      <c r="K259" s="191">
        <f t="shared" si="57"/>
        <v>0</v>
      </c>
      <c r="L259" s="193"/>
      <c r="M259" s="38"/>
      <c r="N259" s="194" t="s">
        <v>1</v>
      </c>
      <c r="O259" s="195" t="s">
        <v>47</v>
      </c>
      <c r="P259" s="196">
        <f t="shared" si="58"/>
        <v>0</v>
      </c>
      <c r="Q259" s="196">
        <f t="shared" si="59"/>
        <v>0</v>
      </c>
      <c r="R259" s="196">
        <f t="shared" si="60"/>
        <v>0</v>
      </c>
      <c r="S259" s="66"/>
      <c r="T259" s="197">
        <f t="shared" si="61"/>
        <v>0</v>
      </c>
      <c r="U259" s="197">
        <v>0</v>
      </c>
      <c r="V259" s="197">
        <f t="shared" si="62"/>
        <v>0</v>
      </c>
      <c r="W259" s="197">
        <v>0</v>
      </c>
      <c r="X259" s="198">
        <f t="shared" si="63"/>
        <v>0</v>
      </c>
      <c r="Y259" s="37"/>
      <c r="Z259" s="37"/>
      <c r="AA259" s="37"/>
      <c r="AB259" s="37"/>
      <c r="AC259" s="37"/>
      <c r="AD259" s="37"/>
      <c r="AE259" s="37"/>
      <c r="AR259" s="199" t="s">
        <v>335</v>
      </c>
      <c r="AT259" s="199" t="s">
        <v>331</v>
      </c>
      <c r="AU259" s="199" t="s">
        <v>90</v>
      </c>
      <c r="AY259" s="19" t="s">
        <v>329</v>
      </c>
      <c r="BE259" s="115">
        <f t="shared" si="64"/>
        <v>0</v>
      </c>
      <c r="BF259" s="115">
        <f t="shared" si="65"/>
        <v>0</v>
      </c>
      <c r="BG259" s="115">
        <f t="shared" si="66"/>
        <v>0</v>
      </c>
      <c r="BH259" s="115">
        <f t="shared" si="67"/>
        <v>0</v>
      </c>
      <c r="BI259" s="115">
        <f t="shared" si="68"/>
        <v>0</v>
      </c>
      <c r="BJ259" s="19" t="s">
        <v>96</v>
      </c>
      <c r="BK259" s="200">
        <f t="shared" si="69"/>
        <v>0</v>
      </c>
      <c r="BL259" s="19" t="s">
        <v>335</v>
      </c>
      <c r="BM259" s="199" t="s">
        <v>4268</v>
      </c>
    </row>
    <row r="260" spans="1:65" s="2" customFormat="1" ht="16.5" customHeight="1">
      <c r="A260" s="37"/>
      <c r="B260" s="153"/>
      <c r="C260" s="233" t="s">
        <v>1196</v>
      </c>
      <c r="D260" s="233" t="s">
        <v>483</v>
      </c>
      <c r="E260" s="234" t="s">
        <v>7476</v>
      </c>
      <c r="F260" s="235" t="s">
        <v>7477</v>
      </c>
      <c r="G260" s="236" t="s">
        <v>646</v>
      </c>
      <c r="H260" s="237">
        <v>1</v>
      </c>
      <c r="I260" s="238"/>
      <c r="J260" s="239"/>
      <c r="K260" s="237">
        <f t="shared" si="57"/>
        <v>0</v>
      </c>
      <c r="L260" s="239"/>
      <c r="M260" s="240"/>
      <c r="N260" s="241" t="s">
        <v>1</v>
      </c>
      <c r="O260" s="195" t="s">
        <v>47</v>
      </c>
      <c r="P260" s="196">
        <f t="shared" si="58"/>
        <v>0</v>
      </c>
      <c r="Q260" s="196">
        <f t="shared" si="59"/>
        <v>0</v>
      </c>
      <c r="R260" s="196">
        <f t="shared" si="60"/>
        <v>0</v>
      </c>
      <c r="S260" s="66"/>
      <c r="T260" s="197">
        <f t="shared" si="61"/>
        <v>0</v>
      </c>
      <c r="U260" s="197">
        <v>0</v>
      </c>
      <c r="V260" s="197">
        <f t="shared" si="62"/>
        <v>0</v>
      </c>
      <c r="W260" s="197">
        <v>0</v>
      </c>
      <c r="X260" s="198">
        <f t="shared" si="63"/>
        <v>0</v>
      </c>
      <c r="Y260" s="37"/>
      <c r="Z260" s="37"/>
      <c r="AA260" s="37"/>
      <c r="AB260" s="37"/>
      <c r="AC260" s="37"/>
      <c r="AD260" s="37"/>
      <c r="AE260" s="37"/>
      <c r="AR260" s="199" t="s">
        <v>364</v>
      </c>
      <c r="AT260" s="199" t="s">
        <v>483</v>
      </c>
      <c r="AU260" s="199" t="s">
        <v>90</v>
      </c>
      <c r="AY260" s="19" t="s">
        <v>329</v>
      </c>
      <c r="BE260" s="115">
        <f t="shared" si="64"/>
        <v>0</v>
      </c>
      <c r="BF260" s="115">
        <f t="shared" si="65"/>
        <v>0</v>
      </c>
      <c r="BG260" s="115">
        <f t="shared" si="66"/>
        <v>0</v>
      </c>
      <c r="BH260" s="115">
        <f t="shared" si="67"/>
        <v>0</v>
      </c>
      <c r="BI260" s="115">
        <f t="shared" si="68"/>
        <v>0</v>
      </c>
      <c r="BJ260" s="19" t="s">
        <v>96</v>
      </c>
      <c r="BK260" s="200">
        <f t="shared" si="69"/>
        <v>0</v>
      </c>
      <c r="BL260" s="19" t="s">
        <v>335</v>
      </c>
      <c r="BM260" s="199" t="s">
        <v>4275</v>
      </c>
    </row>
    <row r="261" spans="1:65" s="2" customFormat="1" ht="16.5" customHeight="1">
      <c r="A261" s="37"/>
      <c r="B261" s="153"/>
      <c r="C261" s="187" t="s">
        <v>1200</v>
      </c>
      <c r="D261" s="187" t="s">
        <v>331</v>
      </c>
      <c r="E261" s="188" t="s">
        <v>7235</v>
      </c>
      <c r="F261" s="189" t="s">
        <v>7478</v>
      </c>
      <c r="G261" s="190" t="s">
        <v>5930</v>
      </c>
      <c r="H261" s="191">
        <v>1</v>
      </c>
      <c r="I261" s="192"/>
      <c r="J261" s="192"/>
      <c r="K261" s="191">
        <f t="shared" si="57"/>
        <v>0</v>
      </c>
      <c r="L261" s="193"/>
      <c r="M261" s="38"/>
      <c r="N261" s="194" t="s">
        <v>1</v>
      </c>
      <c r="O261" s="195" t="s">
        <v>47</v>
      </c>
      <c r="P261" s="196">
        <f t="shared" si="58"/>
        <v>0</v>
      </c>
      <c r="Q261" s="196">
        <f t="shared" si="59"/>
        <v>0</v>
      </c>
      <c r="R261" s="196">
        <f t="shared" si="60"/>
        <v>0</v>
      </c>
      <c r="S261" s="66"/>
      <c r="T261" s="197">
        <f t="shared" si="61"/>
        <v>0</v>
      </c>
      <c r="U261" s="197">
        <v>0</v>
      </c>
      <c r="V261" s="197">
        <f t="shared" si="62"/>
        <v>0</v>
      </c>
      <c r="W261" s="197">
        <v>0</v>
      </c>
      <c r="X261" s="198">
        <f t="shared" si="63"/>
        <v>0</v>
      </c>
      <c r="Y261" s="37"/>
      <c r="Z261" s="37"/>
      <c r="AA261" s="37"/>
      <c r="AB261" s="37"/>
      <c r="AC261" s="37"/>
      <c r="AD261" s="37"/>
      <c r="AE261" s="37"/>
      <c r="AR261" s="199" t="s">
        <v>335</v>
      </c>
      <c r="AT261" s="199" t="s">
        <v>331</v>
      </c>
      <c r="AU261" s="199" t="s">
        <v>90</v>
      </c>
      <c r="AY261" s="19" t="s">
        <v>329</v>
      </c>
      <c r="BE261" s="115">
        <f t="shared" si="64"/>
        <v>0</v>
      </c>
      <c r="BF261" s="115">
        <f t="shared" si="65"/>
        <v>0</v>
      </c>
      <c r="BG261" s="115">
        <f t="shared" si="66"/>
        <v>0</v>
      </c>
      <c r="BH261" s="115">
        <f t="shared" si="67"/>
        <v>0</v>
      </c>
      <c r="BI261" s="115">
        <f t="shared" si="68"/>
        <v>0</v>
      </c>
      <c r="BJ261" s="19" t="s">
        <v>96</v>
      </c>
      <c r="BK261" s="200">
        <f t="shared" si="69"/>
        <v>0</v>
      </c>
      <c r="BL261" s="19" t="s">
        <v>335</v>
      </c>
      <c r="BM261" s="199" t="s">
        <v>4286</v>
      </c>
    </row>
    <row r="262" spans="1:65" s="2" customFormat="1" ht="16.5" customHeight="1">
      <c r="A262" s="37"/>
      <c r="B262" s="153"/>
      <c r="C262" s="233" t="s">
        <v>1204</v>
      </c>
      <c r="D262" s="233" t="s">
        <v>483</v>
      </c>
      <c r="E262" s="234" t="s">
        <v>7479</v>
      </c>
      <c r="F262" s="235" t="s">
        <v>7480</v>
      </c>
      <c r="G262" s="236" t="s">
        <v>646</v>
      </c>
      <c r="H262" s="237">
        <v>1</v>
      </c>
      <c r="I262" s="238"/>
      <c r="J262" s="239"/>
      <c r="K262" s="237">
        <f t="shared" si="57"/>
        <v>0</v>
      </c>
      <c r="L262" s="239"/>
      <c r="M262" s="240"/>
      <c r="N262" s="241" t="s">
        <v>1</v>
      </c>
      <c r="O262" s="195" t="s">
        <v>47</v>
      </c>
      <c r="P262" s="196">
        <f t="shared" si="58"/>
        <v>0</v>
      </c>
      <c r="Q262" s="196">
        <f t="shared" si="59"/>
        <v>0</v>
      </c>
      <c r="R262" s="196">
        <f t="shared" si="60"/>
        <v>0</v>
      </c>
      <c r="S262" s="66"/>
      <c r="T262" s="197">
        <f t="shared" si="61"/>
        <v>0</v>
      </c>
      <c r="U262" s="197">
        <v>0</v>
      </c>
      <c r="V262" s="197">
        <f t="shared" si="62"/>
        <v>0</v>
      </c>
      <c r="W262" s="197">
        <v>0</v>
      </c>
      <c r="X262" s="198">
        <f t="shared" si="63"/>
        <v>0</v>
      </c>
      <c r="Y262" s="37"/>
      <c r="Z262" s="37"/>
      <c r="AA262" s="37"/>
      <c r="AB262" s="37"/>
      <c r="AC262" s="37"/>
      <c r="AD262" s="37"/>
      <c r="AE262" s="37"/>
      <c r="AR262" s="199" t="s">
        <v>364</v>
      </c>
      <c r="AT262" s="199" t="s">
        <v>483</v>
      </c>
      <c r="AU262" s="199" t="s">
        <v>90</v>
      </c>
      <c r="AY262" s="19" t="s">
        <v>329</v>
      </c>
      <c r="BE262" s="115">
        <f t="shared" si="64"/>
        <v>0</v>
      </c>
      <c r="BF262" s="115">
        <f t="shared" si="65"/>
        <v>0</v>
      </c>
      <c r="BG262" s="115">
        <f t="shared" si="66"/>
        <v>0</v>
      </c>
      <c r="BH262" s="115">
        <f t="shared" si="67"/>
        <v>0</v>
      </c>
      <c r="BI262" s="115">
        <f t="shared" si="68"/>
        <v>0</v>
      </c>
      <c r="BJ262" s="19" t="s">
        <v>96</v>
      </c>
      <c r="BK262" s="200">
        <f t="shared" si="69"/>
        <v>0</v>
      </c>
      <c r="BL262" s="19" t="s">
        <v>335</v>
      </c>
      <c r="BM262" s="199" t="s">
        <v>4294</v>
      </c>
    </row>
    <row r="263" spans="1:65" s="2" customFormat="1" ht="16.5" customHeight="1">
      <c r="A263" s="37"/>
      <c r="B263" s="153"/>
      <c r="C263" s="187" t="s">
        <v>1208</v>
      </c>
      <c r="D263" s="187" t="s">
        <v>331</v>
      </c>
      <c r="E263" s="188" t="s">
        <v>7237</v>
      </c>
      <c r="F263" s="189" t="s">
        <v>7481</v>
      </c>
      <c r="G263" s="190" t="s">
        <v>5930</v>
      </c>
      <c r="H263" s="191">
        <v>1</v>
      </c>
      <c r="I263" s="192"/>
      <c r="J263" s="192"/>
      <c r="K263" s="191">
        <f t="shared" si="57"/>
        <v>0</v>
      </c>
      <c r="L263" s="193"/>
      <c r="M263" s="38"/>
      <c r="N263" s="194" t="s">
        <v>1</v>
      </c>
      <c r="O263" s="195" t="s">
        <v>47</v>
      </c>
      <c r="P263" s="196">
        <f t="shared" si="58"/>
        <v>0</v>
      </c>
      <c r="Q263" s="196">
        <f t="shared" si="59"/>
        <v>0</v>
      </c>
      <c r="R263" s="196">
        <f t="shared" si="60"/>
        <v>0</v>
      </c>
      <c r="S263" s="66"/>
      <c r="T263" s="197">
        <f t="shared" si="61"/>
        <v>0</v>
      </c>
      <c r="U263" s="197">
        <v>0</v>
      </c>
      <c r="V263" s="197">
        <f t="shared" si="62"/>
        <v>0</v>
      </c>
      <c r="W263" s="197">
        <v>0</v>
      </c>
      <c r="X263" s="198">
        <f t="shared" si="63"/>
        <v>0</v>
      </c>
      <c r="Y263" s="37"/>
      <c r="Z263" s="37"/>
      <c r="AA263" s="37"/>
      <c r="AB263" s="37"/>
      <c r="AC263" s="37"/>
      <c r="AD263" s="37"/>
      <c r="AE263" s="37"/>
      <c r="AR263" s="199" t="s">
        <v>335</v>
      </c>
      <c r="AT263" s="199" t="s">
        <v>331</v>
      </c>
      <c r="AU263" s="199" t="s">
        <v>90</v>
      </c>
      <c r="AY263" s="19" t="s">
        <v>329</v>
      </c>
      <c r="BE263" s="115">
        <f t="shared" si="64"/>
        <v>0</v>
      </c>
      <c r="BF263" s="115">
        <f t="shared" si="65"/>
        <v>0</v>
      </c>
      <c r="BG263" s="115">
        <f t="shared" si="66"/>
        <v>0</v>
      </c>
      <c r="BH263" s="115">
        <f t="shared" si="67"/>
        <v>0</v>
      </c>
      <c r="BI263" s="115">
        <f t="shared" si="68"/>
        <v>0</v>
      </c>
      <c r="BJ263" s="19" t="s">
        <v>96</v>
      </c>
      <c r="BK263" s="200">
        <f t="shared" si="69"/>
        <v>0</v>
      </c>
      <c r="BL263" s="19" t="s">
        <v>335</v>
      </c>
      <c r="BM263" s="199" t="s">
        <v>4302</v>
      </c>
    </row>
    <row r="264" spans="1:65" s="2" customFormat="1" ht="16.5" customHeight="1">
      <c r="A264" s="37"/>
      <c r="B264" s="153"/>
      <c r="C264" s="233" t="s">
        <v>1214</v>
      </c>
      <c r="D264" s="233" t="s">
        <v>483</v>
      </c>
      <c r="E264" s="234" t="s">
        <v>7482</v>
      </c>
      <c r="F264" s="235" t="s">
        <v>7483</v>
      </c>
      <c r="G264" s="236" t="s">
        <v>646</v>
      </c>
      <c r="H264" s="237">
        <v>1</v>
      </c>
      <c r="I264" s="238"/>
      <c r="J264" s="239"/>
      <c r="K264" s="237">
        <f t="shared" si="57"/>
        <v>0</v>
      </c>
      <c r="L264" s="239"/>
      <c r="M264" s="240"/>
      <c r="N264" s="241" t="s">
        <v>1</v>
      </c>
      <c r="O264" s="195" t="s">
        <v>47</v>
      </c>
      <c r="P264" s="196">
        <f t="shared" si="58"/>
        <v>0</v>
      </c>
      <c r="Q264" s="196">
        <f t="shared" si="59"/>
        <v>0</v>
      </c>
      <c r="R264" s="196">
        <f t="shared" si="60"/>
        <v>0</v>
      </c>
      <c r="S264" s="66"/>
      <c r="T264" s="197">
        <f t="shared" si="61"/>
        <v>0</v>
      </c>
      <c r="U264" s="197">
        <v>0</v>
      </c>
      <c r="V264" s="197">
        <f t="shared" si="62"/>
        <v>0</v>
      </c>
      <c r="W264" s="197">
        <v>0</v>
      </c>
      <c r="X264" s="198">
        <f t="shared" si="63"/>
        <v>0</v>
      </c>
      <c r="Y264" s="37"/>
      <c r="Z264" s="37"/>
      <c r="AA264" s="37"/>
      <c r="AB264" s="37"/>
      <c r="AC264" s="37"/>
      <c r="AD264" s="37"/>
      <c r="AE264" s="37"/>
      <c r="AR264" s="199" t="s">
        <v>364</v>
      </c>
      <c r="AT264" s="199" t="s">
        <v>483</v>
      </c>
      <c r="AU264" s="199" t="s">
        <v>90</v>
      </c>
      <c r="AY264" s="19" t="s">
        <v>329</v>
      </c>
      <c r="BE264" s="115">
        <f t="shared" si="64"/>
        <v>0</v>
      </c>
      <c r="BF264" s="115">
        <f t="shared" si="65"/>
        <v>0</v>
      </c>
      <c r="BG264" s="115">
        <f t="shared" si="66"/>
        <v>0</v>
      </c>
      <c r="BH264" s="115">
        <f t="shared" si="67"/>
        <v>0</v>
      </c>
      <c r="BI264" s="115">
        <f t="shared" si="68"/>
        <v>0</v>
      </c>
      <c r="BJ264" s="19" t="s">
        <v>96</v>
      </c>
      <c r="BK264" s="200">
        <f t="shared" si="69"/>
        <v>0</v>
      </c>
      <c r="BL264" s="19" t="s">
        <v>335</v>
      </c>
      <c r="BM264" s="199" t="s">
        <v>4310</v>
      </c>
    </row>
    <row r="265" spans="1:65" s="2" customFormat="1" ht="16.5" customHeight="1">
      <c r="A265" s="37"/>
      <c r="B265" s="153"/>
      <c r="C265" s="233" t="s">
        <v>1219</v>
      </c>
      <c r="D265" s="233" t="s">
        <v>483</v>
      </c>
      <c r="E265" s="234" t="s">
        <v>7484</v>
      </c>
      <c r="F265" s="235" t="s">
        <v>7485</v>
      </c>
      <c r="G265" s="236" t="s">
        <v>646</v>
      </c>
      <c r="H265" s="237">
        <v>2</v>
      </c>
      <c r="I265" s="238"/>
      <c r="J265" s="239"/>
      <c r="K265" s="237">
        <f t="shared" si="57"/>
        <v>0</v>
      </c>
      <c r="L265" s="239"/>
      <c r="M265" s="240"/>
      <c r="N265" s="241" t="s">
        <v>1</v>
      </c>
      <c r="O265" s="195" t="s">
        <v>47</v>
      </c>
      <c r="P265" s="196">
        <f t="shared" si="58"/>
        <v>0</v>
      </c>
      <c r="Q265" s="196">
        <f t="shared" si="59"/>
        <v>0</v>
      </c>
      <c r="R265" s="196">
        <f t="shared" si="60"/>
        <v>0</v>
      </c>
      <c r="S265" s="66"/>
      <c r="T265" s="197">
        <f t="shared" si="61"/>
        <v>0</v>
      </c>
      <c r="U265" s="197">
        <v>0</v>
      </c>
      <c r="V265" s="197">
        <f t="shared" si="62"/>
        <v>0</v>
      </c>
      <c r="W265" s="197">
        <v>0</v>
      </c>
      <c r="X265" s="198">
        <f t="shared" si="63"/>
        <v>0</v>
      </c>
      <c r="Y265" s="37"/>
      <c r="Z265" s="37"/>
      <c r="AA265" s="37"/>
      <c r="AB265" s="37"/>
      <c r="AC265" s="37"/>
      <c r="AD265" s="37"/>
      <c r="AE265" s="37"/>
      <c r="AR265" s="199" t="s">
        <v>364</v>
      </c>
      <c r="AT265" s="199" t="s">
        <v>483</v>
      </c>
      <c r="AU265" s="199" t="s">
        <v>90</v>
      </c>
      <c r="AY265" s="19" t="s">
        <v>329</v>
      </c>
      <c r="BE265" s="115">
        <f t="shared" si="64"/>
        <v>0</v>
      </c>
      <c r="BF265" s="115">
        <f t="shared" si="65"/>
        <v>0</v>
      </c>
      <c r="BG265" s="115">
        <f t="shared" si="66"/>
        <v>0</v>
      </c>
      <c r="BH265" s="115">
        <f t="shared" si="67"/>
        <v>0</v>
      </c>
      <c r="BI265" s="115">
        <f t="shared" si="68"/>
        <v>0</v>
      </c>
      <c r="BJ265" s="19" t="s">
        <v>96</v>
      </c>
      <c r="BK265" s="200">
        <f t="shared" si="69"/>
        <v>0</v>
      </c>
      <c r="BL265" s="19" t="s">
        <v>335</v>
      </c>
      <c r="BM265" s="199" t="s">
        <v>4318</v>
      </c>
    </row>
    <row r="266" spans="1:65" s="2" customFormat="1" ht="16.5" customHeight="1">
      <c r="A266" s="37"/>
      <c r="B266" s="153"/>
      <c r="C266" s="233" t="s">
        <v>1223</v>
      </c>
      <c r="D266" s="233" t="s">
        <v>483</v>
      </c>
      <c r="E266" s="234" t="s">
        <v>7486</v>
      </c>
      <c r="F266" s="235" t="s">
        <v>7487</v>
      </c>
      <c r="G266" s="236" t="s">
        <v>646</v>
      </c>
      <c r="H266" s="237">
        <v>1</v>
      </c>
      <c r="I266" s="238"/>
      <c r="J266" s="239"/>
      <c r="K266" s="237">
        <f t="shared" si="57"/>
        <v>0</v>
      </c>
      <c r="L266" s="239"/>
      <c r="M266" s="240"/>
      <c r="N266" s="241" t="s">
        <v>1</v>
      </c>
      <c r="O266" s="195" t="s">
        <v>47</v>
      </c>
      <c r="P266" s="196">
        <f t="shared" si="58"/>
        <v>0</v>
      </c>
      <c r="Q266" s="196">
        <f t="shared" si="59"/>
        <v>0</v>
      </c>
      <c r="R266" s="196">
        <f t="shared" si="60"/>
        <v>0</v>
      </c>
      <c r="S266" s="66"/>
      <c r="T266" s="197">
        <f t="shared" si="61"/>
        <v>0</v>
      </c>
      <c r="U266" s="197">
        <v>0</v>
      </c>
      <c r="V266" s="197">
        <f t="shared" si="62"/>
        <v>0</v>
      </c>
      <c r="W266" s="197">
        <v>0</v>
      </c>
      <c r="X266" s="198">
        <f t="shared" si="63"/>
        <v>0</v>
      </c>
      <c r="Y266" s="37"/>
      <c r="Z266" s="37"/>
      <c r="AA266" s="37"/>
      <c r="AB266" s="37"/>
      <c r="AC266" s="37"/>
      <c r="AD266" s="37"/>
      <c r="AE266" s="37"/>
      <c r="AR266" s="199" t="s">
        <v>364</v>
      </c>
      <c r="AT266" s="199" t="s">
        <v>483</v>
      </c>
      <c r="AU266" s="199" t="s">
        <v>90</v>
      </c>
      <c r="AY266" s="19" t="s">
        <v>329</v>
      </c>
      <c r="BE266" s="115">
        <f t="shared" si="64"/>
        <v>0</v>
      </c>
      <c r="BF266" s="115">
        <f t="shared" si="65"/>
        <v>0</v>
      </c>
      <c r="BG266" s="115">
        <f t="shared" si="66"/>
        <v>0</v>
      </c>
      <c r="BH266" s="115">
        <f t="shared" si="67"/>
        <v>0</v>
      </c>
      <c r="BI266" s="115">
        <f t="shared" si="68"/>
        <v>0</v>
      </c>
      <c r="BJ266" s="19" t="s">
        <v>96</v>
      </c>
      <c r="BK266" s="200">
        <f t="shared" si="69"/>
        <v>0</v>
      </c>
      <c r="BL266" s="19" t="s">
        <v>335</v>
      </c>
      <c r="BM266" s="199" t="s">
        <v>4326</v>
      </c>
    </row>
    <row r="267" spans="1:65" s="2" customFormat="1" ht="16.5" customHeight="1">
      <c r="A267" s="37"/>
      <c r="B267" s="153"/>
      <c r="C267" s="233" t="s">
        <v>1228</v>
      </c>
      <c r="D267" s="233" t="s">
        <v>483</v>
      </c>
      <c r="E267" s="234" t="s">
        <v>7488</v>
      </c>
      <c r="F267" s="235" t="s">
        <v>7489</v>
      </c>
      <c r="G267" s="236" t="s">
        <v>646</v>
      </c>
      <c r="H267" s="237">
        <v>1</v>
      </c>
      <c r="I267" s="238"/>
      <c r="J267" s="239"/>
      <c r="K267" s="237">
        <f t="shared" si="57"/>
        <v>0</v>
      </c>
      <c r="L267" s="239"/>
      <c r="M267" s="240"/>
      <c r="N267" s="241" t="s">
        <v>1</v>
      </c>
      <c r="O267" s="195" t="s">
        <v>47</v>
      </c>
      <c r="P267" s="196">
        <f t="shared" si="58"/>
        <v>0</v>
      </c>
      <c r="Q267" s="196">
        <f t="shared" si="59"/>
        <v>0</v>
      </c>
      <c r="R267" s="196">
        <f t="shared" si="60"/>
        <v>0</v>
      </c>
      <c r="S267" s="66"/>
      <c r="T267" s="197">
        <f t="shared" si="61"/>
        <v>0</v>
      </c>
      <c r="U267" s="197">
        <v>0</v>
      </c>
      <c r="V267" s="197">
        <f t="shared" si="62"/>
        <v>0</v>
      </c>
      <c r="W267" s="197">
        <v>0</v>
      </c>
      <c r="X267" s="198">
        <f t="shared" si="63"/>
        <v>0</v>
      </c>
      <c r="Y267" s="37"/>
      <c r="Z267" s="37"/>
      <c r="AA267" s="37"/>
      <c r="AB267" s="37"/>
      <c r="AC267" s="37"/>
      <c r="AD267" s="37"/>
      <c r="AE267" s="37"/>
      <c r="AR267" s="199" t="s">
        <v>364</v>
      </c>
      <c r="AT267" s="199" t="s">
        <v>483</v>
      </c>
      <c r="AU267" s="199" t="s">
        <v>90</v>
      </c>
      <c r="AY267" s="19" t="s">
        <v>329</v>
      </c>
      <c r="BE267" s="115">
        <f t="shared" si="64"/>
        <v>0</v>
      </c>
      <c r="BF267" s="115">
        <f t="shared" si="65"/>
        <v>0</v>
      </c>
      <c r="BG267" s="115">
        <f t="shared" si="66"/>
        <v>0</v>
      </c>
      <c r="BH267" s="115">
        <f t="shared" si="67"/>
        <v>0</v>
      </c>
      <c r="BI267" s="115">
        <f t="shared" si="68"/>
        <v>0</v>
      </c>
      <c r="BJ267" s="19" t="s">
        <v>96</v>
      </c>
      <c r="BK267" s="200">
        <f t="shared" si="69"/>
        <v>0</v>
      </c>
      <c r="BL267" s="19" t="s">
        <v>335</v>
      </c>
      <c r="BM267" s="199" t="s">
        <v>4334</v>
      </c>
    </row>
    <row r="268" spans="1:65" s="2" customFormat="1" ht="16.5" customHeight="1">
      <c r="A268" s="37"/>
      <c r="B268" s="153"/>
      <c r="C268" s="233" t="s">
        <v>1232</v>
      </c>
      <c r="D268" s="233" t="s">
        <v>483</v>
      </c>
      <c r="E268" s="234" t="s">
        <v>7490</v>
      </c>
      <c r="F268" s="235" t="s">
        <v>7491</v>
      </c>
      <c r="G268" s="236" t="s">
        <v>646</v>
      </c>
      <c r="H268" s="237">
        <v>1</v>
      </c>
      <c r="I268" s="238"/>
      <c r="J268" s="239"/>
      <c r="K268" s="237">
        <f t="shared" si="57"/>
        <v>0</v>
      </c>
      <c r="L268" s="239"/>
      <c r="M268" s="240"/>
      <c r="N268" s="241" t="s">
        <v>1</v>
      </c>
      <c r="O268" s="195" t="s">
        <v>47</v>
      </c>
      <c r="P268" s="196">
        <f t="shared" si="58"/>
        <v>0</v>
      </c>
      <c r="Q268" s="196">
        <f t="shared" si="59"/>
        <v>0</v>
      </c>
      <c r="R268" s="196">
        <f t="shared" si="60"/>
        <v>0</v>
      </c>
      <c r="S268" s="66"/>
      <c r="T268" s="197">
        <f t="shared" si="61"/>
        <v>0</v>
      </c>
      <c r="U268" s="197">
        <v>0</v>
      </c>
      <c r="V268" s="197">
        <f t="shared" si="62"/>
        <v>0</v>
      </c>
      <c r="W268" s="197">
        <v>0</v>
      </c>
      <c r="X268" s="198">
        <f t="shared" si="63"/>
        <v>0</v>
      </c>
      <c r="Y268" s="37"/>
      <c r="Z268" s="37"/>
      <c r="AA268" s="37"/>
      <c r="AB268" s="37"/>
      <c r="AC268" s="37"/>
      <c r="AD268" s="37"/>
      <c r="AE268" s="37"/>
      <c r="AR268" s="199" t="s">
        <v>364</v>
      </c>
      <c r="AT268" s="199" t="s">
        <v>483</v>
      </c>
      <c r="AU268" s="199" t="s">
        <v>90</v>
      </c>
      <c r="AY268" s="19" t="s">
        <v>329</v>
      </c>
      <c r="BE268" s="115">
        <f t="shared" si="64"/>
        <v>0</v>
      </c>
      <c r="BF268" s="115">
        <f t="shared" si="65"/>
        <v>0</v>
      </c>
      <c r="BG268" s="115">
        <f t="shared" si="66"/>
        <v>0</v>
      </c>
      <c r="BH268" s="115">
        <f t="shared" si="67"/>
        <v>0</v>
      </c>
      <c r="BI268" s="115">
        <f t="shared" si="68"/>
        <v>0</v>
      </c>
      <c r="BJ268" s="19" t="s">
        <v>96</v>
      </c>
      <c r="BK268" s="200">
        <f t="shared" si="69"/>
        <v>0</v>
      </c>
      <c r="BL268" s="19" t="s">
        <v>335</v>
      </c>
      <c r="BM268" s="199" t="s">
        <v>4342</v>
      </c>
    </row>
    <row r="269" spans="1:65" s="2" customFormat="1" ht="16.5" customHeight="1">
      <c r="A269" s="37"/>
      <c r="B269" s="153"/>
      <c r="C269" s="187" t="s">
        <v>1237</v>
      </c>
      <c r="D269" s="187" t="s">
        <v>331</v>
      </c>
      <c r="E269" s="188" t="s">
        <v>7492</v>
      </c>
      <c r="F269" s="189" t="s">
        <v>7493</v>
      </c>
      <c r="G269" s="190" t="s">
        <v>5930</v>
      </c>
      <c r="H269" s="191">
        <v>1</v>
      </c>
      <c r="I269" s="192"/>
      <c r="J269" s="192"/>
      <c r="K269" s="191">
        <f t="shared" si="57"/>
        <v>0</v>
      </c>
      <c r="L269" s="193"/>
      <c r="M269" s="38"/>
      <c r="N269" s="194" t="s">
        <v>1</v>
      </c>
      <c r="O269" s="195" t="s">
        <v>47</v>
      </c>
      <c r="P269" s="196">
        <f t="shared" si="58"/>
        <v>0</v>
      </c>
      <c r="Q269" s="196">
        <f t="shared" si="59"/>
        <v>0</v>
      </c>
      <c r="R269" s="196">
        <f t="shared" si="60"/>
        <v>0</v>
      </c>
      <c r="S269" s="66"/>
      <c r="T269" s="197">
        <f t="shared" si="61"/>
        <v>0</v>
      </c>
      <c r="U269" s="197">
        <v>0</v>
      </c>
      <c r="V269" s="197">
        <f t="shared" si="62"/>
        <v>0</v>
      </c>
      <c r="W269" s="197">
        <v>0</v>
      </c>
      <c r="X269" s="198">
        <f t="shared" si="63"/>
        <v>0</v>
      </c>
      <c r="Y269" s="37"/>
      <c r="Z269" s="37"/>
      <c r="AA269" s="37"/>
      <c r="AB269" s="37"/>
      <c r="AC269" s="37"/>
      <c r="AD269" s="37"/>
      <c r="AE269" s="37"/>
      <c r="AR269" s="199" t="s">
        <v>335</v>
      </c>
      <c r="AT269" s="199" t="s">
        <v>331</v>
      </c>
      <c r="AU269" s="199" t="s">
        <v>90</v>
      </c>
      <c r="AY269" s="19" t="s">
        <v>329</v>
      </c>
      <c r="BE269" s="115">
        <f t="shared" si="64"/>
        <v>0</v>
      </c>
      <c r="BF269" s="115">
        <f t="shared" si="65"/>
        <v>0</v>
      </c>
      <c r="BG269" s="115">
        <f t="shared" si="66"/>
        <v>0</v>
      </c>
      <c r="BH269" s="115">
        <f t="shared" si="67"/>
        <v>0</v>
      </c>
      <c r="BI269" s="115">
        <f t="shared" si="68"/>
        <v>0</v>
      </c>
      <c r="BJ269" s="19" t="s">
        <v>96</v>
      </c>
      <c r="BK269" s="200">
        <f t="shared" si="69"/>
        <v>0</v>
      </c>
      <c r="BL269" s="19" t="s">
        <v>335</v>
      </c>
      <c r="BM269" s="199" t="s">
        <v>4350</v>
      </c>
    </row>
    <row r="270" spans="1:65" s="2" customFormat="1" ht="16.5" customHeight="1">
      <c r="A270" s="37"/>
      <c r="B270" s="153"/>
      <c r="C270" s="187" t="s">
        <v>1239</v>
      </c>
      <c r="D270" s="187" t="s">
        <v>331</v>
      </c>
      <c r="E270" s="188" t="s">
        <v>7494</v>
      </c>
      <c r="F270" s="189" t="s">
        <v>7495</v>
      </c>
      <c r="G270" s="190" t="s">
        <v>5930</v>
      </c>
      <c r="H270" s="191">
        <v>2</v>
      </c>
      <c r="I270" s="192"/>
      <c r="J270" s="192"/>
      <c r="K270" s="191">
        <f t="shared" si="57"/>
        <v>0</v>
      </c>
      <c r="L270" s="193"/>
      <c r="M270" s="38"/>
      <c r="N270" s="194" t="s">
        <v>1</v>
      </c>
      <c r="O270" s="195" t="s">
        <v>47</v>
      </c>
      <c r="P270" s="196">
        <f t="shared" si="58"/>
        <v>0</v>
      </c>
      <c r="Q270" s="196">
        <f t="shared" si="59"/>
        <v>0</v>
      </c>
      <c r="R270" s="196">
        <f t="shared" si="60"/>
        <v>0</v>
      </c>
      <c r="S270" s="66"/>
      <c r="T270" s="197">
        <f t="shared" si="61"/>
        <v>0</v>
      </c>
      <c r="U270" s="197">
        <v>0</v>
      </c>
      <c r="V270" s="197">
        <f t="shared" si="62"/>
        <v>0</v>
      </c>
      <c r="W270" s="197">
        <v>0</v>
      </c>
      <c r="X270" s="198">
        <f t="shared" si="63"/>
        <v>0</v>
      </c>
      <c r="Y270" s="37"/>
      <c r="Z270" s="37"/>
      <c r="AA270" s="37"/>
      <c r="AB270" s="37"/>
      <c r="AC270" s="37"/>
      <c r="AD270" s="37"/>
      <c r="AE270" s="37"/>
      <c r="AR270" s="199" t="s">
        <v>335</v>
      </c>
      <c r="AT270" s="199" t="s">
        <v>331</v>
      </c>
      <c r="AU270" s="199" t="s">
        <v>90</v>
      </c>
      <c r="AY270" s="19" t="s">
        <v>329</v>
      </c>
      <c r="BE270" s="115">
        <f t="shared" si="64"/>
        <v>0</v>
      </c>
      <c r="BF270" s="115">
        <f t="shared" si="65"/>
        <v>0</v>
      </c>
      <c r="BG270" s="115">
        <f t="shared" si="66"/>
        <v>0</v>
      </c>
      <c r="BH270" s="115">
        <f t="shared" si="67"/>
        <v>0</v>
      </c>
      <c r="BI270" s="115">
        <f t="shared" si="68"/>
        <v>0</v>
      </c>
      <c r="BJ270" s="19" t="s">
        <v>96</v>
      </c>
      <c r="BK270" s="200">
        <f t="shared" si="69"/>
        <v>0</v>
      </c>
      <c r="BL270" s="19" t="s">
        <v>335</v>
      </c>
      <c r="BM270" s="199" t="s">
        <v>3422</v>
      </c>
    </row>
    <row r="271" spans="1:65" s="2" customFormat="1" ht="16.5" customHeight="1">
      <c r="A271" s="37"/>
      <c r="B271" s="153"/>
      <c r="C271" s="187" t="s">
        <v>1241</v>
      </c>
      <c r="D271" s="187" t="s">
        <v>331</v>
      </c>
      <c r="E271" s="188" t="s">
        <v>7496</v>
      </c>
      <c r="F271" s="189" t="s">
        <v>7497</v>
      </c>
      <c r="G271" s="190" t="s">
        <v>5930</v>
      </c>
      <c r="H271" s="191">
        <v>1</v>
      </c>
      <c r="I271" s="192"/>
      <c r="J271" s="192"/>
      <c r="K271" s="191">
        <f t="shared" si="57"/>
        <v>0</v>
      </c>
      <c r="L271" s="193"/>
      <c r="M271" s="38"/>
      <c r="N271" s="194" t="s">
        <v>1</v>
      </c>
      <c r="O271" s="195" t="s">
        <v>47</v>
      </c>
      <c r="P271" s="196">
        <f t="shared" si="58"/>
        <v>0</v>
      </c>
      <c r="Q271" s="196">
        <f t="shared" si="59"/>
        <v>0</v>
      </c>
      <c r="R271" s="196">
        <f t="shared" si="60"/>
        <v>0</v>
      </c>
      <c r="S271" s="66"/>
      <c r="T271" s="197">
        <f t="shared" si="61"/>
        <v>0</v>
      </c>
      <c r="U271" s="197">
        <v>0</v>
      </c>
      <c r="V271" s="197">
        <f t="shared" si="62"/>
        <v>0</v>
      </c>
      <c r="W271" s="197">
        <v>0</v>
      </c>
      <c r="X271" s="198">
        <f t="shared" si="63"/>
        <v>0</v>
      </c>
      <c r="Y271" s="37"/>
      <c r="Z271" s="37"/>
      <c r="AA271" s="37"/>
      <c r="AB271" s="37"/>
      <c r="AC271" s="37"/>
      <c r="AD271" s="37"/>
      <c r="AE271" s="37"/>
      <c r="AR271" s="199" t="s">
        <v>335</v>
      </c>
      <c r="AT271" s="199" t="s">
        <v>331</v>
      </c>
      <c r="AU271" s="199" t="s">
        <v>90</v>
      </c>
      <c r="AY271" s="19" t="s">
        <v>329</v>
      </c>
      <c r="BE271" s="115">
        <f t="shared" si="64"/>
        <v>0</v>
      </c>
      <c r="BF271" s="115">
        <f t="shared" si="65"/>
        <v>0</v>
      </c>
      <c r="BG271" s="115">
        <f t="shared" si="66"/>
        <v>0</v>
      </c>
      <c r="BH271" s="115">
        <f t="shared" si="67"/>
        <v>0</v>
      </c>
      <c r="BI271" s="115">
        <f t="shared" si="68"/>
        <v>0</v>
      </c>
      <c r="BJ271" s="19" t="s">
        <v>96</v>
      </c>
      <c r="BK271" s="200">
        <f t="shared" si="69"/>
        <v>0</v>
      </c>
      <c r="BL271" s="19" t="s">
        <v>335</v>
      </c>
      <c r="BM271" s="199" t="s">
        <v>4365</v>
      </c>
    </row>
    <row r="272" spans="1:65" s="2" customFormat="1" ht="16.5" customHeight="1">
      <c r="A272" s="37"/>
      <c r="B272" s="153"/>
      <c r="C272" s="187" t="s">
        <v>1245</v>
      </c>
      <c r="D272" s="187" t="s">
        <v>331</v>
      </c>
      <c r="E272" s="188" t="s">
        <v>7498</v>
      </c>
      <c r="F272" s="189" t="s">
        <v>7499</v>
      </c>
      <c r="G272" s="190" t="s">
        <v>5930</v>
      </c>
      <c r="H272" s="191">
        <v>1</v>
      </c>
      <c r="I272" s="192"/>
      <c r="J272" s="192"/>
      <c r="K272" s="191">
        <f t="shared" si="57"/>
        <v>0</v>
      </c>
      <c r="L272" s="193"/>
      <c r="M272" s="38"/>
      <c r="N272" s="194" t="s">
        <v>1</v>
      </c>
      <c r="O272" s="195" t="s">
        <v>47</v>
      </c>
      <c r="P272" s="196">
        <f t="shared" si="58"/>
        <v>0</v>
      </c>
      <c r="Q272" s="196">
        <f t="shared" si="59"/>
        <v>0</v>
      </c>
      <c r="R272" s="196">
        <f t="shared" si="60"/>
        <v>0</v>
      </c>
      <c r="S272" s="66"/>
      <c r="T272" s="197">
        <f t="shared" si="61"/>
        <v>0</v>
      </c>
      <c r="U272" s="197">
        <v>0</v>
      </c>
      <c r="V272" s="197">
        <f t="shared" si="62"/>
        <v>0</v>
      </c>
      <c r="W272" s="197">
        <v>0</v>
      </c>
      <c r="X272" s="198">
        <f t="shared" si="63"/>
        <v>0</v>
      </c>
      <c r="Y272" s="37"/>
      <c r="Z272" s="37"/>
      <c r="AA272" s="37"/>
      <c r="AB272" s="37"/>
      <c r="AC272" s="37"/>
      <c r="AD272" s="37"/>
      <c r="AE272" s="37"/>
      <c r="AR272" s="199" t="s">
        <v>335</v>
      </c>
      <c r="AT272" s="199" t="s">
        <v>331</v>
      </c>
      <c r="AU272" s="199" t="s">
        <v>90</v>
      </c>
      <c r="AY272" s="19" t="s">
        <v>329</v>
      </c>
      <c r="BE272" s="115">
        <f t="shared" si="64"/>
        <v>0</v>
      </c>
      <c r="BF272" s="115">
        <f t="shared" si="65"/>
        <v>0</v>
      </c>
      <c r="BG272" s="115">
        <f t="shared" si="66"/>
        <v>0</v>
      </c>
      <c r="BH272" s="115">
        <f t="shared" si="67"/>
        <v>0</v>
      </c>
      <c r="BI272" s="115">
        <f t="shared" si="68"/>
        <v>0</v>
      </c>
      <c r="BJ272" s="19" t="s">
        <v>96</v>
      </c>
      <c r="BK272" s="200">
        <f t="shared" si="69"/>
        <v>0</v>
      </c>
      <c r="BL272" s="19" t="s">
        <v>335</v>
      </c>
      <c r="BM272" s="199" t="s">
        <v>4373</v>
      </c>
    </row>
    <row r="273" spans="1:65" s="2" customFormat="1" ht="16.5" customHeight="1">
      <c r="A273" s="37"/>
      <c r="B273" s="153"/>
      <c r="C273" s="187" t="s">
        <v>1249</v>
      </c>
      <c r="D273" s="187" t="s">
        <v>331</v>
      </c>
      <c r="E273" s="188" t="s">
        <v>7500</v>
      </c>
      <c r="F273" s="189" t="s">
        <v>7501</v>
      </c>
      <c r="G273" s="190" t="s">
        <v>5930</v>
      </c>
      <c r="H273" s="191">
        <v>1</v>
      </c>
      <c r="I273" s="192"/>
      <c r="J273" s="192"/>
      <c r="K273" s="191">
        <f t="shared" si="57"/>
        <v>0</v>
      </c>
      <c r="L273" s="193"/>
      <c r="M273" s="38"/>
      <c r="N273" s="194" t="s">
        <v>1</v>
      </c>
      <c r="O273" s="195" t="s">
        <v>47</v>
      </c>
      <c r="P273" s="196">
        <f t="shared" si="58"/>
        <v>0</v>
      </c>
      <c r="Q273" s="196">
        <f t="shared" si="59"/>
        <v>0</v>
      </c>
      <c r="R273" s="196">
        <f t="shared" si="60"/>
        <v>0</v>
      </c>
      <c r="S273" s="66"/>
      <c r="T273" s="197">
        <f t="shared" si="61"/>
        <v>0</v>
      </c>
      <c r="U273" s="197">
        <v>0</v>
      </c>
      <c r="V273" s="197">
        <f t="shared" si="62"/>
        <v>0</v>
      </c>
      <c r="W273" s="197">
        <v>0</v>
      </c>
      <c r="X273" s="198">
        <f t="shared" si="63"/>
        <v>0</v>
      </c>
      <c r="Y273" s="37"/>
      <c r="Z273" s="37"/>
      <c r="AA273" s="37"/>
      <c r="AB273" s="37"/>
      <c r="AC273" s="37"/>
      <c r="AD273" s="37"/>
      <c r="AE273" s="37"/>
      <c r="AR273" s="199" t="s">
        <v>335</v>
      </c>
      <c r="AT273" s="199" t="s">
        <v>331</v>
      </c>
      <c r="AU273" s="199" t="s">
        <v>90</v>
      </c>
      <c r="AY273" s="19" t="s">
        <v>329</v>
      </c>
      <c r="BE273" s="115">
        <f t="shared" si="64"/>
        <v>0</v>
      </c>
      <c r="BF273" s="115">
        <f t="shared" si="65"/>
        <v>0</v>
      </c>
      <c r="BG273" s="115">
        <f t="shared" si="66"/>
        <v>0</v>
      </c>
      <c r="BH273" s="115">
        <f t="shared" si="67"/>
        <v>0</v>
      </c>
      <c r="BI273" s="115">
        <f t="shared" si="68"/>
        <v>0</v>
      </c>
      <c r="BJ273" s="19" t="s">
        <v>96</v>
      </c>
      <c r="BK273" s="200">
        <f t="shared" si="69"/>
        <v>0</v>
      </c>
      <c r="BL273" s="19" t="s">
        <v>335</v>
      </c>
      <c r="BM273" s="199" t="s">
        <v>4383</v>
      </c>
    </row>
    <row r="274" spans="1:65" s="2" customFormat="1" ht="24.2" customHeight="1">
      <c r="A274" s="37"/>
      <c r="B274" s="153"/>
      <c r="C274" s="187" t="s">
        <v>1251</v>
      </c>
      <c r="D274" s="187" t="s">
        <v>331</v>
      </c>
      <c r="E274" s="188" t="s">
        <v>7502</v>
      </c>
      <c r="F274" s="189" t="s">
        <v>7503</v>
      </c>
      <c r="G274" s="190" t="s">
        <v>646</v>
      </c>
      <c r="H274" s="191">
        <v>75</v>
      </c>
      <c r="I274" s="192"/>
      <c r="J274" s="192"/>
      <c r="K274" s="191">
        <f t="shared" si="57"/>
        <v>0</v>
      </c>
      <c r="L274" s="193"/>
      <c r="M274" s="38"/>
      <c r="N274" s="194" t="s">
        <v>1</v>
      </c>
      <c r="O274" s="195" t="s">
        <v>47</v>
      </c>
      <c r="P274" s="196">
        <f t="shared" si="58"/>
        <v>0</v>
      </c>
      <c r="Q274" s="196">
        <f t="shared" si="59"/>
        <v>0</v>
      </c>
      <c r="R274" s="196">
        <f t="shared" si="60"/>
        <v>0</v>
      </c>
      <c r="S274" s="66"/>
      <c r="T274" s="197">
        <f t="shared" si="61"/>
        <v>0</v>
      </c>
      <c r="U274" s="197">
        <v>0</v>
      </c>
      <c r="V274" s="197">
        <f t="shared" si="62"/>
        <v>0</v>
      </c>
      <c r="W274" s="197">
        <v>0</v>
      </c>
      <c r="X274" s="198">
        <f t="shared" si="63"/>
        <v>0</v>
      </c>
      <c r="Y274" s="37"/>
      <c r="Z274" s="37"/>
      <c r="AA274" s="37"/>
      <c r="AB274" s="37"/>
      <c r="AC274" s="37"/>
      <c r="AD274" s="37"/>
      <c r="AE274" s="37"/>
      <c r="AR274" s="199" t="s">
        <v>335</v>
      </c>
      <c r="AT274" s="199" t="s">
        <v>331</v>
      </c>
      <c r="AU274" s="199" t="s">
        <v>90</v>
      </c>
      <c r="AY274" s="19" t="s">
        <v>329</v>
      </c>
      <c r="BE274" s="115">
        <f t="shared" si="64"/>
        <v>0</v>
      </c>
      <c r="BF274" s="115">
        <f t="shared" si="65"/>
        <v>0</v>
      </c>
      <c r="BG274" s="115">
        <f t="shared" si="66"/>
        <v>0</v>
      </c>
      <c r="BH274" s="115">
        <f t="shared" si="67"/>
        <v>0</v>
      </c>
      <c r="BI274" s="115">
        <f t="shared" si="68"/>
        <v>0</v>
      </c>
      <c r="BJ274" s="19" t="s">
        <v>96</v>
      </c>
      <c r="BK274" s="200">
        <f t="shared" si="69"/>
        <v>0</v>
      </c>
      <c r="BL274" s="19" t="s">
        <v>335</v>
      </c>
      <c r="BM274" s="199" t="s">
        <v>4391</v>
      </c>
    </row>
    <row r="275" spans="1:65" s="2" customFormat="1" ht="24.2" customHeight="1">
      <c r="A275" s="37"/>
      <c r="B275" s="153"/>
      <c r="C275" s="187" t="s">
        <v>1255</v>
      </c>
      <c r="D275" s="187" t="s">
        <v>331</v>
      </c>
      <c r="E275" s="188" t="s">
        <v>7504</v>
      </c>
      <c r="F275" s="189" t="s">
        <v>7505</v>
      </c>
      <c r="G275" s="190" t="s">
        <v>5930</v>
      </c>
      <c r="H275" s="191">
        <v>17</v>
      </c>
      <c r="I275" s="192"/>
      <c r="J275" s="192"/>
      <c r="K275" s="191">
        <f t="shared" si="57"/>
        <v>0</v>
      </c>
      <c r="L275" s="193"/>
      <c r="M275" s="38"/>
      <c r="N275" s="194" t="s">
        <v>1</v>
      </c>
      <c r="O275" s="195" t="s">
        <v>47</v>
      </c>
      <c r="P275" s="196">
        <f t="shared" si="58"/>
        <v>0</v>
      </c>
      <c r="Q275" s="196">
        <f t="shared" si="59"/>
        <v>0</v>
      </c>
      <c r="R275" s="196">
        <f t="shared" si="60"/>
        <v>0</v>
      </c>
      <c r="S275" s="66"/>
      <c r="T275" s="197">
        <f t="shared" si="61"/>
        <v>0</v>
      </c>
      <c r="U275" s="197">
        <v>0</v>
      </c>
      <c r="V275" s="197">
        <f t="shared" si="62"/>
        <v>0</v>
      </c>
      <c r="W275" s="197">
        <v>0</v>
      </c>
      <c r="X275" s="198">
        <f t="shared" si="63"/>
        <v>0</v>
      </c>
      <c r="Y275" s="37"/>
      <c r="Z275" s="37"/>
      <c r="AA275" s="37"/>
      <c r="AB275" s="37"/>
      <c r="AC275" s="37"/>
      <c r="AD275" s="37"/>
      <c r="AE275" s="37"/>
      <c r="AR275" s="199" t="s">
        <v>335</v>
      </c>
      <c r="AT275" s="199" t="s">
        <v>331</v>
      </c>
      <c r="AU275" s="199" t="s">
        <v>90</v>
      </c>
      <c r="AY275" s="19" t="s">
        <v>329</v>
      </c>
      <c r="BE275" s="115">
        <f t="shared" si="64"/>
        <v>0</v>
      </c>
      <c r="BF275" s="115">
        <f t="shared" si="65"/>
        <v>0</v>
      </c>
      <c r="BG275" s="115">
        <f t="shared" si="66"/>
        <v>0</v>
      </c>
      <c r="BH275" s="115">
        <f t="shared" si="67"/>
        <v>0</v>
      </c>
      <c r="BI275" s="115">
        <f t="shared" si="68"/>
        <v>0</v>
      </c>
      <c r="BJ275" s="19" t="s">
        <v>96</v>
      </c>
      <c r="BK275" s="200">
        <f t="shared" si="69"/>
        <v>0</v>
      </c>
      <c r="BL275" s="19" t="s">
        <v>335</v>
      </c>
      <c r="BM275" s="199" t="s">
        <v>4399</v>
      </c>
    </row>
    <row r="276" spans="1:65" s="2" customFormat="1" ht="24.2" customHeight="1">
      <c r="A276" s="37"/>
      <c r="B276" s="153"/>
      <c r="C276" s="233" t="s">
        <v>1259</v>
      </c>
      <c r="D276" s="233" t="s">
        <v>483</v>
      </c>
      <c r="E276" s="234" t="s">
        <v>7506</v>
      </c>
      <c r="F276" s="235" t="s">
        <v>7507</v>
      </c>
      <c r="G276" s="236" t="s">
        <v>1687</v>
      </c>
      <c r="H276" s="237">
        <v>3</v>
      </c>
      <c r="I276" s="238"/>
      <c r="J276" s="239"/>
      <c r="K276" s="237">
        <f t="shared" si="57"/>
        <v>0</v>
      </c>
      <c r="L276" s="239"/>
      <c r="M276" s="240"/>
      <c r="N276" s="241" t="s">
        <v>1</v>
      </c>
      <c r="O276" s="195" t="s">
        <v>47</v>
      </c>
      <c r="P276" s="196">
        <f t="shared" si="58"/>
        <v>0</v>
      </c>
      <c r="Q276" s="196">
        <f t="shared" si="59"/>
        <v>0</v>
      </c>
      <c r="R276" s="196">
        <f t="shared" si="60"/>
        <v>0</v>
      </c>
      <c r="S276" s="66"/>
      <c r="T276" s="197">
        <f t="shared" si="61"/>
        <v>0</v>
      </c>
      <c r="U276" s="197">
        <v>0</v>
      </c>
      <c r="V276" s="197">
        <f t="shared" si="62"/>
        <v>0</v>
      </c>
      <c r="W276" s="197">
        <v>0</v>
      </c>
      <c r="X276" s="198">
        <f t="shared" si="63"/>
        <v>0</v>
      </c>
      <c r="Y276" s="37"/>
      <c r="Z276" s="37"/>
      <c r="AA276" s="37"/>
      <c r="AB276" s="37"/>
      <c r="AC276" s="37"/>
      <c r="AD276" s="37"/>
      <c r="AE276" s="37"/>
      <c r="AR276" s="199" t="s">
        <v>364</v>
      </c>
      <c r="AT276" s="199" t="s">
        <v>483</v>
      </c>
      <c r="AU276" s="199" t="s">
        <v>90</v>
      </c>
      <c r="AY276" s="19" t="s">
        <v>329</v>
      </c>
      <c r="BE276" s="115">
        <f t="shared" si="64"/>
        <v>0</v>
      </c>
      <c r="BF276" s="115">
        <f t="shared" si="65"/>
        <v>0</v>
      </c>
      <c r="BG276" s="115">
        <f t="shared" si="66"/>
        <v>0</v>
      </c>
      <c r="BH276" s="115">
        <f t="shared" si="67"/>
        <v>0</v>
      </c>
      <c r="BI276" s="115">
        <f t="shared" si="68"/>
        <v>0</v>
      </c>
      <c r="BJ276" s="19" t="s">
        <v>96</v>
      </c>
      <c r="BK276" s="200">
        <f t="shared" si="69"/>
        <v>0</v>
      </c>
      <c r="BL276" s="19" t="s">
        <v>335</v>
      </c>
      <c r="BM276" s="199" t="s">
        <v>4407</v>
      </c>
    </row>
    <row r="277" spans="1:65" s="2" customFormat="1" ht="24.2" customHeight="1">
      <c r="A277" s="37"/>
      <c r="B277" s="153"/>
      <c r="C277" s="187" t="s">
        <v>1265</v>
      </c>
      <c r="D277" s="187" t="s">
        <v>331</v>
      </c>
      <c r="E277" s="188" t="s">
        <v>7508</v>
      </c>
      <c r="F277" s="189" t="s">
        <v>7509</v>
      </c>
      <c r="G277" s="190" t="s">
        <v>5930</v>
      </c>
      <c r="H277" s="191">
        <v>3</v>
      </c>
      <c r="I277" s="192"/>
      <c r="J277" s="192"/>
      <c r="K277" s="191">
        <f t="shared" si="57"/>
        <v>0</v>
      </c>
      <c r="L277" s="193"/>
      <c r="M277" s="38"/>
      <c r="N277" s="194" t="s">
        <v>1</v>
      </c>
      <c r="O277" s="195" t="s">
        <v>47</v>
      </c>
      <c r="P277" s="196">
        <f t="shared" si="58"/>
        <v>0</v>
      </c>
      <c r="Q277" s="196">
        <f t="shared" si="59"/>
        <v>0</v>
      </c>
      <c r="R277" s="196">
        <f t="shared" si="60"/>
        <v>0</v>
      </c>
      <c r="S277" s="66"/>
      <c r="T277" s="197">
        <f t="shared" si="61"/>
        <v>0</v>
      </c>
      <c r="U277" s="197">
        <v>0</v>
      </c>
      <c r="V277" s="197">
        <f t="shared" si="62"/>
        <v>0</v>
      </c>
      <c r="W277" s="197">
        <v>0</v>
      </c>
      <c r="X277" s="198">
        <f t="shared" si="63"/>
        <v>0</v>
      </c>
      <c r="Y277" s="37"/>
      <c r="Z277" s="37"/>
      <c r="AA277" s="37"/>
      <c r="AB277" s="37"/>
      <c r="AC277" s="37"/>
      <c r="AD277" s="37"/>
      <c r="AE277" s="37"/>
      <c r="AR277" s="199" t="s">
        <v>335</v>
      </c>
      <c r="AT277" s="199" t="s">
        <v>331</v>
      </c>
      <c r="AU277" s="199" t="s">
        <v>90</v>
      </c>
      <c r="AY277" s="19" t="s">
        <v>329</v>
      </c>
      <c r="BE277" s="115">
        <f t="shared" si="64"/>
        <v>0</v>
      </c>
      <c r="BF277" s="115">
        <f t="shared" si="65"/>
        <v>0</v>
      </c>
      <c r="BG277" s="115">
        <f t="shared" si="66"/>
        <v>0</v>
      </c>
      <c r="BH277" s="115">
        <f t="shared" si="67"/>
        <v>0</v>
      </c>
      <c r="BI277" s="115">
        <f t="shared" si="68"/>
        <v>0</v>
      </c>
      <c r="BJ277" s="19" t="s">
        <v>96</v>
      </c>
      <c r="BK277" s="200">
        <f t="shared" si="69"/>
        <v>0</v>
      </c>
      <c r="BL277" s="19" t="s">
        <v>335</v>
      </c>
      <c r="BM277" s="199" t="s">
        <v>4414</v>
      </c>
    </row>
    <row r="278" spans="1:65" s="2" customFormat="1" ht="16.5" customHeight="1">
      <c r="A278" s="37"/>
      <c r="B278" s="153"/>
      <c r="C278" s="233" t="s">
        <v>1269</v>
      </c>
      <c r="D278" s="233" t="s">
        <v>483</v>
      </c>
      <c r="E278" s="234" t="s">
        <v>7510</v>
      </c>
      <c r="F278" s="235" t="s">
        <v>7511</v>
      </c>
      <c r="G278" s="236" t="s">
        <v>646</v>
      </c>
      <c r="H278" s="237">
        <v>1</v>
      </c>
      <c r="I278" s="238"/>
      <c r="J278" s="239"/>
      <c r="K278" s="237">
        <f t="shared" si="57"/>
        <v>0</v>
      </c>
      <c r="L278" s="239"/>
      <c r="M278" s="240"/>
      <c r="N278" s="241" t="s">
        <v>1</v>
      </c>
      <c r="O278" s="195" t="s">
        <v>47</v>
      </c>
      <c r="P278" s="196">
        <f t="shared" si="58"/>
        <v>0</v>
      </c>
      <c r="Q278" s="196">
        <f t="shared" si="59"/>
        <v>0</v>
      </c>
      <c r="R278" s="196">
        <f t="shared" si="60"/>
        <v>0</v>
      </c>
      <c r="S278" s="66"/>
      <c r="T278" s="197">
        <f t="shared" si="61"/>
        <v>0</v>
      </c>
      <c r="U278" s="197">
        <v>0</v>
      </c>
      <c r="V278" s="197">
        <f t="shared" si="62"/>
        <v>0</v>
      </c>
      <c r="W278" s="197">
        <v>0</v>
      </c>
      <c r="X278" s="198">
        <f t="shared" si="63"/>
        <v>0</v>
      </c>
      <c r="Y278" s="37"/>
      <c r="Z278" s="37"/>
      <c r="AA278" s="37"/>
      <c r="AB278" s="37"/>
      <c r="AC278" s="37"/>
      <c r="AD278" s="37"/>
      <c r="AE278" s="37"/>
      <c r="AR278" s="199" t="s">
        <v>364</v>
      </c>
      <c r="AT278" s="199" t="s">
        <v>483</v>
      </c>
      <c r="AU278" s="199" t="s">
        <v>90</v>
      </c>
      <c r="AY278" s="19" t="s">
        <v>329</v>
      </c>
      <c r="BE278" s="115">
        <f t="shared" si="64"/>
        <v>0</v>
      </c>
      <c r="BF278" s="115">
        <f t="shared" si="65"/>
        <v>0</v>
      </c>
      <c r="BG278" s="115">
        <f t="shared" si="66"/>
        <v>0</v>
      </c>
      <c r="BH278" s="115">
        <f t="shared" si="67"/>
        <v>0</v>
      </c>
      <c r="BI278" s="115">
        <f t="shared" si="68"/>
        <v>0</v>
      </c>
      <c r="BJ278" s="19" t="s">
        <v>96</v>
      </c>
      <c r="BK278" s="200">
        <f t="shared" si="69"/>
        <v>0</v>
      </c>
      <c r="BL278" s="19" t="s">
        <v>335</v>
      </c>
      <c r="BM278" s="199" t="s">
        <v>4422</v>
      </c>
    </row>
    <row r="279" spans="1:65" s="2" customFormat="1" ht="24.2" customHeight="1">
      <c r="A279" s="37"/>
      <c r="B279" s="153"/>
      <c r="C279" s="187" t="s">
        <v>1273</v>
      </c>
      <c r="D279" s="187" t="s">
        <v>331</v>
      </c>
      <c r="E279" s="188" t="s">
        <v>7512</v>
      </c>
      <c r="F279" s="189" t="s">
        <v>7513</v>
      </c>
      <c r="G279" s="190" t="s">
        <v>646</v>
      </c>
      <c r="H279" s="191">
        <v>1</v>
      </c>
      <c r="I279" s="192"/>
      <c r="J279" s="192"/>
      <c r="K279" s="191">
        <f t="shared" si="57"/>
        <v>0</v>
      </c>
      <c r="L279" s="193"/>
      <c r="M279" s="38"/>
      <c r="N279" s="194" t="s">
        <v>1</v>
      </c>
      <c r="O279" s="195" t="s">
        <v>47</v>
      </c>
      <c r="P279" s="196">
        <f t="shared" si="58"/>
        <v>0</v>
      </c>
      <c r="Q279" s="196">
        <f t="shared" si="59"/>
        <v>0</v>
      </c>
      <c r="R279" s="196">
        <f t="shared" si="60"/>
        <v>0</v>
      </c>
      <c r="S279" s="66"/>
      <c r="T279" s="197">
        <f t="shared" si="61"/>
        <v>0</v>
      </c>
      <c r="U279" s="197">
        <v>0</v>
      </c>
      <c r="V279" s="197">
        <f t="shared" si="62"/>
        <v>0</v>
      </c>
      <c r="W279" s="197">
        <v>0</v>
      </c>
      <c r="X279" s="198">
        <f t="shared" si="63"/>
        <v>0</v>
      </c>
      <c r="Y279" s="37"/>
      <c r="Z279" s="37"/>
      <c r="AA279" s="37"/>
      <c r="AB279" s="37"/>
      <c r="AC279" s="37"/>
      <c r="AD279" s="37"/>
      <c r="AE279" s="37"/>
      <c r="AR279" s="199" t="s">
        <v>335</v>
      </c>
      <c r="AT279" s="199" t="s">
        <v>331</v>
      </c>
      <c r="AU279" s="199" t="s">
        <v>90</v>
      </c>
      <c r="AY279" s="19" t="s">
        <v>329</v>
      </c>
      <c r="BE279" s="115">
        <f t="shared" si="64"/>
        <v>0</v>
      </c>
      <c r="BF279" s="115">
        <f t="shared" si="65"/>
        <v>0</v>
      </c>
      <c r="BG279" s="115">
        <f t="shared" si="66"/>
        <v>0</v>
      </c>
      <c r="BH279" s="115">
        <f t="shared" si="67"/>
        <v>0</v>
      </c>
      <c r="BI279" s="115">
        <f t="shared" si="68"/>
        <v>0</v>
      </c>
      <c r="BJ279" s="19" t="s">
        <v>96</v>
      </c>
      <c r="BK279" s="200">
        <f t="shared" si="69"/>
        <v>0</v>
      </c>
      <c r="BL279" s="19" t="s">
        <v>335</v>
      </c>
      <c r="BM279" s="199" t="s">
        <v>4430</v>
      </c>
    </row>
    <row r="280" spans="1:65" s="2" customFormat="1" ht="24.2" customHeight="1">
      <c r="A280" s="37"/>
      <c r="B280" s="153"/>
      <c r="C280" s="187" t="s">
        <v>1277</v>
      </c>
      <c r="D280" s="187" t="s">
        <v>331</v>
      </c>
      <c r="E280" s="188" t="s">
        <v>6524</v>
      </c>
      <c r="F280" s="189" t="s">
        <v>6525</v>
      </c>
      <c r="G280" s="190" t="s">
        <v>342</v>
      </c>
      <c r="H280" s="191">
        <v>830</v>
      </c>
      <c r="I280" s="192"/>
      <c r="J280" s="192"/>
      <c r="K280" s="191">
        <f t="shared" si="57"/>
        <v>0</v>
      </c>
      <c r="L280" s="193"/>
      <c r="M280" s="38"/>
      <c r="N280" s="194" t="s">
        <v>1</v>
      </c>
      <c r="O280" s="195" t="s">
        <v>47</v>
      </c>
      <c r="P280" s="196">
        <f t="shared" si="58"/>
        <v>0</v>
      </c>
      <c r="Q280" s="196">
        <f t="shared" si="59"/>
        <v>0</v>
      </c>
      <c r="R280" s="196">
        <f t="shared" si="60"/>
        <v>0</v>
      </c>
      <c r="S280" s="66"/>
      <c r="T280" s="197">
        <f t="shared" si="61"/>
        <v>0</v>
      </c>
      <c r="U280" s="197">
        <v>0</v>
      </c>
      <c r="V280" s="197">
        <f t="shared" si="62"/>
        <v>0</v>
      </c>
      <c r="W280" s="197">
        <v>0</v>
      </c>
      <c r="X280" s="198">
        <f t="shared" si="63"/>
        <v>0</v>
      </c>
      <c r="Y280" s="37"/>
      <c r="Z280" s="37"/>
      <c r="AA280" s="37"/>
      <c r="AB280" s="37"/>
      <c r="AC280" s="37"/>
      <c r="AD280" s="37"/>
      <c r="AE280" s="37"/>
      <c r="AR280" s="199" t="s">
        <v>335</v>
      </c>
      <c r="AT280" s="199" t="s">
        <v>331</v>
      </c>
      <c r="AU280" s="199" t="s">
        <v>90</v>
      </c>
      <c r="AY280" s="19" t="s">
        <v>329</v>
      </c>
      <c r="BE280" s="115">
        <f t="shared" si="64"/>
        <v>0</v>
      </c>
      <c r="BF280" s="115">
        <f t="shared" si="65"/>
        <v>0</v>
      </c>
      <c r="BG280" s="115">
        <f t="shared" si="66"/>
        <v>0</v>
      </c>
      <c r="BH280" s="115">
        <f t="shared" si="67"/>
        <v>0</v>
      </c>
      <c r="BI280" s="115">
        <f t="shared" si="68"/>
        <v>0</v>
      </c>
      <c r="BJ280" s="19" t="s">
        <v>96</v>
      </c>
      <c r="BK280" s="200">
        <f t="shared" si="69"/>
        <v>0</v>
      </c>
      <c r="BL280" s="19" t="s">
        <v>335</v>
      </c>
      <c r="BM280" s="199" t="s">
        <v>4438</v>
      </c>
    </row>
    <row r="281" spans="1:65" s="2" customFormat="1" ht="24.2" customHeight="1">
      <c r="A281" s="37"/>
      <c r="B281" s="153"/>
      <c r="C281" s="187" t="s">
        <v>1281</v>
      </c>
      <c r="D281" s="187" t="s">
        <v>331</v>
      </c>
      <c r="E281" s="188" t="s">
        <v>7514</v>
      </c>
      <c r="F281" s="189" t="s">
        <v>7515</v>
      </c>
      <c r="G281" s="190" t="s">
        <v>342</v>
      </c>
      <c r="H281" s="191">
        <v>48</v>
      </c>
      <c r="I281" s="192"/>
      <c r="J281" s="192"/>
      <c r="K281" s="191">
        <f t="shared" si="57"/>
        <v>0</v>
      </c>
      <c r="L281" s="193"/>
      <c r="M281" s="38"/>
      <c r="N281" s="194" t="s">
        <v>1</v>
      </c>
      <c r="O281" s="195" t="s">
        <v>47</v>
      </c>
      <c r="P281" s="196">
        <f t="shared" si="58"/>
        <v>0</v>
      </c>
      <c r="Q281" s="196">
        <f t="shared" si="59"/>
        <v>0</v>
      </c>
      <c r="R281" s="196">
        <f t="shared" si="60"/>
        <v>0</v>
      </c>
      <c r="S281" s="66"/>
      <c r="T281" s="197">
        <f t="shared" si="61"/>
        <v>0</v>
      </c>
      <c r="U281" s="197">
        <v>0</v>
      </c>
      <c r="V281" s="197">
        <f t="shared" si="62"/>
        <v>0</v>
      </c>
      <c r="W281" s="197">
        <v>0</v>
      </c>
      <c r="X281" s="198">
        <f t="shared" si="63"/>
        <v>0</v>
      </c>
      <c r="Y281" s="37"/>
      <c r="Z281" s="37"/>
      <c r="AA281" s="37"/>
      <c r="AB281" s="37"/>
      <c r="AC281" s="37"/>
      <c r="AD281" s="37"/>
      <c r="AE281" s="37"/>
      <c r="AR281" s="199" t="s">
        <v>335</v>
      </c>
      <c r="AT281" s="199" t="s">
        <v>331</v>
      </c>
      <c r="AU281" s="199" t="s">
        <v>90</v>
      </c>
      <c r="AY281" s="19" t="s">
        <v>329</v>
      </c>
      <c r="BE281" s="115">
        <f t="shared" si="64"/>
        <v>0</v>
      </c>
      <c r="BF281" s="115">
        <f t="shared" si="65"/>
        <v>0</v>
      </c>
      <c r="BG281" s="115">
        <f t="shared" si="66"/>
        <v>0</v>
      </c>
      <c r="BH281" s="115">
        <f t="shared" si="67"/>
        <v>0</v>
      </c>
      <c r="BI281" s="115">
        <f t="shared" si="68"/>
        <v>0</v>
      </c>
      <c r="BJ281" s="19" t="s">
        <v>96</v>
      </c>
      <c r="BK281" s="200">
        <f t="shared" si="69"/>
        <v>0</v>
      </c>
      <c r="BL281" s="19" t="s">
        <v>335</v>
      </c>
      <c r="BM281" s="199" t="s">
        <v>4446</v>
      </c>
    </row>
    <row r="282" spans="1:65" s="2" customFormat="1" ht="24.2" customHeight="1">
      <c r="A282" s="37"/>
      <c r="B282" s="153"/>
      <c r="C282" s="187" t="s">
        <v>1287</v>
      </c>
      <c r="D282" s="187" t="s">
        <v>331</v>
      </c>
      <c r="E282" s="188" t="s">
        <v>7516</v>
      </c>
      <c r="F282" s="189" t="s">
        <v>7517</v>
      </c>
      <c r="G282" s="190" t="s">
        <v>342</v>
      </c>
      <c r="H282" s="191">
        <v>878</v>
      </c>
      <c r="I282" s="192"/>
      <c r="J282" s="192"/>
      <c r="K282" s="191">
        <f t="shared" si="57"/>
        <v>0</v>
      </c>
      <c r="L282" s="193"/>
      <c r="M282" s="38"/>
      <c r="N282" s="194" t="s">
        <v>1</v>
      </c>
      <c r="O282" s="195" t="s">
        <v>47</v>
      </c>
      <c r="P282" s="196">
        <f t="shared" si="58"/>
        <v>0</v>
      </c>
      <c r="Q282" s="196">
        <f t="shared" si="59"/>
        <v>0</v>
      </c>
      <c r="R282" s="196">
        <f t="shared" si="60"/>
        <v>0</v>
      </c>
      <c r="S282" s="66"/>
      <c r="T282" s="197">
        <f t="shared" si="61"/>
        <v>0</v>
      </c>
      <c r="U282" s="197">
        <v>0</v>
      </c>
      <c r="V282" s="197">
        <f t="shared" si="62"/>
        <v>0</v>
      </c>
      <c r="W282" s="197">
        <v>0</v>
      </c>
      <c r="X282" s="198">
        <f t="shared" si="63"/>
        <v>0</v>
      </c>
      <c r="Y282" s="37"/>
      <c r="Z282" s="37"/>
      <c r="AA282" s="37"/>
      <c r="AB282" s="37"/>
      <c r="AC282" s="37"/>
      <c r="AD282" s="37"/>
      <c r="AE282" s="37"/>
      <c r="AR282" s="199" t="s">
        <v>335</v>
      </c>
      <c r="AT282" s="199" t="s">
        <v>331</v>
      </c>
      <c r="AU282" s="199" t="s">
        <v>90</v>
      </c>
      <c r="AY282" s="19" t="s">
        <v>329</v>
      </c>
      <c r="BE282" s="115">
        <f t="shared" si="64"/>
        <v>0</v>
      </c>
      <c r="BF282" s="115">
        <f t="shared" si="65"/>
        <v>0</v>
      </c>
      <c r="BG282" s="115">
        <f t="shared" si="66"/>
        <v>0</v>
      </c>
      <c r="BH282" s="115">
        <f t="shared" si="67"/>
        <v>0</v>
      </c>
      <c r="BI282" s="115">
        <f t="shared" si="68"/>
        <v>0</v>
      </c>
      <c r="BJ282" s="19" t="s">
        <v>96</v>
      </c>
      <c r="BK282" s="200">
        <f t="shared" si="69"/>
        <v>0</v>
      </c>
      <c r="BL282" s="19" t="s">
        <v>335</v>
      </c>
      <c r="BM282" s="199" t="s">
        <v>4451</v>
      </c>
    </row>
    <row r="283" spans="1:65" s="2" customFormat="1" ht="24.2" customHeight="1">
      <c r="A283" s="37"/>
      <c r="B283" s="153"/>
      <c r="C283" s="187" t="s">
        <v>1291</v>
      </c>
      <c r="D283" s="187" t="s">
        <v>331</v>
      </c>
      <c r="E283" s="188" t="s">
        <v>6527</v>
      </c>
      <c r="F283" s="189" t="s">
        <v>1663</v>
      </c>
      <c r="G283" s="190" t="s">
        <v>1602</v>
      </c>
      <c r="H283" s="192"/>
      <c r="I283" s="192"/>
      <c r="J283" s="192"/>
      <c r="K283" s="191">
        <f t="shared" si="57"/>
        <v>0</v>
      </c>
      <c r="L283" s="193"/>
      <c r="M283" s="38"/>
      <c r="N283" s="194" t="s">
        <v>1</v>
      </c>
      <c r="O283" s="195" t="s">
        <v>47</v>
      </c>
      <c r="P283" s="196">
        <f t="shared" si="58"/>
        <v>0</v>
      </c>
      <c r="Q283" s="196">
        <f t="shared" si="59"/>
        <v>0</v>
      </c>
      <c r="R283" s="196">
        <f t="shared" si="60"/>
        <v>0</v>
      </c>
      <c r="S283" s="66"/>
      <c r="T283" s="197">
        <f t="shared" si="61"/>
        <v>0</v>
      </c>
      <c r="U283" s="197">
        <v>0</v>
      </c>
      <c r="V283" s="197">
        <f t="shared" si="62"/>
        <v>0</v>
      </c>
      <c r="W283" s="197">
        <v>0</v>
      </c>
      <c r="X283" s="198">
        <f t="shared" si="63"/>
        <v>0</v>
      </c>
      <c r="Y283" s="37"/>
      <c r="Z283" s="37"/>
      <c r="AA283" s="37"/>
      <c r="AB283" s="37"/>
      <c r="AC283" s="37"/>
      <c r="AD283" s="37"/>
      <c r="AE283" s="37"/>
      <c r="AR283" s="199" t="s">
        <v>335</v>
      </c>
      <c r="AT283" s="199" t="s">
        <v>331</v>
      </c>
      <c r="AU283" s="199" t="s">
        <v>90</v>
      </c>
      <c r="AY283" s="19" t="s">
        <v>329</v>
      </c>
      <c r="BE283" s="115">
        <f t="shared" si="64"/>
        <v>0</v>
      </c>
      <c r="BF283" s="115">
        <f t="shared" si="65"/>
        <v>0</v>
      </c>
      <c r="BG283" s="115">
        <f t="shared" si="66"/>
        <v>0</v>
      </c>
      <c r="BH283" s="115">
        <f t="shared" si="67"/>
        <v>0</v>
      </c>
      <c r="BI283" s="115">
        <f t="shared" si="68"/>
        <v>0</v>
      </c>
      <c r="BJ283" s="19" t="s">
        <v>96</v>
      </c>
      <c r="BK283" s="200">
        <f t="shared" si="69"/>
        <v>0</v>
      </c>
      <c r="BL283" s="19" t="s">
        <v>335</v>
      </c>
      <c r="BM283" s="199" t="s">
        <v>4459</v>
      </c>
    </row>
    <row r="284" spans="1:65" s="2" customFormat="1" ht="24.2" customHeight="1">
      <c r="A284" s="37"/>
      <c r="B284" s="153"/>
      <c r="C284" s="187" t="s">
        <v>1297</v>
      </c>
      <c r="D284" s="187" t="s">
        <v>331</v>
      </c>
      <c r="E284" s="188" t="s">
        <v>7518</v>
      </c>
      <c r="F284" s="189" t="s">
        <v>7291</v>
      </c>
      <c r="G284" s="190" t="s">
        <v>1602</v>
      </c>
      <c r="H284" s="192"/>
      <c r="I284" s="192"/>
      <c r="J284" s="192"/>
      <c r="K284" s="191">
        <f t="shared" si="57"/>
        <v>0</v>
      </c>
      <c r="L284" s="193"/>
      <c r="M284" s="38"/>
      <c r="N284" s="194" t="s">
        <v>1</v>
      </c>
      <c r="O284" s="195" t="s">
        <v>47</v>
      </c>
      <c r="P284" s="196">
        <f t="shared" si="58"/>
        <v>0</v>
      </c>
      <c r="Q284" s="196">
        <f t="shared" si="59"/>
        <v>0</v>
      </c>
      <c r="R284" s="196">
        <f t="shared" si="60"/>
        <v>0</v>
      </c>
      <c r="S284" s="66"/>
      <c r="T284" s="197">
        <f t="shared" ref="T284:T315" si="70">S284*H284</f>
        <v>0</v>
      </c>
      <c r="U284" s="197">
        <v>0</v>
      </c>
      <c r="V284" s="197">
        <f t="shared" ref="V284:V315" si="71">U284*H284</f>
        <v>0</v>
      </c>
      <c r="W284" s="197">
        <v>0</v>
      </c>
      <c r="X284" s="198">
        <f t="shared" ref="X284:X315" si="72">W284*H284</f>
        <v>0</v>
      </c>
      <c r="Y284" s="37"/>
      <c r="Z284" s="37"/>
      <c r="AA284" s="37"/>
      <c r="AB284" s="37"/>
      <c r="AC284" s="37"/>
      <c r="AD284" s="37"/>
      <c r="AE284" s="37"/>
      <c r="AR284" s="199" t="s">
        <v>335</v>
      </c>
      <c r="AT284" s="199" t="s">
        <v>331</v>
      </c>
      <c r="AU284" s="199" t="s">
        <v>90</v>
      </c>
      <c r="AY284" s="19" t="s">
        <v>329</v>
      </c>
      <c r="BE284" s="115">
        <f t="shared" si="64"/>
        <v>0</v>
      </c>
      <c r="BF284" s="115">
        <f t="shared" si="65"/>
        <v>0</v>
      </c>
      <c r="BG284" s="115">
        <f t="shared" si="66"/>
        <v>0</v>
      </c>
      <c r="BH284" s="115">
        <f t="shared" si="67"/>
        <v>0</v>
      </c>
      <c r="BI284" s="115">
        <f t="shared" si="68"/>
        <v>0</v>
      </c>
      <c r="BJ284" s="19" t="s">
        <v>96</v>
      </c>
      <c r="BK284" s="200">
        <f t="shared" si="69"/>
        <v>0</v>
      </c>
      <c r="BL284" s="19" t="s">
        <v>335</v>
      </c>
      <c r="BM284" s="199" t="s">
        <v>4467</v>
      </c>
    </row>
    <row r="285" spans="1:65" s="12" customFormat="1" ht="25.9" customHeight="1">
      <c r="B285" s="173"/>
      <c r="D285" s="174" t="s">
        <v>82</v>
      </c>
      <c r="E285" s="175" t="s">
        <v>7519</v>
      </c>
      <c r="F285" s="175" t="s">
        <v>7520</v>
      </c>
      <c r="I285" s="176"/>
      <c r="J285" s="176"/>
      <c r="K285" s="177">
        <f>BK285</f>
        <v>0</v>
      </c>
      <c r="M285" s="173"/>
      <c r="N285" s="178"/>
      <c r="O285" s="179"/>
      <c r="P285" s="179"/>
      <c r="Q285" s="180">
        <f>SUM(Q286:Q295)</f>
        <v>0</v>
      </c>
      <c r="R285" s="180">
        <f>SUM(R286:R295)</f>
        <v>0</v>
      </c>
      <c r="S285" s="179"/>
      <c r="T285" s="181">
        <f>SUM(T286:T295)</f>
        <v>0</v>
      </c>
      <c r="U285" s="179"/>
      <c r="V285" s="181">
        <f>SUM(V286:V295)</f>
        <v>0</v>
      </c>
      <c r="W285" s="179"/>
      <c r="X285" s="182">
        <f>SUM(X286:X295)</f>
        <v>0</v>
      </c>
      <c r="AR285" s="174" t="s">
        <v>90</v>
      </c>
      <c r="AT285" s="183" t="s">
        <v>82</v>
      </c>
      <c r="AU285" s="183" t="s">
        <v>83</v>
      </c>
      <c r="AY285" s="174" t="s">
        <v>329</v>
      </c>
      <c r="BK285" s="184">
        <f>SUM(BK286:BK295)</f>
        <v>0</v>
      </c>
    </row>
    <row r="286" spans="1:65" s="2" customFormat="1" ht="16.5" customHeight="1">
      <c r="A286" s="37"/>
      <c r="B286" s="153"/>
      <c r="C286" s="233" t="s">
        <v>1303</v>
      </c>
      <c r="D286" s="233" t="s">
        <v>483</v>
      </c>
      <c r="E286" s="234" t="s">
        <v>7521</v>
      </c>
      <c r="F286" s="235" t="s">
        <v>7522</v>
      </c>
      <c r="G286" s="236" t="s">
        <v>646</v>
      </c>
      <c r="H286" s="237">
        <v>1</v>
      </c>
      <c r="I286" s="238"/>
      <c r="J286" s="239"/>
      <c r="K286" s="237">
        <f t="shared" ref="K286:K295" si="73">ROUND(P286*H286,3)</f>
        <v>0</v>
      </c>
      <c r="L286" s="239"/>
      <c r="M286" s="240"/>
      <c r="N286" s="241" t="s">
        <v>1</v>
      </c>
      <c r="O286" s="195" t="s">
        <v>47</v>
      </c>
      <c r="P286" s="196">
        <f t="shared" ref="P286:P295" si="74">I286+J286</f>
        <v>0</v>
      </c>
      <c r="Q286" s="196">
        <f t="shared" ref="Q286:Q295" si="75">ROUND(I286*H286,3)</f>
        <v>0</v>
      </c>
      <c r="R286" s="196">
        <f t="shared" ref="R286:R295" si="76">ROUND(J286*H286,3)</f>
        <v>0</v>
      </c>
      <c r="S286" s="66"/>
      <c r="T286" s="197">
        <f t="shared" ref="T286:T295" si="77">S286*H286</f>
        <v>0</v>
      </c>
      <c r="U286" s="197">
        <v>0</v>
      </c>
      <c r="V286" s="197">
        <f t="shared" ref="V286:V295" si="78">U286*H286</f>
        <v>0</v>
      </c>
      <c r="W286" s="197">
        <v>0</v>
      </c>
      <c r="X286" s="198">
        <f t="shared" ref="X286:X295" si="79">W286*H286</f>
        <v>0</v>
      </c>
      <c r="Y286" s="37"/>
      <c r="Z286" s="37"/>
      <c r="AA286" s="37"/>
      <c r="AB286" s="37"/>
      <c r="AC286" s="37"/>
      <c r="AD286" s="37"/>
      <c r="AE286" s="37"/>
      <c r="AR286" s="199" t="s">
        <v>364</v>
      </c>
      <c r="AT286" s="199" t="s">
        <v>483</v>
      </c>
      <c r="AU286" s="199" t="s">
        <v>90</v>
      </c>
      <c r="AY286" s="19" t="s">
        <v>329</v>
      </c>
      <c r="BE286" s="115">
        <f t="shared" ref="BE286:BE295" si="80">IF(O286="základná",K286,0)</f>
        <v>0</v>
      </c>
      <c r="BF286" s="115">
        <f t="shared" ref="BF286:BF295" si="81">IF(O286="znížená",K286,0)</f>
        <v>0</v>
      </c>
      <c r="BG286" s="115">
        <f t="shared" ref="BG286:BG295" si="82">IF(O286="zákl. prenesená",K286,0)</f>
        <v>0</v>
      </c>
      <c r="BH286" s="115">
        <f t="shared" ref="BH286:BH295" si="83">IF(O286="zníž. prenesená",K286,0)</f>
        <v>0</v>
      </c>
      <c r="BI286" s="115">
        <f t="shared" ref="BI286:BI295" si="84">IF(O286="nulová",K286,0)</f>
        <v>0</v>
      </c>
      <c r="BJ286" s="19" t="s">
        <v>96</v>
      </c>
      <c r="BK286" s="200">
        <f t="shared" ref="BK286:BK295" si="85">ROUND(P286*H286,3)</f>
        <v>0</v>
      </c>
      <c r="BL286" s="19" t="s">
        <v>335</v>
      </c>
      <c r="BM286" s="199" t="s">
        <v>4473</v>
      </c>
    </row>
    <row r="287" spans="1:65" s="2" customFormat="1" ht="16.5" customHeight="1">
      <c r="A287" s="37"/>
      <c r="B287" s="153"/>
      <c r="C287" s="187" t="s">
        <v>1307</v>
      </c>
      <c r="D287" s="187" t="s">
        <v>331</v>
      </c>
      <c r="E287" s="188" t="s">
        <v>6623</v>
      </c>
      <c r="F287" s="189" t="s">
        <v>7523</v>
      </c>
      <c r="G287" s="190" t="s">
        <v>646</v>
      </c>
      <c r="H287" s="191">
        <v>1</v>
      </c>
      <c r="I287" s="192"/>
      <c r="J287" s="192"/>
      <c r="K287" s="191">
        <f t="shared" si="73"/>
        <v>0</v>
      </c>
      <c r="L287" s="193"/>
      <c r="M287" s="38"/>
      <c r="N287" s="194" t="s">
        <v>1</v>
      </c>
      <c r="O287" s="195" t="s">
        <v>47</v>
      </c>
      <c r="P287" s="196">
        <f t="shared" si="74"/>
        <v>0</v>
      </c>
      <c r="Q287" s="196">
        <f t="shared" si="75"/>
        <v>0</v>
      </c>
      <c r="R287" s="196">
        <f t="shared" si="76"/>
        <v>0</v>
      </c>
      <c r="S287" s="66"/>
      <c r="T287" s="197">
        <f t="shared" si="77"/>
        <v>0</v>
      </c>
      <c r="U287" s="197">
        <v>0</v>
      </c>
      <c r="V287" s="197">
        <f t="shared" si="78"/>
        <v>0</v>
      </c>
      <c r="W287" s="197">
        <v>0</v>
      </c>
      <c r="X287" s="198">
        <f t="shared" si="79"/>
        <v>0</v>
      </c>
      <c r="Y287" s="37"/>
      <c r="Z287" s="37"/>
      <c r="AA287" s="37"/>
      <c r="AB287" s="37"/>
      <c r="AC287" s="37"/>
      <c r="AD287" s="37"/>
      <c r="AE287" s="37"/>
      <c r="AR287" s="199" t="s">
        <v>335</v>
      </c>
      <c r="AT287" s="199" t="s">
        <v>331</v>
      </c>
      <c r="AU287" s="199" t="s">
        <v>90</v>
      </c>
      <c r="AY287" s="19" t="s">
        <v>329</v>
      </c>
      <c r="BE287" s="115">
        <f t="shared" si="80"/>
        <v>0</v>
      </c>
      <c r="BF287" s="115">
        <f t="shared" si="81"/>
        <v>0</v>
      </c>
      <c r="BG287" s="115">
        <f t="shared" si="82"/>
        <v>0</v>
      </c>
      <c r="BH287" s="115">
        <f t="shared" si="83"/>
        <v>0</v>
      </c>
      <c r="BI287" s="115">
        <f t="shared" si="84"/>
        <v>0</v>
      </c>
      <c r="BJ287" s="19" t="s">
        <v>96</v>
      </c>
      <c r="BK287" s="200">
        <f t="shared" si="85"/>
        <v>0</v>
      </c>
      <c r="BL287" s="19" t="s">
        <v>335</v>
      </c>
      <c r="BM287" s="199" t="s">
        <v>4481</v>
      </c>
    </row>
    <row r="288" spans="1:65" s="2" customFormat="1" ht="16.5" customHeight="1">
      <c r="A288" s="37"/>
      <c r="B288" s="153"/>
      <c r="C288" s="233" t="s">
        <v>1330</v>
      </c>
      <c r="D288" s="233" t="s">
        <v>483</v>
      </c>
      <c r="E288" s="234" t="s">
        <v>7524</v>
      </c>
      <c r="F288" s="235" t="s">
        <v>7525</v>
      </c>
      <c r="G288" s="236" t="s">
        <v>646</v>
      </c>
      <c r="H288" s="237">
        <v>1</v>
      </c>
      <c r="I288" s="238"/>
      <c r="J288" s="239"/>
      <c r="K288" s="237">
        <f t="shared" si="73"/>
        <v>0</v>
      </c>
      <c r="L288" s="239"/>
      <c r="M288" s="240"/>
      <c r="N288" s="241" t="s">
        <v>1</v>
      </c>
      <c r="O288" s="195" t="s">
        <v>47</v>
      </c>
      <c r="P288" s="196">
        <f t="shared" si="74"/>
        <v>0</v>
      </c>
      <c r="Q288" s="196">
        <f t="shared" si="75"/>
        <v>0</v>
      </c>
      <c r="R288" s="196">
        <f t="shared" si="76"/>
        <v>0</v>
      </c>
      <c r="S288" s="66"/>
      <c r="T288" s="197">
        <f t="shared" si="77"/>
        <v>0</v>
      </c>
      <c r="U288" s="197">
        <v>0</v>
      </c>
      <c r="V288" s="197">
        <f t="shared" si="78"/>
        <v>0</v>
      </c>
      <c r="W288" s="197">
        <v>0</v>
      </c>
      <c r="X288" s="198">
        <f t="shared" si="79"/>
        <v>0</v>
      </c>
      <c r="Y288" s="37"/>
      <c r="Z288" s="37"/>
      <c r="AA288" s="37"/>
      <c r="AB288" s="37"/>
      <c r="AC288" s="37"/>
      <c r="AD288" s="37"/>
      <c r="AE288" s="37"/>
      <c r="AR288" s="199" t="s">
        <v>364</v>
      </c>
      <c r="AT288" s="199" t="s">
        <v>483</v>
      </c>
      <c r="AU288" s="199" t="s">
        <v>90</v>
      </c>
      <c r="AY288" s="19" t="s">
        <v>329</v>
      </c>
      <c r="BE288" s="115">
        <f t="shared" si="80"/>
        <v>0</v>
      </c>
      <c r="BF288" s="115">
        <f t="shared" si="81"/>
        <v>0</v>
      </c>
      <c r="BG288" s="115">
        <f t="shared" si="82"/>
        <v>0</v>
      </c>
      <c r="BH288" s="115">
        <f t="shared" si="83"/>
        <v>0</v>
      </c>
      <c r="BI288" s="115">
        <f t="shared" si="84"/>
        <v>0</v>
      </c>
      <c r="BJ288" s="19" t="s">
        <v>96</v>
      </c>
      <c r="BK288" s="200">
        <f t="shared" si="85"/>
        <v>0</v>
      </c>
      <c r="BL288" s="19" t="s">
        <v>335</v>
      </c>
      <c r="BM288" s="199" t="s">
        <v>4489</v>
      </c>
    </row>
    <row r="289" spans="1:65" s="2" customFormat="1" ht="21.75" customHeight="1">
      <c r="A289" s="37"/>
      <c r="B289" s="153"/>
      <c r="C289" s="187" t="s">
        <v>1336</v>
      </c>
      <c r="D289" s="187" t="s">
        <v>331</v>
      </c>
      <c r="E289" s="188" t="s">
        <v>7526</v>
      </c>
      <c r="F289" s="189" t="s">
        <v>7527</v>
      </c>
      <c r="G289" s="190" t="s">
        <v>646</v>
      </c>
      <c r="H289" s="191">
        <v>1</v>
      </c>
      <c r="I289" s="192"/>
      <c r="J289" s="192"/>
      <c r="K289" s="191">
        <f t="shared" si="73"/>
        <v>0</v>
      </c>
      <c r="L289" s="193"/>
      <c r="M289" s="38"/>
      <c r="N289" s="194" t="s">
        <v>1</v>
      </c>
      <c r="O289" s="195" t="s">
        <v>47</v>
      </c>
      <c r="P289" s="196">
        <f t="shared" si="74"/>
        <v>0</v>
      </c>
      <c r="Q289" s="196">
        <f t="shared" si="75"/>
        <v>0</v>
      </c>
      <c r="R289" s="196">
        <f t="shared" si="76"/>
        <v>0</v>
      </c>
      <c r="S289" s="66"/>
      <c r="T289" s="197">
        <f t="shared" si="77"/>
        <v>0</v>
      </c>
      <c r="U289" s="197">
        <v>0</v>
      </c>
      <c r="V289" s="197">
        <f t="shared" si="78"/>
        <v>0</v>
      </c>
      <c r="W289" s="197">
        <v>0</v>
      </c>
      <c r="X289" s="198">
        <f t="shared" si="79"/>
        <v>0</v>
      </c>
      <c r="Y289" s="37"/>
      <c r="Z289" s="37"/>
      <c r="AA289" s="37"/>
      <c r="AB289" s="37"/>
      <c r="AC289" s="37"/>
      <c r="AD289" s="37"/>
      <c r="AE289" s="37"/>
      <c r="AR289" s="199" t="s">
        <v>335</v>
      </c>
      <c r="AT289" s="199" t="s">
        <v>331</v>
      </c>
      <c r="AU289" s="199" t="s">
        <v>90</v>
      </c>
      <c r="AY289" s="19" t="s">
        <v>329</v>
      </c>
      <c r="BE289" s="115">
        <f t="shared" si="80"/>
        <v>0</v>
      </c>
      <c r="BF289" s="115">
        <f t="shared" si="81"/>
        <v>0</v>
      </c>
      <c r="BG289" s="115">
        <f t="shared" si="82"/>
        <v>0</v>
      </c>
      <c r="BH289" s="115">
        <f t="shared" si="83"/>
        <v>0</v>
      </c>
      <c r="BI289" s="115">
        <f t="shared" si="84"/>
        <v>0</v>
      </c>
      <c r="BJ289" s="19" t="s">
        <v>96</v>
      </c>
      <c r="BK289" s="200">
        <f t="shared" si="85"/>
        <v>0</v>
      </c>
      <c r="BL289" s="19" t="s">
        <v>335</v>
      </c>
      <c r="BM289" s="199" t="s">
        <v>4497</v>
      </c>
    </row>
    <row r="290" spans="1:65" s="2" customFormat="1" ht="16.5" customHeight="1">
      <c r="A290" s="37"/>
      <c r="B290" s="153"/>
      <c r="C290" s="233" t="s">
        <v>1345</v>
      </c>
      <c r="D290" s="233" t="s">
        <v>483</v>
      </c>
      <c r="E290" s="234" t="s">
        <v>7528</v>
      </c>
      <c r="F290" s="235" t="s">
        <v>7529</v>
      </c>
      <c r="G290" s="236" t="s">
        <v>646</v>
      </c>
      <c r="H290" s="237">
        <v>1</v>
      </c>
      <c r="I290" s="238"/>
      <c r="J290" s="239"/>
      <c r="K290" s="237">
        <f t="shared" si="73"/>
        <v>0</v>
      </c>
      <c r="L290" s="239"/>
      <c r="M290" s="240"/>
      <c r="N290" s="241" t="s">
        <v>1</v>
      </c>
      <c r="O290" s="195" t="s">
        <v>47</v>
      </c>
      <c r="P290" s="196">
        <f t="shared" si="74"/>
        <v>0</v>
      </c>
      <c r="Q290" s="196">
        <f t="shared" si="75"/>
        <v>0</v>
      </c>
      <c r="R290" s="196">
        <f t="shared" si="76"/>
        <v>0</v>
      </c>
      <c r="S290" s="66"/>
      <c r="T290" s="197">
        <f t="shared" si="77"/>
        <v>0</v>
      </c>
      <c r="U290" s="197">
        <v>0</v>
      </c>
      <c r="V290" s="197">
        <f t="shared" si="78"/>
        <v>0</v>
      </c>
      <c r="W290" s="197">
        <v>0</v>
      </c>
      <c r="X290" s="198">
        <f t="shared" si="79"/>
        <v>0</v>
      </c>
      <c r="Y290" s="37"/>
      <c r="Z290" s="37"/>
      <c r="AA290" s="37"/>
      <c r="AB290" s="37"/>
      <c r="AC290" s="37"/>
      <c r="AD290" s="37"/>
      <c r="AE290" s="37"/>
      <c r="AR290" s="199" t="s">
        <v>364</v>
      </c>
      <c r="AT290" s="199" t="s">
        <v>483</v>
      </c>
      <c r="AU290" s="199" t="s">
        <v>90</v>
      </c>
      <c r="AY290" s="19" t="s">
        <v>329</v>
      </c>
      <c r="BE290" s="115">
        <f t="shared" si="80"/>
        <v>0</v>
      </c>
      <c r="BF290" s="115">
        <f t="shared" si="81"/>
        <v>0</v>
      </c>
      <c r="BG290" s="115">
        <f t="shared" si="82"/>
        <v>0</v>
      </c>
      <c r="BH290" s="115">
        <f t="shared" si="83"/>
        <v>0</v>
      </c>
      <c r="BI290" s="115">
        <f t="shared" si="84"/>
        <v>0</v>
      </c>
      <c r="BJ290" s="19" t="s">
        <v>96</v>
      </c>
      <c r="BK290" s="200">
        <f t="shared" si="85"/>
        <v>0</v>
      </c>
      <c r="BL290" s="19" t="s">
        <v>335</v>
      </c>
      <c r="BM290" s="199" t="s">
        <v>4503</v>
      </c>
    </row>
    <row r="291" spans="1:65" s="2" customFormat="1" ht="24.2" customHeight="1">
      <c r="A291" s="37"/>
      <c r="B291" s="153"/>
      <c r="C291" s="187" t="s">
        <v>1350</v>
      </c>
      <c r="D291" s="187" t="s">
        <v>331</v>
      </c>
      <c r="E291" s="188" t="s">
        <v>7530</v>
      </c>
      <c r="F291" s="189" t="s">
        <v>7531</v>
      </c>
      <c r="G291" s="190" t="s">
        <v>646</v>
      </c>
      <c r="H291" s="191">
        <v>1</v>
      </c>
      <c r="I291" s="192"/>
      <c r="J291" s="192"/>
      <c r="K291" s="191">
        <f t="shared" si="73"/>
        <v>0</v>
      </c>
      <c r="L291" s="193"/>
      <c r="M291" s="38"/>
      <c r="N291" s="194" t="s">
        <v>1</v>
      </c>
      <c r="O291" s="195" t="s">
        <v>47</v>
      </c>
      <c r="P291" s="196">
        <f t="shared" si="74"/>
        <v>0</v>
      </c>
      <c r="Q291" s="196">
        <f t="shared" si="75"/>
        <v>0</v>
      </c>
      <c r="R291" s="196">
        <f t="shared" si="76"/>
        <v>0</v>
      </c>
      <c r="S291" s="66"/>
      <c r="T291" s="197">
        <f t="shared" si="77"/>
        <v>0</v>
      </c>
      <c r="U291" s="197">
        <v>0</v>
      </c>
      <c r="V291" s="197">
        <f t="shared" si="78"/>
        <v>0</v>
      </c>
      <c r="W291" s="197">
        <v>0</v>
      </c>
      <c r="X291" s="198">
        <f t="shared" si="79"/>
        <v>0</v>
      </c>
      <c r="Y291" s="37"/>
      <c r="Z291" s="37"/>
      <c r="AA291" s="37"/>
      <c r="AB291" s="37"/>
      <c r="AC291" s="37"/>
      <c r="AD291" s="37"/>
      <c r="AE291" s="37"/>
      <c r="AR291" s="199" t="s">
        <v>335</v>
      </c>
      <c r="AT291" s="199" t="s">
        <v>331</v>
      </c>
      <c r="AU291" s="199" t="s">
        <v>90</v>
      </c>
      <c r="AY291" s="19" t="s">
        <v>329</v>
      </c>
      <c r="BE291" s="115">
        <f t="shared" si="80"/>
        <v>0</v>
      </c>
      <c r="BF291" s="115">
        <f t="shared" si="81"/>
        <v>0</v>
      </c>
      <c r="BG291" s="115">
        <f t="shared" si="82"/>
        <v>0</v>
      </c>
      <c r="BH291" s="115">
        <f t="shared" si="83"/>
        <v>0</v>
      </c>
      <c r="BI291" s="115">
        <f t="shared" si="84"/>
        <v>0</v>
      </c>
      <c r="BJ291" s="19" t="s">
        <v>96</v>
      </c>
      <c r="BK291" s="200">
        <f t="shared" si="85"/>
        <v>0</v>
      </c>
      <c r="BL291" s="19" t="s">
        <v>335</v>
      </c>
      <c r="BM291" s="199" t="s">
        <v>4511</v>
      </c>
    </row>
    <row r="292" spans="1:65" s="2" customFormat="1" ht="16.5" customHeight="1">
      <c r="A292" s="37"/>
      <c r="B292" s="153"/>
      <c r="C292" s="187" t="s">
        <v>1355</v>
      </c>
      <c r="D292" s="187" t="s">
        <v>331</v>
      </c>
      <c r="E292" s="188" t="s">
        <v>7532</v>
      </c>
      <c r="F292" s="189" t="s">
        <v>7533</v>
      </c>
      <c r="G292" s="190" t="s">
        <v>646</v>
      </c>
      <c r="H292" s="191">
        <v>2</v>
      </c>
      <c r="I292" s="192"/>
      <c r="J292" s="192"/>
      <c r="K292" s="191">
        <f t="shared" si="73"/>
        <v>0</v>
      </c>
      <c r="L292" s="193"/>
      <c r="M292" s="38"/>
      <c r="N292" s="194" t="s">
        <v>1</v>
      </c>
      <c r="O292" s="195" t="s">
        <v>47</v>
      </c>
      <c r="P292" s="196">
        <f t="shared" si="74"/>
        <v>0</v>
      </c>
      <c r="Q292" s="196">
        <f t="shared" si="75"/>
        <v>0</v>
      </c>
      <c r="R292" s="196">
        <f t="shared" si="76"/>
        <v>0</v>
      </c>
      <c r="S292" s="66"/>
      <c r="T292" s="197">
        <f t="shared" si="77"/>
        <v>0</v>
      </c>
      <c r="U292" s="197">
        <v>0</v>
      </c>
      <c r="V292" s="197">
        <f t="shared" si="78"/>
        <v>0</v>
      </c>
      <c r="W292" s="197">
        <v>0</v>
      </c>
      <c r="X292" s="198">
        <f t="shared" si="79"/>
        <v>0</v>
      </c>
      <c r="Y292" s="37"/>
      <c r="Z292" s="37"/>
      <c r="AA292" s="37"/>
      <c r="AB292" s="37"/>
      <c r="AC292" s="37"/>
      <c r="AD292" s="37"/>
      <c r="AE292" s="37"/>
      <c r="AR292" s="199" t="s">
        <v>335</v>
      </c>
      <c r="AT292" s="199" t="s">
        <v>331</v>
      </c>
      <c r="AU292" s="199" t="s">
        <v>90</v>
      </c>
      <c r="AY292" s="19" t="s">
        <v>329</v>
      </c>
      <c r="BE292" s="115">
        <f t="shared" si="80"/>
        <v>0</v>
      </c>
      <c r="BF292" s="115">
        <f t="shared" si="81"/>
        <v>0</v>
      </c>
      <c r="BG292" s="115">
        <f t="shared" si="82"/>
        <v>0</v>
      </c>
      <c r="BH292" s="115">
        <f t="shared" si="83"/>
        <v>0</v>
      </c>
      <c r="BI292" s="115">
        <f t="shared" si="84"/>
        <v>0</v>
      </c>
      <c r="BJ292" s="19" t="s">
        <v>96</v>
      </c>
      <c r="BK292" s="200">
        <f t="shared" si="85"/>
        <v>0</v>
      </c>
      <c r="BL292" s="19" t="s">
        <v>335</v>
      </c>
      <c r="BM292" s="199" t="s">
        <v>7534</v>
      </c>
    </row>
    <row r="293" spans="1:65" s="2" customFormat="1" ht="16.5" customHeight="1">
      <c r="A293" s="37"/>
      <c r="B293" s="153"/>
      <c r="C293" s="233" t="s">
        <v>2058</v>
      </c>
      <c r="D293" s="233" t="s">
        <v>483</v>
      </c>
      <c r="E293" s="234" t="s">
        <v>7532</v>
      </c>
      <c r="F293" s="235" t="s">
        <v>7535</v>
      </c>
      <c r="G293" s="236" t="s">
        <v>646</v>
      </c>
      <c r="H293" s="237">
        <v>2</v>
      </c>
      <c r="I293" s="238"/>
      <c r="J293" s="239"/>
      <c r="K293" s="237">
        <f t="shared" si="73"/>
        <v>0</v>
      </c>
      <c r="L293" s="239"/>
      <c r="M293" s="240"/>
      <c r="N293" s="241" t="s">
        <v>1</v>
      </c>
      <c r="O293" s="195" t="s">
        <v>47</v>
      </c>
      <c r="P293" s="196">
        <f t="shared" si="74"/>
        <v>0</v>
      </c>
      <c r="Q293" s="196">
        <f t="shared" si="75"/>
        <v>0</v>
      </c>
      <c r="R293" s="196">
        <f t="shared" si="76"/>
        <v>0</v>
      </c>
      <c r="S293" s="66"/>
      <c r="T293" s="197">
        <f t="shared" si="77"/>
        <v>0</v>
      </c>
      <c r="U293" s="197">
        <v>0</v>
      </c>
      <c r="V293" s="197">
        <f t="shared" si="78"/>
        <v>0</v>
      </c>
      <c r="W293" s="197">
        <v>0</v>
      </c>
      <c r="X293" s="198">
        <f t="shared" si="79"/>
        <v>0</v>
      </c>
      <c r="Y293" s="37"/>
      <c r="Z293" s="37"/>
      <c r="AA293" s="37"/>
      <c r="AB293" s="37"/>
      <c r="AC293" s="37"/>
      <c r="AD293" s="37"/>
      <c r="AE293" s="37"/>
      <c r="AR293" s="199" t="s">
        <v>364</v>
      </c>
      <c r="AT293" s="199" t="s">
        <v>483</v>
      </c>
      <c r="AU293" s="199" t="s">
        <v>90</v>
      </c>
      <c r="AY293" s="19" t="s">
        <v>329</v>
      </c>
      <c r="BE293" s="115">
        <f t="shared" si="80"/>
        <v>0</v>
      </c>
      <c r="BF293" s="115">
        <f t="shared" si="81"/>
        <v>0</v>
      </c>
      <c r="BG293" s="115">
        <f t="shared" si="82"/>
        <v>0</v>
      </c>
      <c r="BH293" s="115">
        <f t="shared" si="83"/>
        <v>0</v>
      </c>
      <c r="BI293" s="115">
        <f t="shared" si="84"/>
        <v>0</v>
      </c>
      <c r="BJ293" s="19" t="s">
        <v>96</v>
      </c>
      <c r="BK293" s="200">
        <f t="shared" si="85"/>
        <v>0</v>
      </c>
      <c r="BL293" s="19" t="s">
        <v>335</v>
      </c>
      <c r="BM293" s="199" t="s">
        <v>7536</v>
      </c>
    </row>
    <row r="294" spans="1:65" s="2" customFormat="1" ht="24.2" customHeight="1">
      <c r="A294" s="37"/>
      <c r="B294" s="153"/>
      <c r="C294" s="187" t="s">
        <v>2062</v>
      </c>
      <c r="D294" s="187" t="s">
        <v>331</v>
      </c>
      <c r="E294" s="188" t="s">
        <v>7537</v>
      </c>
      <c r="F294" s="189" t="s">
        <v>7538</v>
      </c>
      <c r="G294" s="190" t="s">
        <v>1602</v>
      </c>
      <c r="H294" s="192"/>
      <c r="I294" s="192"/>
      <c r="J294" s="192"/>
      <c r="K294" s="191">
        <f t="shared" si="73"/>
        <v>0</v>
      </c>
      <c r="L294" s="193"/>
      <c r="M294" s="38"/>
      <c r="N294" s="194" t="s">
        <v>1</v>
      </c>
      <c r="O294" s="195" t="s">
        <v>47</v>
      </c>
      <c r="P294" s="196">
        <f t="shared" si="74"/>
        <v>0</v>
      </c>
      <c r="Q294" s="196">
        <f t="shared" si="75"/>
        <v>0</v>
      </c>
      <c r="R294" s="196">
        <f t="shared" si="76"/>
        <v>0</v>
      </c>
      <c r="S294" s="66"/>
      <c r="T294" s="197">
        <f t="shared" si="77"/>
        <v>0</v>
      </c>
      <c r="U294" s="197">
        <v>0</v>
      </c>
      <c r="V294" s="197">
        <f t="shared" si="78"/>
        <v>0</v>
      </c>
      <c r="W294" s="197">
        <v>0</v>
      </c>
      <c r="X294" s="198">
        <f t="shared" si="79"/>
        <v>0</v>
      </c>
      <c r="Y294" s="37"/>
      <c r="Z294" s="37"/>
      <c r="AA294" s="37"/>
      <c r="AB294" s="37"/>
      <c r="AC294" s="37"/>
      <c r="AD294" s="37"/>
      <c r="AE294" s="37"/>
      <c r="AR294" s="199" t="s">
        <v>335</v>
      </c>
      <c r="AT294" s="199" t="s">
        <v>331</v>
      </c>
      <c r="AU294" s="199" t="s">
        <v>90</v>
      </c>
      <c r="AY294" s="19" t="s">
        <v>329</v>
      </c>
      <c r="BE294" s="115">
        <f t="shared" si="80"/>
        <v>0</v>
      </c>
      <c r="BF294" s="115">
        <f t="shared" si="81"/>
        <v>0</v>
      </c>
      <c r="BG294" s="115">
        <f t="shared" si="82"/>
        <v>0</v>
      </c>
      <c r="BH294" s="115">
        <f t="shared" si="83"/>
        <v>0</v>
      </c>
      <c r="BI294" s="115">
        <f t="shared" si="84"/>
        <v>0</v>
      </c>
      <c r="BJ294" s="19" t="s">
        <v>96</v>
      </c>
      <c r="BK294" s="200">
        <f t="shared" si="85"/>
        <v>0</v>
      </c>
      <c r="BL294" s="19" t="s">
        <v>335</v>
      </c>
      <c r="BM294" s="199" t="s">
        <v>4519</v>
      </c>
    </row>
    <row r="295" spans="1:65" s="2" customFormat="1" ht="24.2" customHeight="1">
      <c r="A295" s="37"/>
      <c r="B295" s="153"/>
      <c r="C295" s="187" t="s">
        <v>2066</v>
      </c>
      <c r="D295" s="187" t="s">
        <v>331</v>
      </c>
      <c r="E295" s="188" t="s">
        <v>7539</v>
      </c>
      <c r="F295" s="189" t="s">
        <v>7291</v>
      </c>
      <c r="G295" s="190" t="s">
        <v>1602</v>
      </c>
      <c r="H295" s="192"/>
      <c r="I295" s="192"/>
      <c r="J295" s="192"/>
      <c r="K295" s="191">
        <f t="shared" si="73"/>
        <v>0</v>
      </c>
      <c r="L295" s="193"/>
      <c r="M295" s="38"/>
      <c r="N295" s="194" t="s">
        <v>1</v>
      </c>
      <c r="O295" s="195" t="s">
        <v>47</v>
      </c>
      <c r="P295" s="196">
        <f t="shared" si="74"/>
        <v>0</v>
      </c>
      <c r="Q295" s="196">
        <f t="shared" si="75"/>
        <v>0</v>
      </c>
      <c r="R295" s="196">
        <f t="shared" si="76"/>
        <v>0</v>
      </c>
      <c r="S295" s="66"/>
      <c r="T295" s="197">
        <f t="shared" si="77"/>
        <v>0</v>
      </c>
      <c r="U295" s="197">
        <v>0</v>
      </c>
      <c r="V295" s="197">
        <f t="shared" si="78"/>
        <v>0</v>
      </c>
      <c r="W295" s="197">
        <v>0</v>
      </c>
      <c r="X295" s="198">
        <f t="shared" si="79"/>
        <v>0</v>
      </c>
      <c r="Y295" s="37"/>
      <c r="Z295" s="37"/>
      <c r="AA295" s="37"/>
      <c r="AB295" s="37"/>
      <c r="AC295" s="37"/>
      <c r="AD295" s="37"/>
      <c r="AE295" s="37"/>
      <c r="AR295" s="199" t="s">
        <v>335</v>
      </c>
      <c r="AT295" s="199" t="s">
        <v>331</v>
      </c>
      <c r="AU295" s="199" t="s">
        <v>90</v>
      </c>
      <c r="AY295" s="19" t="s">
        <v>329</v>
      </c>
      <c r="BE295" s="115">
        <f t="shared" si="80"/>
        <v>0</v>
      </c>
      <c r="BF295" s="115">
        <f t="shared" si="81"/>
        <v>0</v>
      </c>
      <c r="BG295" s="115">
        <f t="shared" si="82"/>
        <v>0</v>
      </c>
      <c r="BH295" s="115">
        <f t="shared" si="83"/>
        <v>0</v>
      </c>
      <c r="BI295" s="115">
        <f t="shared" si="84"/>
        <v>0</v>
      </c>
      <c r="BJ295" s="19" t="s">
        <v>96</v>
      </c>
      <c r="BK295" s="200">
        <f t="shared" si="85"/>
        <v>0</v>
      </c>
      <c r="BL295" s="19" t="s">
        <v>335</v>
      </c>
      <c r="BM295" s="199" t="s">
        <v>4527</v>
      </c>
    </row>
    <row r="296" spans="1:65" s="12" customFormat="1" ht="25.9" customHeight="1">
      <c r="B296" s="173"/>
      <c r="D296" s="174" t="s">
        <v>82</v>
      </c>
      <c r="E296" s="175" t="s">
        <v>7540</v>
      </c>
      <c r="F296" s="175" t="s">
        <v>7541</v>
      </c>
      <c r="I296" s="176"/>
      <c r="J296" s="176"/>
      <c r="K296" s="177">
        <f>BK296</f>
        <v>0</v>
      </c>
      <c r="M296" s="173"/>
      <c r="N296" s="178"/>
      <c r="O296" s="179"/>
      <c r="P296" s="179"/>
      <c r="Q296" s="180">
        <f>SUM(Q297:Q371)</f>
        <v>0</v>
      </c>
      <c r="R296" s="180">
        <f>SUM(R297:R371)</f>
        <v>0</v>
      </c>
      <c r="S296" s="179"/>
      <c r="T296" s="181">
        <f>SUM(T297:T371)</f>
        <v>0</v>
      </c>
      <c r="U296" s="179"/>
      <c r="V296" s="181">
        <f>SUM(V297:V371)</f>
        <v>1.5E-3</v>
      </c>
      <c r="W296" s="179"/>
      <c r="X296" s="182">
        <f>SUM(X297:X371)</f>
        <v>0</v>
      </c>
      <c r="AR296" s="174" t="s">
        <v>90</v>
      </c>
      <c r="AT296" s="183" t="s">
        <v>82</v>
      </c>
      <c r="AU296" s="183" t="s">
        <v>83</v>
      </c>
      <c r="AY296" s="174" t="s">
        <v>329</v>
      </c>
      <c r="BK296" s="184">
        <f>SUM(BK297:BK371)</f>
        <v>0</v>
      </c>
    </row>
    <row r="297" spans="1:65" s="2" customFormat="1" ht="16.5" customHeight="1">
      <c r="A297" s="37"/>
      <c r="B297" s="153"/>
      <c r="C297" s="233" t="s">
        <v>2070</v>
      </c>
      <c r="D297" s="233" t="s">
        <v>483</v>
      </c>
      <c r="E297" s="234" t="s">
        <v>7542</v>
      </c>
      <c r="F297" s="235" t="s">
        <v>7543</v>
      </c>
      <c r="G297" s="236" t="s">
        <v>646</v>
      </c>
      <c r="H297" s="237">
        <v>11</v>
      </c>
      <c r="I297" s="238"/>
      <c r="J297" s="239"/>
      <c r="K297" s="237">
        <f t="shared" ref="K297:K328" si="86">ROUND(P297*H297,3)</f>
        <v>0</v>
      </c>
      <c r="L297" s="239"/>
      <c r="M297" s="240"/>
      <c r="N297" s="241" t="s">
        <v>1</v>
      </c>
      <c r="O297" s="195" t="s">
        <v>47</v>
      </c>
      <c r="P297" s="196">
        <f t="shared" ref="P297:P328" si="87">I297+J297</f>
        <v>0</v>
      </c>
      <c r="Q297" s="196">
        <f t="shared" ref="Q297:Q328" si="88">ROUND(I297*H297,3)</f>
        <v>0</v>
      </c>
      <c r="R297" s="196">
        <f t="shared" ref="R297:R328" si="89">ROUND(J297*H297,3)</f>
        <v>0</v>
      </c>
      <c r="S297" s="66"/>
      <c r="T297" s="197">
        <f t="shared" ref="T297:T328" si="90">S297*H297</f>
        <v>0</v>
      </c>
      <c r="U297" s="197">
        <v>0</v>
      </c>
      <c r="V297" s="197">
        <f t="shared" ref="V297:V328" si="91">U297*H297</f>
        <v>0</v>
      </c>
      <c r="W297" s="197">
        <v>0</v>
      </c>
      <c r="X297" s="198">
        <f t="shared" ref="X297:X328" si="92">W297*H297</f>
        <v>0</v>
      </c>
      <c r="Y297" s="37"/>
      <c r="Z297" s="37"/>
      <c r="AA297" s="37"/>
      <c r="AB297" s="37"/>
      <c r="AC297" s="37"/>
      <c r="AD297" s="37"/>
      <c r="AE297" s="37"/>
      <c r="AR297" s="199" t="s">
        <v>364</v>
      </c>
      <c r="AT297" s="199" t="s">
        <v>483</v>
      </c>
      <c r="AU297" s="199" t="s">
        <v>90</v>
      </c>
      <c r="AY297" s="19" t="s">
        <v>329</v>
      </c>
      <c r="BE297" s="115">
        <f t="shared" ref="BE297:BE328" si="93">IF(O297="základná",K297,0)</f>
        <v>0</v>
      </c>
      <c r="BF297" s="115">
        <f t="shared" ref="BF297:BF328" si="94">IF(O297="znížená",K297,0)</f>
        <v>0</v>
      </c>
      <c r="BG297" s="115">
        <f t="shared" ref="BG297:BG328" si="95">IF(O297="zákl. prenesená",K297,0)</f>
        <v>0</v>
      </c>
      <c r="BH297" s="115">
        <f t="shared" ref="BH297:BH328" si="96">IF(O297="zníž. prenesená",K297,0)</f>
        <v>0</v>
      </c>
      <c r="BI297" s="115">
        <f t="shared" ref="BI297:BI328" si="97">IF(O297="nulová",K297,0)</f>
        <v>0</v>
      </c>
      <c r="BJ297" s="19" t="s">
        <v>96</v>
      </c>
      <c r="BK297" s="200">
        <f t="shared" ref="BK297:BK328" si="98">ROUND(P297*H297,3)</f>
        <v>0</v>
      </c>
      <c r="BL297" s="19" t="s">
        <v>335</v>
      </c>
      <c r="BM297" s="199" t="s">
        <v>4535</v>
      </c>
    </row>
    <row r="298" spans="1:65" s="2" customFormat="1" ht="16.5" customHeight="1">
      <c r="A298" s="37"/>
      <c r="B298" s="153"/>
      <c r="C298" s="233" t="s">
        <v>2074</v>
      </c>
      <c r="D298" s="233" t="s">
        <v>483</v>
      </c>
      <c r="E298" s="234" t="s">
        <v>7544</v>
      </c>
      <c r="F298" s="235" t="s">
        <v>7545</v>
      </c>
      <c r="G298" s="236" t="s">
        <v>646</v>
      </c>
      <c r="H298" s="237">
        <v>11</v>
      </c>
      <c r="I298" s="238"/>
      <c r="J298" s="239"/>
      <c r="K298" s="237">
        <f t="shared" si="86"/>
        <v>0</v>
      </c>
      <c r="L298" s="239"/>
      <c r="M298" s="240"/>
      <c r="N298" s="241" t="s">
        <v>1</v>
      </c>
      <c r="O298" s="195" t="s">
        <v>47</v>
      </c>
      <c r="P298" s="196">
        <f t="shared" si="87"/>
        <v>0</v>
      </c>
      <c r="Q298" s="196">
        <f t="shared" si="88"/>
        <v>0</v>
      </c>
      <c r="R298" s="196">
        <f t="shared" si="89"/>
        <v>0</v>
      </c>
      <c r="S298" s="66"/>
      <c r="T298" s="197">
        <f t="shared" si="90"/>
        <v>0</v>
      </c>
      <c r="U298" s="197">
        <v>0</v>
      </c>
      <c r="V298" s="197">
        <f t="shared" si="91"/>
        <v>0</v>
      </c>
      <c r="W298" s="197">
        <v>0</v>
      </c>
      <c r="X298" s="198">
        <f t="shared" si="92"/>
        <v>0</v>
      </c>
      <c r="Y298" s="37"/>
      <c r="Z298" s="37"/>
      <c r="AA298" s="37"/>
      <c r="AB298" s="37"/>
      <c r="AC298" s="37"/>
      <c r="AD298" s="37"/>
      <c r="AE298" s="37"/>
      <c r="AR298" s="199" t="s">
        <v>364</v>
      </c>
      <c r="AT298" s="199" t="s">
        <v>483</v>
      </c>
      <c r="AU298" s="199" t="s">
        <v>90</v>
      </c>
      <c r="AY298" s="19" t="s">
        <v>329</v>
      </c>
      <c r="BE298" s="115">
        <f t="shared" si="93"/>
        <v>0</v>
      </c>
      <c r="BF298" s="115">
        <f t="shared" si="94"/>
        <v>0</v>
      </c>
      <c r="BG298" s="115">
        <f t="shared" si="95"/>
        <v>0</v>
      </c>
      <c r="BH298" s="115">
        <f t="shared" si="96"/>
        <v>0</v>
      </c>
      <c r="BI298" s="115">
        <f t="shared" si="97"/>
        <v>0</v>
      </c>
      <c r="BJ298" s="19" t="s">
        <v>96</v>
      </c>
      <c r="BK298" s="200">
        <f t="shared" si="98"/>
        <v>0</v>
      </c>
      <c r="BL298" s="19" t="s">
        <v>335</v>
      </c>
      <c r="BM298" s="199" t="s">
        <v>4543</v>
      </c>
    </row>
    <row r="299" spans="1:65" s="2" customFormat="1" ht="16.5" customHeight="1">
      <c r="A299" s="37"/>
      <c r="B299" s="153"/>
      <c r="C299" s="233" t="s">
        <v>2078</v>
      </c>
      <c r="D299" s="233" t="s">
        <v>483</v>
      </c>
      <c r="E299" s="234" t="s">
        <v>7546</v>
      </c>
      <c r="F299" s="235" t="s">
        <v>7547</v>
      </c>
      <c r="G299" s="236" t="s">
        <v>646</v>
      </c>
      <c r="H299" s="237">
        <v>11</v>
      </c>
      <c r="I299" s="238"/>
      <c r="J299" s="239"/>
      <c r="K299" s="237">
        <f t="shared" si="86"/>
        <v>0</v>
      </c>
      <c r="L299" s="239"/>
      <c r="M299" s="240"/>
      <c r="N299" s="241" t="s">
        <v>1</v>
      </c>
      <c r="O299" s="195" t="s">
        <v>47</v>
      </c>
      <c r="P299" s="196">
        <f t="shared" si="87"/>
        <v>0</v>
      </c>
      <c r="Q299" s="196">
        <f t="shared" si="88"/>
        <v>0</v>
      </c>
      <c r="R299" s="196">
        <f t="shared" si="89"/>
        <v>0</v>
      </c>
      <c r="S299" s="66"/>
      <c r="T299" s="197">
        <f t="shared" si="90"/>
        <v>0</v>
      </c>
      <c r="U299" s="197">
        <v>0</v>
      </c>
      <c r="V299" s="197">
        <f t="shared" si="91"/>
        <v>0</v>
      </c>
      <c r="W299" s="197">
        <v>0</v>
      </c>
      <c r="X299" s="198">
        <f t="shared" si="92"/>
        <v>0</v>
      </c>
      <c r="Y299" s="37"/>
      <c r="Z299" s="37"/>
      <c r="AA299" s="37"/>
      <c r="AB299" s="37"/>
      <c r="AC299" s="37"/>
      <c r="AD299" s="37"/>
      <c r="AE299" s="37"/>
      <c r="AR299" s="199" t="s">
        <v>364</v>
      </c>
      <c r="AT299" s="199" t="s">
        <v>483</v>
      </c>
      <c r="AU299" s="199" t="s">
        <v>90</v>
      </c>
      <c r="AY299" s="19" t="s">
        <v>329</v>
      </c>
      <c r="BE299" s="115">
        <f t="shared" si="93"/>
        <v>0</v>
      </c>
      <c r="BF299" s="115">
        <f t="shared" si="94"/>
        <v>0</v>
      </c>
      <c r="BG299" s="115">
        <f t="shared" si="95"/>
        <v>0</v>
      </c>
      <c r="BH299" s="115">
        <f t="shared" si="96"/>
        <v>0</v>
      </c>
      <c r="BI299" s="115">
        <f t="shared" si="97"/>
        <v>0</v>
      </c>
      <c r="BJ299" s="19" t="s">
        <v>96</v>
      </c>
      <c r="BK299" s="200">
        <f t="shared" si="98"/>
        <v>0</v>
      </c>
      <c r="BL299" s="19" t="s">
        <v>335</v>
      </c>
      <c r="BM299" s="199" t="s">
        <v>4551</v>
      </c>
    </row>
    <row r="300" spans="1:65" s="2" customFormat="1" ht="24.2" customHeight="1">
      <c r="A300" s="37"/>
      <c r="B300" s="153"/>
      <c r="C300" s="233" t="s">
        <v>2082</v>
      </c>
      <c r="D300" s="233" t="s">
        <v>483</v>
      </c>
      <c r="E300" s="234" t="s">
        <v>7548</v>
      </c>
      <c r="F300" s="235" t="s">
        <v>7549</v>
      </c>
      <c r="G300" s="236" t="s">
        <v>646</v>
      </c>
      <c r="H300" s="237">
        <v>2</v>
      </c>
      <c r="I300" s="238"/>
      <c r="J300" s="239"/>
      <c r="K300" s="237">
        <f t="shared" si="86"/>
        <v>0</v>
      </c>
      <c r="L300" s="239"/>
      <c r="M300" s="240"/>
      <c r="N300" s="241" t="s">
        <v>1</v>
      </c>
      <c r="O300" s="195" t="s">
        <v>47</v>
      </c>
      <c r="P300" s="196">
        <f t="shared" si="87"/>
        <v>0</v>
      </c>
      <c r="Q300" s="196">
        <f t="shared" si="88"/>
        <v>0</v>
      </c>
      <c r="R300" s="196">
        <f t="shared" si="89"/>
        <v>0</v>
      </c>
      <c r="S300" s="66"/>
      <c r="T300" s="197">
        <f t="shared" si="90"/>
        <v>0</v>
      </c>
      <c r="U300" s="197">
        <v>0</v>
      </c>
      <c r="V300" s="197">
        <f t="shared" si="91"/>
        <v>0</v>
      </c>
      <c r="W300" s="197">
        <v>0</v>
      </c>
      <c r="X300" s="198">
        <f t="shared" si="92"/>
        <v>0</v>
      </c>
      <c r="Y300" s="37"/>
      <c r="Z300" s="37"/>
      <c r="AA300" s="37"/>
      <c r="AB300" s="37"/>
      <c r="AC300" s="37"/>
      <c r="AD300" s="37"/>
      <c r="AE300" s="37"/>
      <c r="AR300" s="199" t="s">
        <v>364</v>
      </c>
      <c r="AT300" s="199" t="s">
        <v>483</v>
      </c>
      <c r="AU300" s="199" t="s">
        <v>90</v>
      </c>
      <c r="AY300" s="19" t="s">
        <v>329</v>
      </c>
      <c r="BE300" s="115">
        <f t="shared" si="93"/>
        <v>0</v>
      </c>
      <c r="BF300" s="115">
        <f t="shared" si="94"/>
        <v>0</v>
      </c>
      <c r="BG300" s="115">
        <f t="shared" si="95"/>
        <v>0</v>
      </c>
      <c r="BH300" s="115">
        <f t="shared" si="96"/>
        <v>0</v>
      </c>
      <c r="BI300" s="115">
        <f t="shared" si="97"/>
        <v>0</v>
      </c>
      <c r="BJ300" s="19" t="s">
        <v>96</v>
      </c>
      <c r="BK300" s="200">
        <f t="shared" si="98"/>
        <v>0</v>
      </c>
      <c r="BL300" s="19" t="s">
        <v>335</v>
      </c>
      <c r="BM300" s="199" t="s">
        <v>4559</v>
      </c>
    </row>
    <row r="301" spans="1:65" s="2" customFormat="1" ht="16.5" customHeight="1">
      <c r="A301" s="37"/>
      <c r="B301" s="153"/>
      <c r="C301" s="233" t="s">
        <v>2087</v>
      </c>
      <c r="D301" s="233" t="s">
        <v>483</v>
      </c>
      <c r="E301" s="234" t="s">
        <v>7550</v>
      </c>
      <c r="F301" s="235" t="s">
        <v>7551</v>
      </c>
      <c r="G301" s="236" t="s">
        <v>646</v>
      </c>
      <c r="H301" s="237">
        <v>2</v>
      </c>
      <c r="I301" s="238"/>
      <c r="J301" s="239"/>
      <c r="K301" s="237">
        <f t="shared" si="86"/>
        <v>0</v>
      </c>
      <c r="L301" s="239"/>
      <c r="M301" s="240"/>
      <c r="N301" s="241" t="s">
        <v>1</v>
      </c>
      <c r="O301" s="195" t="s">
        <v>47</v>
      </c>
      <c r="P301" s="196">
        <f t="shared" si="87"/>
        <v>0</v>
      </c>
      <c r="Q301" s="196">
        <f t="shared" si="88"/>
        <v>0</v>
      </c>
      <c r="R301" s="196">
        <f t="shared" si="89"/>
        <v>0</v>
      </c>
      <c r="S301" s="66"/>
      <c r="T301" s="197">
        <f t="shared" si="90"/>
        <v>0</v>
      </c>
      <c r="U301" s="197">
        <v>0</v>
      </c>
      <c r="V301" s="197">
        <f t="shared" si="91"/>
        <v>0</v>
      </c>
      <c r="W301" s="197">
        <v>0</v>
      </c>
      <c r="X301" s="198">
        <f t="shared" si="92"/>
        <v>0</v>
      </c>
      <c r="Y301" s="37"/>
      <c r="Z301" s="37"/>
      <c r="AA301" s="37"/>
      <c r="AB301" s="37"/>
      <c r="AC301" s="37"/>
      <c r="AD301" s="37"/>
      <c r="AE301" s="37"/>
      <c r="AR301" s="199" t="s">
        <v>364</v>
      </c>
      <c r="AT301" s="199" t="s">
        <v>483</v>
      </c>
      <c r="AU301" s="199" t="s">
        <v>90</v>
      </c>
      <c r="AY301" s="19" t="s">
        <v>329</v>
      </c>
      <c r="BE301" s="115">
        <f t="shared" si="93"/>
        <v>0</v>
      </c>
      <c r="BF301" s="115">
        <f t="shared" si="94"/>
        <v>0</v>
      </c>
      <c r="BG301" s="115">
        <f t="shared" si="95"/>
        <v>0</v>
      </c>
      <c r="BH301" s="115">
        <f t="shared" si="96"/>
        <v>0</v>
      </c>
      <c r="BI301" s="115">
        <f t="shared" si="97"/>
        <v>0</v>
      </c>
      <c r="BJ301" s="19" t="s">
        <v>96</v>
      </c>
      <c r="BK301" s="200">
        <f t="shared" si="98"/>
        <v>0</v>
      </c>
      <c r="BL301" s="19" t="s">
        <v>335</v>
      </c>
      <c r="BM301" s="199" t="s">
        <v>4567</v>
      </c>
    </row>
    <row r="302" spans="1:65" s="2" customFormat="1" ht="16.5" customHeight="1">
      <c r="A302" s="37"/>
      <c r="B302" s="153"/>
      <c r="C302" s="233" t="s">
        <v>2091</v>
      </c>
      <c r="D302" s="233" t="s">
        <v>483</v>
      </c>
      <c r="E302" s="234" t="s">
        <v>7552</v>
      </c>
      <c r="F302" s="235" t="s">
        <v>7553</v>
      </c>
      <c r="G302" s="236" t="s">
        <v>646</v>
      </c>
      <c r="H302" s="237">
        <v>2</v>
      </c>
      <c r="I302" s="238"/>
      <c r="J302" s="239"/>
      <c r="K302" s="237">
        <f t="shared" si="86"/>
        <v>0</v>
      </c>
      <c r="L302" s="239"/>
      <c r="M302" s="240"/>
      <c r="N302" s="241" t="s">
        <v>1</v>
      </c>
      <c r="O302" s="195" t="s">
        <v>47</v>
      </c>
      <c r="P302" s="196">
        <f t="shared" si="87"/>
        <v>0</v>
      </c>
      <c r="Q302" s="196">
        <f t="shared" si="88"/>
        <v>0</v>
      </c>
      <c r="R302" s="196">
        <f t="shared" si="89"/>
        <v>0</v>
      </c>
      <c r="S302" s="66"/>
      <c r="T302" s="197">
        <f t="shared" si="90"/>
        <v>0</v>
      </c>
      <c r="U302" s="197">
        <v>0</v>
      </c>
      <c r="V302" s="197">
        <f t="shared" si="91"/>
        <v>0</v>
      </c>
      <c r="W302" s="197">
        <v>0</v>
      </c>
      <c r="X302" s="198">
        <f t="shared" si="92"/>
        <v>0</v>
      </c>
      <c r="Y302" s="37"/>
      <c r="Z302" s="37"/>
      <c r="AA302" s="37"/>
      <c r="AB302" s="37"/>
      <c r="AC302" s="37"/>
      <c r="AD302" s="37"/>
      <c r="AE302" s="37"/>
      <c r="AR302" s="199" t="s">
        <v>364</v>
      </c>
      <c r="AT302" s="199" t="s">
        <v>483</v>
      </c>
      <c r="AU302" s="199" t="s">
        <v>90</v>
      </c>
      <c r="AY302" s="19" t="s">
        <v>329</v>
      </c>
      <c r="BE302" s="115">
        <f t="shared" si="93"/>
        <v>0</v>
      </c>
      <c r="BF302" s="115">
        <f t="shared" si="94"/>
        <v>0</v>
      </c>
      <c r="BG302" s="115">
        <f t="shared" si="95"/>
        <v>0</v>
      </c>
      <c r="BH302" s="115">
        <f t="shared" si="96"/>
        <v>0</v>
      </c>
      <c r="BI302" s="115">
        <f t="shared" si="97"/>
        <v>0</v>
      </c>
      <c r="BJ302" s="19" t="s">
        <v>96</v>
      </c>
      <c r="BK302" s="200">
        <f t="shared" si="98"/>
        <v>0</v>
      </c>
      <c r="BL302" s="19" t="s">
        <v>335</v>
      </c>
      <c r="BM302" s="199" t="s">
        <v>4575</v>
      </c>
    </row>
    <row r="303" spans="1:65" s="2" customFormat="1" ht="16.5" customHeight="1">
      <c r="A303" s="37"/>
      <c r="B303" s="153"/>
      <c r="C303" s="233" t="s">
        <v>2099</v>
      </c>
      <c r="D303" s="233" t="s">
        <v>483</v>
      </c>
      <c r="E303" s="234" t="s">
        <v>7554</v>
      </c>
      <c r="F303" s="235" t="s">
        <v>7555</v>
      </c>
      <c r="G303" s="236" t="s">
        <v>646</v>
      </c>
      <c r="H303" s="237">
        <v>13</v>
      </c>
      <c r="I303" s="238"/>
      <c r="J303" s="239"/>
      <c r="K303" s="237">
        <f t="shared" si="86"/>
        <v>0</v>
      </c>
      <c r="L303" s="239"/>
      <c r="M303" s="240"/>
      <c r="N303" s="241" t="s">
        <v>1</v>
      </c>
      <c r="O303" s="195" t="s">
        <v>47</v>
      </c>
      <c r="P303" s="196">
        <f t="shared" si="87"/>
        <v>0</v>
      </c>
      <c r="Q303" s="196">
        <f t="shared" si="88"/>
        <v>0</v>
      </c>
      <c r="R303" s="196">
        <f t="shared" si="89"/>
        <v>0</v>
      </c>
      <c r="S303" s="66"/>
      <c r="T303" s="197">
        <f t="shared" si="90"/>
        <v>0</v>
      </c>
      <c r="U303" s="197">
        <v>0</v>
      </c>
      <c r="V303" s="197">
        <f t="shared" si="91"/>
        <v>0</v>
      </c>
      <c r="W303" s="197">
        <v>0</v>
      </c>
      <c r="X303" s="198">
        <f t="shared" si="92"/>
        <v>0</v>
      </c>
      <c r="Y303" s="37"/>
      <c r="Z303" s="37"/>
      <c r="AA303" s="37"/>
      <c r="AB303" s="37"/>
      <c r="AC303" s="37"/>
      <c r="AD303" s="37"/>
      <c r="AE303" s="37"/>
      <c r="AR303" s="199" t="s">
        <v>364</v>
      </c>
      <c r="AT303" s="199" t="s">
        <v>483</v>
      </c>
      <c r="AU303" s="199" t="s">
        <v>90</v>
      </c>
      <c r="AY303" s="19" t="s">
        <v>329</v>
      </c>
      <c r="BE303" s="115">
        <f t="shared" si="93"/>
        <v>0</v>
      </c>
      <c r="BF303" s="115">
        <f t="shared" si="94"/>
        <v>0</v>
      </c>
      <c r="BG303" s="115">
        <f t="shared" si="95"/>
        <v>0</v>
      </c>
      <c r="BH303" s="115">
        <f t="shared" si="96"/>
        <v>0</v>
      </c>
      <c r="BI303" s="115">
        <f t="shared" si="97"/>
        <v>0</v>
      </c>
      <c r="BJ303" s="19" t="s">
        <v>96</v>
      </c>
      <c r="BK303" s="200">
        <f t="shared" si="98"/>
        <v>0</v>
      </c>
      <c r="BL303" s="19" t="s">
        <v>335</v>
      </c>
      <c r="BM303" s="199" t="s">
        <v>4583</v>
      </c>
    </row>
    <row r="304" spans="1:65" s="2" customFormat="1" ht="24.2" customHeight="1">
      <c r="A304" s="37"/>
      <c r="B304" s="153"/>
      <c r="C304" s="187" t="s">
        <v>2103</v>
      </c>
      <c r="D304" s="187" t="s">
        <v>331</v>
      </c>
      <c r="E304" s="188" t="s">
        <v>7556</v>
      </c>
      <c r="F304" s="189" t="s">
        <v>7557</v>
      </c>
      <c r="G304" s="190" t="s">
        <v>646</v>
      </c>
      <c r="H304" s="191">
        <v>11</v>
      </c>
      <c r="I304" s="192"/>
      <c r="J304" s="192"/>
      <c r="K304" s="191">
        <f t="shared" si="86"/>
        <v>0</v>
      </c>
      <c r="L304" s="193"/>
      <c r="M304" s="38"/>
      <c r="N304" s="194" t="s">
        <v>1</v>
      </c>
      <c r="O304" s="195" t="s">
        <v>47</v>
      </c>
      <c r="P304" s="196">
        <f t="shared" si="87"/>
        <v>0</v>
      </c>
      <c r="Q304" s="196">
        <f t="shared" si="88"/>
        <v>0</v>
      </c>
      <c r="R304" s="196">
        <f t="shared" si="89"/>
        <v>0</v>
      </c>
      <c r="S304" s="66"/>
      <c r="T304" s="197">
        <f t="shared" si="90"/>
        <v>0</v>
      </c>
      <c r="U304" s="197">
        <v>0</v>
      </c>
      <c r="V304" s="197">
        <f t="shared" si="91"/>
        <v>0</v>
      </c>
      <c r="W304" s="197">
        <v>0</v>
      </c>
      <c r="X304" s="198">
        <f t="shared" si="92"/>
        <v>0</v>
      </c>
      <c r="Y304" s="37"/>
      <c r="Z304" s="37"/>
      <c r="AA304" s="37"/>
      <c r="AB304" s="37"/>
      <c r="AC304" s="37"/>
      <c r="AD304" s="37"/>
      <c r="AE304" s="37"/>
      <c r="AR304" s="199" t="s">
        <v>335</v>
      </c>
      <c r="AT304" s="199" t="s">
        <v>331</v>
      </c>
      <c r="AU304" s="199" t="s">
        <v>90</v>
      </c>
      <c r="AY304" s="19" t="s">
        <v>329</v>
      </c>
      <c r="BE304" s="115">
        <f t="shared" si="93"/>
        <v>0</v>
      </c>
      <c r="BF304" s="115">
        <f t="shared" si="94"/>
        <v>0</v>
      </c>
      <c r="BG304" s="115">
        <f t="shared" si="95"/>
        <v>0</v>
      </c>
      <c r="BH304" s="115">
        <f t="shared" si="96"/>
        <v>0</v>
      </c>
      <c r="BI304" s="115">
        <f t="shared" si="97"/>
        <v>0</v>
      </c>
      <c r="BJ304" s="19" t="s">
        <v>96</v>
      </c>
      <c r="BK304" s="200">
        <f t="shared" si="98"/>
        <v>0</v>
      </c>
      <c r="BL304" s="19" t="s">
        <v>335</v>
      </c>
      <c r="BM304" s="199" t="s">
        <v>4591</v>
      </c>
    </row>
    <row r="305" spans="1:65" s="2" customFormat="1" ht="16.5" customHeight="1">
      <c r="A305" s="37"/>
      <c r="B305" s="153"/>
      <c r="C305" s="187" t="s">
        <v>2107</v>
      </c>
      <c r="D305" s="187" t="s">
        <v>331</v>
      </c>
      <c r="E305" s="188" t="s">
        <v>7558</v>
      </c>
      <c r="F305" s="189" t="s">
        <v>7559</v>
      </c>
      <c r="G305" s="190" t="s">
        <v>646</v>
      </c>
      <c r="H305" s="191">
        <v>2</v>
      </c>
      <c r="I305" s="192"/>
      <c r="J305" s="192"/>
      <c r="K305" s="191">
        <f t="shared" si="86"/>
        <v>0</v>
      </c>
      <c r="L305" s="193"/>
      <c r="M305" s="38"/>
      <c r="N305" s="194" t="s">
        <v>1</v>
      </c>
      <c r="O305" s="195" t="s">
        <v>47</v>
      </c>
      <c r="P305" s="196">
        <f t="shared" si="87"/>
        <v>0</v>
      </c>
      <c r="Q305" s="196">
        <f t="shared" si="88"/>
        <v>0</v>
      </c>
      <c r="R305" s="196">
        <f t="shared" si="89"/>
        <v>0</v>
      </c>
      <c r="S305" s="66"/>
      <c r="T305" s="197">
        <f t="shared" si="90"/>
        <v>0</v>
      </c>
      <c r="U305" s="197">
        <v>0</v>
      </c>
      <c r="V305" s="197">
        <f t="shared" si="91"/>
        <v>0</v>
      </c>
      <c r="W305" s="197">
        <v>0</v>
      </c>
      <c r="X305" s="198">
        <f t="shared" si="92"/>
        <v>0</v>
      </c>
      <c r="Y305" s="37"/>
      <c r="Z305" s="37"/>
      <c r="AA305" s="37"/>
      <c r="AB305" s="37"/>
      <c r="AC305" s="37"/>
      <c r="AD305" s="37"/>
      <c r="AE305" s="37"/>
      <c r="AR305" s="199" t="s">
        <v>335</v>
      </c>
      <c r="AT305" s="199" t="s">
        <v>331</v>
      </c>
      <c r="AU305" s="199" t="s">
        <v>90</v>
      </c>
      <c r="AY305" s="19" t="s">
        <v>329</v>
      </c>
      <c r="BE305" s="115">
        <f t="shared" si="93"/>
        <v>0</v>
      </c>
      <c r="BF305" s="115">
        <f t="shared" si="94"/>
        <v>0</v>
      </c>
      <c r="BG305" s="115">
        <f t="shared" si="95"/>
        <v>0</v>
      </c>
      <c r="BH305" s="115">
        <f t="shared" si="96"/>
        <v>0</v>
      </c>
      <c r="BI305" s="115">
        <f t="shared" si="97"/>
        <v>0</v>
      </c>
      <c r="BJ305" s="19" t="s">
        <v>96</v>
      </c>
      <c r="BK305" s="200">
        <f t="shared" si="98"/>
        <v>0</v>
      </c>
      <c r="BL305" s="19" t="s">
        <v>335</v>
      </c>
      <c r="BM305" s="199" t="s">
        <v>4599</v>
      </c>
    </row>
    <row r="306" spans="1:65" s="2" customFormat="1" ht="16.5" customHeight="1">
      <c r="A306" s="37"/>
      <c r="B306" s="153"/>
      <c r="C306" s="187" t="s">
        <v>2111</v>
      </c>
      <c r="D306" s="187" t="s">
        <v>331</v>
      </c>
      <c r="E306" s="188" t="s">
        <v>7560</v>
      </c>
      <c r="F306" s="189" t="s">
        <v>7561</v>
      </c>
      <c r="G306" s="190" t="s">
        <v>646</v>
      </c>
      <c r="H306" s="191">
        <v>13</v>
      </c>
      <c r="I306" s="192"/>
      <c r="J306" s="192"/>
      <c r="K306" s="191">
        <f t="shared" si="86"/>
        <v>0</v>
      </c>
      <c r="L306" s="193"/>
      <c r="M306" s="38"/>
      <c r="N306" s="194" t="s">
        <v>1</v>
      </c>
      <c r="O306" s="195" t="s">
        <v>47</v>
      </c>
      <c r="P306" s="196">
        <f t="shared" si="87"/>
        <v>0</v>
      </c>
      <c r="Q306" s="196">
        <f t="shared" si="88"/>
        <v>0</v>
      </c>
      <c r="R306" s="196">
        <f t="shared" si="89"/>
        <v>0</v>
      </c>
      <c r="S306" s="66"/>
      <c r="T306" s="197">
        <f t="shared" si="90"/>
        <v>0</v>
      </c>
      <c r="U306" s="197">
        <v>0</v>
      </c>
      <c r="V306" s="197">
        <f t="shared" si="91"/>
        <v>0</v>
      </c>
      <c r="W306" s="197">
        <v>0</v>
      </c>
      <c r="X306" s="198">
        <f t="shared" si="92"/>
        <v>0</v>
      </c>
      <c r="Y306" s="37"/>
      <c r="Z306" s="37"/>
      <c r="AA306" s="37"/>
      <c r="AB306" s="37"/>
      <c r="AC306" s="37"/>
      <c r="AD306" s="37"/>
      <c r="AE306" s="37"/>
      <c r="AR306" s="199" t="s">
        <v>335</v>
      </c>
      <c r="AT306" s="199" t="s">
        <v>331</v>
      </c>
      <c r="AU306" s="199" t="s">
        <v>90</v>
      </c>
      <c r="AY306" s="19" t="s">
        <v>329</v>
      </c>
      <c r="BE306" s="115">
        <f t="shared" si="93"/>
        <v>0</v>
      </c>
      <c r="BF306" s="115">
        <f t="shared" si="94"/>
        <v>0</v>
      </c>
      <c r="BG306" s="115">
        <f t="shared" si="95"/>
        <v>0</v>
      </c>
      <c r="BH306" s="115">
        <f t="shared" si="96"/>
        <v>0</v>
      </c>
      <c r="BI306" s="115">
        <f t="shared" si="97"/>
        <v>0</v>
      </c>
      <c r="BJ306" s="19" t="s">
        <v>96</v>
      </c>
      <c r="BK306" s="200">
        <f t="shared" si="98"/>
        <v>0</v>
      </c>
      <c r="BL306" s="19" t="s">
        <v>335</v>
      </c>
      <c r="BM306" s="199" t="s">
        <v>4607</v>
      </c>
    </row>
    <row r="307" spans="1:65" s="2" customFormat="1" ht="16.5" customHeight="1">
      <c r="A307" s="37"/>
      <c r="B307" s="153"/>
      <c r="C307" s="187" t="s">
        <v>2115</v>
      </c>
      <c r="D307" s="187" t="s">
        <v>331</v>
      </c>
      <c r="E307" s="188" t="s">
        <v>7562</v>
      </c>
      <c r="F307" s="189" t="s">
        <v>7563</v>
      </c>
      <c r="G307" s="190" t="s">
        <v>646</v>
      </c>
      <c r="H307" s="191">
        <v>13</v>
      </c>
      <c r="I307" s="192"/>
      <c r="J307" s="192"/>
      <c r="K307" s="191">
        <f t="shared" si="86"/>
        <v>0</v>
      </c>
      <c r="L307" s="193"/>
      <c r="M307" s="38"/>
      <c r="N307" s="194" t="s">
        <v>1</v>
      </c>
      <c r="O307" s="195" t="s">
        <v>47</v>
      </c>
      <c r="P307" s="196">
        <f t="shared" si="87"/>
        <v>0</v>
      </c>
      <c r="Q307" s="196">
        <f t="shared" si="88"/>
        <v>0</v>
      </c>
      <c r="R307" s="196">
        <f t="shared" si="89"/>
        <v>0</v>
      </c>
      <c r="S307" s="66"/>
      <c r="T307" s="197">
        <f t="shared" si="90"/>
        <v>0</v>
      </c>
      <c r="U307" s="197">
        <v>0</v>
      </c>
      <c r="V307" s="197">
        <f t="shared" si="91"/>
        <v>0</v>
      </c>
      <c r="W307" s="197">
        <v>0</v>
      </c>
      <c r="X307" s="198">
        <f t="shared" si="92"/>
        <v>0</v>
      </c>
      <c r="Y307" s="37"/>
      <c r="Z307" s="37"/>
      <c r="AA307" s="37"/>
      <c r="AB307" s="37"/>
      <c r="AC307" s="37"/>
      <c r="AD307" s="37"/>
      <c r="AE307" s="37"/>
      <c r="AR307" s="199" t="s">
        <v>335</v>
      </c>
      <c r="AT307" s="199" t="s">
        <v>331</v>
      </c>
      <c r="AU307" s="199" t="s">
        <v>90</v>
      </c>
      <c r="AY307" s="19" t="s">
        <v>329</v>
      </c>
      <c r="BE307" s="115">
        <f t="shared" si="93"/>
        <v>0</v>
      </c>
      <c r="BF307" s="115">
        <f t="shared" si="94"/>
        <v>0</v>
      </c>
      <c r="BG307" s="115">
        <f t="shared" si="95"/>
        <v>0</v>
      </c>
      <c r="BH307" s="115">
        <f t="shared" si="96"/>
        <v>0</v>
      </c>
      <c r="BI307" s="115">
        <f t="shared" si="97"/>
        <v>0</v>
      </c>
      <c r="BJ307" s="19" t="s">
        <v>96</v>
      </c>
      <c r="BK307" s="200">
        <f t="shared" si="98"/>
        <v>0</v>
      </c>
      <c r="BL307" s="19" t="s">
        <v>335</v>
      </c>
      <c r="BM307" s="199" t="s">
        <v>4617</v>
      </c>
    </row>
    <row r="308" spans="1:65" s="2" customFormat="1" ht="16.5" customHeight="1">
      <c r="A308" s="37"/>
      <c r="B308" s="153"/>
      <c r="C308" s="187" t="s">
        <v>2117</v>
      </c>
      <c r="D308" s="187" t="s">
        <v>331</v>
      </c>
      <c r="E308" s="188" t="s">
        <v>7564</v>
      </c>
      <c r="F308" s="189" t="s">
        <v>7565</v>
      </c>
      <c r="G308" s="190" t="s">
        <v>646</v>
      </c>
      <c r="H308" s="191">
        <v>13</v>
      </c>
      <c r="I308" s="192"/>
      <c r="J308" s="192"/>
      <c r="K308" s="191">
        <f t="shared" si="86"/>
        <v>0</v>
      </c>
      <c r="L308" s="193"/>
      <c r="M308" s="38"/>
      <c r="N308" s="194" t="s">
        <v>1</v>
      </c>
      <c r="O308" s="195" t="s">
        <v>47</v>
      </c>
      <c r="P308" s="196">
        <f t="shared" si="87"/>
        <v>0</v>
      </c>
      <c r="Q308" s="196">
        <f t="shared" si="88"/>
        <v>0</v>
      </c>
      <c r="R308" s="196">
        <f t="shared" si="89"/>
        <v>0</v>
      </c>
      <c r="S308" s="66"/>
      <c r="T308" s="197">
        <f t="shared" si="90"/>
        <v>0</v>
      </c>
      <c r="U308" s="197">
        <v>0</v>
      </c>
      <c r="V308" s="197">
        <f t="shared" si="91"/>
        <v>0</v>
      </c>
      <c r="W308" s="197">
        <v>0</v>
      </c>
      <c r="X308" s="198">
        <f t="shared" si="92"/>
        <v>0</v>
      </c>
      <c r="Y308" s="37"/>
      <c r="Z308" s="37"/>
      <c r="AA308" s="37"/>
      <c r="AB308" s="37"/>
      <c r="AC308" s="37"/>
      <c r="AD308" s="37"/>
      <c r="AE308" s="37"/>
      <c r="AR308" s="199" t="s">
        <v>335</v>
      </c>
      <c r="AT308" s="199" t="s">
        <v>331</v>
      </c>
      <c r="AU308" s="199" t="s">
        <v>90</v>
      </c>
      <c r="AY308" s="19" t="s">
        <v>329</v>
      </c>
      <c r="BE308" s="115">
        <f t="shared" si="93"/>
        <v>0</v>
      </c>
      <c r="BF308" s="115">
        <f t="shared" si="94"/>
        <v>0</v>
      </c>
      <c r="BG308" s="115">
        <f t="shared" si="95"/>
        <v>0</v>
      </c>
      <c r="BH308" s="115">
        <f t="shared" si="96"/>
        <v>0</v>
      </c>
      <c r="BI308" s="115">
        <f t="shared" si="97"/>
        <v>0</v>
      </c>
      <c r="BJ308" s="19" t="s">
        <v>96</v>
      </c>
      <c r="BK308" s="200">
        <f t="shared" si="98"/>
        <v>0</v>
      </c>
      <c r="BL308" s="19" t="s">
        <v>335</v>
      </c>
      <c r="BM308" s="199" t="s">
        <v>4625</v>
      </c>
    </row>
    <row r="309" spans="1:65" s="2" customFormat="1" ht="76.349999999999994" customHeight="1">
      <c r="A309" s="37"/>
      <c r="B309" s="153"/>
      <c r="C309" s="233" t="s">
        <v>2121</v>
      </c>
      <c r="D309" s="233" t="s">
        <v>483</v>
      </c>
      <c r="E309" s="234" t="s">
        <v>7566</v>
      </c>
      <c r="F309" s="235" t="s">
        <v>7567</v>
      </c>
      <c r="G309" s="236" t="s">
        <v>646</v>
      </c>
      <c r="H309" s="237">
        <v>3</v>
      </c>
      <c r="I309" s="238"/>
      <c r="J309" s="239"/>
      <c r="K309" s="237">
        <f t="shared" si="86"/>
        <v>0</v>
      </c>
      <c r="L309" s="239"/>
      <c r="M309" s="240"/>
      <c r="N309" s="241" t="s">
        <v>1</v>
      </c>
      <c r="O309" s="195" t="s">
        <v>47</v>
      </c>
      <c r="P309" s="196">
        <f t="shared" si="87"/>
        <v>0</v>
      </c>
      <c r="Q309" s="196">
        <f t="shared" si="88"/>
        <v>0</v>
      </c>
      <c r="R309" s="196">
        <f t="shared" si="89"/>
        <v>0</v>
      </c>
      <c r="S309" s="66"/>
      <c r="T309" s="197">
        <f t="shared" si="90"/>
        <v>0</v>
      </c>
      <c r="U309" s="197">
        <v>0</v>
      </c>
      <c r="V309" s="197">
        <f t="shared" si="91"/>
        <v>0</v>
      </c>
      <c r="W309" s="197">
        <v>0</v>
      </c>
      <c r="X309" s="198">
        <f t="shared" si="92"/>
        <v>0</v>
      </c>
      <c r="Y309" s="37"/>
      <c r="Z309" s="37"/>
      <c r="AA309" s="37"/>
      <c r="AB309" s="37"/>
      <c r="AC309" s="37"/>
      <c r="AD309" s="37"/>
      <c r="AE309" s="37"/>
      <c r="AR309" s="199" t="s">
        <v>364</v>
      </c>
      <c r="AT309" s="199" t="s">
        <v>483</v>
      </c>
      <c r="AU309" s="199" t="s">
        <v>90</v>
      </c>
      <c r="AY309" s="19" t="s">
        <v>329</v>
      </c>
      <c r="BE309" s="115">
        <f t="shared" si="93"/>
        <v>0</v>
      </c>
      <c r="BF309" s="115">
        <f t="shared" si="94"/>
        <v>0</v>
      </c>
      <c r="BG309" s="115">
        <f t="shared" si="95"/>
        <v>0</v>
      </c>
      <c r="BH309" s="115">
        <f t="shared" si="96"/>
        <v>0</v>
      </c>
      <c r="BI309" s="115">
        <f t="shared" si="97"/>
        <v>0</v>
      </c>
      <c r="BJ309" s="19" t="s">
        <v>96</v>
      </c>
      <c r="BK309" s="200">
        <f t="shared" si="98"/>
        <v>0</v>
      </c>
      <c r="BL309" s="19" t="s">
        <v>335</v>
      </c>
      <c r="BM309" s="199" t="s">
        <v>4633</v>
      </c>
    </row>
    <row r="310" spans="1:65" s="2" customFormat="1" ht="16.5" customHeight="1">
      <c r="A310" s="37"/>
      <c r="B310" s="153"/>
      <c r="C310" s="233" t="s">
        <v>2125</v>
      </c>
      <c r="D310" s="233" t="s">
        <v>483</v>
      </c>
      <c r="E310" s="234" t="s">
        <v>7568</v>
      </c>
      <c r="F310" s="235" t="s">
        <v>7569</v>
      </c>
      <c r="G310" s="236" t="s">
        <v>646</v>
      </c>
      <c r="H310" s="237">
        <v>3</v>
      </c>
      <c r="I310" s="238"/>
      <c r="J310" s="239"/>
      <c r="K310" s="237">
        <f t="shared" si="86"/>
        <v>0</v>
      </c>
      <c r="L310" s="239"/>
      <c r="M310" s="240"/>
      <c r="N310" s="241" t="s">
        <v>1</v>
      </c>
      <c r="O310" s="195" t="s">
        <v>47</v>
      </c>
      <c r="P310" s="196">
        <f t="shared" si="87"/>
        <v>0</v>
      </c>
      <c r="Q310" s="196">
        <f t="shared" si="88"/>
        <v>0</v>
      </c>
      <c r="R310" s="196">
        <f t="shared" si="89"/>
        <v>0</v>
      </c>
      <c r="S310" s="66"/>
      <c r="T310" s="197">
        <f t="shared" si="90"/>
        <v>0</v>
      </c>
      <c r="U310" s="197">
        <v>0</v>
      </c>
      <c r="V310" s="197">
        <f t="shared" si="91"/>
        <v>0</v>
      </c>
      <c r="W310" s="197">
        <v>0</v>
      </c>
      <c r="X310" s="198">
        <f t="shared" si="92"/>
        <v>0</v>
      </c>
      <c r="Y310" s="37"/>
      <c r="Z310" s="37"/>
      <c r="AA310" s="37"/>
      <c r="AB310" s="37"/>
      <c r="AC310" s="37"/>
      <c r="AD310" s="37"/>
      <c r="AE310" s="37"/>
      <c r="AR310" s="199" t="s">
        <v>364</v>
      </c>
      <c r="AT310" s="199" t="s">
        <v>483</v>
      </c>
      <c r="AU310" s="199" t="s">
        <v>90</v>
      </c>
      <c r="AY310" s="19" t="s">
        <v>329</v>
      </c>
      <c r="BE310" s="115">
        <f t="shared" si="93"/>
        <v>0</v>
      </c>
      <c r="BF310" s="115">
        <f t="shared" si="94"/>
        <v>0</v>
      </c>
      <c r="BG310" s="115">
        <f t="shared" si="95"/>
        <v>0</v>
      </c>
      <c r="BH310" s="115">
        <f t="shared" si="96"/>
        <v>0</v>
      </c>
      <c r="BI310" s="115">
        <f t="shared" si="97"/>
        <v>0</v>
      </c>
      <c r="BJ310" s="19" t="s">
        <v>96</v>
      </c>
      <c r="BK310" s="200">
        <f t="shared" si="98"/>
        <v>0</v>
      </c>
      <c r="BL310" s="19" t="s">
        <v>335</v>
      </c>
      <c r="BM310" s="199" t="s">
        <v>4641</v>
      </c>
    </row>
    <row r="311" spans="1:65" s="2" customFormat="1" ht="24.2" customHeight="1">
      <c r="A311" s="37"/>
      <c r="B311" s="153"/>
      <c r="C311" s="187" t="s">
        <v>2129</v>
      </c>
      <c r="D311" s="187" t="s">
        <v>331</v>
      </c>
      <c r="E311" s="188" t="s">
        <v>7570</v>
      </c>
      <c r="F311" s="189" t="s">
        <v>7571</v>
      </c>
      <c r="G311" s="190" t="s">
        <v>646</v>
      </c>
      <c r="H311" s="191">
        <v>3</v>
      </c>
      <c r="I311" s="192"/>
      <c r="J311" s="192"/>
      <c r="K311" s="191">
        <f t="shared" si="86"/>
        <v>0</v>
      </c>
      <c r="L311" s="193"/>
      <c r="M311" s="38"/>
      <c r="N311" s="194" t="s">
        <v>1</v>
      </c>
      <c r="O311" s="195" t="s">
        <v>47</v>
      </c>
      <c r="P311" s="196">
        <f t="shared" si="87"/>
        <v>0</v>
      </c>
      <c r="Q311" s="196">
        <f t="shared" si="88"/>
        <v>0</v>
      </c>
      <c r="R311" s="196">
        <f t="shared" si="89"/>
        <v>0</v>
      </c>
      <c r="S311" s="66"/>
      <c r="T311" s="197">
        <f t="shared" si="90"/>
        <v>0</v>
      </c>
      <c r="U311" s="197">
        <v>0</v>
      </c>
      <c r="V311" s="197">
        <f t="shared" si="91"/>
        <v>0</v>
      </c>
      <c r="W311" s="197">
        <v>0</v>
      </c>
      <c r="X311" s="198">
        <f t="shared" si="92"/>
        <v>0</v>
      </c>
      <c r="Y311" s="37"/>
      <c r="Z311" s="37"/>
      <c r="AA311" s="37"/>
      <c r="AB311" s="37"/>
      <c r="AC311" s="37"/>
      <c r="AD311" s="37"/>
      <c r="AE311" s="37"/>
      <c r="AR311" s="199" t="s">
        <v>335</v>
      </c>
      <c r="AT311" s="199" t="s">
        <v>331</v>
      </c>
      <c r="AU311" s="199" t="s">
        <v>90</v>
      </c>
      <c r="AY311" s="19" t="s">
        <v>329</v>
      </c>
      <c r="BE311" s="115">
        <f t="shared" si="93"/>
        <v>0</v>
      </c>
      <c r="BF311" s="115">
        <f t="shared" si="94"/>
        <v>0</v>
      </c>
      <c r="BG311" s="115">
        <f t="shared" si="95"/>
        <v>0</v>
      </c>
      <c r="BH311" s="115">
        <f t="shared" si="96"/>
        <v>0</v>
      </c>
      <c r="BI311" s="115">
        <f t="shared" si="97"/>
        <v>0</v>
      </c>
      <c r="BJ311" s="19" t="s">
        <v>96</v>
      </c>
      <c r="BK311" s="200">
        <f t="shared" si="98"/>
        <v>0</v>
      </c>
      <c r="BL311" s="19" t="s">
        <v>335</v>
      </c>
      <c r="BM311" s="199" t="s">
        <v>4649</v>
      </c>
    </row>
    <row r="312" spans="1:65" s="2" customFormat="1" ht="16.5" customHeight="1">
      <c r="A312" s="37"/>
      <c r="B312" s="153"/>
      <c r="C312" s="187" t="s">
        <v>2133</v>
      </c>
      <c r="D312" s="187" t="s">
        <v>331</v>
      </c>
      <c r="E312" s="188" t="s">
        <v>7572</v>
      </c>
      <c r="F312" s="189" t="s">
        <v>7573</v>
      </c>
      <c r="G312" s="190" t="s">
        <v>646</v>
      </c>
      <c r="H312" s="191">
        <v>3</v>
      </c>
      <c r="I312" s="192"/>
      <c r="J312" s="192"/>
      <c r="K312" s="191">
        <f t="shared" si="86"/>
        <v>0</v>
      </c>
      <c r="L312" s="193"/>
      <c r="M312" s="38"/>
      <c r="N312" s="194" t="s">
        <v>1</v>
      </c>
      <c r="O312" s="195" t="s">
        <v>47</v>
      </c>
      <c r="P312" s="196">
        <f t="shared" si="87"/>
        <v>0</v>
      </c>
      <c r="Q312" s="196">
        <f t="shared" si="88"/>
        <v>0</v>
      </c>
      <c r="R312" s="196">
        <f t="shared" si="89"/>
        <v>0</v>
      </c>
      <c r="S312" s="66"/>
      <c r="T312" s="197">
        <f t="shared" si="90"/>
        <v>0</v>
      </c>
      <c r="U312" s="197">
        <v>0</v>
      </c>
      <c r="V312" s="197">
        <f t="shared" si="91"/>
        <v>0</v>
      </c>
      <c r="W312" s="197">
        <v>0</v>
      </c>
      <c r="X312" s="198">
        <f t="shared" si="92"/>
        <v>0</v>
      </c>
      <c r="Y312" s="37"/>
      <c r="Z312" s="37"/>
      <c r="AA312" s="37"/>
      <c r="AB312" s="37"/>
      <c r="AC312" s="37"/>
      <c r="AD312" s="37"/>
      <c r="AE312" s="37"/>
      <c r="AR312" s="199" t="s">
        <v>335</v>
      </c>
      <c r="AT312" s="199" t="s">
        <v>331</v>
      </c>
      <c r="AU312" s="199" t="s">
        <v>90</v>
      </c>
      <c r="AY312" s="19" t="s">
        <v>329</v>
      </c>
      <c r="BE312" s="115">
        <f t="shared" si="93"/>
        <v>0</v>
      </c>
      <c r="BF312" s="115">
        <f t="shared" si="94"/>
        <v>0</v>
      </c>
      <c r="BG312" s="115">
        <f t="shared" si="95"/>
        <v>0</v>
      </c>
      <c r="BH312" s="115">
        <f t="shared" si="96"/>
        <v>0</v>
      </c>
      <c r="BI312" s="115">
        <f t="shared" si="97"/>
        <v>0</v>
      </c>
      <c r="BJ312" s="19" t="s">
        <v>96</v>
      </c>
      <c r="BK312" s="200">
        <f t="shared" si="98"/>
        <v>0</v>
      </c>
      <c r="BL312" s="19" t="s">
        <v>335</v>
      </c>
      <c r="BM312" s="199" t="s">
        <v>4657</v>
      </c>
    </row>
    <row r="313" spans="1:65" s="2" customFormat="1" ht="16.5" customHeight="1">
      <c r="A313" s="37"/>
      <c r="B313" s="153"/>
      <c r="C313" s="187" t="s">
        <v>2137</v>
      </c>
      <c r="D313" s="187" t="s">
        <v>331</v>
      </c>
      <c r="E313" s="188" t="s">
        <v>7574</v>
      </c>
      <c r="F313" s="189" t="s">
        <v>7575</v>
      </c>
      <c r="G313" s="190" t="s">
        <v>646</v>
      </c>
      <c r="H313" s="191">
        <v>3</v>
      </c>
      <c r="I313" s="192"/>
      <c r="J313" s="192"/>
      <c r="K313" s="191">
        <f t="shared" si="86"/>
        <v>0</v>
      </c>
      <c r="L313" s="193"/>
      <c r="M313" s="38"/>
      <c r="N313" s="194" t="s">
        <v>1</v>
      </c>
      <c r="O313" s="195" t="s">
        <v>47</v>
      </c>
      <c r="P313" s="196">
        <f t="shared" si="87"/>
        <v>0</v>
      </c>
      <c r="Q313" s="196">
        <f t="shared" si="88"/>
        <v>0</v>
      </c>
      <c r="R313" s="196">
        <f t="shared" si="89"/>
        <v>0</v>
      </c>
      <c r="S313" s="66"/>
      <c r="T313" s="197">
        <f t="shared" si="90"/>
        <v>0</v>
      </c>
      <c r="U313" s="197">
        <v>0</v>
      </c>
      <c r="V313" s="197">
        <f t="shared" si="91"/>
        <v>0</v>
      </c>
      <c r="W313" s="197">
        <v>0</v>
      </c>
      <c r="X313" s="198">
        <f t="shared" si="92"/>
        <v>0</v>
      </c>
      <c r="Y313" s="37"/>
      <c r="Z313" s="37"/>
      <c r="AA313" s="37"/>
      <c r="AB313" s="37"/>
      <c r="AC313" s="37"/>
      <c r="AD313" s="37"/>
      <c r="AE313" s="37"/>
      <c r="AR313" s="199" t="s">
        <v>335</v>
      </c>
      <c r="AT313" s="199" t="s">
        <v>331</v>
      </c>
      <c r="AU313" s="199" t="s">
        <v>90</v>
      </c>
      <c r="AY313" s="19" t="s">
        <v>329</v>
      </c>
      <c r="BE313" s="115">
        <f t="shared" si="93"/>
        <v>0</v>
      </c>
      <c r="BF313" s="115">
        <f t="shared" si="94"/>
        <v>0</v>
      </c>
      <c r="BG313" s="115">
        <f t="shared" si="95"/>
        <v>0</v>
      </c>
      <c r="BH313" s="115">
        <f t="shared" si="96"/>
        <v>0</v>
      </c>
      <c r="BI313" s="115">
        <f t="shared" si="97"/>
        <v>0</v>
      </c>
      <c r="BJ313" s="19" t="s">
        <v>96</v>
      </c>
      <c r="BK313" s="200">
        <f t="shared" si="98"/>
        <v>0</v>
      </c>
      <c r="BL313" s="19" t="s">
        <v>335</v>
      </c>
      <c r="BM313" s="199" t="s">
        <v>4665</v>
      </c>
    </row>
    <row r="314" spans="1:65" s="2" customFormat="1" ht="33" customHeight="1">
      <c r="A314" s="37"/>
      <c r="B314" s="153"/>
      <c r="C314" s="233" t="s">
        <v>2141</v>
      </c>
      <c r="D314" s="233" t="s">
        <v>483</v>
      </c>
      <c r="E314" s="234" t="s">
        <v>7576</v>
      </c>
      <c r="F314" s="235" t="s">
        <v>7577</v>
      </c>
      <c r="G314" s="236" t="s">
        <v>646</v>
      </c>
      <c r="H314" s="237">
        <v>13</v>
      </c>
      <c r="I314" s="238"/>
      <c r="J314" s="239"/>
      <c r="K314" s="237">
        <f t="shared" si="86"/>
        <v>0</v>
      </c>
      <c r="L314" s="239"/>
      <c r="M314" s="240"/>
      <c r="N314" s="241" t="s">
        <v>1</v>
      </c>
      <c r="O314" s="195" t="s">
        <v>47</v>
      </c>
      <c r="P314" s="196">
        <f t="shared" si="87"/>
        <v>0</v>
      </c>
      <c r="Q314" s="196">
        <f t="shared" si="88"/>
        <v>0</v>
      </c>
      <c r="R314" s="196">
        <f t="shared" si="89"/>
        <v>0</v>
      </c>
      <c r="S314" s="66"/>
      <c r="T314" s="197">
        <f t="shared" si="90"/>
        <v>0</v>
      </c>
      <c r="U314" s="197">
        <v>0</v>
      </c>
      <c r="V314" s="197">
        <f t="shared" si="91"/>
        <v>0</v>
      </c>
      <c r="W314" s="197">
        <v>0</v>
      </c>
      <c r="X314" s="198">
        <f t="shared" si="92"/>
        <v>0</v>
      </c>
      <c r="Y314" s="37"/>
      <c r="Z314" s="37"/>
      <c r="AA314" s="37"/>
      <c r="AB314" s="37"/>
      <c r="AC314" s="37"/>
      <c r="AD314" s="37"/>
      <c r="AE314" s="37"/>
      <c r="AR314" s="199" t="s">
        <v>364</v>
      </c>
      <c r="AT314" s="199" t="s">
        <v>483</v>
      </c>
      <c r="AU314" s="199" t="s">
        <v>90</v>
      </c>
      <c r="AY314" s="19" t="s">
        <v>329</v>
      </c>
      <c r="BE314" s="115">
        <f t="shared" si="93"/>
        <v>0</v>
      </c>
      <c r="BF314" s="115">
        <f t="shared" si="94"/>
        <v>0</v>
      </c>
      <c r="BG314" s="115">
        <f t="shared" si="95"/>
        <v>0</v>
      </c>
      <c r="BH314" s="115">
        <f t="shared" si="96"/>
        <v>0</v>
      </c>
      <c r="BI314" s="115">
        <f t="shared" si="97"/>
        <v>0</v>
      </c>
      <c r="BJ314" s="19" t="s">
        <v>96</v>
      </c>
      <c r="BK314" s="200">
        <f t="shared" si="98"/>
        <v>0</v>
      </c>
      <c r="BL314" s="19" t="s">
        <v>335</v>
      </c>
      <c r="BM314" s="199" t="s">
        <v>4673</v>
      </c>
    </row>
    <row r="315" spans="1:65" s="2" customFormat="1" ht="24.2" customHeight="1">
      <c r="A315" s="37"/>
      <c r="B315" s="153"/>
      <c r="C315" s="233" t="s">
        <v>2145</v>
      </c>
      <c r="D315" s="233" t="s">
        <v>483</v>
      </c>
      <c r="E315" s="234" t="s">
        <v>7578</v>
      </c>
      <c r="F315" s="235" t="s">
        <v>7579</v>
      </c>
      <c r="G315" s="236" t="s">
        <v>646</v>
      </c>
      <c r="H315" s="237">
        <v>9</v>
      </c>
      <c r="I315" s="238"/>
      <c r="J315" s="239"/>
      <c r="K315" s="237">
        <f t="shared" si="86"/>
        <v>0</v>
      </c>
      <c r="L315" s="239"/>
      <c r="M315" s="240"/>
      <c r="N315" s="241" t="s">
        <v>1</v>
      </c>
      <c r="O315" s="195" t="s">
        <v>47</v>
      </c>
      <c r="P315" s="196">
        <f t="shared" si="87"/>
        <v>0</v>
      </c>
      <c r="Q315" s="196">
        <f t="shared" si="88"/>
        <v>0</v>
      </c>
      <c r="R315" s="196">
        <f t="shared" si="89"/>
        <v>0</v>
      </c>
      <c r="S315" s="66"/>
      <c r="T315" s="197">
        <f t="shared" si="90"/>
        <v>0</v>
      </c>
      <c r="U315" s="197">
        <v>0</v>
      </c>
      <c r="V315" s="197">
        <f t="shared" si="91"/>
        <v>0</v>
      </c>
      <c r="W315" s="197">
        <v>0</v>
      </c>
      <c r="X315" s="198">
        <f t="shared" si="92"/>
        <v>0</v>
      </c>
      <c r="Y315" s="37"/>
      <c r="Z315" s="37"/>
      <c r="AA315" s="37"/>
      <c r="AB315" s="37"/>
      <c r="AC315" s="37"/>
      <c r="AD315" s="37"/>
      <c r="AE315" s="37"/>
      <c r="AR315" s="199" t="s">
        <v>364</v>
      </c>
      <c r="AT315" s="199" t="s">
        <v>483</v>
      </c>
      <c r="AU315" s="199" t="s">
        <v>90</v>
      </c>
      <c r="AY315" s="19" t="s">
        <v>329</v>
      </c>
      <c r="BE315" s="115">
        <f t="shared" si="93"/>
        <v>0</v>
      </c>
      <c r="BF315" s="115">
        <f t="shared" si="94"/>
        <v>0</v>
      </c>
      <c r="BG315" s="115">
        <f t="shared" si="95"/>
        <v>0</v>
      </c>
      <c r="BH315" s="115">
        <f t="shared" si="96"/>
        <v>0</v>
      </c>
      <c r="BI315" s="115">
        <f t="shared" si="97"/>
        <v>0</v>
      </c>
      <c r="BJ315" s="19" t="s">
        <v>96</v>
      </c>
      <c r="BK315" s="200">
        <f t="shared" si="98"/>
        <v>0</v>
      </c>
      <c r="BL315" s="19" t="s">
        <v>335</v>
      </c>
      <c r="BM315" s="199" t="s">
        <v>4683</v>
      </c>
    </row>
    <row r="316" spans="1:65" s="2" customFormat="1" ht="24.2" customHeight="1">
      <c r="A316" s="37"/>
      <c r="B316" s="153"/>
      <c r="C316" s="233" t="s">
        <v>2149</v>
      </c>
      <c r="D316" s="233" t="s">
        <v>483</v>
      </c>
      <c r="E316" s="234" t="s">
        <v>7580</v>
      </c>
      <c r="F316" s="235" t="s">
        <v>7581</v>
      </c>
      <c r="G316" s="236" t="s">
        <v>646</v>
      </c>
      <c r="H316" s="237">
        <v>1</v>
      </c>
      <c r="I316" s="238"/>
      <c r="J316" s="239"/>
      <c r="K316" s="237">
        <f t="shared" si="86"/>
        <v>0</v>
      </c>
      <c r="L316" s="239"/>
      <c r="M316" s="240"/>
      <c r="N316" s="241" t="s">
        <v>1</v>
      </c>
      <c r="O316" s="195" t="s">
        <v>47</v>
      </c>
      <c r="P316" s="196">
        <f t="shared" si="87"/>
        <v>0</v>
      </c>
      <c r="Q316" s="196">
        <f t="shared" si="88"/>
        <v>0</v>
      </c>
      <c r="R316" s="196">
        <f t="shared" si="89"/>
        <v>0</v>
      </c>
      <c r="S316" s="66"/>
      <c r="T316" s="197">
        <f t="shared" si="90"/>
        <v>0</v>
      </c>
      <c r="U316" s="197">
        <v>0</v>
      </c>
      <c r="V316" s="197">
        <f t="shared" si="91"/>
        <v>0</v>
      </c>
      <c r="W316" s="197">
        <v>0</v>
      </c>
      <c r="X316" s="198">
        <f t="shared" si="92"/>
        <v>0</v>
      </c>
      <c r="Y316" s="37"/>
      <c r="Z316" s="37"/>
      <c r="AA316" s="37"/>
      <c r="AB316" s="37"/>
      <c r="AC316" s="37"/>
      <c r="AD316" s="37"/>
      <c r="AE316" s="37"/>
      <c r="AR316" s="199" t="s">
        <v>364</v>
      </c>
      <c r="AT316" s="199" t="s">
        <v>483</v>
      </c>
      <c r="AU316" s="199" t="s">
        <v>90</v>
      </c>
      <c r="AY316" s="19" t="s">
        <v>329</v>
      </c>
      <c r="BE316" s="115">
        <f t="shared" si="93"/>
        <v>0</v>
      </c>
      <c r="BF316" s="115">
        <f t="shared" si="94"/>
        <v>0</v>
      </c>
      <c r="BG316" s="115">
        <f t="shared" si="95"/>
        <v>0</v>
      </c>
      <c r="BH316" s="115">
        <f t="shared" si="96"/>
        <v>0</v>
      </c>
      <c r="BI316" s="115">
        <f t="shared" si="97"/>
        <v>0</v>
      </c>
      <c r="BJ316" s="19" t="s">
        <v>96</v>
      </c>
      <c r="BK316" s="200">
        <f t="shared" si="98"/>
        <v>0</v>
      </c>
      <c r="BL316" s="19" t="s">
        <v>335</v>
      </c>
      <c r="BM316" s="199" t="s">
        <v>4691</v>
      </c>
    </row>
    <row r="317" spans="1:65" s="2" customFormat="1" ht="33" customHeight="1">
      <c r="A317" s="37"/>
      <c r="B317" s="153"/>
      <c r="C317" s="233" t="s">
        <v>2153</v>
      </c>
      <c r="D317" s="233" t="s">
        <v>483</v>
      </c>
      <c r="E317" s="234" t="s">
        <v>7582</v>
      </c>
      <c r="F317" s="235" t="s">
        <v>7583</v>
      </c>
      <c r="G317" s="236" t="s">
        <v>646</v>
      </c>
      <c r="H317" s="237">
        <v>2</v>
      </c>
      <c r="I317" s="238"/>
      <c r="J317" s="239"/>
      <c r="K317" s="237">
        <f t="shared" si="86"/>
        <v>0</v>
      </c>
      <c r="L317" s="239"/>
      <c r="M317" s="240"/>
      <c r="N317" s="241" t="s">
        <v>1</v>
      </c>
      <c r="O317" s="195" t="s">
        <v>47</v>
      </c>
      <c r="P317" s="196">
        <f t="shared" si="87"/>
        <v>0</v>
      </c>
      <c r="Q317" s="196">
        <f t="shared" si="88"/>
        <v>0</v>
      </c>
      <c r="R317" s="196">
        <f t="shared" si="89"/>
        <v>0</v>
      </c>
      <c r="S317" s="66"/>
      <c r="T317" s="197">
        <f t="shared" si="90"/>
        <v>0</v>
      </c>
      <c r="U317" s="197">
        <v>0</v>
      </c>
      <c r="V317" s="197">
        <f t="shared" si="91"/>
        <v>0</v>
      </c>
      <c r="W317" s="197">
        <v>0</v>
      </c>
      <c r="X317" s="198">
        <f t="shared" si="92"/>
        <v>0</v>
      </c>
      <c r="Y317" s="37"/>
      <c r="Z317" s="37"/>
      <c r="AA317" s="37"/>
      <c r="AB317" s="37"/>
      <c r="AC317" s="37"/>
      <c r="AD317" s="37"/>
      <c r="AE317" s="37"/>
      <c r="AR317" s="199" t="s">
        <v>364</v>
      </c>
      <c r="AT317" s="199" t="s">
        <v>483</v>
      </c>
      <c r="AU317" s="199" t="s">
        <v>90</v>
      </c>
      <c r="AY317" s="19" t="s">
        <v>329</v>
      </c>
      <c r="BE317" s="115">
        <f t="shared" si="93"/>
        <v>0</v>
      </c>
      <c r="BF317" s="115">
        <f t="shared" si="94"/>
        <v>0</v>
      </c>
      <c r="BG317" s="115">
        <f t="shared" si="95"/>
        <v>0</v>
      </c>
      <c r="BH317" s="115">
        <f t="shared" si="96"/>
        <v>0</v>
      </c>
      <c r="BI317" s="115">
        <f t="shared" si="97"/>
        <v>0</v>
      </c>
      <c r="BJ317" s="19" t="s">
        <v>96</v>
      </c>
      <c r="BK317" s="200">
        <f t="shared" si="98"/>
        <v>0</v>
      </c>
      <c r="BL317" s="19" t="s">
        <v>335</v>
      </c>
      <c r="BM317" s="199" t="s">
        <v>4697</v>
      </c>
    </row>
    <row r="318" spans="1:65" s="2" customFormat="1" ht="16.5" customHeight="1">
      <c r="A318" s="37"/>
      <c r="B318" s="153"/>
      <c r="C318" s="233" t="s">
        <v>2171</v>
      </c>
      <c r="D318" s="233" t="s">
        <v>483</v>
      </c>
      <c r="E318" s="234" t="s">
        <v>7584</v>
      </c>
      <c r="F318" s="235" t="s">
        <v>7585</v>
      </c>
      <c r="G318" s="236" t="s">
        <v>646</v>
      </c>
      <c r="H318" s="237">
        <v>10</v>
      </c>
      <c r="I318" s="238"/>
      <c r="J318" s="239"/>
      <c r="K318" s="237">
        <f t="shared" si="86"/>
        <v>0</v>
      </c>
      <c r="L318" s="239"/>
      <c r="M318" s="240"/>
      <c r="N318" s="241" t="s">
        <v>1</v>
      </c>
      <c r="O318" s="195" t="s">
        <v>47</v>
      </c>
      <c r="P318" s="196">
        <f t="shared" si="87"/>
        <v>0</v>
      </c>
      <c r="Q318" s="196">
        <f t="shared" si="88"/>
        <v>0</v>
      </c>
      <c r="R318" s="196">
        <f t="shared" si="89"/>
        <v>0</v>
      </c>
      <c r="S318" s="66"/>
      <c r="T318" s="197">
        <f t="shared" si="90"/>
        <v>0</v>
      </c>
      <c r="U318" s="197">
        <v>0</v>
      </c>
      <c r="V318" s="197">
        <f t="shared" si="91"/>
        <v>0</v>
      </c>
      <c r="W318" s="197">
        <v>0</v>
      </c>
      <c r="X318" s="198">
        <f t="shared" si="92"/>
        <v>0</v>
      </c>
      <c r="Y318" s="37"/>
      <c r="Z318" s="37"/>
      <c r="AA318" s="37"/>
      <c r="AB318" s="37"/>
      <c r="AC318" s="37"/>
      <c r="AD318" s="37"/>
      <c r="AE318" s="37"/>
      <c r="AR318" s="199" t="s">
        <v>364</v>
      </c>
      <c r="AT318" s="199" t="s">
        <v>483</v>
      </c>
      <c r="AU318" s="199" t="s">
        <v>90</v>
      </c>
      <c r="AY318" s="19" t="s">
        <v>329</v>
      </c>
      <c r="BE318" s="115">
        <f t="shared" si="93"/>
        <v>0</v>
      </c>
      <c r="BF318" s="115">
        <f t="shared" si="94"/>
        <v>0</v>
      </c>
      <c r="BG318" s="115">
        <f t="shared" si="95"/>
        <v>0</v>
      </c>
      <c r="BH318" s="115">
        <f t="shared" si="96"/>
        <v>0</v>
      </c>
      <c r="BI318" s="115">
        <f t="shared" si="97"/>
        <v>0</v>
      </c>
      <c r="BJ318" s="19" t="s">
        <v>96</v>
      </c>
      <c r="BK318" s="200">
        <f t="shared" si="98"/>
        <v>0</v>
      </c>
      <c r="BL318" s="19" t="s">
        <v>335</v>
      </c>
      <c r="BM318" s="199" t="s">
        <v>4701</v>
      </c>
    </row>
    <row r="319" spans="1:65" s="2" customFormat="1" ht="16.5" customHeight="1">
      <c r="A319" s="37"/>
      <c r="B319" s="153"/>
      <c r="C319" s="233" t="s">
        <v>2175</v>
      </c>
      <c r="D319" s="233" t="s">
        <v>483</v>
      </c>
      <c r="E319" s="234" t="s">
        <v>7586</v>
      </c>
      <c r="F319" s="235" t="s">
        <v>7587</v>
      </c>
      <c r="G319" s="236" t="s">
        <v>646</v>
      </c>
      <c r="H319" s="237">
        <v>21</v>
      </c>
      <c r="I319" s="238"/>
      <c r="J319" s="239"/>
      <c r="K319" s="237">
        <f t="shared" si="86"/>
        <v>0</v>
      </c>
      <c r="L319" s="239"/>
      <c r="M319" s="240"/>
      <c r="N319" s="241" t="s">
        <v>1</v>
      </c>
      <c r="O319" s="195" t="s">
        <v>47</v>
      </c>
      <c r="P319" s="196">
        <f t="shared" si="87"/>
        <v>0</v>
      </c>
      <c r="Q319" s="196">
        <f t="shared" si="88"/>
        <v>0</v>
      </c>
      <c r="R319" s="196">
        <f t="shared" si="89"/>
        <v>0</v>
      </c>
      <c r="S319" s="66"/>
      <c r="T319" s="197">
        <f t="shared" si="90"/>
        <v>0</v>
      </c>
      <c r="U319" s="197">
        <v>0</v>
      </c>
      <c r="V319" s="197">
        <f t="shared" si="91"/>
        <v>0</v>
      </c>
      <c r="W319" s="197">
        <v>0</v>
      </c>
      <c r="X319" s="198">
        <f t="shared" si="92"/>
        <v>0</v>
      </c>
      <c r="Y319" s="37"/>
      <c r="Z319" s="37"/>
      <c r="AA319" s="37"/>
      <c r="AB319" s="37"/>
      <c r="AC319" s="37"/>
      <c r="AD319" s="37"/>
      <c r="AE319" s="37"/>
      <c r="AR319" s="199" t="s">
        <v>364</v>
      </c>
      <c r="AT319" s="199" t="s">
        <v>483</v>
      </c>
      <c r="AU319" s="199" t="s">
        <v>90</v>
      </c>
      <c r="AY319" s="19" t="s">
        <v>329</v>
      </c>
      <c r="BE319" s="115">
        <f t="shared" si="93"/>
        <v>0</v>
      </c>
      <c r="BF319" s="115">
        <f t="shared" si="94"/>
        <v>0</v>
      </c>
      <c r="BG319" s="115">
        <f t="shared" si="95"/>
        <v>0</v>
      </c>
      <c r="BH319" s="115">
        <f t="shared" si="96"/>
        <v>0</v>
      </c>
      <c r="BI319" s="115">
        <f t="shared" si="97"/>
        <v>0</v>
      </c>
      <c r="BJ319" s="19" t="s">
        <v>96</v>
      </c>
      <c r="BK319" s="200">
        <f t="shared" si="98"/>
        <v>0</v>
      </c>
      <c r="BL319" s="19" t="s">
        <v>335</v>
      </c>
      <c r="BM319" s="199" t="s">
        <v>4707</v>
      </c>
    </row>
    <row r="320" spans="1:65" s="2" customFormat="1" ht="24.2" customHeight="1">
      <c r="A320" s="37"/>
      <c r="B320" s="153"/>
      <c r="C320" s="233" t="s">
        <v>2179</v>
      </c>
      <c r="D320" s="233" t="s">
        <v>483</v>
      </c>
      <c r="E320" s="234" t="s">
        <v>7588</v>
      </c>
      <c r="F320" s="235" t="s">
        <v>7589</v>
      </c>
      <c r="G320" s="236" t="s">
        <v>646</v>
      </c>
      <c r="H320" s="237">
        <v>2</v>
      </c>
      <c r="I320" s="238"/>
      <c r="J320" s="239"/>
      <c r="K320" s="237">
        <f t="shared" si="86"/>
        <v>0</v>
      </c>
      <c r="L320" s="239"/>
      <c r="M320" s="240"/>
      <c r="N320" s="241" t="s">
        <v>1</v>
      </c>
      <c r="O320" s="195" t="s">
        <v>47</v>
      </c>
      <c r="P320" s="196">
        <f t="shared" si="87"/>
        <v>0</v>
      </c>
      <c r="Q320" s="196">
        <f t="shared" si="88"/>
        <v>0</v>
      </c>
      <c r="R320" s="196">
        <f t="shared" si="89"/>
        <v>0</v>
      </c>
      <c r="S320" s="66"/>
      <c r="T320" s="197">
        <f t="shared" si="90"/>
        <v>0</v>
      </c>
      <c r="U320" s="197">
        <v>0</v>
      </c>
      <c r="V320" s="197">
        <f t="shared" si="91"/>
        <v>0</v>
      </c>
      <c r="W320" s="197">
        <v>0</v>
      </c>
      <c r="X320" s="198">
        <f t="shared" si="92"/>
        <v>0</v>
      </c>
      <c r="Y320" s="37"/>
      <c r="Z320" s="37"/>
      <c r="AA320" s="37"/>
      <c r="AB320" s="37"/>
      <c r="AC320" s="37"/>
      <c r="AD320" s="37"/>
      <c r="AE320" s="37"/>
      <c r="AR320" s="199" t="s">
        <v>364</v>
      </c>
      <c r="AT320" s="199" t="s">
        <v>483</v>
      </c>
      <c r="AU320" s="199" t="s">
        <v>90</v>
      </c>
      <c r="AY320" s="19" t="s">
        <v>329</v>
      </c>
      <c r="BE320" s="115">
        <f t="shared" si="93"/>
        <v>0</v>
      </c>
      <c r="BF320" s="115">
        <f t="shared" si="94"/>
        <v>0</v>
      </c>
      <c r="BG320" s="115">
        <f t="shared" si="95"/>
        <v>0</v>
      </c>
      <c r="BH320" s="115">
        <f t="shared" si="96"/>
        <v>0</v>
      </c>
      <c r="BI320" s="115">
        <f t="shared" si="97"/>
        <v>0</v>
      </c>
      <c r="BJ320" s="19" t="s">
        <v>96</v>
      </c>
      <c r="BK320" s="200">
        <f t="shared" si="98"/>
        <v>0</v>
      </c>
      <c r="BL320" s="19" t="s">
        <v>335</v>
      </c>
      <c r="BM320" s="199" t="s">
        <v>4713</v>
      </c>
    </row>
    <row r="321" spans="1:65" s="2" customFormat="1" ht="16.5" customHeight="1">
      <c r="A321" s="37"/>
      <c r="B321" s="153"/>
      <c r="C321" s="233" t="s">
        <v>2187</v>
      </c>
      <c r="D321" s="233" t="s">
        <v>483</v>
      </c>
      <c r="E321" s="234" t="s">
        <v>7590</v>
      </c>
      <c r="F321" s="235" t="s">
        <v>7591</v>
      </c>
      <c r="G321" s="236" t="s">
        <v>646</v>
      </c>
      <c r="H321" s="237">
        <v>23</v>
      </c>
      <c r="I321" s="238"/>
      <c r="J321" s="239"/>
      <c r="K321" s="237">
        <f t="shared" si="86"/>
        <v>0</v>
      </c>
      <c r="L321" s="239"/>
      <c r="M321" s="240"/>
      <c r="N321" s="241" t="s">
        <v>1</v>
      </c>
      <c r="O321" s="195" t="s">
        <v>47</v>
      </c>
      <c r="P321" s="196">
        <f t="shared" si="87"/>
        <v>0</v>
      </c>
      <c r="Q321" s="196">
        <f t="shared" si="88"/>
        <v>0</v>
      </c>
      <c r="R321" s="196">
        <f t="shared" si="89"/>
        <v>0</v>
      </c>
      <c r="S321" s="66"/>
      <c r="T321" s="197">
        <f t="shared" si="90"/>
        <v>0</v>
      </c>
      <c r="U321" s="197">
        <v>0</v>
      </c>
      <c r="V321" s="197">
        <f t="shared" si="91"/>
        <v>0</v>
      </c>
      <c r="W321" s="197">
        <v>0</v>
      </c>
      <c r="X321" s="198">
        <f t="shared" si="92"/>
        <v>0</v>
      </c>
      <c r="Y321" s="37"/>
      <c r="Z321" s="37"/>
      <c r="AA321" s="37"/>
      <c r="AB321" s="37"/>
      <c r="AC321" s="37"/>
      <c r="AD321" s="37"/>
      <c r="AE321" s="37"/>
      <c r="AR321" s="199" t="s">
        <v>364</v>
      </c>
      <c r="AT321" s="199" t="s">
        <v>483</v>
      </c>
      <c r="AU321" s="199" t="s">
        <v>90</v>
      </c>
      <c r="AY321" s="19" t="s">
        <v>329</v>
      </c>
      <c r="BE321" s="115">
        <f t="shared" si="93"/>
        <v>0</v>
      </c>
      <c r="BF321" s="115">
        <f t="shared" si="94"/>
        <v>0</v>
      </c>
      <c r="BG321" s="115">
        <f t="shared" si="95"/>
        <v>0</v>
      </c>
      <c r="BH321" s="115">
        <f t="shared" si="96"/>
        <v>0</v>
      </c>
      <c r="BI321" s="115">
        <f t="shared" si="97"/>
        <v>0</v>
      </c>
      <c r="BJ321" s="19" t="s">
        <v>96</v>
      </c>
      <c r="BK321" s="200">
        <f t="shared" si="98"/>
        <v>0</v>
      </c>
      <c r="BL321" s="19" t="s">
        <v>335</v>
      </c>
      <c r="BM321" s="199" t="s">
        <v>4721</v>
      </c>
    </row>
    <row r="322" spans="1:65" s="2" customFormat="1" ht="16.5" customHeight="1">
      <c r="A322" s="37"/>
      <c r="B322" s="153"/>
      <c r="C322" s="233" t="s">
        <v>2189</v>
      </c>
      <c r="D322" s="233" t="s">
        <v>483</v>
      </c>
      <c r="E322" s="234" t="s">
        <v>7592</v>
      </c>
      <c r="F322" s="235" t="s">
        <v>7593</v>
      </c>
      <c r="G322" s="236" t="s">
        <v>646</v>
      </c>
      <c r="H322" s="237">
        <v>12</v>
      </c>
      <c r="I322" s="238"/>
      <c r="J322" s="239"/>
      <c r="K322" s="237">
        <f t="shared" si="86"/>
        <v>0</v>
      </c>
      <c r="L322" s="239"/>
      <c r="M322" s="240"/>
      <c r="N322" s="241" t="s">
        <v>1</v>
      </c>
      <c r="O322" s="195" t="s">
        <v>47</v>
      </c>
      <c r="P322" s="196">
        <f t="shared" si="87"/>
        <v>0</v>
      </c>
      <c r="Q322" s="196">
        <f t="shared" si="88"/>
        <v>0</v>
      </c>
      <c r="R322" s="196">
        <f t="shared" si="89"/>
        <v>0</v>
      </c>
      <c r="S322" s="66"/>
      <c r="T322" s="197">
        <f t="shared" si="90"/>
        <v>0</v>
      </c>
      <c r="U322" s="197">
        <v>0</v>
      </c>
      <c r="V322" s="197">
        <f t="shared" si="91"/>
        <v>0</v>
      </c>
      <c r="W322" s="197">
        <v>0</v>
      </c>
      <c r="X322" s="198">
        <f t="shared" si="92"/>
        <v>0</v>
      </c>
      <c r="Y322" s="37"/>
      <c r="Z322" s="37"/>
      <c r="AA322" s="37"/>
      <c r="AB322" s="37"/>
      <c r="AC322" s="37"/>
      <c r="AD322" s="37"/>
      <c r="AE322" s="37"/>
      <c r="AR322" s="199" t="s">
        <v>364</v>
      </c>
      <c r="AT322" s="199" t="s">
        <v>483</v>
      </c>
      <c r="AU322" s="199" t="s">
        <v>90</v>
      </c>
      <c r="AY322" s="19" t="s">
        <v>329</v>
      </c>
      <c r="BE322" s="115">
        <f t="shared" si="93"/>
        <v>0</v>
      </c>
      <c r="BF322" s="115">
        <f t="shared" si="94"/>
        <v>0</v>
      </c>
      <c r="BG322" s="115">
        <f t="shared" si="95"/>
        <v>0</v>
      </c>
      <c r="BH322" s="115">
        <f t="shared" si="96"/>
        <v>0</v>
      </c>
      <c r="BI322" s="115">
        <f t="shared" si="97"/>
        <v>0</v>
      </c>
      <c r="BJ322" s="19" t="s">
        <v>96</v>
      </c>
      <c r="BK322" s="200">
        <f t="shared" si="98"/>
        <v>0</v>
      </c>
      <c r="BL322" s="19" t="s">
        <v>335</v>
      </c>
      <c r="BM322" s="199" t="s">
        <v>4729</v>
      </c>
    </row>
    <row r="323" spans="1:65" s="2" customFormat="1" ht="16.5" customHeight="1">
      <c r="A323" s="37"/>
      <c r="B323" s="153"/>
      <c r="C323" s="233" t="s">
        <v>2191</v>
      </c>
      <c r="D323" s="233" t="s">
        <v>483</v>
      </c>
      <c r="E323" s="234" t="s">
        <v>7594</v>
      </c>
      <c r="F323" s="235" t="s">
        <v>7595</v>
      </c>
      <c r="G323" s="236" t="s">
        <v>646</v>
      </c>
      <c r="H323" s="237">
        <v>12</v>
      </c>
      <c r="I323" s="238"/>
      <c r="J323" s="239"/>
      <c r="K323" s="237">
        <f t="shared" si="86"/>
        <v>0</v>
      </c>
      <c r="L323" s="239"/>
      <c r="M323" s="240"/>
      <c r="N323" s="241" t="s">
        <v>1</v>
      </c>
      <c r="O323" s="195" t="s">
        <v>47</v>
      </c>
      <c r="P323" s="196">
        <f t="shared" si="87"/>
        <v>0</v>
      </c>
      <c r="Q323" s="196">
        <f t="shared" si="88"/>
        <v>0</v>
      </c>
      <c r="R323" s="196">
        <f t="shared" si="89"/>
        <v>0</v>
      </c>
      <c r="S323" s="66"/>
      <c r="T323" s="197">
        <f t="shared" si="90"/>
        <v>0</v>
      </c>
      <c r="U323" s="197">
        <v>0</v>
      </c>
      <c r="V323" s="197">
        <f t="shared" si="91"/>
        <v>0</v>
      </c>
      <c r="W323" s="197">
        <v>0</v>
      </c>
      <c r="X323" s="198">
        <f t="shared" si="92"/>
        <v>0</v>
      </c>
      <c r="Y323" s="37"/>
      <c r="Z323" s="37"/>
      <c r="AA323" s="37"/>
      <c r="AB323" s="37"/>
      <c r="AC323" s="37"/>
      <c r="AD323" s="37"/>
      <c r="AE323" s="37"/>
      <c r="AR323" s="199" t="s">
        <v>364</v>
      </c>
      <c r="AT323" s="199" t="s">
        <v>483</v>
      </c>
      <c r="AU323" s="199" t="s">
        <v>90</v>
      </c>
      <c r="AY323" s="19" t="s">
        <v>329</v>
      </c>
      <c r="BE323" s="115">
        <f t="shared" si="93"/>
        <v>0</v>
      </c>
      <c r="BF323" s="115">
        <f t="shared" si="94"/>
        <v>0</v>
      </c>
      <c r="BG323" s="115">
        <f t="shared" si="95"/>
        <v>0</v>
      </c>
      <c r="BH323" s="115">
        <f t="shared" si="96"/>
        <v>0</v>
      </c>
      <c r="BI323" s="115">
        <f t="shared" si="97"/>
        <v>0</v>
      </c>
      <c r="BJ323" s="19" t="s">
        <v>96</v>
      </c>
      <c r="BK323" s="200">
        <f t="shared" si="98"/>
        <v>0</v>
      </c>
      <c r="BL323" s="19" t="s">
        <v>335</v>
      </c>
      <c r="BM323" s="199" t="s">
        <v>4737</v>
      </c>
    </row>
    <row r="324" spans="1:65" s="2" customFormat="1" ht="16.5" customHeight="1">
      <c r="A324" s="37"/>
      <c r="B324" s="153"/>
      <c r="C324" s="233" t="s">
        <v>2195</v>
      </c>
      <c r="D324" s="233" t="s">
        <v>483</v>
      </c>
      <c r="E324" s="234" t="s">
        <v>7596</v>
      </c>
      <c r="F324" s="235" t="s">
        <v>7597</v>
      </c>
      <c r="G324" s="236" t="s">
        <v>646</v>
      </c>
      <c r="H324" s="237">
        <v>13</v>
      </c>
      <c r="I324" s="238"/>
      <c r="J324" s="239"/>
      <c r="K324" s="237">
        <f t="shared" si="86"/>
        <v>0</v>
      </c>
      <c r="L324" s="239"/>
      <c r="M324" s="240"/>
      <c r="N324" s="241" t="s">
        <v>1</v>
      </c>
      <c r="O324" s="195" t="s">
        <v>47</v>
      </c>
      <c r="P324" s="196">
        <f t="shared" si="87"/>
        <v>0</v>
      </c>
      <c r="Q324" s="196">
        <f t="shared" si="88"/>
        <v>0</v>
      </c>
      <c r="R324" s="196">
        <f t="shared" si="89"/>
        <v>0</v>
      </c>
      <c r="S324" s="66"/>
      <c r="T324" s="197">
        <f t="shared" si="90"/>
        <v>0</v>
      </c>
      <c r="U324" s="197">
        <v>0</v>
      </c>
      <c r="V324" s="197">
        <f t="shared" si="91"/>
        <v>0</v>
      </c>
      <c r="W324" s="197">
        <v>0</v>
      </c>
      <c r="X324" s="198">
        <f t="shared" si="92"/>
        <v>0</v>
      </c>
      <c r="Y324" s="37"/>
      <c r="Z324" s="37"/>
      <c r="AA324" s="37"/>
      <c r="AB324" s="37"/>
      <c r="AC324" s="37"/>
      <c r="AD324" s="37"/>
      <c r="AE324" s="37"/>
      <c r="AR324" s="199" t="s">
        <v>364</v>
      </c>
      <c r="AT324" s="199" t="s">
        <v>483</v>
      </c>
      <c r="AU324" s="199" t="s">
        <v>90</v>
      </c>
      <c r="AY324" s="19" t="s">
        <v>329</v>
      </c>
      <c r="BE324" s="115">
        <f t="shared" si="93"/>
        <v>0</v>
      </c>
      <c r="BF324" s="115">
        <f t="shared" si="94"/>
        <v>0</v>
      </c>
      <c r="BG324" s="115">
        <f t="shared" si="95"/>
        <v>0</v>
      </c>
      <c r="BH324" s="115">
        <f t="shared" si="96"/>
        <v>0</v>
      </c>
      <c r="BI324" s="115">
        <f t="shared" si="97"/>
        <v>0</v>
      </c>
      <c r="BJ324" s="19" t="s">
        <v>96</v>
      </c>
      <c r="BK324" s="200">
        <f t="shared" si="98"/>
        <v>0</v>
      </c>
      <c r="BL324" s="19" t="s">
        <v>335</v>
      </c>
      <c r="BM324" s="199" t="s">
        <v>4745</v>
      </c>
    </row>
    <row r="325" spans="1:65" s="2" customFormat="1" ht="24.2" customHeight="1">
      <c r="A325" s="37"/>
      <c r="B325" s="153"/>
      <c r="C325" s="233" t="s">
        <v>2199</v>
      </c>
      <c r="D325" s="233" t="s">
        <v>483</v>
      </c>
      <c r="E325" s="234" t="s">
        <v>7598</v>
      </c>
      <c r="F325" s="235" t="s">
        <v>7599</v>
      </c>
      <c r="G325" s="236" t="s">
        <v>646</v>
      </c>
      <c r="H325" s="237">
        <v>2</v>
      </c>
      <c r="I325" s="238"/>
      <c r="J325" s="239"/>
      <c r="K325" s="237">
        <f t="shared" si="86"/>
        <v>0</v>
      </c>
      <c r="L325" s="239"/>
      <c r="M325" s="240"/>
      <c r="N325" s="241" t="s">
        <v>1</v>
      </c>
      <c r="O325" s="195" t="s">
        <v>47</v>
      </c>
      <c r="P325" s="196">
        <f t="shared" si="87"/>
        <v>0</v>
      </c>
      <c r="Q325" s="196">
        <f t="shared" si="88"/>
        <v>0</v>
      </c>
      <c r="R325" s="196">
        <f t="shared" si="89"/>
        <v>0</v>
      </c>
      <c r="S325" s="66"/>
      <c r="T325" s="197">
        <f t="shared" si="90"/>
        <v>0</v>
      </c>
      <c r="U325" s="197">
        <v>0</v>
      </c>
      <c r="V325" s="197">
        <f t="shared" si="91"/>
        <v>0</v>
      </c>
      <c r="W325" s="197">
        <v>0</v>
      </c>
      <c r="X325" s="198">
        <f t="shared" si="92"/>
        <v>0</v>
      </c>
      <c r="Y325" s="37"/>
      <c r="Z325" s="37"/>
      <c r="AA325" s="37"/>
      <c r="AB325" s="37"/>
      <c r="AC325" s="37"/>
      <c r="AD325" s="37"/>
      <c r="AE325" s="37"/>
      <c r="AR325" s="199" t="s">
        <v>364</v>
      </c>
      <c r="AT325" s="199" t="s">
        <v>483</v>
      </c>
      <c r="AU325" s="199" t="s">
        <v>90</v>
      </c>
      <c r="AY325" s="19" t="s">
        <v>329</v>
      </c>
      <c r="BE325" s="115">
        <f t="shared" si="93"/>
        <v>0</v>
      </c>
      <c r="BF325" s="115">
        <f t="shared" si="94"/>
        <v>0</v>
      </c>
      <c r="BG325" s="115">
        <f t="shared" si="95"/>
        <v>0</v>
      </c>
      <c r="BH325" s="115">
        <f t="shared" si="96"/>
        <v>0</v>
      </c>
      <c r="BI325" s="115">
        <f t="shared" si="97"/>
        <v>0</v>
      </c>
      <c r="BJ325" s="19" t="s">
        <v>96</v>
      </c>
      <c r="BK325" s="200">
        <f t="shared" si="98"/>
        <v>0</v>
      </c>
      <c r="BL325" s="19" t="s">
        <v>335</v>
      </c>
      <c r="BM325" s="199" t="s">
        <v>4755</v>
      </c>
    </row>
    <row r="326" spans="1:65" s="2" customFormat="1" ht="24.2" customHeight="1">
      <c r="A326" s="37"/>
      <c r="B326" s="153"/>
      <c r="C326" s="187" t="s">
        <v>2203</v>
      </c>
      <c r="D326" s="187" t="s">
        <v>331</v>
      </c>
      <c r="E326" s="188" t="s">
        <v>7600</v>
      </c>
      <c r="F326" s="189" t="s">
        <v>7601</v>
      </c>
      <c r="G326" s="190" t="s">
        <v>646</v>
      </c>
      <c r="H326" s="191">
        <v>2</v>
      </c>
      <c r="I326" s="192"/>
      <c r="J326" s="192"/>
      <c r="K326" s="191">
        <f t="shared" si="86"/>
        <v>0</v>
      </c>
      <c r="L326" s="193"/>
      <c r="M326" s="38"/>
      <c r="N326" s="194" t="s">
        <v>1</v>
      </c>
      <c r="O326" s="195" t="s">
        <v>47</v>
      </c>
      <c r="P326" s="196">
        <f t="shared" si="87"/>
        <v>0</v>
      </c>
      <c r="Q326" s="196">
        <f t="shared" si="88"/>
        <v>0</v>
      </c>
      <c r="R326" s="196">
        <f t="shared" si="89"/>
        <v>0</v>
      </c>
      <c r="S326" s="66"/>
      <c r="T326" s="197">
        <f t="shared" si="90"/>
        <v>0</v>
      </c>
      <c r="U326" s="197">
        <v>0</v>
      </c>
      <c r="V326" s="197">
        <f t="shared" si="91"/>
        <v>0</v>
      </c>
      <c r="W326" s="197">
        <v>0</v>
      </c>
      <c r="X326" s="198">
        <f t="shared" si="92"/>
        <v>0</v>
      </c>
      <c r="Y326" s="37"/>
      <c r="Z326" s="37"/>
      <c r="AA326" s="37"/>
      <c r="AB326" s="37"/>
      <c r="AC326" s="37"/>
      <c r="AD326" s="37"/>
      <c r="AE326" s="37"/>
      <c r="AR326" s="199" t="s">
        <v>335</v>
      </c>
      <c r="AT326" s="199" t="s">
        <v>331</v>
      </c>
      <c r="AU326" s="199" t="s">
        <v>90</v>
      </c>
      <c r="AY326" s="19" t="s">
        <v>329</v>
      </c>
      <c r="BE326" s="115">
        <f t="shared" si="93"/>
        <v>0</v>
      </c>
      <c r="BF326" s="115">
        <f t="shared" si="94"/>
        <v>0</v>
      </c>
      <c r="BG326" s="115">
        <f t="shared" si="95"/>
        <v>0</v>
      </c>
      <c r="BH326" s="115">
        <f t="shared" si="96"/>
        <v>0</v>
      </c>
      <c r="BI326" s="115">
        <f t="shared" si="97"/>
        <v>0</v>
      </c>
      <c r="BJ326" s="19" t="s">
        <v>96</v>
      </c>
      <c r="BK326" s="200">
        <f t="shared" si="98"/>
        <v>0</v>
      </c>
      <c r="BL326" s="19" t="s">
        <v>335</v>
      </c>
      <c r="BM326" s="199" t="s">
        <v>4763</v>
      </c>
    </row>
    <row r="327" spans="1:65" s="2" customFormat="1" ht="24.2" customHeight="1">
      <c r="A327" s="37"/>
      <c r="B327" s="153"/>
      <c r="C327" s="233" t="s">
        <v>2207</v>
      </c>
      <c r="D327" s="233" t="s">
        <v>483</v>
      </c>
      <c r="E327" s="234" t="s">
        <v>7602</v>
      </c>
      <c r="F327" s="235" t="s">
        <v>7603</v>
      </c>
      <c r="G327" s="236" t="s">
        <v>646</v>
      </c>
      <c r="H327" s="237">
        <v>2</v>
      </c>
      <c r="I327" s="238"/>
      <c r="J327" s="239"/>
      <c r="K327" s="237">
        <f t="shared" si="86"/>
        <v>0</v>
      </c>
      <c r="L327" s="239"/>
      <c r="M327" s="240"/>
      <c r="N327" s="241" t="s">
        <v>1</v>
      </c>
      <c r="O327" s="195" t="s">
        <v>47</v>
      </c>
      <c r="P327" s="196">
        <f t="shared" si="87"/>
        <v>0</v>
      </c>
      <c r="Q327" s="196">
        <f t="shared" si="88"/>
        <v>0</v>
      </c>
      <c r="R327" s="196">
        <f t="shared" si="89"/>
        <v>0</v>
      </c>
      <c r="S327" s="66"/>
      <c r="T327" s="197">
        <f t="shared" si="90"/>
        <v>0</v>
      </c>
      <c r="U327" s="197">
        <v>0</v>
      </c>
      <c r="V327" s="197">
        <f t="shared" si="91"/>
        <v>0</v>
      </c>
      <c r="W327" s="197">
        <v>0</v>
      </c>
      <c r="X327" s="198">
        <f t="shared" si="92"/>
        <v>0</v>
      </c>
      <c r="Y327" s="37"/>
      <c r="Z327" s="37"/>
      <c r="AA327" s="37"/>
      <c r="AB327" s="37"/>
      <c r="AC327" s="37"/>
      <c r="AD327" s="37"/>
      <c r="AE327" s="37"/>
      <c r="AR327" s="199" t="s">
        <v>364</v>
      </c>
      <c r="AT327" s="199" t="s">
        <v>483</v>
      </c>
      <c r="AU327" s="199" t="s">
        <v>90</v>
      </c>
      <c r="AY327" s="19" t="s">
        <v>329</v>
      </c>
      <c r="BE327" s="115">
        <f t="shared" si="93"/>
        <v>0</v>
      </c>
      <c r="BF327" s="115">
        <f t="shared" si="94"/>
        <v>0</v>
      </c>
      <c r="BG327" s="115">
        <f t="shared" si="95"/>
        <v>0</v>
      </c>
      <c r="BH327" s="115">
        <f t="shared" si="96"/>
        <v>0</v>
      </c>
      <c r="BI327" s="115">
        <f t="shared" si="97"/>
        <v>0</v>
      </c>
      <c r="BJ327" s="19" t="s">
        <v>96</v>
      </c>
      <c r="BK327" s="200">
        <f t="shared" si="98"/>
        <v>0</v>
      </c>
      <c r="BL327" s="19" t="s">
        <v>335</v>
      </c>
      <c r="BM327" s="199" t="s">
        <v>4771</v>
      </c>
    </row>
    <row r="328" spans="1:65" s="2" customFormat="1" ht="24.2" customHeight="1">
      <c r="A328" s="37"/>
      <c r="B328" s="153"/>
      <c r="C328" s="187" t="s">
        <v>2211</v>
      </c>
      <c r="D328" s="187" t="s">
        <v>331</v>
      </c>
      <c r="E328" s="188" t="s">
        <v>7604</v>
      </c>
      <c r="F328" s="189" t="s">
        <v>7605</v>
      </c>
      <c r="G328" s="190" t="s">
        <v>646</v>
      </c>
      <c r="H328" s="191">
        <v>2</v>
      </c>
      <c r="I328" s="192"/>
      <c r="J328" s="192"/>
      <c r="K328" s="191">
        <f t="shared" si="86"/>
        <v>0</v>
      </c>
      <c r="L328" s="193"/>
      <c r="M328" s="38"/>
      <c r="N328" s="194" t="s">
        <v>1</v>
      </c>
      <c r="O328" s="195" t="s">
        <v>47</v>
      </c>
      <c r="P328" s="196">
        <f t="shared" si="87"/>
        <v>0</v>
      </c>
      <c r="Q328" s="196">
        <f t="shared" si="88"/>
        <v>0</v>
      </c>
      <c r="R328" s="196">
        <f t="shared" si="89"/>
        <v>0</v>
      </c>
      <c r="S328" s="66"/>
      <c r="T328" s="197">
        <f t="shared" si="90"/>
        <v>0</v>
      </c>
      <c r="U328" s="197">
        <v>0</v>
      </c>
      <c r="V328" s="197">
        <f t="shared" si="91"/>
        <v>0</v>
      </c>
      <c r="W328" s="197">
        <v>0</v>
      </c>
      <c r="X328" s="198">
        <f t="shared" si="92"/>
        <v>0</v>
      </c>
      <c r="Y328" s="37"/>
      <c r="Z328" s="37"/>
      <c r="AA328" s="37"/>
      <c r="AB328" s="37"/>
      <c r="AC328" s="37"/>
      <c r="AD328" s="37"/>
      <c r="AE328" s="37"/>
      <c r="AR328" s="199" t="s">
        <v>335</v>
      </c>
      <c r="AT328" s="199" t="s">
        <v>331</v>
      </c>
      <c r="AU328" s="199" t="s">
        <v>90</v>
      </c>
      <c r="AY328" s="19" t="s">
        <v>329</v>
      </c>
      <c r="BE328" s="115">
        <f t="shared" si="93"/>
        <v>0</v>
      </c>
      <c r="BF328" s="115">
        <f t="shared" si="94"/>
        <v>0</v>
      </c>
      <c r="BG328" s="115">
        <f t="shared" si="95"/>
        <v>0</v>
      </c>
      <c r="BH328" s="115">
        <f t="shared" si="96"/>
        <v>0</v>
      </c>
      <c r="BI328" s="115">
        <f t="shared" si="97"/>
        <v>0</v>
      </c>
      <c r="BJ328" s="19" t="s">
        <v>96</v>
      </c>
      <c r="BK328" s="200">
        <f t="shared" si="98"/>
        <v>0</v>
      </c>
      <c r="BL328" s="19" t="s">
        <v>335</v>
      </c>
      <c r="BM328" s="199" t="s">
        <v>4779</v>
      </c>
    </row>
    <row r="329" spans="1:65" s="2" customFormat="1" ht="16.5" customHeight="1">
      <c r="A329" s="37"/>
      <c r="B329" s="153"/>
      <c r="C329" s="233" t="s">
        <v>2215</v>
      </c>
      <c r="D329" s="233" t="s">
        <v>483</v>
      </c>
      <c r="E329" s="234" t="s">
        <v>7606</v>
      </c>
      <c r="F329" s="235" t="s">
        <v>7607</v>
      </c>
      <c r="G329" s="236" t="s">
        <v>646</v>
      </c>
      <c r="H329" s="237">
        <v>4</v>
      </c>
      <c r="I329" s="238"/>
      <c r="J329" s="239"/>
      <c r="K329" s="237">
        <f t="shared" ref="K329:K360" si="99">ROUND(P329*H329,3)</f>
        <v>0</v>
      </c>
      <c r="L329" s="239"/>
      <c r="M329" s="240"/>
      <c r="N329" s="241" t="s">
        <v>1</v>
      </c>
      <c r="O329" s="195" t="s">
        <v>47</v>
      </c>
      <c r="P329" s="196">
        <f t="shared" ref="P329:P360" si="100">I329+J329</f>
        <v>0</v>
      </c>
      <c r="Q329" s="196">
        <f t="shared" ref="Q329:Q360" si="101">ROUND(I329*H329,3)</f>
        <v>0</v>
      </c>
      <c r="R329" s="196">
        <f t="shared" ref="R329:R360" si="102">ROUND(J329*H329,3)</f>
        <v>0</v>
      </c>
      <c r="S329" s="66"/>
      <c r="T329" s="197">
        <f t="shared" ref="T329:T360" si="103">S329*H329</f>
        <v>0</v>
      </c>
      <c r="U329" s="197">
        <v>0</v>
      </c>
      <c r="V329" s="197">
        <f t="shared" ref="V329:V360" si="104">U329*H329</f>
        <v>0</v>
      </c>
      <c r="W329" s="197">
        <v>0</v>
      </c>
      <c r="X329" s="198">
        <f t="shared" ref="X329:X360" si="105">W329*H329</f>
        <v>0</v>
      </c>
      <c r="Y329" s="37"/>
      <c r="Z329" s="37"/>
      <c r="AA329" s="37"/>
      <c r="AB329" s="37"/>
      <c r="AC329" s="37"/>
      <c r="AD329" s="37"/>
      <c r="AE329" s="37"/>
      <c r="AR329" s="199" t="s">
        <v>364</v>
      </c>
      <c r="AT329" s="199" t="s">
        <v>483</v>
      </c>
      <c r="AU329" s="199" t="s">
        <v>90</v>
      </c>
      <c r="AY329" s="19" t="s">
        <v>329</v>
      </c>
      <c r="BE329" s="115">
        <f t="shared" ref="BE329:BE360" si="106">IF(O329="základná",K329,0)</f>
        <v>0</v>
      </c>
      <c r="BF329" s="115">
        <f t="shared" ref="BF329:BF360" si="107">IF(O329="znížená",K329,0)</f>
        <v>0</v>
      </c>
      <c r="BG329" s="115">
        <f t="shared" ref="BG329:BG360" si="108">IF(O329="zákl. prenesená",K329,0)</f>
        <v>0</v>
      </c>
      <c r="BH329" s="115">
        <f t="shared" ref="BH329:BH360" si="109">IF(O329="zníž. prenesená",K329,0)</f>
        <v>0</v>
      </c>
      <c r="BI329" s="115">
        <f t="shared" ref="BI329:BI360" si="110">IF(O329="nulová",K329,0)</f>
        <v>0</v>
      </c>
      <c r="BJ329" s="19" t="s">
        <v>96</v>
      </c>
      <c r="BK329" s="200">
        <f t="shared" ref="BK329:BK360" si="111">ROUND(P329*H329,3)</f>
        <v>0</v>
      </c>
      <c r="BL329" s="19" t="s">
        <v>335</v>
      </c>
      <c r="BM329" s="199" t="s">
        <v>4787</v>
      </c>
    </row>
    <row r="330" spans="1:65" s="2" customFormat="1" ht="16.5" customHeight="1">
      <c r="A330" s="37"/>
      <c r="B330" s="153"/>
      <c r="C330" s="233" t="s">
        <v>2219</v>
      </c>
      <c r="D330" s="233" t="s">
        <v>483</v>
      </c>
      <c r="E330" s="234" t="s">
        <v>7608</v>
      </c>
      <c r="F330" s="235" t="s">
        <v>7609</v>
      </c>
      <c r="G330" s="236" t="s">
        <v>646</v>
      </c>
      <c r="H330" s="237">
        <v>4</v>
      </c>
      <c r="I330" s="238"/>
      <c r="J330" s="239"/>
      <c r="K330" s="237">
        <f t="shared" si="99"/>
        <v>0</v>
      </c>
      <c r="L330" s="239"/>
      <c r="M330" s="240"/>
      <c r="N330" s="241" t="s">
        <v>1</v>
      </c>
      <c r="O330" s="195" t="s">
        <v>47</v>
      </c>
      <c r="P330" s="196">
        <f t="shared" si="100"/>
        <v>0</v>
      </c>
      <c r="Q330" s="196">
        <f t="shared" si="101"/>
        <v>0</v>
      </c>
      <c r="R330" s="196">
        <f t="shared" si="102"/>
        <v>0</v>
      </c>
      <c r="S330" s="66"/>
      <c r="T330" s="197">
        <f t="shared" si="103"/>
        <v>0</v>
      </c>
      <c r="U330" s="197">
        <v>0</v>
      </c>
      <c r="V330" s="197">
        <f t="shared" si="104"/>
        <v>0</v>
      </c>
      <c r="W330" s="197">
        <v>0</v>
      </c>
      <c r="X330" s="198">
        <f t="shared" si="105"/>
        <v>0</v>
      </c>
      <c r="Y330" s="37"/>
      <c r="Z330" s="37"/>
      <c r="AA330" s="37"/>
      <c r="AB330" s="37"/>
      <c r="AC330" s="37"/>
      <c r="AD330" s="37"/>
      <c r="AE330" s="37"/>
      <c r="AR330" s="199" t="s">
        <v>364</v>
      </c>
      <c r="AT330" s="199" t="s">
        <v>483</v>
      </c>
      <c r="AU330" s="199" t="s">
        <v>90</v>
      </c>
      <c r="AY330" s="19" t="s">
        <v>329</v>
      </c>
      <c r="BE330" s="115">
        <f t="shared" si="106"/>
        <v>0</v>
      </c>
      <c r="BF330" s="115">
        <f t="shared" si="107"/>
        <v>0</v>
      </c>
      <c r="BG330" s="115">
        <f t="shared" si="108"/>
        <v>0</v>
      </c>
      <c r="BH330" s="115">
        <f t="shared" si="109"/>
        <v>0</v>
      </c>
      <c r="BI330" s="115">
        <f t="shared" si="110"/>
        <v>0</v>
      </c>
      <c r="BJ330" s="19" t="s">
        <v>96</v>
      </c>
      <c r="BK330" s="200">
        <f t="shared" si="111"/>
        <v>0</v>
      </c>
      <c r="BL330" s="19" t="s">
        <v>335</v>
      </c>
      <c r="BM330" s="199" t="s">
        <v>4795</v>
      </c>
    </row>
    <row r="331" spans="1:65" s="2" customFormat="1" ht="16.5" customHeight="1">
      <c r="A331" s="37"/>
      <c r="B331" s="153"/>
      <c r="C331" s="233" t="s">
        <v>2223</v>
      </c>
      <c r="D331" s="233" t="s">
        <v>483</v>
      </c>
      <c r="E331" s="234" t="s">
        <v>7610</v>
      </c>
      <c r="F331" s="235" t="s">
        <v>7611</v>
      </c>
      <c r="G331" s="236" t="s">
        <v>646</v>
      </c>
      <c r="H331" s="237">
        <v>4</v>
      </c>
      <c r="I331" s="238"/>
      <c r="J331" s="239"/>
      <c r="K331" s="237">
        <f t="shared" si="99"/>
        <v>0</v>
      </c>
      <c r="L331" s="239"/>
      <c r="M331" s="240"/>
      <c r="N331" s="241" t="s">
        <v>1</v>
      </c>
      <c r="O331" s="195" t="s">
        <v>47</v>
      </c>
      <c r="P331" s="196">
        <f t="shared" si="100"/>
        <v>0</v>
      </c>
      <c r="Q331" s="196">
        <f t="shared" si="101"/>
        <v>0</v>
      </c>
      <c r="R331" s="196">
        <f t="shared" si="102"/>
        <v>0</v>
      </c>
      <c r="S331" s="66"/>
      <c r="T331" s="197">
        <f t="shared" si="103"/>
        <v>0</v>
      </c>
      <c r="U331" s="197">
        <v>0</v>
      </c>
      <c r="V331" s="197">
        <f t="shared" si="104"/>
        <v>0</v>
      </c>
      <c r="W331" s="197">
        <v>0</v>
      </c>
      <c r="X331" s="198">
        <f t="shared" si="105"/>
        <v>0</v>
      </c>
      <c r="Y331" s="37"/>
      <c r="Z331" s="37"/>
      <c r="AA331" s="37"/>
      <c r="AB331" s="37"/>
      <c r="AC331" s="37"/>
      <c r="AD331" s="37"/>
      <c r="AE331" s="37"/>
      <c r="AR331" s="199" t="s">
        <v>364</v>
      </c>
      <c r="AT331" s="199" t="s">
        <v>483</v>
      </c>
      <c r="AU331" s="199" t="s">
        <v>90</v>
      </c>
      <c r="AY331" s="19" t="s">
        <v>329</v>
      </c>
      <c r="BE331" s="115">
        <f t="shared" si="106"/>
        <v>0</v>
      </c>
      <c r="BF331" s="115">
        <f t="shared" si="107"/>
        <v>0</v>
      </c>
      <c r="BG331" s="115">
        <f t="shared" si="108"/>
        <v>0</v>
      </c>
      <c r="BH331" s="115">
        <f t="shared" si="109"/>
        <v>0</v>
      </c>
      <c r="BI331" s="115">
        <f t="shared" si="110"/>
        <v>0</v>
      </c>
      <c r="BJ331" s="19" t="s">
        <v>96</v>
      </c>
      <c r="BK331" s="200">
        <f t="shared" si="111"/>
        <v>0</v>
      </c>
      <c r="BL331" s="19" t="s">
        <v>335</v>
      </c>
      <c r="BM331" s="199" t="s">
        <v>4803</v>
      </c>
    </row>
    <row r="332" spans="1:65" s="2" customFormat="1" ht="16.5" customHeight="1">
      <c r="A332" s="37"/>
      <c r="B332" s="153"/>
      <c r="C332" s="233" t="s">
        <v>2227</v>
      </c>
      <c r="D332" s="233" t="s">
        <v>483</v>
      </c>
      <c r="E332" s="234" t="s">
        <v>7612</v>
      </c>
      <c r="F332" s="235" t="s">
        <v>7613</v>
      </c>
      <c r="G332" s="236" t="s">
        <v>646</v>
      </c>
      <c r="H332" s="237">
        <v>4</v>
      </c>
      <c r="I332" s="238"/>
      <c r="J332" s="239"/>
      <c r="K332" s="237">
        <f t="shared" si="99"/>
        <v>0</v>
      </c>
      <c r="L332" s="239"/>
      <c r="M332" s="240"/>
      <c r="N332" s="241" t="s">
        <v>1</v>
      </c>
      <c r="O332" s="195" t="s">
        <v>47</v>
      </c>
      <c r="P332" s="196">
        <f t="shared" si="100"/>
        <v>0</v>
      </c>
      <c r="Q332" s="196">
        <f t="shared" si="101"/>
        <v>0</v>
      </c>
      <c r="R332" s="196">
        <f t="shared" si="102"/>
        <v>0</v>
      </c>
      <c r="S332" s="66"/>
      <c r="T332" s="197">
        <f t="shared" si="103"/>
        <v>0</v>
      </c>
      <c r="U332" s="197">
        <v>0</v>
      </c>
      <c r="V332" s="197">
        <f t="shared" si="104"/>
        <v>0</v>
      </c>
      <c r="W332" s="197">
        <v>0</v>
      </c>
      <c r="X332" s="198">
        <f t="shared" si="105"/>
        <v>0</v>
      </c>
      <c r="Y332" s="37"/>
      <c r="Z332" s="37"/>
      <c r="AA332" s="37"/>
      <c r="AB332" s="37"/>
      <c r="AC332" s="37"/>
      <c r="AD332" s="37"/>
      <c r="AE332" s="37"/>
      <c r="AR332" s="199" t="s">
        <v>364</v>
      </c>
      <c r="AT332" s="199" t="s">
        <v>483</v>
      </c>
      <c r="AU332" s="199" t="s">
        <v>90</v>
      </c>
      <c r="AY332" s="19" t="s">
        <v>329</v>
      </c>
      <c r="BE332" s="115">
        <f t="shared" si="106"/>
        <v>0</v>
      </c>
      <c r="BF332" s="115">
        <f t="shared" si="107"/>
        <v>0</v>
      </c>
      <c r="BG332" s="115">
        <f t="shared" si="108"/>
        <v>0</v>
      </c>
      <c r="BH332" s="115">
        <f t="shared" si="109"/>
        <v>0</v>
      </c>
      <c r="BI332" s="115">
        <f t="shared" si="110"/>
        <v>0</v>
      </c>
      <c r="BJ332" s="19" t="s">
        <v>96</v>
      </c>
      <c r="BK332" s="200">
        <f t="shared" si="111"/>
        <v>0</v>
      </c>
      <c r="BL332" s="19" t="s">
        <v>335</v>
      </c>
      <c r="BM332" s="199" t="s">
        <v>4812</v>
      </c>
    </row>
    <row r="333" spans="1:65" s="2" customFormat="1" ht="16.5" customHeight="1">
      <c r="A333" s="37"/>
      <c r="B333" s="153"/>
      <c r="C333" s="187" t="s">
        <v>2233</v>
      </c>
      <c r="D333" s="187" t="s">
        <v>331</v>
      </c>
      <c r="E333" s="188" t="s">
        <v>7614</v>
      </c>
      <c r="F333" s="189" t="s">
        <v>7615</v>
      </c>
      <c r="G333" s="190" t="s">
        <v>646</v>
      </c>
      <c r="H333" s="191">
        <v>4</v>
      </c>
      <c r="I333" s="192"/>
      <c r="J333" s="192"/>
      <c r="K333" s="191">
        <f t="shared" si="99"/>
        <v>0</v>
      </c>
      <c r="L333" s="193"/>
      <c r="M333" s="38"/>
      <c r="N333" s="194" t="s">
        <v>1</v>
      </c>
      <c r="O333" s="195" t="s">
        <v>47</v>
      </c>
      <c r="P333" s="196">
        <f t="shared" si="100"/>
        <v>0</v>
      </c>
      <c r="Q333" s="196">
        <f t="shared" si="101"/>
        <v>0</v>
      </c>
      <c r="R333" s="196">
        <f t="shared" si="102"/>
        <v>0</v>
      </c>
      <c r="S333" s="66"/>
      <c r="T333" s="197">
        <f t="shared" si="103"/>
        <v>0</v>
      </c>
      <c r="U333" s="197">
        <v>0</v>
      </c>
      <c r="V333" s="197">
        <f t="shared" si="104"/>
        <v>0</v>
      </c>
      <c r="W333" s="197">
        <v>0</v>
      </c>
      <c r="X333" s="198">
        <f t="shared" si="105"/>
        <v>0</v>
      </c>
      <c r="Y333" s="37"/>
      <c r="Z333" s="37"/>
      <c r="AA333" s="37"/>
      <c r="AB333" s="37"/>
      <c r="AC333" s="37"/>
      <c r="AD333" s="37"/>
      <c r="AE333" s="37"/>
      <c r="AR333" s="199" t="s">
        <v>335</v>
      </c>
      <c r="AT333" s="199" t="s">
        <v>331</v>
      </c>
      <c r="AU333" s="199" t="s">
        <v>90</v>
      </c>
      <c r="AY333" s="19" t="s">
        <v>329</v>
      </c>
      <c r="BE333" s="115">
        <f t="shared" si="106"/>
        <v>0</v>
      </c>
      <c r="BF333" s="115">
        <f t="shared" si="107"/>
        <v>0</v>
      </c>
      <c r="BG333" s="115">
        <f t="shared" si="108"/>
        <v>0</v>
      </c>
      <c r="BH333" s="115">
        <f t="shared" si="109"/>
        <v>0</v>
      </c>
      <c r="BI333" s="115">
        <f t="shared" si="110"/>
        <v>0</v>
      </c>
      <c r="BJ333" s="19" t="s">
        <v>96</v>
      </c>
      <c r="BK333" s="200">
        <f t="shared" si="111"/>
        <v>0</v>
      </c>
      <c r="BL333" s="19" t="s">
        <v>335</v>
      </c>
      <c r="BM333" s="199" t="s">
        <v>4820</v>
      </c>
    </row>
    <row r="334" spans="1:65" s="2" customFormat="1" ht="16.5" customHeight="1">
      <c r="A334" s="37"/>
      <c r="B334" s="153"/>
      <c r="C334" s="187" t="s">
        <v>2237</v>
      </c>
      <c r="D334" s="187" t="s">
        <v>331</v>
      </c>
      <c r="E334" s="188" t="s">
        <v>7616</v>
      </c>
      <c r="F334" s="189" t="s">
        <v>7617</v>
      </c>
      <c r="G334" s="190" t="s">
        <v>646</v>
      </c>
      <c r="H334" s="191">
        <v>4</v>
      </c>
      <c r="I334" s="192"/>
      <c r="J334" s="192"/>
      <c r="K334" s="191">
        <f t="shared" si="99"/>
        <v>0</v>
      </c>
      <c r="L334" s="193"/>
      <c r="M334" s="38"/>
      <c r="N334" s="194" t="s">
        <v>1</v>
      </c>
      <c r="O334" s="195" t="s">
        <v>47</v>
      </c>
      <c r="P334" s="196">
        <f t="shared" si="100"/>
        <v>0</v>
      </c>
      <c r="Q334" s="196">
        <f t="shared" si="101"/>
        <v>0</v>
      </c>
      <c r="R334" s="196">
        <f t="shared" si="102"/>
        <v>0</v>
      </c>
      <c r="S334" s="66"/>
      <c r="T334" s="197">
        <f t="shared" si="103"/>
        <v>0</v>
      </c>
      <c r="U334" s="197">
        <v>0</v>
      </c>
      <c r="V334" s="197">
        <f t="shared" si="104"/>
        <v>0</v>
      </c>
      <c r="W334" s="197">
        <v>0</v>
      </c>
      <c r="X334" s="198">
        <f t="shared" si="105"/>
        <v>0</v>
      </c>
      <c r="Y334" s="37"/>
      <c r="Z334" s="37"/>
      <c r="AA334" s="37"/>
      <c r="AB334" s="37"/>
      <c r="AC334" s="37"/>
      <c r="AD334" s="37"/>
      <c r="AE334" s="37"/>
      <c r="AR334" s="199" t="s">
        <v>335</v>
      </c>
      <c r="AT334" s="199" t="s">
        <v>331</v>
      </c>
      <c r="AU334" s="199" t="s">
        <v>90</v>
      </c>
      <c r="AY334" s="19" t="s">
        <v>329</v>
      </c>
      <c r="BE334" s="115">
        <f t="shared" si="106"/>
        <v>0</v>
      </c>
      <c r="BF334" s="115">
        <f t="shared" si="107"/>
        <v>0</v>
      </c>
      <c r="BG334" s="115">
        <f t="shared" si="108"/>
        <v>0</v>
      </c>
      <c r="BH334" s="115">
        <f t="shared" si="109"/>
        <v>0</v>
      </c>
      <c r="BI334" s="115">
        <f t="shared" si="110"/>
        <v>0</v>
      </c>
      <c r="BJ334" s="19" t="s">
        <v>96</v>
      </c>
      <c r="BK334" s="200">
        <f t="shared" si="111"/>
        <v>0</v>
      </c>
      <c r="BL334" s="19" t="s">
        <v>335</v>
      </c>
      <c r="BM334" s="199" t="s">
        <v>4826</v>
      </c>
    </row>
    <row r="335" spans="1:65" s="2" customFormat="1" ht="16.5" customHeight="1">
      <c r="A335" s="37"/>
      <c r="B335" s="153"/>
      <c r="C335" s="187" t="s">
        <v>2245</v>
      </c>
      <c r="D335" s="187" t="s">
        <v>331</v>
      </c>
      <c r="E335" s="188" t="s">
        <v>7618</v>
      </c>
      <c r="F335" s="189" t="s">
        <v>7619</v>
      </c>
      <c r="G335" s="190" t="s">
        <v>646</v>
      </c>
      <c r="H335" s="191">
        <v>4</v>
      </c>
      <c r="I335" s="192"/>
      <c r="J335" s="192"/>
      <c r="K335" s="191">
        <f t="shared" si="99"/>
        <v>0</v>
      </c>
      <c r="L335" s="193"/>
      <c r="M335" s="38"/>
      <c r="N335" s="194" t="s">
        <v>1</v>
      </c>
      <c r="O335" s="195" t="s">
        <v>47</v>
      </c>
      <c r="P335" s="196">
        <f t="shared" si="100"/>
        <v>0</v>
      </c>
      <c r="Q335" s="196">
        <f t="shared" si="101"/>
        <v>0</v>
      </c>
      <c r="R335" s="196">
        <f t="shared" si="102"/>
        <v>0</v>
      </c>
      <c r="S335" s="66"/>
      <c r="T335" s="197">
        <f t="shared" si="103"/>
        <v>0</v>
      </c>
      <c r="U335" s="197">
        <v>0</v>
      </c>
      <c r="V335" s="197">
        <f t="shared" si="104"/>
        <v>0</v>
      </c>
      <c r="W335" s="197">
        <v>0</v>
      </c>
      <c r="X335" s="198">
        <f t="shared" si="105"/>
        <v>0</v>
      </c>
      <c r="Y335" s="37"/>
      <c r="Z335" s="37"/>
      <c r="AA335" s="37"/>
      <c r="AB335" s="37"/>
      <c r="AC335" s="37"/>
      <c r="AD335" s="37"/>
      <c r="AE335" s="37"/>
      <c r="AR335" s="199" t="s">
        <v>335</v>
      </c>
      <c r="AT335" s="199" t="s">
        <v>331</v>
      </c>
      <c r="AU335" s="199" t="s">
        <v>90</v>
      </c>
      <c r="AY335" s="19" t="s">
        <v>329</v>
      </c>
      <c r="BE335" s="115">
        <f t="shared" si="106"/>
        <v>0</v>
      </c>
      <c r="BF335" s="115">
        <f t="shared" si="107"/>
        <v>0</v>
      </c>
      <c r="BG335" s="115">
        <f t="shared" si="108"/>
        <v>0</v>
      </c>
      <c r="BH335" s="115">
        <f t="shared" si="109"/>
        <v>0</v>
      </c>
      <c r="BI335" s="115">
        <f t="shared" si="110"/>
        <v>0</v>
      </c>
      <c r="BJ335" s="19" t="s">
        <v>96</v>
      </c>
      <c r="BK335" s="200">
        <f t="shared" si="111"/>
        <v>0</v>
      </c>
      <c r="BL335" s="19" t="s">
        <v>335</v>
      </c>
      <c r="BM335" s="199" t="s">
        <v>7620</v>
      </c>
    </row>
    <row r="336" spans="1:65" s="2" customFormat="1" ht="21.75" customHeight="1">
      <c r="A336" s="37"/>
      <c r="B336" s="153"/>
      <c r="C336" s="233" t="s">
        <v>2253</v>
      </c>
      <c r="D336" s="233" t="s">
        <v>483</v>
      </c>
      <c r="E336" s="234" t="s">
        <v>7621</v>
      </c>
      <c r="F336" s="235" t="s">
        <v>7622</v>
      </c>
      <c r="G336" s="236" t="s">
        <v>646</v>
      </c>
      <c r="H336" s="237">
        <v>1</v>
      </c>
      <c r="I336" s="238"/>
      <c r="J336" s="239"/>
      <c r="K336" s="237">
        <f t="shared" si="99"/>
        <v>0</v>
      </c>
      <c r="L336" s="239"/>
      <c r="M336" s="240"/>
      <c r="N336" s="241" t="s">
        <v>1</v>
      </c>
      <c r="O336" s="195" t="s">
        <v>47</v>
      </c>
      <c r="P336" s="196">
        <f t="shared" si="100"/>
        <v>0</v>
      </c>
      <c r="Q336" s="196">
        <f t="shared" si="101"/>
        <v>0</v>
      </c>
      <c r="R336" s="196">
        <f t="shared" si="102"/>
        <v>0</v>
      </c>
      <c r="S336" s="66"/>
      <c r="T336" s="197">
        <f t="shared" si="103"/>
        <v>0</v>
      </c>
      <c r="U336" s="197">
        <v>0</v>
      </c>
      <c r="V336" s="197">
        <f t="shared" si="104"/>
        <v>0</v>
      </c>
      <c r="W336" s="197">
        <v>0</v>
      </c>
      <c r="X336" s="198">
        <f t="shared" si="105"/>
        <v>0</v>
      </c>
      <c r="Y336" s="37"/>
      <c r="Z336" s="37"/>
      <c r="AA336" s="37"/>
      <c r="AB336" s="37"/>
      <c r="AC336" s="37"/>
      <c r="AD336" s="37"/>
      <c r="AE336" s="37"/>
      <c r="AR336" s="199" t="s">
        <v>364</v>
      </c>
      <c r="AT336" s="199" t="s">
        <v>483</v>
      </c>
      <c r="AU336" s="199" t="s">
        <v>90</v>
      </c>
      <c r="AY336" s="19" t="s">
        <v>329</v>
      </c>
      <c r="BE336" s="115">
        <f t="shared" si="106"/>
        <v>0</v>
      </c>
      <c r="BF336" s="115">
        <f t="shared" si="107"/>
        <v>0</v>
      </c>
      <c r="BG336" s="115">
        <f t="shared" si="108"/>
        <v>0</v>
      </c>
      <c r="BH336" s="115">
        <f t="shared" si="109"/>
        <v>0</v>
      </c>
      <c r="BI336" s="115">
        <f t="shared" si="110"/>
        <v>0</v>
      </c>
      <c r="BJ336" s="19" t="s">
        <v>96</v>
      </c>
      <c r="BK336" s="200">
        <f t="shared" si="111"/>
        <v>0</v>
      </c>
      <c r="BL336" s="19" t="s">
        <v>335</v>
      </c>
      <c r="BM336" s="199" t="s">
        <v>7623</v>
      </c>
    </row>
    <row r="337" spans="1:65" s="2" customFormat="1" ht="24.2" customHeight="1">
      <c r="A337" s="37"/>
      <c r="B337" s="153"/>
      <c r="C337" s="187" t="s">
        <v>2257</v>
      </c>
      <c r="D337" s="187" t="s">
        <v>331</v>
      </c>
      <c r="E337" s="188" t="s">
        <v>7624</v>
      </c>
      <c r="F337" s="189" t="s">
        <v>7625</v>
      </c>
      <c r="G337" s="190" t="s">
        <v>646</v>
      </c>
      <c r="H337" s="191">
        <v>1</v>
      </c>
      <c r="I337" s="192"/>
      <c r="J337" s="192"/>
      <c r="K337" s="191">
        <f t="shared" si="99"/>
        <v>0</v>
      </c>
      <c r="L337" s="193"/>
      <c r="M337" s="38"/>
      <c r="N337" s="194" t="s">
        <v>1</v>
      </c>
      <c r="O337" s="195" t="s">
        <v>47</v>
      </c>
      <c r="P337" s="196">
        <f t="shared" si="100"/>
        <v>0</v>
      </c>
      <c r="Q337" s="196">
        <f t="shared" si="101"/>
        <v>0</v>
      </c>
      <c r="R337" s="196">
        <f t="shared" si="102"/>
        <v>0</v>
      </c>
      <c r="S337" s="66"/>
      <c r="T337" s="197">
        <f t="shared" si="103"/>
        <v>0</v>
      </c>
      <c r="U337" s="197">
        <v>0</v>
      </c>
      <c r="V337" s="197">
        <f t="shared" si="104"/>
        <v>0</v>
      </c>
      <c r="W337" s="197">
        <v>0</v>
      </c>
      <c r="X337" s="198">
        <f t="shared" si="105"/>
        <v>0</v>
      </c>
      <c r="Y337" s="37"/>
      <c r="Z337" s="37"/>
      <c r="AA337" s="37"/>
      <c r="AB337" s="37"/>
      <c r="AC337" s="37"/>
      <c r="AD337" s="37"/>
      <c r="AE337" s="37"/>
      <c r="AR337" s="199" t="s">
        <v>335</v>
      </c>
      <c r="AT337" s="199" t="s">
        <v>331</v>
      </c>
      <c r="AU337" s="199" t="s">
        <v>90</v>
      </c>
      <c r="AY337" s="19" t="s">
        <v>329</v>
      </c>
      <c r="BE337" s="115">
        <f t="shared" si="106"/>
        <v>0</v>
      </c>
      <c r="BF337" s="115">
        <f t="shared" si="107"/>
        <v>0</v>
      </c>
      <c r="BG337" s="115">
        <f t="shared" si="108"/>
        <v>0</v>
      </c>
      <c r="BH337" s="115">
        <f t="shared" si="109"/>
        <v>0</v>
      </c>
      <c r="BI337" s="115">
        <f t="shared" si="110"/>
        <v>0</v>
      </c>
      <c r="BJ337" s="19" t="s">
        <v>96</v>
      </c>
      <c r="BK337" s="200">
        <f t="shared" si="111"/>
        <v>0</v>
      </c>
      <c r="BL337" s="19" t="s">
        <v>335</v>
      </c>
      <c r="BM337" s="199" t="s">
        <v>7626</v>
      </c>
    </row>
    <row r="338" spans="1:65" s="2" customFormat="1" ht="16.5" customHeight="1">
      <c r="A338" s="37"/>
      <c r="B338" s="153"/>
      <c r="C338" s="233" t="s">
        <v>2270</v>
      </c>
      <c r="D338" s="233" t="s">
        <v>483</v>
      </c>
      <c r="E338" s="234" t="s">
        <v>7627</v>
      </c>
      <c r="F338" s="235" t="s">
        <v>7628</v>
      </c>
      <c r="G338" s="236" t="s">
        <v>646</v>
      </c>
      <c r="H338" s="237">
        <v>59</v>
      </c>
      <c r="I338" s="238"/>
      <c r="J338" s="239"/>
      <c r="K338" s="237">
        <f t="shared" si="99"/>
        <v>0</v>
      </c>
      <c r="L338" s="239"/>
      <c r="M338" s="240"/>
      <c r="N338" s="241" t="s">
        <v>1</v>
      </c>
      <c r="O338" s="195" t="s">
        <v>47</v>
      </c>
      <c r="P338" s="196">
        <f t="shared" si="100"/>
        <v>0</v>
      </c>
      <c r="Q338" s="196">
        <f t="shared" si="101"/>
        <v>0</v>
      </c>
      <c r="R338" s="196">
        <f t="shared" si="102"/>
        <v>0</v>
      </c>
      <c r="S338" s="66"/>
      <c r="T338" s="197">
        <f t="shared" si="103"/>
        <v>0</v>
      </c>
      <c r="U338" s="197">
        <v>0</v>
      </c>
      <c r="V338" s="197">
        <f t="shared" si="104"/>
        <v>0</v>
      </c>
      <c r="W338" s="197">
        <v>0</v>
      </c>
      <c r="X338" s="198">
        <f t="shared" si="105"/>
        <v>0</v>
      </c>
      <c r="Y338" s="37"/>
      <c r="Z338" s="37"/>
      <c r="AA338" s="37"/>
      <c r="AB338" s="37"/>
      <c r="AC338" s="37"/>
      <c r="AD338" s="37"/>
      <c r="AE338" s="37"/>
      <c r="AR338" s="199" t="s">
        <v>364</v>
      </c>
      <c r="AT338" s="199" t="s">
        <v>483</v>
      </c>
      <c r="AU338" s="199" t="s">
        <v>90</v>
      </c>
      <c r="AY338" s="19" t="s">
        <v>329</v>
      </c>
      <c r="BE338" s="115">
        <f t="shared" si="106"/>
        <v>0</v>
      </c>
      <c r="BF338" s="115">
        <f t="shared" si="107"/>
        <v>0</v>
      </c>
      <c r="BG338" s="115">
        <f t="shared" si="108"/>
        <v>0</v>
      </c>
      <c r="BH338" s="115">
        <f t="shared" si="109"/>
        <v>0</v>
      </c>
      <c r="BI338" s="115">
        <f t="shared" si="110"/>
        <v>0</v>
      </c>
      <c r="BJ338" s="19" t="s">
        <v>96</v>
      </c>
      <c r="BK338" s="200">
        <f t="shared" si="111"/>
        <v>0</v>
      </c>
      <c r="BL338" s="19" t="s">
        <v>335</v>
      </c>
      <c r="BM338" s="199" t="s">
        <v>7629</v>
      </c>
    </row>
    <row r="339" spans="1:65" s="2" customFormat="1" ht="16.5" customHeight="1">
      <c r="A339" s="37"/>
      <c r="B339" s="153"/>
      <c r="C339" s="187" t="s">
        <v>2278</v>
      </c>
      <c r="D339" s="187" t="s">
        <v>331</v>
      </c>
      <c r="E339" s="188" t="s">
        <v>7630</v>
      </c>
      <c r="F339" s="189" t="s">
        <v>7631</v>
      </c>
      <c r="G339" s="190" t="s">
        <v>646</v>
      </c>
      <c r="H339" s="191">
        <v>59</v>
      </c>
      <c r="I339" s="192"/>
      <c r="J339" s="192"/>
      <c r="K339" s="191">
        <f t="shared" si="99"/>
        <v>0</v>
      </c>
      <c r="L339" s="193"/>
      <c r="M339" s="38"/>
      <c r="N339" s="194" t="s">
        <v>1</v>
      </c>
      <c r="O339" s="195" t="s">
        <v>47</v>
      </c>
      <c r="P339" s="196">
        <f t="shared" si="100"/>
        <v>0</v>
      </c>
      <c r="Q339" s="196">
        <f t="shared" si="101"/>
        <v>0</v>
      </c>
      <c r="R339" s="196">
        <f t="shared" si="102"/>
        <v>0</v>
      </c>
      <c r="S339" s="66"/>
      <c r="T339" s="197">
        <f t="shared" si="103"/>
        <v>0</v>
      </c>
      <c r="U339" s="197">
        <v>0</v>
      </c>
      <c r="V339" s="197">
        <f t="shared" si="104"/>
        <v>0</v>
      </c>
      <c r="W339" s="197">
        <v>0</v>
      </c>
      <c r="X339" s="198">
        <f t="shared" si="105"/>
        <v>0</v>
      </c>
      <c r="Y339" s="37"/>
      <c r="Z339" s="37"/>
      <c r="AA339" s="37"/>
      <c r="AB339" s="37"/>
      <c r="AC339" s="37"/>
      <c r="AD339" s="37"/>
      <c r="AE339" s="37"/>
      <c r="AR339" s="199" t="s">
        <v>335</v>
      </c>
      <c r="AT339" s="199" t="s">
        <v>331</v>
      </c>
      <c r="AU339" s="199" t="s">
        <v>90</v>
      </c>
      <c r="AY339" s="19" t="s">
        <v>329</v>
      </c>
      <c r="BE339" s="115">
        <f t="shared" si="106"/>
        <v>0</v>
      </c>
      <c r="BF339" s="115">
        <f t="shared" si="107"/>
        <v>0</v>
      </c>
      <c r="BG339" s="115">
        <f t="shared" si="108"/>
        <v>0</v>
      </c>
      <c r="BH339" s="115">
        <f t="shared" si="109"/>
        <v>0</v>
      </c>
      <c r="BI339" s="115">
        <f t="shared" si="110"/>
        <v>0</v>
      </c>
      <c r="BJ339" s="19" t="s">
        <v>96</v>
      </c>
      <c r="BK339" s="200">
        <f t="shared" si="111"/>
        <v>0</v>
      </c>
      <c r="BL339" s="19" t="s">
        <v>335</v>
      </c>
      <c r="BM339" s="199" t="s">
        <v>7632</v>
      </c>
    </row>
    <row r="340" spans="1:65" s="2" customFormat="1" ht="21.75" customHeight="1">
      <c r="A340" s="37"/>
      <c r="B340" s="153"/>
      <c r="C340" s="233" t="s">
        <v>2282</v>
      </c>
      <c r="D340" s="233" t="s">
        <v>483</v>
      </c>
      <c r="E340" s="234" t="s">
        <v>7633</v>
      </c>
      <c r="F340" s="235" t="s">
        <v>7634</v>
      </c>
      <c r="G340" s="236" t="s">
        <v>646</v>
      </c>
      <c r="H340" s="237">
        <v>4</v>
      </c>
      <c r="I340" s="238"/>
      <c r="J340" s="239"/>
      <c r="K340" s="237">
        <f t="shared" si="99"/>
        <v>0</v>
      </c>
      <c r="L340" s="239"/>
      <c r="M340" s="240"/>
      <c r="N340" s="241" t="s">
        <v>1</v>
      </c>
      <c r="O340" s="195" t="s">
        <v>47</v>
      </c>
      <c r="P340" s="196">
        <f t="shared" si="100"/>
        <v>0</v>
      </c>
      <c r="Q340" s="196">
        <f t="shared" si="101"/>
        <v>0</v>
      </c>
      <c r="R340" s="196">
        <f t="shared" si="102"/>
        <v>0</v>
      </c>
      <c r="S340" s="66"/>
      <c r="T340" s="197">
        <f t="shared" si="103"/>
        <v>0</v>
      </c>
      <c r="U340" s="197">
        <v>0</v>
      </c>
      <c r="V340" s="197">
        <f t="shared" si="104"/>
        <v>0</v>
      </c>
      <c r="W340" s="197">
        <v>0</v>
      </c>
      <c r="X340" s="198">
        <f t="shared" si="105"/>
        <v>0</v>
      </c>
      <c r="Y340" s="37"/>
      <c r="Z340" s="37"/>
      <c r="AA340" s="37"/>
      <c r="AB340" s="37"/>
      <c r="AC340" s="37"/>
      <c r="AD340" s="37"/>
      <c r="AE340" s="37"/>
      <c r="AR340" s="199" t="s">
        <v>364</v>
      </c>
      <c r="AT340" s="199" t="s">
        <v>483</v>
      </c>
      <c r="AU340" s="199" t="s">
        <v>90</v>
      </c>
      <c r="AY340" s="19" t="s">
        <v>329</v>
      </c>
      <c r="BE340" s="115">
        <f t="shared" si="106"/>
        <v>0</v>
      </c>
      <c r="BF340" s="115">
        <f t="shared" si="107"/>
        <v>0</v>
      </c>
      <c r="BG340" s="115">
        <f t="shared" si="108"/>
        <v>0</v>
      </c>
      <c r="BH340" s="115">
        <f t="shared" si="109"/>
        <v>0</v>
      </c>
      <c r="BI340" s="115">
        <f t="shared" si="110"/>
        <v>0</v>
      </c>
      <c r="BJ340" s="19" t="s">
        <v>96</v>
      </c>
      <c r="BK340" s="200">
        <f t="shared" si="111"/>
        <v>0</v>
      </c>
      <c r="BL340" s="19" t="s">
        <v>335</v>
      </c>
      <c r="BM340" s="199" t="s">
        <v>7635</v>
      </c>
    </row>
    <row r="341" spans="1:65" s="2" customFormat="1" ht="24.2" customHeight="1">
      <c r="A341" s="37"/>
      <c r="B341" s="153"/>
      <c r="C341" s="187" t="s">
        <v>2284</v>
      </c>
      <c r="D341" s="187" t="s">
        <v>331</v>
      </c>
      <c r="E341" s="188" t="s">
        <v>7636</v>
      </c>
      <c r="F341" s="189" t="s">
        <v>7637</v>
      </c>
      <c r="G341" s="190" t="s">
        <v>646</v>
      </c>
      <c r="H341" s="191">
        <v>4</v>
      </c>
      <c r="I341" s="192"/>
      <c r="J341" s="192"/>
      <c r="K341" s="191">
        <f t="shared" si="99"/>
        <v>0</v>
      </c>
      <c r="L341" s="193"/>
      <c r="M341" s="38"/>
      <c r="N341" s="194" t="s">
        <v>1</v>
      </c>
      <c r="O341" s="195" t="s">
        <v>47</v>
      </c>
      <c r="P341" s="196">
        <f t="shared" si="100"/>
        <v>0</v>
      </c>
      <c r="Q341" s="196">
        <f t="shared" si="101"/>
        <v>0</v>
      </c>
      <c r="R341" s="196">
        <f t="shared" si="102"/>
        <v>0</v>
      </c>
      <c r="S341" s="66"/>
      <c r="T341" s="197">
        <f t="shared" si="103"/>
        <v>0</v>
      </c>
      <c r="U341" s="197">
        <v>0</v>
      </c>
      <c r="V341" s="197">
        <f t="shared" si="104"/>
        <v>0</v>
      </c>
      <c r="W341" s="197">
        <v>0</v>
      </c>
      <c r="X341" s="198">
        <f t="shared" si="105"/>
        <v>0</v>
      </c>
      <c r="Y341" s="37"/>
      <c r="Z341" s="37"/>
      <c r="AA341" s="37"/>
      <c r="AB341" s="37"/>
      <c r="AC341" s="37"/>
      <c r="AD341" s="37"/>
      <c r="AE341" s="37"/>
      <c r="AR341" s="199" t="s">
        <v>335</v>
      </c>
      <c r="AT341" s="199" t="s">
        <v>331</v>
      </c>
      <c r="AU341" s="199" t="s">
        <v>90</v>
      </c>
      <c r="AY341" s="19" t="s">
        <v>329</v>
      </c>
      <c r="BE341" s="115">
        <f t="shared" si="106"/>
        <v>0</v>
      </c>
      <c r="BF341" s="115">
        <f t="shared" si="107"/>
        <v>0</v>
      </c>
      <c r="BG341" s="115">
        <f t="shared" si="108"/>
        <v>0</v>
      </c>
      <c r="BH341" s="115">
        <f t="shared" si="109"/>
        <v>0</v>
      </c>
      <c r="BI341" s="115">
        <f t="shared" si="110"/>
        <v>0</v>
      </c>
      <c r="BJ341" s="19" t="s">
        <v>96</v>
      </c>
      <c r="BK341" s="200">
        <f t="shared" si="111"/>
        <v>0</v>
      </c>
      <c r="BL341" s="19" t="s">
        <v>335</v>
      </c>
      <c r="BM341" s="199" t="s">
        <v>7638</v>
      </c>
    </row>
    <row r="342" spans="1:65" s="2" customFormat="1" ht="16.5" customHeight="1">
      <c r="A342" s="37"/>
      <c r="B342" s="153"/>
      <c r="C342" s="233" t="s">
        <v>2288</v>
      </c>
      <c r="D342" s="233" t="s">
        <v>483</v>
      </c>
      <c r="E342" s="234" t="s">
        <v>7639</v>
      </c>
      <c r="F342" s="235" t="s">
        <v>7640</v>
      </c>
      <c r="G342" s="236" t="s">
        <v>646</v>
      </c>
      <c r="H342" s="237">
        <v>29</v>
      </c>
      <c r="I342" s="238"/>
      <c r="J342" s="239"/>
      <c r="K342" s="237">
        <f t="shared" si="99"/>
        <v>0</v>
      </c>
      <c r="L342" s="239"/>
      <c r="M342" s="240"/>
      <c r="N342" s="241" t="s">
        <v>1</v>
      </c>
      <c r="O342" s="195" t="s">
        <v>47</v>
      </c>
      <c r="P342" s="196">
        <f t="shared" si="100"/>
        <v>0</v>
      </c>
      <c r="Q342" s="196">
        <f t="shared" si="101"/>
        <v>0</v>
      </c>
      <c r="R342" s="196">
        <f t="shared" si="102"/>
        <v>0</v>
      </c>
      <c r="S342" s="66"/>
      <c r="T342" s="197">
        <f t="shared" si="103"/>
        <v>0</v>
      </c>
      <c r="U342" s="197">
        <v>0</v>
      </c>
      <c r="V342" s="197">
        <f t="shared" si="104"/>
        <v>0</v>
      </c>
      <c r="W342" s="197">
        <v>0</v>
      </c>
      <c r="X342" s="198">
        <f t="shared" si="105"/>
        <v>0</v>
      </c>
      <c r="Y342" s="37"/>
      <c r="Z342" s="37"/>
      <c r="AA342" s="37"/>
      <c r="AB342" s="37"/>
      <c r="AC342" s="37"/>
      <c r="AD342" s="37"/>
      <c r="AE342" s="37"/>
      <c r="AR342" s="199" t="s">
        <v>364</v>
      </c>
      <c r="AT342" s="199" t="s">
        <v>483</v>
      </c>
      <c r="AU342" s="199" t="s">
        <v>90</v>
      </c>
      <c r="AY342" s="19" t="s">
        <v>329</v>
      </c>
      <c r="BE342" s="115">
        <f t="shared" si="106"/>
        <v>0</v>
      </c>
      <c r="BF342" s="115">
        <f t="shared" si="107"/>
        <v>0</v>
      </c>
      <c r="BG342" s="115">
        <f t="shared" si="108"/>
        <v>0</v>
      </c>
      <c r="BH342" s="115">
        <f t="shared" si="109"/>
        <v>0</v>
      </c>
      <c r="BI342" s="115">
        <f t="shared" si="110"/>
        <v>0</v>
      </c>
      <c r="BJ342" s="19" t="s">
        <v>96</v>
      </c>
      <c r="BK342" s="200">
        <f t="shared" si="111"/>
        <v>0</v>
      </c>
      <c r="BL342" s="19" t="s">
        <v>335</v>
      </c>
      <c r="BM342" s="199" t="s">
        <v>7641</v>
      </c>
    </row>
    <row r="343" spans="1:65" s="2" customFormat="1" ht="16.5" customHeight="1">
      <c r="A343" s="37"/>
      <c r="B343" s="153"/>
      <c r="C343" s="187" t="s">
        <v>2292</v>
      </c>
      <c r="D343" s="187" t="s">
        <v>331</v>
      </c>
      <c r="E343" s="188" t="s">
        <v>7642</v>
      </c>
      <c r="F343" s="189" t="s">
        <v>7643</v>
      </c>
      <c r="G343" s="190" t="s">
        <v>646</v>
      </c>
      <c r="H343" s="191">
        <v>29</v>
      </c>
      <c r="I343" s="192"/>
      <c r="J343" s="192"/>
      <c r="K343" s="191">
        <f t="shared" si="99"/>
        <v>0</v>
      </c>
      <c r="L343" s="193"/>
      <c r="M343" s="38"/>
      <c r="N343" s="194" t="s">
        <v>1</v>
      </c>
      <c r="O343" s="195" t="s">
        <v>47</v>
      </c>
      <c r="P343" s="196">
        <f t="shared" si="100"/>
        <v>0</v>
      </c>
      <c r="Q343" s="196">
        <f t="shared" si="101"/>
        <v>0</v>
      </c>
      <c r="R343" s="196">
        <f t="shared" si="102"/>
        <v>0</v>
      </c>
      <c r="S343" s="66"/>
      <c r="T343" s="197">
        <f t="shared" si="103"/>
        <v>0</v>
      </c>
      <c r="U343" s="197">
        <v>0</v>
      </c>
      <c r="V343" s="197">
        <f t="shared" si="104"/>
        <v>0</v>
      </c>
      <c r="W343" s="197">
        <v>0</v>
      </c>
      <c r="X343" s="198">
        <f t="shared" si="105"/>
        <v>0</v>
      </c>
      <c r="Y343" s="37"/>
      <c r="Z343" s="37"/>
      <c r="AA343" s="37"/>
      <c r="AB343" s="37"/>
      <c r="AC343" s="37"/>
      <c r="AD343" s="37"/>
      <c r="AE343" s="37"/>
      <c r="AR343" s="199" t="s">
        <v>335</v>
      </c>
      <c r="AT343" s="199" t="s">
        <v>331</v>
      </c>
      <c r="AU343" s="199" t="s">
        <v>90</v>
      </c>
      <c r="AY343" s="19" t="s">
        <v>329</v>
      </c>
      <c r="BE343" s="115">
        <f t="shared" si="106"/>
        <v>0</v>
      </c>
      <c r="BF343" s="115">
        <f t="shared" si="107"/>
        <v>0</v>
      </c>
      <c r="BG343" s="115">
        <f t="shared" si="108"/>
        <v>0</v>
      </c>
      <c r="BH343" s="115">
        <f t="shared" si="109"/>
        <v>0</v>
      </c>
      <c r="BI343" s="115">
        <f t="shared" si="110"/>
        <v>0</v>
      </c>
      <c r="BJ343" s="19" t="s">
        <v>96</v>
      </c>
      <c r="BK343" s="200">
        <f t="shared" si="111"/>
        <v>0</v>
      </c>
      <c r="BL343" s="19" t="s">
        <v>335</v>
      </c>
      <c r="BM343" s="199" t="s">
        <v>7644</v>
      </c>
    </row>
    <row r="344" spans="1:65" s="2" customFormat="1" ht="24.2" customHeight="1">
      <c r="A344" s="37"/>
      <c r="B344" s="153"/>
      <c r="C344" s="233" t="s">
        <v>2296</v>
      </c>
      <c r="D344" s="233" t="s">
        <v>483</v>
      </c>
      <c r="E344" s="234" t="s">
        <v>7645</v>
      </c>
      <c r="F344" s="235" t="s">
        <v>7646</v>
      </c>
      <c r="G344" s="236" t="s">
        <v>646</v>
      </c>
      <c r="H344" s="237">
        <v>13</v>
      </c>
      <c r="I344" s="238"/>
      <c r="J344" s="239"/>
      <c r="K344" s="237">
        <f t="shared" si="99"/>
        <v>0</v>
      </c>
      <c r="L344" s="239"/>
      <c r="M344" s="240"/>
      <c r="N344" s="241" t="s">
        <v>1</v>
      </c>
      <c r="O344" s="195" t="s">
        <v>47</v>
      </c>
      <c r="P344" s="196">
        <f t="shared" si="100"/>
        <v>0</v>
      </c>
      <c r="Q344" s="196">
        <f t="shared" si="101"/>
        <v>0</v>
      </c>
      <c r="R344" s="196">
        <f t="shared" si="102"/>
        <v>0</v>
      </c>
      <c r="S344" s="66"/>
      <c r="T344" s="197">
        <f t="shared" si="103"/>
        <v>0</v>
      </c>
      <c r="U344" s="197">
        <v>0</v>
      </c>
      <c r="V344" s="197">
        <f t="shared" si="104"/>
        <v>0</v>
      </c>
      <c r="W344" s="197">
        <v>0</v>
      </c>
      <c r="X344" s="198">
        <f t="shared" si="105"/>
        <v>0</v>
      </c>
      <c r="Y344" s="37"/>
      <c r="Z344" s="37"/>
      <c r="AA344" s="37"/>
      <c r="AB344" s="37"/>
      <c r="AC344" s="37"/>
      <c r="AD344" s="37"/>
      <c r="AE344" s="37"/>
      <c r="AR344" s="199" t="s">
        <v>364</v>
      </c>
      <c r="AT344" s="199" t="s">
        <v>483</v>
      </c>
      <c r="AU344" s="199" t="s">
        <v>90</v>
      </c>
      <c r="AY344" s="19" t="s">
        <v>329</v>
      </c>
      <c r="BE344" s="115">
        <f t="shared" si="106"/>
        <v>0</v>
      </c>
      <c r="BF344" s="115">
        <f t="shared" si="107"/>
        <v>0</v>
      </c>
      <c r="BG344" s="115">
        <f t="shared" si="108"/>
        <v>0</v>
      </c>
      <c r="BH344" s="115">
        <f t="shared" si="109"/>
        <v>0</v>
      </c>
      <c r="BI344" s="115">
        <f t="shared" si="110"/>
        <v>0</v>
      </c>
      <c r="BJ344" s="19" t="s">
        <v>96</v>
      </c>
      <c r="BK344" s="200">
        <f t="shared" si="111"/>
        <v>0</v>
      </c>
      <c r="BL344" s="19" t="s">
        <v>335</v>
      </c>
      <c r="BM344" s="199" t="s">
        <v>7647</v>
      </c>
    </row>
    <row r="345" spans="1:65" s="2" customFormat="1" ht="16.5" customHeight="1">
      <c r="A345" s="37"/>
      <c r="B345" s="153"/>
      <c r="C345" s="187" t="s">
        <v>2347</v>
      </c>
      <c r="D345" s="187" t="s">
        <v>331</v>
      </c>
      <c r="E345" s="188" t="s">
        <v>7648</v>
      </c>
      <c r="F345" s="189" t="s">
        <v>7649</v>
      </c>
      <c r="G345" s="190" t="s">
        <v>646</v>
      </c>
      <c r="H345" s="191">
        <v>13</v>
      </c>
      <c r="I345" s="192"/>
      <c r="J345" s="192"/>
      <c r="K345" s="191">
        <f t="shared" si="99"/>
        <v>0</v>
      </c>
      <c r="L345" s="193"/>
      <c r="M345" s="38"/>
      <c r="N345" s="194" t="s">
        <v>1</v>
      </c>
      <c r="O345" s="195" t="s">
        <v>47</v>
      </c>
      <c r="P345" s="196">
        <f t="shared" si="100"/>
        <v>0</v>
      </c>
      <c r="Q345" s="196">
        <f t="shared" si="101"/>
        <v>0</v>
      </c>
      <c r="R345" s="196">
        <f t="shared" si="102"/>
        <v>0</v>
      </c>
      <c r="S345" s="66"/>
      <c r="T345" s="197">
        <f t="shared" si="103"/>
        <v>0</v>
      </c>
      <c r="U345" s="197">
        <v>0</v>
      </c>
      <c r="V345" s="197">
        <f t="shared" si="104"/>
        <v>0</v>
      </c>
      <c r="W345" s="197">
        <v>0</v>
      </c>
      <c r="X345" s="198">
        <f t="shared" si="105"/>
        <v>0</v>
      </c>
      <c r="Y345" s="37"/>
      <c r="Z345" s="37"/>
      <c r="AA345" s="37"/>
      <c r="AB345" s="37"/>
      <c r="AC345" s="37"/>
      <c r="AD345" s="37"/>
      <c r="AE345" s="37"/>
      <c r="AR345" s="199" t="s">
        <v>335</v>
      </c>
      <c r="AT345" s="199" t="s">
        <v>331</v>
      </c>
      <c r="AU345" s="199" t="s">
        <v>90</v>
      </c>
      <c r="AY345" s="19" t="s">
        <v>329</v>
      </c>
      <c r="BE345" s="115">
        <f t="shared" si="106"/>
        <v>0</v>
      </c>
      <c r="BF345" s="115">
        <f t="shared" si="107"/>
        <v>0</v>
      </c>
      <c r="BG345" s="115">
        <f t="shared" si="108"/>
        <v>0</v>
      </c>
      <c r="BH345" s="115">
        <f t="shared" si="109"/>
        <v>0</v>
      </c>
      <c r="BI345" s="115">
        <f t="shared" si="110"/>
        <v>0</v>
      </c>
      <c r="BJ345" s="19" t="s">
        <v>96</v>
      </c>
      <c r="BK345" s="200">
        <f t="shared" si="111"/>
        <v>0</v>
      </c>
      <c r="BL345" s="19" t="s">
        <v>335</v>
      </c>
      <c r="BM345" s="199" t="s">
        <v>7650</v>
      </c>
    </row>
    <row r="346" spans="1:65" s="2" customFormat="1" ht="16.5" customHeight="1">
      <c r="A346" s="37"/>
      <c r="B346" s="153"/>
      <c r="C346" s="187" t="s">
        <v>2367</v>
      </c>
      <c r="D346" s="187" t="s">
        <v>331</v>
      </c>
      <c r="E346" s="188" t="s">
        <v>7651</v>
      </c>
      <c r="F346" s="189" t="s">
        <v>7652</v>
      </c>
      <c r="G346" s="190" t="s">
        <v>646</v>
      </c>
      <c r="H346" s="191">
        <v>13</v>
      </c>
      <c r="I346" s="192"/>
      <c r="J346" s="192"/>
      <c r="K346" s="191">
        <f t="shared" si="99"/>
        <v>0</v>
      </c>
      <c r="L346" s="193"/>
      <c r="M346" s="38"/>
      <c r="N346" s="194" t="s">
        <v>1</v>
      </c>
      <c r="O346" s="195" t="s">
        <v>47</v>
      </c>
      <c r="P346" s="196">
        <f t="shared" si="100"/>
        <v>0</v>
      </c>
      <c r="Q346" s="196">
        <f t="shared" si="101"/>
        <v>0</v>
      </c>
      <c r="R346" s="196">
        <f t="shared" si="102"/>
        <v>0</v>
      </c>
      <c r="S346" s="66"/>
      <c r="T346" s="197">
        <f t="shared" si="103"/>
        <v>0</v>
      </c>
      <c r="U346" s="197">
        <v>0</v>
      </c>
      <c r="V346" s="197">
        <f t="shared" si="104"/>
        <v>0</v>
      </c>
      <c r="W346" s="197">
        <v>0</v>
      </c>
      <c r="X346" s="198">
        <f t="shared" si="105"/>
        <v>0</v>
      </c>
      <c r="Y346" s="37"/>
      <c r="Z346" s="37"/>
      <c r="AA346" s="37"/>
      <c r="AB346" s="37"/>
      <c r="AC346" s="37"/>
      <c r="AD346" s="37"/>
      <c r="AE346" s="37"/>
      <c r="AR346" s="199" t="s">
        <v>335</v>
      </c>
      <c r="AT346" s="199" t="s">
        <v>331</v>
      </c>
      <c r="AU346" s="199" t="s">
        <v>90</v>
      </c>
      <c r="AY346" s="19" t="s">
        <v>329</v>
      </c>
      <c r="BE346" s="115">
        <f t="shared" si="106"/>
        <v>0</v>
      </c>
      <c r="BF346" s="115">
        <f t="shared" si="107"/>
        <v>0</v>
      </c>
      <c r="BG346" s="115">
        <f t="shared" si="108"/>
        <v>0</v>
      </c>
      <c r="BH346" s="115">
        <f t="shared" si="109"/>
        <v>0</v>
      </c>
      <c r="BI346" s="115">
        <f t="shared" si="110"/>
        <v>0</v>
      </c>
      <c r="BJ346" s="19" t="s">
        <v>96</v>
      </c>
      <c r="BK346" s="200">
        <f t="shared" si="111"/>
        <v>0</v>
      </c>
      <c r="BL346" s="19" t="s">
        <v>335</v>
      </c>
      <c r="BM346" s="199" t="s">
        <v>7653</v>
      </c>
    </row>
    <row r="347" spans="1:65" s="2" customFormat="1" ht="16.5" customHeight="1">
      <c r="A347" s="37"/>
      <c r="B347" s="153"/>
      <c r="C347" s="187" t="s">
        <v>2373</v>
      </c>
      <c r="D347" s="187" t="s">
        <v>331</v>
      </c>
      <c r="E347" s="188" t="s">
        <v>7654</v>
      </c>
      <c r="F347" s="189" t="s">
        <v>7655</v>
      </c>
      <c r="G347" s="190" t="s">
        <v>646</v>
      </c>
      <c r="H347" s="191">
        <v>13</v>
      </c>
      <c r="I347" s="192"/>
      <c r="J347" s="192"/>
      <c r="K347" s="191">
        <f t="shared" si="99"/>
        <v>0</v>
      </c>
      <c r="L347" s="193"/>
      <c r="M347" s="38"/>
      <c r="N347" s="194" t="s">
        <v>1</v>
      </c>
      <c r="O347" s="195" t="s">
        <v>47</v>
      </c>
      <c r="P347" s="196">
        <f t="shared" si="100"/>
        <v>0</v>
      </c>
      <c r="Q347" s="196">
        <f t="shared" si="101"/>
        <v>0</v>
      </c>
      <c r="R347" s="196">
        <f t="shared" si="102"/>
        <v>0</v>
      </c>
      <c r="S347" s="66"/>
      <c r="T347" s="197">
        <f t="shared" si="103"/>
        <v>0</v>
      </c>
      <c r="U347" s="197">
        <v>0</v>
      </c>
      <c r="V347" s="197">
        <f t="shared" si="104"/>
        <v>0</v>
      </c>
      <c r="W347" s="197">
        <v>0</v>
      </c>
      <c r="X347" s="198">
        <f t="shared" si="105"/>
        <v>0</v>
      </c>
      <c r="Y347" s="37"/>
      <c r="Z347" s="37"/>
      <c r="AA347" s="37"/>
      <c r="AB347" s="37"/>
      <c r="AC347" s="37"/>
      <c r="AD347" s="37"/>
      <c r="AE347" s="37"/>
      <c r="AR347" s="199" t="s">
        <v>335</v>
      </c>
      <c r="AT347" s="199" t="s">
        <v>331</v>
      </c>
      <c r="AU347" s="199" t="s">
        <v>90</v>
      </c>
      <c r="AY347" s="19" t="s">
        <v>329</v>
      </c>
      <c r="BE347" s="115">
        <f t="shared" si="106"/>
        <v>0</v>
      </c>
      <c r="BF347" s="115">
        <f t="shared" si="107"/>
        <v>0</v>
      </c>
      <c r="BG347" s="115">
        <f t="shared" si="108"/>
        <v>0</v>
      </c>
      <c r="BH347" s="115">
        <f t="shared" si="109"/>
        <v>0</v>
      </c>
      <c r="BI347" s="115">
        <f t="shared" si="110"/>
        <v>0</v>
      </c>
      <c r="BJ347" s="19" t="s">
        <v>96</v>
      </c>
      <c r="BK347" s="200">
        <f t="shared" si="111"/>
        <v>0</v>
      </c>
      <c r="BL347" s="19" t="s">
        <v>335</v>
      </c>
      <c r="BM347" s="199" t="s">
        <v>7656</v>
      </c>
    </row>
    <row r="348" spans="1:65" s="2" customFormat="1" ht="16.5" customHeight="1">
      <c r="A348" s="37"/>
      <c r="B348" s="153"/>
      <c r="C348" s="187" t="s">
        <v>2378</v>
      </c>
      <c r="D348" s="187" t="s">
        <v>331</v>
      </c>
      <c r="E348" s="188" t="s">
        <v>7239</v>
      </c>
      <c r="F348" s="189" t="s">
        <v>7657</v>
      </c>
      <c r="G348" s="190" t="s">
        <v>646</v>
      </c>
      <c r="H348" s="191">
        <v>23</v>
      </c>
      <c r="I348" s="192"/>
      <c r="J348" s="192"/>
      <c r="K348" s="191">
        <f t="shared" si="99"/>
        <v>0</v>
      </c>
      <c r="L348" s="193"/>
      <c r="M348" s="38"/>
      <c r="N348" s="194" t="s">
        <v>1</v>
      </c>
      <c r="O348" s="195" t="s">
        <v>47</v>
      </c>
      <c r="P348" s="196">
        <f t="shared" si="100"/>
        <v>0</v>
      </c>
      <c r="Q348" s="196">
        <f t="shared" si="101"/>
        <v>0</v>
      </c>
      <c r="R348" s="196">
        <f t="shared" si="102"/>
        <v>0</v>
      </c>
      <c r="S348" s="66"/>
      <c r="T348" s="197">
        <f t="shared" si="103"/>
        <v>0</v>
      </c>
      <c r="U348" s="197">
        <v>0</v>
      </c>
      <c r="V348" s="197">
        <f t="shared" si="104"/>
        <v>0</v>
      </c>
      <c r="W348" s="197">
        <v>0</v>
      </c>
      <c r="X348" s="198">
        <f t="shared" si="105"/>
        <v>0</v>
      </c>
      <c r="Y348" s="37"/>
      <c r="Z348" s="37"/>
      <c r="AA348" s="37"/>
      <c r="AB348" s="37"/>
      <c r="AC348" s="37"/>
      <c r="AD348" s="37"/>
      <c r="AE348" s="37"/>
      <c r="AR348" s="199" t="s">
        <v>335</v>
      </c>
      <c r="AT348" s="199" t="s">
        <v>331</v>
      </c>
      <c r="AU348" s="199" t="s">
        <v>90</v>
      </c>
      <c r="AY348" s="19" t="s">
        <v>329</v>
      </c>
      <c r="BE348" s="115">
        <f t="shared" si="106"/>
        <v>0</v>
      </c>
      <c r="BF348" s="115">
        <f t="shared" si="107"/>
        <v>0</v>
      </c>
      <c r="BG348" s="115">
        <f t="shared" si="108"/>
        <v>0</v>
      </c>
      <c r="BH348" s="115">
        <f t="shared" si="109"/>
        <v>0</v>
      </c>
      <c r="BI348" s="115">
        <f t="shared" si="110"/>
        <v>0</v>
      </c>
      <c r="BJ348" s="19" t="s">
        <v>96</v>
      </c>
      <c r="BK348" s="200">
        <f t="shared" si="111"/>
        <v>0</v>
      </c>
      <c r="BL348" s="19" t="s">
        <v>335</v>
      </c>
      <c r="BM348" s="199" t="s">
        <v>7658</v>
      </c>
    </row>
    <row r="349" spans="1:65" s="2" customFormat="1" ht="16.5" customHeight="1">
      <c r="A349" s="37"/>
      <c r="B349" s="153"/>
      <c r="C349" s="187" t="s">
        <v>2383</v>
      </c>
      <c r="D349" s="187" t="s">
        <v>331</v>
      </c>
      <c r="E349" s="188" t="s">
        <v>7659</v>
      </c>
      <c r="F349" s="189" t="s">
        <v>7660</v>
      </c>
      <c r="G349" s="190" t="s">
        <v>646</v>
      </c>
      <c r="H349" s="191">
        <v>23</v>
      </c>
      <c r="I349" s="192"/>
      <c r="J349" s="192"/>
      <c r="K349" s="191">
        <f t="shared" si="99"/>
        <v>0</v>
      </c>
      <c r="L349" s="193"/>
      <c r="M349" s="38"/>
      <c r="N349" s="194" t="s">
        <v>1</v>
      </c>
      <c r="O349" s="195" t="s">
        <v>47</v>
      </c>
      <c r="P349" s="196">
        <f t="shared" si="100"/>
        <v>0</v>
      </c>
      <c r="Q349" s="196">
        <f t="shared" si="101"/>
        <v>0</v>
      </c>
      <c r="R349" s="196">
        <f t="shared" si="102"/>
        <v>0</v>
      </c>
      <c r="S349" s="66"/>
      <c r="T349" s="197">
        <f t="shared" si="103"/>
        <v>0</v>
      </c>
      <c r="U349" s="197">
        <v>0</v>
      </c>
      <c r="V349" s="197">
        <f t="shared" si="104"/>
        <v>0</v>
      </c>
      <c r="W349" s="197">
        <v>0</v>
      </c>
      <c r="X349" s="198">
        <f t="shared" si="105"/>
        <v>0</v>
      </c>
      <c r="Y349" s="37"/>
      <c r="Z349" s="37"/>
      <c r="AA349" s="37"/>
      <c r="AB349" s="37"/>
      <c r="AC349" s="37"/>
      <c r="AD349" s="37"/>
      <c r="AE349" s="37"/>
      <c r="AR349" s="199" t="s">
        <v>335</v>
      </c>
      <c r="AT349" s="199" t="s">
        <v>331</v>
      </c>
      <c r="AU349" s="199" t="s">
        <v>90</v>
      </c>
      <c r="AY349" s="19" t="s">
        <v>329</v>
      </c>
      <c r="BE349" s="115">
        <f t="shared" si="106"/>
        <v>0</v>
      </c>
      <c r="BF349" s="115">
        <f t="shared" si="107"/>
        <v>0</v>
      </c>
      <c r="BG349" s="115">
        <f t="shared" si="108"/>
        <v>0</v>
      </c>
      <c r="BH349" s="115">
        <f t="shared" si="109"/>
        <v>0</v>
      </c>
      <c r="BI349" s="115">
        <f t="shared" si="110"/>
        <v>0</v>
      </c>
      <c r="BJ349" s="19" t="s">
        <v>96</v>
      </c>
      <c r="BK349" s="200">
        <f t="shared" si="111"/>
        <v>0</v>
      </c>
      <c r="BL349" s="19" t="s">
        <v>335</v>
      </c>
      <c r="BM349" s="199" t="s">
        <v>7661</v>
      </c>
    </row>
    <row r="350" spans="1:65" s="2" customFormat="1" ht="24.2" customHeight="1">
      <c r="A350" s="37"/>
      <c r="B350" s="153"/>
      <c r="C350" s="233" t="s">
        <v>2387</v>
      </c>
      <c r="D350" s="233" t="s">
        <v>483</v>
      </c>
      <c r="E350" s="234" t="s">
        <v>7662</v>
      </c>
      <c r="F350" s="235" t="s">
        <v>7663</v>
      </c>
      <c r="G350" s="236" t="s">
        <v>646</v>
      </c>
      <c r="H350" s="237">
        <v>2</v>
      </c>
      <c r="I350" s="238"/>
      <c r="J350" s="239"/>
      <c r="K350" s="237">
        <f t="shared" si="99"/>
        <v>0</v>
      </c>
      <c r="L350" s="239"/>
      <c r="M350" s="240"/>
      <c r="N350" s="241" t="s">
        <v>1</v>
      </c>
      <c r="O350" s="195" t="s">
        <v>47</v>
      </c>
      <c r="P350" s="196">
        <f t="shared" si="100"/>
        <v>0</v>
      </c>
      <c r="Q350" s="196">
        <f t="shared" si="101"/>
        <v>0</v>
      </c>
      <c r="R350" s="196">
        <f t="shared" si="102"/>
        <v>0</v>
      </c>
      <c r="S350" s="66"/>
      <c r="T350" s="197">
        <f t="shared" si="103"/>
        <v>0</v>
      </c>
      <c r="U350" s="197">
        <v>0</v>
      </c>
      <c r="V350" s="197">
        <f t="shared" si="104"/>
        <v>0</v>
      </c>
      <c r="W350" s="197">
        <v>0</v>
      </c>
      <c r="X350" s="198">
        <f t="shared" si="105"/>
        <v>0</v>
      </c>
      <c r="Y350" s="37"/>
      <c r="Z350" s="37"/>
      <c r="AA350" s="37"/>
      <c r="AB350" s="37"/>
      <c r="AC350" s="37"/>
      <c r="AD350" s="37"/>
      <c r="AE350" s="37"/>
      <c r="AR350" s="199" t="s">
        <v>364</v>
      </c>
      <c r="AT350" s="199" t="s">
        <v>483</v>
      </c>
      <c r="AU350" s="199" t="s">
        <v>90</v>
      </c>
      <c r="AY350" s="19" t="s">
        <v>329</v>
      </c>
      <c r="BE350" s="115">
        <f t="shared" si="106"/>
        <v>0</v>
      </c>
      <c r="BF350" s="115">
        <f t="shared" si="107"/>
        <v>0</v>
      </c>
      <c r="BG350" s="115">
        <f t="shared" si="108"/>
        <v>0</v>
      </c>
      <c r="BH350" s="115">
        <f t="shared" si="109"/>
        <v>0</v>
      </c>
      <c r="BI350" s="115">
        <f t="shared" si="110"/>
        <v>0</v>
      </c>
      <c r="BJ350" s="19" t="s">
        <v>96</v>
      </c>
      <c r="BK350" s="200">
        <f t="shared" si="111"/>
        <v>0</v>
      </c>
      <c r="BL350" s="19" t="s">
        <v>335</v>
      </c>
      <c r="BM350" s="199" t="s">
        <v>7664</v>
      </c>
    </row>
    <row r="351" spans="1:65" s="2" customFormat="1" ht="24.2" customHeight="1">
      <c r="A351" s="37"/>
      <c r="B351" s="153"/>
      <c r="C351" s="187" t="s">
        <v>2389</v>
      </c>
      <c r="D351" s="187" t="s">
        <v>331</v>
      </c>
      <c r="E351" s="188" t="s">
        <v>7665</v>
      </c>
      <c r="F351" s="189" t="s">
        <v>7666</v>
      </c>
      <c r="G351" s="190" t="s">
        <v>646</v>
      </c>
      <c r="H351" s="191">
        <v>2</v>
      </c>
      <c r="I351" s="192"/>
      <c r="J351" s="192"/>
      <c r="K351" s="191">
        <f t="shared" si="99"/>
        <v>0</v>
      </c>
      <c r="L351" s="193"/>
      <c r="M351" s="38"/>
      <c r="N351" s="194" t="s">
        <v>1</v>
      </c>
      <c r="O351" s="195" t="s">
        <v>47</v>
      </c>
      <c r="P351" s="196">
        <f t="shared" si="100"/>
        <v>0</v>
      </c>
      <c r="Q351" s="196">
        <f t="shared" si="101"/>
        <v>0</v>
      </c>
      <c r="R351" s="196">
        <f t="shared" si="102"/>
        <v>0</v>
      </c>
      <c r="S351" s="66"/>
      <c r="T351" s="197">
        <f t="shared" si="103"/>
        <v>0</v>
      </c>
      <c r="U351" s="197">
        <v>0</v>
      </c>
      <c r="V351" s="197">
        <f t="shared" si="104"/>
        <v>0</v>
      </c>
      <c r="W351" s="197">
        <v>0</v>
      </c>
      <c r="X351" s="198">
        <f t="shared" si="105"/>
        <v>0</v>
      </c>
      <c r="Y351" s="37"/>
      <c r="Z351" s="37"/>
      <c r="AA351" s="37"/>
      <c r="AB351" s="37"/>
      <c r="AC351" s="37"/>
      <c r="AD351" s="37"/>
      <c r="AE351" s="37"/>
      <c r="AR351" s="199" t="s">
        <v>335</v>
      </c>
      <c r="AT351" s="199" t="s">
        <v>331</v>
      </c>
      <c r="AU351" s="199" t="s">
        <v>90</v>
      </c>
      <c r="AY351" s="19" t="s">
        <v>329</v>
      </c>
      <c r="BE351" s="115">
        <f t="shared" si="106"/>
        <v>0</v>
      </c>
      <c r="BF351" s="115">
        <f t="shared" si="107"/>
        <v>0</v>
      </c>
      <c r="BG351" s="115">
        <f t="shared" si="108"/>
        <v>0</v>
      </c>
      <c r="BH351" s="115">
        <f t="shared" si="109"/>
        <v>0</v>
      </c>
      <c r="BI351" s="115">
        <f t="shared" si="110"/>
        <v>0</v>
      </c>
      <c r="BJ351" s="19" t="s">
        <v>96</v>
      </c>
      <c r="BK351" s="200">
        <f t="shared" si="111"/>
        <v>0</v>
      </c>
      <c r="BL351" s="19" t="s">
        <v>335</v>
      </c>
      <c r="BM351" s="199" t="s">
        <v>7667</v>
      </c>
    </row>
    <row r="352" spans="1:65" s="2" customFormat="1" ht="24.2" customHeight="1">
      <c r="A352" s="37"/>
      <c r="B352" s="153"/>
      <c r="C352" s="233" t="s">
        <v>2497</v>
      </c>
      <c r="D352" s="233" t="s">
        <v>483</v>
      </c>
      <c r="E352" s="234" t="s">
        <v>7668</v>
      </c>
      <c r="F352" s="235" t="s">
        <v>7669</v>
      </c>
      <c r="G352" s="236" t="s">
        <v>646</v>
      </c>
      <c r="H352" s="237">
        <v>2</v>
      </c>
      <c r="I352" s="238"/>
      <c r="J352" s="239"/>
      <c r="K352" s="237">
        <f t="shared" si="99"/>
        <v>0</v>
      </c>
      <c r="L352" s="239"/>
      <c r="M352" s="240"/>
      <c r="N352" s="241" t="s">
        <v>1</v>
      </c>
      <c r="O352" s="195" t="s">
        <v>47</v>
      </c>
      <c r="P352" s="196">
        <f t="shared" si="100"/>
        <v>0</v>
      </c>
      <c r="Q352" s="196">
        <f t="shared" si="101"/>
        <v>0</v>
      </c>
      <c r="R352" s="196">
        <f t="shared" si="102"/>
        <v>0</v>
      </c>
      <c r="S352" s="66"/>
      <c r="T352" s="197">
        <f t="shared" si="103"/>
        <v>0</v>
      </c>
      <c r="U352" s="197">
        <v>0</v>
      </c>
      <c r="V352" s="197">
        <f t="shared" si="104"/>
        <v>0</v>
      </c>
      <c r="W352" s="197">
        <v>0</v>
      </c>
      <c r="X352" s="198">
        <f t="shared" si="105"/>
        <v>0</v>
      </c>
      <c r="Y352" s="37"/>
      <c r="Z352" s="37"/>
      <c r="AA352" s="37"/>
      <c r="AB352" s="37"/>
      <c r="AC352" s="37"/>
      <c r="AD352" s="37"/>
      <c r="AE352" s="37"/>
      <c r="AR352" s="199" t="s">
        <v>364</v>
      </c>
      <c r="AT352" s="199" t="s">
        <v>483</v>
      </c>
      <c r="AU352" s="199" t="s">
        <v>90</v>
      </c>
      <c r="AY352" s="19" t="s">
        <v>329</v>
      </c>
      <c r="BE352" s="115">
        <f t="shared" si="106"/>
        <v>0</v>
      </c>
      <c r="BF352" s="115">
        <f t="shared" si="107"/>
        <v>0</v>
      </c>
      <c r="BG352" s="115">
        <f t="shared" si="108"/>
        <v>0</v>
      </c>
      <c r="BH352" s="115">
        <f t="shared" si="109"/>
        <v>0</v>
      </c>
      <c r="BI352" s="115">
        <f t="shared" si="110"/>
        <v>0</v>
      </c>
      <c r="BJ352" s="19" t="s">
        <v>96</v>
      </c>
      <c r="BK352" s="200">
        <f t="shared" si="111"/>
        <v>0</v>
      </c>
      <c r="BL352" s="19" t="s">
        <v>335</v>
      </c>
      <c r="BM352" s="199" t="s">
        <v>7670</v>
      </c>
    </row>
    <row r="353" spans="1:65" s="2" customFormat="1" ht="16.5" customHeight="1">
      <c r="A353" s="37"/>
      <c r="B353" s="153"/>
      <c r="C353" s="233" t="s">
        <v>2501</v>
      </c>
      <c r="D353" s="233" t="s">
        <v>483</v>
      </c>
      <c r="E353" s="234" t="s">
        <v>7671</v>
      </c>
      <c r="F353" s="235" t="s">
        <v>7672</v>
      </c>
      <c r="G353" s="236" t="s">
        <v>646</v>
      </c>
      <c r="H353" s="237">
        <v>2</v>
      </c>
      <c r="I353" s="238"/>
      <c r="J353" s="239"/>
      <c r="K353" s="237">
        <f t="shared" si="99"/>
        <v>0</v>
      </c>
      <c r="L353" s="239"/>
      <c r="M353" s="240"/>
      <c r="N353" s="241" t="s">
        <v>1</v>
      </c>
      <c r="O353" s="195" t="s">
        <v>47</v>
      </c>
      <c r="P353" s="196">
        <f t="shared" si="100"/>
        <v>0</v>
      </c>
      <c r="Q353" s="196">
        <f t="shared" si="101"/>
        <v>0</v>
      </c>
      <c r="R353" s="196">
        <f t="shared" si="102"/>
        <v>0</v>
      </c>
      <c r="S353" s="66"/>
      <c r="T353" s="197">
        <f t="shared" si="103"/>
        <v>0</v>
      </c>
      <c r="U353" s="197">
        <v>0</v>
      </c>
      <c r="V353" s="197">
        <f t="shared" si="104"/>
        <v>0</v>
      </c>
      <c r="W353" s="197">
        <v>0</v>
      </c>
      <c r="X353" s="198">
        <f t="shared" si="105"/>
        <v>0</v>
      </c>
      <c r="Y353" s="37"/>
      <c r="Z353" s="37"/>
      <c r="AA353" s="37"/>
      <c r="AB353" s="37"/>
      <c r="AC353" s="37"/>
      <c r="AD353" s="37"/>
      <c r="AE353" s="37"/>
      <c r="AR353" s="199" t="s">
        <v>364</v>
      </c>
      <c r="AT353" s="199" t="s">
        <v>483</v>
      </c>
      <c r="AU353" s="199" t="s">
        <v>90</v>
      </c>
      <c r="AY353" s="19" t="s">
        <v>329</v>
      </c>
      <c r="BE353" s="115">
        <f t="shared" si="106"/>
        <v>0</v>
      </c>
      <c r="BF353" s="115">
        <f t="shared" si="107"/>
        <v>0</v>
      </c>
      <c r="BG353" s="115">
        <f t="shared" si="108"/>
        <v>0</v>
      </c>
      <c r="BH353" s="115">
        <f t="shared" si="109"/>
        <v>0</v>
      </c>
      <c r="BI353" s="115">
        <f t="shared" si="110"/>
        <v>0</v>
      </c>
      <c r="BJ353" s="19" t="s">
        <v>96</v>
      </c>
      <c r="BK353" s="200">
        <f t="shared" si="111"/>
        <v>0</v>
      </c>
      <c r="BL353" s="19" t="s">
        <v>335</v>
      </c>
      <c r="BM353" s="199" t="s">
        <v>7673</v>
      </c>
    </row>
    <row r="354" spans="1:65" s="2" customFormat="1" ht="24.2" customHeight="1">
      <c r="A354" s="37"/>
      <c r="B354" s="153"/>
      <c r="C354" s="187" t="s">
        <v>2512</v>
      </c>
      <c r="D354" s="187" t="s">
        <v>331</v>
      </c>
      <c r="E354" s="188" t="s">
        <v>7674</v>
      </c>
      <c r="F354" s="189" t="s">
        <v>7675</v>
      </c>
      <c r="G354" s="190" t="s">
        <v>646</v>
      </c>
      <c r="H354" s="191">
        <v>4</v>
      </c>
      <c r="I354" s="192"/>
      <c r="J354" s="192"/>
      <c r="K354" s="191">
        <f t="shared" si="99"/>
        <v>0</v>
      </c>
      <c r="L354" s="193"/>
      <c r="M354" s="38"/>
      <c r="N354" s="194" t="s">
        <v>1</v>
      </c>
      <c r="O354" s="195" t="s">
        <v>47</v>
      </c>
      <c r="P354" s="196">
        <f t="shared" si="100"/>
        <v>0</v>
      </c>
      <c r="Q354" s="196">
        <f t="shared" si="101"/>
        <v>0</v>
      </c>
      <c r="R354" s="196">
        <f t="shared" si="102"/>
        <v>0</v>
      </c>
      <c r="S354" s="66"/>
      <c r="T354" s="197">
        <f t="shared" si="103"/>
        <v>0</v>
      </c>
      <c r="U354" s="197">
        <v>0</v>
      </c>
      <c r="V354" s="197">
        <f t="shared" si="104"/>
        <v>0</v>
      </c>
      <c r="W354" s="197">
        <v>0</v>
      </c>
      <c r="X354" s="198">
        <f t="shared" si="105"/>
        <v>0</v>
      </c>
      <c r="Y354" s="37"/>
      <c r="Z354" s="37"/>
      <c r="AA354" s="37"/>
      <c r="AB354" s="37"/>
      <c r="AC354" s="37"/>
      <c r="AD354" s="37"/>
      <c r="AE354" s="37"/>
      <c r="AR354" s="199" t="s">
        <v>335</v>
      </c>
      <c r="AT354" s="199" t="s">
        <v>331</v>
      </c>
      <c r="AU354" s="199" t="s">
        <v>90</v>
      </c>
      <c r="AY354" s="19" t="s">
        <v>329</v>
      </c>
      <c r="BE354" s="115">
        <f t="shared" si="106"/>
        <v>0</v>
      </c>
      <c r="BF354" s="115">
        <f t="shared" si="107"/>
        <v>0</v>
      </c>
      <c r="BG354" s="115">
        <f t="shared" si="108"/>
        <v>0</v>
      </c>
      <c r="BH354" s="115">
        <f t="shared" si="109"/>
        <v>0</v>
      </c>
      <c r="BI354" s="115">
        <f t="shared" si="110"/>
        <v>0</v>
      </c>
      <c r="BJ354" s="19" t="s">
        <v>96</v>
      </c>
      <c r="BK354" s="200">
        <f t="shared" si="111"/>
        <v>0</v>
      </c>
      <c r="BL354" s="19" t="s">
        <v>335</v>
      </c>
      <c r="BM354" s="199" t="s">
        <v>7676</v>
      </c>
    </row>
    <row r="355" spans="1:65" s="2" customFormat="1" ht="21.75" customHeight="1">
      <c r="A355" s="37"/>
      <c r="B355" s="153"/>
      <c r="C355" s="233" t="s">
        <v>2517</v>
      </c>
      <c r="D355" s="233" t="s">
        <v>483</v>
      </c>
      <c r="E355" s="234" t="s">
        <v>7677</v>
      </c>
      <c r="F355" s="235" t="s">
        <v>7678</v>
      </c>
      <c r="G355" s="236" t="s">
        <v>646</v>
      </c>
      <c r="H355" s="237">
        <v>2</v>
      </c>
      <c r="I355" s="238"/>
      <c r="J355" s="239"/>
      <c r="K355" s="237">
        <f t="shared" si="99"/>
        <v>0</v>
      </c>
      <c r="L355" s="239"/>
      <c r="M355" s="240"/>
      <c r="N355" s="241" t="s">
        <v>1</v>
      </c>
      <c r="O355" s="195" t="s">
        <v>47</v>
      </c>
      <c r="P355" s="196">
        <f t="shared" si="100"/>
        <v>0</v>
      </c>
      <c r="Q355" s="196">
        <f t="shared" si="101"/>
        <v>0</v>
      </c>
      <c r="R355" s="196">
        <f t="shared" si="102"/>
        <v>0</v>
      </c>
      <c r="S355" s="66"/>
      <c r="T355" s="197">
        <f t="shared" si="103"/>
        <v>0</v>
      </c>
      <c r="U355" s="197">
        <v>0</v>
      </c>
      <c r="V355" s="197">
        <f t="shared" si="104"/>
        <v>0</v>
      </c>
      <c r="W355" s="197">
        <v>0</v>
      </c>
      <c r="X355" s="198">
        <f t="shared" si="105"/>
        <v>0</v>
      </c>
      <c r="Y355" s="37"/>
      <c r="Z355" s="37"/>
      <c r="AA355" s="37"/>
      <c r="AB355" s="37"/>
      <c r="AC355" s="37"/>
      <c r="AD355" s="37"/>
      <c r="AE355" s="37"/>
      <c r="AR355" s="199" t="s">
        <v>364</v>
      </c>
      <c r="AT355" s="199" t="s">
        <v>483</v>
      </c>
      <c r="AU355" s="199" t="s">
        <v>90</v>
      </c>
      <c r="AY355" s="19" t="s">
        <v>329</v>
      </c>
      <c r="BE355" s="115">
        <f t="shared" si="106"/>
        <v>0</v>
      </c>
      <c r="BF355" s="115">
        <f t="shared" si="107"/>
        <v>0</v>
      </c>
      <c r="BG355" s="115">
        <f t="shared" si="108"/>
        <v>0</v>
      </c>
      <c r="BH355" s="115">
        <f t="shared" si="109"/>
        <v>0</v>
      </c>
      <c r="BI355" s="115">
        <f t="shared" si="110"/>
        <v>0</v>
      </c>
      <c r="BJ355" s="19" t="s">
        <v>96</v>
      </c>
      <c r="BK355" s="200">
        <f t="shared" si="111"/>
        <v>0</v>
      </c>
      <c r="BL355" s="19" t="s">
        <v>335</v>
      </c>
      <c r="BM355" s="199" t="s">
        <v>7679</v>
      </c>
    </row>
    <row r="356" spans="1:65" s="2" customFormat="1" ht="24.2" customHeight="1">
      <c r="A356" s="37"/>
      <c r="B356" s="153"/>
      <c r="C356" s="187" t="s">
        <v>2521</v>
      </c>
      <c r="D356" s="187" t="s">
        <v>331</v>
      </c>
      <c r="E356" s="188" t="s">
        <v>7680</v>
      </c>
      <c r="F356" s="189" t="s">
        <v>7681</v>
      </c>
      <c r="G356" s="190" t="s">
        <v>646</v>
      </c>
      <c r="H356" s="191">
        <v>2</v>
      </c>
      <c r="I356" s="192"/>
      <c r="J356" s="192"/>
      <c r="K356" s="191">
        <f t="shared" si="99"/>
        <v>0</v>
      </c>
      <c r="L356" s="193"/>
      <c r="M356" s="38"/>
      <c r="N356" s="194" t="s">
        <v>1</v>
      </c>
      <c r="O356" s="195" t="s">
        <v>47</v>
      </c>
      <c r="P356" s="196">
        <f t="shared" si="100"/>
        <v>0</v>
      </c>
      <c r="Q356" s="196">
        <f t="shared" si="101"/>
        <v>0</v>
      </c>
      <c r="R356" s="196">
        <f t="shared" si="102"/>
        <v>0</v>
      </c>
      <c r="S356" s="66"/>
      <c r="T356" s="197">
        <f t="shared" si="103"/>
        <v>0</v>
      </c>
      <c r="U356" s="197">
        <v>0</v>
      </c>
      <c r="V356" s="197">
        <f t="shared" si="104"/>
        <v>0</v>
      </c>
      <c r="W356" s="197">
        <v>0</v>
      </c>
      <c r="X356" s="198">
        <f t="shared" si="105"/>
        <v>0</v>
      </c>
      <c r="Y356" s="37"/>
      <c r="Z356" s="37"/>
      <c r="AA356" s="37"/>
      <c r="AB356" s="37"/>
      <c r="AC356" s="37"/>
      <c r="AD356" s="37"/>
      <c r="AE356" s="37"/>
      <c r="AR356" s="199" t="s">
        <v>464</v>
      </c>
      <c r="AT356" s="199" t="s">
        <v>331</v>
      </c>
      <c r="AU356" s="199" t="s">
        <v>90</v>
      </c>
      <c r="AY356" s="19" t="s">
        <v>329</v>
      </c>
      <c r="BE356" s="115">
        <f t="shared" si="106"/>
        <v>0</v>
      </c>
      <c r="BF356" s="115">
        <f t="shared" si="107"/>
        <v>0</v>
      </c>
      <c r="BG356" s="115">
        <f t="shared" si="108"/>
        <v>0</v>
      </c>
      <c r="BH356" s="115">
        <f t="shared" si="109"/>
        <v>0</v>
      </c>
      <c r="BI356" s="115">
        <f t="shared" si="110"/>
        <v>0</v>
      </c>
      <c r="BJ356" s="19" t="s">
        <v>96</v>
      </c>
      <c r="BK356" s="200">
        <f t="shared" si="111"/>
        <v>0</v>
      </c>
      <c r="BL356" s="19" t="s">
        <v>464</v>
      </c>
      <c r="BM356" s="199" t="s">
        <v>7682</v>
      </c>
    </row>
    <row r="357" spans="1:65" s="2" customFormat="1" ht="16.5" customHeight="1">
      <c r="A357" s="37"/>
      <c r="B357" s="153"/>
      <c r="C357" s="233" t="s">
        <v>2528</v>
      </c>
      <c r="D357" s="233" t="s">
        <v>483</v>
      </c>
      <c r="E357" s="234" t="s">
        <v>7683</v>
      </c>
      <c r="F357" s="235" t="s">
        <v>7684</v>
      </c>
      <c r="G357" s="236" t="s">
        <v>646</v>
      </c>
      <c r="H357" s="237">
        <v>2</v>
      </c>
      <c r="I357" s="238"/>
      <c r="J357" s="239"/>
      <c r="K357" s="237">
        <f t="shared" si="99"/>
        <v>0</v>
      </c>
      <c r="L357" s="239"/>
      <c r="M357" s="240"/>
      <c r="N357" s="241" t="s">
        <v>1</v>
      </c>
      <c r="O357" s="195" t="s">
        <v>47</v>
      </c>
      <c r="P357" s="196">
        <f t="shared" si="100"/>
        <v>0</v>
      </c>
      <c r="Q357" s="196">
        <f t="shared" si="101"/>
        <v>0</v>
      </c>
      <c r="R357" s="196">
        <f t="shared" si="102"/>
        <v>0</v>
      </c>
      <c r="S357" s="66"/>
      <c r="T357" s="197">
        <f t="shared" si="103"/>
        <v>0</v>
      </c>
      <c r="U357" s="197">
        <v>7.5000000000000002E-4</v>
      </c>
      <c r="V357" s="197">
        <f t="shared" si="104"/>
        <v>1.5E-3</v>
      </c>
      <c r="W357" s="197">
        <v>0</v>
      </c>
      <c r="X357" s="198">
        <f t="shared" si="105"/>
        <v>0</v>
      </c>
      <c r="Y357" s="37"/>
      <c r="Z357" s="37"/>
      <c r="AA357" s="37"/>
      <c r="AB357" s="37"/>
      <c r="AC357" s="37"/>
      <c r="AD357" s="37"/>
      <c r="AE357" s="37"/>
      <c r="AR357" s="199" t="s">
        <v>595</v>
      </c>
      <c r="AT357" s="199" t="s">
        <v>483</v>
      </c>
      <c r="AU357" s="199" t="s">
        <v>90</v>
      </c>
      <c r="AY357" s="19" t="s">
        <v>329</v>
      </c>
      <c r="BE357" s="115">
        <f t="shared" si="106"/>
        <v>0</v>
      </c>
      <c r="BF357" s="115">
        <f t="shared" si="107"/>
        <v>0</v>
      </c>
      <c r="BG357" s="115">
        <f t="shared" si="108"/>
        <v>0</v>
      </c>
      <c r="BH357" s="115">
        <f t="shared" si="109"/>
        <v>0</v>
      </c>
      <c r="BI357" s="115">
        <f t="shared" si="110"/>
        <v>0</v>
      </c>
      <c r="BJ357" s="19" t="s">
        <v>96</v>
      </c>
      <c r="BK357" s="200">
        <f t="shared" si="111"/>
        <v>0</v>
      </c>
      <c r="BL357" s="19" t="s">
        <v>464</v>
      </c>
      <c r="BM357" s="199" t="s">
        <v>7685</v>
      </c>
    </row>
    <row r="358" spans="1:65" s="2" customFormat="1" ht="24.2" customHeight="1">
      <c r="A358" s="37"/>
      <c r="B358" s="153"/>
      <c r="C358" s="187" t="s">
        <v>2532</v>
      </c>
      <c r="D358" s="187" t="s">
        <v>331</v>
      </c>
      <c r="E358" s="188" t="s">
        <v>7686</v>
      </c>
      <c r="F358" s="189" t="s">
        <v>7687</v>
      </c>
      <c r="G358" s="190" t="s">
        <v>646</v>
      </c>
      <c r="H358" s="191">
        <v>2</v>
      </c>
      <c r="I358" s="192"/>
      <c r="J358" s="192"/>
      <c r="K358" s="191">
        <f t="shared" si="99"/>
        <v>0</v>
      </c>
      <c r="L358" s="193"/>
      <c r="M358" s="38"/>
      <c r="N358" s="194" t="s">
        <v>1</v>
      </c>
      <c r="O358" s="195" t="s">
        <v>47</v>
      </c>
      <c r="P358" s="196">
        <f t="shared" si="100"/>
        <v>0</v>
      </c>
      <c r="Q358" s="196">
        <f t="shared" si="101"/>
        <v>0</v>
      </c>
      <c r="R358" s="196">
        <f t="shared" si="102"/>
        <v>0</v>
      </c>
      <c r="S358" s="66"/>
      <c r="T358" s="197">
        <f t="shared" si="103"/>
        <v>0</v>
      </c>
      <c r="U358" s="197">
        <v>0</v>
      </c>
      <c r="V358" s="197">
        <f t="shared" si="104"/>
        <v>0</v>
      </c>
      <c r="W358" s="197">
        <v>0</v>
      </c>
      <c r="X358" s="198">
        <f t="shared" si="105"/>
        <v>0</v>
      </c>
      <c r="Y358" s="37"/>
      <c r="Z358" s="37"/>
      <c r="AA358" s="37"/>
      <c r="AB358" s="37"/>
      <c r="AC358" s="37"/>
      <c r="AD358" s="37"/>
      <c r="AE358" s="37"/>
      <c r="AR358" s="199" t="s">
        <v>335</v>
      </c>
      <c r="AT358" s="199" t="s">
        <v>331</v>
      </c>
      <c r="AU358" s="199" t="s">
        <v>90</v>
      </c>
      <c r="AY358" s="19" t="s">
        <v>329</v>
      </c>
      <c r="BE358" s="115">
        <f t="shared" si="106"/>
        <v>0</v>
      </c>
      <c r="BF358" s="115">
        <f t="shared" si="107"/>
        <v>0</v>
      </c>
      <c r="BG358" s="115">
        <f t="shared" si="108"/>
        <v>0</v>
      </c>
      <c r="BH358" s="115">
        <f t="shared" si="109"/>
        <v>0</v>
      </c>
      <c r="BI358" s="115">
        <f t="shared" si="110"/>
        <v>0</v>
      </c>
      <c r="BJ358" s="19" t="s">
        <v>96</v>
      </c>
      <c r="BK358" s="200">
        <f t="shared" si="111"/>
        <v>0</v>
      </c>
      <c r="BL358" s="19" t="s">
        <v>335</v>
      </c>
      <c r="BM358" s="199" t="s">
        <v>7688</v>
      </c>
    </row>
    <row r="359" spans="1:65" s="2" customFormat="1" ht="16.5" customHeight="1">
      <c r="A359" s="37"/>
      <c r="B359" s="153"/>
      <c r="C359" s="233" t="s">
        <v>2536</v>
      </c>
      <c r="D359" s="233" t="s">
        <v>483</v>
      </c>
      <c r="E359" s="234" t="s">
        <v>7689</v>
      </c>
      <c r="F359" s="235" t="s">
        <v>7690</v>
      </c>
      <c r="G359" s="236" t="s">
        <v>646</v>
      </c>
      <c r="H359" s="237">
        <v>4</v>
      </c>
      <c r="I359" s="238"/>
      <c r="J359" s="239"/>
      <c r="K359" s="237">
        <f t="shared" si="99"/>
        <v>0</v>
      </c>
      <c r="L359" s="239"/>
      <c r="M359" s="240"/>
      <c r="N359" s="241" t="s">
        <v>1</v>
      </c>
      <c r="O359" s="195" t="s">
        <v>47</v>
      </c>
      <c r="P359" s="196">
        <f t="shared" si="100"/>
        <v>0</v>
      </c>
      <c r="Q359" s="196">
        <f t="shared" si="101"/>
        <v>0</v>
      </c>
      <c r="R359" s="196">
        <f t="shared" si="102"/>
        <v>0</v>
      </c>
      <c r="S359" s="66"/>
      <c r="T359" s="197">
        <f t="shared" si="103"/>
        <v>0</v>
      </c>
      <c r="U359" s="197">
        <v>0</v>
      </c>
      <c r="V359" s="197">
        <f t="shared" si="104"/>
        <v>0</v>
      </c>
      <c r="W359" s="197">
        <v>0</v>
      </c>
      <c r="X359" s="198">
        <f t="shared" si="105"/>
        <v>0</v>
      </c>
      <c r="Y359" s="37"/>
      <c r="Z359" s="37"/>
      <c r="AA359" s="37"/>
      <c r="AB359" s="37"/>
      <c r="AC359" s="37"/>
      <c r="AD359" s="37"/>
      <c r="AE359" s="37"/>
      <c r="AR359" s="199" t="s">
        <v>364</v>
      </c>
      <c r="AT359" s="199" t="s">
        <v>483</v>
      </c>
      <c r="AU359" s="199" t="s">
        <v>90</v>
      </c>
      <c r="AY359" s="19" t="s">
        <v>329</v>
      </c>
      <c r="BE359" s="115">
        <f t="shared" si="106"/>
        <v>0</v>
      </c>
      <c r="BF359" s="115">
        <f t="shared" si="107"/>
        <v>0</v>
      </c>
      <c r="BG359" s="115">
        <f t="shared" si="108"/>
        <v>0</v>
      </c>
      <c r="BH359" s="115">
        <f t="shared" si="109"/>
        <v>0</v>
      </c>
      <c r="BI359" s="115">
        <f t="shared" si="110"/>
        <v>0</v>
      </c>
      <c r="BJ359" s="19" t="s">
        <v>96</v>
      </c>
      <c r="BK359" s="200">
        <f t="shared" si="111"/>
        <v>0</v>
      </c>
      <c r="BL359" s="19" t="s">
        <v>335</v>
      </c>
      <c r="BM359" s="199" t="s">
        <v>7691</v>
      </c>
    </row>
    <row r="360" spans="1:65" s="2" customFormat="1" ht="16.5" customHeight="1">
      <c r="A360" s="37"/>
      <c r="B360" s="153"/>
      <c r="C360" s="187" t="s">
        <v>2540</v>
      </c>
      <c r="D360" s="187" t="s">
        <v>331</v>
      </c>
      <c r="E360" s="188" t="s">
        <v>7692</v>
      </c>
      <c r="F360" s="189" t="s">
        <v>7693</v>
      </c>
      <c r="G360" s="190" t="s">
        <v>646</v>
      </c>
      <c r="H360" s="191">
        <v>4</v>
      </c>
      <c r="I360" s="192"/>
      <c r="J360" s="192"/>
      <c r="K360" s="191">
        <f t="shared" si="99"/>
        <v>0</v>
      </c>
      <c r="L360" s="193"/>
      <c r="M360" s="38"/>
      <c r="N360" s="194" t="s">
        <v>1</v>
      </c>
      <c r="O360" s="195" t="s">
        <v>47</v>
      </c>
      <c r="P360" s="196">
        <f t="shared" si="100"/>
        <v>0</v>
      </c>
      <c r="Q360" s="196">
        <f t="shared" si="101"/>
        <v>0</v>
      </c>
      <c r="R360" s="196">
        <f t="shared" si="102"/>
        <v>0</v>
      </c>
      <c r="S360" s="66"/>
      <c r="T360" s="197">
        <f t="shared" si="103"/>
        <v>0</v>
      </c>
      <c r="U360" s="197">
        <v>0</v>
      </c>
      <c r="V360" s="197">
        <f t="shared" si="104"/>
        <v>0</v>
      </c>
      <c r="W360" s="197">
        <v>0</v>
      </c>
      <c r="X360" s="198">
        <f t="shared" si="105"/>
        <v>0</v>
      </c>
      <c r="Y360" s="37"/>
      <c r="Z360" s="37"/>
      <c r="AA360" s="37"/>
      <c r="AB360" s="37"/>
      <c r="AC360" s="37"/>
      <c r="AD360" s="37"/>
      <c r="AE360" s="37"/>
      <c r="AR360" s="199" t="s">
        <v>335</v>
      </c>
      <c r="AT360" s="199" t="s">
        <v>331</v>
      </c>
      <c r="AU360" s="199" t="s">
        <v>90</v>
      </c>
      <c r="AY360" s="19" t="s">
        <v>329</v>
      </c>
      <c r="BE360" s="115">
        <f t="shared" si="106"/>
        <v>0</v>
      </c>
      <c r="BF360" s="115">
        <f t="shared" si="107"/>
        <v>0</v>
      </c>
      <c r="BG360" s="115">
        <f t="shared" si="108"/>
        <v>0</v>
      </c>
      <c r="BH360" s="115">
        <f t="shared" si="109"/>
        <v>0</v>
      </c>
      <c r="BI360" s="115">
        <f t="shared" si="110"/>
        <v>0</v>
      </c>
      <c r="BJ360" s="19" t="s">
        <v>96</v>
      </c>
      <c r="BK360" s="200">
        <f t="shared" si="111"/>
        <v>0</v>
      </c>
      <c r="BL360" s="19" t="s">
        <v>335</v>
      </c>
      <c r="BM360" s="199" t="s">
        <v>7694</v>
      </c>
    </row>
    <row r="361" spans="1:65" s="2" customFormat="1" ht="16.5" customHeight="1">
      <c r="A361" s="37"/>
      <c r="B361" s="153"/>
      <c r="C361" s="187" t="s">
        <v>2544</v>
      </c>
      <c r="D361" s="187" t="s">
        <v>331</v>
      </c>
      <c r="E361" s="188" t="s">
        <v>7695</v>
      </c>
      <c r="F361" s="189" t="s">
        <v>7696</v>
      </c>
      <c r="G361" s="190" t="s">
        <v>646</v>
      </c>
      <c r="H361" s="191">
        <v>3</v>
      </c>
      <c r="I361" s="192"/>
      <c r="J361" s="192"/>
      <c r="K361" s="191">
        <f t="shared" ref="K361:K371" si="112">ROUND(P361*H361,3)</f>
        <v>0</v>
      </c>
      <c r="L361" s="193"/>
      <c r="M361" s="38"/>
      <c r="N361" s="194" t="s">
        <v>1</v>
      </c>
      <c r="O361" s="195" t="s">
        <v>47</v>
      </c>
      <c r="P361" s="196">
        <f t="shared" ref="P361:P371" si="113">I361+J361</f>
        <v>0</v>
      </c>
      <c r="Q361" s="196">
        <f t="shared" ref="Q361:Q371" si="114">ROUND(I361*H361,3)</f>
        <v>0</v>
      </c>
      <c r="R361" s="196">
        <f t="shared" ref="R361:R371" si="115">ROUND(J361*H361,3)</f>
        <v>0</v>
      </c>
      <c r="S361" s="66"/>
      <c r="T361" s="197">
        <f t="shared" ref="T361:T392" si="116">S361*H361</f>
        <v>0</v>
      </c>
      <c r="U361" s="197">
        <v>0</v>
      </c>
      <c r="V361" s="197">
        <f t="shared" ref="V361:V392" si="117">U361*H361</f>
        <v>0</v>
      </c>
      <c r="W361" s="197">
        <v>0</v>
      </c>
      <c r="X361" s="198">
        <f t="shared" ref="X361:X392" si="118">W361*H361</f>
        <v>0</v>
      </c>
      <c r="Y361" s="37"/>
      <c r="Z361" s="37"/>
      <c r="AA361" s="37"/>
      <c r="AB361" s="37"/>
      <c r="AC361" s="37"/>
      <c r="AD361" s="37"/>
      <c r="AE361" s="37"/>
      <c r="AR361" s="199" t="s">
        <v>335</v>
      </c>
      <c r="AT361" s="199" t="s">
        <v>331</v>
      </c>
      <c r="AU361" s="199" t="s">
        <v>90</v>
      </c>
      <c r="AY361" s="19" t="s">
        <v>329</v>
      </c>
      <c r="BE361" s="115">
        <f t="shared" ref="BE361:BE371" si="119">IF(O361="základná",K361,0)</f>
        <v>0</v>
      </c>
      <c r="BF361" s="115">
        <f t="shared" ref="BF361:BF371" si="120">IF(O361="znížená",K361,0)</f>
        <v>0</v>
      </c>
      <c r="BG361" s="115">
        <f t="shared" ref="BG361:BG371" si="121">IF(O361="zákl. prenesená",K361,0)</f>
        <v>0</v>
      </c>
      <c r="BH361" s="115">
        <f t="shared" ref="BH361:BH371" si="122">IF(O361="zníž. prenesená",K361,0)</f>
        <v>0</v>
      </c>
      <c r="BI361" s="115">
        <f t="shared" ref="BI361:BI371" si="123">IF(O361="nulová",K361,0)</f>
        <v>0</v>
      </c>
      <c r="BJ361" s="19" t="s">
        <v>96</v>
      </c>
      <c r="BK361" s="200">
        <f t="shared" ref="BK361:BK371" si="124">ROUND(P361*H361,3)</f>
        <v>0</v>
      </c>
      <c r="BL361" s="19" t="s">
        <v>335</v>
      </c>
      <c r="BM361" s="199" t="s">
        <v>7697</v>
      </c>
    </row>
    <row r="362" spans="1:65" s="2" customFormat="1" ht="24.2" customHeight="1">
      <c r="A362" s="37"/>
      <c r="B362" s="153"/>
      <c r="C362" s="233" t="s">
        <v>2548</v>
      </c>
      <c r="D362" s="233" t="s">
        <v>483</v>
      </c>
      <c r="E362" s="234" t="s">
        <v>7698</v>
      </c>
      <c r="F362" s="235" t="s">
        <v>7699</v>
      </c>
      <c r="G362" s="236" t="s">
        <v>646</v>
      </c>
      <c r="H362" s="237">
        <v>7</v>
      </c>
      <c r="I362" s="238"/>
      <c r="J362" s="239"/>
      <c r="K362" s="237">
        <f t="shared" si="112"/>
        <v>0</v>
      </c>
      <c r="L362" s="239"/>
      <c r="M362" s="240"/>
      <c r="N362" s="241" t="s">
        <v>1</v>
      </c>
      <c r="O362" s="195" t="s">
        <v>47</v>
      </c>
      <c r="P362" s="196">
        <f t="shared" si="113"/>
        <v>0</v>
      </c>
      <c r="Q362" s="196">
        <f t="shared" si="114"/>
        <v>0</v>
      </c>
      <c r="R362" s="196">
        <f t="shared" si="115"/>
        <v>0</v>
      </c>
      <c r="S362" s="66"/>
      <c r="T362" s="197">
        <f t="shared" si="116"/>
        <v>0</v>
      </c>
      <c r="U362" s="197">
        <v>0</v>
      </c>
      <c r="V362" s="197">
        <f t="shared" si="117"/>
        <v>0</v>
      </c>
      <c r="W362" s="197">
        <v>0</v>
      </c>
      <c r="X362" s="198">
        <f t="shared" si="118"/>
        <v>0</v>
      </c>
      <c r="Y362" s="37"/>
      <c r="Z362" s="37"/>
      <c r="AA362" s="37"/>
      <c r="AB362" s="37"/>
      <c r="AC362" s="37"/>
      <c r="AD362" s="37"/>
      <c r="AE362" s="37"/>
      <c r="AR362" s="199" t="s">
        <v>364</v>
      </c>
      <c r="AT362" s="199" t="s">
        <v>483</v>
      </c>
      <c r="AU362" s="199" t="s">
        <v>90</v>
      </c>
      <c r="AY362" s="19" t="s">
        <v>329</v>
      </c>
      <c r="BE362" s="115">
        <f t="shared" si="119"/>
        <v>0</v>
      </c>
      <c r="BF362" s="115">
        <f t="shared" si="120"/>
        <v>0</v>
      </c>
      <c r="BG362" s="115">
        <f t="shared" si="121"/>
        <v>0</v>
      </c>
      <c r="BH362" s="115">
        <f t="shared" si="122"/>
        <v>0</v>
      </c>
      <c r="BI362" s="115">
        <f t="shared" si="123"/>
        <v>0</v>
      </c>
      <c r="BJ362" s="19" t="s">
        <v>96</v>
      </c>
      <c r="BK362" s="200">
        <f t="shared" si="124"/>
        <v>0</v>
      </c>
      <c r="BL362" s="19" t="s">
        <v>335</v>
      </c>
      <c r="BM362" s="199" t="s">
        <v>7700</v>
      </c>
    </row>
    <row r="363" spans="1:65" s="2" customFormat="1" ht="16.5" customHeight="1">
      <c r="A363" s="37"/>
      <c r="B363" s="153"/>
      <c r="C363" s="233" t="s">
        <v>2552</v>
      </c>
      <c r="D363" s="233" t="s">
        <v>483</v>
      </c>
      <c r="E363" s="234" t="s">
        <v>7701</v>
      </c>
      <c r="F363" s="235" t="s">
        <v>7702</v>
      </c>
      <c r="G363" s="236" t="s">
        <v>646</v>
      </c>
      <c r="H363" s="237">
        <v>1</v>
      </c>
      <c r="I363" s="238"/>
      <c r="J363" s="239"/>
      <c r="K363" s="237">
        <f t="shared" si="112"/>
        <v>0</v>
      </c>
      <c r="L363" s="239"/>
      <c r="M363" s="240"/>
      <c r="N363" s="241" t="s">
        <v>1</v>
      </c>
      <c r="O363" s="195" t="s">
        <v>47</v>
      </c>
      <c r="P363" s="196">
        <f t="shared" si="113"/>
        <v>0</v>
      </c>
      <c r="Q363" s="196">
        <f t="shared" si="114"/>
        <v>0</v>
      </c>
      <c r="R363" s="196">
        <f t="shared" si="115"/>
        <v>0</v>
      </c>
      <c r="S363" s="66"/>
      <c r="T363" s="197">
        <f t="shared" si="116"/>
        <v>0</v>
      </c>
      <c r="U363" s="197">
        <v>0</v>
      </c>
      <c r="V363" s="197">
        <f t="shared" si="117"/>
        <v>0</v>
      </c>
      <c r="W363" s="197">
        <v>0</v>
      </c>
      <c r="X363" s="198">
        <f t="shared" si="118"/>
        <v>0</v>
      </c>
      <c r="Y363" s="37"/>
      <c r="Z363" s="37"/>
      <c r="AA363" s="37"/>
      <c r="AB363" s="37"/>
      <c r="AC363" s="37"/>
      <c r="AD363" s="37"/>
      <c r="AE363" s="37"/>
      <c r="AR363" s="199" t="s">
        <v>364</v>
      </c>
      <c r="AT363" s="199" t="s">
        <v>483</v>
      </c>
      <c r="AU363" s="199" t="s">
        <v>90</v>
      </c>
      <c r="AY363" s="19" t="s">
        <v>329</v>
      </c>
      <c r="BE363" s="115">
        <f t="shared" si="119"/>
        <v>0</v>
      </c>
      <c r="BF363" s="115">
        <f t="shared" si="120"/>
        <v>0</v>
      </c>
      <c r="BG363" s="115">
        <f t="shared" si="121"/>
        <v>0</v>
      </c>
      <c r="BH363" s="115">
        <f t="shared" si="122"/>
        <v>0</v>
      </c>
      <c r="BI363" s="115">
        <f t="shared" si="123"/>
        <v>0</v>
      </c>
      <c r="BJ363" s="19" t="s">
        <v>96</v>
      </c>
      <c r="BK363" s="200">
        <f t="shared" si="124"/>
        <v>0</v>
      </c>
      <c r="BL363" s="19" t="s">
        <v>335</v>
      </c>
      <c r="BM363" s="199" t="s">
        <v>7703</v>
      </c>
    </row>
    <row r="364" spans="1:65" s="2" customFormat="1" ht="16.5" customHeight="1">
      <c r="A364" s="37"/>
      <c r="B364" s="153"/>
      <c r="C364" s="187" t="s">
        <v>2556</v>
      </c>
      <c r="D364" s="187" t="s">
        <v>331</v>
      </c>
      <c r="E364" s="188" t="s">
        <v>7704</v>
      </c>
      <c r="F364" s="189" t="s">
        <v>7705</v>
      </c>
      <c r="G364" s="190" t="s">
        <v>646</v>
      </c>
      <c r="H364" s="191">
        <v>8</v>
      </c>
      <c r="I364" s="192"/>
      <c r="J364" s="192"/>
      <c r="K364" s="191">
        <f t="shared" si="112"/>
        <v>0</v>
      </c>
      <c r="L364" s="193"/>
      <c r="M364" s="38"/>
      <c r="N364" s="194" t="s">
        <v>1</v>
      </c>
      <c r="O364" s="195" t="s">
        <v>47</v>
      </c>
      <c r="P364" s="196">
        <f t="shared" si="113"/>
        <v>0</v>
      </c>
      <c r="Q364" s="196">
        <f t="shared" si="114"/>
        <v>0</v>
      </c>
      <c r="R364" s="196">
        <f t="shared" si="115"/>
        <v>0</v>
      </c>
      <c r="S364" s="66"/>
      <c r="T364" s="197">
        <f t="shared" si="116"/>
        <v>0</v>
      </c>
      <c r="U364" s="197">
        <v>0</v>
      </c>
      <c r="V364" s="197">
        <f t="shared" si="117"/>
        <v>0</v>
      </c>
      <c r="W364" s="197">
        <v>0</v>
      </c>
      <c r="X364" s="198">
        <f t="shared" si="118"/>
        <v>0</v>
      </c>
      <c r="Y364" s="37"/>
      <c r="Z364" s="37"/>
      <c r="AA364" s="37"/>
      <c r="AB364" s="37"/>
      <c r="AC364" s="37"/>
      <c r="AD364" s="37"/>
      <c r="AE364" s="37"/>
      <c r="AR364" s="199" t="s">
        <v>335</v>
      </c>
      <c r="AT364" s="199" t="s">
        <v>331</v>
      </c>
      <c r="AU364" s="199" t="s">
        <v>90</v>
      </c>
      <c r="AY364" s="19" t="s">
        <v>329</v>
      </c>
      <c r="BE364" s="115">
        <f t="shared" si="119"/>
        <v>0</v>
      </c>
      <c r="BF364" s="115">
        <f t="shared" si="120"/>
        <v>0</v>
      </c>
      <c r="BG364" s="115">
        <f t="shared" si="121"/>
        <v>0</v>
      </c>
      <c r="BH364" s="115">
        <f t="shared" si="122"/>
        <v>0</v>
      </c>
      <c r="BI364" s="115">
        <f t="shared" si="123"/>
        <v>0</v>
      </c>
      <c r="BJ364" s="19" t="s">
        <v>96</v>
      </c>
      <c r="BK364" s="200">
        <f t="shared" si="124"/>
        <v>0</v>
      </c>
      <c r="BL364" s="19" t="s">
        <v>335</v>
      </c>
      <c r="BM364" s="199" t="s">
        <v>7706</v>
      </c>
    </row>
    <row r="365" spans="1:65" s="2" customFormat="1" ht="16.5" customHeight="1">
      <c r="A365" s="37"/>
      <c r="B365" s="153"/>
      <c r="C365" s="233" t="s">
        <v>2560</v>
      </c>
      <c r="D365" s="233" t="s">
        <v>483</v>
      </c>
      <c r="E365" s="234" t="s">
        <v>7707</v>
      </c>
      <c r="F365" s="235" t="s">
        <v>7708</v>
      </c>
      <c r="G365" s="236" t="s">
        <v>646</v>
      </c>
      <c r="H365" s="237">
        <v>17</v>
      </c>
      <c r="I365" s="238"/>
      <c r="J365" s="239"/>
      <c r="K365" s="237">
        <f t="shared" si="112"/>
        <v>0</v>
      </c>
      <c r="L365" s="239"/>
      <c r="M365" s="240"/>
      <c r="N365" s="241" t="s">
        <v>1</v>
      </c>
      <c r="O365" s="195" t="s">
        <v>47</v>
      </c>
      <c r="P365" s="196">
        <f t="shared" si="113"/>
        <v>0</v>
      </c>
      <c r="Q365" s="196">
        <f t="shared" si="114"/>
        <v>0</v>
      </c>
      <c r="R365" s="196">
        <f t="shared" si="115"/>
        <v>0</v>
      </c>
      <c r="S365" s="66"/>
      <c r="T365" s="197">
        <f t="shared" si="116"/>
        <v>0</v>
      </c>
      <c r="U365" s="197">
        <v>0</v>
      </c>
      <c r="V365" s="197">
        <f t="shared" si="117"/>
        <v>0</v>
      </c>
      <c r="W365" s="197">
        <v>0</v>
      </c>
      <c r="X365" s="198">
        <f t="shared" si="118"/>
        <v>0</v>
      </c>
      <c r="Y365" s="37"/>
      <c r="Z365" s="37"/>
      <c r="AA365" s="37"/>
      <c r="AB365" s="37"/>
      <c r="AC365" s="37"/>
      <c r="AD365" s="37"/>
      <c r="AE365" s="37"/>
      <c r="AR365" s="199" t="s">
        <v>364</v>
      </c>
      <c r="AT365" s="199" t="s">
        <v>483</v>
      </c>
      <c r="AU365" s="199" t="s">
        <v>90</v>
      </c>
      <c r="AY365" s="19" t="s">
        <v>329</v>
      </c>
      <c r="BE365" s="115">
        <f t="shared" si="119"/>
        <v>0</v>
      </c>
      <c r="BF365" s="115">
        <f t="shared" si="120"/>
        <v>0</v>
      </c>
      <c r="BG365" s="115">
        <f t="shared" si="121"/>
        <v>0</v>
      </c>
      <c r="BH365" s="115">
        <f t="shared" si="122"/>
        <v>0</v>
      </c>
      <c r="BI365" s="115">
        <f t="shared" si="123"/>
        <v>0</v>
      </c>
      <c r="BJ365" s="19" t="s">
        <v>96</v>
      </c>
      <c r="BK365" s="200">
        <f t="shared" si="124"/>
        <v>0</v>
      </c>
      <c r="BL365" s="19" t="s">
        <v>335</v>
      </c>
      <c r="BM365" s="199" t="s">
        <v>7709</v>
      </c>
    </row>
    <row r="366" spans="1:65" s="2" customFormat="1" ht="16.5" customHeight="1">
      <c r="A366" s="37"/>
      <c r="B366" s="153"/>
      <c r="C366" s="233" t="s">
        <v>2564</v>
      </c>
      <c r="D366" s="233" t="s">
        <v>483</v>
      </c>
      <c r="E366" s="234" t="s">
        <v>7710</v>
      </c>
      <c r="F366" s="235" t="s">
        <v>7711</v>
      </c>
      <c r="G366" s="236" t="s">
        <v>646</v>
      </c>
      <c r="H366" s="237">
        <v>1</v>
      </c>
      <c r="I366" s="238"/>
      <c r="J366" s="239"/>
      <c r="K366" s="237">
        <f t="shared" si="112"/>
        <v>0</v>
      </c>
      <c r="L366" s="239"/>
      <c r="M366" s="240"/>
      <c r="N366" s="241" t="s">
        <v>1</v>
      </c>
      <c r="O366" s="195" t="s">
        <v>47</v>
      </c>
      <c r="P366" s="196">
        <f t="shared" si="113"/>
        <v>0</v>
      </c>
      <c r="Q366" s="196">
        <f t="shared" si="114"/>
        <v>0</v>
      </c>
      <c r="R366" s="196">
        <f t="shared" si="115"/>
        <v>0</v>
      </c>
      <c r="S366" s="66"/>
      <c r="T366" s="197">
        <f t="shared" si="116"/>
        <v>0</v>
      </c>
      <c r="U366" s="197">
        <v>0</v>
      </c>
      <c r="V366" s="197">
        <f t="shared" si="117"/>
        <v>0</v>
      </c>
      <c r="W366" s="197">
        <v>0</v>
      </c>
      <c r="X366" s="198">
        <f t="shared" si="118"/>
        <v>0</v>
      </c>
      <c r="Y366" s="37"/>
      <c r="Z366" s="37"/>
      <c r="AA366" s="37"/>
      <c r="AB366" s="37"/>
      <c r="AC366" s="37"/>
      <c r="AD366" s="37"/>
      <c r="AE366" s="37"/>
      <c r="AR366" s="199" t="s">
        <v>364</v>
      </c>
      <c r="AT366" s="199" t="s">
        <v>483</v>
      </c>
      <c r="AU366" s="199" t="s">
        <v>90</v>
      </c>
      <c r="AY366" s="19" t="s">
        <v>329</v>
      </c>
      <c r="BE366" s="115">
        <f t="shared" si="119"/>
        <v>0</v>
      </c>
      <c r="BF366" s="115">
        <f t="shared" si="120"/>
        <v>0</v>
      </c>
      <c r="BG366" s="115">
        <f t="shared" si="121"/>
        <v>0</v>
      </c>
      <c r="BH366" s="115">
        <f t="shared" si="122"/>
        <v>0</v>
      </c>
      <c r="BI366" s="115">
        <f t="shared" si="123"/>
        <v>0</v>
      </c>
      <c r="BJ366" s="19" t="s">
        <v>96</v>
      </c>
      <c r="BK366" s="200">
        <f t="shared" si="124"/>
        <v>0</v>
      </c>
      <c r="BL366" s="19" t="s">
        <v>335</v>
      </c>
      <c r="BM366" s="199" t="s">
        <v>7712</v>
      </c>
    </row>
    <row r="367" spans="1:65" s="2" customFormat="1" ht="16.5" customHeight="1">
      <c r="A367" s="37"/>
      <c r="B367" s="153"/>
      <c r="C367" s="233" t="s">
        <v>2568</v>
      </c>
      <c r="D367" s="233" t="s">
        <v>483</v>
      </c>
      <c r="E367" s="234" t="s">
        <v>7713</v>
      </c>
      <c r="F367" s="235" t="s">
        <v>7714</v>
      </c>
      <c r="G367" s="236" t="s">
        <v>646</v>
      </c>
      <c r="H367" s="237">
        <v>18</v>
      </c>
      <c r="I367" s="238"/>
      <c r="J367" s="239"/>
      <c r="K367" s="237">
        <f t="shared" si="112"/>
        <v>0</v>
      </c>
      <c r="L367" s="239"/>
      <c r="M367" s="240"/>
      <c r="N367" s="241" t="s">
        <v>1</v>
      </c>
      <c r="O367" s="195" t="s">
        <v>47</v>
      </c>
      <c r="P367" s="196">
        <f t="shared" si="113"/>
        <v>0</v>
      </c>
      <c r="Q367" s="196">
        <f t="shared" si="114"/>
        <v>0</v>
      </c>
      <c r="R367" s="196">
        <f t="shared" si="115"/>
        <v>0</v>
      </c>
      <c r="S367" s="66"/>
      <c r="T367" s="197">
        <f t="shared" si="116"/>
        <v>0</v>
      </c>
      <c r="U367" s="197">
        <v>0</v>
      </c>
      <c r="V367" s="197">
        <f t="shared" si="117"/>
        <v>0</v>
      </c>
      <c r="W367" s="197">
        <v>0</v>
      </c>
      <c r="X367" s="198">
        <f t="shared" si="118"/>
        <v>0</v>
      </c>
      <c r="Y367" s="37"/>
      <c r="Z367" s="37"/>
      <c r="AA367" s="37"/>
      <c r="AB367" s="37"/>
      <c r="AC367" s="37"/>
      <c r="AD367" s="37"/>
      <c r="AE367" s="37"/>
      <c r="AR367" s="199" t="s">
        <v>364</v>
      </c>
      <c r="AT367" s="199" t="s">
        <v>483</v>
      </c>
      <c r="AU367" s="199" t="s">
        <v>90</v>
      </c>
      <c r="AY367" s="19" t="s">
        <v>329</v>
      </c>
      <c r="BE367" s="115">
        <f t="shared" si="119"/>
        <v>0</v>
      </c>
      <c r="BF367" s="115">
        <f t="shared" si="120"/>
        <v>0</v>
      </c>
      <c r="BG367" s="115">
        <f t="shared" si="121"/>
        <v>0</v>
      </c>
      <c r="BH367" s="115">
        <f t="shared" si="122"/>
        <v>0</v>
      </c>
      <c r="BI367" s="115">
        <f t="shared" si="123"/>
        <v>0</v>
      </c>
      <c r="BJ367" s="19" t="s">
        <v>96</v>
      </c>
      <c r="BK367" s="200">
        <f t="shared" si="124"/>
        <v>0</v>
      </c>
      <c r="BL367" s="19" t="s">
        <v>335</v>
      </c>
      <c r="BM367" s="199" t="s">
        <v>7715</v>
      </c>
    </row>
    <row r="368" spans="1:65" s="2" customFormat="1" ht="62.65" customHeight="1">
      <c r="A368" s="37"/>
      <c r="B368" s="153"/>
      <c r="C368" s="233" t="s">
        <v>2580</v>
      </c>
      <c r="D368" s="233" t="s">
        <v>483</v>
      </c>
      <c r="E368" s="234" t="s">
        <v>7716</v>
      </c>
      <c r="F368" s="235" t="s">
        <v>7717</v>
      </c>
      <c r="G368" s="236" t="s">
        <v>646</v>
      </c>
      <c r="H368" s="237">
        <v>1</v>
      </c>
      <c r="I368" s="238"/>
      <c r="J368" s="239"/>
      <c r="K368" s="237">
        <f t="shared" si="112"/>
        <v>0</v>
      </c>
      <c r="L368" s="239"/>
      <c r="M368" s="240"/>
      <c r="N368" s="241" t="s">
        <v>1</v>
      </c>
      <c r="O368" s="195" t="s">
        <v>47</v>
      </c>
      <c r="P368" s="196">
        <f t="shared" si="113"/>
        <v>0</v>
      </c>
      <c r="Q368" s="196">
        <f t="shared" si="114"/>
        <v>0</v>
      </c>
      <c r="R368" s="196">
        <f t="shared" si="115"/>
        <v>0</v>
      </c>
      <c r="S368" s="66"/>
      <c r="T368" s="197">
        <f t="shared" si="116"/>
        <v>0</v>
      </c>
      <c r="U368" s="197">
        <v>0</v>
      </c>
      <c r="V368" s="197">
        <f t="shared" si="117"/>
        <v>0</v>
      </c>
      <c r="W368" s="197">
        <v>0</v>
      </c>
      <c r="X368" s="198">
        <f t="shared" si="118"/>
        <v>0</v>
      </c>
      <c r="Y368" s="37"/>
      <c r="Z368" s="37"/>
      <c r="AA368" s="37"/>
      <c r="AB368" s="37"/>
      <c r="AC368" s="37"/>
      <c r="AD368" s="37"/>
      <c r="AE368" s="37"/>
      <c r="AR368" s="199" t="s">
        <v>364</v>
      </c>
      <c r="AT368" s="199" t="s">
        <v>483</v>
      </c>
      <c r="AU368" s="199" t="s">
        <v>90</v>
      </c>
      <c r="AY368" s="19" t="s">
        <v>329</v>
      </c>
      <c r="BE368" s="115">
        <f t="shared" si="119"/>
        <v>0</v>
      </c>
      <c r="BF368" s="115">
        <f t="shared" si="120"/>
        <v>0</v>
      </c>
      <c r="BG368" s="115">
        <f t="shared" si="121"/>
        <v>0</v>
      </c>
      <c r="BH368" s="115">
        <f t="shared" si="122"/>
        <v>0</v>
      </c>
      <c r="BI368" s="115">
        <f t="shared" si="123"/>
        <v>0</v>
      </c>
      <c r="BJ368" s="19" t="s">
        <v>96</v>
      </c>
      <c r="BK368" s="200">
        <f t="shared" si="124"/>
        <v>0</v>
      </c>
      <c r="BL368" s="19" t="s">
        <v>335</v>
      </c>
      <c r="BM368" s="199" t="s">
        <v>7718</v>
      </c>
    </row>
    <row r="369" spans="1:65" s="2" customFormat="1" ht="16.5" customHeight="1">
      <c r="A369" s="37"/>
      <c r="B369" s="153"/>
      <c r="C369" s="187" t="s">
        <v>2583</v>
      </c>
      <c r="D369" s="187" t="s">
        <v>331</v>
      </c>
      <c r="E369" s="188" t="s">
        <v>7719</v>
      </c>
      <c r="F369" s="189" t="s">
        <v>7720</v>
      </c>
      <c r="G369" s="190" t="s">
        <v>646</v>
      </c>
      <c r="H369" s="191">
        <v>1</v>
      </c>
      <c r="I369" s="192"/>
      <c r="J369" s="192"/>
      <c r="K369" s="191">
        <f t="shared" si="112"/>
        <v>0</v>
      </c>
      <c r="L369" s="193"/>
      <c r="M369" s="38"/>
      <c r="N369" s="194" t="s">
        <v>1</v>
      </c>
      <c r="O369" s="195" t="s">
        <v>47</v>
      </c>
      <c r="P369" s="196">
        <f t="shared" si="113"/>
        <v>0</v>
      </c>
      <c r="Q369" s="196">
        <f t="shared" si="114"/>
        <v>0</v>
      </c>
      <c r="R369" s="196">
        <f t="shared" si="115"/>
        <v>0</v>
      </c>
      <c r="S369" s="66"/>
      <c r="T369" s="197">
        <f t="shared" si="116"/>
        <v>0</v>
      </c>
      <c r="U369" s="197">
        <v>0</v>
      </c>
      <c r="V369" s="197">
        <f t="shared" si="117"/>
        <v>0</v>
      </c>
      <c r="W369" s="197">
        <v>0</v>
      </c>
      <c r="X369" s="198">
        <f t="shared" si="118"/>
        <v>0</v>
      </c>
      <c r="Y369" s="37"/>
      <c r="Z369" s="37"/>
      <c r="AA369" s="37"/>
      <c r="AB369" s="37"/>
      <c r="AC369" s="37"/>
      <c r="AD369" s="37"/>
      <c r="AE369" s="37"/>
      <c r="AR369" s="199" t="s">
        <v>335</v>
      </c>
      <c r="AT369" s="199" t="s">
        <v>331</v>
      </c>
      <c r="AU369" s="199" t="s">
        <v>90</v>
      </c>
      <c r="AY369" s="19" t="s">
        <v>329</v>
      </c>
      <c r="BE369" s="115">
        <f t="shared" si="119"/>
        <v>0</v>
      </c>
      <c r="BF369" s="115">
        <f t="shared" si="120"/>
        <v>0</v>
      </c>
      <c r="BG369" s="115">
        <f t="shared" si="121"/>
        <v>0</v>
      </c>
      <c r="BH369" s="115">
        <f t="shared" si="122"/>
        <v>0</v>
      </c>
      <c r="BI369" s="115">
        <f t="shared" si="123"/>
        <v>0</v>
      </c>
      <c r="BJ369" s="19" t="s">
        <v>96</v>
      </c>
      <c r="BK369" s="200">
        <f t="shared" si="124"/>
        <v>0</v>
      </c>
      <c r="BL369" s="19" t="s">
        <v>335</v>
      </c>
      <c r="BM369" s="199" t="s">
        <v>7721</v>
      </c>
    </row>
    <row r="370" spans="1:65" s="2" customFormat="1" ht="24.2" customHeight="1">
      <c r="A370" s="37"/>
      <c r="B370" s="153"/>
      <c r="C370" s="187" t="s">
        <v>2586</v>
      </c>
      <c r="D370" s="187" t="s">
        <v>331</v>
      </c>
      <c r="E370" s="188" t="s">
        <v>7722</v>
      </c>
      <c r="F370" s="189" t="s">
        <v>7723</v>
      </c>
      <c r="G370" s="190" t="s">
        <v>1602</v>
      </c>
      <c r="H370" s="192"/>
      <c r="I370" s="192"/>
      <c r="J370" s="192"/>
      <c r="K370" s="191">
        <f t="shared" si="112"/>
        <v>0</v>
      </c>
      <c r="L370" s="193"/>
      <c r="M370" s="38"/>
      <c r="N370" s="194" t="s">
        <v>1</v>
      </c>
      <c r="O370" s="195" t="s">
        <v>47</v>
      </c>
      <c r="P370" s="196">
        <f t="shared" si="113"/>
        <v>0</v>
      </c>
      <c r="Q370" s="196">
        <f t="shared" si="114"/>
        <v>0</v>
      </c>
      <c r="R370" s="196">
        <f t="shared" si="115"/>
        <v>0</v>
      </c>
      <c r="S370" s="66"/>
      <c r="T370" s="197">
        <f t="shared" si="116"/>
        <v>0</v>
      </c>
      <c r="U370" s="197">
        <v>0</v>
      </c>
      <c r="V370" s="197">
        <f t="shared" si="117"/>
        <v>0</v>
      </c>
      <c r="W370" s="197">
        <v>0</v>
      </c>
      <c r="X370" s="198">
        <f t="shared" si="118"/>
        <v>0</v>
      </c>
      <c r="Y370" s="37"/>
      <c r="Z370" s="37"/>
      <c r="AA370" s="37"/>
      <c r="AB370" s="37"/>
      <c r="AC370" s="37"/>
      <c r="AD370" s="37"/>
      <c r="AE370" s="37"/>
      <c r="AR370" s="199" t="s">
        <v>335</v>
      </c>
      <c r="AT370" s="199" t="s">
        <v>331</v>
      </c>
      <c r="AU370" s="199" t="s">
        <v>90</v>
      </c>
      <c r="AY370" s="19" t="s">
        <v>329</v>
      </c>
      <c r="BE370" s="115">
        <f t="shared" si="119"/>
        <v>0</v>
      </c>
      <c r="BF370" s="115">
        <f t="shared" si="120"/>
        <v>0</v>
      </c>
      <c r="BG370" s="115">
        <f t="shared" si="121"/>
        <v>0</v>
      </c>
      <c r="BH370" s="115">
        <f t="shared" si="122"/>
        <v>0</v>
      </c>
      <c r="BI370" s="115">
        <f t="shared" si="123"/>
        <v>0</v>
      </c>
      <c r="BJ370" s="19" t="s">
        <v>96</v>
      </c>
      <c r="BK370" s="200">
        <f t="shared" si="124"/>
        <v>0</v>
      </c>
      <c r="BL370" s="19" t="s">
        <v>335</v>
      </c>
      <c r="BM370" s="199" t="s">
        <v>7724</v>
      </c>
    </row>
    <row r="371" spans="1:65" s="2" customFormat="1" ht="33" customHeight="1">
      <c r="A371" s="37"/>
      <c r="B371" s="153"/>
      <c r="C371" s="187" t="s">
        <v>2594</v>
      </c>
      <c r="D371" s="187" t="s">
        <v>331</v>
      </c>
      <c r="E371" s="188" t="s">
        <v>7725</v>
      </c>
      <c r="F371" s="189" t="s">
        <v>7726</v>
      </c>
      <c r="G371" s="190" t="s">
        <v>1602</v>
      </c>
      <c r="H371" s="192"/>
      <c r="I371" s="192"/>
      <c r="J371" s="192"/>
      <c r="K371" s="191">
        <f t="shared" si="112"/>
        <v>0</v>
      </c>
      <c r="L371" s="193"/>
      <c r="M371" s="38"/>
      <c r="N371" s="242" t="s">
        <v>1</v>
      </c>
      <c r="O371" s="243" t="s">
        <v>47</v>
      </c>
      <c r="P371" s="244">
        <f t="shared" si="113"/>
        <v>0</v>
      </c>
      <c r="Q371" s="244">
        <f t="shared" si="114"/>
        <v>0</v>
      </c>
      <c r="R371" s="244">
        <f t="shared" si="115"/>
        <v>0</v>
      </c>
      <c r="S371" s="245"/>
      <c r="T371" s="246">
        <f t="shared" si="116"/>
        <v>0</v>
      </c>
      <c r="U371" s="246">
        <v>0</v>
      </c>
      <c r="V371" s="246">
        <f t="shared" si="117"/>
        <v>0</v>
      </c>
      <c r="W371" s="246">
        <v>0</v>
      </c>
      <c r="X371" s="247">
        <f t="shared" si="118"/>
        <v>0</v>
      </c>
      <c r="Y371" s="37"/>
      <c r="Z371" s="37"/>
      <c r="AA371" s="37"/>
      <c r="AB371" s="37"/>
      <c r="AC371" s="37"/>
      <c r="AD371" s="37"/>
      <c r="AE371" s="37"/>
      <c r="AR371" s="199" t="s">
        <v>335</v>
      </c>
      <c r="AT371" s="199" t="s">
        <v>331</v>
      </c>
      <c r="AU371" s="199" t="s">
        <v>90</v>
      </c>
      <c r="AY371" s="19" t="s">
        <v>329</v>
      </c>
      <c r="BE371" s="115">
        <f t="shared" si="119"/>
        <v>0</v>
      </c>
      <c r="BF371" s="115">
        <f t="shared" si="120"/>
        <v>0</v>
      </c>
      <c r="BG371" s="115">
        <f t="shared" si="121"/>
        <v>0</v>
      </c>
      <c r="BH371" s="115">
        <f t="shared" si="122"/>
        <v>0</v>
      </c>
      <c r="BI371" s="115">
        <f t="shared" si="123"/>
        <v>0</v>
      </c>
      <c r="BJ371" s="19" t="s">
        <v>96</v>
      </c>
      <c r="BK371" s="200">
        <f t="shared" si="124"/>
        <v>0</v>
      </c>
      <c r="BL371" s="19" t="s">
        <v>335</v>
      </c>
      <c r="BM371" s="199" t="s">
        <v>7727</v>
      </c>
    </row>
    <row r="372" spans="1:65" s="2" customFormat="1" ht="6.95" customHeight="1">
      <c r="A372" s="37"/>
      <c r="B372" s="55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38"/>
      <c r="N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</row>
  </sheetData>
  <autoFilter ref="C134:L371" xr:uid="{00000000-0009-0000-0000-00001B000000}"/>
  <mergeCells count="17">
    <mergeCell ref="E127:H127"/>
    <mergeCell ref="M2:Z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BM25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197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272</v>
      </c>
      <c r="M8" s="22"/>
    </row>
    <row r="9" spans="1:46" s="1" customFormat="1" ht="16.5" customHeight="1">
      <c r="B9" s="22"/>
      <c r="E9" s="324" t="s">
        <v>6454</v>
      </c>
      <c r="F9" s="275"/>
      <c r="G9" s="275"/>
      <c r="H9" s="275"/>
      <c r="M9" s="22"/>
    </row>
    <row r="10" spans="1:46" s="1" customFormat="1" ht="12" customHeight="1">
      <c r="B10" s="22"/>
      <c r="D10" s="29" t="s">
        <v>274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7728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6456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7729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21. 4. 2022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276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261</v>
      </c>
      <c r="E37" s="37"/>
      <c r="F37" s="37"/>
      <c r="G37" s="37"/>
      <c r="H37" s="37"/>
      <c r="I37" s="37"/>
      <c r="J37" s="37"/>
      <c r="K37" s="35">
        <f>K111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ROUND((SUM(BE111:BE118) + SUM(BE142:BE250)),  2)</f>
        <v>0</v>
      </c>
      <c r="G41" s="130"/>
      <c r="H41" s="130"/>
      <c r="I41" s="131">
        <v>0.2</v>
      </c>
      <c r="J41" s="130"/>
      <c r="K41" s="129">
        <f>ROUND(((SUM(BE111:BE118) + SUM(BE142:BE250))*I41),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ROUND((SUM(BF111:BF118) + SUM(BF142:BF250)),  2)</f>
        <v>0</v>
      </c>
      <c r="G42" s="130"/>
      <c r="H42" s="130"/>
      <c r="I42" s="131">
        <v>0.2</v>
      </c>
      <c r="J42" s="130"/>
      <c r="K42" s="129">
        <f>ROUND(((SUM(BF111:BF118) + SUM(BF142:BF250))*I42),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ROUND((SUM(BG111:BG118) + SUM(BG142:BG250)),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ROUND((SUM(BH111:BH118) + SUM(BH142:BH250)),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ROUND((SUM(BI111:BI118) + SUM(BI142:BI250)),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1" customFormat="1" ht="16.5" customHeight="1">
      <c r="B87" s="22"/>
      <c r="E87" s="324" t="s">
        <v>6454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274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7728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6456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05.03.01 - Vodovodná prípojka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21. 4. 2022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278</v>
      </c>
      <c r="D98" s="119"/>
      <c r="E98" s="119"/>
      <c r="F98" s="119"/>
      <c r="G98" s="119"/>
      <c r="H98" s="119"/>
      <c r="I98" s="141" t="s">
        <v>279</v>
      </c>
      <c r="J98" s="141" t="s">
        <v>280</v>
      </c>
      <c r="K98" s="141" t="s">
        <v>281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282</v>
      </c>
      <c r="D100" s="37"/>
      <c r="E100" s="37"/>
      <c r="F100" s="37"/>
      <c r="G100" s="37"/>
      <c r="H100" s="37"/>
      <c r="I100" s="79">
        <f t="shared" ref="I100:J102" si="0">Q142</f>
        <v>0</v>
      </c>
      <c r="J100" s="79">
        <f t="shared" si="0"/>
        <v>0</v>
      </c>
      <c r="K100" s="79">
        <f>K142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283</v>
      </c>
    </row>
    <row r="101" spans="1:65" s="9" customFormat="1" ht="24.95" customHeight="1">
      <c r="B101" s="143"/>
      <c r="D101" s="144" t="s">
        <v>7730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K143</f>
        <v>0</v>
      </c>
      <c r="M101" s="143"/>
    </row>
    <row r="102" spans="1:65" s="10" customFormat="1" ht="19.899999999999999" customHeight="1">
      <c r="B102" s="147"/>
      <c r="D102" s="148" t="s">
        <v>7731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K144</f>
        <v>0</v>
      </c>
      <c r="M102" s="147"/>
    </row>
    <row r="103" spans="1:65" s="10" customFormat="1" ht="19.899999999999999" customHeight="1">
      <c r="B103" s="147"/>
      <c r="D103" s="148" t="s">
        <v>7732</v>
      </c>
      <c r="E103" s="149"/>
      <c r="F103" s="149"/>
      <c r="G103" s="149"/>
      <c r="H103" s="149"/>
      <c r="I103" s="150">
        <f>Q177</f>
        <v>0</v>
      </c>
      <c r="J103" s="150">
        <f>R177</f>
        <v>0</v>
      </c>
      <c r="K103" s="150">
        <f>K177</f>
        <v>0</v>
      </c>
      <c r="M103" s="147"/>
    </row>
    <row r="104" spans="1:65" s="10" customFormat="1" ht="19.899999999999999" customHeight="1">
      <c r="B104" s="147"/>
      <c r="D104" s="148" t="s">
        <v>7733</v>
      </c>
      <c r="E104" s="149"/>
      <c r="F104" s="149"/>
      <c r="G104" s="149"/>
      <c r="H104" s="149"/>
      <c r="I104" s="150">
        <f>Q187</f>
        <v>0</v>
      </c>
      <c r="J104" s="150">
        <f>R187</f>
        <v>0</v>
      </c>
      <c r="K104" s="150">
        <f>K187</f>
        <v>0</v>
      </c>
      <c r="M104" s="147"/>
    </row>
    <row r="105" spans="1:65" s="10" customFormat="1" ht="19.899999999999999" customHeight="1">
      <c r="B105" s="147"/>
      <c r="D105" s="148" t="s">
        <v>7734</v>
      </c>
      <c r="E105" s="149"/>
      <c r="F105" s="149"/>
      <c r="G105" s="149"/>
      <c r="H105" s="149"/>
      <c r="I105" s="150">
        <f>Q236</f>
        <v>0</v>
      </c>
      <c r="J105" s="150">
        <f>R236</f>
        <v>0</v>
      </c>
      <c r="K105" s="150">
        <f>K236</f>
        <v>0</v>
      </c>
      <c r="M105" s="147"/>
    </row>
    <row r="106" spans="1:65" s="9" customFormat="1" ht="24.95" customHeight="1">
      <c r="B106" s="143"/>
      <c r="D106" s="144" t="s">
        <v>7735</v>
      </c>
      <c r="E106" s="145"/>
      <c r="F106" s="145"/>
      <c r="G106" s="145"/>
      <c r="H106" s="145"/>
      <c r="I106" s="146">
        <f>Q238</f>
        <v>0</v>
      </c>
      <c r="J106" s="146">
        <f>R238</f>
        <v>0</v>
      </c>
      <c r="K106" s="146">
        <f>K238</f>
        <v>0</v>
      </c>
      <c r="M106" s="143"/>
    </row>
    <row r="107" spans="1:65" s="10" customFormat="1" ht="19.899999999999999" customHeight="1">
      <c r="B107" s="147"/>
      <c r="D107" s="148" t="s">
        <v>7736</v>
      </c>
      <c r="E107" s="149"/>
      <c r="F107" s="149"/>
      <c r="G107" s="149"/>
      <c r="H107" s="149"/>
      <c r="I107" s="150">
        <f>Q239</f>
        <v>0</v>
      </c>
      <c r="J107" s="150">
        <f>R239</f>
        <v>0</v>
      </c>
      <c r="K107" s="150">
        <f>K239</f>
        <v>0</v>
      </c>
      <c r="M107" s="147"/>
    </row>
    <row r="108" spans="1:65" s="10" customFormat="1" ht="19.899999999999999" customHeight="1">
      <c r="B108" s="147"/>
      <c r="D108" s="148" t="s">
        <v>7737</v>
      </c>
      <c r="E108" s="149"/>
      <c r="F108" s="149"/>
      <c r="G108" s="149"/>
      <c r="H108" s="149"/>
      <c r="I108" s="150">
        <f>Q246</f>
        <v>0</v>
      </c>
      <c r="J108" s="150">
        <f>R246</f>
        <v>0</v>
      </c>
      <c r="K108" s="150">
        <f>K246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302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23" t="s">
        <v>303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305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306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304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307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304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308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304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309</v>
      </c>
      <c r="E117" s="154"/>
      <c r="F117" s="154"/>
      <c r="G117" s="154"/>
      <c r="H117" s="154"/>
      <c r="I117" s="154"/>
      <c r="J117" s="154"/>
      <c r="K117" s="112">
        <f>ROUND(K34*T117,2)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310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266</v>
      </c>
      <c r="D119" s="119"/>
      <c r="E119" s="119"/>
      <c r="F119" s="119"/>
      <c r="G119" s="119"/>
      <c r="H119" s="119"/>
      <c r="I119" s="119"/>
      <c r="J119" s="119"/>
      <c r="K119" s="120">
        <f>ROUND(K100+K111,2)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311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4" t="str">
        <f>E7</f>
        <v>Krytá plaváreň Lučenec</v>
      </c>
      <c r="F128" s="325"/>
      <c r="G128" s="325"/>
      <c r="H128" s="325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1" customFormat="1" ht="12" customHeight="1">
      <c r="B129" s="22"/>
      <c r="C129" s="29" t="s">
        <v>272</v>
      </c>
      <c r="M129" s="22"/>
    </row>
    <row r="130" spans="1:63" s="1" customFormat="1" ht="16.5" customHeight="1">
      <c r="B130" s="22"/>
      <c r="E130" s="324" t="s">
        <v>6454</v>
      </c>
      <c r="F130" s="275"/>
      <c r="G130" s="275"/>
      <c r="H130" s="275"/>
      <c r="M130" s="22"/>
    </row>
    <row r="131" spans="1:63" s="1" customFormat="1" ht="12" customHeight="1">
      <c r="B131" s="22"/>
      <c r="C131" s="29" t="s">
        <v>274</v>
      </c>
      <c r="M131" s="22"/>
    </row>
    <row r="132" spans="1:63" s="2" customFormat="1" ht="16.5" customHeight="1">
      <c r="A132" s="37"/>
      <c r="B132" s="38"/>
      <c r="C132" s="37"/>
      <c r="D132" s="37"/>
      <c r="E132" s="329" t="s">
        <v>7728</v>
      </c>
      <c r="F132" s="326"/>
      <c r="G132" s="326"/>
      <c r="H132" s="326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2" customFormat="1" ht="12" customHeight="1">
      <c r="A133" s="37"/>
      <c r="B133" s="38"/>
      <c r="C133" s="29" t="s">
        <v>6456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3" s="2" customFormat="1" ht="16.5" customHeight="1">
      <c r="A134" s="37"/>
      <c r="B134" s="38"/>
      <c r="C134" s="37"/>
      <c r="D134" s="37"/>
      <c r="E134" s="305" t="str">
        <f>E13</f>
        <v>05.03.01 - Vodovodná prípojka</v>
      </c>
      <c r="F134" s="326"/>
      <c r="G134" s="326"/>
      <c r="H134" s="326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2" customHeight="1">
      <c r="A136" s="37"/>
      <c r="B136" s="38"/>
      <c r="C136" s="29" t="s">
        <v>19</v>
      </c>
      <c r="D136" s="37"/>
      <c r="E136" s="37"/>
      <c r="F136" s="27" t="str">
        <f>F16</f>
        <v>ul. Športová, Lučenec</v>
      </c>
      <c r="G136" s="37"/>
      <c r="H136" s="37"/>
      <c r="I136" s="29" t="s">
        <v>21</v>
      </c>
      <c r="J136" s="63" t="str">
        <f>IF(J16="","",J16)</f>
        <v>21. 4. 2022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5.2" customHeight="1">
      <c r="A138" s="37"/>
      <c r="B138" s="38"/>
      <c r="C138" s="29" t="s">
        <v>23</v>
      </c>
      <c r="D138" s="37"/>
      <c r="E138" s="37"/>
      <c r="F138" s="27" t="str">
        <f>E19</f>
        <v>Mesto Lučenec</v>
      </c>
      <c r="G138" s="37"/>
      <c r="H138" s="37"/>
      <c r="I138" s="29" t="s">
        <v>29</v>
      </c>
      <c r="J138" s="32" t="str">
        <f>E25</f>
        <v>Aproving, s.r.o.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15.2" customHeight="1">
      <c r="A139" s="37"/>
      <c r="B139" s="38"/>
      <c r="C139" s="29" t="s">
        <v>27</v>
      </c>
      <c r="D139" s="37"/>
      <c r="E139" s="37"/>
      <c r="F139" s="27" t="str">
        <f>IF(E22="","",E22)</f>
        <v>Vyplň údaj</v>
      </c>
      <c r="G139" s="37"/>
      <c r="H139" s="37"/>
      <c r="I139" s="29" t="s">
        <v>34</v>
      </c>
      <c r="J139" s="32" t="str">
        <f>E28</f>
        <v xml:space="preserve"> 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0.3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11" customFormat="1" ht="29.25" customHeight="1">
      <c r="A141" s="161"/>
      <c r="B141" s="162"/>
      <c r="C141" s="163" t="s">
        <v>312</v>
      </c>
      <c r="D141" s="164" t="s">
        <v>66</v>
      </c>
      <c r="E141" s="164" t="s">
        <v>62</v>
      </c>
      <c r="F141" s="164" t="s">
        <v>63</v>
      </c>
      <c r="G141" s="164" t="s">
        <v>313</v>
      </c>
      <c r="H141" s="164" t="s">
        <v>314</v>
      </c>
      <c r="I141" s="164" t="s">
        <v>315</v>
      </c>
      <c r="J141" s="164" t="s">
        <v>316</v>
      </c>
      <c r="K141" s="165" t="s">
        <v>281</v>
      </c>
      <c r="L141" s="166" t="s">
        <v>317</v>
      </c>
      <c r="M141" s="167"/>
      <c r="N141" s="70" t="s">
        <v>1</v>
      </c>
      <c r="O141" s="71" t="s">
        <v>45</v>
      </c>
      <c r="P141" s="71" t="s">
        <v>318</v>
      </c>
      <c r="Q141" s="71" t="s">
        <v>319</v>
      </c>
      <c r="R141" s="71" t="s">
        <v>320</v>
      </c>
      <c r="S141" s="71" t="s">
        <v>321</v>
      </c>
      <c r="T141" s="71" t="s">
        <v>322</v>
      </c>
      <c r="U141" s="71" t="s">
        <v>323</v>
      </c>
      <c r="V141" s="71" t="s">
        <v>324</v>
      </c>
      <c r="W141" s="71" t="s">
        <v>325</v>
      </c>
      <c r="X141" s="72" t="s">
        <v>326</v>
      </c>
      <c r="Y141" s="161"/>
      <c r="Z141" s="161"/>
      <c r="AA141" s="161"/>
      <c r="AB141" s="161"/>
      <c r="AC141" s="161"/>
      <c r="AD141" s="161"/>
      <c r="AE141" s="161"/>
    </row>
    <row r="142" spans="1:63" s="2" customFormat="1" ht="22.9" customHeight="1">
      <c r="A142" s="37"/>
      <c r="B142" s="38"/>
      <c r="C142" s="77" t="s">
        <v>276</v>
      </c>
      <c r="D142" s="37"/>
      <c r="E142" s="37"/>
      <c r="F142" s="37"/>
      <c r="G142" s="37"/>
      <c r="H142" s="37"/>
      <c r="I142" s="37"/>
      <c r="J142" s="37"/>
      <c r="K142" s="168">
        <f>BK142</f>
        <v>0</v>
      </c>
      <c r="L142" s="37"/>
      <c r="M142" s="38"/>
      <c r="N142" s="73"/>
      <c r="O142" s="64"/>
      <c r="P142" s="74"/>
      <c r="Q142" s="169">
        <f>Q143+Q238</f>
        <v>0</v>
      </c>
      <c r="R142" s="169">
        <f>R143+R238</f>
        <v>0</v>
      </c>
      <c r="S142" s="74"/>
      <c r="T142" s="170">
        <f>T143+T238</f>
        <v>0</v>
      </c>
      <c r="U142" s="74"/>
      <c r="V142" s="170">
        <f>V143+V238</f>
        <v>0</v>
      </c>
      <c r="W142" s="74"/>
      <c r="X142" s="171">
        <f>X143+X238</f>
        <v>0</v>
      </c>
      <c r="Y142" s="37"/>
      <c r="Z142" s="37"/>
      <c r="AA142" s="37"/>
      <c r="AB142" s="37"/>
      <c r="AC142" s="37"/>
      <c r="AD142" s="37"/>
      <c r="AE142" s="37"/>
      <c r="AT142" s="19" t="s">
        <v>82</v>
      </c>
      <c r="AU142" s="19" t="s">
        <v>283</v>
      </c>
      <c r="BK142" s="172">
        <f>BK143+BK238</f>
        <v>0</v>
      </c>
    </row>
    <row r="143" spans="1:63" s="12" customFormat="1" ht="25.9" customHeight="1">
      <c r="B143" s="173"/>
      <c r="D143" s="174" t="s">
        <v>82</v>
      </c>
      <c r="E143" s="175" t="s">
        <v>5912</v>
      </c>
      <c r="F143" s="175" t="s">
        <v>7738</v>
      </c>
      <c r="I143" s="176"/>
      <c r="J143" s="176"/>
      <c r="K143" s="177">
        <f>BK143</f>
        <v>0</v>
      </c>
      <c r="M143" s="173"/>
      <c r="N143" s="178"/>
      <c r="O143" s="179"/>
      <c r="P143" s="179"/>
      <c r="Q143" s="180">
        <f>Q144+Q177+Q187+Q236</f>
        <v>0</v>
      </c>
      <c r="R143" s="180">
        <f>R144+R177+R187+R236</f>
        <v>0</v>
      </c>
      <c r="S143" s="179"/>
      <c r="T143" s="181">
        <f>T144+T177+T187+T236</f>
        <v>0</v>
      </c>
      <c r="U143" s="179"/>
      <c r="V143" s="181">
        <f>V144+V177+V187+V236</f>
        <v>0</v>
      </c>
      <c r="W143" s="179"/>
      <c r="X143" s="182">
        <f>X144+X177+X187+X236</f>
        <v>0</v>
      </c>
      <c r="AR143" s="174" t="s">
        <v>90</v>
      </c>
      <c r="AT143" s="183" t="s">
        <v>82</v>
      </c>
      <c r="AU143" s="183" t="s">
        <v>83</v>
      </c>
      <c r="AY143" s="174" t="s">
        <v>329</v>
      </c>
      <c r="BK143" s="184">
        <f>BK144+BK177+BK187+BK236</f>
        <v>0</v>
      </c>
    </row>
    <row r="144" spans="1:63" s="12" customFormat="1" ht="22.9" customHeight="1">
      <c r="B144" s="173"/>
      <c r="D144" s="174" t="s">
        <v>82</v>
      </c>
      <c r="E144" s="185" t="s">
        <v>5943</v>
      </c>
      <c r="F144" s="185" t="s">
        <v>7739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SUM(Q145:Q176)</f>
        <v>0</v>
      </c>
      <c r="R144" s="180">
        <f>SUM(R145:R176)</f>
        <v>0</v>
      </c>
      <c r="S144" s="179"/>
      <c r="T144" s="181">
        <f>SUM(T145:T176)</f>
        <v>0</v>
      </c>
      <c r="U144" s="179"/>
      <c r="V144" s="181">
        <f>SUM(V145:V176)</f>
        <v>0</v>
      </c>
      <c r="W144" s="179"/>
      <c r="X144" s="182">
        <f>SUM(X145:X176)</f>
        <v>0</v>
      </c>
      <c r="AR144" s="174" t="s">
        <v>90</v>
      </c>
      <c r="AT144" s="183" t="s">
        <v>82</v>
      </c>
      <c r="AU144" s="183" t="s">
        <v>90</v>
      </c>
      <c r="AY144" s="174" t="s">
        <v>329</v>
      </c>
      <c r="BK144" s="184">
        <f>SUM(BK145:BK176)</f>
        <v>0</v>
      </c>
    </row>
    <row r="145" spans="1:65" s="2" customFormat="1" ht="21.75" customHeight="1">
      <c r="A145" s="37"/>
      <c r="B145" s="153"/>
      <c r="C145" s="187" t="s">
        <v>90</v>
      </c>
      <c r="D145" s="187" t="s">
        <v>331</v>
      </c>
      <c r="E145" s="188" t="s">
        <v>7740</v>
      </c>
      <c r="F145" s="189" t="s">
        <v>7741</v>
      </c>
      <c r="G145" s="190" t="s">
        <v>362</v>
      </c>
      <c r="H145" s="191">
        <v>38.210999999999999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335</v>
      </c>
      <c r="AT145" s="199" t="s">
        <v>331</v>
      </c>
      <c r="AU145" s="199" t="s">
        <v>96</v>
      </c>
      <c r="AY145" s="19" t="s">
        <v>329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335</v>
      </c>
      <c r="BM145" s="199" t="s">
        <v>96</v>
      </c>
    </row>
    <row r="146" spans="1:65" s="13" customFormat="1" ht="11.25">
      <c r="B146" s="201"/>
      <c r="D146" s="202" t="s">
        <v>348</v>
      </c>
      <c r="E146" s="203" t="s">
        <v>1</v>
      </c>
      <c r="F146" s="204" t="s">
        <v>7742</v>
      </c>
      <c r="H146" s="205">
        <v>38.210999999999999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348</v>
      </c>
      <c r="AU146" s="203" t="s">
        <v>96</v>
      </c>
      <c r="AV146" s="13" t="s">
        <v>96</v>
      </c>
      <c r="AW146" s="13" t="s">
        <v>4</v>
      </c>
      <c r="AX146" s="13" t="s">
        <v>83</v>
      </c>
      <c r="AY146" s="203" t="s">
        <v>329</v>
      </c>
    </row>
    <row r="147" spans="1:65" s="15" customFormat="1" ht="11.25">
      <c r="B147" s="217"/>
      <c r="D147" s="202" t="s">
        <v>348</v>
      </c>
      <c r="E147" s="218" t="s">
        <v>1</v>
      </c>
      <c r="F147" s="219" t="s">
        <v>380</v>
      </c>
      <c r="H147" s="220">
        <v>38.210999999999999</v>
      </c>
      <c r="I147" s="221"/>
      <c r="J147" s="221"/>
      <c r="M147" s="217"/>
      <c r="N147" s="222"/>
      <c r="O147" s="223"/>
      <c r="P147" s="223"/>
      <c r="Q147" s="223"/>
      <c r="R147" s="223"/>
      <c r="S147" s="223"/>
      <c r="T147" s="223"/>
      <c r="U147" s="223"/>
      <c r="V147" s="223"/>
      <c r="W147" s="223"/>
      <c r="X147" s="224"/>
      <c r="AT147" s="218" t="s">
        <v>348</v>
      </c>
      <c r="AU147" s="218" t="s">
        <v>96</v>
      </c>
      <c r="AV147" s="15" t="s">
        <v>335</v>
      </c>
      <c r="AW147" s="15" t="s">
        <v>4</v>
      </c>
      <c r="AX147" s="15" t="s">
        <v>90</v>
      </c>
      <c r="AY147" s="218" t="s">
        <v>329</v>
      </c>
    </row>
    <row r="148" spans="1:65" s="2" customFormat="1" ht="16.5" customHeight="1">
      <c r="A148" s="37"/>
      <c r="B148" s="153"/>
      <c r="C148" s="187" t="s">
        <v>96</v>
      </c>
      <c r="D148" s="187" t="s">
        <v>331</v>
      </c>
      <c r="E148" s="188" t="s">
        <v>7743</v>
      </c>
      <c r="F148" s="189" t="s">
        <v>7744</v>
      </c>
      <c r="G148" s="190" t="s">
        <v>1602</v>
      </c>
      <c r="H148" s="192"/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335</v>
      </c>
      <c r="AT148" s="199" t="s">
        <v>331</v>
      </c>
      <c r="AU148" s="199" t="s">
        <v>96</v>
      </c>
      <c r="AY148" s="19" t="s">
        <v>329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335</v>
      </c>
      <c r="BM148" s="199" t="s">
        <v>335</v>
      </c>
    </row>
    <row r="149" spans="1:65" s="2" customFormat="1" ht="21.75" customHeight="1">
      <c r="A149" s="37"/>
      <c r="B149" s="153"/>
      <c r="C149" s="187" t="s">
        <v>178</v>
      </c>
      <c r="D149" s="187" t="s">
        <v>331</v>
      </c>
      <c r="E149" s="188" t="s">
        <v>7745</v>
      </c>
      <c r="F149" s="189" t="s">
        <v>7746</v>
      </c>
      <c r="G149" s="190" t="s">
        <v>362</v>
      </c>
      <c r="H149" s="191">
        <v>151.36600000000001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335</v>
      </c>
      <c r="AT149" s="199" t="s">
        <v>331</v>
      </c>
      <c r="AU149" s="199" t="s">
        <v>96</v>
      </c>
      <c r="AY149" s="19" t="s">
        <v>329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335</v>
      </c>
      <c r="BM149" s="199" t="s">
        <v>355</v>
      </c>
    </row>
    <row r="150" spans="1:65" s="13" customFormat="1" ht="11.25">
      <c r="B150" s="201"/>
      <c r="D150" s="202" t="s">
        <v>348</v>
      </c>
      <c r="E150" s="203" t="s">
        <v>1</v>
      </c>
      <c r="F150" s="204" t="s">
        <v>7747</v>
      </c>
      <c r="H150" s="205">
        <v>6.0190000000000001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348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329</v>
      </c>
    </row>
    <row r="151" spans="1:65" s="13" customFormat="1" ht="11.25">
      <c r="B151" s="201"/>
      <c r="D151" s="202" t="s">
        <v>348</v>
      </c>
      <c r="E151" s="203" t="s">
        <v>1</v>
      </c>
      <c r="F151" s="204" t="s">
        <v>7748</v>
      </c>
      <c r="H151" s="205">
        <v>48.473999999999997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348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329</v>
      </c>
    </row>
    <row r="152" spans="1:65" s="13" customFormat="1" ht="22.5">
      <c r="B152" s="201"/>
      <c r="D152" s="202" t="s">
        <v>348</v>
      </c>
      <c r="E152" s="203" t="s">
        <v>1</v>
      </c>
      <c r="F152" s="204" t="s">
        <v>7749</v>
      </c>
      <c r="H152" s="205">
        <v>96.873000000000005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348</v>
      </c>
      <c r="AU152" s="203" t="s">
        <v>96</v>
      </c>
      <c r="AV152" s="13" t="s">
        <v>96</v>
      </c>
      <c r="AW152" s="13" t="s">
        <v>4</v>
      </c>
      <c r="AX152" s="13" t="s">
        <v>83</v>
      </c>
      <c r="AY152" s="203" t="s">
        <v>329</v>
      </c>
    </row>
    <row r="153" spans="1:65" s="15" customFormat="1" ht="11.25">
      <c r="B153" s="217"/>
      <c r="D153" s="202" t="s">
        <v>348</v>
      </c>
      <c r="E153" s="218" t="s">
        <v>1</v>
      </c>
      <c r="F153" s="219" t="s">
        <v>380</v>
      </c>
      <c r="H153" s="220">
        <v>151.36599999999999</v>
      </c>
      <c r="I153" s="221"/>
      <c r="J153" s="221"/>
      <c r="M153" s="217"/>
      <c r="N153" s="222"/>
      <c r="O153" s="223"/>
      <c r="P153" s="223"/>
      <c r="Q153" s="223"/>
      <c r="R153" s="223"/>
      <c r="S153" s="223"/>
      <c r="T153" s="223"/>
      <c r="U153" s="223"/>
      <c r="V153" s="223"/>
      <c r="W153" s="223"/>
      <c r="X153" s="224"/>
      <c r="AT153" s="218" t="s">
        <v>348</v>
      </c>
      <c r="AU153" s="218" t="s">
        <v>96</v>
      </c>
      <c r="AV153" s="15" t="s">
        <v>335</v>
      </c>
      <c r="AW153" s="15" t="s">
        <v>4</v>
      </c>
      <c r="AX153" s="15" t="s">
        <v>90</v>
      </c>
      <c r="AY153" s="218" t="s">
        <v>329</v>
      </c>
    </row>
    <row r="154" spans="1:65" s="2" customFormat="1" ht="16.5" customHeight="1">
      <c r="A154" s="37"/>
      <c r="B154" s="153"/>
      <c r="C154" s="187" t="s">
        <v>335</v>
      </c>
      <c r="D154" s="187" t="s">
        <v>331</v>
      </c>
      <c r="E154" s="188" t="s">
        <v>7750</v>
      </c>
      <c r="F154" s="189" t="s">
        <v>7744</v>
      </c>
      <c r="G154" s="190" t="s">
        <v>1602</v>
      </c>
      <c r="H154" s="192"/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335</v>
      </c>
      <c r="AT154" s="199" t="s">
        <v>331</v>
      </c>
      <c r="AU154" s="199" t="s">
        <v>96</v>
      </c>
      <c r="AY154" s="19" t="s">
        <v>329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335</v>
      </c>
      <c r="BM154" s="199" t="s">
        <v>364</v>
      </c>
    </row>
    <row r="155" spans="1:65" s="2" customFormat="1" ht="24.2" customHeight="1">
      <c r="A155" s="37"/>
      <c r="B155" s="153"/>
      <c r="C155" s="187" t="s">
        <v>350</v>
      </c>
      <c r="D155" s="187" t="s">
        <v>331</v>
      </c>
      <c r="E155" s="188" t="s">
        <v>7751</v>
      </c>
      <c r="F155" s="189" t="s">
        <v>7752</v>
      </c>
      <c r="G155" s="190" t="s">
        <v>334</v>
      </c>
      <c r="H155" s="191">
        <v>329.94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335</v>
      </c>
      <c r="AT155" s="199" t="s">
        <v>331</v>
      </c>
      <c r="AU155" s="199" t="s">
        <v>96</v>
      </c>
      <c r="AY155" s="19" t="s">
        <v>329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335</v>
      </c>
      <c r="BM155" s="199" t="s">
        <v>381</v>
      </c>
    </row>
    <row r="156" spans="1:65" s="13" customFormat="1" ht="11.25">
      <c r="B156" s="201"/>
      <c r="D156" s="202" t="s">
        <v>348</v>
      </c>
      <c r="E156" s="203" t="s">
        <v>1</v>
      </c>
      <c r="F156" s="204" t="s">
        <v>7753</v>
      </c>
      <c r="H156" s="205">
        <v>15.048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348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329</v>
      </c>
    </row>
    <row r="157" spans="1:65" s="13" customFormat="1" ht="11.25">
      <c r="B157" s="201"/>
      <c r="D157" s="202" t="s">
        <v>348</v>
      </c>
      <c r="E157" s="203" t="s">
        <v>1</v>
      </c>
      <c r="F157" s="204" t="s">
        <v>7754</v>
      </c>
      <c r="H157" s="205">
        <v>96.947000000000003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348</v>
      </c>
      <c r="AU157" s="203" t="s">
        <v>96</v>
      </c>
      <c r="AV157" s="13" t="s">
        <v>96</v>
      </c>
      <c r="AW157" s="13" t="s">
        <v>4</v>
      </c>
      <c r="AX157" s="13" t="s">
        <v>83</v>
      </c>
      <c r="AY157" s="203" t="s">
        <v>329</v>
      </c>
    </row>
    <row r="158" spans="1:65" s="13" customFormat="1" ht="22.5">
      <c r="B158" s="201"/>
      <c r="D158" s="202" t="s">
        <v>348</v>
      </c>
      <c r="E158" s="203" t="s">
        <v>1</v>
      </c>
      <c r="F158" s="204" t="s">
        <v>7755</v>
      </c>
      <c r="H158" s="205">
        <v>217.94499999999999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348</v>
      </c>
      <c r="AU158" s="203" t="s">
        <v>96</v>
      </c>
      <c r="AV158" s="13" t="s">
        <v>96</v>
      </c>
      <c r="AW158" s="13" t="s">
        <v>4</v>
      </c>
      <c r="AX158" s="13" t="s">
        <v>83</v>
      </c>
      <c r="AY158" s="203" t="s">
        <v>329</v>
      </c>
    </row>
    <row r="159" spans="1:65" s="15" customFormat="1" ht="11.25">
      <c r="B159" s="217"/>
      <c r="D159" s="202" t="s">
        <v>348</v>
      </c>
      <c r="E159" s="218" t="s">
        <v>1</v>
      </c>
      <c r="F159" s="219" t="s">
        <v>380</v>
      </c>
      <c r="H159" s="220">
        <v>329.94</v>
      </c>
      <c r="I159" s="221"/>
      <c r="J159" s="221"/>
      <c r="M159" s="217"/>
      <c r="N159" s="222"/>
      <c r="O159" s="223"/>
      <c r="P159" s="223"/>
      <c r="Q159" s="223"/>
      <c r="R159" s="223"/>
      <c r="S159" s="223"/>
      <c r="T159" s="223"/>
      <c r="U159" s="223"/>
      <c r="V159" s="223"/>
      <c r="W159" s="223"/>
      <c r="X159" s="224"/>
      <c r="AT159" s="218" t="s">
        <v>348</v>
      </c>
      <c r="AU159" s="218" t="s">
        <v>96</v>
      </c>
      <c r="AV159" s="15" t="s">
        <v>335</v>
      </c>
      <c r="AW159" s="15" t="s">
        <v>4</v>
      </c>
      <c r="AX159" s="15" t="s">
        <v>90</v>
      </c>
      <c r="AY159" s="218" t="s">
        <v>329</v>
      </c>
    </row>
    <row r="160" spans="1:65" s="2" customFormat="1" ht="21.75" customHeight="1">
      <c r="A160" s="37"/>
      <c r="B160" s="153"/>
      <c r="C160" s="187" t="s">
        <v>355</v>
      </c>
      <c r="D160" s="187" t="s">
        <v>331</v>
      </c>
      <c r="E160" s="188" t="s">
        <v>7756</v>
      </c>
      <c r="F160" s="189" t="s">
        <v>7757</v>
      </c>
      <c r="G160" s="190" t="s">
        <v>334</v>
      </c>
      <c r="H160" s="191">
        <v>329.95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335</v>
      </c>
      <c r="AT160" s="199" t="s">
        <v>331</v>
      </c>
      <c r="AU160" s="199" t="s">
        <v>96</v>
      </c>
      <c r="AY160" s="19" t="s">
        <v>329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335</v>
      </c>
      <c r="BM160" s="199" t="s">
        <v>394</v>
      </c>
    </row>
    <row r="161" spans="1:65" s="2" customFormat="1" ht="24.2" customHeight="1">
      <c r="A161" s="37"/>
      <c r="B161" s="153"/>
      <c r="C161" s="187" t="s">
        <v>359</v>
      </c>
      <c r="D161" s="187" t="s">
        <v>331</v>
      </c>
      <c r="E161" s="188" t="s">
        <v>7758</v>
      </c>
      <c r="F161" s="189" t="s">
        <v>7759</v>
      </c>
      <c r="G161" s="190" t="s">
        <v>334</v>
      </c>
      <c r="H161" s="191">
        <v>41.734000000000002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335</v>
      </c>
      <c r="AT161" s="199" t="s">
        <v>331</v>
      </c>
      <c r="AU161" s="199" t="s">
        <v>96</v>
      </c>
      <c r="AY161" s="19" t="s">
        <v>329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335</v>
      </c>
      <c r="BM161" s="199" t="s">
        <v>454</v>
      </c>
    </row>
    <row r="162" spans="1:65" s="13" customFormat="1" ht="11.25">
      <c r="B162" s="201"/>
      <c r="D162" s="202" t="s">
        <v>348</v>
      </c>
      <c r="E162" s="203" t="s">
        <v>1</v>
      </c>
      <c r="F162" s="204" t="s">
        <v>7760</v>
      </c>
      <c r="H162" s="205">
        <v>41.734000000000002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348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329</v>
      </c>
    </row>
    <row r="163" spans="1:65" s="15" customFormat="1" ht="11.25">
      <c r="B163" s="217"/>
      <c r="D163" s="202" t="s">
        <v>348</v>
      </c>
      <c r="E163" s="218" t="s">
        <v>1</v>
      </c>
      <c r="F163" s="219" t="s">
        <v>380</v>
      </c>
      <c r="H163" s="220">
        <v>41.734000000000002</v>
      </c>
      <c r="I163" s="221"/>
      <c r="J163" s="221"/>
      <c r="M163" s="217"/>
      <c r="N163" s="222"/>
      <c r="O163" s="223"/>
      <c r="P163" s="223"/>
      <c r="Q163" s="223"/>
      <c r="R163" s="223"/>
      <c r="S163" s="223"/>
      <c r="T163" s="223"/>
      <c r="U163" s="223"/>
      <c r="V163" s="223"/>
      <c r="W163" s="223"/>
      <c r="X163" s="224"/>
      <c r="AT163" s="218" t="s">
        <v>348</v>
      </c>
      <c r="AU163" s="218" t="s">
        <v>96</v>
      </c>
      <c r="AV163" s="15" t="s">
        <v>335</v>
      </c>
      <c r="AW163" s="15" t="s">
        <v>4</v>
      </c>
      <c r="AX163" s="15" t="s">
        <v>90</v>
      </c>
      <c r="AY163" s="218" t="s">
        <v>329</v>
      </c>
    </row>
    <row r="164" spans="1:65" s="2" customFormat="1" ht="24.2" customHeight="1">
      <c r="A164" s="37"/>
      <c r="B164" s="153"/>
      <c r="C164" s="187" t="s">
        <v>364</v>
      </c>
      <c r="D164" s="187" t="s">
        <v>331</v>
      </c>
      <c r="E164" s="188" t="s">
        <v>7761</v>
      </c>
      <c r="F164" s="189" t="s">
        <v>7762</v>
      </c>
      <c r="G164" s="190" t="s">
        <v>334</v>
      </c>
      <c r="H164" s="191">
        <v>41.73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335</v>
      </c>
      <c r="AT164" s="199" t="s">
        <v>331</v>
      </c>
      <c r="AU164" s="199" t="s">
        <v>96</v>
      </c>
      <c r="AY164" s="19" t="s">
        <v>329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335</v>
      </c>
      <c r="BM164" s="199" t="s">
        <v>464</v>
      </c>
    </row>
    <row r="165" spans="1:65" s="2" customFormat="1" ht="24.2" customHeight="1">
      <c r="A165" s="37"/>
      <c r="B165" s="153"/>
      <c r="C165" s="187" t="s">
        <v>369</v>
      </c>
      <c r="D165" s="187" t="s">
        <v>331</v>
      </c>
      <c r="E165" s="188" t="s">
        <v>7763</v>
      </c>
      <c r="F165" s="189" t="s">
        <v>7764</v>
      </c>
      <c r="G165" s="190" t="s">
        <v>362</v>
      </c>
      <c r="H165" s="191">
        <v>78.725999999999999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0</v>
      </c>
      <c r="V165" s="197">
        <f>U165*H165</f>
        <v>0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335</v>
      </c>
      <c r="AT165" s="199" t="s">
        <v>331</v>
      </c>
      <c r="AU165" s="199" t="s">
        <v>96</v>
      </c>
      <c r="AY165" s="19" t="s">
        <v>329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335</v>
      </c>
      <c r="BM165" s="199" t="s">
        <v>474</v>
      </c>
    </row>
    <row r="166" spans="1:65" s="13" customFormat="1" ht="11.25">
      <c r="B166" s="201"/>
      <c r="D166" s="202" t="s">
        <v>348</v>
      </c>
      <c r="E166" s="203" t="s">
        <v>1</v>
      </c>
      <c r="F166" s="204" t="s">
        <v>7765</v>
      </c>
      <c r="H166" s="205">
        <v>60.96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348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329</v>
      </c>
    </row>
    <row r="167" spans="1:65" s="13" customFormat="1" ht="11.25">
      <c r="B167" s="201"/>
      <c r="D167" s="202" t="s">
        <v>348</v>
      </c>
      <c r="E167" s="203" t="s">
        <v>1</v>
      </c>
      <c r="F167" s="204" t="s">
        <v>7766</v>
      </c>
      <c r="H167" s="205">
        <v>17.765999999999998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348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329</v>
      </c>
    </row>
    <row r="168" spans="1:65" s="15" customFormat="1" ht="11.25">
      <c r="B168" s="217"/>
      <c r="D168" s="202" t="s">
        <v>348</v>
      </c>
      <c r="E168" s="218" t="s">
        <v>1</v>
      </c>
      <c r="F168" s="219" t="s">
        <v>380</v>
      </c>
      <c r="H168" s="220">
        <v>78.725999999999999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348</v>
      </c>
      <c r="AU168" s="218" t="s">
        <v>96</v>
      </c>
      <c r="AV168" s="15" t="s">
        <v>335</v>
      </c>
      <c r="AW168" s="15" t="s">
        <v>4</v>
      </c>
      <c r="AX168" s="15" t="s">
        <v>90</v>
      </c>
      <c r="AY168" s="218" t="s">
        <v>329</v>
      </c>
    </row>
    <row r="169" spans="1:65" s="2" customFormat="1" ht="16.5" customHeight="1">
      <c r="A169" s="37"/>
      <c r="B169" s="153"/>
      <c r="C169" s="187" t="s">
        <v>381</v>
      </c>
      <c r="D169" s="187" t="s">
        <v>331</v>
      </c>
      <c r="E169" s="188" t="s">
        <v>7767</v>
      </c>
      <c r="F169" s="189" t="s">
        <v>7768</v>
      </c>
      <c r="G169" s="190" t="s">
        <v>362</v>
      </c>
      <c r="H169" s="191">
        <v>78.73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335</v>
      </c>
      <c r="AT169" s="199" t="s">
        <v>331</v>
      </c>
      <c r="AU169" s="199" t="s">
        <v>96</v>
      </c>
      <c r="AY169" s="19" t="s">
        <v>329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335</v>
      </c>
      <c r="BM169" s="199" t="s">
        <v>8</v>
      </c>
    </row>
    <row r="170" spans="1:65" s="2" customFormat="1" ht="24.2" customHeight="1">
      <c r="A170" s="37"/>
      <c r="B170" s="153"/>
      <c r="C170" s="187" t="s">
        <v>386</v>
      </c>
      <c r="D170" s="187" t="s">
        <v>331</v>
      </c>
      <c r="E170" s="188" t="s">
        <v>7769</v>
      </c>
      <c r="F170" s="189" t="s">
        <v>7770</v>
      </c>
      <c r="G170" s="190" t="s">
        <v>362</v>
      </c>
      <c r="H170" s="191">
        <v>110.84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335</v>
      </c>
      <c r="AT170" s="199" t="s">
        <v>331</v>
      </c>
      <c r="AU170" s="199" t="s">
        <v>96</v>
      </c>
      <c r="AY170" s="19" t="s">
        <v>329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335</v>
      </c>
      <c r="BM170" s="199" t="s">
        <v>494</v>
      </c>
    </row>
    <row r="171" spans="1:65" s="2" customFormat="1" ht="24.2" customHeight="1">
      <c r="A171" s="37"/>
      <c r="B171" s="153"/>
      <c r="C171" s="187" t="s">
        <v>394</v>
      </c>
      <c r="D171" s="187" t="s">
        <v>331</v>
      </c>
      <c r="E171" s="188" t="s">
        <v>7771</v>
      </c>
      <c r="F171" s="189" t="s">
        <v>7772</v>
      </c>
      <c r="G171" s="190" t="s">
        <v>362</v>
      </c>
      <c r="H171" s="191">
        <v>45.72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335</v>
      </c>
      <c r="AT171" s="199" t="s">
        <v>331</v>
      </c>
      <c r="AU171" s="199" t="s">
        <v>96</v>
      </c>
      <c r="AY171" s="19" t="s">
        <v>329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335</v>
      </c>
      <c r="BM171" s="199" t="s">
        <v>522</v>
      </c>
    </row>
    <row r="172" spans="1:65" s="13" customFormat="1" ht="11.25">
      <c r="B172" s="201"/>
      <c r="D172" s="202" t="s">
        <v>348</v>
      </c>
      <c r="E172" s="203" t="s">
        <v>1</v>
      </c>
      <c r="F172" s="204" t="s">
        <v>7773</v>
      </c>
      <c r="H172" s="205">
        <v>1.8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348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329</v>
      </c>
    </row>
    <row r="173" spans="1:65" s="13" customFormat="1" ht="11.25">
      <c r="B173" s="201"/>
      <c r="D173" s="202" t="s">
        <v>348</v>
      </c>
      <c r="E173" s="203" t="s">
        <v>1</v>
      </c>
      <c r="F173" s="204" t="s">
        <v>7774</v>
      </c>
      <c r="H173" s="205">
        <v>15.3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348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329</v>
      </c>
    </row>
    <row r="174" spans="1:65" s="13" customFormat="1" ht="11.25">
      <c r="B174" s="201"/>
      <c r="D174" s="202" t="s">
        <v>348</v>
      </c>
      <c r="E174" s="203" t="s">
        <v>1</v>
      </c>
      <c r="F174" s="204" t="s">
        <v>7775</v>
      </c>
      <c r="H174" s="205">
        <v>28.62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348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329</v>
      </c>
    </row>
    <row r="175" spans="1:65" s="15" customFormat="1" ht="11.25">
      <c r="B175" s="217"/>
      <c r="D175" s="202" t="s">
        <v>348</v>
      </c>
      <c r="E175" s="218" t="s">
        <v>1</v>
      </c>
      <c r="F175" s="219" t="s">
        <v>380</v>
      </c>
      <c r="H175" s="220">
        <v>45.72</v>
      </c>
      <c r="I175" s="221"/>
      <c r="J175" s="221"/>
      <c r="M175" s="217"/>
      <c r="N175" s="222"/>
      <c r="O175" s="223"/>
      <c r="P175" s="223"/>
      <c r="Q175" s="223"/>
      <c r="R175" s="223"/>
      <c r="S175" s="223"/>
      <c r="T175" s="223"/>
      <c r="U175" s="223"/>
      <c r="V175" s="223"/>
      <c r="W175" s="223"/>
      <c r="X175" s="224"/>
      <c r="AT175" s="218" t="s">
        <v>348</v>
      </c>
      <c r="AU175" s="218" t="s">
        <v>96</v>
      </c>
      <c r="AV175" s="15" t="s">
        <v>335</v>
      </c>
      <c r="AW175" s="15" t="s">
        <v>4</v>
      </c>
      <c r="AX175" s="15" t="s">
        <v>90</v>
      </c>
      <c r="AY175" s="218" t="s">
        <v>329</v>
      </c>
    </row>
    <row r="176" spans="1:65" s="2" customFormat="1" ht="16.5" customHeight="1">
      <c r="A176" s="37"/>
      <c r="B176" s="153"/>
      <c r="C176" s="233" t="s">
        <v>399</v>
      </c>
      <c r="D176" s="233" t="s">
        <v>483</v>
      </c>
      <c r="E176" s="234" t="s">
        <v>7235</v>
      </c>
      <c r="F176" s="235" t="s">
        <v>7776</v>
      </c>
      <c r="G176" s="236" t="s">
        <v>486</v>
      </c>
      <c r="H176" s="237">
        <v>84.828000000000003</v>
      </c>
      <c r="I176" s="238"/>
      <c r="J176" s="239"/>
      <c r="K176" s="237">
        <f>ROUND(P176*H176,3)</f>
        <v>0</v>
      </c>
      <c r="L176" s="239"/>
      <c r="M176" s="240"/>
      <c r="N176" s="241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364</v>
      </c>
      <c r="AT176" s="199" t="s">
        <v>483</v>
      </c>
      <c r="AU176" s="199" t="s">
        <v>96</v>
      </c>
      <c r="AY176" s="19" t="s">
        <v>329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335</v>
      </c>
      <c r="BM176" s="199" t="s">
        <v>540</v>
      </c>
    </row>
    <row r="177" spans="1:65" s="12" customFormat="1" ht="22.9" customHeight="1">
      <c r="B177" s="173"/>
      <c r="D177" s="174" t="s">
        <v>82</v>
      </c>
      <c r="E177" s="185" t="s">
        <v>7391</v>
      </c>
      <c r="F177" s="185" t="s">
        <v>7777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SUM(Q178:Q186)</f>
        <v>0</v>
      </c>
      <c r="R177" s="180">
        <f>SUM(R178:R186)</f>
        <v>0</v>
      </c>
      <c r="S177" s="179"/>
      <c r="T177" s="181">
        <f>SUM(T178:T186)</f>
        <v>0</v>
      </c>
      <c r="U177" s="179"/>
      <c r="V177" s="181">
        <f>SUM(V178:V186)</f>
        <v>0</v>
      </c>
      <c r="W177" s="179"/>
      <c r="X177" s="182">
        <f>SUM(X178:X186)</f>
        <v>0</v>
      </c>
      <c r="AR177" s="174" t="s">
        <v>90</v>
      </c>
      <c r="AT177" s="183" t="s">
        <v>82</v>
      </c>
      <c r="AU177" s="183" t="s">
        <v>90</v>
      </c>
      <c r="AY177" s="174" t="s">
        <v>329</v>
      </c>
      <c r="BK177" s="184">
        <f>SUM(BK178:BK186)</f>
        <v>0</v>
      </c>
    </row>
    <row r="178" spans="1:65" s="2" customFormat="1" ht="16.5" customHeight="1">
      <c r="A178" s="37"/>
      <c r="B178" s="153"/>
      <c r="C178" s="187" t="s">
        <v>454</v>
      </c>
      <c r="D178" s="187" t="s">
        <v>331</v>
      </c>
      <c r="E178" s="188" t="s">
        <v>7778</v>
      </c>
      <c r="F178" s="189" t="s">
        <v>7779</v>
      </c>
      <c r="G178" s="190" t="s">
        <v>362</v>
      </c>
      <c r="H178" s="191">
        <v>15.24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335</v>
      </c>
      <c r="AT178" s="199" t="s">
        <v>331</v>
      </c>
      <c r="AU178" s="199" t="s">
        <v>96</v>
      </c>
      <c r="AY178" s="19" t="s">
        <v>329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335</v>
      </c>
      <c r="BM178" s="199" t="s">
        <v>564</v>
      </c>
    </row>
    <row r="179" spans="1:65" s="13" customFormat="1" ht="11.25">
      <c r="B179" s="201"/>
      <c r="D179" s="202" t="s">
        <v>348</v>
      </c>
      <c r="E179" s="203" t="s">
        <v>1</v>
      </c>
      <c r="F179" s="204" t="s">
        <v>7780</v>
      </c>
      <c r="H179" s="205">
        <v>0.6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348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329</v>
      </c>
    </row>
    <row r="180" spans="1:65" s="13" customFormat="1" ht="11.25">
      <c r="B180" s="201"/>
      <c r="D180" s="202" t="s">
        <v>348</v>
      </c>
      <c r="E180" s="203" t="s">
        <v>1</v>
      </c>
      <c r="F180" s="204" t="s">
        <v>7781</v>
      </c>
      <c r="H180" s="205">
        <v>5.0999999999999996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348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329</v>
      </c>
    </row>
    <row r="181" spans="1:65" s="13" customFormat="1" ht="11.25">
      <c r="B181" s="201"/>
      <c r="D181" s="202" t="s">
        <v>348</v>
      </c>
      <c r="E181" s="203" t="s">
        <v>1</v>
      </c>
      <c r="F181" s="204" t="s">
        <v>7782</v>
      </c>
      <c r="H181" s="205">
        <v>9.5399999999999991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348</v>
      </c>
      <c r="AU181" s="203" t="s">
        <v>96</v>
      </c>
      <c r="AV181" s="13" t="s">
        <v>96</v>
      </c>
      <c r="AW181" s="13" t="s">
        <v>4</v>
      </c>
      <c r="AX181" s="13" t="s">
        <v>83</v>
      </c>
      <c r="AY181" s="203" t="s">
        <v>329</v>
      </c>
    </row>
    <row r="182" spans="1:65" s="15" customFormat="1" ht="11.25">
      <c r="B182" s="217"/>
      <c r="D182" s="202" t="s">
        <v>348</v>
      </c>
      <c r="E182" s="218" t="s">
        <v>1</v>
      </c>
      <c r="F182" s="219" t="s">
        <v>380</v>
      </c>
      <c r="H182" s="220">
        <v>15.239999999999998</v>
      </c>
      <c r="I182" s="221"/>
      <c r="J182" s="221"/>
      <c r="M182" s="217"/>
      <c r="N182" s="222"/>
      <c r="O182" s="223"/>
      <c r="P182" s="223"/>
      <c r="Q182" s="223"/>
      <c r="R182" s="223"/>
      <c r="S182" s="223"/>
      <c r="T182" s="223"/>
      <c r="U182" s="223"/>
      <c r="V182" s="223"/>
      <c r="W182" s="223"/>
      <c r="X182" s="224"/>
      <c r="AT182" s="218" t="s">
        <v>348</v>
      </c>
      <c r="AU182" s="218" t="s">
        <v>96</v>
      </c>
      <c r="AV182" s="15" t="s">
        <v>335</v>
      </c>
      <c r="AW182" s="15" t="s">
        <v>4</v>
      </c>
      <c r="AX182" s="15" t="s">
        <v>90</v>
      </c>
      <c r="AY182" s="218" t="s">
        <v>329</v>
      </c>
    </row>
    <row r="183" spans="1:65" s="2" customFormat="1" ht="24.2" customHeight="1">
      <c r="A183" s="37"/>
      <c r="B183" s="153"/>
      <c r="C183" s="187" t="s">
        <v>459</v>
      </c>
      <c r="D183" s="187" t="s">
        <v>331</v>
      </c>
      <c r="E183" s="188" t="s">
        <v>7783</v>
      </c>
      <c r="F183" s="189" t="s">
        <v>7784</v>
      </c>
      <c r="G183" s="190" t="s">
        <v>362</v>
      </c>
      <c r="H183" s="191">
        <v>0.5</v>
      </c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335</v>
      </c>
      <c r="AT183" s="199" t="s">
        <v>331</v>
      </c>
      <c r="AU183" s="199" t="s">
        <v>96</v>
      </c>
      <c r="AY183" s="19" t="s">
        <v>329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335</v>
      </c>
      <c r="BM183" s="199" t="s">
        <v>583</v>
      </c>
    </row>
    <row r="184" spans="1:65" s="13" customFormat="1" ht="11.25">
      <c r="B184" s="201"/>
      <c r="D184" s="202" t="s">
        <v>348</v>
      </c>
      <c r="E184" s="203" t="s">
        <v>1</v>
      </c>
      <c r="F184" s="204" t="s">
        <v>7785</v>
      </c>
      <c r="H184" s="205">
        <v>0.5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348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329</v>
      </c>
    </row>
    <row r="185" spans="1:65" s="15" customFormat="1" ht="11.25">
      <c r="B185" s="217"/>
      <c r="D185" s="202" t="s">
        <v>348</v>
      </c>
      <c r="E185" s="218" t="s">
        <v>1</v>
      </c>
      <c r="F185" s="219" t="s">
        <v>380</v>
      </c>
      <c r="H185" s="220">
        <v>0.5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348</v>
      </c>
      <c r="AU185" s="218" t="s">
        <v>96</v>
      </c>
      <c r="AV185" s="15" t="s">
        <v>335</v>
      </c>
      <c r="AW185" s="15" t="s">
        <v>4</v>
      </c>
      <c r="AX185" s="15" t="s">
        <v>90</v>
      </c>
      <c r="AY185" s="218" t="s">
        <v>329</v>
      </c>
    </row>
    <row r="186" spans="1:65" s="2" customFormat="1" ht="24.2" customHeight="1">
      <c r="A186" s="37"/>
      <c r="B186" s="153"/>
      <c r="C186" s="187" t="s">
        <v>464</v>
      </c>
      <c r="D186" s="187" t="s">
        <v>331</v>
      </c>
      <c r="E186" s="188" t="s">
        <v>7786</v>
      </c>
      <c r="F186" s="189" t="s">
        <v>7787</v>
      </c>
      <c r="G186" s="190" t="s">
        <v>334</v>
      </c>
      <c r="H186" s="191">
        <v>4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335</v>
      </c>
      <c r="AT186" s="199" t="s">
        <v>331</v>
      </c>
      <c r="AU186" s="199" t="s">
        <v>96</v>
      </c>
      <c r="AY186" s="19" t="s">
        <v>329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335</v>
      </c>
      <c r="BM186" s="199" t="s">
        <v>595</v>
      </c>
    </row>
    <row r="187" spans="1:65" s="12" customFormat="1" ht="22.9" customHeight="1">
      <c r="B187" s="173"/>
      <c r="D187" s="174" t="s">
        <v>82</v>
      </c>
      <c r="E187" s="185" t="s">
        <v>7519</v>
      </c>
      <c r="F187" s="185" t="s">
        <v>7788</v>
      </c>
      <c r="I187" s="176"/>
      <c r="J187" s="176"/>
      <c r="K187" s="186">
        <f>BK187</f>
        <v>0</v>
      </c>
      <c r="M187" s="173"/>
      <c r="N187" s="178"/>
      <c r="O187" s="179"/>
      <c r="P187" s="179"/>
      <c r="Q187" s="180">
        <f>SUM(Q188:Q235)</f>
        <v>0</v>
      </c>
      <c r="R187" s="180">
        <f>SUM(R188:R235)</f>
        <v>0</v>
      </c>
      <c r="S187" s="179"/>
      <c r="T187" s="181">
        <f>SUM(T188:T235)</f>
        <v>0</v>
      </c>
      <c r="U187" s="179"/>
      <c r="V187" s="181">
        <f>SUM(V188:V235)</f>
        <v>0</v>
      </c>
      <c r="W187" s="179"/>
      <c r="X187" s="182">
        <f>SUM(X188:X235)</f>
        <v>0</v>
      </c>
      <c r="AR187" s="174" t="s">
        <v>90</v>
      </c>
      <c r="AT187" s="183" t="s">
        <v>82</v>
      </c>
      <c r="AU187" s="183" t="s">
        <v>90</v>
      </c>
      <c r="AY187" s="174" t="s">
        <v>329</v>
      </c>
      <c r="BK187" s="184">
        <f>SUM(BK188:BK235)</f>
        <v>0</v>
      </c>
    </row>
    <row r="188" spans="1:65" s="2" customFormat="1" ht="24.2" customHeight="1">
      <c r="A188" s="37"/>
      <c r="B188" s="153"/>
      <c r="C188" s="187" t="s">
        <v>468</v>
      </c>
      <c r="D188" s="187" t="s">
        <v>331</v>
      </c>
      <c r="E188" s="188" t="s">
        <v>7789</v>
      </c>
      <c r="F188" s="189" t="s">
        <v>7790</v>
      </c>
      <c r="G188" s="190" t="s">
        <v>342</v>
      </c>
      <c r="H188" s="191">
        <v>68</v>
      </c>
      <c r="I188" s="192"/>
      <c r="J188" s="192"/>
      <c r="K188" s="191">
        <f t="shared" ref="K188:K235" si="6">ROUND(P188*H188,3)</f>
        <v>0</v>
      </c>
      <c r="L188" s="193"/>
      <c r="M188" s="38"/>
      <c r="N188" s="194" t="s">
        <v>1</v>
      </c>
      <c r="O188" s="195" t="s">
        <v>47</v>
      </c>
      <c r="P188" s="196">
        <f t="shared" ref="P188:P235" si="7">I188+J188</f>
        <v>0</v>
      </c>
      <c r="Q188" s="196">
        <f t="shared" ref="Q188:Q235" si="8">ROUND(I188*H188,3)</f>
        <v>0</v>
      </c>
      <c r="R188" s="196">
        <f t="shared" ref="R188:R235" si="9">ROUND(J188*H188,3)</f>
        <v>0</v>
      </c>
      <c r="S188" s="66"/>
      <c r="T188" s="197">
        <f t="shared" ref="T188:T235" si="10">S188*H188</f>
        <v>0</v>
      </c>
      <c r="U188" s="197">
        <v>0</v>
      </c>
      <c r="V188" s="197">
        <f t="shared" ref="V188:V235" si="11">U188*H188</f>
        <v>0</v>
      </c>
      <c r="W188" s="197">
        <v>0</v>
      </c>
      <c r="X188" s="198">
        <f t="shared" ref="X188:X235" si="12"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335</v>
      </c>
      <c r="AT188" s="199" t="s">
        <v>331</v>
      </c>
      <c r="AU188" s="199" t="s">
        <v>96</v>
      </c>
      <c r="AY188" s="19" t="s">
        <v>329</v>
      </c>
      <c r="BE188" s="115">
        <f t="shared" ref="BE188:BE235" si="13">IF(O188="základná",K188,0)</f>
        <v>0</v>
      </c>
      <c r="BF188" s="115">
        <f t="shared" ref="BF188:BF235" si="14">IF(O188="znížená",K188,0)</f>
        <v>0</v>
      </c>
      <c r="BG188" s="115">
        <f t="shared" ref="BG188:BG235" si="15">IF(O188="zákl. prenesená",K188,0)</f>
        <v>0</v>
      </c>
      <c r="BH188" s="115">
        <f t="shared" ref="BH188:BH235" si="16">IF(O188="zníž. prenesená",K188,0)</f>
        <v>0</v>
      </c>
      <c r="BI188" s="115">
        <f t="shared" ref="BI188:BI235" si="17">IF(O188="nulová",K188,0)</f>
        <v>0</v>
      </c>
      <c r="BJ188" s="19" t="s">
        <v>96</v>
      </c>
      <c r="BK188" s="200">
        <f t="shared" ref="BK188:BK235" si="18">ROUND(P188*H188,3)</f>
        <v>0</v>
      </c>
      <c r="BL188" s="19" t="s">
        <v>335</v>
      </c>
      <c r="BM188" s="199" t="s">
        <v>618</v>
      </c>
    </row>
    <row r="189" spans="1:65" s="2" customFormat="1" ht="16.5" customHeight="1">
      <c r="A189" s="37"/>
      <c r="B189" s="153"/>
      <c r="C189" s="233" t="s">
        <v>474</v>
      </c>
      <c r="D189" s="233" t="s">
        <v>483</v>
      </c>
      <c r="E189" s="234" t="s">
        <v>7791</v>
      </c>
      <c r="F189" s="235" t="s">
        <v>7792</v>
      </c>
      <c r="G189" s="236" t="s">
        <v>342</v>
      </c>
      <c r="H189" s="237">
        <v>68</v>
      </c>
      <c r="I189" s="238"/>
      <c r="J189" s="239"/>
      <c r="K189" s="237">
        <f t="shared" si="6"/>
        <v>0</v>
      </c>
      <c r="L189" s="239"/>
      <c r="M189" s="240"/>
      <c r="N189" s="241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0</v>
      </c>
      <c r="V189" s="197">
        <f t="shared" si="11"/>
        <v>0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364</v>
      </c>
      <c r="AT189" s="199" t="s">
        <v>483</v>
      </c>
      <c r="AU189" s="199" t="s">
        <v>96</v>
      </c>
      <c r="AY189" s="19" t="s">
        <v>329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335</v>
      </c>
      <c r="BM189" s="199" t="s">
        <v>633</v>
      </c>
    </row>
    <row r="190" spans="1:65" s="2" customFormat="1" ht="24.2" customHeight="1">
      <c r="A190" s="37"/>
      <c r="B190" s="153"/>
      <c r="C190" s="187" t="s">
        <v>478</v>
      </c>
      <c r="D190" s="187" t="s">
        <v>331</v>
      </c>
      <c r="E190" s="188" t="s">
        <v>7793</v>
      </c>
      <c r="F190" s="189" t="s">
        <v>7794</v>
      </c>
      <c r="G190" s="190" t="s">
        <v>342</v>
      </c>
      <c r="H190" s="191">
        <v>110</v>
      </c>
      <c r="I190" s="192"/>
      <c r="J190" s="192"/>
      <c r="K190" s="191">
        <f t="shared" si="6"/>
        <v>0</v>
      </c>
      <c r="L190" s="193"/>
      <c r="M190" s="38"/>
      <c r="N190" s="194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0</v>
      </c>
      <c r="V190" s="197">
        <f t="shared" si="11"/>
        <v>0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335</v>
      </c>
      <c r="AT190" s="199" t="s">
        <v>331</v>
      </c>
      <c r="AU190" s="199" t="s">
        <v>96</v>
      </c>
      <c r="AY190" s="19" t="s">
        <v>329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335</v>
      </c>
      <c r="BM190" s="199" t="s">
        <v>643</v>
      </c>
    </row>
    <row r="191" spans="1:65" s="2" customFormat="1" ht="16.5" customHeight="1">
      <c r="A191" s="37"/>
      <c r="B191" s="153"/>
      <c r="C191" s="233" t="s">
        <v>8</v>
      </c>
      <c r="D191" s="233" t="s">
        <v>483</v>
      </c>
      <c r="E191" s="234" t="s">
        <v>7795</v>
      </c>
      <c r="F191" s="235" t="s">
        <v>7796</v>
      </c>
      <c r="G191" s="236" t="s">
        <v>342</v>
      </c>
      <c r="H191" s="237">
        <v>110</v>
      </c>
      <c r="I191" s="238"/>
      <c r="J191" s="239"/>
      <c r="K191" s="237">
        <f t="shared" si="6"/>
        <v>0</v>
      </c>
      <c r="L191" s="239"/>
      <c r="M191" s="240"/>
      <c r="N191" s="241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0</v>
      </c>
      <c r="V191" s="197">
        <f t="shared" si="11"/>
        <v>0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364</v>
      </c>
      <c r="AT191" s="199" t="s">
        <v>483</v>
      </c>
      <c r="AU191" s="199" t="s">
        <v>96</v>
      </c>
      <c r="AY191" s="19" t="s">
        <v>329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335</v>
      </c>
      <c r="BM191" s="199" t="s">
        <v>652</v>
      </c>
    </row>
    <row r="192" spans="1:65" s="2" customFormat="1" ht="24.2" customHeight="1">
      <c r="A192" s="37"/>
      <c r="B192" s="153"/>
      <c r="C192" s="187" t="s">
        <v>489</v>
      </c>
      <c r="D192" s="187" t="s">
        <v>331</v>
      </c>
      <c r="E192" s="188" t="s">
        <v>7797</v>
      </c>
      <c r="F192" s="189" t="s">
        <v>7798</v>
      </c>
      <c r="G192" s="190" t="s">
        <v>646</v>
      </c>
      <c r="H192" s="191">
        <v>2</v>
      </c>
      <c r="I192" s="192"/>
      <c r="J192" s="192"/>
      <c r="K192" s="191">
        <f t="shared" si="6"/>
        <v>0</v>
      </c>
      <c r="L192" s="193"/>
      <c r="M192" s="38"/>
      <c r="N192" s="194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0</v>
      </c>
      <c r="V192" s="197">
        <f t="shared" si="11"/>
        <v>0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335</v>
      </c>
      <c r="AT192" s="199" t="s">
        <v>331</v>
      </c>
      <c r="AU192" s="199" t="s">
        <v>96</v>
      </c>
      <c r="AY192" s="19" t="s">
        <v>329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335</v>
      </c>
      <c r="BM192" s="199" t="s">
        <v>665</v>
      </c>
    </row>
    <row r="193" spans="1:65" s="2" customFormat="1" ht="21.75" customHeight="1">
      <c r="A193" s="37"/>
      <c r="B193" s="153"/>
      <c r="C193" s="233" t="s">
        <v>494</v>
      </c>
      <c r="D193" s="233" t="s">
        <v>483</v>
      </c>
      <c r="E193" s="234" t="s">
        <v>7799</v>
      </c>
      <c r="F193" s="235" t="s">
        <v>7800</v>
      </c>
      <c r="G193" s="236" t="s">
        <v>646</v>
      </c>
      <c r="H193" s="237">
        <v>2</v>
      </c>
      <c r="I193" s="238"/>
      <c r="J193" s="239"/>
      <c r="K193" s="237">
        <f t="shared" si="6"/>
        <v>0</v>
      </c>
      <c r="L193" s="239"/>
      <c r="M193" s="240"/>
      <c r="N193" s="241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0</v>
      </c>
      <c r="V193" s="197">
        <f t="shared" si="11"/>
        <v>0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364</v>
      </c>
      <c r="AT193" s="199" t="s">
        <v>483</v>
      </c>
      <c r="AU193" s="199" t="s">
        <v>96</v>
      </c>
      <c r="AY193" s="19" t="s">
        <v>329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335</v>
      </c>
      <c r="BM193" s="199" t="s">
        <v>685</v>
      </c>
    </row>
    <row r="194" spans="1:65" s="2" customFormat="1" ht="24.2" customHeight="1">
      <c r="A194" s="37"/>
      <c r="B194" s="153"/>
      <c r="C194" s="233" t="s">
        <v>514</v>
      </c>
      <c r="D194" s="233" t="s">
        <v>483</v>
      </c>
      <c r="E194" s="234" t="s">
        <v>7801</v>
      </c>
      <c r="F194" s="235" t="s">
        <v>7802</v>
      </c>
      <c r="G194" s="236" t="s">
        <v>646</v>
      </c>
      <c r="H194" s="237">
        <v>2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0</v>
      </c>
      <c r="V194" s="197">
        <f t="shared" si="11"/>
        <v>0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364</v>
      </c>
      <c r="AT194" s="199" t="s">
        <v>483</v>
      </c>
      <c r="AU194" s="199" t="s">
        <v>96</v>
      </c>
      <c r="AY194" s="19" t="s">
        <v>329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335</v>
      </c>
      <c r="BM194" s="199" t="s">
        <v>695</v>
      </c>
    </row>
    <row r="195" spans="1:65" s="2" customFormat="1" ht="24.2" customHeight="1">
      <c r="A195" s="37"/>
      <c r="B195" s="153"/>
      <c r="C195" s="187" t="s">
        <v>522</v>
      </c>
      <c r="D195" s="187" t="s">
        <v>331</v>
      </c>
      <c r="E195" s="188" t="s">
        <v>7803</v>
      </c>
      <c r="F195" s="189" t="s">
        <v>7804</v>
      </c>
      <c r="G195" s="190" t="s">
        <v>646</v>
      </c>
      <c r="H195" s="191">
        <v>2</v>
      </c>
      <c r="I195" s="192"/>
      <c r="J195" s="192"/>
      <c r="K195" s="191">
        <f t="shared" si="6"/>
        <v>0</v>
      </c>
      <c r="L195" s="193"/>
      <c r="M195" s="38"/>
      <c r="N195" s="194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0</v>
      </c>
      <c r="V195" s="197">
        <f t="shared" si="11"/>
        <v>0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335</v>
      </c>
      <c r="AT195" s="199" t="s">
        <v>331</v>
      </c>
      <c r="AU195" s="199" t="s">
        <v>96</v>
      </c>
      <c r="AY195" s="19" t="s">
        <v>329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335</v>
      </c>
      <c r="BM195" s="199" t="s">
        <v>704</v>
      </c>
    </row>
    <row r="196" spans="1:65" s="2" customFormat="1" ht="21.75" customHeight="1">
      <c r="A196" s="37"/>
      <c r="B196" s="153"/>
      <c r="C196" s="233" t="s">
        <v>529</v>
      </c>
      <c r="D196" s="233" t="s">
        <v>483</v>
      </c>
      <c r="E196" s="234" t="s">
        <v>7805</v>
      </c>
      <c r="F196" s="235" t="s">
        <v>7806</v>
      </c>
      <c r="G196" s="236" t="s">
        <v>646</v>
      </c>
      <c r="H196" s="237">
        <v>2</v>
      </c>
      <c r="I196" s="238"/>
      <c r="J196" s="239"/>
      <c r="K196" s="237">
        <f t="shared" si="6"/>
        <v>0</v>
      </c>
      <c r="L196" s="239"/>
      <c r="M196" s="240"/>
      <c r="N196" s="241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0</v>
      </c>
      <c r="V196" s="197">
        <f t="shared" si="11"/>
        <v>0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364</v>
      </c>
      <c r="AT196" s="199" t="s">
        <v>483</v>
      </c>
      <c r="AU196" s="199" t="s">
        <v>96</v>
      </c>
      <c r="AY196" s="19" t="s">
        <v>329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335</v>
      </c>
      <c r="BM196" s="199" t="s">
        <v>722</v>
      </c>
    </row>
    <row r="197" spans="1:65" s="2" customFormat="1" ht="21.75" customHeight="1">
      <c r="A197" s="37"/>
      <c r="B197" s="153"/>
      <c r="C197" s="233" t="s">
        <v>540</v>
      </c>
      <c r="D197" s="233" t="s">
        <v>483</v>
      </c>
      <c r="E197" s="234" t="s">
        <v>7807</v>
      </c>
      <c r="F197" s="235" t="s">
        <v>7808</v>
      </c>
      <c r="G197" s="236" t="s">
        <v>646</v>
      </c>
      <c r="H197" s="237">
        <v>2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0</v>
      </c>
      <c r="V197" s="197">
        <f t="shared" si="11"/>
        <v>0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364</v>
      </c>
      <c r="AT197" s="199" t="s">
        <v>483</v>
      </c>
      <c r="AU197" s="199" t="s">
        <v>96</v>
      </c>
      <c r="AY197" s="19" t="s">
        <v>329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335</v>
      </c>
      <c r="BM197" s="199" t="s">
        <v>731</v>
      </c>
    </row>
    <row r="198" spans="1:65" s="2" customFormat="1" ht="24.2" customHeight="1">
      <c r="A198" s="37"/>
      <c r="B198" s="153"/>
      <c r="C198" s="187" t="s">
        <v>550</v>
      </c>
      <c r="D198" s="187" t="s">
        <v>331</v>
      </c>
      <c r="E198" s="188" t="s">
        <v>7809</v>
      </c>
      <c r="F198" s="189" t="s">
        <v>7810</v>
      </c>
      <c r="G198" s="190" t="s">
        <v>646</v>
      </c>
      <c r="H198" s="191">
        <v>2</v>
      </c>
      <c r="I198" s="192"/>
      <c r="J198" s="192"/>
      <c r="K198" s="191">
        <f t="shared" si="6"/>
        <v>0</v>
      </c>
      <c r="L198" s="193"/>
      <c r="M198" s="38"/>
      <c r="N198" s="194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0</v>
      </c>
      <c r="V198" s="197">
        <f t="shared" si="11"/>
        <v>0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335</v>
      </c>
      <c r="AT198" s="199" t="s">
        <v>331</v>
      </c>
      <c r="AU198" s="199" t="s">
        <v>96</v>
      </c>
      <c r="AY198" s="19" t="s">
        <v>329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335</v>
      </c>
      <c r="BM198" s="199" t="s">
        <v>751</v>
      </c>
    </row>
    <row r="199" spans="1:65" s="2" customFormat="1" ht="24.2" customHeight="1">
      <c r="A199" s="37"/>
      <c r="B199" s="153"/>
      <c r="C199" s="233" t="s">
        <v>564</v>
      </c>
      <c r="D199" s="233" t="s">
        <v>483</v>
      </c>
      <c r="E199" s="234" t="s">
        <v>7811</v>
      </c>
      <c r="F199" s="235" t="s">
        <v>7812</v>
      </c>
      <c r="G199" s="236" t="s">
        <v>646</v>
      </c>
      <c r="H199" s="237">
        <v>2</v>
      </c>
      <c r="I199" s="238"/>
      <c r="J199" s="239"/>
      <c r="K199" s="237">
        <f t="shared" si="6"/>
        <v>0</v>
      </c>
      <c r="L199" s="239"/>
      <c r="M199" s="240"/>
      <c r="N199" s="241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0</v>
      </c>
      <c r="V199" s="197">
        <f t="shared" si="11"/>
        <v>0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364</v>
      </c>
      <c r="AT199" s="199" t="s">
        <v>483</v>
      </c>
      <c r="AU199" s="199" t="s">
        <v>96</v>
      </c>
      <c r="AY199" s="19" t="s">
        <v>329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335</v>
      </c>
      <c r="BM199" s="199" t="s">
        <v>761</v>
      </c>
    </row>
    <row r="200" spans="1:65" s="2" customFormat="1" ht="24.2" customHeight="1">
      <c r="A200" s="37"/>
      <c r="B200" s="153"/>
      <c r="C200" s="233" t="s">
        <v>577</v>
      </c>
      <c r="D200" s="233" t="s">
        <v>483</v>
      </c>
      <c r="E200" s="234" t="s">
        <v>7813</v>
      </c>
      <c r="F200" s="235" t="s">
        <v>7814</v>
      </c>
      <c r="G200" s="236" t="s">
        <v>646</v>
      </c>
      <c r="H200" s="237">
        <v>2</v>
      </c>
      <c r="I200" s="238"/>
      <c r="J200" s="239"/>
      <c r="K200" s="237">
        <f t="shared" si="6"/>
        <v>0</v>
      </c>
      <c r="L200" s="239"/>
      <c r="M200" s="240"/>
      <c r="N200" s="241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0</v>
      </c>
      <c r="V200" s="197">
        <f t="shared" si="11"/>
        <v>0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364</v>
      </c>
      <c r="AT200" s="199" t="s">
        <v>483</v>
      </c>
      <c r="AU200" s="199" t="s">
        <v>96</v>
      </c>
      <c r="AY200" s="19" t="s">
        <v>329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335</v>
      </c>
      <c r="BM200" s="199" t="s">
        <v>775</v>
      </c>
    </row>
    <row r="201" spans="1:65" s="2" customFormat="1" ht="16.5" customHeight="1">
      <c r="A201" s="37"/>
      <c r="B201" s="153"/>
      <c r="C201" s="187" t="s">
        <v>583</v>
      </c>
      <c r="D201" s="187" t="s">
        <v>331</v>
      </c>
      <c r="E201" s="188" t="s">
        <v>7815</v>
      </c>
      <c r="F201" s="189" t="s">
        <v>7816</v>
      </c>
      <c r="G201" s="190" t="s">
        <v>646</v>
      </c>
      <c r="H201" s="191">
        <v>2</v>
      </c>
      <c r="I201" s="192"/>
      <c r="J201" s="192"/>
      <c r="K201" s="191">
        <f t="shared" si="6"/>
        <v>0</v>
      </c>
      <c r="L201" s="193"/>
      <c r="M201" s="38"/>
      <c r="N201" s="194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0</v>
      </c>
      <c r="V201" s="197">
        <f t="shared" si="11"/>
        <v>0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335</v>
      </c>
      <c r="AT201" s="199" t="s">
        <v>331</v>
      </c>
      <c r="AU201" s="199" t="s">
        <v>96</v>
      </c>
      <c r="AY201" s="19" t="s">
        <v>329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335</v>
      </c>
      <c r="BM201" s="199" t="s">
        <v>795</v>
      </c>
    </row>
    <row r="202" spans="1:65" s="2" customFormat="1" ht="21.75" customHeight="1">
      <c r="A202" s="37"/>
      <c r="B202" s="153"/>
      <c r="C202" s="233" t="s">
        <v>588</v>
      </c>
      <c r="D202" s="233" t="s">
        <v>483</v>
      </c>
      <c r="E202" s="234" t="s">
        <v>7817</v>
      </c>
      <c r="F202" s="235" t="s">
        <v>7818</v>
      </c>
      <c r="G202" s="236" t="s">
        <v>646</v>
      </c>
      <c r="H202" s="237">
        <v>2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0</v>
      </c>
      <c r="V202" s="197">
        <f t="shared" si="11"/>
        <v>0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364</v>
      </c>
      <c r="AT202" s="199" t="s">
        <v>483</v>
      </c>
      <c r="AU202" s="199" t="s">
        <v>96</v>
      </c>
      <c r="AY202" s="19" t="s">
        <v>329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335</v>
      </c>
      <c r="BM202" s="199" t="s">
        <v>803</v>
      </c>
    </row>
    <row r="203" spans="1:65" s="2" customFormat="1" ht="16.5" customHeight="1">
      <c r="A203" s="37"/>
      <c r="B203" s="153"/>
      <c r="C203" s="187" t="s">
        <v>595</v>
      </c>
      <c r="D203" s="187" t="s">
        <v>331</v>
      </c>
      <c r="E203" s="188" t="s">
        <v>7819</v>
      </c>
      <c r="F203" s="189" t="s">
        <v>7820</v>
      </c>
      <c r="G203" s="190" t="s">
        <v>646</v>
      </c>
      <c r="H203" s="191">
        <v>1</v>
      </c>
      <c r="I203" s="192"/>
      <c r="J203" s="192"/>
      <c r="K203" s="191">
        <f t="shared" si="6"/>
        <v>0</v>
      </c>
      <c r="L203" s="193"/>
      <c r="M203" s="38"/>
      <c r="N203" s="194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0</v>
      </c>
      <c r="V203" s="197">
        <f t="shared" si="11"/>
        <v>0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335</v>
      </c>
      <c r="AT203" s="199" t="s">
        <v>331</v>
      </c>
      <c r="AU203" s="199" t="s">
        <v>96</v>
      </c>
      <c r="AY203" s="19" t="s">
        <v>329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335</v>
      </c>
      <c r="BM203" s="199" t="s">
        <v>821</v>
      </c>
    </row>
    <row r="204" spans="1:65" s="2" customFormat="1" ht="21.75" customHeight="1">
      <c r="A204" s="37"/>
      <c r="B204" s="153"/>
      <c r="C204" s="233" t="s">
        <v>601</v>
      </c>
      <c r="D204" s="233" t="s">
        <v>483</v>
      </c>
      <c r="E204" s="234" t="s">
        <v>7821</v>
      </c>
      <c r="F204" s="235" t="s">
        <v>7822</v>
      </c>
      <c r="G204" s="236" t="s">
        <v>646</v>
      </c>
      <c r="H204" s="237">
        <v>1</v>
      </c>
      <c r="I204" s="238"/>
      <c r="J204" s="239"/>
      <c r="K204" s="237">
        <f t="shared" si="6"/>
        <v>0</v>
      </c>
      <c r="L204" s="239"/>
      <c r="M204" s="240"/>
      <c r="N204" s="241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0</v>
      </c>
      <c r="V204" s="197">
        <f t="shared" si="11"/>
        <v>0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364</v>
      </c>
      <c r="AT204" s="199" t="s">
        <v>483</v>
      </c>
      <c r="AU204" s="199" t="s">
        <v>96</v>
      </c>
      <c r="AY204" s="19" t="s">
        <v>329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335</v>
      </c>
      <c r="BM204" s="199" t="s">
        <v>830</v>
      </c>
    </row>
    <row r="205" spans="1:65" s="2" customFormat="1" ht="16.5" customHeight="1">
      <c r="A205" s="37"/>
      <c r="B205" s="153"/>
      <c r="C205" s="187" t="s">
        <v>618</v>
      </c>
      <c r="D205" s="187" t="s">
        <v>331</v>
      </c>
      <c r="E205" s="188" t="s">
        <v>7823</v>
      </c>
      <c r="F205" s="189" t="s">
        <v>7824</v>
      </c>
      <c r="G205" s="190" t="s">
        <v>646</v>
      </c>
      <c r="H205" s="191">
        <v>1</v>
      </c>
      <c r="I205" s="192"/>
      <c r="J205" s="192"/>
      <c r="K205" s="191">
        <f t="shared" si="6"/>
        <v>0</v>
      </c>
      <c r="L205" s="193"/>
      <c r="M205" s="38"/>
      <c r="N205" s="194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0</v>
      </c>
      <c r="V205" s="197">
        <f t="shared" si="11"/>
        <v>0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335</v>
      </c>
      <c r="AT205" s="199" t="s">
        <v>331</v>
      </c>
      <c r="AU205" s="199" t="s">
        <v>96</v>
      </c>
      <c r="AY205" s="19" t="s">
        <v>329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335</v>
      </c>
      <c r="BM205" s="199" t="s">
        <v>839</v>
      </c>
    </row>
    <row r="206" spans="1:65" s="2" customFormat="1" ht="21.75" customHeight="1">
      <c r="A206" s="37"/>
      <c r="B206" s="153"/>
      <c r="C206" s="233" t="s">
        <v>629</v>
      </c>
      <c r="D206" s="233" t="s">
        <v>483</v>
      </c>
      <c r="E206" s="234" t="s">
        <v>7825</v>
      </c>
      <c r="F206" s="235" t="s">
        <v>7826</v>
      </c>
      <c r="G206" s="236" t="s">
        <v>646</v>
      </c>
      <c r="H206" s="237">
        <v>1</v>
      </c>
      <c r="I206" s="238"/>
      <c r="J206" s="239"/>
      <c r="K206" s="237">
        <f t="shared" si="6"/>
        <v>0</v>
      </c>
      <c r="L206" s="239"/>
      <c r="M206" s="240"/>
      <c r="N206" s="241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0</v>
      </c>
      <c r="V206" s="197">
        <f t="shared" si="11"/>
        <v>0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364</v>
      </c>
      <c r="AT206" s="199" t="s">
        <v>483</v>
      </c>
      <c r="AU206" s="199" t="s">
        <v>96</v>
      </c>
      <c r="AY206" s="19" t="s">
        <v>329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335</v>
      </c>
      <c r="BM206" s="199" t="s">
        <v>851</v>
      </c>
    </row>
    <row r="207" spans="1:65" s="2" customFormat="1" ht="16.5" customHeight="1">
      <c r="A207" s="37"/>
      <c r="B207" s="153"/>
      <c r="C207" s="187" t="s">
        <v>633</v>
      </c>
      <c r="D207" s="187" t="s">
        <v>331</v>
      </c>
      <c r="E207" s="188" t="s">
        <v>7827</v>
      </c>
      <c r="F207" s="189" t="s">
        <v>7828</v>
      </c>
      <c r="G207" s="190" t="s">
        <v>646</v>
      </c>
      <c r="H207" s="191">
        <v>1</v>
      </c>
      <c r="I207" s="192"/>
      <c r="J207" s="192"/>
      <c r="K207" s="191">
        <f t="shared" si="6"/>
        <v>0</v>
      </c>
      <c r="L207" s="193"/>
      <c r="M207" s="38"/>
      <c r="N207" s="194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0</v>
      </c>
      <c r="V207" s="197">
        <f t="shared" si="11"/>
        <v>0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335</v>
      </c>
      <c r="AT207" s="199" t="s">
        <v>331</v>
      </c>
      <c r="AU207" s="199" t="s">
        <v>96</v>
      </c>
      <c r="AY207" s="19" t="s">
        <v>329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335</v>
      </c>
      <c r="BM207" s="199" t="s">
        <v>887</v>
      </c>
    </row>
    <row r="208" spans="1:65" s="2" customFormat="1" ht="24.2" customHeight="1">
      <c r="A208" s="37"/>
      <c r="B208" s="153"/>
      <c r="C208" s="233" t="s">
        <v>639</v>
      </c>
      <c r="D208" s="233" t="s">
        <v>483</v>
      </c>
      <c r="E208" s="234" t="s">
        <v>7829</v>
      </c>
      <c r="F208" s="235" t="s">
        <v>7830</v>
      </c>
      <c r="G208" s="236" t="s">
        <v>646</v>
      </c>
      <c r="H208" s="237">
        <v>1</v>
      </c>
      <c r="I208" s="238"/>
      <c r="J208" s="239"/>
      <c r="K208" s="237">
        <f t="shared" si="6"/>
        <v>0</v>
      </c>
      <c r="L208" s="239"/>
      <c r="M208" s="240"/>
      <c r="N208" s="241" t="s">
        <v>1</v>
      </c>
      <c r="O208" s="195" t="s">
        <v>47</v>
      </c>
      <c r="P208" s="196">
        <f t="shared" si="7"/>
        <v>0</v>
      </c>
      <c r="Q208" s="196">
        <f t="shared" si="8"/>
        <v>0</v>
      </c>
      <c r="R208" s="196">
        <f t="shared" si="9"/>
        <v>0</v>
      </c>
      <c r="S208" s="66"/>
      <c r="T208" s="197">
        <f t="shared" si="10"/>
        <v>0</v>
      </c>
      <c r="U208" s="197">
        <v>0</v>
      </c>
      <c r="V208" s="197">
        <f t="shared" si="11"/>
        <v>0</v>
      </c>
      <c r="W208" s="197">
        <v>0</v>
      </c>
      <c r="X208" s="198">
        <f t="shared" si="12"/>
        <v>0</v>
      </c>
      <c r="Y208" s="37"/>
      <c r="Z208" s="37"/>
      <c r="AA208" s="37"/>
      <c r="AB208" s="37"/>
      <c r="AC208" s="37"/>
      <c r="AD208" s="37"/>
      <c r="AE208" s="37"/>
      <c r="AR208" s="199" t="s">
        <v>364</v>
      </c>
      <c r="AT208" s="199" t="s">
        <v>483</v>
      </c>
      <c r="AU208" s="199" t="s">
        <v>96</v>
      </c>
      <c r="AY208" s="19" t="s">
        <v>329</v>
      </c>
      <c r="BE208" s="115">
        <f t="shared" si="13"/>
        <v>0</v>
      </c>
      <c r="BF208" s="115">
        <f t="shared" si="14"/>
        <v>0</v>
      </c>
      <c r="BG208" s="115">
        <f t="shared" si="15"/>
        <v>0</v>
      </c>
      <c r="BH208" s="115">
        <f t="shared" si="16"/>
        <v>0</v>
      </c>
      <c r="BI208" s="115">
        <f t="shared" si="17"/>
        <v>0</v>
      </c>
      <c r="BJ208" s="19" t="s">
        <v>96</v>
      </c>
      <c r="BK208" s="200">
        <f t="shared" si="18"/>
        <v>0</v>
      </c>
      <c r="BL208" s="19" t="s">
        <v>335</v>
      </c>
      <c r="BM208" s="199" t="s">
        <v>901</v>
      </c>
    </row>
    <row r="209" spans="1:65" s="2" customFormat="1" ht="16.5" customHeight="1">
      <c r="A209" s="37"/>
      <c r="B209" s="153"/>
      <c r="C209" s="187" t="s">
        <v>643</v>
      </c>
      <c r="D209" s="187" t="s">
        <v>331</v>
      </c>
      <c r="E209" s="188" t="s">
        <v>7831</v>
      </c>
      <c r="F209" s="189" t="s">
        <v>7832</v>
      </c>
      <c r="G209" s="190" t="s">
        <v>646</v>
      </c>
      <c r="H209" s="191">
        <v>1</v>
      </c>
      <c r="I209" s="192"/>
      <c r="J209" s="192"/>
      <c r="K209" s="191">
        <f t="shared" si="6"/>
        <v>0</v>
      </c>
      <c r="L209" s="193"/>
      <c r="M209" s="38"/>
      <c r="N209" s="194" t="s">
        <v>1</v>
      </c>
      <c r="O209" s="195" t="s">
        <v>47</v>
      </c>
      <c r="P209" s="196">
        <f t="shared" si="7"/>
        <v>0</v>
      </c>
      <c r="Q209" s="196">
        <f t="shared" si="8"/>
        <v>0</v>
      </c>
      <c r="R209" s="196">
        <f t="shared" si="9"/>
        <v>0</v>
      </c>
      <c r="S209" s="66"/>
      <c r="T209" s="197">
        <f t="shared" si="10"/>
        <v>0</v>
      </c>
      <c r="U209" s="197">
        <v>0</v>
      </c>
      <c r="V209" s="197">
        <f t="shared" si="11"/>
        <v>0</v>
      </c>
      <c r="W209" s="197">
        <v>0</v>
      </c>
      <c r="X209" s="198">
        <f t="shared" si="12"/>
        <v>0</v>
      </c>
      <c r="Y209" s="37"/>
      <c r="Z209" s="37"/>
      <c r="AA209" s="37"/>
      <c r="AB209" s="37"/>
      <c r="AC209" s="37"/>
      <c r="AD209" s="37"/>
      <c r="AE209" s="37"/>
      <c r="AR209" s="199" t="s">
        <v>335</v>
      </c>
      <c r="AT209" s="199" t="s">
        <v>331</v>
      </c>
      <c r="AU209" s="199" t="s">
        <v>96</v>
      </c>
      <c r="AY209" s="19" t="s">
        <v>329</v>
      </c>
      <c r="BE209" s="115">
        <f t="shared" si="13"/>
        <v>0</v>
      </c>
      <c r="BF209" s="115">
        <f t="shared" si="14"/>
        <v>0</v>
      </c>
      <c r="BG209" s="115">
        <f t="shared" si="15"/>
        <v>0</v>
      </c>
      <c r="BH209" s="115">
        <f t="shared" si="16"/>
        <v>0</v>
      </c>
      <c r="BI209" s="115">
        <f t="shared" si="17"/>
        <v>0</v>
      </c>
      <c r="BJ209" s="19" t="s">
        <v>96</v>
      </c>
      <c r="BK209" s="200">
        <f t="shared" si="18"/>
        <v>0</v>
      </c>
      <c r="BL209" s="19" t="s">
        <v>335</v>
      </c>
      <c r="BM209" s="199" t="s">
        <v>913</v>
      </c>
    </row>
    <row r="210" spans="1:65" s="2" customFormat="1" ht="24.2" customHeight="1">
      <c r="A210" s="37"/>
      <c r="B210" s="153"/>
      <c r="C210" s="233" t="s">
        <v>648</v>
      </c>
      <c r="D210" s="233" t="s">
        <v>483</v>
      </c>
      <c r="E210" s="234" t="s">
        <v>7833</v>
      </c>
      <c r="F210" s="235" t="s">
        <v>7834</v>
      </c>
      <c r="G210" s="236" t="s">
        <v>646</v>
      </c>
      <c r="H210" s="237">
        <v>1</v>
      </c>
      <c r="I210" s="238"/>
      <c r="J210" s="239"/>
      <c r="K210" s="237">
        <f t="shared" si="6"/>
        <v>0</v>
      </c>
      <c r="L210" s="239"/>
      <c r="M210" s="240"/>
      <c r="N210" s="241" t="s">
        <v>1</v>
      </c>
      <c r="O210" s="195" t="s">
        <v>47</v>
      </c>
      <c r="P210" s="196">
        <f t="shared" si="7"/>
        <v>0</v>
      </c>
      <c r="Q210" s="196">
        <f t="shared" si="8"/>
        <v>0</v>
      </c>
      <c r="R210" s="196">
        <f t="shared" si="9"/>
        <v>0</v>
      </c>
      <c r="S210" s="66"/>
      <c r="T210" s="197">
        <f t="shared" si="10"/>
        <v>0</v>
      </c>
      <c r="U210" s="197">
        <v>0</v>
      </c>
      <c r="V210" s="197">
        <f t="shared" si="11"/>
        <v>0</v>
      </c>
      <c r="W210" s="197">
        <v>0</v>
      </c>
      <c r="X210" s="198">
        <f t="shared" si="12"/>
        <v>0</v>
      </c>
      <c r="Y210" s="37"/>
      <c r="Z210" s="37"/>
      <c r="AA210" s="37"/>
      <c r="AB210" s="37"/>
      <c r="AC210" s="37"/>
      <c r="AD210" s="37"/>
      <c r="AE210" s="37"/>
      <c r="AR210" s="199" t="s">
        <v>364</v>
      </c>
      <c r="AT210" s="199" t="s">
        <v>483</v>
      </c>
      <c r="AU210" s="199" t="s">
        <v>96</v>
      </c>
      <c r="AY210" s="19" t="s">
        <v>329</v>
      </c>
      <c r="BE210" s="115">
        <f t="shared" si="13"/>
        <v>0</v>
      </c>
      <c r="BF210" s="115">
        <f t="shared" si="14"/>
        <v>0</v>
      </c>
      <c r="BG210" s="115">
        <f t="shared" si="15"/>
        <v>0</v>
      </c>
      <c r="BH210" s="115">
        <f t="shared" si="16"/>
        <v>0</v>
      </c>
      <c r="BI210" s="115">
        <f t="shared" si="17"/>
        <v>0</v>
      </c>
      <c r="BJ210" s="19" t="s">
        <v>96</v>
      </c>
      <c r="BK210" s="200">
        <f t="shared" si="18"/>
        <v>0</v>
      </c>
      <c r="BL210" s="19" t="s">
        <v>335</v>
      </c>
      <c r="BM210" s="199" t="s">
        <v>922</v>
      </c>
    </row>
    <row r="211" spans="1:65" s="2" customFormat="1" ht="24.2" customHeight="1">
      <c r="A211" s="37"/>
      <c r="B211" s="153"/>
      <c r="C211" s="187" t="s">
        <v>652</v>
      </c>
      <c r="D211" s="187" t="s">
        <v>331</v>
      </c>
      <c r="E211" s="188" t="s">
        <v>7835</v>
      </c>
      <c r="F211" s="189" t="s">
        <v>7836</v>
      </c>
      <c r="G211" s="190" t="s">
        <v>646</v>
      </c>
      <c r="H211" s="191">
        <v>1</v>
      </c>
      <c r="I211" s="192"/>
      <c r="J211" s="192"/>
      <c r="K211" s="191">
        <f t="shared" si="6"/>
        <v>0</v>
      </c>
      <c r="L211" s="193"/>
      <c r="M211" s="38"/>
      <c r="N211" s="194" t="s">
        <v>1</v>
      </c>
      <c r="O211" s="195" t="s">
        <v>47</v>
      </c>
      <c r="P211" s="196">
        <f t="shared" si="7"/>
        <v>0</v>
      </c>
      <c r="Q211" s="196">
        <f t="shared" si="8"/>
        <v>0</v>
      </c>
      <c r="R211" s="196">
        <f t="shared" si="9"/>
        <v>0</v>
      </c>
      <c r="S211" s="66"/>
      <c r="T211" s="197">
        <f t="shared" si="10"/>
        <v>0</v>
      </c>
      <c r="U211" s="197">
        <v>0</v>
      </c>
      <c r="V211" s="197">
        <f t="shared" si="11"/>
        <v>0</v>
      </c>
      <c r="W211" s="197">
        <v>0</v>
      </c>
      <c r="X211" s="198">
        <f t="shared" si="12"/>
        <v>0</v>
      </c>
      <c r="Y211" s="37"/>
      <c r="Z211" s="37"/>
      <c r="AA211" s="37"/>
      <c r="AB211" s="37"/>
      <c r="AC211" s="37"/>
      <c r="AD211" s="37"/>
      <c r="AE211" s="37"/>
      <c r="AR211" s="199" t="s">
        <v>335</v>
      </c>
      <c r="AT211" s="199" t="s">
        <v>331</v>
      </c>
      <c r="AU211" s="199" t="s">
        <v>96</v>
      </c>
      <c r="AY211" s="19" t="s">
        <v>329</v>
      </c>
      <c r="BE211" s="115">
        <f t="shared" si="13"/>
        <v>0</v>
      </c>
      <c r="BF211" s="115">
        <f t="shared" si="14"/>
        <v>0</v>
      </c>
      <c r="BG211" s="115">
        <f t="shared" si="15"/>
        <v>0</v>
      </c>
      <c r="BH211" s="115">
        <f t="shared" si="16"/>
        <v>0</v>
      </c>
      <c r="BI211" s="115">
        <f t="shared" si="17"/>
        <v>0</v>
      </c>
      <c r="BJ211" s="19" t="s">
        <v>96</v>
      </c>
      <c r="BK211" s="200">
        <f t="shared" si="18"/>
        <v>0</v>
      </c>
      <c r="BL211" s="19" t="s">
        <v>335</v>
      </c>
      <c r="BM211" s="199" t="s">
        <v>931</v>
      </c>
    </row>
    <row r="212" spans="1:65" s="2" customFormat="1" ht="33" customHeight="1">
      <c r="A212" s="37"/>
      <c r="B212" s="153"/>
      <c r="C212" s="233" t="s">
        <v>659</v>
      </c>
      <c r="D212" s="233" t="s">
        <v>483</v>
      </c>
      <c r="E212" s="234" t="s">
        <v>7837</v>
      </c>
      <c r="F212" s="235" t="s">
        <v>7838</v>
      </c>
      <c r="G212" s="236" t="s">
        <v>646</v>
      </c>
      <c r="H212" s="237">
        <v>1</v>
      </c>
      <c r="I212" s="238"/>
      <c r="J212" s="239"/>
      <c r="K212" s="237">
        <f t="shared" si="6"/>
        <v>0</v>
      </c>
      <c r="L212" s="239"/>
      <c r="M212" s="240"/>
      <c r="N212" s="241" t="s">
        <v>1</v>
      </c>
      <c r="O212" s="195" t="s">
        <v>47</v>
      </c>
      <c r="P212" s="196">
        <f t="shared" si="7"/>
        <v>0</v>
      </c>
      <c r="Q212" s="196">
        <f t="shared" si="8"/>
        <v>0</v>
      </c>
      <c r="R212" s="196">
        <f t="shared" si="9"/>
        <v>0</v>
      </c>
      <c r="S212" s="66"/>
      <c r="T212" s="197">
        <f t="shared" si="10"/>
        <v>0</v>
      </c>
      <c r="U212" s="197">
        <v>0</v>
      </c>
      <c r="V212" s="197">
        <f t="shared" si="11"/>
        <v>0</v>
      </c>
      <c r="W212" s="197">
        <v>0</v>
      </c>
      <c r="X212" s="198">
        <f t="shared" si="12"/>
        <v>0</v>
      </c>
      <c r="Y212" s="37"/>
      <c r="Z212" s="37"/>
      <c r="AA212" s="37"/>
      <c r="AB212" s="37"/>
      <c r="AC212" s="37"/>
      <c r="AD212" s="37"/>
      <c r="AE212" s="37"/>
      <c r="AR212" s="199" t="s">
        <v>364</v>
      </c>
      <c r="AT212" s="199" t="s">
        <v>483</v>
      </c>
      <c r="AU212" s="199" t="s">
        <v>96</v>
      </c>
      <c r="AY212" s="19" t="s">
        <v>329</v>
      </c>
      <c r="BE212" s="115">
        <f t="shared" si="13"/>
        <v>0</v>
      </c>
      <c r="BF212" s="115">
        <f t="shared" si="14"/>
        <v>0</v>
      </c>
      <c r="BG212" s="115">
        <f t="shared" si="15"/>
        <v>0</v>
      </c>
      <c r="BH212" s="115">
        <f t="shared" si="16"/>
        <v>0</v>
      </c>
      <c r="BI212" s="115">
        <f t="shared" si="17"/>
        <v>0</v>
      </c>
      <c r="BJ212" s="19" t="s">
        <v>96</v>
      </c>
      <c r="BK212" s="200">
        <f t="shared" si="18"/>
        <v>0</v>
      </c>
      <c r="BL212" s="19" t="s">
        <v>335</v>
      </c>
      <c r="BM212" s="199" t="s">
        <v>940</v>
      </c>
    </row>
    <row r="213" spans="1:65" s="2" customFormat="1" ht="24.2" customHeight="1">
      <c r="A213" s="37"/>
      <c r="B213" s="153"/>
      <c r="C213" s="187" t="s">
        <v>665</v>
      </c>
      <c r="D213" s="187" t="s">
        <v>331</v>
      </c>
      <c r="E213" s="188" t="s">
        <v>7839</v>
      </c>
      <c r="F213" s="189" t="s">
        <v>7840</v>
      </c>
      <c r="G213" s="190" t="s">
        <v>646</v>
      </c>
      <c r="H213" s="191">
        <v>10</v>
      </c>
      <c r="I213" s="192"/>
      <c r="J213" s="192"/>
      <c r="K213" s="191">
        <f t="shared" si="6"/>
        <v>0</v>
      </c>
      <c r="L213" s="193"/>
      <c r="M213" s="38"/>
      <c r="N213" s="194" t="s">
        <v>1</v>
      </c>
      <c r="O213" s="195" t="s">
        <v>47</v>
      </c>
      <c r="P213" s="196">
        <f t="shared" si="7"/>
        <v>0</v>
      </c>
      <c r="Q213" s="196">
        <f t="shared" si="8"/>
        <v>0</v>
      </c>
      <c r="R213" s="196">
        <f t="shared" si="9"/>
        <v>0</v>
      </c>
      <c r="S213" s="66"/>
      <c r="T213" s="197">
        <f t="shared" si="10"/>
        <v>0</v>
      </c>
      <c r="U213" s="197">
        <v>0</v>
      </c>
      <c r="V213" s="197">
        <f t="shared" si="11"/>
        <v>0</v>
      </c>
      <c r="W213" s="197">
        <v>0</v>
      </c>
      <c r="X213" s="198">
        <f t="shared" si="12"/>
        <v>0</v>
      </c>
      <c r="Y213" s="37"/>
      <c r="Z213" s="37"/>
      <c r="AA213" s="37"/>
      <c r="AB213" s="37"/>
      <c r="AC213" s="37"/>
      <c r="AD213" s="37"/>
      <c r="AE213" s="37"/>
      <c r="AR213" s="199" t="s">
        <v>335</v>
      </c>
      <c r="AT213" s="199" t="s">
        <v>331</v>
      </c>
      <c r="AU213" s="199" t="s">
        <v>96</v>
      </c>
      <c r="AY213" s="19" t="s">
        <v>329</v>
      </c>
      <c r="BE213" s="115">
        <f t="shared" si="13"/>
        <v>0</v>
      </c>
      <c r="BF213" s="115">
        <f t="shared" si="14"/>
        <v>0</v>
      </c>
      <c r="BG213" s="115">
        <f t="shared" si="15"/>
        <v>0</v>
      </c>
      <c r="BH213" s="115">
        <f t="shared" si="16"/>
        <v>0</v>
      </c>
      <c r="BI213" s="115">
        <f t="shared" si="17"/>
        <v>0</v>
      </c>
      <c r="BJ213" s="19" t="s">
        <v>96</v>
      </c>
      <c r="BK213" s="200">
        <f t="shared" si="18"/>
        <v>0</v>
      </c>
      <c r="BL213" s="19" t="s">
        <v>335</v>
      </c>
      <c r="BM213" s="199" t="s">
        <v>948</v>
      </c>
    </row>
    <row r="214" spans="1:65" s="2" customFormat="1" ht="16.5" customHeight="1">
      <c r="A214" s="37"/>
      <c r="B214" s="153"/>
      <c r="C214" s="233" t="s">
        <v>671</v>
      </c>
      <c r="D214" s="233" t="s">
        <v>483</v>
      </c>
      <c r="E214" s="234" t="s">
        <v>7841</v>
      </c>
      <c r="F214" s="235" t="s">
        <v>7842</v>
      </c>
      <c r="G214" s="236" t="s">
        <v>646</v>
      </c>
      <c r="H214" s="237">
        <v>1</v>
      </c>
      <c r="I214" s="238"/>
      <c r="J214" s="239"/>
      <c r="K214" s="237">
        <f t="shared" si="6"/>
        <v>0</v>
      </c>
      <c r="L214" s="239"/>
      <c r="M214" s="240"/>
      <c r="N214" s="241" t="s">
        <v>1</v>
      </c>
      <c r="O214" s="195" t="s">
        <v>47</v>
      </c>
      <c r="P214" s="196">
        <f t="shared" si="7"/>
        <v>0</v>
      </c>
      <c r="Q214" s="196">
        <f t="shared" si="8"/>
        <v>0</v>
      </c>
      <c r="R214" s="196">
        <f t="shared" si="9"/>
        <v>0</v>
      </c>
      <c r="S214" s="66"/>
      <c r="T214" s="197">
        <f t="shared" si="10"/>
        <v>0</v>
      </c>
      <c r="U214" s="197">
        <v>0</v>
      </c>
      <c r="V214" s="197">
        <f t="shared" si="11"/>
        <v>0</v>
      </c>
      <c r="W214" s="197">
        <v>0</v>
      </c>
      <c r="X214" s="198">
        <f t="shared" si="12"/>
        <v>0</v>
      </c>
      <c r="Y214" s="37"/>
      <c r="Z214" s="37"/>
      <c r="AA214" s="37"/>
      <c r="AB214" s="37"/>
      <c r="AC214" s="37"/>
      <c r="AD214" s="37"/>
      <c r="AE214" s="37"/>
      <c r="AR214" s="199" t="s">
        <v>364</v>
      </c>
      <c r="AT214" s="199" t="s">
        <v>483</v>
      </c>
      <c r="AU214" s="199" t="s">
        <v>96</v>
      </c>
      <c r="AY214" s="19" t="s">
        <v>329</v>
      </c>
      <c r="BE214" s="115">
        <f t="shared" si="13"/>
        <v>0</v>
      </c>
      <c r="BF214" s="115">
        <f t="shared" si="14"/>
        <v>0</v>
      </c>
      <c r="BG214" s="115">
        <f t="shared" si="15"/>
        <v>0</v>
      </c>
      <c r="BH214" s="115">
        <f t="shared" si="16"/>
        <v>0</v>
      </c>
      <c r="BI214" s="115">
        <f t="shared" si="17"/>
        <v>0</v>
      </c>
      <c r="BJ214" s="19" t="s">
        <v>96</v>
      </c>
      <c r="BK214" s="200">
        <f t="shared" si="18"/>
        <v>0</v>
      </c>
      <c r="BL214" s="19" t="s">
        <v>335</v>
      </c>
      <c r="BM214" s="199" t="s">
        <v>974</v>
      </c>
    </row>
    <row r="215" spans="1:65" s="2" customFormat="1" ht="24.2" customHeight="1">
      <c r="A215" s="37"/>
      <c r="B215" s="153"/>
      <c r="C215" s="233" t="s">
        <v>685</v>
      </c>
      <c r="D215" s="233" t="s">
        <v>483</v>
      </c>
      <c r="E215" s="234" t="s">
        <v>7843</v>
      </c>
      <c r="F215" s="235" t="s">
        <v>7844</v>
      </c>
      <c r="G215" s="236" t="s">
        <v>646</v>
      </c>
      <c r="H215" s="237">
        <v>1</v>
      </c>
      <c r="I215" s="238"/>
      <c r="J215" s="239"/>
      <c r="K215" s="237">
        <f t="shared" si="6"/>
        <v>0</v>
      </c>
      <c r="L215" s="239"/>
      <c r="M215" s="240"/>
      <c r="N215" s="241" t="s">
        <v>1</v>
      </c>
      <c r="O215" s="195" t="s">
        <v>47</v>
      </c>
      <c r="P215" s="196">
        <f t="shared" si="7"/>
        <v>0</v>
      </c>
      <c r="Q215" s="196">
        <f t="shared" si="8"/>
        <v>0</v>
      </c>
      <c r="R215" s="196">
        <f t="shared" si="9"/>
        <v>0</v>
      </c>
      <c r="S215" s="66"/>
      <c r="T215" s="197">
        <f t="shared" si="10"/>
        <v>0</v>
      </c>
      <c r="U215" s="197">
        <v>0</v>
      </c>
      <c r="V215" s="197">
        <f t="shared" si="11"/>
        <v>0</v>
      </c>
      <c r="W215" s="197">
        <v>0</v>
      </c>
      <c r="X215" s="198">
        <f t="shared" si="12"/>
        <v>0</v>
      </c>
      <c r="Y215" s="37"/>
      <c r="Z215" s="37"/>
      <c r="AA215" s="37"/>
      <c r="AB215" s="37"/>
      <c r="AC215" s="37"/>
      <c r="AD215" s="37"/>
      <c r="AE215" s="37"/>
      <c r="AR215" s="199" t="s">
        <v>364</v>
      </c>
      <c r="AT215" s="199" t="s">
        <v>483</v>
      </c>
      <c r="AU215" s="199" t="s">
        <v>96</v>
      </c>
      <c r="AY215" s="19" t="s">
        <v>329</v>
      </c>
      <c r="BE215" s="115">
        <f t="shared" si="13"/>
        <v>0</v>
      </c>
      <c r="BF215" s="115">
        <f t="shared" si="14"/>
        <v>0</v>
      </c>
      <c r="BG215" s="115">
        <f t="shared" si="15"/>
        <v>0</v>
      </c>
      <c r="BH215" s="115">
        <f t="shared" si="16"/>
        <v>0</v>
      </c>
      <c r="BI215" s="115">
        <f t="shared" si="17"/>
        <v>0</v>
      </c>
      <c r="BJ215" s="19" t="s">
        <v>96</v>
      </c>
      <c r="BK215" s="200">
        <f t="shared" si="18"/>
        <v>0</v>
      </c>
      <c r="BL215" s="19" t="s">
        <v>335</v>
      </c>
      <c r="BM215" s="199" t="s">
        <v>986</v>
      </c>
    </row>
    <row r="216" spans="1:65" s="2" customFormat="1" ht="24.2" customHeight="1">
      <c r="A216" s="37"/>
      <c r="B216" s="153"/>
      <c r="C216" s="233" t="s">
        <v>689</v>
      </c>
      <c r="D216" s="233" t="s">
        <v>483</v>
      </c>
      <c r="E216" s="234" t="s">
        <v>7845</v>
      </c>
      <c r="F216" s="235" t="s">
        <v>7846</v>
      </c>
      <c r="G216" s="236" t="s">
        <v>646</v>
      </c>
      <c r="H216" s="237">
        <v>4</v>
      </c>
      <c r="I216" s="238"/>
      <c r="J216" s="239"/>
      <c r="K216" s="237">
        <f t="shared" si="6"/>
        <v>0</v>
      </c>
      <c r="L216" s="239"/>
      <c r="M216" s="240"/>
      <c r="N216" s="241" t="s">
        <v>1</v>
      </c>
      <c r="O216" s="195" t="s">
        <v>47</v>
      </c>
      <c r="P216" s="196">
        <f t="shared" si="7"/>
        <v>0</v>
      </c>
      <c r="Q216" s="196">
        <f t="shared" si="8"/>
        <v>0</v>
      </c>
      <c r="R216" s="196">
        <f t="shared" si="9"/>
        <v>0</v>
      </c>
      <c r="S216" s="66"/>
      <c r="T216" s="197">
        <f t="shared" si="10"/>
        <v>0</v>
      </c>
      <c r="U216" s="197">
        <v>0</v>
      </c>
      <c r="V216" s="197">
        <f t="shared" si="11"/>
        <v>0</v>
      </c>
      <c r="W216" s="197">
        <v>0</v>
      </c>
      <c r="X216" s="198">
        <f t="shared" si="12"/>
        <v>0</v>
      </c>
      <c r="Y216" s="37"/>
      <c r="Z216" s="37"/>
      <c r="AA216" s="37"/>
      <c r="AB216" s="37"/>
      <c r="AC216" s="37"/>
      <c r="AD216" s="37"/>
      <c r="AE216" s="37"/>
      <c r="AR216" s="199" t="s">
        <v>364</v>
      </c>
      <c r="AT216" s="199" t="s">
        <v>483</v>
      </c>
      <c r="AU216" s="199" t="s">
        <v>96</v>
      </c>
      <c r="AY216" s="19" t="s">
        <v>329</v>
      </c>
      <c r="BE216" s="115">
        <f t="shared" si="13"/>
        <v>0</v>
      </c>
      <c r="BF216" s="115">
        <f t="shared" si="14"/>
        <v>0</v>
      </c>
      <c r="BG216" s="115">
        <f t="shared" si="15"/>
        <v>0</v>
      </c>
      <c r="BH216" s="115">
        <f t="shared" si="16"/>
        <v>0</v>
      </c>
      <c r="BI216" s="115">
        <f t="shared" si="17"/>
        <v>0</v>
      </c>
      <c r="BJ216" s="19" t="s">
        <v>96</v>
      </c>
      <c r="BK216" s="200">
        <f t="shared" si="18"/>
        <v>0</v>
      </c>
      <c r="BL216" s="19" t="s">
        <v>335</v>
      </c>
      <c r="BM216" s="199" t="s">
        <v>1000</v>
      </c>
    </row>
    <row r="217" spans="1:65" s="2" customFormat="1" ht="24.2" customHeight="1">
      <c r="A217" s="37"/>
      <c r="B217" s="153"/>
      <c r="C217" s="233" t="s">
        <v>695</v>
      </c>
      <c r="D217" s="233" t="s">
        <v>483</v>
      </c>
      <c r="E217" s="234" t="s">
        <v>7847</v>
      </c>
      <c r="F217" s="235" t="s">
        <v>7848</v>
      </c>
      <c r="G217" s="236" t="s">
        <v>646</v>
      </c>
      <c r="H217" s="237">
        <v>1</v>
      </c>
      <c r="I217" s="238"/>
      <c r="J217" s="239"/>
      <c r="K217" s="237">
        <f t="shared" si="6"/>
        <v>0</v>
      </c>
      <c r="L217" s="239"/>
      <c r="M217" s="240"/>
      <c r="N217" s="241" t="s">
        <v>1</v>
      </c>
      <c r="O217" s="195" t="s">
        <v>47</v>
      </c>
      <c r="P217" s="196">
        <f t="shared" si="7"/>
        <v>0</v>
      </c>
      <c r="Q217" s="196">
        <f t="shared" si="8"/>
        <v>0</v>
      </c>
      <c r="R217" s="196">
        <f t="shared" si="9"/>
        <v>0</v>
      </c>
      <c r="S217" s="66"/>
      <c r="T217" s="197">
        <f t="shared" si="10"/>
        <v>0</v>
      </c>
      <c r="U217" s="197">
        <v>0</v>
      </c>
      <c r="V217" s="197">
        <f t="shared" si="11"/>
        <v>0</v>
      </c>
      <c r="W217" s="197">
        <v>0</v>
      </c>
      <c r="X217" s="198">
        <f t="shared" si="12"/>
        <v>0</v>
      </c>
      <c r="Y217" s="37"/>
      <c r="Z217" s="37"/>
      <c r="AA217" s="37"/>
      <c r="AB217" s="37"/>
      <c r="AC217" s="37"/>
      <c r="AD217" s="37"/>
      <c r="AE217" s="37"/>
      <c r="AR217" s="199" t="s">
        <v>364</v>
      </c>
      <c r="AT217" s="199" t="s">
        <v>483</v>
      </c>
      <c r="AU217" s="199" t="s">
        <v>96</v>
      </c>
      <c r="AY217" s="19" t="s">
        <v>329</v>
      </c>
      <c r="BE217" s="115">
        <f t="shared" si="13"/>
        <v>0</v>
      </c>
      <c r="BF217" s="115">
        <f t="shared" si="14"/>
        <v>0</v>
      </c>
      <c r="BG217" s="115">
        <f t="shared" si="15"/>
        <v>0</v>
      </c>
      <c r="BH217" s="115">
        <f t="shared" si="16"/>
        <v>0</v>
      </c>
      <c r="BI217" s="115">
        <f t="shared" si="17"/>
        <v>0</v>
      </c>
      <c r="BJ217" s="19" t="s">
        <v>96</v>
      </c>
      <c r="BK217" s="200">
        <f t="shared" si="18"/>
        <v>0</v>
      </c>
      <c r="BL217" s="19" t="s">
        <v>335</v>
      </c>
      <c r="BM217" s="199" t="s">
        <v>1008</v>
      </c>
    </row>
    <row r="218" spans="1:65" s="2" customFormat="1" ht="24.2" customHeight="1">
      <c r="A218" s="37"/>
      <c r="B218" s="153"/>
      <c r="C218" s="233" t="s">
        <v>701</v>
      </c>
      <c r="D218" s="233" t="s">
        <v>483</v>
      </c>
      <c r="E218" s="234" t="s">
        <v>7849</v>
      </c>
      <c r="F218" s="235" t="s">
        <v>7850</v>
      </c>
      <c r="G218" s="236" t="s">
        <v>646</v>
      </c>
      <c r="H218" s="237">
        <v>2</v>
      </c>
      <c r="I218" s="238"/>
      <c r="J218" s="239"/>
      <c r="K218" s="237">
        <f t="shared" si="6"/>
        <v>0</v>
      </c>
      <c r="L218" s="239"/>
      <c r="M218" s="240"/>
      <c r="N218" s="241" t="s">
        <v>1</v>
      </c>
      <c r="O218" s="195" t="s">
        <v>47</v>
      </c>
      <c r="P218" s="196">
        <f t="shared" si="7"/>
        <v>0</v>
      </c>
      <c r="Q218" s="196">
        <f t="shared" si="8"/>
        <v>0</v>
      </c>
      <c r="R218" s="196">
        <f t="shared" si="9"/>
        <v>0</v>
      </c>
      <c r="S218" s="66"/>
      <c r="T218" s="197">
        <f t="shared" si="10"/>
        <v>0</v>
      </c>
      <c r="U218" s="197">
        <v>0</v>
      </c>
      <c r="V218" s="197">
        <f t="shared" si="11"/>
        <v>0</v>
      </c>
      <c r="W218" s="197">
        <v>0</v>
      </c>
      <c r="X218" s="198">
        <f t="shared" si="12"/>
        <v>0</v>
      </c>
      <c r="Y218" s="37"/>
      <c r="Z218" s="37"/>
      <c r="AA218" s="37"/>
      <c r="AB218" s="37"/>
      <c r="AC218" s="37"/>
      <c r="AD218" s="37"/>
      <c r="AE218" s="37"/>
      <c r="AR218" s="199" t="s">
        <v>364</v>
      </c>
      <c r="AT218" s="199" t="s">
        <v>483</v>
      </c>
      <c r="AU218" s="199" t="s">
        <v>96</v>
      </c>
      <c r="AY218" s="19" t="s">
        <v>329</v>
      </c>
      <c r="BE218" s="115">
        <f t="shared" si="13"/>
        <v>0</v>
      </c>
      <c r="BF218" s="115">
        <f t="shared" si="14"/>
        <v>0</v>
      </c>
      <c r="BG218" s="115">
        <f t="shared" si="15"/>
        <v>0</v>
      </c>
      <c r="BH218" s="115">
        <f t="shared" si="16"/>
        <v>0</v>
      </c>
      <c r="BI218" s="115">
        <f t="shared" si="17"/>
        <v>0</v>
      </c>
      <c r="BJ218" s="19" t="s">
        <v>96</v>
      </c>
      <c r="BK218" s="200">
        <f t="shared" si="18"/>
        <v>0</v>
      </c>
      <c r="BL218" s="19" t="s">
        <v>335</v>
      </c>
      <c r="BM218" s="199" t="s">
        <v>1018</v>
      </c>
    </row>
    <row r="219" spans="1:65" s="2" customFormat="1" ht="24.2" customHeight="1">
      <c r="A219" s="37"/>
      <c r="B219" s="153"/>
      <c r="C219" s="233" t="s">
        <v>704</v>
      </c>
      <c r="D219" s="233" t="s">
        <v>483</v>
      </c>
      <c r="E219" s="234" t="s">
        <v>7851</v>
      </c>
      <c r="F219" s="235" t="s">
        <v>7852</v>
      </c>
      <c r="G219" s="236" t="s">
        <v>646</v>
      </c>
      <c r="H219" s="237">
        <v>1</v>
      </c>
      <c r="I219" s="238"/>
      <c r="J219" s="239"/>
      <c r="K219" s="237">
        <f t="shared" si="6"/>
        <v>0</v>
      </c>
      <c r="L219" s="239"/>
      <c r="M219" s="240"/>
      <c r="N219" s="241" t="s">
        <v>1</v>
      </c>
      <c r="O219" s="195" t="s">
        <v>47</v>
      </c>
      <c r="P219" s="196">
        <f t="shared" si="7"/>
        <v>0</v>
      </c>
      <c r="Q219" s="196">
        <f t="shared" si="8"/>
        <v>0</v>
      </c>
      <c r="R219" s="196">
        <f t="shared" si="9"/>
        <v>0</v>
      </c>
      <c r="S219" s="66"/>
      <c r="T219" s="197">
        <f t="shared" si="10"/>
        <v>0</v>
      </c>
      <c r="U219" s="197">
        <v>0</v>
      </c>
      <c r="V219" s="197">
        <f t="shared" si="11"/>
        <v>0</v>
      </c>
      <c r="W219" s="197">
        <v>0</v>
      </c>
      <c r="X219" s="198">
        <f t="shared" si="12"/>
        <v>0</v>
      </c>
      <c r="Y219" s="37"/>
      <c r="Z219" s="37"/>
      <c r="AA219" s="37"/>
      <c r="AB219" s="37"/>
      <c r="AC219" s="37"/>
      <c r="AD219" s="37"/>
      <c r="AE219" s="37"/>
      <c r="AR219" s="199" t="s">
        <v>364</v>
      </c>
      <c r="AT219" s="199" t="s">
        <v>483</v>
      </c>
      <c r="AU219" s="199" t="s">
        <v>96</v>
      </c>
      <c r="AY219" s="19" t="s">
        <v>329</v>
      </c>
      <c r="BE219" s="115">
        <f t="shared" si="13"/>
        <v>0</v>
      </c>
      <c r="BF219" s="115">
        <f t="shared" si="14"/>
        <v>0</v>
      </c>
      <c r="BG219" s="115">
        <f t="shared" si="15"/>
        <v>0</v>
      </c>
      <c r="BH219" s="115">
        <f t="shared" si="16"/>
        <v>0</v>
      </c>
      <c r="BI219" s="115">
        <f t="shared" si="17"/>
        <v>0</v>
      </c>
      <c r="BJ219" s="19" t="s">
        <v>96</v>
      </c>
      <c r="BK219" s="200">
        <f t="shared" si="18"/>
        <v>0</v>
      </c>
      <c r="BL219" s="19" t="s">
        <v>335</v>
      </c>
      <c r="BM219" s="199" t="s">
        <v>1031</v>
      </c>
    </row>
    <row r="220" spans="1:65" s="2" customFormat="1" ht="24.2" customHeight="1">
      <c r="A220" s="37"/>
      <c r="B220" s="153"/>
      <c r="C220" s="187" t="s">
        <v>713</v>
      </c>
      <c r="D220" s="187" t="s">
        <v>331</v>
      </c>
      <c r="E220" s="188" t="s">
        <v>7853</v>
      </c>
      <c r="F220" s="189" t="s">
        <v>7854</v>
      </c>
      <c r="G220" s="190" t="s">
        <v>646</v>
      </c>
      <c r="H220" s="191">
        <v>2</v>
      </c>
      <c r="I220" s="192"/>
      <c r="J220" s="192"/>
      <c r="K220" s="191">
        <f t="shared" si="6"/>
        <v>0</v>
      </c>
      <c r="L220" s="193"/>
      <c r="M220" s="38"/>
      <c r="N220" s="194" t="s">
        <v>1</v>
      </c>
      <c r="O220" s="195" t="s">
        <v>47</v>
      </c>
      <c r="P220" s="196">
        <f t="shared" si="7"/>
        <v>0</v>
      </c>
      <c r="Q220" s="196">
        <f t="shared" si="8"/>
        <v>0</v>
      </c>
      <c r="R220" s="196">
        <f t="shared" si="9"/>
        <v>0</v>
      </c>
      <c r="S220" s="66"/>
      <c r="T220" s="197">
        <f t="shared" si="10"/>
        <v>0</v>
      </c>
      <c r="U220" s="197">
        <v>0</v>
      </c>
      <c r="V220" s="197">
        <f t="shared" si="11"/>
        <v>0</v>
      </c>
      <c r="W220" s="197">
        <v>0</v>
      </c>
      <c r="X220" s="198">
        <f t="shared" si="12"/>
        <v>0</v>
      </c>
      <c r="Y220" s="37"/>
      <c r="Z220" s="37"/>
      <c r="AA220" s="37"/>
      <c r="AB220" s="37"/>
      <c r="AC220" s="37"/>
      <c r="AD220" s="37"/>
      <c r="AE220" s="37"/>
      <c r="AR220" s="199" t="s">
        <v>335</v>
      </c>
      <c r="AT220" s="199" t="s">
        <v>331</v>
      </c>
      <c r="AU220" s="199" t="s">
        <v>96</v>
      </c>
      <c r="AY220" s="19" t="s">
        <v>329</v>
      </c>
      <c r="BE220" s="115">
        <f t="shared" si="13"/>
        <v>0</v>
      </c>
      <c r="BF220" s="115">
        <f t="shared" si="14"/>
        <v>0</v>
      </c>
      <c r="BG220" s="115">
        <f t="shared" si="15"/>
        <v>0</v>
      </c>
      <c r="BH220" s="115">
        <f t="shared" si="16"/>
        <v>0</v>
      </c>
      <c r="BI220" s="115">
        <f t="shared" si="17"/>
        <v>0</v>
      </c>
      <c r="BJ220" s="19" t="s">
        <v>96</v>
      </c>
      <c r="BK220" s="200">
        <f t="shared" si="18"/>
        <v>0</v>
      </c>
      <c r="BL220" s="19" t="s">
        <v>335</v>
      </c>
      <c r="BM220" s="199" t="s">
        <v>1041</v>
      </c>
    </row>
    <row r="221" spans="1:65" s="2" customFormat="1" ht="24.2" customHeight="1">
      <c r="A221" s="37"/>
      <c r="B221" s="153"/>
      <c r="C221" s="233" t="s">
        <v>722</v>
      </c>
      <c r="D221" s="233" t="s">
        <v>483</v>
      </c>
      <c r="E221" s="234" t="s">
        <v>7855</v>
      </c>
      <c r="F221" s="235" t="s">
        <v>7856</v>
      </c>
      <c r="G221" s="236" t="s">
        <v>646</v>
      </c>
      <c r="H221" s="237">
        <v>2</v>
      </c>
      <c r="I221" s="238"/>
      <c r="J221" s="239"/>
      <c r="K221" s="237">
        <f t="shared" si="6"/>
        <v>0</v>
      </c>
      <c r="L221" s="239"/>
      <c r="M221" s="240"/>
      <c r="N221" s="241" t="s">
        <v>1</v>
      </c>
      <c r="O221" s="195" t="s">
        <v>47</v>
      </c>
      <c r="P221" s="196">
        <f t="shared" si="7"/>
        <v>0</v>
      </c>
      <c r="Q221" s="196">
        <f t="shared" si="8"/>
        <v>0</v>
      </c>
      <c r="R221" s="196">
        <f t="shared" si="9"/>
        <v>0</v>
      </c>
      <c r="S221" s="66"/>
      <c r="T221" s="197">
        <f t="shared" si="10"/>
        <v>0</v>
      </c>
      <c r="U221" s="197">
        <v>0</v>
      </c>
      <c r="V221" s="197">
        <f t="shared" si="11"/>
        <v>0</v>
      </c>
      <c r="W221" s="197">
        <v>0</v>
      </c>
      <c r="X221" s="198">
        <f t="shared" si="12"/>
        <v>0</v>
      </c>
      <c r="Y221" s="37"/>
      <c r="Z221" s="37"/>
      <c r="AA221" s="37"/>
      <c r="AB221" s="37"/>
      <c r="AC221" s="37"/>
      <c r="AD221" s="37"/>
      <c r="AE221" s="37"/>
      <c r="AR221" s="199" t="s">
        <v>364</v>
      </c>
      <c r="AT221" s="199" t="s">
        <v>483</v>
      </c>
      <c r="AU221" s="199" t="s">
        <v>96</v>
      </c>
      <c r="AY221" s="19" t="s">
        <v>329</v>
      </c>
      <c r="BE221" s="115">
        <f t="shared" si="13"/>
        <v>0</v>
      </c>
      <c r="BF221" s="115">
        <f t="shared" si="14"/>
        <v>0</v>
      </c>
      <c r="BG221" s="115">
        <f t="shared" si="15"/>
        <v>0</v>
      </c>
      <c r="BH221" s="115">
        <f t="shared" si="16"/>
        <v>0</v>
      </c>
      <c r="BI221" s="115">
        <f t="shared" si="17"/>
        <v>0</v>
      </c>
      <c r="BJ221" s="19" t="s">
        <v>96</v>
      </c>
      <c r="BK221" s="200">
        <f t="shared" si="18"/>
        <v>0</v>
      </c>
      <c r="BL221" s="19" t="s">
        <v>335</v>
      </c>
      <c r="BM221" s="199" t="s">
        <v>1092</v>
      </c>
    </row>
    <row r="222" spans="1:65" s="2" customFormat="1" ht="24.2" customHeight="1">
      <c r="A222" s="37"/>
      <c r="B222" s="153"/>
      <c r="C222" s="187" t="s">
        <v>726</v>
      </c>
      <c r="D222" s="187" t="s">
        <v>331</v>
      </c>
      <c r="E222" s="188" t="s">
        <v>7857</v>
      </c>
      <c r="F222" s="189" t="s">
        <v>7858</v>
      </c>
      <c r="G222" s="190" t="s">
        <v>646</v>
      </c>
      <c r="H222" s="191">
        <v>5</v>
      </c>
      <c r="I222" s="192"/>
      <c r="J222" s="192"/>
      <c r="K222" s="191">
        <f t="shared" si="6"/>
        <v>0</v>
      </c>
      <c r="L222" s="193"/>
      <c r="M222" s="38"/>
      <c r="N222" s="194" t="s">
        <v>1</v>
      </c>
      <c r="O222" s="195" t="s">
        <v>47</v>
      </c>
      <c r="P222" s="196">
        <f t="shared" si="7"/>
        <v>0</v>
      </c>
      <c r="Q222" s="196">
        <f t="shared" si="8"/>
        <v>0</v>
      </c>
      <c r="R222" s="196">
        <f t="shared" si="9"/>
        <v>0</v>
      </c>
      <c r="S222" s="66"/>
      <c r="T222" s="197">
        <f t="shared" si="10"/>
        <v>0</v>
      </c>
      <c r="U222" s="197">
        <v>0</v>
      </c>
      <c r="V222" s="197">
        <f t="shared" si="11"/>
        <v>0</v>
      </c>
      <c r="W222" s="197">
        <v>0</v>
      </c>
      <c r="X222" s="198">
        <f t="shared" si="12"/>
        <v>0</v>
      </c>
      <c r="Y222" s="37"/>
      <c r="Z222" s="37"/>
      <c r="AA222" s="37"/>
      <c r="AB222" s="37"/>
      <c r="AC222" s="37"/>
      <c r="AD222" s="37"/>
      <c r="AE222" s="37"/>
      <c r="AR222" s="199" t="s">
        <v>335</v>
      </c>
      <c r="AT222" s="199" t="s">
        <v>331</v>
      </c>
      <c r="AU222" s="199" t="s">
        <v>96</v>
      </c>
      <c r="AY222" s="19" t="s">
        <v>329</v>
      </c>
      <c r="BE222" s="115">
        <f t="shared" si="13"/>
        <v>0</v>
      </c>
      <c r="BF222" s="115">
        <f t="shared" si="14"/>
        <v>0</v>
      </c>
      <c r="BG222" s="115">
        <f t="shared" si="15"/>
        <v>0</v>
      </c>
      <c r="BH222" s="115">
        <f t="shared" si="16"/>
        <v>0</v>
      </c>
      <c r="BI222" s="115">
        <f t="shared" si="17"/>
        <v>0</v>
      </c>
      <c r="BJ222" s="19" t="s">
        <v>96</v>
      </c>
      <c r="BK222" s="200">
        <f t="shared" si="18"/>
        <v>0</v>
      </c>
      <c r="BL222" s="19" t="s">
        <v>335</v>
      </c>
      <c r="BM222" s="199" t="s">
        <v>1100</v>
      </c>
    </row>
    <row r="223" spans="1:65" s="2" customFormat="1" ht="24.2" customHeight="1">
      <c r="A223" s="37"/>
      <c r="B223" s="153"/>
      <c r="C223" s="233" t="s">
        <v>731</v>
      </c>
      <c r="D223" s="233" t="s">
        <v>483</v>
      </c>
      <c r="E223" s="234" t="s">
        <v>7859</v>
      </c>
      <c r="F223" s="235" t="s">
        <v>7860</v>
      </c>
      <c r="G223" s="236" t="s">
        <v>646</v>
      </c>
      <c r="H223" s="237">
        <v>4</v>
      </c>
      <c r="I223" s="238"/>
      <c r="J223" s="239"/>
      <c r="K223" s="237">
        <f t="shared" si="6"/>
        <v>0</v>
      </c>
      <c r="L223" s="239"/>
      <c r="M223" s="240"/>
      <c r="N223" s="241" t="s">
        <v>1</v>
      </c>
      <c r="O223" s="195" t="s">
        <v>47</v>
      </c>
      <c r="P223" s="196">
        <f t="shared" si="7"/>
        <v>0</v>
      </c>
      <c r="Q223" s="196">
        <f t="shared" si="8"/>
        <v>0</v>
      </c>
      <c r="R223" s="196">
        <f t="shared" si="9"/>
        <v>0</v>
      </c>
      <c r="S223" s="66"/>
      <c r="T223" s="197">
        <f t="shared" si="10"/>
        <v>0</v>
      </c>
      <c r="U223" s="197">
        <v>0</v>
      </c>
      <c r="V223" s="197">
        <f t="shared" si="11"/>
        <v>0</v>
      </c>
      <c r="W223" s="197">
        <v>0</v>
      </c>
      <c r="X223" s="198">
        <f t="shared" si="12"/>
        <v>0</v>
      </c>
      <c r="Y223" s="37"/>
      <c r="Z223" s="37"/>
      <c r="AA223" s="37"/>
      <c r="AB223" s="37"/>
      <c r="AC223" s="37"/>
      <c r="AD223" s="37"/>
      <c r="AE223" s="37"/>
      <c r="AR223" s="199" t="s">
        <v>364</v>
      </c>
      <c r="AT223" s="199" t="s">
        <v>483</v>
      </c>
      <c r="AU223" s="199" t="s">
        <v>96</v>
      </c>
      <c r="AY223" s="19" t="s">
        <v>329</v>
      </c>
      <c r="BE223" s="115">
        <f t="shared" si="13"/>
        <v>0</v>
      </c>
      <c r="BF223" s="115">
        <f t="shared" si="14"/>
        <v>0</v>
      </c>
      <c r="BG223" s="115">
        <f t="shared" si="15"/>
        <v>0</v>
      </c>
      <c r="BH223" s="115">
        <f t="shared" si="16"/>
        <v>0</v>
      </c>
      <c r="BI223" s="115">
        <f t="shared" si="17"/>
        <v>0</v>
      </c>
      <c r="BJ223" s="19" t="s">
        <v>96</v>
      </c>
      <c r="BK223" s="200">
        <f t="shared" si="18"/>
        <v>0</v>
      </c>
      <c r="BL223" s="19" t="s">
        <v>335</v>
      </c>
      <c r="BM223" s="199" t="s">
        <v>1110</v>
      </c>
    </row>
    <row r="224" spans="1:65" s="2" customFormat="1" ht="24.2" customHeight="1">
      <c r="A224" s="37"/>
      <c r="B224" s="153"/>
      <c r="C224" s="233" t="s">
        <v>743</v>
      </c>
      <c r="D224" s="233" t="s">
        <v>483</v>
      </c>
      <c r="E224" s="234" t="s">
        <v>7861</v>
      </c>
      <c r="F224" s="235" t="s">
        <v>7862</v>
      </c>
      <c r="G224" s="236" t="s">
        <v>646</v>
      </c>
      <c r="H224" s="237">
        <v>1</v>
      </c>
      <c r="I224" s="238"/>
      <c r="J224" s="239"/>
      <c r="K224" s="237">
        <f t="shared" si="6"/>
        <v>0</v>
      </c>
      <c r="L224" s="239"/>
      <c r="M224" s="240"/>
      <c r="N224" s="241" t="s">
        <v>1</v>
      </c>
      <c r="O224" s="195" t="s">
        <v>47</v>
      </c>
      <c r="P224" s="196">
        <f t="shared" si="7"/>
        <v>0</v>
      </c>
      <c r="Q224" s="196">
        <f t="shared" si="8"/>
        <v>0</v>
      </c>
      <c r="R224" s="196">
        <f t="shared" si="9"/>
        <v>0</v>
      </c>
      <c r="S224" s="66"/>
      <c r="T224" s="197">
        <f t="shared" si="10"/>
        <v>0</v>
      </c>
      <c r="U224" s="197">
        <v>0</v>
      </c>
      <c r="V224" s="197">
        <f t="shared" si="11"/>
        <v>0</v>
      </c>
      <c r="W224" s="197">
        <v>0</v>
      </c>
      <c r="X224" s="198">
        <f t="shared" si="12"/>
        <v>0</v>
      </c>
      <c r="Y224" s="37"/>
      <c r="Z224" s="37"/>
      <c r="AA224" s="37"/>
      <c r="AB224" s="37"/>
      <c r="AC224" s="37"/>
      <c r="AD224" s="37"/>
      <c r="AE224" s="37"/>
      <c r="AR224" s="199" t="s">
        <v>364</v>
      </c>
      <c r="AT224" s="199" t="s">
        <v>483</v>
      </c>
      <c r="AU224" s="199" t="s">
        <v>96</v>
      </c>
      <c r="AY224" s="19" t="s">
        <v>329</v>
      </c>
      <c r="BE224" s="115">
        <f t="shared" si="13"/>
        <v>0</v>
      </c>
      <c r="BF224" s="115">
        <f t="shared" si="14"/>
        <v>0</v>
      </c>
      <c r="BG224" s="115">
        <f t="shared" si="15"/>
        <v>0</v>
      </c>
      <c r="BH224" s="115">
        <f t="shared" si="16"/>
        <v>0</v>
      </c>
      <c r="BI224" s="115">
        <f t="shared" si="17"/>
        <v>0</v>
      </c>
      <c r="BJ224" s="19" t="s">
        <v>96</v>
      </c>
      <c r="BK224" s="200">
        <f t="shared" si="18"/>
        <v>0</v>
      </c>
      <c r="BL224" s="19" t="s">
        <v>335</v>
      </c>
      <c r="BM224" s="199" t="s">
        <v>1121</v>
      </c>
    </row>
    <row r="225" spans="1:65" s="2" customFormat="1" ht="24.2" customHeight="1">
      <c r="A225" s="37"/>
      <c r="B225" s="153"/>
      <c r="C225" s="187" t="s">
        <v>751</v>
      </c>
      <c r="D225" s="187" t="s">
        <v>331</v>
      </c>
      <c r="E225" s="188" t="s">
        <v>7863</v>
      </c>
      <c r="F225" s="189" t="s">
        <v>7864</v>
      </c>
      <c r="G225" s="190" t="s">
        <v>646</v>
      </c>
      <c r="H225" s="191">
        <v>1</v>
      </c>
      <c r="I225" s="192"/>
      <c r="J225" s="192"/>
      <c r="K225" s="191">
        <f t="shared" si="6"/>
        <v>0</v>
      </c>
      <c r="L225" s="193"/>
      <c r="M225" s="38"/>
      <c r="N225" s="194" t="s">
        <v>1</v>
      </c>
      <c r="O225" s="195" t="s">
        <v>47</v>
      </c>
      <c r="P225" s="196">
        <f t="shared" si="7"/>
        <v>0</v>
      </c>
      <c r="Q225" s="196">
        <f t="shared" si="8"/>
        <v>0</v>
      </c>
      <c r="R225" s="196">
        <f t="shared" si="9"/>
        <v>0</v>
      </c>
      <c r="S225" s="66"/>
      <c r="T225" s="197">
        <f t="shared" si="10"/>
        <v>0</v>
      </c>
      <c r="U225" s="197">
        <v>0</v>
      </c>
      <c r="V225" s="197">
        <f t="shared" si="11"/>
        <v>0</v>
      </c>
      <c r="W225" s="197">
        <v>0</v>
      </c>
      <c r="X225" s="198">
        <f t="shared" si="12"/>
        <v>0</v>
      </c>
      <c r="Y225" s="37"/>
      <c r="Z225" s="37"/>
      <c r="AA225" s="37"/>
      <c r="AB225" s="37"/>
      <c r="AC225" s="37"/>
      <c r="AD225" s="37"/>
      <c r="AE225" s="37"/>
      <c r="AR225" s="199" t="s">
        <v>335</v>
      </c>
      <c r="AT225" s="199" t="s">
        <v>331</v>
      </c>
      <c r="AU225" s="199" t="s">
        <v>96</v>
      </c>
      <c r="AY225" s="19" t="s">
        <v>329</v>
      </c>
      <c r="BE225" s="115">
        <f t="shared" si="13"/>
        <v>0</v>
      </c>
      <c r="BF225" s="115">
        <f t="shared" si="14"/>
        <v>0</v>
      </c>
      <c r="BG225" s="115">
        <f t="shared" si="15"/>
        <v>0</v>
      </c>
      <c r="BH225" s="115">
        <f t="shared" si="16"/>
        <v>0</v>
      </c>
      <c r="BI225" s="115">
        <f t="shared" si="17"/>
        <v>0</v>
      </c>
      <c r="BJ225" s="19" t="s">
        <v>96</v>
      </c>
      <c r="BK225" s="200">
        <f t="shared" si="18"/>
        <v>0</v>
      </c>
      <c r="BL225" s="19" t="s">
        <v>335</v>
      </c>
      <c r="BM225" s="199" t="s">
        <v>1132</v>
      </c>
    </row>
    <row r="226" spans="1:65" s="2" customFormat="1" ht="24.2" customHeight="1">
      <c r="A226" s="37"/>
      <c r="B226" s="153"/>
      <c r="C226" s="233" t="s">
        <v>755</v>
      </c>
      <c r="D226" s="233" t="s">
        <v>483</v>
      </c>
      <c r="E226" s="234" t="s">
        <v>7865</v>
      </c>
      <c r="F226" s="235" t="s">
        <v>7866</v>
      </c>
      <c r="G226" s="236" t="s">
        <v>646</v>
      </c>
      <c r="H226" s="237">
        <v>1</v>
      </c>
      <c r="I226" s="238"/>
      <c r="J226" s="239"/>
      <c r="K226" s="237">
        <f t="shared" si="6"/>
        <v>0</v>
      </c>
      <c r="L226" s="239"/>
      <c r="M226" s="240"/>
      <c r="N226" s="241" t="s">
        <v>1</v>
      </c>
      <c r="O226" s="195" t="s">
        <v>47</v>
      </c>
      <c r="P226" s="196">
        <f t="shared" si="7"/>
        <v>0</v>
      </c>
      <c r="Q226" s="196">
        <f t="shared" si="8"/>
        <v>0</v>
      </c>
      <c r="R226" s="196">
        <f t="shared" si="9"/>
        <v>0</v>
      </c>
      <c r="S226" s="66"/>
      <c r="T226" s="197">
        <f t="shared" si="10"/>
        <v>0</v>
      </c>
      <c r="U226" s="197">
        <v>0</v>
      </c>
      <c r="V226" s="197">
        <f t="shared" si="11"/>
        <v>0</v>
      </c>
      <c r="W226" s="197">
        <v>0</v>
      </c>
      <c r="X226" s="198">
        <f t="shared" si="12"/>
        <v>0</v>
      </c>
      <c r="Y226" s="37"/>
      <c r="Z226" s="37"/>
      <c r="AA226" s="37"/>
      <c r="AB226" s="37"/>
      <c r="AC226" s="37"/>
      <c r="AD226" s="37"/>
      <c r="AE226" s="37"/>
      <c r="AR226" s="199" t="s">
        <v>364</v>
      </c>
      <c r="AT226" s="199" t="s">
        <v>483</v>
      </c>
      <c r="AU226" s="199" t="s">
        <v>96</v>
      </c>
      <c r="AY226" s="19" t="s">
        <v>329</v>
      </c>
      <c r="BE226" s="115">
        <f t="shared" si="13"/>
        <v>0</v>
      </c>
      <c r="BF226" s="115">
        <f t="shared" si="14"/>
        <v>0</v>
      </c>
      <c r="BG226" s="115">
        <f t="shared" si="15"/>
        <v>0</v>
      </c>
      <c r="BH226" s="115">
        <f t="shared" si="16"/>
        <v>0</v>
      </c>
      <c r="BI226" s="115">
        <f t="shared" si="17"/>
        <v>0</v>
      </c>
      <c r="BJ226" s="19" t="s">
        <v>96</v>
      </c>
      <c r="BK226" s="200">
        <f t="shared" si="18"/>
        <v>0</v>
      </c>
      <c r="BL226" s="19" t="s">
        <v>335</v>
      </c>
      <c r="BM226" s="199" t="s">
        <v>1141</v>
      </c>
    </row>
    <row r="227" spans="1:65" s="2" customFormat="1" ht="16.5" customHeight="1">
      <c r="A227" s="37"/>
      <c r="B227" s="153"/>
      <c r="C227" s="187" t="s">
        <v>761</v>
      </c>
      <c r="D227" s="187" t="s">
        <v>331</v>
      </c>
      <c r="E227" s="188" t="s">
        <v>7867</v>
      </c>
      <c r="F227" s="189" t="s">
        <v>7868</v>
      </c>
      <c r="G227" s="190" t="s">
        <v>646</v>
      </c>
      <c r="H227" s="191">
        <v>2</v>
      </c>
      <c r="I227" s="192"/>
      <c r="J227" s="192"/>
      <c r="K227" s="191">
        <f t="shared" si="6"/>
        <v>0</v>
      </c>
      <c r="L227" s="193"/>
      <c r="M227" s="38"/>
      <c r="N227" s="194" t="s">
        <v>1</v>
      </c>
      <c r="O227" s="195" t="s">
        <v>47</v>
      </c>
      <c r="P227" s="196">
        <f t="shared" si="7"/>
        <v>0</v>
      </c>
      <c r="Q227" s="196">
        <f t="shared" si="8"/>
        <v>0</v>
      </c>
      <c r="R227" s="196">
        <f t="shared" si="9"/>
        <v>0</v>
      </c>
      <c r="S227" s="66"/>
      <c r="T227" s="197">
        <f t="shared" si="10"/>
        <v>0</v>
      </c>
      <c r="U227" s="197">
        <v>0</v>
      </c>
      <c r="V227" s="197">
        <f t="shared" si="11"/>
        <v>0</v>
      </c>
      <c r="W227" s="197">
        <v>0</v>
      </c>
      <c r="X227" s="198">
        <f t="shared" si="12"/>
        <v>0</v>
      </c>
      <c r="Y227" s="37"/>
      <c r="Z227" s="37"/>
      <c r="AA227" s="37"/>
      <c r="AB227" s="37"/>
      <c r="AC227" s="37"/>
      <c r="AD227" s="37"/>
      <c r="AE227" s="37"/>
      <c r="AR227" s="199" t="s">
        <v>335</v>
      </c>
      <c r="AT227" s="199" t="s">
        <v>331</v>
      </c>
      <c r="AU227" s="199" t="s">
        <v>96</v>
      </c>
      <c r="AY227" s="19" t="s">
        <v>329</v>
      </c>
      <c r="BE227" s="115">
        <f t="shared" si="13"/>
        <v>0</v>
      </c>
      <c r="BF227" s="115">
        <f t="shared" si="14"/>
        <v>0</v>
      </c>
      <c r="BG227" s="115">
        <f t="shared" si="15"/>
        <v>0</v>
      </c>
      <c r="BH227" s="115">
        <f t="shared" si="16"/>
        <v>0</v>
      </c>
      <c r="BI227" s="115">
        <f t="shared" si="17"/>
        <v>0</v>
      </c>
      <c r="BJ227" s="19" t="s">
        <v>96</v>
      </c>
      <c r="BK227" s="200">
        <f t="shared" si="18"/>
        <v>0</v>
      </c>
      <c r="BL227" s="19" t="s">
        <v>335</v>
      </c>
      <c r="BM227" s="199" t="s">
        <v>1152</v>
      </c>
    </row>
    <row r="228" spans="1:65" s="2" customFormat="1" ht="16.5" customHeight="1">
      <c r="A228" s="37"/>
      <c r="B228" s="153"/>
      <c r="C228" s="233" t="s">
        <v>769</v>
      </c>
      <c r="D228" s="233" t="s">
        <v>483</v>
      </c>
      <c r="E228" s="234" t="s">
        <v>7869</v>
      </c>
      <c r="F228" s="235" t="s">
        <v>7870</v>
      </c>
      <c r="G228" s="236" t="s">
        <v>646</v>
      </c>
      <c r="H228" s="237">
        <v>2</v>
      </c>
      <c r="I228" s="238"/>
      <c r="J228" s="239"/>
      <c r="K228" s="237">
        <f t="shared" si="6"/>
        <v>0</v>
      </c>
      <c r="L228" s="239"/>
      <c r="M228" s="240"/>
      <c r="N228" s="241" t="s">
        <v>1</v>
      </c>
      <c r="O228" s="195" t="s">
        <v>47</v>
      </c>
      <c r="P228" s="196">
        <f t="shared" si="7"/>
        <v>0</v>
      </c>
      <c r="Q228" s="196">
        <f t="shared" si="8"/>
        <v>0</v>
      </c>
      <c r="R228" s="196">
        <f t="shared" si="9"/>
        <v>0</v>
      </c>
      <c r="S228" s="66"/>
      <c r="T228" s="197">
        <f t="shared" si="10"/>
        <v>0</v>
      </c>
      <c r="U228" s="197">
        <v>0</v>
      </c>
      <c r="V228" s="197">
        <f t="shared" si="11"/>
        <v>0</v>
      </c>
      <c r="W228" s="197">
        <v>0</v>
      </c>
      <c r="X228" s="198">
        <f t="shared" si="12"/>
        <v>0</v>
      </c>
      <c r="Y228" s="37"/>
      <c r="Z228" s="37"/>
      <c r="AA228" s="37"/>
      <c r="AB228" s="37"/>
      <c r="AC228" s="37"/>
      <c r="AD228" s="37"/>
      <c r="AE228" s="37"/>
      <c r="AR228" s="199" t="s">
        <v>364</v>
      </c>
      <c r="AT228" s="199" t="s">
        <v>483</v>
      </c>
      <c r="AU228" s="199" t="s">
        <v>96</v>
      </c>
      <c r="AY228" s="19" t="s">
        <v>329</v>
      </c>
      <c r="BE228" s="115">
        <f t="shared" si="13"/>
        <v>0</v>
      </c>
      <c r="BF228" s="115">
        <f t="shared" si="14"/>
        <v>0</v>
      </c>
      <c r="BG228" s="115">
        <f t="shared" si="15"/>
        <v>0</v>
      </c>
      <c r="BH228" s="115">
        <f t="shared" si="16"/>
        <v>0</v>
      </c>
      <c r="BI228" s="115">
        <f t="shared" si="17"/>
        <v>0</v>
      </c>
      <c r="BJ228" s="19" t="s">
        <v>96</v>
      </c>
      <c r="BK228" s="200">
        <f t="shared" si="18"/>
        <v>0</v>
      </c>
      <c r="BL228" s="19" t="s">
        <v>335</v>
      </c>
      <c r="BM228" s="199" t="s">
        <v>1163</v>
      </c>
    </row>
    <row r="229" spans="1:65" s="2" customFormat="1" ht="16.5" customHeight="1">
      <c r="A229" s="37"/>
      <c r="B229" s="153"/>
      <c r="C229" s="187" t="s">
        <v>775</v>
      </c>
      <c r="D229" s="187" t="s">
        <v>331</v>
      </c>
      <c r="E229" s="188" t="s">
        <v>7871</v>
      </c>
      <c r="F229" s="189" t="s">
        <v>7872</v>
      </c>
      <c r="G229" s="190" t="s">
        <v>342</v>
      </c>
      <c r="H229" s="191">
        <v>68</v>
      </c>
      <c r="I229" s="192"/>
      <c r="J229" s="192"/>
      <c r="K229" s="191">
        <f t="shared" si="6"/>
        <v>0</v>
      </c>
      <c r="L229" s="193"/>
      <c r="M229" s="38"/>
      <c r="N229" s="194" t="s">
        <v>1</v>
      </c>
      <c r="O229" s="195" t="s">
        <v>47</v>
      </c>
      <c r="P229" s="196">
        <f t="shared" si="7"/>
        <v>0</v>
      </c>
      <c r="Q229" s="196">
        <f t="shared" si="8"/>
        <v>0</v>
      </c>
      <c r="R229" s="196">
        <f t="shared" si="9"/>
        <v>0</v>
      </c>
      <c r="S229" s="66"/>
      <c r="T229" s="197">
        <f t="shared" si="10"/>
        <v>0</v>
      </c>
      <c r="U229" s="197">
        <v>0</v>
      </c>
      <c r="V229" s="197">
        <f t="shared" si="11"/>
        <v>0</v>
      </c>
      <c r="W229" s="197">
        <v>0</v>
      </c>
      <c r="X229" s="198">
        <f t="shared" si="12"/>
        <v>0</v>
      </c>
      <c r="Y229" s="37"/>
      <c r="Z229" s="37"/>
      <c r="AA229" s="37"/>
      <c r="AB229" s="37"/>
      <c r="AC229" s="37"/>
      <c r="AD229" s="37"/>
      <c r="AE229" s="37"/>
      <c r="AR229" s="199" t="s">
        <v>335</v>
      </c>
      <c r="AT229" s="199" t="s">
        <v>331</v>
      </c>
      <c r="AU229" s="199" t="s">
        <v>96</v>
      </c>
      <c r="AY229" s="19" t="s">
        <v>329</v>
      </c>
      <c r="BE229" s="115">
        <f t="shared" si="13"/>
        <v>0</v>
      </c>
      <c r="BF229" s="115">
        <f t="shared" si="14"/>
        <v>0</v>
      </c>
      <c r="BG229" s="115">
        <f t="shared" si="15"/>
        <v>0</v>
      </c>
      <c r="BH229" s="115">
        <f t="shared" si="16"/>
        <v>0</v>
      </c>
      <c r="BI229" s="115">
        <f t="shared" si="17"/>
        <v>0</v>
      </c>
      <c r="BJ229" s="19" t="s">
        <v>96</v>
      </c>
      <c r="BK229" s="200">
        <f t="shared" si="18"/>
        <v>0</v>
      </c>
      <c r="BL229" s="19" t="s">
        <v>335</v>
      </c>
      <c r="BM229" s="199" t="s">
        <v>1172</v>
      </c>
    </row>
    <row r="230" spans="1:65" s="2" customFormat="1" ht="16.5" customHeight="1">
      <c r="A230" s="37"/>
      <c r="B230" s="153"/>
      <c r="C230" s="187" t="s">
        <v>790</v>
      </c>
      <c r="D230" s="187" t="s">
        <v>331</v>
      </c>
      <c r="E230" s="188" t="s">
        <v>7873</v>
      </c>
      <c r="F230" s="189" t="s">
        <v>7874</v>
      </c>
      <c r="G230" s="190" t="s">
        <v>342</v>
      </c>
      <c r="H230" s="191">
        <v>110</v>
      </c>
      <c r="I230" s="192"/>
      <c r="J230" s="192"/>
      <c r="K230" s="191">
        <f t="shared" si="6"/>
        <v>0</v>
      </c>
      <c r="L230" s="193"/>
      <c r="M230" s="38"/>
      <c r="N230" s="194" t="s">
        <v>1</v>
      </c>
      <c r="O230" s="195" t="s">
        <v>47</v>
      </c>
      <c r="P230" s="196">
        <f t="shared" si="7"/>
        <v>0</v>
      </c>
      <c r="Q230" s="196">
        <f t="shared" si="8"/>
        <v>0</v>
      </c>
      <c r="R230" s="196">
        <f t="shared" si="9"/>
        <v>0</v>
      </c>
      <c r="S230" s="66"/>
      <c r="T230" s="197">
        <f t="shared" si="10"/>
        <v>0</v>
      </c>
      <c r="U230" s="197">
        <v>0</v>
      </c>
      <c r="V230" s="197">
        <f t="shared" si="11"/>
        <v>0</v>
      </c>
      <c r="W230" s="197">
        <v>0</v>
      </c>
      <c r="X230" s="198">
        <f t="shared" si="12"/>
        <v>0</v>
      </c>
      <c r="Y230" s="37"/>
      <c r="Z230" s="37"/>
      <c r="AA230" s="37"/>
      <c r="AB230" s="37"/>
      <c r="AC230" s="37"/>
      <c r="AD230" s="37"/>
      <c r="AE230" s="37"/>
      <c r="AR230" s="199" t="s">
        <v>335</v>
      </c>
      <c r="AT230" s="199" t="s">
        <v>331</v>
      </c>
      <c r="AU230" s="199" t="s">
        <v>96</v>
      </c>
      <c r="AY230" s="19" t="s">
        <v>329</v>
      </c>
      <c r="BE230" s="115">
        <f t="shared" si="13"/>
        <v>0</v>
      </c>
      <c r="BF230" s="115">
        <f t="shared" si="14"/>
        <v>0</v>
      </c>
      <c r="BG230" s="115">
        <f t="shared" si="15"/>
        <v>0</v>
      </c>
      <c r="BH230" s="115">
        <f t="shared" si="16"/>
        <v>0</v>
      </c>
      <c r="BI230" s="115">
        <f t="shared" si="17"/>
        <v>0</v>
      </c>
      <c r="BJ230" s="19" t="s">
        <v>96</v>
      </c>
      <c r="BK230" s="200">
        <f t="shared" si="18"/>
        <v>0</v>
      </c>
      <c r="BL230" s="19" t="s">
        <v>335</v>
      </c>
      <c r="BM230" s="199" t="s">
        <v>1180</v>
      </c>
    </row>
    <row r="231" spans="1:65" s="2" customFormat="1" ht="21.75" customHeight="1">
      <c r="A231" s="37"/>
      <c r="B231" s="153"/>
      <c r="C231" s="187" t="s">
        <v>795</v>
      </c>
      <c r="D231" s="187" t="s">
        <v>331</v>
      </c>
      <c r="E231" s="188" t="s">
        <v>7875</v>
      </c>
      <c r="F231" s="189" t="s">
        <v>7876</v>
      </c>
      <c r="G231" s="190" t="s">
        <v>342</v>
      </c>
      <c r="H231" s="191">
        <v>68</v>
      </c>
      <c r="I231" s="192"/>
      <c r="J231" s="192"/>
      <c r="K231" s="191">
        <f t="shared" si="6"/>
        <v>0</v>
      </c>
      <c r="L231" s="193"/>
      <c r="M231" s="38"/>
      <c r="N231" s="194" t="s">
        <v>1</v>
      </c>
      <c r="O231" s="195" t="s">
        <v>47</v>
      </c>
      <c r="P231" s="196">
        <f t="shared" si="7"/>
        <v>0</v>
      </c>
      <c r="Q231" s="196">
        <f t="shared" si="8"/>
        <v>0</v>
      </c>
      <c r="R231" s="196">
        <f t="shared" si="9"/>
        <v>0</v>
      </c>
      <c r="S231" s="66"/>
      <c r="T231" s="197">
        <f t="shared" si="10"/>
        <v>0</v>
      </c>
      <c r="U231" s="197">
        <v>0</v>
      </c>
      <c r="V231" s="197">
        <f t="shared" si="11"/>
        <v>0</v>
      </c>
      <c r="W231" s="197">
        <v>0</v>
      </c>
      <c r="X231" s="198">
        <f t="shared" si="12"/>
        <v>0</v>
      </c>
      <c r="Y231" s="37"/>
      <c r="Z231" s="37"/>
      <c r="AA231" s="37"/>
      <c r="AB231" s="37"/>
      <c r="AC231" s="37"/>
      <c r="AD231" s="37"/>
      <c r="AE231" s="37"/>
      <c r="AR231" s="199" t="s">
        <v>335</v>
      </c>
      <c r="AT231" s="199" t="s">
        <v>331</v>
      </c>
      <c r="AU231" s="199" t="s">
        <v>96</v>
      </c>
      <c r="AY231" s="19" t="s">
        <v>329</v>
      </c>
      <c r="BE231" s="115">
        <f t="shared" si="13"/>
        <v>0</v>
      </c>
      <c r="BF231" s="115">
        <f t="shared" si="14"/>
        <v>0</v>
      </c>
      <c r="BG231" s="115">
        <f t="shared" si="15"/>
        <v>0</v>
      </c>
      <c r="BH231" s="115">
        <f t="shared" si="16"/>
        <v>0</v>
      </c>
      <c r="BI231" s="115">
        <f t="shared" si="17"/>
        <v>0</v>
      </c>
      <c r="BJ231" s="19" t="s">
        <v>96</v>
      </c>
      <c r="BK231" s="200">
        <f t="shared" si="18"/>
        <v>0</v>
      </c>
      <c r="BL231" s="19" t="s">
        <v>335</v>
      </c>
      <c r="BM231" s="199" t="s">
        <v>1188</v>
      </c>
    </row>
    <row r="232" spans="1:65" s="2" customFormat="1" ht="21.75" customHeight="1">
      <c r="A232" s="37"/>
      <c r="B232" s="153"/>
      <c r="C232" s="187" t="s">
        <v>799</v>
      </c>
      <c r="D232" s="187" t="s">
        <v>331</v>
      </c>
      <c r="E232" s="188" t="s">
        <v>7877</v>
      </c>
      <c r="F232" s="189" t="s">
        <v>7878</v>
      </c>
      <c r="G232" s="190" t="s">
        <v>342</v>
      </c>
      <c r="H232" s="191">
        <v>110</v>
      </c>
      <c r="I232" s="192"/>
      <c r="J232" s="192"/>
      <c r="K232" s="191">
        <f t="shared" si="6"/>
        <v>0</v>
      </c>
      <c r="L232" s="193"/>
      <c r="M232" s="38"/>
      <c r="N232" s="194" t="s">
        <v>1</v>
      </c>
      <c r="O232" s="195" t="s">
        <v>47</v>
      </c>
      <c r="P232" s="196">
        <f t="shared" si="7"/>
        <v>0</v>
      </c>
      <c r="Q232" s="196">
        <f t="shared" si="8"/>
        <v>0</v>
      </c>
      <c r="R232" s="196">
        <f t="shared" si="9"/>
        <v>0</v>
      </c>
      <c r="S232" s="66"/>
      <c r="T232" s="197">
        <f t="shared" si="10"/>
        <v>0</v>
      </c>
      <c r="U232" s="197">
        <v>0</v>
      </c>
      <c r="V232" s="197">
        <f t="shared" si="11"/>
        <v>0</v>
      </c>
      <c r="W232" s="197">
        <v>0</v>
      </c>
      <c r="X232" s="198">
        <f t="shared" si="12"/>
        <v>0</v>
      </c>
      <c r="Y232" s="37"/>
      <c r="Z232" s="37"/>
      <c r="AA232" s="37"/>
      <c r="AB232" s="37"/>
      <c r="AC232" s="37"/>
      <c r="AD232" s="37"/>
      <c r="AE232" s="37"/>
      <c r="AR232" s="199" t="s">
        <v>335</v>
      </c>
      <c r="AT232" s="199" t="s">
        <v>331</v>
      </c>
      <c r="AU232" s="199" t="s">
        <v>96</v>
      </c>
      <c r="AY232" s="19" t="s">
        <v>329</v>
      </c>
      <c r="BE232" s="115">
        <f t="shared" si="13"/>
        <v>0</v>
      </c>
      <c r="BF232" s="115">
        <f t="shared" si="14"/>
        <v>0</v>
      </c>
      <c r="BG232" s="115">
        <f t="shared" si="15"/>
        <v>0</v>
      </c>
      <c r="BH232" s="115">
        <f t="shared" si="16"/>
        <v>0</v>
      </c>
      <c r="BI232" s="115">
        <f t="shared" si="17"/>
        <v>0</v>
      </c>
      <c r="BJ232" s="19" t="s">
        <v>96</v>
      </c>
      <c r="BK232" s="200">
        <f t="shared" si="18"/>
        <v>0</v>
      </c>
      <c r="BL232" s="19" t="s">
        <v>335</v>
      </c>
      <c r="BM232" s="199" t="s">
        <v>1196</v>
      </c>
    </row>
    <row r="233" spans="1:65" s="2" customFormat="1" ht="16.5" customHeight="1">
      <c r="A233" s="37"/>
      <c r="B233" s="153"/>
      <c r="C233" s="187" t="s">
        <v>803</v>
      </c>
      <c r="D233" s="187" t="s">
        <v>331</v>
      </c>
      <c r="E233" s="188" t="s">
        <v>7879</v>
      </c>
      <c r="F233" s="189" t="s">
        <v>7880</v>
      </c>
      <c r="G233" s="190" t="s">
        <v>342</v>
      </c>
      <c r="H233" s="191">
        <v>178</v>
      </c>
      <c r="I233" s="192"/>
      <c r="J233" s="192"/>
      <c r="K233" s="191">
        <f t="shared" si="6"/>
        <v>0</v>
      </c>
      <c r="L233" s="193"/>
      <c r="M233" s="38"/>
      <c r="N233" s="194" t="s">
        <v>1</v>
      </c>
      <c r="O233" s="195" t="s">
        <v>47</v>
      </c>
      <c r="P233" s="196">
        <f t="shared" si="7"/>
        <v>0</v>
      </c>
      <c r="Q233" s="196">
        <f t="shared" si="8"/>
        <v>0</v>
      </c>
      <c r="R233" s="196">
        <f t="shared" si="9"/>
        <v>0</v>
      </c>
      <c r="S233" s="66"/>
      <c r="T233" s="197">
        <f t="shared" si="10"/>
        <v>0</v>
      </c>
      <c r="U233" s="197">
        <v>0</v>
      </c>
      <c r="V233" s="197">
        <f t="shared" si="11"/>
        <v>0</v>
      </c>
      <c r="W233" s="197">
        <v>0</v>
      </c>
      <c r="X233" s="198">
        <f t="shared" si="12"/>
        <v>0</v>
      </c>
      <c r="Y233" s="37"/>
      <c r="Z233" s="37"/>
      <c r="AA233" s="37"/>
      <c r="AB233" s="37"/>
      <c r="AC233" s="37"/>
      <c r="AD233" s="37"/>
      <c r="AE233" s="37"/>
      <c r="AR233" s="199" t="s">
        <v>335</v>
      </c>
      <c r="AT233" s="199" t="s">
        <v>331</v>
      </c>
      <c r="AU233" s="199" t="s">
        <v>96</v>
      </c>
      <c r="AY233" s="19" t="s">
        <v>329</v>
      </c>
      <c r="BE233" s="115">
        <f t="shared" si="13"/>
        <v>0</v>
      </c>
      <c r="BF233" s="115">
        <f t="shared" si="14"/>
        <v>0</v>
      </c>
      <c r="BG233" s="115">
        <f t="shared" si="15"/>
        <v>0</v>
      </c>
      <c r="BH233" s="115">
        <f t="shared" si="16"/>
        <v>0</v>
      </c>
      <c r="BI233" s="115">
        <f t="shared" si="17"/>
        <v>0</v>
      </c>
      <c r="BJ233" s="19" t="s">
        <v>96</v>
      </c>
      <c r="BK233" s="200">
        <f t="shared" si="18"/>
        <v>0</v>
      </c>
      <c r="BL233" s="19" t="s">
        <v>335</v>
      </c>
      <c r="BM233" s="199" t="s">
        <v>1204</v>
      </c>
    </row>
    <row r="234" spans="1:65" s="2" customFormat="1" ht="16.5" customHeight="1">
      <c r="A234" s="37"/>
      <c r="B234" s="153"/>
      <c r="C234" s="233" t="s">
        <v>807</v>
      </c>
      <c r="D234" s="233" t="s">
        <v>483</v>
      </c>
      <c r="E234" s="234" t="s">
        <v>7237</v>
      </c>
      <c r="F234" s="235" t="s">
        <v>7881</v>
      </c>
      <c r="G234" s="236" t="s">
        <v>646</v>
      </c>
      <c r="H234" s="237">
        <v>6</v>
      </c>
      <c r="I234" s="238"/>
      <c r="J234" s="239"/>
      <c r="K234" s="237">
        <f t="shared" si="6"/>
        <v>0</v>
      </c>
      <c r="L234" s="239"/>
      <c r="M234" s="240"/>
      <c r="N234" s="241" t="s">
        <v>1</v>
      </c>
      <c r="O234" s="195" t="s">
        <v>47</v>
      </c>
      <c r="P234" s="196">
        <f t="shared" si="7"/>
        <v>0</v>
      </c>
      <c r="Q234" s="196">
        <f t="shared" si="8"/>
        <v>0</v>
      </c>
      <c r="R234" s="196">
        <f t="shared" si="9"/>
        <v>0</v>
      </c>
      <c r="S234" s="66"/>
      <c r="T234" s="197">
        <f t="shared" si="10"/>
        <v>0</v>
      </c>
      <c r="U234" s="197">
        <v>0</v>
      </c>
      <c r="V234" s="197">
        <f t="shared" si="11"/>
        <v>0</v>
      </c>
      <c r="W234" s="197">
        <v>0</v>
      </c>
      <c r="X234" s="198">
        <f t="shared" si="12"/>
        <v>0</v>
      </c>
      <c r="Y234" s="37"/>
      <c r="Z234" s="37"/>
      <c r="AA234" s="37"/>
      <c r="AB234" s="37"/>
      <c r="AC234" s="37"/>
      <c r="AD234" s="37"/>
      <c r="AE234" s="37"/>
      <c r="AR234" s="199" t="s">
        <v>364</v>
      </c>
      <c r="AT234" s="199" t="s">
        <v>483</v>
      </c>
      <c r="AU234" s="199" t="s">
        <v>96</v>
      </c>
      <c r="AY234" s="19" t="s">
        <v>329</v>
      </c>
      <c r="BE234" s="115">
        <f t="shared" si="13"/>
        <v>0</v>
      </c>
      <c r="BF234" s="115">
        <f t="shared" si="14"/>
        <v>0</v>
      </c>
      <c r="BG234" s="115">
        <f t="shared" si="15"/>
        <v>0</v>
      </c>
      <c r="BH234" s="115">
        <f t="shared" si="16"/>
        <v>0</v>
      </c>
      <c r="BI234" s="115">
        <f t="shared" si="17"/>
        <v>0</v>
      </c>
      <c r="BJ234" s="19" t="s">
        <v>96</v>
      </c>
      <c r="BK234" s="200">
        <f t="shared" si="18"/>
        <v>0</v>
      </c>
      <c r="BL234" s="19" t="s">
        <v>335</v>
      </c>
      <c r="BM234" s="199" t="s">
        <v>1214</v>
      </c>
    </row>
    <row r="235" spans="1:65" s="2" customFormat="1" ht="16.5" customHeight="1">
      <c r="A235" s="37"/>
      <c r="B235" s="153"/>
      <c r="C235" s="233" t="s">
        <v>821</v>
      </c>
      <c r="D235" s="233" t="s">
        <v>483</v>
      </c>
      <c r="E235" s="234" t="s">
        <v>7239</v>
      </c>
      <c r="F235" s="235" t="s">
        <v>7882</v>
      </c>
      <c r="G235" s="236" t="s">
        <v>342</v>
      </c>
      <c r="H235" s="237">
        <v>178</v>
      </c>
      <c r="I235" s="238"/>
      <c r="J235" s="239"/>
      <c r="K235" s="237">
        <f t="shared" si="6"/>
        <v>0</v>
      </c>
      <c r="L235" s="239"/>
      <c r="M235" s="240"/>
      <c r="N235" s="241" t="s">
        <v>1</v>
      </c>
      <c r="O235" s="195" t="s">
        <v>47</v>
      </c>
      <c r="P235" s="196">
        <f t="shared" si="7"/>
        <v>0</v>
      </c>
      <c r="Q235" s="196">
        <f t="shared" si="8"/>
        <v>0</v>
      </c>
      <c r="R235" s="196">
        <f t="shared" si="9"/>
        <v>0</v>
      </c>
      <c r="S235" s="66"/>
      <c r="T235" s="197">
        <f t="shared" si="10"/>
        <v>0</v>
      </c>
      <c r="U235" s="197">
        <v>0</v>
      </c>
      <c r="V235" s="197">
        <f t="shared" si="11"/>
        <v>0</v>
      </c>
      <c r="W235" s="197">
        <v>0</v>
      </c>
      <c r="X235" s="198">
        <f t="shared" si="12"/>
        <v>0</v>
      </c>
      <c r="Y235" s="37"/>
      <c r="Z235" s="37"/>
      <c r="AA235" s="37"/>
      <c r="AB235" s="37"/>
      <c r="AC235" s="37"/>
      <c r="AD235" s="37"/>
      <c r="AE235" s="37"/>
      <c r="AR235" s="199" t="s">
        <v>364</v>
      </c>
      <c r="AT235" s="199" t="s">
        <v>483</v>
      </c>
      <c r="AU235" s="199" t="s">
        <v>96</v>
      </c>
      <c r="AY235" s="19" t="s">
        <v>329</v>
      </c>
      <c r="BE235" s="115">
        <f t="shared" si="13"/>
        <v>0</v>
      </c>
      <c r="BF235" s="115">
        <f t="shared" si="14"/>
        <v>0</v>
      </c>
      <c r="BG235" s="115">
        <f t="shared" si="15"/>
        <v>0</v>
      </c>
      <c r="BH235" s="115">
        <f t="shared" si="16"/>
        <v>0</v>
      </c>
      <c r="BI235" s="115">
        <f t="shared" si="17"/>
        <v>0</v>
      </c>
      <c r="BJ235" s="19" t="s">
        <v>96</v>
      </c>
      <c r="BK235" s="200">
        <f t="shared" si="18"/>
        <v>0</v>
      </c>
      <c r="BL235" s="19" t="s">
        <v>335</v>
      </c>
      <c r="BM235" s="199" t="s">
        <v>1223</v>
      </c>
    </row>
    <row r="236" spans="1:65" s="12" customFormat="1" ht="22.9" customHeight="1">
      <c r="B236" s="173"/>
      <c r="D236" s="174" t="s">
        <v>82</v>
      </c>
      <c r="E236" s="185" t="s">
        <v>7540</v>
      </c>
      <c r="F236" s="185" t="s">
        <v>7883</v>
      </c>
      <c r="I236" s="176"/>
      <c r="J236" s="176"/>
      <c r="K236" s="186">
        <f>BK236</f>
        <v>0</v>
      </c>
      <c r="M236" s="173"/>
      <c r="N236" s="178"/>
      <c r="O236" s="179"/>
      <c r="P236" s="179"/>
      <c r="Q236" s="180">
        <f>Q237</f>
        <v>0</v>
      </c>
      <c r="R236" s="180">
        <f>R237</f>
        <v>0</v>
      </c>
      <c r="S236" s="179"/>
      <c r="T236" s="181">
        <f>T237</f>
        <v>0</v>
      </c>
      <c r="U236" s="179"/>
      <c r="V236" s="181">
        <f>V237</f>
        <v>0</v>
      </c>
      <c r="W236" s="179"/>
      <c r="X236" s="182">
        <f>X237</f>
        <v>0</v>
      </c>
      <c r="AR236" s="174" t="s">
        <v>90</v>
      </c>
      <c r="AT236" s="183" t="s">
        <v>82</v>
      </c>
      <c r="AU236" s="183" t="s">
        <v>90</v>
      </c>
      <c r="AY236" s="174" t="s">
        <v>329</v>
      </c>
      <c r="BK236" s="184">
        <f>BK237</f>
        <v>0</v>
      </c>
    </row>
    <row r="237" spans="1:65" s="2" customFormat="1" ht="21.75" customHeight="1">
      <c r="A237" s="37"/>
      <c r="B237" s="153"/>
      <c r="C237" s="187" t="s">
        <v>825</v>
      </c>
      <c r="D237" s="187" t="s">
        <v>331</v>
      </c>
      <c r="E237" s="188" t="s">
        <v>7884</v>
      </c>
      <c r="F237" s="189" t="s">
        <v>7885</v>
      </c>
      <c r="G237" s="190" t="s">
        <v>486</v>
      </c>
      <c r="H237" s="191">
        <v>136.46100000000001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0</v>
      </c>
      <c r="V237" s="197">
        <f>U237*H237</f>
        <v>0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335</v>
      </c>
      <c r="AT237" s="199" t="s">
        <v>331</v>
      </c>
      <c r="AU237" s="199" t="s">
        <v>96</v>
      </c>
      <c r="AY237" s="19" t="s">
        <v>329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335</v>
      </c>
      <c r="BM237" s="199" t="s">
        <v>1232</v>
      </c>
    </row>
    <row r="238" spans="1:65" s="12" customFormat="1" ht="25.9" customHeight="1">
      <c r="B238" s="173"/>
      <c r="D238" s="174" t="s">
        <v>82</v>
      </c>
      <c r="E238" s="175" t="s">
        <v>7886</v>
      </c>
      <c r="F238" s="175" t="s">
        <v>7887</v>
      </c>
      <c r="I238" s="176"/>
      <c r="J238" s="176"/>
      <c r="K238" s="177">
        <f>BK238</f>
        <v>0</v>
      </c>
      <c r="M238" s="173"/>
      <c r="N238" s="178"/>
      <c r="O238" s="179"/>
      <c r="P238" s="179"/>
      <c r="Q238" s="180">
        <f>Q239+Q246</f>
        <v>0</v>
      </c>
      <c r="R238" s="180">
        <f>R239+R246</f>
        <v>0</v>
      </c>
      <c r="S238" s="179"/>
      <c r="T238" s="181">
        <f>T239+T246</f>
        <v>0</v>
      </c>
      <c r="U238" s="179"/>
      <c r="V238" s="181">
        <f>V239+V246</f>
        <v>0</v>
      </c>
      <c r="W238" s="179"/>
      <c r="X238" s="182">
        <f>X239+X246</f>
        <v>0</v>
      </c>
      <c r="AR238" s="174" t="s">
        <v>90</v>
      </c>
      <c r="AT238" s="183" t="s">
        <v>82</v>
      </c>
      <c r="AU238" s="183" t="s">
        <v>83</v>
      </c>
      <c r="AY238" s="174" t="s">
        <v>329</v>
      </c>
      <c r="BK238" s="184">
        <f>BK239+BK246</f>
        <v>0</v>
      </c>
    </row>
    <row r="239" spans="1:65" s="12" customFormat="1" ht="22.9" customHeight="1">
      <c r="B239" s="173"/>
      <c r="D239" s="174" t="s">
        <v>82</v>
      </c>
      <c r="E239" s="185" t="s">
        <v>7888</v>
      </c>
      <c r="F239" s="185" t="s">
        <v>7889</v>
      </c>
      <c r="I239" s="176"/>
      <c r="J239" s="176"/>
      <c r="K239" s="186">
        <f>BK239</f>
        <v>0</v>
      </c>
      <c r="M239" s="173"/>
      <c r="N239" s="178"/>
      <c r="O239" s="179"/>
      <c r="P239" s="179"/>
      <c r="Q239" s="180">
        <f>SUM(Q240:Q245)</f>
        <v>0</v>
      </c>
      <c r="R239" s="180">
        <f>SUM(R240:R245)</f>
        <v>0</v>
      </c>
      <c r="S239" s="179"/>
      <c r="T239" s="181">
        <f>SUM(T240:T245)</f>
        <v>0</v>
      </c>
      <c r="U239" s="179"/>
      <c r="V239" s="181">
        <f>SUM(V240:V245)</f>
        <v>0</v>
      </c>
      <c r="W239" s="179"/>
      <c r="X239" s="182">
        <f>SUM(X240:X245)</f>
        <v>0</v>
      </c>
      <c r="AR239" s="174" t="s">
        <v>90</v>
      </c>
      <c r="AT239" s="183" t="s">
        <v>82</v>
      </c>
      <c r="AU239" s="183" t="s">
        <v>90</v>
      </c>
      <c r="AY239" s="174" t="s">
        <v>329</v>
      </c>
      <c r="BK239" s="184">
        <f>SUM(BK240:BK245)</f>
        <v>0</v>
      </c>
    </row>
    <row r="240" spans="1:65" s="2" customFormat="1" ht="24.2" customHeight="1">
      <c r="A240" s="37"/>
      <c r="B240" s="153"/>
      <c r="C240" s="187" t="s">
        <v>830</v>
      </c>
      <c r="D240" s="187" t="s">
        <v>331</v>
      </c>
      <c r="E240" s="188" t="s">
        <v>7890</v>
      </c>
      <c r="F240" s="189" t="s">
        <v>7891</v>
      </c>
      <c r="G240" s="190" t="s">
        <v>362</v>
      </c>
      <c r="H240" s="191">
        <v>2.2200000000000002</v>
      </c>
      <c r="I240" s="192"/>
      <c r="J240" s="192"/>
      <c r="K240" s="191">
        <f>ROUND(P240*H240,3)</f>
        <v>0</v>
      </c>
      <c r="L240" s="193"/>
      <c r="M240" s="38"/>
      <c r="N240" s="194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0</v>
      </c>
      <c r="V240" s="197">
        <f>U240*H240</f>
        <v>0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335</v>
      </c>
      <c r="AT240" s="199" t="s">
        <v>331</v>
      </c>
      <c r="AU240" s="199" t="s">
        <v>96</v>
      </c>
      <c r="AY240" s="19" t="s">
        <v>329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335</v>
      </c>
      <c r="BM240" s="199" t="s">
        <v>1239</v>
      </c>
    </row>
    <row r="241" spans="1:65" s="13" customFormat="1" ht="11.25">
      <c r="B241" s="201"/>
      <c r="D241" s="202" t="s">
        <v>348</v>
      </c>
      <c r="E241" s="203" t="s">
        <v>1</v>
      </c>
      <c r="F241" s="204" t="s">
        <v>7892</v>
      </c>
      <c r="H241" s="205">
        <v>2.2200000000000002</v>
      </c>
      <c r="I241" s="206"/>
      <c r="J241" s="206"/>
      <c r="M241" s="201"/>
      <c r="N241" s="207"/>
      <c r="O241" s="208"/>
      <c r="P241" s="208"/>
      <c r="Q241" s="208"/>
      <c r="R241" s="208"/>
      <c r="S241" s="208"/>
      <c r="T241" s="208"/>
      <c r="U241" s="208"/>
      <c r="V241" s="208"/>
      <c r="W241" s="208"/>
      <c r="X241" s="209"/>
      <c r="AT241" s="203" t="s">
        <v>348</v>
      </c>
      <c r="AU241" s="203" t="s">
        <v>96</v>
      </c>
      <c r="AV241" s="13" t="s">
        <v>96</v>
      </c>
      <c r="AW241" s="13" t="s">
        <v>4</v>
      </c>
      <c r="AX241" s="13" t="s">
        <v>83</v>
      </c>
      <c r="AY241" s="203" t="s">
        <v>329</v>
      </c>
    </row>
    <row r="242" spans="1:65" s="15" customFormat="1" ht="11.25">
      <c r="B242" s="217"/>
      <c r="D242" s="202" t="s">
        <v>348</v>
      </c>
      <c r="E242" s="218" t="s">
        <v>1</v>
      </c>
      <c r="F242" s="219" t="s">
        <v>380</v>
      </c>
      <c r="H242" s="220">
        <v>2.2200000000000002</v>
      </c>
      <c r="I242" s="221"/>
      <c r="J242" s="221"/>
      <c r="M242" s="217"/>
      <c r="N242" s="222"/>
      <c r="O242" s="223"/>
      <c r="P242" s="223"/>
      <c r="Q242" s="223"/>
      <c r="R242" s="223"/>
      <c r="S242" s="223"/>
      <c r="T242" s="223"/>
      <c r="U242" s="223"/>
      <c r="V242" s="223"/>
      <c r="W242" s="223"/>
      <c r="X242" s="224"/>
      <c r="AT242" s="218" t="s">
        <v>348</v>
      </c>
      <c r="AU242" s="218" t="s">
        <v>96</v>
      </c>
      <c r="AV242" s="15" t="s">
        <v>335</v>
      </c>
      <c r="AW242" s="15" t="s">
        <v>4</v>
      </c>
      <c r="AX242" s="15" t="s">
        <v>90</v>
      </c>
      <c r="AY242" s="218" t="s">
        <v>329</v>
      </c>
    </row>
    <row r="243" spans="1:65" s="2" customFormat="1" ht="24.2" customHeight="1">
      <c r="A243" s="37"/>
      <c r="B243" s="153"/>
      <c r="C243" s="187" t="s">
        <v>835</v>
      </c>
      <c r="D243" s="187" t="s">
        <v>331</v>
      </c>
      <c r="E243" s="188" t="s">
        <v>7783</v>
      </c>
      <c r="F243" s="189" t="s">
        <v>7784</v>
      </c>
      <c r="G243" s="190" t="s">
        <v>362</v>
      </c>
      <c r="H243" s="191">
        <v>2.2200000000000002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335</v>
      </c>
      <c r="AT243" s="199" t="s">
        <v>331</v>
      </c>
      <c r="AU243" s="199" t="s">
        <v>96</v>
      </c>
      <c r="AY243" s="19" t="s">
        <v>329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335</v>
      </c>
      <c r="BM243" s="199" t="s">
        <v>1245</v>
      </c>
    </row>
    <row r="244" spans="1:65" s="13" customFormat="1" ht="11.25">
      <c r="B244" s="201"/>
      <c r="D244" s="202" t="s">
        <v>348</v>
      </c>
      <c r="E244" s="203" t="s">
        <v>1</v>
      </c>
      <c r="F244" s="204" t="s">
        <v>7892</v>
      </c>
      <c r="H244" s="205">
        <v>2.2200000000000002</v>
      </c>
      <c r="I244" s="206"/>
      <c r="J244" s="206"/>
      <c r="M244" s="201"/>
      <c r="N244" s="207"/>
      <c r="O244" s="208"/>
      <c r="P244" s="208"/>
      <c r="Q244" s="208"/>
      <c r="R244" s="208"/>
      <c r="S244" s="208"/>
      <c r="T244" s="208"/>
      <c r="U244" s="208"/>
      <c r="V244" s="208"/>
      <c r="W244" s="208"/>
      <c r="X244" s="209"/>
      <c r="AT244" s="203" t="s">
        <v>348</v>
      </c>
      <c r="AU244" s="203" t="s">
        <v>96</v>
      </c>
      <c r="AV244" s="13" t="s">
        <v>96</v>
      </c>
      <c r="AW244" s="13" t="s">
        <v>4</v>
      </c>
      <c r="AX244" s="13" t="s">
        <v>83</v>
      </c>
      <c r="AY244" s="203" t="s">
        <v>329</v>
      </c>
    </row>
    <row r="245" spans="1:65" s="15" customFormat="1" ht="11.25">
      <c r="B245" s="217"/>
      <c r="D245" s="202" t="s">
        <v>348</v>
      </c>
      <c r="E245" s="218" t="s">
        <v>1</v>
      </c>
      <c r="F245" s="219" t="s">
        <v>380</v>
      </c>
      <c r="H245" s="220">
        <v>2.2200000000000002</v>
      </c>
      <c r="I245" s="221"/>
      <c r="J245" s="221"/>
      <c r="M245" s="217"/>
      <c r="N245" s="222"/>
      <c r="O245" s="223"/>
      <c r="P245" s="223"/>
      <c r="Q245" s="223"/>
      <c r="R245" s="223"/>
      <c r="S245" s="223"/>
      <c r="T245" s="223"/>
      <c r="U245" s="223"/>
      <c r="V245" s="223"/>
      <c r="W245" s="223"/>
      <c r="X245" s="224"/>
      <c r="AT245" s="218" t="s">
        <v>348</v>
      </c>
      <c r="AU245" s="218" t="s">
        <v>96</v>
      </c>
      <c r="AV245" s="15" t="s">
        <v>335</v>
      </c>
      <c r="AW245" s="15" t="s">
        <v>4</v>
      </c>
      <c r="AX245" s="15" t="s">
        <v>90</v>
      </c>
      <c r="AY245" s="218" t="s">
        <v>329</v>
      </c>
    </row>
    <row r="246" spans="1:65" s="12" customFormat="1" ht="22.9" customHeight="1">
      <c r="B246" s="173"/>
      <c r="D246" s="174" t="s">
        <v>82</v>
      </c>
      <c r="E246" s="185" t="s">
        <v>7893</v>
      </c>
      <c r="F246" s="185" t="s">
        <v>7894</v>
      </c>
      <c r="I246" s="176"/>
      <c r="J246" s="176"/>
      <c r="K246" s="186">
        <f>BK246</f>
        <v>0</v>
      </c>
      <c r="M246" s="173"/>
      <c r="N246" s="178"/>
      <c r="O246" s="179"/>
      <c r="P246" s="179"/>
      <c r="Q246" s="180">
        <f>SUM(Q247:Q250)</f>
        <v>0</v>
      </c>
      <c r="R246" s="180">
        <f>SUM(R247:R250)</f>
        <v>0</v>
      </c>
      <c r="S246" s="179"/>
      <c r="T246" s="181">
        <f>SUM(T247:T250)</f>
        <v>0</v>
      </c>
      <c r="U246" s="179"/>
      <c r="V246" s="181">
        <f>SUM(V247:V250)</f>
        <v>0</v>
      </c>
      <c r="W246" s="179"/>
      <c r="X246" s="182">
        <f>SUM(X247:X250)</f>
        <v>0</v>
      </c>
      <c r="AR246" s="174" t="s">
        <v>90</v>
      </c>
      <c r="AT246" s="183" t="s">
        <v>82</v>
      </c>
      <c r="AU246" s="183" t="s">
        <v>90</v>
      </c>
      <c r="AY246" s="174" t="s">
        <v>329</v>
      </c>
      <c r="BK246" s="184">
        <f>SUM(BK247:BK250)</f>
        <v>0</v>
      </c>
    </row>
    <row r="247" spans="1:65" s="2" customFormat="1" ht="24.2" customHeight="1">
      <c r="A247" s="37"/>
      <c r="B247" s="153"/>
      <c r="C247" s="187" t="s">
        <v>839</v>
      </c>
      <c r="D247" s="187" t="s">
        <v>331</v>
      </c>
      <c r="E247" s="188" t="s">
        <v>7895</v>
      </c>
      <c r="F247" s="189" t="s">
        <v>7896</v>
      </c>
      <c r="G247" s="190" t="s">
        <v>646</v>
      </c>
      <c r="H247" s="191">
        <v>1</v>
      </c>
      <c r="I247" s="192"/>
      <c r="J247" s="192"/>
      <c r="K247" s="191">
        <f>ROUND(P247*H247,3)</f>
        <v>0</v>
      </c>
      <c r="L247" s="193"/>
      <c r="M247" s="38"/>
      <c r="N247" s="194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0</v>
      </c>
      <c r="V247" s="197">
        <f>U247*H247</f>
        <v>0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335</v>
      </c>
      <c r="AT247" s="199" t="s">
        <v>331</v>
      </c>
      <c r="AU247" s="199" t="s">
        <v>96</v>
      </c>
      <c r="AY247" s="19" t="s">
        <v>329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335</v>
      </c>
      <c r="BM247" s="199" t="s">
        <v>1251</v>
      </c>
    </row>
    <row r="248" spans="1:65" s="2" customFormat="1" ht="16.5" customHeight="1">
      <c r="A248" s="37"/>
      <c r="B248" s="153"/>
      <c r="C248" s="233" t="s">
        <v>846</v>
      </c>
      <c r="D248" s="233" t="s">
        <v>483</v>
      </c>
      <c r="E248" s="234" t="s">
        <v>7241</v>
      </c>
      <c r="F248" s="235" t="s">
        <v>7897</v>
      </c>
      <c r="G248" s="236" t="s">
        <v>646</v>
      </c>
      <c r="H248" s="237">
        <v>1</v>
      </c>
      <c r="I248" s="238"/>
      <c r="J248" s="239"/>
      <c r="K248" s="237">
        <f>ROUND(P248*H248,3)</f>
        <v>0</v>
      </c>
      <c r="L248" s="239"/>
      <c r="M248" s="240"/>
      <c r="N248" s="241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0</v>
      </c>
      <c r="V248" s="197">
        <f>U248*H248</f>
        <v>0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364</v>
      </c>
      <c r="AT248" s="199" t="s">
        <v>483</v>
      </c>
      <c r="AU248" s="199" t="s">
        <v>96</v>
      </c>
      <c r="AY248" s="19" t="s">
        <v>329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335</v>
      </c>
      <c r="BM248" s="199" t="s">
        <v>1259</v>
      </c>
    </row>
    <row r="249" spans="1:65" s="2" customFormat="1" ht="37.9" customHeight="1">
      <c r="A249" s="37"/>
      <c r="B249" s="153"/>
      <c r="C249" s="187" t="s">
        <v>851</v>
      </c>
      <c r="D249" s="187" t="s">
        <v>331</v>
      </c>
      <c r="E249" s="188" t="s">
        <v>7898</v>
      </c>
      <c r="F249" s="189" t="s">
        <v>7899</v>
      </c>
      <c r="G249" s="190" t="s">
        <v>646</v>
      </c>
      <c r="H249" s="191">
        <v>1</v>
      </c>
      <c r="I249" s="192"/>
      <c r="J249" s="192"/>
      <c r="K249" s="191">
        <f>ROUND(P249*H249,3)</f>
        <v>0</v>
      </c>
      <c r="L249" s="193"/>
      <c r="M249" s="38"/>
      <c r="N249" s="194" t="s">
        <v>1</v>
      </c>
      <c r="O249" s="195" t="s">
        <v>47</v>
      </c>
      <c r="P249" s="196">
        <f>I249+J249</f>
        <v>0</v>
      </c>
      <c r="Q249" s="196">
        <f>ROUND(I249*H249,3)</f>
        <v>0</v>
      </c>
      <c r="R249" s="196">
        <f>ROUND(J249*H249,3)</f>
        <v>0</v>
      </c>
      <c r="S249" s="66"/>
      <c r="T249" s="197">
        <f>S249*H249</f>
        <v>0</v>
      </c>
      <c r="U249" s="197">
        <v>0</v>
      </c>
      <c r="V249" s="197">
        <f>U249*H249</f>
        <v>0</v>
      </c>
      <c r="W249" s="197">
        <v>0</v>
      </c>
      <c r="X249" s="198">
        <f>W249*H249</f>
        <v>0</v>
      </c>
      <c r="Y249" s="37"/>
      <c r="Z249" s="37"/>
      <c r="AA249" s="37"/>
      <c r="AB249" s="37"/>
      <c r="AC249" s="37"/>
      <c r="AD249" s="37"/>
      <c r="AE249" s="37"/>
      <c r="AR249" s="199" t="s">
        <v>335</v>
      </c>
      <c r="AT249" s="199" t="s">
        <v>331</v>
      </c>
      <c r="AU249" s="199" t="s">
        <v>96</v>
      </c>
      <c r="AY249" s="19" t="s">
        <v>329</v>
      </c>
      <c r="BE249" s="115">
        <f>IF(O249="základná",K249,0)</f>
        <v>0</v>
      </c>
      <c r="BF249" s="115">
        <f>IF(O249="znížená",K249,0)</f>
        <v>0</v>
      </c>
      <c r="BG249" s="115">
        <f>IF(O249="zákl. prenesená",K249,0)</f>
        <v>0</v>
      </c>
      <c r="BH249" s="115">
        <f>IF(O249="zníž. prenesená",K249,0)</f>
        <v>0</v>
      </c>
      <c r="BI249" s="115">
        <f>IF(O249="nulová",K249,0)</f>
        <v>0</v>
      </c>
      <c r="BJ249" s="19" t="s">
        <v>96</v>
      </c>
      <c r="BK249" s="200">
        <f>ROUND(P249*H249,3)</f>
        <v>0</v>
      </c>
      <c r="BL249" s="19" t="s">
        <v>335</v>
      </c>
      <c r="BM249" s="199" t="s">
        <v>1269</v>
      </c>
    </row>
    <row r="250" spans="1:65" s="2" customFormat="1" ht="24.2" customHeight="1">
      <c r="A250" s="37"/>
      <c r="B250" s="153"/>
      <c r="C250" s="233" t="s">
        <v>869</v>
      </c>
      <c r="D250" s="233" t="s">
        <v>483</v>
      </c>
      <c r="E250" s="234" t="s">
        <v>7243</v>
      </c>
      <c r="F250" s="235" t="s">
        <v>7900</v>
      </c>
      <c r="G250" s="236" t="s">
        <v>1687</v>
      </c>
      <c r="H250" s="237">
        <v>1</v>
      </c>
      <c r="I250" s="238"/>
      <c r="J250" s="239"/>
      <c r="K250" s="237">
        <f>ROUND(P250*H250,3)</f>
        <v>0</v>
      </c>
      <c r="L250" s="239"/>
      <c r="M250" s="240"/>
      <c r="N250" s="262" t="s">
        <v>1</v>
      </c>
      <c r="O250" s="243" t="s">
        <v>47</v>
      </c>
      <c r="P250" s="244">
        <f>I250+J250</f>
        <v>0</v>
      </c>
      <c r="Q250" s="244">
        <f>ROUND(I250*H250,3)</f>
        <v>0</v>
      </c>
      <c r="R250" s="244">
        <f>ROUND(J250*H250,3)</f>
        <v>0</v>
      </c>
      <c r="S250" s="245"/>
      <c r="T250" s="246">
        <f>S250*H250</f>
        <v>0</v>
      </c>
      <c r="U250" s="246">
        <v>0</v>
      </c>
      <c r="V250" s="246">
        <f>U250*H250</f>
        <v>0</v>
      </c>
      <c r="W250" s="246">
        <v>0</v>
      </c>
      <c r="X250" s="247">
        <f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364</v>
      </c>
      <c r="AT250" s="199" t="s">
        <v>483</v>
      </c>
      <c r="AU250" s="199" t="s">
        <v>96</v>
      </c>
      <c r="AY250" s="19" t="s">
        <v>329</v>
      </c>
      <c r="BE250" s="115">
        <f>IF(O250="základná",K250,0)</f>
        <v>0</v>
      </c>
      <c r="BF250" s="115">
        <f>IF(O250="znížená",K250,0)</f>
        <v>0</v>
      </c>
      <c r="BG250" s="115">
        <f>IF(O250="zákl. prenesená",K250,0)</f>
        <v>0</v>
      </c>
      <c r="BH250" s="115">
        <f>IF(O250="zníž. prenesená",K250,0)</f>
        <v>0</v>
      </c>
      <c r="BI250" s="115">
        <f>IF(O250="nulová",K250,0)</f>
        <v>0</v>
      </c>
      <c r="BJ250" s="19" t="s">
        <v>96</v>
      </c>
      <c r="BK250" s="200">
        <f>ROUND(P250*H250,3)</f>
        <v>0</v>
      </c>
      <c r="BL250" s="19" t="s">
        <v>335</v>
      </c>
      <c r="BM250" s="199" t="s">
        <v>1277</v>
      </c>
    </row>
    <row r="251" spans="1:65" s="2" customFormat="1" ht="6.95" customHeight="1">
      <c r="A251" s="37"/>
      <c r="B251" s="55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38"/>
      <c r="N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</row>
  </sheetData>
  <autoFilter ref="C141:L250" xr:uid="{00000000-0009-0000-0000-00001C000000}"/>
  <mergeCells count="20">
    <mergeCell ref="E128:H128"/>
    <mergeCell ref="E132:H132"/>
    <mergeCell ref="E130:H130"/>
    <mergeCell ref="E134:H134"/>
    <mergeCell ref="M2:Z2"/>
    <mergeCell ref="D112:F112"/>
    <mergeCell ref="D113:F113"/>
    <mergeCell ref="D114:F114"/>
    <mergeCell ref="D115:F115"/>
    <mergeCell ref="D116:F116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17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100</v>
      </c>
      <c r="AZ2" s="121" t="s">
        <v>1359</v>
      </c>
      <c r="BA2" s="121" t="s">
        <v>1</v>
      </c>
      <c r="BB2" s="121" t="s">
        <v>1</v>
      </c>
      <c r="BC2" s="121" t="s">
        <v>1360</v>
      </c>
      <c r="BD2" s="121" t="s">
        <v>96</v>
      </c>
    </row>
    <row r="3" spans="1:5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5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56" s="1" customFormat="1" ht="6.95" customHeight="1">
      <c r="B5" s="22"/>
      <c r="M5" s="22"/>
    </row>
    <row r="6" spans="1:56" s="1" customFormat="1" ht="12" customHeight="1">
      <c r="B6" s="22"/>
      <c r="D6" s="29" t="s">
        <v>15</v>
      </c>
      <c r="M6" s="22"/>
    </row>
    <row r="7" spans="1:5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56" s="1" customFormat="1" ht="12" customHeight="1">
      <c r="B8" s="22"/>
      <c r="D8" s="29" t="s">
        <v>272</v>
      </c>
      <c r="M8" s="22"/>
    </row>
    <row r="9" spans="1:56" s="2" customFormat="1" ht="16.5" customHeight="1">
      <c r="A9" s="37"/>
      <c r="B9" s="38"/>
      <c r="C9" s="37"/>
      <c r="D9" s="37"/>
      <c r="E9" s="324" t="s">
        <v>273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5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56" s="2" customFormat="1" ht="16.5" customHeight="1">
      <c r="A11" s="37"/>
      <c r="B11" s="38"/>
      <c r="C11" s="37"/>
      <c r="D11" s="37"/>
      <c r="E11" s="305" t="s">
        <v>1361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5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5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5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5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5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K131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ROUND((SUM(BE131:BE138) + SUM(BE160:BE1170)),  2)</f>
        <v>0</v>
      </c>
      <c r="G39" s="130"/>
      <c r="H39" s="130"/>
      <c r="I39" s="131">
        <v>0.2</v>
      </c>
      <c r="J39" s="130"/>
      <c r="K39" s="129">
        <f>ROUND(((SUM(BE131:BE138) + SUM(BE160:BE1170))*I39),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ROUND((SUM(BF131:BF138) + SUM(BF160:BF1170)),  2)</f>
        <v>0</v>
      </c>
      <c r="G40" s="130"/>
      <c r="H40" s="130"/>
      <c r="I40" s="131">
        <v>0.2</v>
      </c>
      <c r="J40" s="130"/>
      <c r="K40" s="129">
        <f>ROUND(((SUM(BF131:BF138) + SUM(BF160:BF1170))*I40),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ROUND((SUM(BG131:BG138) + SUM(BG160:BG1170)),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ROUND((SUM(BH131:BH138) + SUM(BH160:BH1170)),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ROUND((SUM(BI131:BI138) + SUM(BI160:BI1170)),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273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S.02 - Horná stavba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Q160</f>
        <v>0</v>
      </c>
      <c r="J98" s="79">
        <f t="shared" si="0"/>
        <v>0</v>
      </c>
      <c r="K98" s="79">
        <f>K160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47" s="9" customFormat="1" ht="24.95" customHeight="1">
      <c r="B99" s="143"/>
      <c r="D99" s="144" t="s">
        <v>284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K161</f>
        <v>0</v>
      </c>
      <c r="M99" s="143"/>
    </row>
    <row r="100" spans="1:47" s="10" customFormat="1" ht="19.899999999999999" customHeight="1">
      <c r="B100" s="147"/>
      <c r="D100" s="148" t="s">
        <v>286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K162</f>
        <v>0</v>
      </c>
      <c r="M100" s="147"/>
    </row>
    <row r="101" spans="1:47" s="10" customFormat="1" ht="19.899999999999999" customHeight="1">
      <c r="B101" s="147"/>
      <c r="D101" s="148" t="s">
        <v>288</v>
      </c>
      <c r="E101" s="149"/>
      <c r="F101" s="149"/>
      <c r="G101" s="149"/>
      <c r="H101" s="149"/>
      <c r="I101" s="150">
        <f>Q168</f>
        <v>0</v>
      </c>
      <c r="J101" s="150">
        <f>R168</f>
        <v>0</v>
      </c>
      <c r="K101" s="150">
        <f>K168</f>
        <v>0</v>
      </c>
      <c r="M101" s="147"/>
    </row>
    <row r="102" spans="1:47" s="10" customFormat="1" ht="19.899999999999999" customHeight="1">
      <c r="B102" s="147"/>
      <c r="D102" s="148" t="s">
        <v>1362</v>
      </c>
      <c r="E102" s="149"/>
      <c r="F102" s="149"/>
      <c r="G102" s="149"/>
      <c r="H102" s="149"/>
      <c r="I102" s="150">
        <f>Q178</f>
        <v>0</v>
      </c>
      <c r="J102" s="150">
        <f>R178</f>
        <v>0</v>
      </c>
      <c r="K102" s="150">
        <f>K178</f>
        <v>0</v>
      </c>
      <c r="M102" s="147"/>
    </row>
    <row r="103" spans="1:47" s="10" customFormat="1" ht="19.899999999999999" customHeight="1">
      <c r="B103" s="147"/>
      <c r="D103" s="148" t="s">
        <v>289</v>
      </c>
      <c r="E103" s="149"/>
      <c r="F103" s="149"/>
      <c r="G103" s="149"/>
      <c r="H103" s="149"/>
      <c r="I103" s="150">
        <f>Q199</f>
        <v>0</v>
      </c>
      <c r="J103" s="150">
        <f>R199</f>
        <v>0</v>
      </c>
      <c r="K103" s="150">
        <f>K199</f>
        <v>0</v>
      </c>
      <c r="M103" s="147"/>
    </row>
    <row r="104" spans="1:47" s="10" customFormat="1" ht="19.899999999999999" customHeight="1">
      <c r="B104" s="147"/>
      <c r="D104" s="148" t="s">
        <v>1363</v>
      </c>
      <c r="E104" s="149"/>
      <c r="F104" s="149"/>
      <c r="G104" s="149"/>
      <c r="H104" s="149"/>
      <c r="I104" s="150">
        <f>Q217</f>
        <v>0</v>
      </c>
      <c r="J104" s="150">
        <f>R217</f>
        <v>0</v>
      </c>
      <c r="K104" s="150">
        <f>K217</f>
        <v>0</v>
      </c>
      <c r="M104" s="147"/>
    </row>
    <row r="105" spans="1:47" s="10" customFormat="1" ht="19.899999999999999" customHeight="1">
      <c r="B105" s="147"/>
      <c r="D105" s="148" t="s">
        <v>290</v>
      </c>
      <c r="E105" s="149"/>
      <c r="F105" s="149"/>
      <c r="G105" s="149"/>
      <c r="H105" s="149"/>
      <c r="I105" s="150">
        <f>Q229</f>
        <v>0</v>
      </c>
      <c r="J105" s="150">
        <f>R229</f>
        <v>0</v>
      </c>
      <c r="K105" s="150">
        <f>K229</f>
        <v>0</v>
      </c>
      <c r="M105" s="147"/>
    </row>
    <row r="106" spans="1:47" s="9" customFormat="1" ht="24.95" customHeight="1">
      <c r="B106" s="143"/>
      <c r="D106" s="144" t="s">
        <v>291</v>
      </c>
      <c r="E106" s="145"/>
      <c r="F106" s="145"/>
      <c r="G106" s="145"/>
      <c r="H106" s="145"/>
      <c r="I106" s="146">
        <f>Q231</f>
        <v>0</v>
      </c>
      <c r="J106" s="146">
        <f>R231</f>
        <v>0</v>
      </c>
      <c r="K106" s="146">
        <f>K231</f>
        <v>0</v>
      </c>
      <c r="M106" s="143"/>
    </row>
    <row r="107" spans="1:47" s="10" customFormat="1" ht="19.899999999999999" customHeight="1">
      <c r="B107" s="147"/>
      <c r="D107" s="148" t="s">
        <v>292</v>
      </c>
      <c r="E107" s="149"/>
      <c r="F107" s="149"/>
      <c r="G107" s="149"/>
      <c r="H107" s="149"/>
      <c r="I107" s="150">
        <f>Q232</f>
        <v>0</v>
      </c>
      <c r="J107" s="150">
        <f>R232</f>
        <v>0</v>
      </c>
      <c r="K107" s="150">
        <f>K232</f>
        <v>0</v>
      </c>
      <c r="M107" s="147"/>
    </row>
    <row r="108" spans="1:47" s="10" customFormat="1" ht="19.899999999999999" customHeight="1">
      <c r="B108" s="147"/>
      <c r="D108" s="148" t="s">
        <v>1364</v>
      </c>
      <c r="E108" s="149"/>
      <c r="F108" s="149"/>
      <c r="G108" s="149"/>
      <c r="H108" s="149"/>
      <c r="I108" s="150">
        <f>Q242</f>
        <v>0</v>
      </c>
      <c r="J108" s="150">
        <f>R242</f>
        <v>0</v>
      </c>
      <c r="K108" s="150">
        <f>K242</f>
        <v>0</v>
      </c>
      <c r="M108" s="147"/>
    </row>
    <row r="109" spans="1:47" s="10" customFormat="1" ht="19.899999999999999" customHeight="1">
      <c r="B109" s="147"/>
      <c r="D109" s="148" t="s">
        <v>293</v>
      </c>
      <c r="E109" s="149"/>
      <c r="F109" s="149"/>
      <c r="G109" s="149"/>
      <c r="H109" s="149"/>
      <c r="I109" s="150">
        <f>Q359</f>
        <v>0</v>
      </c>
      <c r="J109" s="150">
        <f>R359</f>
        <v>0</v>
      </c>
      <c r="K109" s="150">
        <f>K359</f>
        <v>0</v>
      </c>
      <c r="M109" s="147"/>
    </row>
    <row r="110" spans="1:47" s="10" customFormat="1" ht="19.899999999999999" customHeight="1">
      <c r="B110" s="147"/>
      <c r="D110" s="148" t="s">
        <v>1365</v>
      </c>
      <c r="E110" s="149"/>
      <c r="F110" s="149"/>
      <c r="G110" s="149"/>
      <c r="H110" s="149"/>
      <c r="I110" s="150">
        <f>Q406</f>
        <v>0</v>
      </c>
      <c r="J110" s="150">
        <f>R406</f>
        <v>0</v>
      </c>
      <c r="K110" s="150">
        <f>K406</f>
        <v>0</v>
      </c>
      <c r="M110" s="147"/>
    </row>
    <row r="111" spans="1:47" s="10" customFormat="1" ht="19.899999999999999" customHeight="1">
      <c r="B111" s="147"/>
      <c r="D111" s="148" t="s">
        <v>1366</v>
      </c>
      <c r="E111" s="149"/>
      <c r="F111" s="149"/>
      <c r="G111" s="149"/>
      <c r="H111" s="149"/>
      <c r="I111" s="150">
        <f>Q410</f>
        <v>0</v>
      </c>
      <c r="J111" s="150">
        <f>R410</f>
        <v>0</v>
      </c>
      <c r="K111" s="150">
        <f>K410</f>
        <v>0</v>
      </c>
      <c r="M111" s="147"/>
    </row>
    <row r="112" spans="1:47" s="10" customFormat="1" ht="19.899999999999999" customHeight="1">
      <c r="B112" s="147"/>
      <c r="D112" s="148" t="s">
        <v>1367</v>
      </c>
      <c r="E112" s="149"/>
      <c r="F112" s="149"/>
      <c r="G112" s="149"/>
      <c r="H112" s="149"/>
      <c r="I112" s="150">
        <f>Q421</f>
        <v>0</v>
      </c>
      <c r="J112" s="150">
        <f>R421</f>
        <v>0</v>
      </c>
      <c r="K112" s="150">
        <f>K421</f>
        <v>0</v>
      </c>
      <c r="M112" s="147"/>
    </row>
    <row r="113" spans="2:13" s="10" customFormat="1" ht="19.899999999999999" customHeight="1">
      <c r="B113" s="147"/>
      <c r="D113" s="148" t="s">
        <v>294</v>
      </c>
      <c r="E113" s="149"/>
      <c r="F113" s="149"/>
      <c r="G113" s="149"/>
      <c r="H113" s="149"/>
      <c r="I113" s="150">
        <f>Q430</f>
        <v>0</v>
      </c>
      <c r="J113" s="150">
        <f>R430</f>
        <v>0</v>
      </c>
      <c r="K113" s="150">
        <f>K430</f>
        <v>0</v>
      </c>
      <c r="M113" s="147"/>
    </row>
    <row r="114" spans="2:13" s="10" customFormat="1" ht="19.899999999999999" customHeight="1">
      <c r="B114" s="147"/>
      <c r="D114" s="148" t="s">
        <v>1368</v>
      </c>
      <c r="E114" s="149"/>
      <c r="F114" s="149"/>
      <c r="G114" s="149"/>
      <c r="H114" s="149"/>
      <c r="I114" s="150">
        <f>Q607</f>
        <v>0</v>
      </c>
      <c r="J114" s="150">
        <f>R607</f>
        <v>0</v>
      </c>
      <c r="K114" s="150">
        <f>K607</f>
        <v>0</v>
      </c>
      <c r="M114" s="147"/>
    </row>
    <row r="115" spans="2:13" s="10" customFormat="1" ht="19.899999999999999" customHeight="1">
      <c r="B115" s="147"/>
      <c r="D115" s="148" t="s">
        <v>295</v>
      </c>
      <c r="E115" s="149"/>
      <c r="F115" s="149"/>
      <c r="G115" s="149"/>
      <c r="H115" s="149"/>
      <c r="I115" s="150">
        <f>Q639</f>
        <v>0</v>
      </c>
      <c r="J115" s="150">
        <f>R639</f>
        <v>0</v>
      </c>
      <c r="K115" s="150">
        <f>K639</f>
        <v>0</v>
      </c>
      <c r="M115" s="147"/>
    </row>
    <row r="116" spans="2:13" s="10" customFormat="1" ht="19.899999999999999" customHeight="1">
      <c r="B116" s="147"/>
      <c r="D116" s="148" t="s">
        <v>296</v>
      </c>
      <c r="E116" s="149"/>
      <c r="F116" s="149"/>
      <c r="G116" s="149"/>
      <c r="H116" s="149"/>
      <c r="I116" s="150">
        <f>Q720</f>
        <v>0</v>
      </c>
      <c r="J116" s="150">
        <f>R720</f>
        <v>0</v>
      </c>
      <c r="K116" s="150">
        <f>K720</f>
        <v>0</v>
      </c>
      <c r="M116" s="147"/>
    </row>
    <row r="117" spans="2:13" s="10" customFormat="1" ht="19.899999999999999" customHeight="1">
      <c r="B117" s="147"/>
      <c r="D117" s="148" t="s">
        <v>1369</v>
      </c>
      <c r="E117" s="149"/>
      <c r="F117" s="149"/>
      <c r="G117" s="149"/>
      <c r="H117" s="149"/>
      <c r="I117" s="150">
        <f>Q824</f>
        <v>0</v>
      </c>
      <c r="J117" s="150">
        <f>R824</f>
        <v>0</v>
      </c>
      <c r="K117" s="150">
        <f>K824</f>
        <v>0</v>
      </c>
      <c r="M117" s="147"/>
    </row>
    <row r="118" spans="2:13" s="10" customFormat="1" ht="19.899999999999999" customHeight="1">
      <c r="B118" s="147"/>
      <c r="D118" s="148" t="s">
        <v>297</v>
      </c>
      <c r="E118" s="149"/>
      <c r="F118" s="149"/>
      <c r="G118" s="149"/>
      <c r="H118" s="149"/>
      <c r="I118" s="150">
        <f>Q893</f>
        <v>0</v>
      </c>
      <c r="J118" s="150">
        <f>R893</f>
        <v>0</v>
      </c>
      <c r="K118" s="150">
        <f>K893</f>
        <v>0</v>
      </c>
      <c r="M118" s="147"/>
    </row>
    <row r="119" spans="2:13" s="10" customFormat="1" ht="19.899999999999999" customHeight="1">
      <c r="B119" s="147"/>
      <c r="D119" s="148" t="s">
        <v>1370</v>
      </c>
      <c r="E119" s="149"/>
      <c r="F119" s="149"/>
      <c r="G119" s="149"/>
      <c r="H119" s="149"/>
      <c r="I119" s="150">
        <f>Q901</f>
        <v>0</v>
      </c>
      <c r="J119" s="150">
        <f>R901</f>
        <v>0</v>
      </c>
      <c r="K119" s="150">
        <f>K901</f>
        <v>0</v>
      </c>
      <c r="M119" s="147"/>
    </row>
    <row r="120" spans="2:13" s="10" customFormat="1" ht="19.899999999999999" customHeight="1">
      <c r="B120" s="147"/>
      <c r="D120" s="148" t="s">
        <v>1371</v>
      </c>
      <c r="E120" s="149"/>
      <c r="F120" s="149"/>
      <c r="G120" s="149"/>
      <c r="H120" s="149"/>
      <c r="I120" s="150">
        <f>Q973</f>
        <v>0</v>
      </c>
      <c r="J120" s="150">
        <f>R973</f>
        <v>0</v>
      </c>
      <c r="K120" s="150">
        <f>K973</f>
        <v>0</v>
      </c>
      <c r="M120" s="147"/>
    </row>
    <row r="121" spans="2:13" s="10" customFormat="1" ht="19.899999999999999" customHeight="1">
      <c r="B121" s="147"/>
      <c r="D121" s="148" t="s">
        <v>298</v>
      </c>
      <c r="E121" s="149"/>
      <c r="F121" s="149"/>
      <c r="G121" s="149"/>
      <c r="H121" s="149"/>
      <c r="I121" s="150">
        <f>Q980</f>
        <v>0</v>
      </c>
      <c r="J121" s="150">
        <f>R980</f>
        <v>0</v>
      </c>
      <c r="K121" s="150">
        <f>K980</f>
        <v>0</v>
      </c>
      <c r="M121" s="147"/>
    </row>
    <row r="122" spans="2:13" s="10" customFormat="1" ht="19.899999999999999" customHeight="1">
      <c r="B122" s="147"/>
      <c r="D122" s="148" t="s">
        <v>1372</v>
      </c>
      <c r="E122" s="149"/>
      <c r="F122" s="149"/>
      <c r="G122" s="149"/>
      <c r="H122" s="149"/>
      <c r="I122" s="150">
        <f>Q1124</f>
        <v>0</v>
      </c>
      <c r="J122" s="150">
        <f>R1124</f>
        <v>0</v>
      </c>
      <c r="K122" s="150">
        <f>K1124</f>
        <v>0</v>
      </c>
      <c r="M122" s="147"/>
    </row>
    <row r="123" spans="2:13" s="10" customFormat="1" ht="19.899999999999999" customHeight="1">
      <c r="B123" s="147"/>
      <c r="D123" s="148" t="s">
        <v>1373</v>
      </c>
      <c r="E123" s="149"/>
      <c r="F123" s="149"/>
      <c r="G123" s="149"/>
      <c r="H123" s="149"/>
      <c r="I123" s="150">
        <f>Q1135</f>
        <v>0</v>
      </c>
      <c r="J123" s="150">
        <f>R1135</f>
        <v>0</v>
      </c>
      <c r="K123" s="150">
        <f>K1135</f>
        <v>0</v>
      </c>
      <c r="M123" s="147"/>
    </row>
    <row r="124" spans="2:13" s="9" customFormat="1" ht="24.95" customHeight="1">
      <c r="B124" s="143"/>
      <c r="D124" s="144" t="s">
        <v>300</v>
      </c>
      <c r="E124" s="145"/>
      <c r="F124" s="145"/>
      <c r="G124" s="145"/>
      <c r="H124" s="145"/>
      <c r="I124" s="146">
        <f>Q1146</f>
        <v>0</v>
      </c>
      <c r="J124" s="146">
        <f>R1146</f>
        <v>0</v>
      </c>
      <c r="K124" s="146">
        <f>K1146</f>
        <v>0</v>
      </c>
      <c r="M124" s="143"/>
    </row>
    <row r="125" spans="2:13" s="10" customFormat="1" ht="19.899999999999999" customHeight="1">
      <c r="B125" s="147"/>
      <c r="D125" s="148" t="s">
        <v>301</v>
      </c>
      <c r="E125" s="149"/>
      <c r="F125" s="149"/>
      <c r="G125" s="149"/>
      <c r="H125" s="149"/>
      <c r="I125" s="150">
        <f>Q1147</f>
        <v>0</v>
      </c>
      <c r="J125" s="150">
        <f>R1147</f>
        <v>0</v>
      </c>
      <c r="K125" s="150">
        <f>K1147</f>
        <v>0</v>
      </c>
      <c r="M125" s="147"/>
    </row>
    <row r="126" spans="2:13" s="9" customFormat="1" ht="24.95" customHeight="1">
      <c r="B126" s="143"/>
      <c r="D126" s="144" t="s">
        <v>1374</v>
      </c>
      <c r="E126" s="145"/>
      <c r="F126" s="145"/>
      <c r="G126" s="145"/>
      <c r="H126" s="145"/>
      <c r="I126" s="146">
        <f>Q1165</f>
        <v>0</v>
      </c>
      <c r="J126" s="146">
        <f>R1165</f>
        <v>0</v>
      </c>
      <c r="K126" s="146">
        <f>K1165</f>
        <v>0</v>
      </c>
      <c r="M126" s="143"/>
    </row>
    <row r="127" spans="2:13" s="10" customFormat="1" ht="19.899999999999999" customHeight="1">
      <c r="B127" s="147"/>
      <c r="D127" s="148" t="s">
        <v>1375</v>
      </c>
      <c r="E127" s="149"/>
      <c r="F127" s="149"/>
      <c r="G127" s="149"/>
      <c r="H127" s="149"/>
      <c r="I127" s="150">
        <f>Q1167</f>
        <v>0</v>
      </c>
      <c r="J127" s="150">
        <f>R1167</f>
        <v>0</v>
      </c>
      <c r="K127" s="150">
        <f>K1167</f>
        <v>0</v>
      </c>
      <c r="M127" s="147"/>
    </row>
    <row r="128" spans="2:13" s="10" customFormat="1" ht="19.899999999999999" customHeight="1">
      <c r="B128" s="147"/>
      <c r="D128" s="148" t="s">
        <v>1376</v>
      </c>
      <c r="E128" s="149"/>
      <c r="F128" s="149"/>
      <c r="G128" s="149"/>
      <c r="H128" s="149"/>
      <c r="I128" s="150">
        <f>Q1169</f>
        <v>0</v>
      </c>
      <c r="J128" s="150">
        <f>R1169</f>
        <v>0</v>
      </c>
      <c r="K128" s="150">
        <f>K1169</f>
        <v>0</v>
      </c>
      <c r="M128" s="147"/>
    </row>
    <row r="129" spans="1:65" s="2" customFormat="1" ht="21.7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29.25" customHeight="1">
      <c r="A131" s="37"/>
      <c r="B131" s="38"/>
      <c r="C131" s="142" t="s">
        <v>302</v>
      </c>
      <c r="D131" s="37"/>
      <c r="E131" s="37"/>
      <c r="F131" s="37"/>
      <c r="G131" s="37"/>
      <c r="H131" s="37"/>
      <c r="I131" s="37"/>
      <c r="J131" s="37"/>
      <c r="K131" s="151">
        <f>ROUND(K132 + K133 + K134 + K135 + K136 + K137,2)</f>
        <v>0</v>
      </c>
      <c r="L131" s="37"/>
      <c r="M131" s="50"/>
      <c r="O131" s="152" t="s">
        <v>45</v>
      </c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8" customHeight="1">
      <c r="A132" s="37"/>
      <c r="B132" s="153"/>
      <c r="C132" s="154"/>
      <c r="D132" s="323" t="s">
        <v>303</v>
      </c>
      <c r="E132" s="328"/>
      <c r="F132" s="328"/>
      <c r="G132" s="154"/>
      <c r="H132" s="154"/>
      <c r="I132" s="154"/>
      <c r="J132" s="154"/>
      <c r="K132" s="112">
        <v>0</v>
      </c>
      <c r="L132" s="154"/>
      <c r="M132" s="156"/>
      <c r="N132" s="157"/>
      <c r="O132" s="158" t="s">
        <v>47</v>
      </c>
      <c r="P132" s="157"/>
      <c r="Q132" s="157"/>
      <c r="R132" s="157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9" t="s">
        <v>304</v>
      </c>
      <c r="AZ132" s="157"/>
      <c r="BA132" s="157"/>
      <c r="BB132" s="157"/>
      <c r="BC132" s="157"/>
      <c r="BD132" s="157"/>
      <c r="BE132" s="160">
        <f t="shared" ref="BE132:BE137" si="1">IF(O132="základná",K132,0)</f>
        <v>0</v>
      </c>
      <c r="BF132" s="160">
        <f t="shared" ref="BF132:BF137" si="2">IF(O132="znížená",K132,0)</f>
        <v>0</v>
      </c>
      <c r="BG132" s="160">
        <f t="shared" ref="BG132:BG137" si="3">IF(O132="zákl. prenesená",K132,0)</f>
        <v>0</v>
      </c>
      <c r="BH132" s="160">
        <f t="shared" ref="BH132:BH137" si="4">IF(O132="zníž. prenesená",K132,0)</f>
        <v>0</v>
      </c>
      <c r="BI132" s="160">
        <f t="shared" ref="BI132:BI137" si="5">IF(O132="nulová",K132,0)</f>
        <v>0</v>
      </c>
      <c r="BJ132" s="159" t="s">
        <v>96</v>
      </c>
      <c r="BK132" s="157"/>
      <c r="BL132" s="157"/>
      <c r="BM132" s="157"/>
    </row>
    <row r="133" spans="1:65" s="2" customFormat="1" ht="18" customHeight="1">
      <c r="A133" s="37"/>
      <c r="B133" s="153"/>
      <c r="C133" s="154"/>
      <c r="D133" s="323" t="s">
        <v>305</v>
      </c>
      <c r="E133" s="328"/>
      <c r="F133" s="328"/>
      <c r="G133" s="154"/>
      <c r="H133" s="154"/>
      <c r="I133" s="154"/>
      <c r="J133" s="154"/>
      <c r="K133" s="112">
        <v>0</v>
      </c>
      <c r="L133" s="154"/>
      <c r="M133" s="156"/>
      <c r="N133" s="157"/>
      <c r="O133" s="158" t="s">
        <v>47</v>
      </c>
      <c r="P133" s="157"/>
      <c r="Q133" s="157"/>
      <c r="R133" s="157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9" t="s">
        <v>304</v>
      </c>
      <c r="AZ133" s="157"/>
      <c r="BA133" s="157"/>
      <c r="BB133" s="157"/>
      <c r="BC133" s="157"/>
      <c r="BD133" s="157"/>
      <c r="BE133" s="160">
        <f t="shared" si="1"/>
        <v>0</v>
      </c>
      <c r="BF133" s="160">
        <f t="shared" si="2"/>
        <v>0</v>
      </c>
      <c r="BG133" s="160">
        <f t="shared" si="3"/>
        <v>0</v>
      </c>
      <c r="BH133" s="160">
        <f t="shared" si="4"/>
        <v>0</v>
      </c>
      <c r="BI133" s="160">
        <f t="shared" si="5"/>
        <v>0</v>
      </c>
      <c r="BJ133" s="159" t="s">
        <v>96</v>
      </c>
      <c r="BK133" s="157"/>
      <c r="BL133" s="157"/>
      <c r="BM133" s="157"/>
    </row>
    <row r="134" spans="1:65" s="2" customFormat="1" ht="18" customHeight="1">
      <c r="A134" s="37"/>
      <c r="B134" s="153"/>
      <c r="C134" s="154"/>
      <c r="D134" s="323" t="s">
        <v>306</v>
      </c>
      <c r="E134" s="328"/>
      <c r="F134" s="328"/>
      <c r="G134" s="154"/>
      <c r="H134" s="154"/>
      <c r="I134" s="154"/>
      <c r="J134" s="154"/>
      <c r="K134" s="112">
        <v>0</v>
      </c>
      <c r="L134" s="154"/>
      <c r="M134" s="156"/>
      <c r="N134" s="157"/>
      <c r="O134" s="158" t="s">
        <v>47</v>
      </c>
      <c r="P134" s="157"/>
      <c r="Q134" s="157"/>
      <c r="R134" s="157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9" t="s">
        <v>304</v>
      </c>
      <c r="AZ134" s="157"/>
      <c r="BA134" s="157"/>
      <c r="BB134" s="157"/>
      <c r="BC134" s="157"/>
      <c r="BD134" s="157"/>
      <c r="BE134" s="160">
        <f t="shared" si="1"/>
        <v>0</v>
      </c>
      <c r="BF134" s="160">
        <f t="shared" si="2"/>
        <v>0</v>
      </c>
      <c r="BG134" s="160">
        <f t="shared" si="3"/>
        <v>0</v>
      </c>
      <c r="BH134" s="160">
        <f t="shared" si="4"/>
        <v>0</v>
      </c>
      <c r="BI134" s="160">
        <f t="shared" si="5"/>
        <v>0</v>
      </c>
      <c r="BJ134" s="159" t="s">
        <v>96</v>
      </c>
      <c r="BK134" s="157"/>
      <c r="BL134" s="157"/>
      <c r="BM134" s="157"/>
    </row>
    <row r="135" spans="1:65" s="2" customFormat="1" ht="18" customHeight="1">
      <c r="A135" s="37"/>
      <c r="B135" s="153"/>
      <c r="C135" s="154"/>
      <c r="D135" s="323" t="s">
        <v>307</v>
      </c>
      <c r="E135" s="328"/>
      <c r="F135" s="328"/>
      <c r="G135" s="154"/>
      <c r="H135" s="154"/>
      <c r="I135" s="154"/>
      <c r="J135" s="154"/>
      <c r="K135" s="112">
        <v>0</v>
      </c>
      <c r="L135" s="154"/>
      <c r="M135" s="156"/>
      <c r="N135" s="157"/>
      <c r="O135" s="158" t="s">
        <v>47</v>
      </c>
      <c r="P135" s="157"/>
      <c r="Q135" s="157"/>
      <c r="R135" s="157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9" t="s">
        <v>304</v>
      </c>
      <c r="AZ135" s="157"/>
      <c r="BA135" s="157"/>
      <c r="BB135" s="157"/>
      <c r="BC135" s="157"/>
      <c r="BD135" s="157"/>
      <c r="BE135" s="160">
        <f t="shared" si="1"/>
        <v>0</v>
      </c>
      <c r="BF135" s="160">
        <f t="shared" si="2"/>
        <v>0</v>
      </c>
      <c r="BG135" s="160">
        <f t="shared" si="3"/>
        <v>0</v>
      </c>
      <c r="BH135" s="160">
        <f t="shared" si="4"/>
        <v>0</v>
      </c>
      <c r="BI135" s="160">
        <f t="shared" si="5"/>
        <v>0</v>
      </c>
      <c r="BJ135" s="159" t="s">
        <v>96</v>
      </c>
      <c r="BK135" s="157"/>
      <c r="BL135" s="157"/>
      <c r="BM135" s="157"/>
    </row>
    <row r="136" spans="1:65" s="2" customFormat="1" ht="18" customHeight="1">
      <c r="A136" s="37"/>
      <c r="B136" s="153"/>
      <c r="C136" s="154"/>
      <c r="D136" s="323" t="s">
        <v>308</v>
      </c>
      <c r="E136" s="328"/>
      <c r="F136" s="328"/>
      <c r="G136" s="154"/>
      <c r="H136" s="154"/>
      <c r="I136" s="154"/>
      <c r="J136" s="154"/>
      <c r="K136" s="112">
        <v>0</v>
      </c>
      <c r="L136" s="154"/>
      <c r="M136" s="156"/>
      <c r="N136" s="157"/>
      <c r="O136" s="158" t="s">
        <v>47</v>
      </c>
      <c r="P136" s="157"/>
      <c r="Q136" s="157"/>
      <c r="R136" s="157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9" t="s">
        <v>304</v>
      </c>
      <c r="AZ136" s="157"/>
      <c r="BA136" s="157"/>
      <c r="BB136" s="157"/>
      <c r="BC136" s="157"/>
      <c r="BD136" s="157"/>
      <c r="BE136" s="160">
        <f t="shared" si="1"/>
        <v>0</v>
      </c>
      <c r="BF136" s="160">
        <f t="shared" si="2"/>
        <v>0</v>
      </c>
      <c r="BG136" s="160">
        <f t="shared" si="3"/>
        <v>0</v>
      </c>
      <c r="BH136" s="160">
        <f t="shared" si="4"/>
        <v>0</v>
      </c>
      <c r="BI136" s="160">
        <f t="shared" si="5"/>
        <v>0</v>
      </c>
      <c r="BJ136" s="159" t="s">
        <v>96</v>
      </c>
      <c r="BK136" s="157"/>
      <c r="BL136" s="157"/>
      <c r="BM136" s="157"/>
    </row>
    <row r="137" spans="1:65" s="2" customFormat="1" ht="18" customHeight="1">
      <c r="A137" s="37"/>
      <c r="B137" s="153"/>
      <c r="C137" s="154"/>
      <c r="D137" s="155" t="s">
        <v>309</v>
      </c>
      <c r="E137" s="154"/>
      <c r="F137" s="154"/>
      <c r="G137" s="154"/>
      <c r="H137" s="154"/>
      <c r="I137" s="154"/>
      <c r="J137" s="154"/>
      <c r="K137" s="112">
        <f>ROUND(K32*T137,2)</f>
        <v>0</v>
      </c>
      <c r="L137" s="154"/>
      <c r="M137" s="156"/>
      <c r="N137" s="157"/>
      <c r="O137" s="158" t="s">
        <v>47</v>
      </c>
      <c r="P137" s="157"/>
      <c r="Q137" s="157"/>
      <c r="R137" s="157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9" t="s">
        <v>310</v>
      </c>
      <c r="AZ137" s="157"/>
      <c r="BA137" s="157"/>
      <c r="BB137" s="157"/>
      <c r="BC137" s="157"/>
      <c r="BD137" s="157"/>
      <c r="BE137" s="160">
        <f t="shared" si="1"/>
        <v>0</v>
      </c>
      <c r="BF137" s="160">
        <f t="shared" si="2"/>
        <v>0</v>
      </c>
      <c r="BG137" s="160">
        <f t="shared" si="3"/>
        <v>0</v>
      </c>
      <c r="BH137" s="160">
        <f t="shared" si="4"/>
        <v>0</v>
      </c>
      <c r="BI137" s="160">
        <f t="shared" si="5"/>
        <v>0</v>
      </c>
      <c r="BJ137" s="159" t="s">
        <v>96</v>
      </c>
      <c r="BK137" s="157"/>
      <c r="BL137" s="157"/>
      <c r="BM137" s="157"/>
    </row>
    <row r="138" spans="1:65" s="2" customFormat="1" ht="11.25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2" customFormat="1" ht="29.25" customHeight="1">
      <c r="A139" s="37"/>
      <c r="B139" s="38"/>
      <c r="C139" s="118" t="s">
        <v>266</v>
      </c>
      <c r="D139" s="119"/>
      <c r="E139" s="119"/>
      <c r="F139" s="119"/>
      <c r="G139" s="119"/>
      <c r="H139" s="119"/>
      <c r="I139" s="119"/>
      <c r="J139" s="119"/>
      <c r="K139" s="120">
        <f>ROUND(K98+K131,2)</f>
        <v>0</v>
      </c>
      <c r="L139" s="119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5" s="2" customFormat="1" ht="6.95" customHeight="1">
      <c r="A140" s="37"/>
      <c r="B140" s="55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4" spans="1:65" s="2" customFormat="1" ht="6.95" customHeight="1">
      <c r="A144" s="37"/>
      <c r="B144" s="57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0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pans="1:63" s="2" customFormat="1" ht="24.95" customHeight="1">
      <c r="A145" s="37"/>
      <c r="B145" s="38"/>
      <c r="C145" s="23" t="s">
        <v>311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50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pans="1:63" s="2" customFormat="1" ht="6.95" customHeight="1">
      <c r="A146" s="37"/>
      <c r="B146" s="38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50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pans="1:63" s="2" customFormat="1" ht="12" customHeight="1">
      <c r="A147" s="37"/>
      <c r="B147" s="38"/>
      <c r="C147" s="29" t="s">
        <v>15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50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 spans="1:63" s="2" customFormat="1" ht="16.5" customHeight="1">
      <c r="A148" s="37"/>
      <c r="B148" s="38"/>
      <c r="C148" s="37"/>
      <c r="D148" s="37"/>
      <c r="E148" s="324" t="str">
        <f>E7</f>
        <v>Krytá plaváreň Lučenec</v>
      </c>
      <c r="F148" s="325"/>
      <c r="G148" s="325"/>
      <c r="H148" s="325"/>
      <c r="I148" s="37"/>
      <c r="J148" s="37"/>
      <c r="K148" s="37"/>
      <c r="L148" s="37"/>
      <c r="M148" s="50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 spans="1:63" s="1" customFormat="1" ht="12" customHeight="1">
      <c r="B149" s="22"/>
      <c r="C149" s="29" t="s">
        <v>272</v>
      </c>
      <c r="M149" s="22"/>
    </row>
    <row r="150" spans="1:63" s="2" customFormat="1" ht="16.5" customHeight="1">
      <c r="A150" s="37"/>
      <c r="B150" s="38"/>
      <c r="C150" s="37"/>
      <c r="D150" s="37"/>
      <c r="E150" s="324" t="s">
        <v>273</v>
      </c>
      <c r="F150" s="326"/>
      <c r="G150" s="326"/>
      <c r="H150" s="326"/>
      <c r="I150" s="37"/>
      <c r="J150" s="37"/>
      <c r="K150" s="37"/>
      <c r="L150" s="37"/>
      <c r="M150" s="50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</row>
    <row r="151" spans="1:63" s="2" customFormat="1" ht="12" customHeight="1">
      <c r="A151" s="37"/>
      <c r="B151" s="38"/>
      <c r="C151" s="29" t="s">
        <v>274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50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</row>
    <row r="152" spans="1:63" s="2" customFormat="1" ht="16.5" customHeight="1">
      <c r="A152" s="37"/>
      <c r="B152" s="38"/>
      <c r="C152" s="37"/>
      <c r="D152" s="37"/>
      <c r="E152" s="305" t="str">
        <f>E11</f>
        <v>S.02 - Horná stavba</v>
      </c>
      <c r="F152" s="326"/>
      <c r="G152" s="326"/>
      <c r="H152" s="326"/>
      <c r="I152" s="37"/>
      <c r="J152" s="37"/>
      <c r="K152" s="37"/>
      <c r="L152" s="37"/>
      <c r="M152" s="50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</row>
    <row r="153" spans="1:63" s="2" customFormat="1" ht="6.95" customHeight="1">
      <c r="A153" s="37"/>
      <c r="B153" s="38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50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  <row r="154" spans="1:63" s="2" customFormat="1" ht="12" customHeight="1">
      <c r="A154" s="37"/>
      <c r="B154" s="38"/>
      <c r="C154" s="29" t="s">
        <v>19</v>
      </c>
      <c r="D154" s="37"/>
      <c r="E154" s="37"/>
      <c r="F154" s="27" t="str">
        <f>F14</f>
        <v>ul. Športová, Lučenec</v>
      </c>
      <c r="G154" s="37"/>
      <c r="H154" s="37"/>
      <c r="I154" s="29" t="s">
        <v>21</v>
      </c>
      <c r="J154" s="63" t="str">
        <f>IF(J14="","",J14)</f>
        <v>21. 4. 2022</v>
      </c>
      <c r="K154" s="37"/>
      <c r="L154" s="37"/>
      <c r="M154" s="50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</row>
    <row r="155" spans="1:63" s="2" customFormat="1" ht="6.95" customHeight="1">
      <c r="A155" s="37"/>
      <c r="B155" s="38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50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</row>
    <row r="156" spans="1:63" s="2" customFormat="1" ht="15.2" customHeight="1">
      <c r="A156" s="37"/>
      <c r="B156" s="38"/>
      <c r="C156" s="29" t="s">
        <v>23</v>
      </c>
      <c r="D156" s="37"/>
      <c r="E156" s="37"/>
      <c r="F156" s="27" t="str">
        <f>E17</f>
        <v>Mesto Lučenec</v>
      </c>
      <c r="G156" s="37"/>
      <c r="H156" s="37"/>
      <c r="I156" s="29" t="s">
        <v>29</v>
      </c>
      <c r="J156" s="32" t="str">
        <f>E23</f>
        <v>Aproving, s.r.o.</v>
      </c>
      <c r="K156" s="37"/>
      <c r="L156" s="37"/>
      <c r="M156" s="50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</row>
    <row r="157" spans="1:63" s="2" customFormat="1" ht="15.2" customHeight="1">
      <c r="A157" s="37"/>
      <c r="B157" s="38"/>
      <c r="C157" s="29" t="s">
        <v>27</v>
      </c>
      <c r="D157" s="37"/>
      <c r="E157" s="37"/>
      <c r="F157" s="27" t="str">
        <f>IF(E20="","",E20)</f>
        <v>Vyplň údaj</v>
      </c>
      <c r="G157" s="37"/>
      <c r="H157" s="37"/>
      <c r="I157" s="29" t="s">
        <v>34</v>
      </c>
      <c r="J157" s="32" t="str">
        <f>E26</f>
        <v xml:space="preserve"> </v>
      </c>
      <c r="K157" s="37"/>
      <c r="L157" s="37"/>
      <c r="M157" s="50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</row>
    <row r="158" spans="1:63" s="2" customFormat="1" ht="10.35" customHeight="1">
      <c r="A158" s="37"/>
      <c r="B158" s="38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50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</row>
    <row r="159" spans="1:63" s="11" customFormat="1" ht="29.25" customHeight="1">
      <c r="A159" s="161"/>
      <c r="B159" s="162"/>
      <c r="C159" s="163" t="s">
        <v>312</v>
      </c>
      <c r="D159" s="164" t="s">
        <v>66</v>
      </c>
      <c r="E159" s="164" t="s">
        <v>62</v>
      </c>
      <c r="F159" s="164" t="s">
        <v>63</v>
      </c>
      <c r="G159" s="164" t="s">
        <v>313</v>
      </c>
      <c r="H159" s="164" t="s">
        <v>314</v>
      </c>
      <c r="I159" s="164" t="s">
        <v>315</v>
      </c>
      <c r="J159" s="164" t="s">
        <v>316</v>
      </c>
      <c r="K159" s="165" t="s">
        <v>281</v>
      </c>
      <c r="L159" s="166" t="s">
        <v>317</v>
      </c>
      <c r="M159" s="167"/>
      <c r="N159" s="70" t="s">
        <v>1</v>
      </c>
      <c r="O159" s="71" t="s">
        <v>45</v>
      </c>
      <c r="P159" s="71" t="s">
        <v>318</v>
      </c>
      <c r="Q159" s="71" t="s">
        <v>319</v>
      </c>
      <c r="R159" s="71" t="s">
        <v>320</v>
      </c>
      <c r="S159" s="71" t="s">
        <v>321</v>
      </c>
      <c r="T159" s="71" t="s">
        <v>322</v>
      </c>
      <c r="U159" s="71" t="s">
        <v>323</v>
      </c>
      <c r="V159" s="71" t="s">
        <v>324</v>
      </c>
      <c r="W159" s="71" t="s">
        <v>325</v>
      </c>
      <c r="X159" s="72" t="s">
        <v>326</v>
      </c>
      <c r="Y159" s="161"/>
      <c r="Z159" s="161"/>
      <c r="AA159" s="161"/>
      <c r="AB159" s="161"/>
      <c r="AC159" s="161"/>
      <c r="AD159" s="161"/>
      <c r="AE159" s="161"/>
    </row>
    <row r="160" spans="1:63" s="2" customFormat="1" ht="22.9" customHeight="1">
      <c r="A160" s="37"/>
      <c r="B160" s="38"/>
      <c r="C160" s="77" t="s">
        <v>276</v>
      </c>
      <c r="D160" s="37"/>
      <c r="E160" s="37"/>
      <c r="F160" s="37"/>
      <c r="G160" s="37"/>
      <c r="H160" s="37"/>
      <c r="I160" s="37"/>
      <c r="J160" s="37"/>
      <c r="K160" s="168">
        <f>BK160</f>
        <v>0</v>
      </c>
      <c r="L160" s="37"/>
      <c r="M160" s="38"/>
      <c r="N160" s="73"/>
      <c r="O160" s="64"/>
      <c r="P160" s="74"/>
      <c r="Q160" s="169">
        <f>Q161+Q231+Q1146+Q1165</f>
        <v>0</v>
      </c>
      <c r="R160" s="169">
        <f>R161+R231+R1146+R1165</f>
        <v>0</v>
      </c>
      <c r="S160" s="74"/>
      <c r="T160" s="170">
        <f>T161+T231+T1146+T1165</f>
        <v>0</v>
      </c>
      <c r="U160" s="74"/>
      <c r="V160" s="170">
        <f>V161+V231+V1146+V1165</f>
        <v>620.78218116000005</v>
      </c>
      <c r="W160" s="74"/>
      <c r="X160" s="171">
        <f>X161+X231+X1146+X1165</f>
        <v>0</v>
      </c>
      <c r="Y160" s="37"/>
      <c r="Z160" s="37"/>
      <c r="AA160" s="37"/>
      <c r="AB160" s="37"/>
      <c r="AC160" s="37"/>
      <c r="AD160" s="37"/>
      <c r="AE160" s="37"/>
      <c r="AT160" s="19" t="s">
        <v>82</v>
      </c>
      <c r="AU160" s="19" t="s">
        <v>283</v>
      </c>
      <c r="BK160" s="172">
        <f>BK161+BK231+BK1146+BK1165</f>
        <v>0</v>
      </c>
    </row>
    <row r="161" spans="1:65" s="12" customFormat="1" ht="25.9" customHeight="1">
      <c r="B161" s="173"/>
      <c r="D161" s="174" t="s">
        <v>82</v>
      </c>
      <c r="E161" s="175" t="s">
        <v>327</v>
      </c>
      <c r="F161" s="175" t="s">
        <v>328</v>
      </c>
      <c r="I161" s="176"/>
      <c r="J161" s="176"/>
      <c r="K161" s="177">
        <f>BK161</f>
        <v>0</v>
      </c>
      <c r="M161" s="173"/>
      <c r="N161" s="178"/>
      <c r="O161" s="179"/>
      <c r="P161" s="179"/>
      <c r="Q161" s="180">
        <f>Q162+Q168+Q178+Q199+Q217+Q229</f>
        <v>0</v>
      </c>
      <c r="R161" s="180">
        <f>R162+R168+R178+R199+R217+R229</f>
        <v>0</v>
      </c>
      <c r="S161" s="179"/>
      <c r="T161" s="181">
        <f>T162+T168+T178+T199+T217+T229</f>
        <v>0</v>
      </c>
      <c r="U161" s="179"/>
      <c r="V161" s="181">
        <f>V162+V168+V178+V199+V217+V229</f>
        <v>353.22976493000004</v>
      </c>
      <c r="W161" s="179"/>
      <c r="X161" s="182">
        <f>X162+X168+X178+X199+X217+X229</f>
        <v>0</v>
      </c>
      <c r="AR161" s="174" t="s">
        <v>90</v>
      </c>
      <c r="AT161" s="183" t="s">
        <v>82</v>
      </c>
      <c r="AU161" s="183" t="s">
        <v>83</v>
      </c>
      <c r="AY161" s="174" t="s">
        <v>329</v>
      </c>
      <c r="BK161" s="184">
        <f>BK162+BK168+BK178+BK199+BK217+BK229</f>
        <v>0</v>
      </c>
    </row>
    <row r="162" spans="1:65" s="12" customFormat="1" ht="22.9" customHeight="1">
      <c r="B162" s="173"/>
      <c r="D162" s="174" t="s">
        <v>82</v>
      </c>
      <c r="E162" s="185" t="s">
        <v>96</v>
      </c>
      <c r="F162" s="185" t="s">
        <v>493</v>
      </c>
      <c r="I162" s="176"/>
      <c r="J162" s="176"/>
      <c r="K162" s="186">
        <f>BK162</f>
        <v>0</v>
      </c>
      <c r="M162" s="173"/>
      <c r="N162" s="178"/>
      <c r="O162" s="179"/>
      <c r="P162" s="179"/>
      <c r="Q162" s="180">
        <f>SUM(Q163:Q167)</f>
        <v>0</v>
      </c>
      <c r="R162" s="180">
        <f>SUM(R163:R167)</f>
        <v>0</v>
      </c>
      <c r="S162" s="179"/>
      <c r="T162" s="181">
        <f>SUM(T163:T167)</f>
        <v>0</v>
      </c>
      <c r="U162" s="179"/>
      <c r="V162" s="181">
        <f>SUM(V163:V167)</f>
        <v>5.3049599999999988E-2</v>
      </c>
      <c r="W162" s="179"/>
      <c r="X162" s="182">
        <f>SUM(X163:X167)</f>
        <v>0</v>
      </c>
      <c r="AR162" s="174" t="s">
        <v>90</v>
      </c>
      <c r="AT162" s="183" t="s">
        <v>82</v>
      </c>
      <c r="AU162" s="183" t="s">
        <v>90</v>
      </c>
      <c r="AY162" s="174" t="s">
        <v>329</v>
      </c>
      <c r="BK162" s="184">
        <f>SUM(BK163:BK167)</f>
        <v>0</v>
      </c>
    </row>
    <row r="163" spans="1:65" s="2" customFormat="1" ht="24.2" customHeight="1">
      <c r="A163" s="37"/>
      <c r="B163" s="153"/>
      <c r="C163" s="187" t="s">
        <v>90</v>
      </c>
      <c r="D163" s="187" t="s">
        <v>331</v>
      </c>
      <c r="E163" s="188" t="s">
        <v>1377</v>
      </c>
      <c r="F163" s="189" t="s">
        <v>1378</v>
      </c>
      <c r="G163" s="190" t="s">
        <v>334</v>
      </c>
      <c r="H163" s="191">
        <v>307</v>
      </c>
      <c r="I163" s="192"/>
      <c r="J163" s="192"/>
      <c r="K163" s="191">
        <f>ROUND(P163*H163,3)</f>
        <v>0</v>
      </c>
      <c r="L163" s="193"/>
      <c r="M163" s="38"/>
      <c r="N163" s="194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3.0000000000000001E-5</v>
      </c>
      <c r="V163" s="197">
        <f>U163*H163</f>
        <v>9.2099999999999994E-3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335</v>
      </c>
      <c r="AT163" s="199" t="s">
        <v>331</v>
      </c>
      <c r="AU163" s="199" t="s">
        <v>96</v>
      </c>
      <c r="AY163" s="19" t="s">
        <v>329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335</v>
      </c>
      <c r="BM163" s="199" t="s">
        <v>1379</v>
      </c>
    </row>
    <row r="164" spans="1:65" s="14" customFormat="1" ht="11.25">
      <c r="B164" s="210"/>
      <c r="D164" s="202" t="s">
        <v>348</v>
      </c>
      <c r="E164" s="211" t="s">
        <v>1</v>
      </c>
      <c r="F164" s="212" t="s">
        <v>1380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348</v>
      </c>
      <c r="AU164" s="211" t="s">
        <v>96</v>
      </c>
      <c r="AV164" s="14" t="s">
        <v>90</v>
      </c>
      <c r="AW164" s="14" t="s">
        <v>4</v>
      </c>
      <c r="AX164" s="14" t="s">
        <v>83</v>
      </c>
      <c r="AY164" s="211" t="s">
        <v>329</v>
      </c>
    </row>
    <row r="165" spans="1:65" s="13" customFormat="1" ht="11.25">
      <c r="B165" s="201"/>
      <c r="D165" s="202" t="s">
        <v>348</v>
      </c>
      <c r="E165" s="203" t="s">
        <v>1</v>
      </c>
      <c r="F165" s="204" t="s">
        <v>1381</v>
      </c>
      <c r="H165" s="205">
        <v>307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348</v>
      </c>
      <c r="AU165" s="203" t="s">
        <v>96</v>
      </c>
      <c r="AV165" s="13" t="s">
        <v>96</v>
      </c>
      <c r="AW165" s="13" t="s">
        <v>4</v>
      </c>
      <c r="AX165" s="13" t="s">
        <v>90</v>
      </c>
      <c r="AY165" s="203" t="s">
        <v>329</v>
      </c>
    </row>
    <row r="166" spans="1:65" s="2" customFormat="1" ht="16.5" customHeight="1">
      <c r="A166" s="37"/>
      <c r="B166" s="153"/>
      <c r="C166" s="233" t="s">
        <v>96</v>
      </c>
      <c r="D166" s="233" t="s">
        <v>483</v>
      </c>
      <c r="E166" s="234" t="s">
        <v>1382</v>
      </c>
      <c r="F166" s="235" t="s">
        <v>1383</v>
      </c>
      <c r="G166" s="236" t="s">
        <v>334</v>
      </c>
      <c r="H166" s="237">
        <v>313.14</v>
      </c>
      <c r="I166" s="238"/>
      <c r="J166" s="239"/>
      <c r="K166" s="237">
        <f>ROUND(P166*H166,3)</f>
        <v>0</v>
      </c>
      <c r="L166" s="239"/>
      <c r="M166" s="240"/>
      <c r="N166" s="241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1.3999999999999999E-4</v>
      </c>
      <c r="V166" s="197">
        <f>U166*H166</f>
        <v>4.3839599999999992E-2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364</v>
      </c>
      <c r="AT166" s="199" t="s">
        <v>483</v>
      </c>
      <c r="AU166" s="199" t="s">
        <v>96</v>
      </c>
      <c r="AY166" s="19" t="s">
        <v>329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335</v>
      </c>
      <c r="BM166" s="199" t="s">
        <v>1384</v>
      </c>
    </row>
    <row r="167" spans="1:65" s="13" customFormat="1" ht="11.25">
      <c r="B167" s="201"/>
      <c r="D167" s="202" t="s">
        <v>348</v>
      </c>
      <c r="F167" s="204" t="s">
        <v>1385</v>
      </c>
      <c r="H167" s="205">
        <v>313.14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348</v>
      </c>
      <c r="AU167" s="203" t="s">
        <v>96</v>
      </c>
      <c r="AV167" s="13" t="s">
        <v>96</v>
      </c>
      <c r="AW167" s="13" t="s">
        <v>3</v>
      </c>
      <c r="AX167" s="13" t="s">
        <v>90</v>
      </c>
      <c r="AY167" s="203" t="s">
        <v>329</v>
      </c>
    </row>
    <row r="168" spans="1:65" s="12" customFormat="1" ht="22.9" customHeight="1">
      <c r="B168" s="173"/>
      <c r="D168" s="174" t="s">
        <v>82</v>
      </c>
      <c r="E168" s="185" t="s">
        <v>335</v>
      </c>
      <c r="F168" s="185" t="s">
        <v>774</v>
      </c>
      <c r="I168" s="176"/>
      <c r="J168" s="176"/>
      <c r="K168" s="186">
        <f>BK168</f>
        <v>0</v>
      </c>
      <c r="M168" s="173"/>
      <c r="N168" s="178"/>
      <c r="O168" s="179"/>
      <c r="P168" s="179"/>
      <c r="Q168" s="180">
        <f>SUM(Q169:Q177)</f>
        <v>0</v>
      </c>
      <c r="R168" s="180">
        <f>SUM(R169:R177)</f>
        <v>0</v>
      </c>
      <c r="S168" s="179"/>
      <c r="T168" s="181">
        <f>SUM(T169:T177)</f>
        <v>0</v>
      </c>
      <c r="U168" s="179"/>
      <c r="V168" s="181">
        <f>SUM(V169:V177)</f>
        <v>22.589100250000001</v>
      </c>
      <c r="W168" s="179"/>
      <c r="X168" s="182">
        <f>SUM(X169:X177)</f>
        <v>0</v>
      </c>
      <c r="AR168" s="174" t="s">
        <v>90</v>
      </c>
      <c r="AT168" s="183" t="s">
        <v>82</v>
      </c>
      <c r="AU168" s="183" t="s">
        <v>90</v>
      </c>
      <c r="AY168" s="174" t="s">
        <v>329</v>
      </c>
      <c r="BK168" s="184">
        <f>SUM(BK169:BK177)</f>
        <v>0</v>
      </c>
    </row>
    <row r="169" spans="1:65" s="2" customFormat="1" ht="24.2" customHeight="1">
      <c r="A169" s="37"/>
      <c r="B169" s="153"/>
      <c r="C169" s="187" t="s">
        <v>178</v>
      </c>
      <c r="D169" s="187" t="s">
        <v>331</v>
      </c>
      <c r="E169" s="188" t="s">
        <v>1386</v>
      </c>
      <c r="F169" s="189" t="s">
        <v>1387</v>
      </c>
      <c r="G169" s="190" t="s">
        <v>334</v>
      </c>
      <c r="H169" s="191">
        <v>172.333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0.1106</v>
      </c>
      <c r="V169" s="197">
        <f>U169*H169</f>
        <v>19.060029799999999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335</v>
      </c>
      <c r="AT169" s="199" t="s">
        <v>331</v>
      </c>
      <c r="AU169" s="199" t="s">
        <v>96</v>
      </c>
      <c r="AY169" s="19" t="s">
        <v>329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335</v>
      </c>
      <c r="BM169" s="199" t="s">
        <v>1388</v>
      </c>
    </row>
    <row r="170" spans="1:65" s="13" customFormat="1" ht="11.25">
      <c r="B170" s="201"/>
      <c r="D170" s="202" t="s">
        <v>348</v>
      </c>
      <c r="E170" s="203" t="s">
        <v>1</v>
      </c>
      <c r="F170" s="204" t="s">
        <v>1389</v>
      </c>
      <c r="H170" s="205">
        <v>172.333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348</v>
      </c>
      <c r="AU170" s="203" t="s">
        <v>96</v>
      </c>
      <c r="AV170" s="13" t="s">
        <v>96</v>
      </c>
      <c r="AW170" s="13" t="s">
        <v>4</v>
      </c>
      <c r="AX170" s="13" t="s">
        <v>90</v>
      </c>
      <c r="AY170" s="203" t="s">
        <v>329</v>
      </c>
    </row>
    <row r="171" spans="1:65" s="2" customFormat="1" ht="24.2" customHeight="1">
      <c r="A171" s="37"/>
      <c r="B171" s="153"/>
      <c r="C171" s="187" t="s">
        <v>335</v>
      </c>
      <c r="D171" s="187" t="s">
        <v>331</v>
      </c>
      <c r="E171" s="188" t="s">
        <v>1390</v>
      </c>
      <c r="F171" s="189" t="s">
        <v>1391</v>
      </c>
      <c r="G171" s="190" t="s">
        <v>334</v>
      </c>
      <c r="H171" s="191">
        <v>129.25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1.0330000000000001E-2</v>
      </c>
      <c r="V171" s="197">
        <f>U171*H171</f>
        <v>1.3351525000000002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335</v>
      </c>
      <c r="AT171" s="199" t="s">
        <v>331</v>
      </c>
      <c r="AU171" s="199" t="s">
        <v>96</v>
      </c>
      <c r="AY171" s="19" t="s">
        <v>329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335</v>
      </c>
      <c r="BM171" s="199" t="s">
        <v>1392</v>
      </c>
    </row>
    <row r="172" spans="1:65" s="2" customFormat="1" ht="37.9" customHeight="1">
      <c r="A172" s="37"/>
      <c r="B172" s="153"/>
      <c r="C172" s="187" t="s">
        <v>350</v>
      </c>
      <c r="D172" s="187" t="s">
        <v>331</v>
      </c>
      <c r="E172" s="188" t="s">
        <v>840</v>
      </c>
      <c r="F172" s="189" t="s">
        <v>841</v>
      </c>
      <c r="G172" s="190" t="s">
        <v>486</v>
      </c>
      <c r="H172" s="191">
        <v>1.855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1.0162899999999999</v>
      </c>
      <c r="V172" s="197">
        <f>U172*H172</f>
        <v>1.8852179499999999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335</v>
      </c>
      <c r="AT172" s="199" t="s">
        <v>331</v>
      </c>
      <c r="AU172" s="199" t="s">
        <v>96</v>
      </c>
      <c r="AY172" s="19" t="s">
        <v>329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335</v>
      </c>
      <c r="BM172" s="199" t="s">
        <v>1393</v>
      </c>
    </row>
    <row r="173" spans="1:65" s="13" customFormat="1" ht="11.25">
      <c r="B173" s="201"/>
      <c r="D173" s="202" t="s">
        <v>348</v>
      </c>
      <c r="E173" s="203" t="s">
        <v>1</v>
      </c>
      <c r="F173" s="204" t="s">
        <v>1394</v>
      </c>
      <c r="H173" s="205">
        <v>1.855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348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329</v>
      </c>
    </row>
    <row r="174" spans="1:65" s="15" customFormat="1" ht="11.25">
      <c r="B174" s="217"/>
      <c r="D174" s="202" t="s">
        <v>348</v>
      </c>
      <c r="E174" s="218" t="s">
        <v>1</v>
      </c>
      <c r="F174" s="219" t="s">
        <v>380</v>
      </c>
      <c r="H174" s="220">
        <v>1.855</v>
      </c>
      <c r="I174" s="221"/>
      <c r="J174" s="221"/>
      <c r="M174" s="217"/>
      <c r="N174" s="222"/>
      <c r="O174" s="223"/>
      <c r="P174" s="223"/>
      <c r="Q174" s="223"/>
      <c r="R174" s="223"/>
      <c r="S174" s="223"/>
      <c r="T174" s="223"/>
      <c r="U174" s="223"/>
      <c r="V174" s="223"/>
      <c r="W174" s="223"/>
      <c r="X174" s="224"/>
      <c r="AT174" s="218" t="s">
        <v>348</v>
      </c>
      <c r="AU174" s="218" t="s">
        <v>96</v>
      </c>
      <c r="AV174" s="15" t="s">
        <v>335</v>
      </c>
      <c r="AW174" s="15" t="s">
        <v>4</v>
      </c>
      <c r="AX174" s="15" t="s">
        <v>90</v>
      </c>
      <c r="AY174" s="218" t="s">
        <v>329</v>
      </c>
    </row>
    <row r="175" spans="1:65" s="2" customFormat="1" ht="37.9" customHeight="1">
      <c r="A175" s="37"/>
      <c r="B175" s="153"/>
      <c r="C175" s="187" t="s">
        <v>355</v>
      </c>
      <c r="D175" s="187" t="s">
        <v>331</v>
      </c>
      <c r="E175" s="188" t="s">
        <v>1395</v>
      </c>
      <c r="F175" s="189" t="s">
        <v>1396</v>
      </c>
      <c r="G175" s="190" t="s">
        <v>334</v>
      </c>
      <c r="H175" s="191">
        <v>126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2.4499999999999999E-3</v>
      </c>
      <c r="V175" s="197">
        <f>U175*H175</f>
        <v>0.30869999999999997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335</v>
      </c>
      <c r="AT175" s="199" t="s">
        <v>331</v>
      </c>
      <c r="AU175" s="199" t="s">
        <v>96</v>
      </c>
      <c r="AY175" s="19" t="s">
        <v>329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335</v>
      </c>
      <c r="BM175" s="199" t="s">
        <v>1397</v>
      </c>
    </row>
    <row r="176" spans="1:65" s="13" customFormat="1" ht="11.25">
      <c r="B176" s="201"/>
      <c r="D176" s="202" t="s">
        <v>348</v>
      </c>
      <c r="E176" s="203" t="s">
        <v>1</v>
      </c>
      <c r="F176" s="204" t="s">
        <v>1398</v>
      </c>
      <c r="H176" s="205">
        <v>126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348</v>
      </c>
      <c r="AU176" s="203" t="s">
        <v>96</v>
      </c>
      <c r="AV176" s="13" t="s">
        <v>96</v>
      </c>
      <c r="AW176" s="13" t="s">
        <v>4</v>
      </c>
      <c r="AX176" s="13" t="s">
        <v>83</v>
      </c>
      <c r="AY176" s="203" t="s">
        <v>329</v>
      </c>
    </row>
    <row r="177" spans="1:65" s="15" customFormat="1" ht="11.25">
      <c r="B177" s="217"/>
      <c r="D177" s="202" t="s">
        <v>348</v>
      </c>
      <c r="E177" s="218" t="s">
        <v>1</v>
      </c>
      <c r="F177" s="219" t="s">
        <v>380</v>
      </c>
      <c r="H177" s="220">
        <v>126</v>
      </c>
      <c r="I177" s="221"/>
      <c r="J177" s="221"/>
      <c r="M177" s="217"/>
      <c r="N177" s="222"/>
      <c r="O177" s="223"/>
      <c r="P177" s="223"/>
      <c r="Q177" s="223"/>
      <c r="R177" s="223"/>
      <c r="S177" s="223"/>
      <c r="T177" s="223"/>
      <c r="U177" s="223"/>
      <c r="V177" s="223"/>
      <c r="W177" s="223"/>
      <c r="X177" s="224"/>
      <c r="AT177" s="218" t="s">
        <v>348</v>
      </c>
      <c r="AU177" s="218" t="s">
        <v>96</v>
      </c>
      <c r="AV177" s="15" t="s">
        <v>335</v>
      </c>
      <c r="AW177" s="15" t="s">
        <v>4</v>
      </c>
      <c r="AX177" s="15" t="s">
        <v>90</v>
      </c>
      <c r="AY177" s="218" t="s">
        <v>329</v>
      </c>
    </row>
    <row r="178" spans="1:65" s="12" customFormat="1" ht="22.9" customHeight="1">
      <c r="B178" s="173"/>
      <c r="D178" s="174" t="s">
        <v>82</v>
      </c>
      <c r="E178" s="185" t="s">
        <v>350</v>
      </c>
      <c r="F178" s="185" t="s">
        <v>1399</v>
      </c>
      <c r="I178" s="176"/>
      <c r="J178" s="176"/>
      <c r="K178" s="186">
        <f>BK178</f>
        <v>0</v>
      </c>
      <c r="M178" s="173"/>
      <c r="N178" s="178"/>
      <c r="O178" s="179"/>
      <c r="P178" s="179"/>
      <c r="Q178" s="180">
        <f>SUM(Q179:Q198)</f>
        <v>0</v>
      </c>
      <c r="R178" s="180">
        <f>SUM(R179:R198)</f>
        <v>0</v>
      </c>
      <c r="S178" s="179"/>
      <c r="T178" s="181">
        <f>SUM(T179:T198)</f>
        <v>0</v>
      </c>
      <c r="U178" s="179"/>
      <c r="V178" s="181">
        <f>SUM(V179:V198)</f>
        <v>212.12731000000002</v>
      </c>
      <c r="W178" s="179"/>
      <c r="X178" s="182">
        <f>SUM(X179:X198)</f>
        <v>0</v>
      </c>
      <c r="AR178" s="174" t="s">
        <v>90</v>
      </c>
      <c r="AT178" s="183" t="s">
        <v>82</v>
      </c>
      <c r="AU178" s="183" t="s">
        <v>90</v>
      </c>
      <c r="AY178" s="174" t="s">
        <v>329</v>
      </c>
      <c r="BK178" s="184">
        <f>SUM(BK179:BK198)</f>
        <v>0</v>
      </c>
    </row>
    <row r="179" spans="1:65" s="2" customFormat="1" ht="24.2" customHeight="1">
      <c r="A179" s="37"/>
      <c r="B179" s="153"/>
      <c r="C179" s="187" t="s">
        <v>359</v>
      </c>
      <c r="D179" s="187" t="s">
        <v>331</v>
      </c>
      <c r="E179" s="188" t="s">
        <v>1400</v>
      </c>
      <c r="F179" s="189" t="s">
        <v>1401</v>
      </c>
      <c r="G179" s="190" t="s">
        <v>334</v>
      </c>
      <c r="H179" s="191">
        <v>51.75</v>
      </c>
      <c r="I179" s="192"/>
      <c r="J179" s="192"/>
      <c r="K179" s="191">
        <f>ROUND(P179*H179,3)</f>
        <v>0</v>
      </c>
      <c r="L179" s="193"/>
      <c r="M179" s="38"/>
      <c r="N179" s="194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0.29160000000000003</v>
      </c>
      <c r="V179" s="197">
        <f>U179*H179</f>
        <v>15.090300000000001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335</v>
      </c>
      <c r="AT179" s="199" t="s">
        <v>331</v>
      </c>
      <c r="AU179" s="199" t="s">
        <v>96</v>
      </c>
      <c r="AY179" s="19" t="s">
        <v>329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335</v>
      </c>
      <c r="BM179" s="199" t="s">
        <v>1402</v>
      </c>
    </row>
    <row r="180" spans="1:65" s="13" customFormat="1" ht="11.25">
      <c r="B180" s="201"/>
      <c r="D180" s="202" t="s">
        <v>348</v>
      </c>
      <c r="E180" s="203" t="s">
        <v>1</v>
      </c>
      <c r="F180" s="204" t="s">
        <v>1403</v>
      </c>
      <c r="H180" s="205">
        <v>51.75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348</v>
      </c>
      <c r="AU180" s="203" t="s">
        <v>96</v>
      </c>
      <c r="AV180" s="13" t="s">
        <v>96</v>
      </c>
      <c r="AW180" s="13" t="s">
        <v>4</v>
      </c>
      <c r="AX180" s="13" t="s">
        <v>90</v>
      </c>
      <c r="AY180" s="203" t="s">
        <v>329</v>
      </c>
    </row>
    <row r="181" spans="1:65" s="2" customFormat="1" ht="33" customHeight="1">
      <c r="A181" s="37"/>
      <c r="B181" s="153"/>
      <c r="C181" s="187" t="s">
        <v>364</v>
      </c>
      <c r="D181" s="187" t="s">
        <v>331</v>
      </c>
      <c r="E181" s="188" t="s">
        <v>1404</v>
      </c>
      <c r="F181" s="189" t="s">
        <v>1405</v>
      </c>
      <c r="G181" s="190" t="s">
        <v>334</v>
      </c>
      <c r="H181" s="191">
        <v>157.52000000000001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0.19900000000000001</v>
      </c>
      <c r="V181" s="197">
        <f>U181*H181</f>
        <v>31.346480000000003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335</v>
      </c>
      <c r="AT181" s="199" t="s">
        <v>331</v>
      </c>
      <c r="AU181" s="199" t="s">
        <v>96</v>
      </c>
      <c r="AY181" s="19" t="s">
        <v>329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335</v>
      </c>
      <c r="BM181" s="199" t="s">
        <v>1406</v>
      </c>
    </row>
    <row r="182" spans="1:65" s="14" customFormat="1" ht="11.25">
      <c r="B182" s="210"/>
      <c r="D182" s="202" t="s">
        <v>348</v>
      </c>
      <c r="E182" s="211" t="s">
        <v>1</v>
      </c>
      <c r="F182" s="212" t="s">
        <v>1407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348</v>
      </c>
      <c r="AU182" s="211" t="s">
        <v>96</v>
      </c>
      <c r="AV182" s="14" t="s">
        <v>90</v>
      </c>
      <c r="AW182" s="14" t="s">
        <v>4</v>
      </c>
      <c r="AX182" s="14" t="s">
        <v>83</v>
      </c>
      <c r="AY182" s="211" t="s">
        <v>329</v>
      </c>
    </row>
    <row r="183" spans="1:65" s="13" customFormat="1" ht="11.25">
      <c r="B183" s="201"/>
      <c r="D183" s="202" t="s">
        <v>348</v>
      </c>
      <c r="E183" s="203" t="s">
        <v>1</v>
      </c>
      <c r="F183" s="204" t="s">
        <v>1408</v>
      </c>
      <c r="H183" s="205">
        <v>120.63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348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329</v>
      </c>
    </row>
    <row r="184" spans="1:65" s="13" customFormat="1" ht="11.25">
      <c r="B184" s="201"/>
      <c r="D184" s="202" t="s">
        <v>348</v>
      </c>
      <c r="E184" s="203" t="s">
        <v>1</v>
      </c>
      <c r="F184" s="204" t="s">
        <v>1409</v>
      </c>
      <c r="H184" s="205">
        <v>36.89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348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329</v>
      </c>
    </row>
    <row r="185" spans="1:65" s="15" customFormat="1" ht="11.25">
      <c r="B185" s="217"/>
      <c r="D185" s="202" t="s">
        <v>348</v>
      </c>
      <c r="E185" s="218" t="s">
        <v>1</v>
      </c>
      <c r="F185" s="219" t="s">
        <v>380</v>
      </c>
      <c r="H185" s="220">
        <v>157.52000000000001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348</v>
      </c>
      <c r="AU185" s="218" t="s">
        <v>96</v>
      </c>
      <c r="AV185" s="15" t="s">
        <v>335</v>
      </c>
      <c r="AW185" s="15" t="s">
        <v>4</v>
      </c>
      <c r="AX185" s="15" t="s">
        <v>90</v>
      </c>
      <c r="AY185" s="218" t="s">
        <v>329</v>
      </c>
    </row>
    <row r="186" spans="1:65" s="2" customFormat="1" ht="33" customHeight="1">
      <c r="A186" s="37"/>
      <c r="B186" s="153"/>
      <c r="C186" s="187" t="s">
        <v>369</v>
      </c>
      <c r="D186" s="187" t="s">
        <v>331</v>
      </c>
      <c r="E186" s="188" t="s">
        <v>1410</v>
      </c>
      <c r="F186" s="189" t="s">
        <v>1411</v>
      </c>
      <c r="G186" s="190" t="s">
        <v>334</v>
      </c>
      <c r="H186" s="191">
        <v>307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0.19900000000000001</v>
      </c>
      <c r="V186" s="197">
        <f>U186*H186</f>
        <v>61.093000000000004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335</v>
      </c>
      <c r="AT186" s="199" t="s">
        <v>331</v>
      </c>
      <c r="AU186" s="199" t="s">
        <v>96</v>
      </c>
      <c r="AY186" s="19" t="s">
        <v>329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335</v>
      </c>
      <c r="BM186" s="199" t="s">
        <v>1412</v>
      </c>
    </row>
    <row r="187" spans="1:65" s="14" customFormat="1" ht="11.25">
      <c r="B187" s="210"/>
      <c r="D187" s="202" t="s">
        <v>348</v>
      </c>
      <c r="E187" s="211" t="s">
        <v>1</v>
      </c>
      <c r="F187" s="212" t="s">
        <v>1380</v>
      </c>
      <c r="H187" s="211" t="s">
        <v>1</v>
      </c>
      <c r="I187" s="213"/>
      <c r="J187" s="213"/>
      <c r="M187" s="210"/>
      <c r="N187" s="214"/>
      <c r="O187" s="215"/>
      <c r="P187" s="215"/>
      <c r="Q187" s="215"/>
      <c r="R187" s="215"/>
      <c r="S187" s="215"/>
      <c r="T187" s="215"/>
      <c r="U187" s="215"/>
      <c r="V187" s="215"/>
      <c r="W187" s="215"/>
      <c r="X187" s="216"/>
      <c r="AT187" s="211" t="s">
        <v>348</v>
      </c>
      <c r="AU187" s="211" t="s">
        <v>96</v>
      </c>
      <c r="AV187" s="14" t="s">
        <v>90</v>
      </c>
      <c r="AW187" s="14" t="s">
        <v>4</v>
      </c>
      <c r="AX187" s="14" t="s">
        <v>83</v>
      </c>
      <c r="AY187" s="211" t="s">
        <v>329</v>
      </c>
    </row>
    <row r="188" spans="1:65" s="13" customFormat="1" ht="11.25">
      <c r="B188" s="201"/>
      <c r="D188" s="202" t="s">
        <v>348</v>
      </c>
      <c r="E188" s="203" t="s">
        <v>1</v>
      </c>
      <c r="F188" s="204" t="s">
        <v>1381</v>
      </c>
      <c r="H188" s="205">
        <v>307</v>
      </c>
      <c r="I188" s="206"/>
      <c r="J188" s="206"/>
      <c r="M188" s="201"/>
      <c r="N188" s="207"/>
      <c r="O188" s="208"/>
      <c r="P188" s="208"/>
      <c r="Q188" s="208"/>
      <c r="R188" s="208"/>
      <c r="S188" s="208"/>
      <c r="T188" s="208"/>
      <c r="U188" s="208"/>
      <c r="V188" s="208"/>
      <c r="W188" s="208"/>
      <c r="X188" s="209"/>
      <c r="AT188" s="203" t="s">
        <v>348</v>
      </c>
      <c r="AU188" s="203" t="s">
        <v>96</v>
      </c>
      <c r="AV188" s="13" t="s">
        <v>96</v>
      </c>
      <c r="AW188" s="13" t="s">
        <v>4</v>
      </c>
      <c r="AX188" s="13" t="s">
        <v>90</v>
      </c>
      <c r="AY188" s="203" t="s">
        <v>329</v>
      </c>
    </row>
    <row r="189" spans="1:65" s="2" customFormat="1" ht="24.2" customHeight="1">
      <c r="A189" s="37"/>
      <c r="B189" s="153"/>
      <c r="C189" s="187" t="s">
        <v>381</v>
      </c>
      <c r="D189" s="187" t="s">
        <v>331</v>
      </c>
      <c r="E189" s="188" t="s">
        <v>1413</v>
      </c>
      <c r="F189" s="189" t="s">
        <v>1414</v>
      </c>
      <c r="G189" s="190" t="s">
        <v>334</v>
      </c>
      <c r="H189" s="191">
        <v>307</v>
      </c>
      <c r="I189" s="192"/>
      <c r="J189" s="192"/>
      <c r="K189" s="191">
        <f>ROUND(P189*H189,3)</f>
        <v>0</v>
      </c>
      <c r="L189" s="193"/>
      <c r="M189" s="38"/>
      <c r="N189" s="194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0.19694999999999999</v>
      </c>
      <c r="V189" s="197">
        <f>U189*H189</f>
        <v>60.463649999999994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335</v>
      </c>
      <c r="AT189" s="199" t="s">
        <v>331</v>
      </c>
      <c r="AU189" s="199" t="s">
        <v>96</v>
      </c>
      <c r="AY189" s="19" t="s">
        <v>329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335</v>
      </c>
      <c r="BM189" s="199" t="s">
        <v>1415</v>
      </c>
    </row>
    <row r="190" spans="1:65" s="14" customFormat="1" ht="11.25">
      <c r="B190" s="210"/>
      <c r="D190" s="202" t="s">
        <v>348</v>
      </c>
      <c r="E190" s="211" t="s">
        <v>1</v>
      </c>
      <c r="F190" s="212" t="s">
        <v>1380</v>
      </c>
      <c r="H190" s="211" t="s">
        <v>1</v>
      </c>
      <c r="I190" s="213"/>
      <c r="J190" s="213"/>
      <c r="M190" s="210"/>
      <c r="N190" s="214"/>
      <c r="O190" s="215"/>
      <c r="P190" s="215"/>
      <c r="Q190" s="215"/>
      <c r="R190" s="215"/>
      <c r="S190" s="215"/>
      <c r="T190" s="215"/>
      <c r="U190" s="215"/>
      <c r="V190" s="215"/>
      <c r="W190" s="215"/>
      <c r="X190" s="216"/>
      <c r="AT190" s="211" t="s">
        <v>348</v>
      </c>
      <c r="AU190" s="211" t="s">
        <v>96</v>
      </c>
      <c r="AV190" s="14" t="s">
        <v>90</v>
      </c>
      <c r="AW190" s="14" t="s">
        <v>4</v>
      </c>
      <c r="AX190" s="14" t="s">
        <v>83</v>
      </c>
      <c r="AY190" s="211" t="s">
        <v>329</v>
      </c>
    </row>
    <row r="191" spans="1:65" s="13" customFormat="1" ht="11.25">
      <c r="B191" s="201"/>
      <c r="D191" s="202" t="s">
        <v>348</v>
      </c>
      <c r="E191" s="203" t="s">
        <v>1</v>
      </c>
      <c r="F191" s="204" t="s">
        <v>1381</v>
      </c>
      <c r="H191" s="205">
        <v>307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348</v>
      </c>
      <c r="AU191" s="203" t="s">
        <v>96</v>
      </c>
      <c r="AV191" s="13" t="s">
        <v>96</v>
      </c>
      <c r="AW191" s="13" t="s">
        <v>4</v>
      </c>
      <c r="AX191" s="13" t="s">
        <v>90</v>
      </c>
      <c r="AY191" s="203" t="s">
        <v>329</v>
      </c>
    </row>
    <row r="192" spans="1:65" s="2" customFormat="1" ht="44.25" customHeight="1">
      <c r="A192" s="37"/>
      <c r="B192" s="153"/>
      <c r="C192" s="187" t="s">
        <v>386</v>
      </c>
      <c r="D192" s="187" t="s">
        <v>331</v>
      </c>
      <c r="E192" s="188" t="s">
        <v>1416</v>
      </c>
      <c r="F192" s="189" t="s">
        <v>1417</v>
      </c>
      <c r="G192" s="190" t="s">
        <v>334</v>
      </c>
      <c r="H192" s="191">
        <v>157.52000000000001</v>
      </c>
      <c r="I192" s="192"/>
      <c r="J192" s="192"/>
      <c r="K192" s="191">
        <f>ROUND(P192*H192,3)</f>
        <v>0</v>
      </c>
      <c r="L192" s="193"/>
      <c r="M192" s="38"/>
      <c r="N192" s="194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9.2499999999999999E-2</v>
      </c>
      <c r="V192" s="197">
        <f>U192*H192</f>
        <v>14.570600000000001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335</v>
      </c>
      <c r="AT192" s="199" t="s">
        <v>331</v>
      </c>
      <c r="AU192" s="199" t="s">
        <v>96</v>
      </c>
      <c r="AY192" s="19" t="s">
        <v>329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335</v>
      </c>
      <c r="BM192" s="199" t="s">
        <v>1418</v>
      </c>
    </row>
    <row r="193" spans="1:65" s="14" customFormat="1" ht="11.25">
      <c r="B193" s="210"/>
      <c r="D193" s="202" t="s">
        <v>348</v>
      </c>
      <c r="E193" s="211" t="s">
        <v>1</v>
      </c>
      <c r="F193" s="212" t="s">
        <v>1407</v>
      </c>
      <c r="H193" s="211" t="s">
        <v>1</v>
      </c>
      <c r="I193" s="213"/>
      <c r="J193" s="213"/>
      <c r="M193" s="210"/>
      <c r="N193" s="214"/>
      <c r="O193" s="215"/>
      <c r="P193" s="215"/>
      <c r="Q193" s="215"/>
      <c r="R193" s="215"/>
      <c r="S193" s="215"/>
      <c r="T193" s="215"/>
      <c r="U193" s="215"/>
      <c r="V193" s="215"/>
      <c r="W193" s="215"/>
      <c r="X193" s="216"/>
      <c r="AT193" s="211" t="s">
        <v>348</v>
      </c>
      <c r="AU193" s="211" t="s">
        <v>96</v>
      </c>
      <c r="AV193" s="14" t="s">
        <v>90</v>
      </c>
      <c r="AW193" s="14" t="s">
        <v>4</v>
      </c>
      <c r="AX193" s="14" t="s">
        <v>83</v>
      </c>
      <c r="AY193" s="211" t="s">
        <v>329</v>
      </c>
    </row>
    <row r="194" spans="1:65" s="13" customFormat="1" ht="11.25">
      <c r="B194" s="201"/>
      <c r="D194" s="202" t="s">
        <v>348</v>
      </c>
      <c r="E194" s="203" t="s">
        <v>1</v>
      </c>
      <c r="F194" s="204" t="s">
        <v>1408</v>
      </c>
      <c r="H194" s="205">
        <v>120.63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348</v>
      </c>
      <c r="AU194" s="203" t="s">
        <v>96</v>
      </c>
      <c r="AV194" s="13" t="s">
        <v>96</v>
      </c>
      <c r="AW194" s="13" t="s">
        <v>4</v>
      </c>
      <c r="AX194" s="13" t="s">
        <v>83</v>
      </c>
      <c r="AY194" s="203" t="s">
        <v>329</v>
      </c>
    </row>
    <row r="195" spans="1:65" s="13" customFormat="1" ht="11.25">
      <c r="B195" s="201"/>
      <c r="D195" s="202" t="s">
        <v>348</v>
      </c>
      <c r="E195" s="203" t="s">
        <v>1</v>
      </c>
      <c r="F195" s="204" t="s">
        <v>1409</v>
      </c>
      <c r="H195" s="205">
        <v>36.89</v>
      </c>
      <c r="I195" s="206"/>
      <c r="J195" s="206"/>
      <c r="M195" s="201"/>
      <c r="N195" s="207"/>
      <c r="O195" s="208"/>
      <c r="P195" s="208"/>
      <c r="Q195" s="208"/>
      <c r="R195" s="208"/>
      <c r="S195" s="208"/>
      <c r="T195" s="208"/>
      <c r="U195" s="208"/>
      <c r="V195" s="208"/>
      <c r="W195" s="208"/>
      <c r="X195" s="209"/>
      <c r="AT195" s="203" t="s">
        <v>348</v>
      </c>
      <c r="AU195" s="203" t="s">
        <v>96</v>
      </c>
      <c r="AV195" s="13" t="s">
        <v>96</v>
      </c>
      <c r="AW195" s="13" t="s">
        <v>4</v>
      </c>
      <c r="AX195" s="13" t="s">
        <v>83</v>
      </c>
      <c r="AY195" s="203" t="s">
        <v>329</v>
      </c>
    </row>
    <row r="196" spans="1:65" s="15" customFormat="1" ht="11.25">
      <c r="B196" s="217"/>
      <c r="D196" s="202" t="s">
        <v>348</v>
      </c>
      <c r="E196" s="218" t="s">
        <v>1</v>
      </c>
      <c r="F196" s="219" t="s">
        <v>380</v>
      </c>
      <c r="H196" s="220">
        <v>157.52000000000001</v>
      </c>
      <c r="I196" s="221"/>
      <c r="J196" s="221"/>
      <c r="M196" s="217"/>
      <c r="N196" s="222"/>
      <c r="O196" s="223"/>
      <c r="P196" s="223"/>
      <c r="Q196" s="223"/>
      <c r="R196" s="223"/>
      <c r="S196" s="223"/>
      <c r="T196" s="223"/>
      <c r="U196" s="223"/>
      <c r="V196" s="223"/>
      <c r="W196" s="223"/>
      <c r="X196" s="224"/>
      <c r="AT196" s="218" t="s">
        <v>348</v>
      </c>
      <c r="AU196" s="218" t="s">
        <v>96</v>
      </c>
      <c r="AV196" s="15" t="s">
        <v>335</v>
      </c>
      <c r="AW196" s="15" t="s">
        <v>4</v>
      </c>
      <c r="AX196" s="15" t="s">
        <v>90</v>
      </c>
      <c r="AY196" s="218" t="s">
        <v>329</v>
      </c>
    </row>
    <row r="197" spans="1:65" s="2" customFormat="1" ht="24.2" customHeight="1">
      <c r="A197" s="37"/>
      <c r="B197" s="153"/>
      <c r="C197" s="233" t="s">
        <v>394</v>
      </c>
      <c r="D197" s="233" t="s">
        <v>483</v>
      </c>
      <c r="E197" s="234" t="s">
        <v>1419</v>
      </c>
      <c r="F197" s="235" t="s">
        <v>1420</v>
      </c>
      <c r="G197" s="236" t="s">
        <v>334</v>
      </c>
      <c r="H197" s="237">
        <v>160.66999999999999</v>
      </c>
      <c r="I197" s="238"/>
      <c r="J197" s="239"/>
      <c r="K197" s="237">
        <f>ROUND(P197*H197,3)</f>
        <v>0</v>
      </c>
      <c r="L197" s="239"/>
      <c r="M197" s="240"/>
      <c r="N197" s="241" t="s">
        <v>1</v>
      </c>
      <c r="O197" s="195" t="s">
        <v>47</v>
      </c>
      <c r="P197" s="196">
        <f>I197+J197</f>
        <v>0</v>
      </c>
      <c r="Q197" s="196">
        <f>ROUND(I197*H197,3)</f>
        <v>0</v>
      </c>
      <c r="R197" s="196">
        <f>ROUND(J197*H197,3)</f>
        <v>0</v>
      </c>
      <c r="S197" s="66"/>
      <c r="T197" s="197">
        <f>S197*H197</f>
        <v>0</v>
      </c>
      <c r="U197" s="197">
        <v>0.184</v>
      </c>
      <c r="V197" s="197">
        <f>U197*H197</f>
        <v>29.563279999999999</v>
      </c>
      <c r="W197" s="197">
        <v>0</v>
      </c>
      <c r="X197" s="198">
        <f>W197*H197</f>
        <v>0</v>
      </c>
      <c r="Y197" s="37"/>
      <c r="Z197" s="37"/>
      <c r="AA197" s="37"/>
      <c r="AB197" s="37"/>
      <c r="AC197" s="37"/>
      <c r="AD197" s="37"/>
      <c r="AE197" s="37"/>
      <c r="AR197" s="199" t="s">
        <v>364</v>
      </c>
      <c r="AT197" s="199" t="s">
        <v>483</v>
      </c>
      <c r="AU197" s="199" t="s">
        <v>96</v>
      </c>
      <c r="AY197" s="19" t="s">
        <v>329</v>
      </c>
      <c r="BE197" s="115">
        <f>IF(O197="základná",K197,0)</f>
        <v>0</v>
      </c>
      <c r="BF197" s="115">
        <f>IF(O197="znížená",K197,0)</f>
        <v>0</v>
      </c>
      <c r="BG197" s="115">
        <f>IF(O197="zákl. prenesená",K197,0)</f>
        <v>0</v>
      </c>
      <c r="BH197" s="115">
        <f>IF(O197="zníž. prenesená",K197,0)</f>
        <v>0</v>
      </c>
      <c r="BI197" s="115">
        <f>IF(O197="nulová",K197,0)</f>
        <v>0</v>
      </c>
      <c r="BJ197" s="19" t="s">
        <v>96</v>
      </c>
      <c r="BK197" s="200">
        <f>ROUND(P197*H197,3)</f>
        <v>0</v>
      </c>
      <c r="BL197" s="19" t="s">
        <v>335</v>
      </c>
      <c r="BM197" s="199" t="s">
        <v>1421</v>
      </c>
    </row>
    <row r="198" spans="1:65" s="13" customFormat="1" ht="11.25">
      <c r="B198" s="201"/>
      <c r="D198" s="202" t="s">
        <v>348</v>
      </c>
      <c r="F198" s="204" t="s">
        <v>1422</v>
      </c>
      <c r="H198" s="205">
        <v>160.66999999999999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348</v>
      </c>
      <c r="AU198" s="203" t="s">
        <v>96</v>
      </c>
      <c r="AV198" s="13" t="s">
        <v>96</v>
      </c>
      <c r="AW198" s="13" t="s">
        <v>3</v>
      </c>
      <c r="AX198" s="13" t="s">
        <v>90</v>
      </c>
      <c r="AY198" s="203" t="s">
        <v>329</v>
      </c>
    </row>
    <row r="199" spans="1:65" s="12" customFormat="1" ht="22.9" customHeight="1">
      <c r="B199" s="173"/>
      <c r="D199" s="174" t="s">
        <v>82</v>
      </c>
      <c r="E199" s="185" t="s">
        <v>355</v>
      </c>
      <c r="F199" s="185" t="s">
        <v>935</v>
      </c>
      <c r="I199" s="176"/>
      <c r="J199" s="176"/>
      <c r="K199" s="186">
        <f>BK199</f>
        <v>0</v>
      </c>
      <c r="M199" s="173"/>
      <c r="N199" s="178"/>
      <c r="O199" s="179"/>
      <c r="P199" s="179"/>
      <c r="Q199" s="180">
        <f>SUM(Q200:Q216)</f>
        <v>0</v>
      </c>
      <c r="R199" s="180">
        <f>SUM(R200:R216)</f>
        <v>0</v>
      </c>
      <c r="S199" s="179"/>
      <c r="T199" s="181">
        <f>SUM(T200:T216)</f>
        <v>0</v>
      </c>
      <c r="U199" s="179"/>
      <c r="V199" s="181">
        <f>SUM(V200:V216)</f>
        <v>93.898251880000004</v>
      </c>
      <c r="W199" s="179"/>
      <c r="X199" s="182">
        <f>SUM(X200:X216)</f>
        <v>0</v>
      </c>
      <c r="AR199" s="174" t="s">
        <v>90</v>
      </c>
      <c r="AT199" s="183" t="s">
        <v>82</v>
      </c>
      <c r="AU199" s="183" t="s">
        <v>90</v>
      </c>
      <c r="AY199" s="174" t="s">
        <v>329</v>
      </c>
      <c r="BK199" s="184">
        <f>SUM(BK200:BK216)</f>
        <v>0</v>
      </c>
    </row>
    <row r="200" spans="1:65" s="2" customFormat="1" ht="24.2" customHeight="1">
      <c r="A200" s="37"/>
      <c r="B200" s="153"/>
      <c r="C200" s="187" t="s">
        <v>399</v>
      </c>
      <c r="D200" s="187" t="s">
        <v>331</v>
      </c>
      <c r="E200" s="188" t="s">
        <v>1423</v>
      </c>
      <c r="F200" s="189" t="s">
        <v>1424</v>
      </c>
      <c r="G200" s="190" t="s">
        <v>334</v>
      </c>
      <c r="H200" s="191">
        <v>250</v>
      </c>
      <c r="I200" s="192"/>
      <c r="J200" s="192"/>
      <c r="K200" s="191">
        <f>ROUND(P200*H200,3)</f>
        <v>0</v>
      </c>
      <c r="L200" s="193"/>
      <c r="M200" s="38"/>
      <c r="N200" s="194" t="s">
        <v>1</v>
      </c>
      <c r="O200" s="195" t="s">
        <v>47</v>
      </c>
      <c r="P200" s="196">
        <f>I200+J200</f>
        <v>0</v>
      </c>
      <c r="Q200" s="196">
        <f>ROUND(I200*H200,3)</f>
        <v>0</v>
      </c>
      <c r="R200" s="196">
        <f>ROUND(J200*H200,3)</f>
        <v>0</v>
      </c>
      <c r="S200" s="66"/>
      <c r="T200" s="197">
        <f>S200*H200</f>
        <v>0</v>
      </c>
      <c r="U200" s="197">
        <v>1.9000000000000001E-4</v>
      </c>
      <c r="V200" s="197">
        <f>U200*H200</f>
        <v>4.7500000000000001E-2</v>
      </c>
      <c r="W200" s="197">
        <v>0</v>
      </c>
      <c r="X200" s="198">
        <f>W200*H200</f>
        <v>0</v>
      </c>
      <c r="Y200" s="37"/>
      <c r="Z200" s="37"/>
      <c r="AA200" s="37"/>
      <c r="AB200" s="37"/>
      <c r="AC200" s="37"/>
      <c r="AD200" s="37"/>
      <c r="AE200" s="37"/>
      <c r="AR200" s="199" t="s">
        <v>335</v>
      </c>
      <c r="AT200" s="199" t="s">
        <v>331</v>
      </c>
      <c r="AU200" s="199" t="s">
        <v>96</v>
      </c>
      <c r="AY200" s="19" t="s">
        <v>329</v>
      </c>
      <c r="BE200" s="115">
        <f>IF(O200="základná",K200,0)</f>
        <v>0</v>
      </c>
      <c r="BF200" s="115">
        <f>IF(O200="znížená",K200,0)</f>
        <v>0</v>
      </c>
      <c r="BG200" s="115">
        <f>IF(O200="zákl. prenesená",K200,0)</f>
        <v>0</v>
      </c>
      <c r="BH200" s="115">
        <f>IF(O200="zníž. prenesená",K200,0)</f>
        <v>0</v>
      </c>
      <c r="BI200" s="115">
        <f>IF(O200="nulová",K200,0)</f>
        <v>0</v>
      </c>
      <c r="BJ200" s="19" t="s">
        <v>96</v>
      </c>
      <c r="BK200" s="200">
        <f>ROUND(P200*H200,3)</f>
        <v>0</v>
      </c>
      <c r="BL200" s="19" t="s">
        <v>335</v>
      </c>
      <c r="BM200" s="199" t="s">
        <v>1425</v>
      </c>
    </row>
    <row r="201" spans="1:65" s="2" customFormat="1" ht="24.2" customHeight="1">
      <c r="A201" s="37"/>
      <c r="B201" s="153"/>
      <c r="C201" s="187" t="s">
        <v>454</v>
      </c>
      <c r="D201" s="187" t="s">
        <v>331</v>
      </c>
      <c r="E201" s="188" t="s">
        <v>1426</v>
      </c>
      <c r="F201" s="189" t="s">
        <v>1427</v>
      </c>
      <c r="G201" s="190" t="s">
        <v>334</v>
      </c>
      <c r="H201" s="191">
        <v>108.5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4.2000000000000002E-4</v>
      </c>
      <c r="V201" s="197">
        <f>U201*H201</f>
        <v>4.5569999999999999E-2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335</v>
      </c>
      <c r="AT201" s="199" t="s">
        <v>331</v>
      </c>
      <c r="AU201" s="199" t="s">
        <v>96</v>
      </c>
      <c r="AY201" s="19" t="s">
        <v>329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335</v>
      </c>
      <c r="BM201" s="199" t="s">
        <v>1428</v>
      </c>
    </row>
    <row r="202" spans="1:65" s="2" customFormat="1" ht="24.2" customHeight="1">
      <c r="A202" s="37"/>
      <c r="B202" s="153"/>
      <c r="C202" s="187" t="s">
        <v>459</v>
      </c>
      <c r="D202" s="187" t="s">
        <v>331</v>
      </c>
      <c r="E202" s="188" t="s">
        <v>1429</v>
      </c>
      <c r="F202" s="189" t="s">
        <v>1430</v>
      </c>
      <c r="G202" s="190" t="s">
        <v>334</v>
      </c>
      <c r="H202" s="191">
        <v>93.668000000000006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6.5599999999999999E-3</v>
      </c>
      <c r="V202" s="197">
        <f>U202*H202</f>
        <v>0.61446208000000002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464</v>
      </c>
      <c r="AT202" s="199" t="s">
        <v>331</v>
      </c>
      <c r="AU202" s="199" t="s">
        <v>96</v>
      </c>
      <c r="AY202" s="19" t="s">
        <v>329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464</v>
      </c>
      <c r="BM202" s="199" t="s">
        <v>1431</v>
      </c>
    </row>
    <row r="203" spans="1:65" s="13" customFormat="1" ht="11.25">
      <c r="B203" s="201"/>
      <c r="D203" s="202" t="s">
        <v>348</v>
      </c>
      <c r="E203" s="203" t="s">
        <v>1</v>
      </c>
      <c r="F203" s="204" t="s">
        <v>1432</v>
      </c>
      <c r="H203" s="205">
        <v>36.402000000000001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348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329</v>
      </c>
    </row>
    <row r="204" spans="1:65" s="13" customFormat="1" ht="22.5">
      <c r="B204" s="201"/>
      <c r="D204" s="202" t="s">
        <v>348</v>
      </c>
      <c r="E204" s="203" t="s">
        <v>1</v>
      </c>
      <c r="F204" s="204" t="s">
        <v>1433</v>
      </c>
      <c r="H204" s="205">
        <v>16.411999999999999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348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329</v>
      </c>
    </row>
    <row r="205" spans="1:65" s="13" customFormat="1" ht="11.25">
      <c r="B205" s="201"/>
      <c r="D205" s="202" t="s">
        <v>348</v>
      </c>
      <c r="E205" s="203" t="s">
        <v>1</v>
      </c>
      <c r="F205" s="204" t="s">
        <v>1434</v>
      </c>
      <c r="H205" s="205">
        <v>40.853999999999999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348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329</v>
      </c>
    </row>
    <row r="206" spans="1:65" s="16" customFormat="1" ht="11.25">
      <c r="B206" s="225"/>
      <c r="D206" s="202" t="s">
        <v>348</v>
      </c>
      <c r="E206" s="226" t="s">
        <v>1</v>
      </c>
      <c r="F206" s="227" t="s">
        <v>445</v>
      </c>
      <c r="H206" s="228">
        <v>93.668000000000006</v>
      </c>
      <c r="I206" s="229"/>
      <c r="J206" s="229"/>
      <c r="M206" s="225"/>
      <c r="N206" s="230"/>
      <c r="O206" s="231"/>
      <c r="P206" s="231"/>
      <c r="Q206" s="231"/>
      <c r="R206" s="231"/>
      <c r="S206" s="231"/>
      <c r="T206" s="231"/>
      <c r="U206" s="231"/>
      <c r="V206" s="231"/>
      <c r="W206" s="231"/>
      <c r="X206" s="232"/>
      <c r="AT206" s="226" t="s">
        <v>348</v>
      </c>
      <c r="AU206" s="226" t="s">
        <v>96</v>
      </c>
      <c r="AV206" s="16" t="s">
        <v>178</v>
      </c>
      <c r="AW206" s="16" t="s">
        <v>4</v>
      </c>
      <c r="AX206" s="16" t="s">
        <v>83</v>
      </c>
      <c r="AY206" s="226" t="s">
        <v>329</v>
      </c>
    </row>
    <row r="207" spans="1:65" s="15" customFormat="1" ht="11.25">
      <c r="B207" s="217"/>
      <c r="D207" s="202" t="s">
        <v>348</v>
      </c>
      <c r="E207" s="218" t="s">
        <v>1</v>
      </c>
      <c r="F207" s="219" t="s">
        <v>380</v>
      </c>
      <c r="H207" s="220">
        <v>93.668000000000006</v>
      </c>
      <c r="I207" s="221"/>
      <c r="J207" s="221"/>
      <c r="M207" s="217"/>
      <c r="N207" s="222"/>
      <c r="O207" s="223"/>
      <c r="P207" s="223"/>
      <c r="Q207" s="223"/>
      <c r="R207" s="223"/>
      <c r="S207" s="223"/>
      <c r="T207" s="223"/>
      <c r="U207" s="223"/>
      <c r="V207" s="223"/>
      <c r="W207" s="223"/>
      <c r="X207" s="224"/>
      <c r="AT207" s="218" t="s">
        <v>348</v>
      </c>
      <c r="AU207" s="218" t="s">
        <v>96</v>
      </c>
      <c r="AV207" s="15" t="s">
        <v>335</v>
      </c>
      <c r="AW207" s="15" t="s">
        <v>4</v>
      </c>
      <c r="AX207" s="15" t="s">
        <v>90</v>
      </c>
      <c r="AY207" s="218" t="s">
        <v>329</v>
      </c>
    </row>
    <row r="208" spans="1:65" s="2" customFormat="1" ht="37.9" customHeight="1">
      <c r="A208" s="37"/>
      <c r="B208" s="153"/>
      <c r="C208" s="187" t="s">
        <v>464</v>
      </c>
      <c r="D208" s="187" t="s">
        <v>331</v>
      </c>
      <c r="E208" s="188" t="s">
        <v>1435</v>
      </c>
      <c r="F208" s="189" t="s">
        <v>1436</v>
      </c>
      <c r="G208" s="190" t="s">
        <v>334</v>
      </c>
      <c r="H208" s="191">
        <v>108.5</v>
      </c>
      <c r="I208" s="192"/>
      <c r="J208" s="192"/>
      <c r="K208" s="191">
        <f>ROUND(P208*H208,3)</f>
        <v>0</v>
      </c>
      <c r="L208" s="193"/>
      <c r="M208" s="38"/>
      <c r="N208" s="194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4.1999999999999997E-3</v>
      </c>
      <c r="V208" s="197">
        <f>U208*H208</f>
        <v>0.45569999999999999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335</v>
      </c>
      <c r="AT208" s="199" t="s">
        <v>331</v>
      </c>
      <c r="AU208" s="199" t="s">
        <v>96</v>
      </c>
      <c r="AY208" s="19" t="s">
        <v>329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335</v>
      </c>
      <c r="BM208" s="199" t="s">
        <v>1437</v>
      </c>
    </row>
    <row r="209" spans="1:65" s="13" customFormat="1" ht="11.25">
      <c r="B209" s="201"/>
      <c r="D209" s="202" t="s">
        <v>348</v>
      </c>
      <c r="E209" s="203" t="s">
        <v>1</v>
      </c>
      <c r="F209" s="204" t="s">
        <v>1438</v>
      </c>
      <c r="H209" s="205">
        <v>108.5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348</v>
      </c>
      <c r="AU209" s="203" t="s">
        <v>96</v>
      </c>
      <c r="AV209" s="13" t="s">
        <v>96</v>
      </c>
      <c r="AW209" s="13" t="s">
        <v>4</v>
      </c>
      <c r="AX209" s="13" t="s">
        <v>90</v>
      </c>
      <c r="AY209" s="203" t="s">
        <v>329</v>
      </c>
    </row>
    <row r="210" spans="1:65" s="2" customFormat="1" ht="24.2" customHeight="1">
      <c r="A210" s="37"/>
      <c r="B210" s="153"/>
      <c r="C210" s="187" t="s">
        <v>468</v>
      </c>
      <c r="D210" s="187" t="s">
        <v>331</v>
      </c>
      <c r="E210" s="188" t="s">
        <v>1439</v>
      </c>
      <c r="F210" s="189" t="s">
        <v>1440</v>
      </c>
      <c r="G210" s="190" t="s">
        <v>334</v>
      </c>
      <c r="H210" s="191">
        <v>907.19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0.10042</v>
      </c>
      <c r="V210" s="197">
        <f>U210*H210</f>
        <v>91.100019799999998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335</v>
      </c>
      <c r="AT210" s="199" t="s">
        <v>331</v>
      </c>
      <c r="AU210" s="199" t="s">
        <v>96</v>
      </c>
      <c r="AY210" s="19" t="s">
        <v>329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335</v>
      </c>
      <c r="BM210" s="199" t="s">
        <v>1441</v>
      </c>
    </row>
    <row r="211" spans="1:65" s="14" customFormat="1" ht="11.25">
      <c r="B211" s="210"/>
      <c r="D211" s="202" t="s">
        <v>348</v>
      </c>
      <c r="E211" s="211" t="s">
        <v>1</v>
      </c>
      <c r="F211" s="212" t="s">
        <v>1442</v>
      </c>
      <c r="H211" s="211" t="s">
        <v>1</v>
      </c>
      <c r="I211" s="213"/>
      <c r="J211" s="213"/>
      <c r="M211" s="210"/>
      <c r="N211" s="214"/>
      <c r="O211" s="215"/>
      <c r="P211" s="215"/>
      <c r="Q211" s="215"/>
      <c r="R211" s="215"/>
      <c r="S211" s="215"/>
      <c r="T211" s="215"/>
      <c r="U211" s="215"/>
      <c r="V211" s="215"/>
      <c r="W211" s="215"/>
      <c r="X211" s="216"/>
      <c r="AT211" s="211" t="s">
        <v>348</v>
      </c>
      <c r="AU211" s="211" t="s">
        <v>96</v>
      </c>
      <c r="AV211" s="14" t="s">
        <v>90</v>
      </c>
      <c r="AW211" s="14" t="s">
        <v>4</v>
      </c>
      <c r="AX211" s="14" t="s">
        <v>83</v>
      </c>
      <c r="AY211" s="211" t="s">
        <v>329</v>
      </c>
    </row>
    <row r="212" spans="1:65" s="13" customFormat="1" ht="11.25">
      <c r="B212" s="201"/>
      <c r="D212" s="202" t="s">
        <v>348</v>
      </c>
      <c r="E212" s="203" t="s">
        <v>1</v>
      </c>
      <c r="F212" s="204" t="s">
        <v>1443</v>
      </c>
      <c r="H212" s="205">
        <v>907.19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348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329</v>
      </c>
    </row>
    <row r="213" spans="1:65" s="15" customFormat="1" ht="11.25">
      <c r="B213" s="217"/>
      <c r="D213" s="202" t="s">
        <v>348</v>
      </c>
      <c r="E213" s="218" t="s">
        <v>1</v>
      </c>
      <c r="F213" s="219" t="s">
        <v>380</v>
      </c>
      <c r="H213" s="220">
        <v>907.19</v>
      </c>
      <c r="I213" s="221"/>
      <c r="J213" s="221"/>
      <c r="M213" s="217"/>
      <c r="N213" s="222"/>
      <c r="O213" s="223"/>
      <c r="P213" s="223"/>
      <c r="Q213" s="223"/>
      <c r="R213" s="223"/>
      <c r="S213" s="223"/>
      <c r="T213" s="223"/>
      <c r="U213" s="223"/>
      <c r="V213" s="223"/>
      <c r="W213" s="223"/>
      <c r="X213" s="224"/>
      <c r="AT213" s="218" t="s">
        <v>348</v>
      </c>
      <c r="AU213" s="218" t="s">
        <v>96</v>
      </c>
      <c r="AV213" s="15" t="s">
        <v>335</v>
      </c>
      <c r="AW213" s="15" t="s">
        <v>4</v>
      </c>
      <c r="AX213" s="15" t="s">
        <v>90</v>
      </c>
      <c r="AY213" s="218" t="s">
        <v>329</v>
      </c>
    </row>
    <row r="214" spans="1:65" s="2" customFormat="1" ht="24.2" customHeight="1">
      <c r="A214" s="37"/>
      <c r="B214" s="153"/>
      <c r="C214" s="187" t="s">
        <v>474</v>
      </c>
      <c r="D214" s="187" t="s">
        <v>331</v>
      </c>
      <c r="E214" s="188" t="s">
        <v>1444</v>
      </c>
      <c r="F214" s="189" t="s">
        <v>1445</v>
      </c>
      <c r="G214" s="190" t="s">
        <v>646</v>
      </c>
      <c r="H214" s="191">
        <v>109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335</v>
      </c>
      <c r="AT214" s="199" t="s">
        <v>331</v>
      </c>
      <c r="AU214" s="199" t="s">
        <v>96</v>
      </c>
      <c r="AY214" s="19" t="s">
        <v>329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335</v>
      </c>
      <c r="BM214" s="199" t="s">
        <v>1446</v>
      </c>
    </row>
    <row r="215" spans="1:65" s="13" customFormat="1" ht="11.25">
      <c r="B215" s="201"/>
      <c r="D215" s="202" t="s">
        <v>348</v>
      </c>
      <c r="E215" s="203" t="s">
        <v>1</v>
      </c>
      <c r="F215" s="204" t="s">
        <v>1136</v>
      </c>
      <c r="H215" s="205">
        <v>109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348</v>
      </c>
      <c r="AU215" s="203" t="s">
        <v>96</v>
      </c>
      <c r="AV215" s="13" t="s">
        <v>96</v>
      </c>
      <c r="AW215" s="13" t="s">
        <v>4</v>
      </c>
      <c r="AX215" s="13" t="s">
        <v>90</v>
      </c>
      <c r="AY215" s="203" t="s">
        <v>329</v>
      </c>
    </row>
    <row r="216" spans="1:65" s="2" customFormat="1" ht="24.2" customHeight="1">
      <c r="A216" s="37"/>
      <c r="B216" s="153"/>
      <c r="C216" s="233" t="s">
        <v>478</v>
      </c>
      <c r="D216" s="233" t="s">
        <v>483</v>
      </c>
      <c r="E216" s="234" t="s">
        <v>1447</v>
      </c>
      <c r="F216" s="235" t="s">
        <v>1448</v>
      </c>
      <c r="G216" s="236" t="s">
        <v>646</v>
      </c>
      <c r="H216" s="237">
        <v>109</v>
      </c>
      <c r="I216" s="238"/>
      <c r="J216" s="239"/>
      <c r="K216" s="237">
        <f>ROUND(P216*H216,3)</f>
        <v>0</v>
      </c>
      <c r="L216" s="239"/>
      <c r="M216" s="240"/>
      <c r="N216" s="241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1.4999999999999999E-2</v>
      </c>
      <c r="V216" s="197">
        <f>U216*H216</f>
        <v>1.635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364</v>
      </c>
      <c r="AT216" s="199" t="s">
        <v>483</v>
      </c>
      <c r="AU216" s="199" t="s">
        <v>96</v>
      </c>
      <c r="AY216" s="19" t="s">
        <v>329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335</v>
      </c>
      <c r="BM216" s="199" t="s">
        <v>1449</v>
      </c>
    </row>
    <row r="217" spans="1:65" s="12" customFormat="1" ht="22.9" customHeight="1">
      <c r="B217" s="173"/>
      <c r="D217" s="174" t="s">
        <v>82</v>
      </c>
      <c r="E217" s="185" t="s">
        <v>369</v>
      </c>
      <c r="F217" s="185" t="s">
        <v>1450</v>
      </c>
      <c r="I217" s="176"/>
      <c r="J217" s="176"/>
      <c r="K217" s="186">
        <f>BK217</f>
        <v>0</v>
      </c>
      <c r="M217" s="173"/>
      <c r="N217" s="178"/>
      <c r="O217" s="179"/>
      <c r="P217" s="179"/>
      <c r="Q217" s="180">
        <f>SUM(Q218:Q228)</f>
        <v>0</v>
      </c>
      <c r="R217" s="180">
        <f>SUM(R218:R228)</f>
        <v>0</v>
      </c>
      <c r="S217" s="179"/>
      <c r="T217" s="181">
        <f>SUM(T218:T228)</f>
        <v>0</v>
      </c>
      <c r="U217" s="179"/>
      <c r="V217" s="181">
        <f>SUM(V218:V228)</f>
        <v>24.562053200000001</v>
      </c>
      <c r="W217" s="179"/>
      <c r="X217" s="182">
        <f>SUM(X218:X228)</f>
        <v>0</v>
      </c>
      <c r="AR217" s="174" t="s">
        <v>90</v>
      </c>
      <c r="AT217" s="183" t="s">
        <v>82</v>
      </c>
      <c r="AU217" s="183" t="s">
        <v>90</v>
      </c>
      <c r="AY217" s="174" t="s">
        <v>329</v>
      </c>
      <c r="BK217" s="184">
        <f>SUM(BK218:BK228)</f>
        <v>0</v>
      </c>
    </row>
    <row r="218" spans="1:65" s="2" customFormat="1" ht="37.9" customHeight="1">
      <c r="A218" s="37"/>
      <c r="B218" s="153"/>
      <c r="C218" s="187" t="s">
        <v>8</v>
      </c>
      <c r="D218" s="187" t="s">
        <v>331</v>
      </c>
      <c r="E218" s="188" t="s">
        <v>1451</v>
      </c>
      <c r="F218" s="189" t="s">
        <v>1452</v>
      </c>
      <c r="G218" s="190" t="s">
        <v>342</v>
      </c>
      <c r="H218" s="191">
        <v>134.9</v>
      </c>
      <c r="I218" s="192"/>
      <c r="J218" s="192"/>
      <c r="K218" s="191">
        <f>ROUND(P218*H218,3)</f>
        <v>0</v>
      </c>
      <c r="L218" s="193"/>
      <c r="M218" s="38"/>
      <c r="N218" s="194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9.9250000000000005E-2</v>
      </c>
      <c r="V218" s="197">
        <f>U218*H218</f>
        <v>13.388825000000001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335</v>
      </c>
      <c r="AT218" s="199" t="s">
        <v>331</v>
      </c>
      <c r="AU218" s="199" t="s">
        <v>96</v>
      </c>
      <c r="AY218" s="19" t="s">
        <v>329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335</v>
      </c>
      <c r="BM218" s="199" t="s">
        <v>1453</v>
      </c>
    </row>
    <row r="219" spans="1:65" s="2" customFormat="1" ht="21.75" customHeight="1">
      <c r="A219" s="37"/>
      <c r="B219" s="153"/>
      <c r="C219" s="233" t="s">
        <v>489</v>
      </c>
      <c r="D219" s="233" t="s">
        <v>483</v>
      </c>
      <c r="E219" s="234" t="s">
        <v>1454</v>
      </c>
      <c r="F219" s="235" t="s">
        <v>1455</v>
      </c>
      <c r="G219" s="236" t="s">
        <v>646</v>
      </c>
      <c r="H219" s="237">
        <v>136.249</v>
      </c>
      <c r="I219" s="238"/>
      <c r="J219" s="239"/>
      <c r="K219" s="237">
        <f>ROUND(P219*H219,3)</f>
        <v>0</v>
      </c>
      <c r="L219" s="239"/>
      <c r="M219" s="240"/>
      <c r="N219" s="241" t="s">
        <v>1</v>
      </c>
      <c r="O219" s="195" t="s">
        <v>47</v>
      </c>
      <c r="P219" s="196">
        <f>I219+J219</f>
        <v>0</v>
      </c>
      <c r="Q219" s="196">
        <f>ROUND(I219*H219,3)</f>
        <v>0</v>
      </c>
      <c r="R219" s="196">
        <f>ROUND(J219*H219,3)</f>
        <v>0</v>
      </c>
      <c r="S219" s="66"/>
      <c r="T219" s="197">
        <f>S219*H219</f>
        <v>0</v>
      </c>
      <c r="U219" s="197">
        <v>2.3E-2</v>
      </c>
      <c r="V219" s="197">
        <f>U219*H219</f>
        <v>3.1337269999999999</v>
      </c>
      <c r="W219" s="197">
        <v>0</v>
      </c>
      <c r="X219" s="198">
        <f>W219*H219</f>
        <v>0</v>
      </c>
      <c r="Y219" s="37"/>
      <c r="Z219" s="37"/>
      <c r="AA219" s="37"/>
      <c r="AB219" s="37"/>
      <c r="AC219" s="37"/>
      <c r="AD219" s="37"/>
      <c r="AE219" s="37"/>
      <c r="AR219" s="199" t="s">
        <v>364</v>
      </c>
      <c r="AT219" s="199" t="s">
        <v>483</v>
      </c>
      <c r="AU219" s="199" t="s">
        <v>96</v>
      </c>
      <c r="AY219" s="19" t="s">
        <v>329</v>
      </c>
      <c r="BE219" s="115">
        <f>IF(O219="základná",K219,0)</f>
        <v>0</v>
      </c>
      <c r="BF219" s="115">
        <f>IF(O219="znížená",K219,0)</f>
        <v>0</v>
      </c>
      <c r="BG219" s="115">
        <f>IF(O219="zákl. prenesená",K219,0)</f>
        <v>0</v>
      </c>
      <c r="BH219" s="115">
        <f>IF(O219="zníž. prenesená",K219,0)</f>
        <v>0</v>
      </c>
      <c r="BI219" s="115">
        <f>IF(O219="nulová",K219,0)</f>
        <v>0</v>
      </c>
      <c r="BJ219" s="19" t="s">
        <v>96</v>
      </c>
      <c r="BK219" s="200">
        <f>ROUND(P219*H219,3)</f>
        <v>0</v>
      </c>
      <c r="BL219" s="19" t="s">
        <v>335</v>
      </c>
      <c r="BM219" s="199" t="s">
        <v>1456</v>
      </c>
    </row>
    <row r="220" spans="1:65" s="13" customFormat="1" ht="11.25">
      <c r="B220" s="201"/>
      <c r="D220" s="202" t="s">
        <v>348</v>
      </c>
      <c r="F220" s="204" t="s">
        <v>1457</v>
      </c>
      <c r="H220" s="205">
        <v>136.249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348</v>
      </c>
      <c r="AU220" s="203" t="s">
        <v>96</v>
      </c>
      <c r="AV220" s="13" t="s">
        <v>96</v>
      </c>
      <c r="AW220" s="13" t="s">
        <v>3</v>
      </c>
      <c r="AX220" s="13" t="s">
        <v>90</v>
      </c>
      <c r="AY220" s="203" t="s">
        <v>329</v>
      </c>
    </row>
    <row r="221" spans="1:65" s="2" customFormat="1" ht="21.75" customHeight="1">
      <c r="A221" s="37"/>
      <c r="B221" s="153"/>
      <c r="C221" s="187" t="s">
        <v>494</v>
      </c>
      <c r="D221" s="187" t="s">
        <v>331</v>
      </c>
      <c r="E221" s="188" t="s">
        <v>1458</v>
      </c>
      <c r="F221" s="189" t="s">
        <v>1459</v>
      </c>
      <c r="G221" s="190" t="s">
        <v>1460</v>
      </c>
      <c r="H221" s="191">
        <v>1</v>
      </c>
      <c r="I221" s="192"/>
      <c r="J221" s="192"/>
      <c r="K221" s="191">
        <f>ROUND(P221*H221,3)</f>
        <v>0</v>
      </c>
      <c r="L221" s="193"/>
      <c r="M221" s="38"/>
      <c r="N221" s="194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1.34E-3</v>
      </c>
      <c r="V221" s="197">
        <f>U221*H221</f>
        <v>1.34E-3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335</v>
      </c>
      <c r="AT221" s="199" t="s">
        <v>331</v>
      </c>
      <c r="AU221" s="199" t="s">
        <v>96</v>
      </c>
      <c r="AY221" s="19" t="s">
        <v>329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335</v>
      </c>
      <c r="BM221" s="199" t="s">
        <v>1461</v>
      </c>
    </row>
    <row r="222" spans="1:65" s="2" customFormat="1" ht="62.65" customHeight="1">
      <c r="A222" s="37"/>
      <c r="B222" s="153"/>
      <c r="C222" s="233" t="s">
        <v>514</v>
      </c>
      <c r="D222" s="233" t="s">
        <v>483</v>
      </c>
      <c r="E222" s="234" t="s">
        <v>1462</v>
      </c>
      <c r="F222" s="235" t="s">
        <v>1463</v>
      </c>
      <c r="G222" s="236" t="s">
        <v>646</v>
      </c>
      <c r="H222" s="237">
        <v>1</v>
      </c>
      <c r="I222" s="238"/>
      <c r="J222" s="239"/>
      <c r="K222" s="237">
        <f>ROUND(P222*H222,3)</f>
        <v>0</v>
      </c>
      <c r="L222" s="239"/>
      <c r="M222" s="240"/>
      <c r="N222" s="241" t="s">
        <v>1</v>
      </c>
      <c r="O222" s="195" t="s">
        <v>47</v>
      </c>
      <c r="P222" s="196">
        <f>I222+J222</f>
        <v>0</v>
      </c>
      <c r="Q222" s="196">
        <f>ROUND(I222*H222,3)</f>
        <v>0</v>
      </c>
      <c r="R222" s="196">
        <f>ROUND(J222*H222,3)</f>
        <v>0</v>
      </c>
      <c r="S222" s="66"/>
      <c r="T222" s="197">
        <f>S222*H222</f>
        <v>0</v>
      </c>
      <c r="U222" s="197">
        <v>5.2999999999999999E-2</v>
      </c>
      <c r="V222" s="197">
        <f>U222*H222</f>
        <v>5.2999999999999999E-2</v>
      </c>
      <c r="W222" s="197">
        <v>0</v>
      </c>
      <c r="X222" s="198">
        <f>W222*H222</f>
        <v>0</v>
      </c>
      <c r="Y222" s="37"/>
      <c r="Z222" s="37"/>
      <c r="AA222" s="37"/>
      <c r="AB222" s="37"/>
      <c r="AC222" s="37"/>
      <c r="AD222" s="37"/>
      <c r="AE222" s="37"/>
      <c r="AR222" s="199" t="s">
        <v>364</v>
      </c>
      <c r="AT222" s="199" t="s">
        <v>483</v>
      </c>
      <c r="AU222" s="199" t="s">
        <v>96</v>
      </c>
      <c r="AY222" s="19" t="s">
        <v>329</v>
      </c>
      <c r="BE222" s="115">
        <f>IF(O222="základná",K222,0)</f>
        <v>0</v>
      </c>
      <c r="BF222" s="115">
        <f>IF(O222="znížená",K222,0)</f>
        <v>0</v>
      </c>
      <c r="BG222" s="115">
        <f>IF(O222="zákl. prenesená",K222,0)</f>
        <v>0</v>
      </c>
      <c r="BH222" s="115">
        <f>IF(O222="zníž. prenesená",K222,0)</f>
        <v>0</v>
      </c>
      <c r="BI222" s="115">
        <f>IF(O222="nulová",K222,0)</f>
        <v>0</v>
      </c>
      <c r="BJ222" s="19" t="s">
        <v>96</v>
      </c>
      <c r="BK222" s="200">
        <f>ROUND(P222*H222,3)</f>
        <v>0</v>
      </c>
      <c r="BL222" s="19" t="s">
        <v>335</v>
      </c>
      <c r="BM222" s="199" t="s">
        <v>1464</v>
      </c>
    </row>
    <row r="223" spans="1:65" s="2" customFormat="1" ht="24.2" customHeight="1">
      <c r="A223" s="37"/>
      <c r="B223" s="153"/>
      <c r="C223" s="187" t="s">
        <v>522</v>
      </c>
      <c r="D223" s="187" t="s">
        <v>331</v>
      </c>
      <c r="E223" s="188" t="s">
        <v>1465</v>
      </c>
      <c r="F223" s="189" t="s">
        <v>1466</v>
      </c>
      <c r="G223" s="190" t="s">
        <v>334</v>
      </c>
      <c r="H223" s="191">
        <v>1276.5899999999999</v>
      </c>
      <c r="I223" s="192"/>
      <c r="J223" s="192"/>
      <c r="K223" s="191">
        <f>ROUND(P223*H223,3)</f>
        <v>0</v>
      </c>
      <c r="L223" s="193"/>
      <c r="M223" s="38"/>
      <c r="N223" s="194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6.1799999999999997E-3</v>
      </c>
      <c r="V223" s="197">
        <f>U223*H223</f>
        <v>7.8893261999999993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335</v>
      </c>
      <c r="AT223" s="199" t="s">
        <v>331</v>
      </c>
      <c r="AU223" s="199" t="s">
        <v>96</v>
      </c>
      <c r="AY223" s="19" t="s">
        <v>329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335</v>
      </c>
      <c r="BM223" s="199" t="s">
        <v>1467</v>
      </c>
    </row>
    <row r="224" spans="1:65" s="13" customFormat="1" ht="11.25">
      <c r="B224" s="201"/>
      <c r="D224" s="202" t="s">
        <v>348</v>
      </c>
      <c r="E224" s="203" t="s">
        <v>1</v>
      </c>
      <c r="F224" s="204" t="s">
        <v>1468</v>
      </c>
      <c r="H224" s="205">
        <v>1276.5899999999999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348</v>
      </c>
      <c r="AU224" s="203" t="s">
        <v>96</v>
      </c>
      <c r="AV224" s="13" t="s">
        <v>96</v>
      </c>
      <c r="AW224" s="13" t="s">
        <v>4</v>
      </c>
      <c r="AX224" s="13" t="s">
        <v>90</v>
      </c>
      <c r="AY224" s="203" t="s">
        <v>329</v>
      </c>
    </row>
    <row r="225" spans="1:65" s="2" customFormat="1" ht="24.2" customHeight="1">
      <c r="A225" s="37"/>
      <c r="B225" s="153"/>
      <c r="C225" s="187" t="s">
        <v>529</v>
      </c>
      <c r="D225" s="187" t="s">
        <v>331</v>
      </c>
      <c r="E225" s="188" t="s">
        <v>1469</v>
      </c>
      <c r="F225" s="189" t="s">
        <v>1470</v>
      </c>
      <c r="G225" s="190" t="s">
        <v>353</v>
      </c>
      <c r="H225" s="191">
        <v>60</v>
      </c>
      <c r="I225" s="192"/>
      <c r="J225" s="192"/>
      <c r="K225" s="191">
        <f>ROUND(P225*H225,3)</f>
        <v>0</v>
      </c>
      <c r="L225" s="193"/>
      <c r="M225" s="38"/>
      <c r="N225" s="194" t="s">
        <v>1</v>
      </c>
      <c r="O225" s="195" t="s">
        <v>47</v>
      </c>
      <c r="P225" s="196">
        <f>I225+J225</f>
        <v>0</v>
      </c>
      <c r="Q225" s="196">
        <f>ROUND(I225*H225,3)</f>
        <v>0</v>
      </c>
      <c r="R225" s="196">
        <f>ROUND(J225*H225,3)</f>
        <v>0</v>
      </c>
      <c r="S225" s="66"/>
      <c r="T225" s="197">
        <f>S225*H225</f>
        <v>0</v>
      </c>
      <c r="U225" s="197">
        <v>0</v>
      </c>
      <c r="V225" s="197">
        <f>U225*H225</f>
        <v>0</v>
      </c>
      <c r="W225" s="197">
        <v>0</v>
      </c>
      <c r="X225" s="198">
        <f>W225*H225</f>
        <v>0</v>
      </c>
      <c r="Y225" s="37"/>
      <c r="Z225" s="37"/>
      <c r="AA225" s="37"/>
      <c r="AB225" s="37"/>
      <c r="AC225" s="37"/>
      <c r="AD225" s="37"/>
      <c r="AE225" s="37"/>
      <c r="AR225" s="199" t="s">
        <v>335</v>
      </c>
      <c r="AT225" s="199" t="s">
        <v>331</v>
      </c>
      <c r="AU225" s="199" t="s">
        <v>96</v>
      </c>
      <c r="AY225" s="19" t="s">
        <v>329</v>
      </c>
      <c r="BE225" s="115">
        <f>IF(O225="základná",K225,0)</f>
        <v>0</v>
      </c>
      <c r="BF225" s="115">
        <f>IF(O225="znížená",K225,0)</f>
        <v>0</v>
      </c>
      <c r="BG225" s="115">
        <f>IF(O225="zákl. prenesená",K225,0)</f>
        <v>0</v>
      </c>
      <c r="BH225" s="115">
        <f>IF(O225="zníž. prenesená",K225,0)</f>
        <v>0</v>
      </c>
      <c r="BI225" s="115">
        <f>IF(O225="nulová",K225,0)</f>
        <v>0</v>
      </c>
      <c r="BJ225" s="19" t="s">
        <v>96</v>
      </c>
      <c r="BK225" s="200">
        <f>ROUND(P225*H225,3)</f>
        <v>0</v>
      </c>
      <c r="BL225" s="19" t="s">
        <v>335</v>
      </c>
      <c r="BM225" s="199" t="s">
        <v>1471</v>
      </c>
    </row>
    <row r="226" spans="1:65" s="2" customFormat="1" ht="24.2" customHeight="1">
      <c r="A226" s="37"/>
      <c r="B226" s="153"/>
      <c r="C226" s="187" t="s">
        <v>540</v>
      </c>
      <c r="D226" s="187" t="s">
        <v>331</v>
      </c>
      <c r="E226" s="188" t="s">
        <v>1472</v>
      </c>
      <c r="F226" s="189" t="s">
        <v>1473</v>
      </c>
      <c r="G226" s="190" t="s">
        <v>353</v>
      </c>
      <c r="H226" s="191">
        <v>60</v>
      </c>
      <c r="I226" s="192"/>
      <c r="J226" s="192"/>
      <c r="K226" s="191">
        <f>ROUND(P226*H226,3)</f>
        <v>0</v>
      </c>
      <c r="L226" s="193"/>
      <c r="M226" s="38"/>
      <c r="N226" s="194" t="s">
        <v>1</v>
      </c>
      <c r="O226" s="195" t="s">
        <v>47</v>
      </c>
      <c r="P226" s="196">
        <f>I226+J226</f>
        <v>0</v>
      </c>
      <c r="Q226" s="196">
        <f>ROUND(I226*H226,3)</f>
        <v>0</v>
      </c>
      <c r="R226" s="196">
        <f>ROUND(J226*H226,3)</f>
        <v>0</v>
      </c>
      <c r="S226" s="66"/>
      <c r="T226" s="197">
        <f>S226*H226</f>
        <v>0</v>
      </c>
      <c r="U226" s="197">
        <v>0</v>
      </c>
      <c r="V226" s="197">
        <f>U226*H226</f>
        <v>0</v>
      </c>
      <c r="W226" s="197">
        <v>0</v>
      </c>
      <c r="X226" s="198">
        <f>W226*H226</f>
        <v>0</v>
      </c>
      <c r="Y226" s="37"/>
      <c r="Z226" s="37"/>
      <c r="AA226" s="37"/>
      <c r="AB226" s="37"/>
      <c r="AC226" s="37"/>
      <c r="AD226" s="37"/>
      <c r="AE226" s="37"/>
      <c r="AR226" s="199" t="s">
        <v>335</v>
      </c>
      <c r="AT226" s="199" t="s">
        <v>331</v>
      </c>
      <c r="AU226" s="199" t="s">
        <v>96</v>
      </c>
      <c r="AY226" s="19" t="s">
        <v>329</v>
      </c>
      <c r="BE226" s="115">
        <f>IF(O226="základná",K226,0)</f>
        <v>0</v>
      </c>
      <c r="BF226" s="115">
        <f>IF(O226="znížená",K226,0)</f>
        <v>0</v>
      </c>
      <c r="BG226" s="115">
        <f>IF(O226="zákl. prenesená",K226,0)</f>
        <v>0</v>
      </c>
      <c r="BH226" s="115">
        <f>IF(O226="zníž. prenesená",K226,0)</f>
        <v>0</v>
      </c>
      <c r="BI226" s="115">
        <f>IF(O226="nulová",K226,0)</f>
        <v>0</v>
      </c>
      <c r="BJ226" s="19" t="s">
        <v>96</v>
      </c>
      <c r="BK226" s="200">
        <f>ROUND(P226*H226,3)</f>
        <v>0</v>
      </c>
      <c r="BL226" s="19" t="s">
        <v>335</v>
      </c>
      <c r="BM226" s="199" t="s">
        <v>1474</v>
      </c>
    </row>
    <row r="227" spans="1:65" s="2" customFormat="1" ht="16.5" customHeight="1">
      <c r="A227" s="37"/>
      <c r="B227" s="153"/>
      <c r="C227" s="187" t="s">
        <v>550</v>
      </c>
      <c r="D227" s="187" t="s">
        <v>331</v>
      </c>
      <c r="E227" s="188" t="s">
        <v>1475</v>
      </c>
      <c r="F227" s="189" t="s">
        <v>1476</v>
      </c>
      <c r="G227" s="190" t="s">
        <v>334</v>
      </c>
      <c r="H227" s="191">
        <v>1916.7</v>
      </c>
      <c r="I227" s="192"/>
      <c r="J227" s="192"/>
      <c r="K227" s="191">
        <f>ROUND(P227*H227,3)</f>
        <v>0</v>
      </c>
      <c r="L227" s="193"/>
      <c r="M227" s="38"/>
      <c r="N227" s="194" t="s">
        <v>1</v>
      </c>
      <c r="O227" s="195" t="s">
        <v>47</v>
      </c>
      <c r="P227" s="196">
        <f>I227+J227</f>
        <v>0</v>
      </c>
      <c r="Q227" s="196">
        <f>ROUND(I227*H227,3)</f>
        <v>0</v>
      </c>
      <c r="R227" s="196">
        <f>ROUND(J227*H227,3)</f>
        <v>0</v>
      </c>
      <c r="S227" s="66"/>
      <c r="T227" s="197">
        <f>S227*H227</f>
        <v>0</v>
      </c>
      <c r="U227" s="197">
        <v>5.0000000000000002E-5</v>
      </c>
      <c r="V227" s="197">
        <f>U227*H227</f>
        <v>9.5835000000000004E-2</v>
      </c>
      <c r="W227" s="197">
        <v>0</v>
      </c>
      <c r="X227" s="198">
        <f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335</v>
      </c>
      <c r="AT227" s="199" t="s">
        <v>331</v>
      </c>
      <c r="AU227" s="199" t="s">
        <v>96</v>
      </c>
      <c r="AY227" s="19" t="s">
        <v>329</v>
      </c>
      <c r="BE227" s="115">
        <f>IF(O227="základná",K227,0)</f>
        <v>0</v>
      </c>
      <c r="BF227" s="115">
        <f>IF(O227="znížená",K227,0)</f>
        <v>0</v>
      </c>
      <c r="BG227" s="115">
        <f>IF(O227="zákl. prenesená",K227,0)</f>
        <v>0</v>
      </c>
      <c r="BH227" s="115">
        <f>IF(O227="zníž. prenesená",K227,0)</f>
        <v>0</v>
      </c>
      <c r="BI227" s="115">
        <f>IF(O227="nulová",K227,0)</f>
        <v>0</v>
      </c>
      <c r="BJ227" s="19" t="s">
        <v>96</v>
      </c>
      <c r="BK227" s="200">
        <f>ROUND(P227*H227,3)</f>
        <v>0</v>
      </c>
      <c r="BL227" s="19" t="s">
        <v>335</v>
      </c>
      <c r="BM227" s="199" t="s">
        <v>1477</v>
      </c>
    </row>
    <row r="228" spans="1:65" s="13" customFormat="1" ht="11.25">
      <c r="B228" s="201"/>
      <c r="D228" s="202" t="s">
        <v>348</v>
      </c>
      <c r="E228" s="203" t="s">
        <v>1</v>
      </c>
      <c r="F228" s="204" t="s">
        <v>1478</v>
      </c>
      <c r="H228" s="205">
        <v>1916.7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348</v>
      </c>
      <c r="AU228" s="203" t="s">
        <v>96</v>
      </c>
      <c r="AV228" s="13" t="s">
        <v>96</v>
      </c>
      <c r="AW228" s="13" t="s">
        <v>4</v>
      </c>
      <c r="AX228" s="13" t="s">
        <v>90</v>
      </c>
      <c r="AY228" s="203" t="s">
        <v>329</v>
      </c>
    </row>
    <row r="229" spans="1:65" s="12" customFormat="1" ht="22.9" customHeight="1">
      <c r="B229" s="173"/>
      <c r="D229" s="174" t="s">
        <v>82</v>
      </c>
      <c r="E229" s="185" t="s">
        <v>1016</v>
      </c>
      <c r="F229" s="185" t="s">
        <v>1017</v>
      </c>
      <c r="I229" s="176"/>
      <c r="J229" s="176"/>
      <c r="K229" s="186">
        <f>BK229</f>
        <v>0</v>
      </c>
      <c r="M229" s="173"/>
      <c r="N229" s="178"/>
      <c r="O229" s="179"/>
      <c r="P229" s="179"/>
      <c r="Q229" s="180">
        <f>Q230</f>
        <v>0</v>
      </c>
      <c r="R229" s="180">
        <f>R230</f>
        <v>0</v>
      </c>
      <c r="S229" s="179"/>
      <c r="T229" s="181">
        <f>T230</f>
        <v>0</v>
      </c>
      <c r="U229" s="179"/>
      <c r="V229" s="181">
        <f>V230</f>
        <v>0</v>
      </c>
      <c r="W229" s="179"/>
      <c r="X229" s="182">
        <f>X230</f>
        <v>0</v>
      </c>
      <c r="AR229" s="174" t="s">
        <v>90</v>
      </c>
      <c r="AT229" s="183" t="s">
        <v>82</v>
      </c>
      <c r="AU229" s="183" t="s">
        <v>90</v>
      </c>
      <c r="AY229" s="174" t="s">
        <v>329</v>
      </c>
      <c r="BK229" s="184">
        <f>BK230</f>
        <v>0</v>
      </c>
    </row>
    <row r="230" spans="1:65" s="2" customFormat="1" ht="24.2" customHeight="1">
      <c r="A230" s="37"/>
      <c r="B230" s="153"/>
      <c r="C230" s="187" t="s">
        <v>564</v>
      </c>
      <c r="D230" s="187" t="s">
        <v>331</v>
      </c>
      <c r="E230" s="188" t="s">
        <v>1019</v>
      </c>
      <c r="F230" s="189" t="s">
        <v>1020</v>
      </c>
      <c r="G230" s="190" t="s">
        <v>486</v>
      </c>
      <c r="H230" s="191">
        <v>359.101</v>
      </c>
      <c r="I230" s="192"/>
      <c r="J230" s="192"/>
      <c r="K230" s="191">
        <f>ROUND(P230*H230,3)</f>
        <v>0</v>
      </c>
      <c r="L230" s="193"/>
      <c r="M230" s="38"/>
      <c r="N230" s="194" t="s">
        <v>1</v>
      </c>
      <c r="O230" s="195" t="s">
        <v>47</v>
      </c>
      <c r="P230" s="196">
        <f>I230+J230</f>
        <v>0</v>
      </c>
      <c r="Q230" s="196">
        <f>ROUND(I230*H230,3)</f>
        <v>0</v>
      </c>
      <c r="R230" s="196">
        <f>ROUND(J230*H230,3)</f>
        <v>0</v>
      </c>
      <c r="S230" s="66"/>
      <c r="T230" s="197">
        <f>S230*H230</f>
        <v>0</v>
      </c>
      <c r="U230" s="197">
        <v>0</v>
      </c>
      <c r="V230" s="197">
        <f>U230*H230</f>
        <v>0</v>
      </c>
      <c r="W230" s="197">
        <v>0</v>
      </c>
      <c r="X230" s="198">
        <f>W230*H230</f>
        <v>0</v>
      </c>
      <c r="Y230" s="37"/>
      <c r="Z230" s="37"/>
      <c r="AA230" s="37"/>
      <c r="AB230" s="37"/>
      <c r="AC230" s="37"/>
      <c r="AD230" s="37"/>
      <c r="AE230" s="37"/>
      <c r="AR230" s="199" t="s">
        <v>335</v>
      </c>
      <c r="AT230" s="199" t="s">
        <v>331</v>
      </c>
      <c r="AU230" s="199" t="s">
        <v>96</v>
      </c>
      <c r="AY230" s="19" t="s">
        <v>329</v>
      </c>
      <c r="BE230" s="115">
        <f>IF(O230="základná",K230,0)</f>
        <v>0</v>
      </c>
      <c r="BF230" s="115">
        <f>IF(O230="znížená",K230,0)</f>
        <v>0</v>
      </c>
      <c r="BG230" s="115">
        <f>IF(O230="zákl. prenesená",K230,0)</f>
        <v>0</v>
      </c>
      <c r="BH230" s="115">
        <f>IF(O230="zníž. prenesená",K230,0)</f>
        <v>0</v>
      </c>
      <c r="BI230" s="115">
        <f>IF(O230="nulová",K230,0)</f>
        <v>0</v>
      </c>
      <c r="BJ230" s="19" t="s">
        <v>96</v>
      </c>
      <c r="BK230" s="200">
        <f>ROUND(P230*H230,3)</f>
        <v>0</v>
      </c>
      <c r="BL230" s="19" t="s">
        <v>335</v>
      </c>
      <c r="BM230" s="199" t="s">
        <v>1479</v>
      </c>
    </row>
    <row r="231" spans="1:65" s="12" customFormat="1" ht="25.9" customHeight="1">
      <c r="B231" s="173"/>
      <c r="D231" s="174" t="s">
        <v>82</v>
      </c>
      <c r="E231" s="175" t="s">
        <v>1022</v>
      </c>
      <c r="F231" s="175" t="s">
        <v>1023</v>
      </c>
      <c r="I231" s="176"/>
      <c r="J231" s="176"/>
      <c r="K231" s="177">
        <f>BK231</f>
        <v>0</v>
      </c>
      <c r="M231" s="173"/>
      <c r="N231" s="178"/>
      <c r="O231" s="179"/>
      <c r="P231" s="179"/>
      <c r="Q231" s="180">
        <f>Q232+Q242+Q359+Q406+Q410+Q421+Q430+Q607+Q639+Q720+Q824+Q893+Q901+Q973+Q980+Q1124+Q1135</f>
        <v>0</v>
      </c>
      <c r="R231" s="180">
        <f>R232+R242+R359+R406+R410+R421+R430+R607+R639+R720+R824+R893+R901+R973+R980+R1124+R1135</f>
        <v>0</v>
      </c>
      <c r="S231" s="179"/>
      <c r="T231" s="181">
        <f>T232+T242+T359+T406+T410+T421+T430+T607+T639+T720+T824+T893+T901+T973+T980+T1124+T1135</f>
        <v>0</v>
      </c>
      <c r="U231" s="179"/>
      <c r="V231" s="181">
        <f>V232+V242+V359+V406+V410+V421+V430+V607+V639+V720+V824+V893+V901+V973+V980+V1124+V1135</f>
        <v>218.25841623000005</v>
      </c>
      <c r="W231" s="179"/>
      <c r="X231" s="182">
        <f>X232+X242+X359+X406+X410+X421+X430+X607+X639+X720+X824+X893+X901+X973+X980+X1124+X1135</f>
        <v>0</v>
      </c>
      <c r="AR231" s="174" t="s">
        <v>96</v>
      </c>
      <c r="AT231" s="183" t="s">
        <v>82</v>
      </c>
      <c r="AU231" s="183" t="s">
        <v>83</v>
      </c>
      <c r="AY231" s="174" t="s">
        <v>329</v>
      </c>
      <c r="BK231" s="184">
        <f>BK232+BK242+BK359+BK406+BK410+BK421+BK430+BK607+BK639+BK720+BK824+BK893+BK901+BK973+BK980+BK1124+BK1135</f>
        <v>0</v>
      </c>
    </row>
    <row r="232" spans="1:65" s="12" customFormat="1" ht="22.9" customHeight="1">
      <c r="B232" s="173"/>
      <c r="D232" s="174" t="s">
        <v>82</v>
      </c>
      <c r="E232" s="185" t="s">
        <v>1024</v>
      </c>
      <c r="F232" s="185" t="s">
        <v>1025</v>
      </c>
      <c r="I232" s="176"/>
      <c r="J232" s="176"/>
      <c r="K232" s="186">
        <f>BK232</f>
        <v>0</v>
      </c>
      <c r="M232" s="173"/>
      <c r="N232" s="178"/>
      <c r="O232" s="179"/>
      <c r="P232" s="179"/>
      <c r="Q232" s="180">
        <f>SUM(Q233:Q241)</f>
        <v>0</v>
      </c>
      <c r="R232" s="180">
        <f>SUM(R233:R241)</f>
        <v>0</v>
      </c>
      <c r="S232" s="179"/>
      <c r="T232" s="181">
        <f>SUM(T233:T241)</f>
        <v>0</v>
      </c>
      <c r="U232" s="179"/>
      <c r="V232" s="181">
        <f>SUM(V233:V241)</f>
        <v>8.6946041999999988</v>
      </c>
      <c r="W232" s="179"/>
      <c r="X232" s="182">
        <f>SUM(X233:X241)</f>
        <v>0</v>
      </c>
      <c r="AR232" s="174" t="s">
        <v>96</v>
      </c>
      <c r="AT232" s="183" t="s">
        <v>82</v>
      </c>
      <c r="AU232" s="183" t="s">
        <v>90</v>
      </c>
      <c r="AY232" s="174" t="s">
        <v>329</v>
      </c>
      <c r="BK232" s="184">
        <f>SUM(BK233:BK241)</f>
        <v>0</v>
      </c>
    </row>
    <row r="233" spans="1:65" s="2" customFormat="1" ht="33" customHeight="1">
      <c r="A233" s="37"/>
      <c r="B233" s="153"/>
      <c r="C233" s="187" t="s">
        <v>577</v>
      </c>
      <c r="D233" s="187" t="s">
        <v>331</v>
      </c>
      <c r="E233" s="188" t="s">
        <v>1116</v>
      </c>
      <c r="F233" s="189" t="s">
        <v>1480</v>
      </c>
      <c r="G233" s="190" t="s">
        <v>334</v>
      </c>
      <c r="H233" s="191">
        <v>907.19</v>
      </c>
      <c r="I233" s="192"/>
      <c r="J233" s="192"/>
      <c r="K233" s="191">
        <f>ROUND(P233*H233,3)</f>
        <v>0</v>
      </c>
      <c r="L233" s="193"/>
      <c r="M233" s="38"/>
      <c r="N233" s="194" t="s">
        <v>1</v>
      </c>
      <c r="O233" s="195" t="s">
        <v>47</v>
      </c>
      <c r="P233" s="196">
        <f>I233+J233</f>
        <v>0</v>
      </c>
      <c r="Q233" s="196">
        <f>ROUND(I233*H233,3)</f>
        <v>0</v>
      </c>
      <c r="R233" s="196">
        <f>ROUND(J233*H233,3)</f>
        <v>0</v>
      </c>
      <c r="S233" s="66"/>
      <c r="T233" s="197">
        <f>S233*H233</f>
        <v>0</v>
      </c>
      <c r="U233" s="197">
        <v>4.5199999999999997E-3</v>
      </c>
      <c r="V233" s="197">
        <f>U233*H233</f>
        <v>4.1004987999999996</v>
      </c>
      <c r="W233" s="197">
        <v>0</v>
      </c>
      <c r="X233" s="198">
        <f>W233*H233</f>
        <v>0</v>
      </c>
      <c r="Y233" s="37"/>
      <c r="Z233" s="37"/>
      <c r="AA233" s="37"/>
      <c r="AB233" s="37"/>
      <c r="AC233" s="37"/>
      <c r="AD233" s="37"/>
      <c r="AE233" s="37"/>
      <c r="AR233" s="199" t="s">
        <v>464</v>
      </c>
      <c r="AT233" s="199" t="s">
        <v>331</v>
      </c>
      <c r="AU233" s="199" t="s">
        <v>96</v>
      </c>
      <c r="AY233" s="19" t="s">
        <v>329</v>
      </c>
      <c r="BE233" s="115">
        <f>IF(O233="základná",K233,0)</f>
        <v>0</v>
      </c>
      <c r="BF233" s="115">
        <f>IF(O233="znížená",K233,0)</f>
        <v>0</v>
      </c>
      <c r="BG233" s="115">
        <f>IF(O233="zákl. prenesená",K233,0)</f>
        <v>0</v>
      </c>
      <c r="BH233" s="115">
        <f>IF(O233="zníž. prenesená",K233,0)</f>
        <v>0</v>
      </c>
      <c r="BI233" s="115">
        <f>IF(O233="nulová",K233,0)</f>
        <v>0</v>
      </c>
      <c r="BJ233" s="19" t="s">
        <v>96</v>
      </c>
      <c r="BK233" s="200">
        <f>ROUND(P233*H233,3)</f>
        <v>0</v>
      </c>
      <c r="BL233" s="19" t="s">
        <v>464</v>
      </c>
      <c r="BM233" s="199" t="s">
        <v>1481</v>
      </c>
    </row>
    <row r="234" spans="1:65" s="14" customFormat="1" ht="11.25">
      <c r="B234" s="210"/>
      <c r="D234" s="202" t="s">
        <v>348</v>
      </c>
      <c r="E234" s="211" t="s">
        <v>1</v>
      </c>
      <c r="F234" s="212" t="s">
        <v>1442</v>
      </c>
      <c r="H234" s="211" t="s">
        <v>1</v>
      </c>
      <c r="I234" s="213"/>
      <c r="J234" s="213"/>
      <c r="M234" s="210"/>
      <c r="N234" s="214"/>
      <c r="O234" s="215"/>
      <c r="P234" s="215"/>
      <c r="Q234" s="215"/>
      <c r="R234" s="215"/>
      <c r="S234" s="215"/>
      <c r="T234" s="215"/>
      <c r="U234" s="215"/>
      <c r="V234" s="215"/>
      <c r="W234" s="215"/>
      <c r="X234" s="216"/>
      <c r="AT234" s="211" t="s">
        <v>348</v>
      </c>
      <c r="AU234" s="211" t="s">
        <v>96</v>
      </c>
      <c r="AV234" s="14" t="s">
        <v>90</v>
      </c>
      <c r="AW234" s="14" t="s">
        <v>4</v>
      </c>
      <c r="AX234" s="14" t="s">
        <v>83</v>
      </c>
      <c r="AY234" s="211" t="s">
        <v>329</v>
      </c>
    </row>
    <row r="235" spans="1:65" s="13" customFormat="1" ht="11.25">
      <c r="B235" s="201"/>
      <c r="D235" s="202" t="s">
        <v>348</v>
      </c>
      <c r="E235" s="203" t="s">
        <v>1</v>
      </c>
      <c r="F235" s="204" t="s">
        <v>1443</v>
      </c>
      <c r="H235" s="205">
        <v>907.19</v>
      </c>
      <c r="I235" s="206"/>
      <c r="J235" s="206"/>
      <c r="M235" s="201"/>
      <c r="N235" s="207"/>
      <c r="O235" s="208"/>
      <c r="P235" s="208"/>
      <c r="Q235" s="208"/>
      <c r="R235" s="208"/>
      <c r="S235" s="208"/>
      <c r="T235" s="208"/>
      <c r="U235" s="208"/>
      <c r="V235" s="208"/>
      <c r="W235" s="208"/>
      <c r="X235" s="209"/>
      <c r="AT235" s="203" t="s">
        <v>348</v>
      </c>
      <c r="AU235" s="203" t="s">
        <v>96</v>
      </c>
      <c r="AV235" s="13" t="s">
        <v>96</v>
      </c>
      <c r="AW235" s="13" t="s">
        <v>4</v>
      </c>
      <c r="AX235" s="13" t="s">
        <v>83</v>
      </c>
      <c r="AY235" s="203" t="s">
        <v>329</v>
      </c>
    </row>
    <row r="236" spans="1:65" s="15" customFormat="1" ht="11.25">
      <c r="B236" s="217"/>
      <c r="D236" s="202" t="s">
        <v>348</v>
      </c>
      <c r="E236" s="218" t="s">
        <v>1</v>
      </c>
      <c r="F236" s="219" t="s">
        <v>380</v>
      </c>
      <c r="H236" s="220">
        <v>907.19</v>
      </c>
      <c r="I236" s="221"/>
      <c r="J236" s="221"/>
      <c r="M236" s="217"/>
      <c r="N236" s="222"/>
      <c r="O236" s="223"/>
      <c r="P236" s="223"/>
      <c r="Q236" s="223"/>
      <c r="R236" s="223"/>
      <c r="S236" s="223"/>
      <c r="T236" s="223"/>
      <c r="U236" s="223"/>
      <c r="V236" s="223"/>
      <c r="W236" s="223"/>
      <c r="X236" s="224"/>
      <c r="AT236" s="218" t="s">
        <v>348</v>
      </c>
      <c r="AU236" s="218" t="s">
        <v>96</v>
      </c>
      <c r="AV236" s="15" t="s">
        <v>335</v>
      </c>
      <c r="AW236" s="15" t="s">
        <v>4</v>
      </c>
      <c r="AX236" s="15" t="s">
        <v>90</v>
      </c>
      <c r="AY236" s="218" t="s">
        <v>329</v>
      </c>
    </row>
    <row r="237" spans="1:65" s="2" customFormat="1" ht="33" customHeight="1">
      <c r="A237" s="37"/>
      <c r="B237" s="153"/>
      <c r="C237" s="187" t="s">
        <v>583</v>
      </c>
      <c r="D237" s="187" t="s">
        <v>331</v>
      </c>
      <c r="E237" s="188" t="s">
        <v>1122</v>
      </c>
      <c r="F237" s="189" t="s">
        <v>1482</v>
      </c>
      <c r="G237" s="190" t="s">
        <v>334</v>
      </c>
      <c r="H237" s="191">
        <v>1016.395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4.5199999999999997E-3</v>
      </c>
      <c r="V237" s="197">
        <f>U237*H237</f>
        <v>4.5941053999999992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464</v>
      </c>
      <c r="AT237" s="199" t="s">
        <v>331</v>
      </c>
      <c r="AU237" s="199" t="s">
        <v>96</v>
      </c>
      <c r="AY237" s="19" t="s">
        <v>329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464</v>
      </c>
      <c r="BM237" s="199" t="s">
        <v>1483</v>
      </c>
    </row>
    <row r="238" spans="1:65" s="14" customFormat="1" ht="11.25">
      <c r="B238" s="210"/>
      <c r="D238" s="202" t="s">
        <v>348</v>
      </c>
      <c r="E238" s="211" t="s">
        <v>1</v>
      </c>
      <c r="F238" s="212" t="s">
        <v>1484</v>
      </c>
      <c r="H238" s="211" t="s">
        <v>1</v>
      </c>
      <c r="I238" s="213"/>
      <c r="J238" s="213"/>
      <c r="M238" s="210"/>
      <c r="N238" s="214"/>
      <c r="O238" s="215"/>
      <c r="P238" s="215"/>
      <c r="Q238" s="215"/>
      <c r="R238" s="215"/>
      <c r="S238" s="215"/>
      <c r="T238" s="215"/>
      <c r="U238" s="215"/>
      <c r="V238" s="215"/>
      <c r="W238" s="215"/>
      <c r="X238" s="216"/>
      <c r="AT238" s="211" t="s">
        <v>348</v>
      </c>
      <c r="AU238" s="211" t="s">
        <v>96</v>
      </c>
      <c r="AV238" s="14" t="s">
        <v>90</v>
      </c>
      <c r="AW238" s="14" t="s">
        <v>4</v>
      </c>
      <c r="AX238" s="14" t="s">
        <v>83</v>
      </c>
      <c r="AY238" s="211" t="s">
        <v>329</v>
      </c>
    </row>
    <row r="239" spans="1:65" s="13" customFormat="1" ht="11.25">
      <c r="B239" s="201"/>
      <c r="D239" s="202" t="s">
        <v>348</v>
      </c>
      <c r="E239" s="203" t="s">
        <v>1</v>
      </c>
      <c r="F239" s="204" t="s">
        <v>1485</v>
      </c>
      <c r="H239" s="205">
        <v>1016.395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348</v>
      </c>
      <c r="AU239" s="203" t="s">
        <v>96</v>
      </c>
      <c r="AV239" s="13" t="s">
        <v>96</v>
      </c>
      <c r="AW239" s="13" t="s">
        <v>4</v>
      </c>
      <c r="AX239" s="13" t="s">
        <v>83</v>
      </c>
      <c r="AY239" s="203" t="s">
        <v>329</v>
      </c>
    </row>
    <row r="240" spans="1:65" s="15" customFormat="1" ht="11.25">
      <c r="B240" s="217"/>
      <c r="D240" s="202" t="s">
        <v>348</v>
      </c>
      <c r="E240" s="218" t="s">
        <v>1</v>
      </c>
      <c r="F240" s="219" t="s">
        <v>380</v>
      </c>
      <c r="H240" s="220">
        <v>1016.395</v>
      </c>
      <c r="I240" s="221"/>
      <c r="J240" s="221"/>
      <c r="M240" s="217"/>
      <c r="N240" s="222"/>
      <c r="O240" s="223"/>
      <c r="P240" s="223"/>
      <c r="Q240" s="223"/>
      <c r="R240" s="223"/>
      <c r="S240" s="223"/>
      <c r="T240" s="223"/>
      <c r="U240" s="223"/>
      <c r="V240" s="223"/>
      <c r="W240" s="223"/>
      <c r="X240" s="224"/>
      <c r="AT240" s="218" t="s">
        <v>348</v>
      </c>
      <c r="AU240" s="218" t="s">
        <v>96</v>
      </c>
      <c r="AV240" s="15" t="s">
        <v>335</v>
      </c>
      <c r="AW240" s="15" t="s">
        <v>4</v>
      </c>
      <c r="AX240" s="15" t="s">
        <v>90</v>
      </c>
      <c r="AY240" s="218" t="s">
        <v>329</v>
      </c>
    </row>
    <row r="241" spans="1:65" s="2" customFormat="1" ht="24.2" customHeight="1">
      <c r="A241" s="37"/>
      <c r="B241" s="153"/>
      <c r="C241" s="187" t="s">
        <v>588</v>
      </c>
      <c r="D241" s="187" t="s">
        <v>331</v>
      </c>
      <c r="E241" s="188" t="s">
        <v>1486</v>
      </c>
      <c r="F241" s="189" t="s">
        <v>1487</v>
      </c>
      <c r="G241" s="190" t="s">
        <v>486</v>
      </c>
      <c r="H241" s="191">
        <v>8.6950000000000003</v>
      </c>
      <c r="I241" s="192"/>
      <c r="J241" s="192"/>
      <c r="K241" s="191">
        <f>ROUND(P241*H241,3)</f>
        <v>0</v>
      </c>
      <c r="L241" s="193"/>
      <c r="M241" s="38"/>
      <c r="N241" s="194" t="s">
        <v>1</v>
      </c>
      <c r="O241" s="195" t="s">
        <v>47</v>
      </c>
      <c r="P241" s="196">
        <f>I241+J241</f>
        <v>0</v>
      </c>
      <c r="Q241" s="196">
        <f>ROUND(I241*H241,3)</f>
        <v>0</v>
      </c>
      <c r="R241" s="196">
        <f>ROUND(J241*H241,3)</f>
        <v>0</v>
      </c>
      <c r="S241" s="66"/>
      <c r="T241" s="197">
        <f>S241*H241</f>
        <v>0</v>
      </c>
      <c r="U241" s="197">
        <v>0</v>
      </c>
      <c r="V241" s="197">
        <f>U241*H241</f>
        <v>0</v>
      </c>
      <c r="W241" s="197">
        <v>0</v>
      </c>
      <c r="X241" s="198">
        <f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464</v>
      </c>
      <c r="AT241" s="199" t="s">
        <v>331</v>
      </c>
      <c r="AU241" s="199" t="s">
        <v>96</v>
      </c>
      <c r="AY241" s="19" t="s">
        <v>329</v>
      </c>
      <c r="BE241" s="115">
        <f>IF(O241="základná",K241,0)</f>
        <v>0</v>
      </c>
      <c r="BF241" s="115">
        <f>IF(O241="znížená",K241,0)</f>
        <v>0</v>
      </c>
      <c r="BG241" s="115">
        <f>IF(O241="zákl. prenesená",K241,0)</f>
        <v>0</v>
      </c>
      <c r="BH241" s="115">
        <f>IF(O241="zníž. prenesená",K241,0)</f>
        <v>0</v>
      </c>
      <c r="BI241" s="115">
        <f>IF(O241="nulová",K241,0)</f>
        <v>0</v>
      </c>
      <c r="BJ241" s="19" t="s">
        <v>96</v>
      </c>
      <c r="BK241" s="200">
        <f>ROUND(P241*H241,3)</f>
        <v>0</v>
      </c>
      <c r="BL241" s="19" t="s">
        <v>464</v>
      </c>
      <c r="BM241" s="199" t="s">
        <v>1488</v>
      </c>
    </row>
    <row r="242" spans="1:65" s="12" customFormat="1" ht="22.9" customHeight="1">
      <c r="B242" s="173"/>
      <c r="D242" s="174" t="s">
        <v>82</v>
      </c>
      <c r="E242" s="185" t="s">
        <v>1489</v>
      </c>
      <c r="F242" s="185" t="s">
        <v>1490</v>
      </c>
      <c r="I242" s="176"/>
      <c r="J242" s="176"/>
      <c r="K242" s="186">
        <f>BK242</f>
        <v>0</v>
      </c>
      <c r="M242" s="173"/>
      <c r="N242" s="178"/>
      <c r="O242" s="179"/>
      <c r="P242" s="179"/>
      <c r="Q242" s="180">
        <f>SUM(Q243:Q358)</f>
        <v>0</v>
      </c>
      <c r="R242" s="180">
        <f>SUM(R243:R358)</f>
        <v>0</v>
      </c>
      <c r="S242" s="179"/>
      <c r="T242" s="181">
        <f>SUM(T243:T358)</f>
        <v>0</v>
      </c>
      <c r="U242" s="179"/>
      <c r="V242" s="181">
        <f>SUM(V243:V358)</f>
        <v>10.642985100000006</v>
      </c>
      <c r="W242" s="179"/>
      <c r="X242" s="182">
        <f>SUM(X243:X358)</f>
        <v>0</v>
      </c>
      <c r="AR242" s="174" t="s">
        <v>96</v>
      </c>
      <c r="AT242" s="183" t="s">
        <v>82</v>
      </c>
      <c r="AU242" s="183" t="s">
        <v>90</v>
      </c>
      <c r="AY242" s="174" t="s">
        <v>329</v>
      </c>
      <c r="BK242" s="184">
        <f>SUM(BK243:BK358)</f>
        <v>0</v>
      </c>
    </row>
    <row r="243" spans="1:65" s="2" customFormat="1" ht="21.75" customHeight="1">
      <c r="A243" s="37"/>
      <c r="B243" s="153"/>
      <c r="C243" s="187" t="s">
        <v>595</v>
      </c>
      <c r="D243" s="187" t="s">
        <v>331</v>
      </c>
      <c r="E243" s="188" t="s">
        <v>1491</v>
      </c>
      <c r="F243" s="189" t="s">
        <v>1492</v>
      </c>
      <c r="G243" s="190" t="s">
        <v>334</v>
      </c>
      <c r="H243" s="191">
        <v>1449.7650000000001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464</v>
      </c>
      <c r="AT243" s="199" t="s">
        <v>331</v>
      </c>
      <c r="AU243" s="199" t="s">
        <v>96</v>
      </c>
      <c r="AY243" s="19" t="s">
        <v>329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464</v>
      </c>
      <c r="BM243" s="199" t="s">
        <v>1493</v>
      </c>
    </row>
    <row r="244" spans="1:65" s="14" customFormat="1" ht="11.25">
      <c r="B244" s="210"/>
      <c r="D244" s="202" t="s">
        <v>348</v>
      </c>
      <c r="E244" s="211" t="s">
        <v>1</v>
      </c>
      <c r="F244" s="212" t="s">
        <v>1494</v>
      </c>
      <c r="H244" s="211" t="s">
        <v>1</v>
      </c>
      <c r="I244" s="213"/>
      <c r="J244" s="213"/>
      <c r="M244" s="210"/>
      <c r="N244" s="214"/>
      <c r="O244" s="215"/>
      <c r="P244" s="215"/>
      <c r="Q244" s="215"/>
      <c r="R244" s="215"/>
      <c r="S244" s="215"/>
      <c r="T244" s="215"/>
      <c r="U244" s="215"/>
      <c r="V244" s="215"/>
      <c r="W244" s="215"/>
      <c r="X244" s="216"/>
      <c r="AT244" s="211" t="s">
        <v>348</v>
      </c>
      <c r="AU244" s="211" t="s">
        <v>96</v>
      </c>
      <c r="AV244" s="14" t="s">
        <v>90</v>
      </c>
      <c r="AW244" s="14" t="s">
        <v>4</v>
      </c>
      <c r="AX244" s="14" t="s">
        <v>83</v>
      </c>
      <c r="AY244" s="211" t="s">
        <v>329</v>
      </c>
    </row>
    <row r="245" spans="1:65" s="13" customFormat="1" ht="11.25">
      <c r="B245" s="201"/>
      <c r="D245" s="202" t="s">
        <v>348</v>
      </c>
      <c r="E245" s="203" t="s">
        <v>1</v>
      </c>
      <c r="F245" s="204" t="s">
        <v>1495</v>
      </c>
      <c r="H245" s="205">
        <v>780.86900000000003</v>
      </c>
      <c r="I245" s="206"/>
      <c r="J245" s="206"/>
      <c r="M245" s="201"/>
      <c r="N245" s="207"/>
      <c r="O245" s="208"/>
      <c r="P245" s="208"/>
      <c r="Q245" s="208"/>
      <c r="R245" s="208"/>
      <c r="S245" s="208"/>
      <c r="T245" s="208"/>
      <c r="U245" s="208"/>
      <c r="V245" s="208"/>
      <c r="W245" s="208"/>
      <c r="X245" s="209"/>
      <c r="AT245" s="203" t="s">
        <v>348</v>
      </c>
      <c r="AU245" s="203" t="s">
        <v>96</v>
      </c>
      <c r="AV245" s="13" t="s">
        <v>96</v>
      </c>
      <c r="AW245" s="13" t="s">
        <v>4</v>
      </c>
      <c r="AX245" s="13" t="s">
        <v>83</v>
      </c>
      <c r="AY245" s="203" t="s">
        <v>329</v>
      </c>
    </row>
    <row r="246" spans="1:65" s="14" customFormat="1" ht="11.25">
      <c r="B246" s="210"/>
      <c r="D246" s="202" t="s">
        <v>348</v>
      </c>
      <c r="E246" s="211" t="s">
        <v>1</v>
      </c>
      <c r="F246" s="212" t="s">
        <v>1496</v>
      </c>
      <c r="H246" s="211" t="s">
        <v>1</v>
      </c>
      <c r="I246" s="213"/>
      <c r="J246" s="213"/>
      <c r="M246" s="210"/>
      <c r="N246" s="214"/>
      <c r="O246" s="215"/>
      <c r="P246" s="215"/>
      <c r="Q246" s="215"/>
      <c r="R246" s="215"/>
      <c r="S246" s="215"/>
      <c r="T246" s="215"/>
      <c r="U246" s="215"/>
      <c r="V246" s="215"/>
      <c r="W246" s="215"/>
      <c r="X246" s="216"/>
      <c r="AT246" s="211" t="s">
        <v>348</v>
      </c>
      <c r="AU246" s="211" t="s">
        <v>96</v>
      </c>
      <c r="AV246" s="14" t="s">
        <v>90</v>
      </c>
      <c r="AW246" s="14" t="s">
        <v>4</v>
      </c>
      <c r="AX246" s="14" t="s">
        <v>83</v>
      </c>
      <c r="AY246" s="211" t="s">
        <v>329</v>
      </c>
    </row>
    <row r="247" spans="1:65" s="13" customFormat="1" ht="11.25">
      <c r="B247" s="201"/>
      <c r="D247" s="202" t="s">
        <v>348</v>
      </c>
      <c r="E247" s="203" t="s">
        <v>1</v>
      </c>
      <c r="F247" s="204" t="s">
        <v>1497</v>
      </c>
      <c r="H247" s="205">
        <v>576.20000000000005</v>
      </c>
      <c r="I247" s="206"/>
      <c r="J247" s="206"/>
      <c r="M247" s="201"/>
      <c r="N247" s="207"/>
      <c r="O247" s="208"/>
      <c r="P247" s="208"/>
      <c r="Q247" s="208"/>
      <c r="R247" s="208"/>
      <c r="S247" s="208"/>
      <c r="T247" s="208"/>
      <c r="U247" s="208"/>
      <c r="V247" s="208"/>
      <c r="W247" s="208"/>
      <c r="X247" s="209"/>
      <c r="AT247" s="203" t="s">
        <v>348</v>
      </c>
      <c r="AU247" s="203" t="s">
        <v>96</v>
      </c>
      <c r="AV247" s="13" t="s">
        <v>96</v>
      </c>
      <c r="AW247" s="13" t="s">
        <v>4</v>
      </c>
      <c r="AX247" s="13" t="s">
        <v>83</v>
      </c>
      <c r="AY247" s="203" t="s">
        <v>329</v>
      </c>
    </row>
    <row r="248" spans="1:65" s="14" customFormat="1" ht="11.25">
      <c r="B248" s="210"/>
      <c r="D248" s="202" t="s">
        <v>348</v>
      </c>
      <c r="E248" s="211" t="s">
        <v>1</v>
      </c>
      <c r="F248" s="212" t="s">
        <v>1498</v>
      </c>
      <c r="H248" s="211" t="s">
        <v>1</v>
      </c>
      <c r="I248" s="213"/>
      <c r="J248" s="213"/>
      <c r="M248" s="210"/>
      <c r="N248" s="214"/>
      <c r="O248" s="215"/>
      <c r="P248" s="215"/>
      <c r="Q248" s="215"/>
      <c r="R248" s="215"/>
      <c r="S248" s="215"/>
      <c r="T248" s="215"/>
      <c r="U248" s="215"/>
      <c r="V248" s="215"/>
      <c r="W248" s="215"/>
      <c r="X248" s="216"/>
      <c r="AT248" s="211" t="s">
        <v>348</v>
      </c>
      <c r="AU248" s="211" t="s">
        <v>96</v>
      </c>
      <c r="AV248" s="14" t="s">
        <v>90</v>
      </c>
      <c r="AW248" s="14" t="s">
        <v>4</v>
      </c>
      <c r="AX248" s="14" t="s">
        <v>83</v>
      </c>
      <c r="AY248" s="211" t="s">
        <v>329</v>
      </c>
    </row>
    <row r="249" spans="1:65" s="13" customFormat="1" ht="11.25">
      <c r="B249" s="201"/>
      <c r="D249" s="202" t="s">
        <v>348</v>
      </c>
      <c r="E249" s="203" t="s">
        <v>1</v>
      </c>
      <c r="F249" s="204" t="s">
        <v>1499</v>
      </c>
      <c r="H249" s="205">
        <v>49.4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348</v>
      </c>
      <c r="AU249" s="203" t="s">
        <v>96</v>
      </c>
      <c r="AV249" s="13" t="s">
        <v>96</v>
      </c>
      <c r="AW249" s="13" t="s">
        <v>4</v>
      </c>
      <c r="AX249" s="13" t="s">
        <v>83</v>
      </c>
      <c r="AY249" s="203" t="s">
        <v>329</v>
      </c>
    </row>
    <row r="250" spans="1:65" s="14" customFormat="1" ht="11.25">
      <c r="B250" s="210"/>
      <c r="D250" s="202" t="s">
        <v>348</v>
      </c>
      <c r="E250" s="211" t="s">
        <v>1</v>
      </c>
      <c r="F250" s="212" t="s">
        <v>1500</v>
      </c>
      <c r="H250" s="211" t="s">
        <v>1</v>
      </c>
      <c r="I250" s="213"/>
      <c r="J250" s="213"/>
      <c r="M250" s="210"/>
      <c r="N250" s="214"/>
      <c r="O250" s="215"/>
      <c r="P250" s="215"/>
      <c r="Q250" s="215"/>
      <c r="R250" s="215"/>
      <c r="S250" s="215"/>
      <c r="T250" s="215"/>
      <c r="U250" s="215"/>
      <c r="V250" s="215"/>
      <c r="W250" s="215"/>
      <c r="X250" s="216"/>
      <c r="AT250" s="211" t="s">
        <v>348</v>
      </c>
      <c r="AU250" s="211" t="s">
        <v>96</v>
      </c>
      <c r="AV250" s="14" t="s">
        <v>90</v>
      </c>
      <c r="AW250" s="14" t="s">
        <v>4</v>
      </c>
      <c r="AX250" s="14" t="s">
        <v>83</v>
      </c>
      <c r="AY250" s="211" t="s">
        <v>329</v>
      </c>
    </row>
    <row r="251" spans="1:65" s="13" customFormat="1" ht="11.25">
      <c r="B251" s="201"/>
      <c r="D251" s="202" t="s">
        <v>348</v>
      </c>
      <c r="E251" s="203" t="s">
        <v>1</v>
      </c>
      <c r="F251" s="204" t="s">
        <v>1501</v>
      </c>
      <c r="H251" s="205">
        <v>16.811</v>
      </c>
      <c r="I251" s="206"/>
      <c r="J251" s="206"/>
      <c r="M251" s="201"/>
      <c r="N251" s="207"/>
      <c r="O251" s="208"/>
      <c r="P251" s="208"/>
      <c r="Q251" s="208"/>
      <c r="R251" s="208"/>
      <c r="S251" s="208"/>
      <c r="T251" s="208"/>
      <c r="U251" s="208"/>
      <c r="V251" s="208"/>
      <c r="W251" s="208"/>
      <c r="X251" s="209"/>
      <c r="AT251" s="203" t="s">
        <v>348</v>
      </c>
      <c r="AU251" s="203" t="s">
        <v>96</v>
      </c>
      <c r="AV251" s="13" t="s">
        <v>96</v>
      </c>
      <c r="AW251" s="13" t="s">
        <v>4</v>
      </c>
      <c r="AX251" s="13" t="s">
        <v>83</v>
      </c>
      <c r="AY251" s="203" t="s">
        <v>329</v>
      </c>
    </row>
    <row r="252" spans="1:65" s="14" customFormat="1" ht="11.25">
      <c r="B252" s="210"/>
      <c r="D252" s="202" t="s">
        <v>348</v>
      </c>
      <c r="E252" s="211" t="s">
        <v>1</v>
      </c>
      <c r="F252" s="212" t="s">
        <v>1502</v>
      </c>
      <c r="H252" s="211" t="s">
        <v>1</v>
      </c>
      <c r="I252" s="213"/>
      <c r="J252" s="213"/>
      <c r="M252" s="210"/>
      <c r="N252" s="214"/>
      <c r="O252" s="215"/>
      <c r="P252" s="215"/>
      <c r="Q252" s="215"/>
      <c r="R252" s="215"/>
      <c r="S252" s="215"/>
      <c r="T252" s="215"/>
      <c r="U252" s="215"/>
      <c r="V252" s="215"/>
      <c r="W252" s="215"/>
      <c r="X252" s="216"/>
      <c r="AT252" s="211" t="s">
        <v>348</v>
      </c>
      <c r="AU252" s="211" t="s">
        <v>96</v>
      </c>
      <c r="AV252" s="14" t="s">
        <v>90</v>
      </c>
      <c r="AW252" s="14" t="s">
        <v>4</v>
      </c>
      <c r="AX252" s="14" t="s">
        <v>83</v>
      </c>
      <c r="AY252" s="211" t="s">
        <v>329</v>
      </c>
    </row>
    <row r="253" spans="1:65" s="13" customFormat="1" ht="11.25">
      <c r="B253" s="201"/>
      <c r="D253" s="202" t="s">
        <v>348</v>
      </c>
      <c r="E253" s="203" t="s">
        <v>1</v>
      </c>
      <c r="F253" s="204" t="s">
        <v>1503</v>
      </c>
      <c r="H253" s="205">
        <v>26.484999999999999</v>
      </c>
      <c r="I253" s="206"/>
      <c r="J253" s="206"/>
      <c r="M253" s="201"/>
      <c r="N253" s="207"/>
      <c r="O253" s="208"/>
      <c r="P253" s="208"/>
      <c r="Q253" s="208"/>
      <c r="R253" s="208"/>
      <c r="S253" s="208"/>
      <c r="T253" s="208"/>
      <c r="U253" s="208"/>
      <c r="V253" s="208"/>
      <c r="W253" s="208"/>
      <c r="X253" s="209"/>
      <c r="AT253" s="203" t="s">
        <v>348</v>
      </c>
      <c r="AU253" s="203" t="s">
        <v>96</v>
      </c>
      <c r="AV253" s="13" t="s">
        <v>96</v>
      </c>
      <c r="AW253" s="13" t="s">
        <v>4</v>
      </c>
      <c r="AX253" s="13" t="s">
        <v>83</v>
      </c>
      <c r="AY253" s="203" t="s">
        <v>329</v>
      </c>
    </row>
    <row r="254" spans="1:65" s="15" customFormat="1" ht="11.25">
      <c r="B254" s="217"/>
      <c r="D254" s="202" t="s">
        <v>348</v>
      </c>
      <c r="E254" s="218" t="s">
        <v>1</v>
      </c>
      <c r="F254" s="219" t="s">
        <v>380</v>
      </c>
      <c r="H254" s="220">
        <v>1449.7650000000001</v>
      </c>
      <c r="I254" s="221"/>
      <c r="J254" s="221"/>
      <c r="M254" s="217"/>
      <c r="N254" s="222"/>
      <c r="O254" s="223"/>
      <c r="P254" s="223"/>
      <c r="Q254" s="223"/>
      <c r="R254" s="223"/>
      <c r="S254" s="223"/>
      <c r="T254" s="223"/>
      <c r="U254" s="223"/>
      <c r="V254" s="223"/>
      <c r="W254" s="223"/>
      <c r="X254" s="224"/>
      <c r="AT254" s="218" t="s">
        <v>348</v>
      </c>
      <c r="AU254" s="218" t="s">
        <v>96</v>
      </c>
      <c r="AV254" s="15" t="s">
        <v>335</v>
      </c>
      <c r="AW254" s="15" t="s">
        <v>4</v>
      </c>
      <c r="AX254" s="15" t="s">
        <v>90</v>
      </c>
      <c r="AY254" s="218" t="s">
        <v>329</v>
      </c>
    </row>
    <row r="255" spans="1:65" s="2" customFormat="1" ht="37.9" customHeight="1">
      <c r="A255" s="37"/>
      <c r="B255" s="153"/>
      <c r="C255" s="233" t="s">
        <v>601</v>
      </c>
      <c r="D255" s="233" t="s">
        <v>483</v>
      </c>
      <c r="E255" s="234" t="s">
        <v>1504</v>
      </c>
      <c r="F255" s="235" t="s">
        <v>1505</v>
      </c>
      <c r="G255" s="236" t="s">
        <v>334</v>
      </c>
      <c r="H255" s="237">
        <v>1667.23</v>
      </c>
      <c r="I255" s="238"/>
      <c r="J255" s="239"/>
      <c r="K255" s="237">
        <f>ROUND(P255*H255,3)</f>
        <v>0</v>
      </c>
      <c r="L255" s="239"/>
      <c r="M255" s="240"/>
      <c r="N255" s="241" t="s">
        <v>1</v>
      </c>
      <c r="O255" s="195" t="s">
        <v>47</v>
      </c>
      <c r="P255" s="196">
        <f>I255+J255</f>
        <v>0</v>
      </c>
      <c r="Q255" s="196">
        <f>ROUND(I255*H255,3)</f>
        <v>0</v>
      </c>
      <c r="R255" s="196">
        <f>ROUND(J255*H255,3)</f>
        <v>0</v>
      </c>
      <c r="S255" s="66"/>
      <c r="T255" s="197">
        <f>S255*H255</f>
        <v>0</v>
      </c>
      <c r="U255" s="197">
        <v>1.9000000000000001E-4</v>
      </c>
      <c r="V255" s="197">
        <f>U255*H255</f>
        <v>0.31677370000000005</v>
      </c>
      <c r="W255" s="197">
        <v>0</v>
      </c>
      <c r="X255" s="198">
        <f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595</v>
      </c>
      <c r="AT255" s="199" t="s">
        <v>483</v>
      </c>
      <c r="AU255" s="199" t="s">
        <v>96</v>
      </c>
      <c r="AY255" s="19" t="s">
        <v>329</v>
      </c>
      <c r="BE255" s="115">
        <f>IF(O255="základná",K255,0)</f>
        <v>0</v>
      </c>
      <c r="BF255" s="115">
        <f>IF(O255="znížená",K255,0)</f>
        <v>0</v>
      </c>
      <c r="BG255" s="115">
        <f>IF(O255="zákl. prenesená",K255,0)</f>
        <v>0</v>
      </c>
      <c r="BH255" s="115">
        <f>IF(O255="zníž. prenesená",K255,0)</f>
        <v>0</v>
      </c>
      <c r="BI255" s="115">
        <f>IF(O255="nulová",K255,0)</f>
        <v>0</v>
      </c>
      <c r="BJ255" s="19" t="s">
        <v>96</v>
      </c>
      <c r="BK255" s="200">
        <f>ROUND(P255*H255,3)</f>
        <v>0</v>
      </c>
      <c r="BL255" s="19" t="s">
        <v>464</v>
      </c>
      <c r="BM255" s="199" t="s">
        <v>1506</v>
      </c>
    </row>
    <row r="256" spans="1:65" s="13" customFormat="1" ht="11.25">
      <c r="B256" s="201"/>
      <c r="D256" s="202" t="s">
        <v>348</v>
      </c>
      <c r="F256" s="204" t="s">
        <v>1507</v>
      </c>
      <c r="H256" s="205">
        <v>1667.23</v>
      </c>
      <c r="I256" s="206"/>
      <c r="J256" s="206"/>
      <c r="M256" s="201"/>
      <c r="N256" s="207"/>
      <c r="O256" s="208"/>
      <c r="P256" s="208"/>
      <c r="Q256" s="208"/>
      <c r="R256" s="208"/>
      <c r="S256" s="208"/>
      <c r="T256" s="208"/>
      <c r="U256" s="208"/>
      <c r="V256" s="208"/>
      <c r="W256" s="208"/>
      <c r="X256" s="209"/>
      <c r="AT256" s="203" t="s">
        <v>348</v>
      </c>
      <c r="AU256" s="203" t="s">
        <v>96</v>
      </c>
      <c r="AV256" s="13" t="s">
        <v>96</v>
      </c>
      <c r="AW256" s="13" t="s">
        <v>3</v>
      </c>
      <c r="AX256" s="13" t="s">
        <v>90</v>
      </c>
      <c r="AY256" s="203" t="s">
        <v>329</v>
      </c>
    </row>
    <row r="257" spans="1:65" s="2" customFormat="1" ht="37.9" customHeight="1">
      <c r="A257" s="37"/>
      <c r="B257" s="153"/>
      <c r="C257" s="187" t="s">
        <v>618</v>
      </c>
      <c r="D257" s="187" t="s">
        <v>331</v>
      </c>
      <c r="E257" s="188" t="s">
        <v>1508</v>
      </c>
      <c r="F257" s="189" t="s">
        <v>1509</v>
      </c>
      <c r="G257" s="190" t="s">
        <v>334</v>
      </c>
      <c r="H257" s="191">
        <v>1357.069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0</v>
      </c>
      <c r="V257" s="197">
        <f>U257*H257</f>
        <v>0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464</v>
      </c>
      <c r="AT257" s="199" t="s">
        <v>331</v>
      </c>
      <c r="AU257" s="199" t="s">
        <v>96</v>
      </c>
      <c r="AY257" s="19" t="s">
        <v>329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464</v>
      </c>
      <c r="BM257" s="199" t="s">
        <v>1510</v>
      </c>
    </row>
    <row r="258" spans="1:65" s="14" customFormat="1" ht="11.25">
      <c r="B258" s="210"/>
      <c r="D258" s="202" t="s">
        <v>348</v>
      </c>
      <c r="E258" s="211" t="s">
        <v>1</v>
      </c>
      <c r="F258" s="212" t="s">
        <v>1494</v>
      </c>
      <c r="H258" s="211" t="s">
        <v>1</v>
      </c>
      <c r="I258" s="213"/>
      <c r="J258" s="213"/>
      <c r="M258" s="210"/>
      <c r="N258" s="214"/>
      <c r="O258" s="215"/>
      <c r="P258" s="215"/>
      <c r="Q258" s="215"/>
      <c r="R258" s="215"/>
      <c r="S258" s="215"/>
      <c r="T258" s="215"/>
      <c r="U258" s="215"/>
      <c r="V258" s="215"/>
      <c r="W258" s="215"/>
      <c r="X258" s="216"/>
      <c r="AT258" s="211" t="s">
        <v>348</v>
      </c>
      <c r="AU258" s="211" t="s">
        <v>96</v>
      </c>
      <c r="AV258" s="14" t="s">
        <v>90</v>
      </c>
      <c r="AW258" s="14" t="s">
        <v>4</v>
      </c>
      <c r="AX258" s="14" t="s">
        <v>83</v>
      </c>
      <c r="AY258" s="211" t="s">
        <v>329</v>
      </c>
    </row>
    <row r="259" spans="1:65" s="13" customFormat="1" ht="11.25">
      <c r="B259" s="201"/>
      <c r="D259" s="202" t="s">
        <v>348</v>
      </c>
      <c r="E259" s="203" t="s">
        <v>1</v>
      </c>
      <c r="F259" s="204" t="s">
        <v>1495</v>
      </c>
      <c r="H259" s="205">
        <v>780.86900000000003</v>
      </c>
      <c r="I259" s="206"/>
      <c r="J259" s="206"/>
      <c r="M259" s="201"/>
      <c r="N259" s="207"/>
      <c r="O259" s="208"/>
      <c r="P259" s="208"/>
      <c r="Q259" s="208"/>
      <c r="R259" s="208"/>
      <c r="S259" s="208"/>
      <c r="T259" s="208"/>
      <c r="U259" s="208"/>
      <c r="V259" s="208"/>
      <c r="W259" s="208"/>
      <c r="X259" s="209"/>
      <c r="AT259" s="203" t="s">
        <v>348</v>
      </c>
      <c r="AU259" s="203" t="s">
        <v>96</v>
      </c>
      <c r="AV259" s="13" t="s">
        <v>96</v>
      </c>
      <c r="AW259" s="13" t="s">
        <v>4</v>
      </c>
      <c r="AX259" s="13" t="s">
        <v>83</v>
      </c>
      <c r="AY259" s="203" t="s">
        <v>329</v>
      </c>
    </row>
    <row r="260" spans="1:65" s="14" customFormat="1" ht="11.25">
      <c r="B260" s="210"/>
      <c r="D260" s="202" t="s">
        <v>348</v>
      </c>
      <c r="E260" s="211" t="s">
        <v>1</v>
      </c>
      <c r="F260" s="212" t="s">
        <v>1496</v>
      </c>
      <c r="H260" s="211" t="s">
        <v>1</v>
      </c>
      <c r="I260" s="213"/>
      <c r="J260" s="213"/>
      <c r="M260" s="210"/>
      <c r="N260" s="214"/>
      <c r="O260" s="215"/>
      <c r="P260" s="215"/>
      <c r="Q260" s="215"/>
      <c r="R260" s="215"/>
      <c r="S260" s="215"/>
      <c r="T260" s="215"/>
      <c r="U260" s="215"/>
      <c r="V260" s="215"/>
      <c r="W260" s="215"/>
      <c r="X260" s="216"/>
      <c r="AT260" s="211" t="s">
        <v>348</v>
      </c>
      <c r="AU260" s="211" t="s">
        <v>96</v>
      </c>
      <c r="AV260" s="14" t="s">
        <v>90</v>
      </c>
      <c r="AW260" s="14" t="s">
        <v>4</v>
      </c>
      <c r="AX260" s="14" t="s">
        <v>83</v>
      </c>
      <c r="AY260" s="211" t="s">
        <v>329</v>
      </c>
    </row>
    <row r="261" spans="1:65" s="13" customFormat="1" ht="11.25">
      <c r="B261" s="201"/>
      <c r="D261" s="202" t="s">
        <v>348</v>
      </c>
      <c r="E261" s="203" t="s">
        <v>1</v>
      </c>
      <c r="F261" s="204" t="s">
        <v>1497</v>
      </c>
      <c r="H261" s="205">
        <v>576.20000000000005</v>
      </c>
      <c r="I261" s="206"/>
      <c r="J261" s="206"/>
      <c r="M261" s="201"/>
      <c r="N261" s="207"/>
      <c r="O261" s="208"/>
      <c r="P261" s="208"/>
      <c r="Q261" s="208"/>
      <c r="R261" s="208"/>
      <c r="S261" s="208"/>
      <c r="T261" s="208"/>
      <c r="U261" s="208"/>
      <c r="V261" s="208"/>
      <c r="W261" s="208"/>
      <c r="X261" s="209"/>
      <c r="AT261" s="203" t="s">
        <v>348</v>
      </c>
      <c r="AU261" s="203" t="s">
        <v>96</v>
      </c>
      <c r="AV261" s="13" t="s">
        <v>96</v>
      </c>
      <c r="AW261" s="13" t="s">
        <v>4</v>
      </c>
      <c r="AX261" s="13" t="s">
        <v>83</v>
      </c>
      <c r="AY261" s="203" t="s">
        <v>329</v>
      </c>
    </row>
    <row r="262" spans="1:65" s="15" customFormat="1" ht="11.25">
      <c r="B262" s="217"/>
      <c r="D262" s="202" t="s">
        <v>348</v>
      </c>
      <c r="E262" s="218" t="s">
        <v>1</v>
      </c>
      <c r="F262" s="219" t="s">
        <v>380</v>
      </c>
      <c r="H262" s="220">
        <v>1357.069</v>
      </c>
      <c r="I262" s="221"/>
      <c r="J262" s="221"/>
      <c r="M262" s="217"/>
      <c r="N262" s="222"/>
      <c r="O262" s="223"/>
      <c r="P262" s="223"/>
      <c r="Q262" s="223"/>
      <c r="R262" s="223"/>
      <c r="S262" s="223"/>
      <c r="T262" s="223"/>
      <c r="U262" s="223"/>
      <c r="V262" s="223"/>
      <c r="W262" s="223"/>
      <c r="X262" s="224"/>
      <c r="AT262" s="218" t="s">
        <v>348</v>
      </c>
      <c r="AU262" s="218" t="s">
        <v>96</v>
      </c>
      <c r="AV262" s="15" t="s">
        <v>335</v>
      </c>
      <c r="AW262" s="15" t="s">
        <v>4</v>
      </c>
      <c r="AX262" s="15" t="s">
        <v>90</v>
      </c>
      <c r="AY262" s="218" t="s">
        <v>329</v>
      </c>
    </row>
    <row r="263" spans="1:65" s="2" customFormat="1" ht="37.9" customHeight="1">
      <c r="A263" s="37"/>
      <c r="B263" s="153"/>
      <c r="C263" s="233" t="s">
        <v>629</v>
      </c>
      <c r="D263" s="233" t="s">
        <v>483</v>
      </c>
      <c r="E263" s="234" t="s">
        <v>1511</v>
      </c>
      <c r="F263" s="235" t="s">
        <v>1512</v>
      </c>
      <c r="G263" s="236" t="s">
        <v>334</v>
      </c>
      <c r="H263" s="237">
        <v>1560.6289999999999</v>
      </c>
      <c r="I263" s="238"/>
      <c r="J263" s="239"/>
      <c r="K263" s="237">
        <f>ROUND(P263*H263,3)</f>
        <v>0</v>
      </c>
      <c r="L263" s="239"/>
      <c r="M263" s="240"/>
      <c r="N263" s="241" t="s">
        <v>1</v>
      </c>
      <c r="O263" s="195" t="s">
        <v>47</v>
      </c>
      <c r="P263" s="196">
        <f>I263+J263</f>
        <v>0</v>
      </c>
      <c r="Q263" s="196">
        <f>ROUND(I263*H263,3)</f>
        <v>0</v>
      </c>
      <c r="R263" s="196">
        <f>ROUND(J263*H263,3)</f>
        <v>0</v>
      </c>
      <c r="S263" s="66"/>
      <c r="T263" s="197">
        <f>S263*H263</f>
        <v>0</v>
      </c>
      <c r="U263" s="197">
        <v>1.9E-3</v>
      </c>
      <c r="V263" s="197">
        <f>U263*H263</f>
        <v>2.9651950999999999</v>
      </c>
      <c r="W263" s="197">
        <v>0</v>
      </c>
      <c r="X263" s="198">
        <f>W263*H263</f>
        <v>0</v>
      </c>
      <c r="Y263" s="37"/>
      <c r="Z263" s="37"/>
      <c r="AA263" s="37"/>
      <c r="AB263" s="37"/>
      <c r="AC263" s="37"/>
      <c r="AD263" s="37"/>
      <c r="AE263" s="37"/>
      <c r="AR263" s="199" t="s">
        <v>595</v>
      </c>
      <c r="AT263" s="199" t="s">
        <v>483</v>
      </c>
      <c r="AU263" s="199" t="s">
        <v>96</v>
      </c>
      <c r="AY263" s="19" t="s">
        <v>329</v>
      </c>
      <c r="BE263" s="115">
        <f>IF(O263="základná",K263,0)</f>
        <v>0</v>
      </c>
      <c r="BF263" s="115">
        <f>IF(O263="znížená",K263,0)</f>
        <v>0</v>
      </c>
      <c r="BG263" s="115">
        <f>IF(O263="zákl. prenesená",K263,0)</f>
        <v>0</v>
      </c>
      <c r="BH263" s="115">
        <f>IF(O263="zníž. prenesená",K263,0)</f>
        <v>0</v>
      </c>
      <c r="BI263" s="115">
        <f>IF(O263="nulová",K263,0)</f>
        <v>0</v>
      </c>
      <c r="BJ263" s="19" t="s">
        <v>96</v>
      </c>
      <c r="BK263" s="200">
        <f>ROUND(P263*H263,3)</f>
        <v>0</v>
      </c>
      <c r="BL263" s="19" t="s">
        <v>464</v>
      </c>
      <c r="BM263" s="199" t="s">
        <v>1513</v>
      </c>
    </row>
    <row r="264" spans="1:65" s="2" customFormat="1" ht="24.2" customHeight="1">
      <c r="A264" s="37"/>
      <c r="B264" s="153"/>
      <c r="C264" s="233" t="s">
        <v>633</v>
      </c>
      <c r="D264" s="233" t="s">
        <v>483</v>
      </c>
      <c r="E264" s="234" t="s">
        <v>1514</v>
      </c>
      <c r="F264" s="235" t="s">
        <v>1515</v>
      </c>
      <c r="G264" s="236" t="s">
        <v>646</v>
      </c>
      <c r="H264" s="237">
        <v>8142.4139999999998</v>
      </c>
      <c r="I264" s="238"/>
      <c r="J264" s="239"/>
      <c r="K264" s="237">
        <f>ROUND(P264*H264,3)</f>
        <v>0</v>
      </c>
      <c r="L264" s="239"/>
      <c r="M264" s="240"/>
      <c r="N264" s="241" t="s">
        <v>1</v>
      </c>
      <c r="O264" s="195" t="s">
        <v>47</v>
      </c>
      <c r="P264" s="196">
        <f>I264+J264</f>
        <v>0</v>
      </c>
      <c r="Q264" s="196">
        <f>ROUND(I264*H264,3)</f>
        <v>0</v>
      </c>
      <c r="R264" s="196">
        <f>ROUND(J264*H264,3)</f>
        <v>0</v>
      </c>
      <c r="S264" s="66"/>
      <c r="T264" s="197">
        <f>S264*H264</f>
        <v>0</v>
      </c>
      <c r="U264" s="197">
        <v>2.9999999999999997E-4</v>
      </c>
      <c r="V264" s="197">
        <f>U264*H264</f>
        <v>2.4427241999999998</v>
      </c>
      <c r="W264" s="197">
        <v>0</v>
      </c>
      <c r="X264" s="198">
        <f>W264*H264</f>
        <v>0</v>
      </c>
      <c r="Y264" s="37"/>
      <c r="Z264" s="37"/>
      <c r="AA264" s="37"/>
      <c r="AB264" s="37"/>
      <c r="AC264" s="37"/>
      <c r="AD264" s="37"/>
      <c r="AE264" s="37"/>
      <c r="AR264" s="199" t="s">
        <v>595</v>
      </c>
      <c r="AT264" s="199" t="s">
        <v>483</v>
      </c>
      <c r="AU264" s="199" t="s">
        <v>96</v>
      </c>
      <c r="AY264" s="19" t="s">
        <v>329</v>
      </c>
      <c r="BE264" s="115">
        <f>IF(O264="základná",K264,0)</f>
        <v>0</v>
      </c>
      <c r="BF264" s="115">
        <f>IF(O264="znížená",K264,0)</f>
        <v>0</v>
      </c>
      <c r="BG264" s="115">
        <f>IF(O264="zákl. prenesená",K264,0)</f>
        <v>0</v>
      </c>
      <c r="BH264" s="115">
        <f>IF(O264="zníž. prenesená",K264,0)</f>
        <v>0</v>
      </c>
      <c r="BI264" s="115">
        <f>IF(O264="nulová",K264,0)</f>
        <v>0</v>
      </c>
      <c r="BJ264" s="19" t="s">
        <v>96</v>
      </c>
      <c r="BK264" s="200">
        <f>ROUND(P264*H264,3)</f>
        <v>0</v>
      </c>
      <c r="BL264" s="19" t="s">
        <v>464</v>
      </c>
      <c r="BM264" s="199" t="s">
        <v>1516</v>
      </c>
    </row>
    <row r="265" spans="1:65" s="13" customFormat="1" ht="11.25">
      <c r="B265" s="201"/>
      <c r="D265" s="202" t="s">
        <v>348</v>
      </c>
      <c r="F265" s="204" t="s">
        <v>1517</v>
      </c>
      <c r="H265" s="205">
        <v>8142.4139999999998</v>
      </c>
      <c r="I265" s="206"/>
      <c r="J265" s="206"/>
      <c r="M265" s="201"/>
      <c r="N265" s="207"/>
      <c r="O265" s="208"/>
      <c r="P265" s="208"/>
      <c r="Q265" s="208"/>
      <c r="R265" s="208"/>
      <c r="S265" s="208"/>
      <c r="T265" s="208"/>
      <c r="U265" s="208"/>
      <c r="V265" s="208"/>
      <c r="W265" s="208"/>
      <c r="X265" s="209"/>
      <c r="AT265" s="203" t="s">
        <v>348</v>
      </c>
      <c r="AU265" s="203" t="s">
        <v>96</v>
      </c>
      <c r="AV265" s="13" t="s">
        <v>96</v>
      </c>
      <c r="AW265" s="13" t="s">
        <v>3</v>
      </c>
      <c r="AX265" s="13" t="s">
        <v>90</v>
      </c>
      <c r="AY265" s="203" t="s">
        <v>329</v>
      </c>
    </row>
    <row r="266" spans="1:65" s="2" customFormat="1" ht="24.2" customHeight="1">
      <c r="A266" s="37"/>
      <c r="B266" s="153"/>
      <c r="C266" s="233" t="s">
        <v>639</v>
      </c>
      <c r="D266" s="233" t="s">
        <v>483</v>
      </c>
      <c r="E266" s="234" t="s">
        <v>1518</v>
      </c>
      <c r="F266" s="235" t="s">
        <v>1519</v>
      </c>
      <c r="G266" s="236" t="s">
        <v>646</v>
      </c>
      <c r="H266" s="237">
        <v>8142.4139999999998</v>
      </c>
      <c r="I266" s="238"/>
      <c r="J266" s="239"/>
      <c r="K266" s="237">
        <f>ROUND(P266*H266,3)</f>
        <v>0</v>
      </c>
      <c r="L266" s="239"/>
      <c r="M266" s="240"/>
      <c r="N266" s="241" t="s">
        <v>1</v>
      </c>
      <c r="O266" s="195" t="s">
        <v>47</v>
      </c>
      <c r="P266" s="196">
        <f>I266+J266</f>
        <v>0</v>
      </c>
      <c r="Q266" s="196">
        <f>ROUND(I266*H266,3)</f>
        <v>0</v>
      </c>
      <c r="R266" s="196">
        <f>ROUND(J266*H266,3)</f>
        <v>0</v>
      </c>
      <c r="S266" s="66"/>
      <c r="T266" s="197">
        <f>S266*H266</f>
        <v>0</v>
      </c>
      <c r="U266" s="197">
        <v>4.0000000000000002E-4</v>
      </c>
      <c r="V266" s="197">
        <f>U266*H266</f>
        <v>3.2569656</v>
      </c>
      <c r="W266" s="197">
        <v>0</v>
      </c>
      <c r="X266" s="198">
        <f>W266*H266</f>
        <v>0</v>
      </c>
      <c r="Y266" s="37"/>
      <c r="Z266" s="37"/>
      <c r="AA266" s="37"/>
      <c r="AB266" s="37"/>
      <c r="AC266" s="37"/>
      <c r="AD266" s="37"/>
      <c r="AE266" s="37"/>
      <c r="AR266" s="199" t="s">
        <v>595</v>
      </c>
      <c r="AT266" s="199" t="s">
        <v>483</v>
      </c>
      <c r="AU266" s="199" t="s">
        <v>96</v>
      </c>
      <c r="AY266" s="19" t="s">
        <v>329</v>
      </c>
      <c r="BE266" s="115">
        <f>IF(O266="základná",K266,0)</f>
        <v>0</v>
      </c>
      <c r="BF266" s="115">
        <f>IF(O266="znížená",K266,0)</f>
        <v>0</v>
      </c>
      <c r="BG266" s="115">
        <f>IF(O266="zákl. prenesená",K266,0)</f>
        <v>0</v>
      </c>
      <c r="BH266" s="115">
        <f>IF(O266="zníž. prenesená",K266,0)</f>
        <v>0</v>
      </c>
      <c r="BI266" s="115">
        <f>IF(O266="nulová",K266,0)</f>
        <v>0</v>
      </c>
      <c r="BJ266" s="19" t="s">
        <v>96</v>
      </c>
      <c r="BK266" s="200">
        <f>ROUND(P266*H266,3)</f>
        <v>0</v>
      </c>
      <c r="BL266" s="19" t="s">
        <v>464</v>
      </c>
      <c r="BM266" s="199" t="s">
        <v>1520</v>
      </c>
    </row>
    <row r="267" spans="1:65" s="13" customFormat="1" ht="11.25">
      <c r="B267" s="201"/>
      <c r="D267" s="202" t="s">
        <v>348</v>
      </c>
      <c r="F267" s="204" t="s">
        <v>1517</v>
      </c>
      <c r="H267" s="205">
        <v>8142.4139999999998</v>
      </c>
      <c r="I267" s="206"/>
      <c r="J267" s="206"/>
      <c r="M267" s="201"/>
      <c r="N267" s="207"/>
      <c r="O267" s="208"/>
      <c r="P267" s="208"/>
      <c r="Q267" s="208"/>
      <c r="R267" s="208"/>
      <c r="S267" s="208"/>
      <c r="T267" s="208"/>
      <c r="U267" s="208"/>
      <c r="V267" s="208"/>
      <c r="W267" s="208"/>
      <c r="X267" s="209"/>
      <c r="AT267" s="203" t="s">
        <v>348</v>
      </c>
      <c r="AU267" s="203" t="s">
        <v>96</v>
      </c>
      <c r="AV267" s="13" t="s">
        <v>96</v>
      </c>
      <c r="AW267" s="13" t="s">
        <v>3</v>
      </c>
      <c r="AX267" s="13" t="s">
        <v>90</v>
      </c>
      <c r="AY267" s="203" t="s">
        <v>329</v>
      </c>
    </row>
    <row r="268" spans="1:65" s="2" customFormat="1" ht="37.9" customHeight="1">
      <c r="A268" s="37"/>
      <c r="B268" s="153"/>
      <c r="C268" s="187" t="s">
        <v>643</v>
      </c>
      <c r="D268" s="187" t="s">
        <v>331</v>
      </c>
      <c r="E268" s="188" t="s">
        <v>1508</v>
      </c>
      <c r="F268" s="189" t="s">
        <v>1509</v>
      </c>
      <c r="G268" s="190" t="s">
        <v>334</v>
      </c>
      <c r="H268" s="191">
        <v>50.8</v>
      </c>
      <c r="I268" s="192"/>
      <c r="J268" s="192"/>
      <c r="K268" s="191">
        <f>ROUND(P268*H268,3)</f>
        <v>0</v>
      </c>
      <c r="L268" s="193"/>
      <c r="M268" s="38"/>
      <c r="N268" s="194" t="s">
        <v>1</v>
      </c>
      <c r="O268" s="195" t="s">
        <v>47</v>
      </c>
      <c r="P268" s="196">
        <f>I268+J268</f>
        <v>0</v>
      </c>
      <c r="Q268" s="196">
        <f>ROUND(I268*H268,3)</f>
        <v>0</v>
      </c>
      <c r="R268" s="196">
        <f>ROUND(J268*H268,3)</f>
        <v>0</v>
      </c>
      <c r="S268" s="66"/>
      <c r="T268" s="197">
        <f>S268*H268</f>
        <v>0</v>
      </c>
      <c r="U268" s="197">
        <v>0</v>
      </c>
      <c r="V268" s="197">
        <f>U268*H268</f>
        <v>0</v>
      </c>
      <c r="W268" s="197">
        <v>0</v>
      </c>
      <c r="X268" s="198">
        <f>W268*H268</f>
        <v>0</v>
      </c>
      <c r="Y268" s="37"/>
      <c r="Z268" s="37"/>
      <c r="AA268" s="37"/>
      <c r="AB268" s="37"/>
      <c r="AC268" s="37"/>
      <c r="AD268" s="37"/>
      <c r="AE268" s="37"/>
      <c r="AR268" s="199" t="s">
        <v>464</v>
      </c>
      <c r="AT268" s="199" t="s">
        <v>331</v>
      </c>
      <c r="AU268" s="199" t="s">
        <v>96</v>
      </c>
      <c r="AY268" s="19" t="s">
        <v>329</v>
      </c>
      <c r="BE268" s="115">
        <f>IF(O268="základná",K268,0)</f>
        <v>0</v>
      </c>
      <c r="BF268" s="115">
        <f>IF(O268="znížená",K268,0)</f>
        <v>0</v>
      </c>
      <c r="BG268" s="115">
        <f>IF(O268="zákl. prenesená",K268,0)</f>
        <v>0</v>
      </c>
      <c r="BH268" s="115">
        <f>IF(O268="zníž. prenesená",K268,0)</f>
        <v>0</v>
      </c>
      <c r="BI268" s="115">
        <f>IF(O268="nulová",K268,0)</f>
        <v>0</v>
      </c>
      <c r="BJ268" s="19" t="s">
        <v>96</v>
      </c>
      <c r="BK268" s="200">
        <f>ROUND(P268*H268,3)</f>
        <v>0</v>
      </c>
      <c r="BL268" s="19" t="s">
        <v>464</v>
      </c>
      <c r="BM268" s="199" t="s">
        <v>1521</v>
      </c>
    </row>
    <row r="269" spans="1:65" s="14" customFormat="1" ht="11.25">
      <c r="B269" s="210"/>
      <c r="D269" s="202" t="s">
        <v>348</v>
      </c>
      <c r="E269" s="211" t="s">
        <v>1</v>
      </c>
      <c r="F269" s="212" t="s">
        <v>1522</v>
      </c>
      <c r="H269" s="211" t="s">
        <v>1</v>
      </c>
      <c r="I269" s="213"/>
      <c r="J269" s="213"/>
      <c r="M269" s="210"/>
      <c r="N269" s="214"/>
      <c r="O269" s="215"/>
      <c r="P269" s="215"/>
      <c r="Q269" s="215"/>
      <c r="R269" s="215"/>
      <c r="S269" s="215"/>
      <c r="T269" s="215"/>
      <c r="U269" s="215"/>
      <c r="V269" s="215"/>
      <c r="W269" s="215"/>
      <c r="X269" s="216"/>
      <c r="AT269" s="211" t="s">
        <v>348</v>
      </c>
      <c r="AU269" s="211" t="s">
        <v>96</v>
      </c>
      <c r="AV269" s="14" t="s">
        <v>90</v>
      </c>
      <c r="AW269" s="14" t="s">
        <v>4</v>
      </c>
      <c r="AX269" s="14" t="s">
        <v>83</v>
      </c>
      <c r="AY269" s="211" t="s">
        <v>329</v>
      </c>
    </row>
    <row r="270" spans="1:65" s="13" customFormat="1" ht="11.25">
      <c r="B270" s="201"/>
      <c r="D270" s="202" t="s">
        <v>348</v>
      </c>
      <c r="E270" s="203" t="s">
        <v>1</v>
      </c>
      <c r="F270" s="204" t="s">
        <v>1523</v>
      </c>
      <c r="H270" s="205">
        <v>50.8</v>
      </c>
      <c r="I270" s="206"/>
      <c r="J270" s="206"/>
      <c r="M270" s="201"/>
      <c r="N270" s="207"/>
      <c r="O270" s="208"/>
      <c r="P270" s="208"/>
      <c r="Q270" s="208"/>
      <c r="R270" s="208"/>
      <c r="S270" s="208"/>
      <c r="T270" s="208"/>
      <c r="U270" s="208"/>
      <c r="V270" s="208"/>
      <c r="W270" s="208"/>
      <c r="X270" s="209"/>
      <c r="AT270" s="203" t="s">
        <v>348</v>
      </c>
      <c r="AU270" s="203" t="s">
        <v>96</v>
      </c>
      <c r="AV270" s="13" t="s">
        <v>96</v>
      </c>
      <c r="AW270" s="13" t="s">
        <v>4</v>
      </c>
      <c r="AX270" s="13" t="s">
        <v>90</v>
      </c>
      <c r="AY270" s="203" t="s">
        <v>329</v>
      </c>
    </row>
    <row r="271" spans="1:65" s="2" customFormat="1" ht="37.9" customHeight="1">
      <c r="A271" s="37"/>
      <c r="B271" s="153"/>
      <c r="C271" s="233" t="s">
        <v>648</v>
      </c>
      <c r="D271" s="233" t="s">
        <v>483</v>
      </c>
      <c r="E271" s="234" t="s">
        <v>1511</v>
      </c>
      <c r="F271" s="235" t="s">
        <v>1512</v>
      </c>
      <c r="G271" s="236" t="s">
        <v>334</v>
      </c>
      <c r="H271" s="237">
        <v>58.42</v>
      </c>
      <c r="I271" s="238"/>
      <c r="J271" s="239"/>
      <c r="K271" s="237">
        <f>ROUND(P271*H271,3)</f>
        <v>0</v>
      </c>
      <c r="L271" s="239"/>
      <c r="M271" s="240"/>
      <c r="N271" s="241" t="s">
        <v>1</v>
      </c>
      <c r="O271" s="195" t="s">
        <v>47</v>
      </c>
      <c r="P271" s="196">
        <f>I271+J271</f>
        <v>0</v>
      </c>
      <c r="Q271" s="196">
        <f>ROUND(I271*H271,3)</f>
        <v>0</v>
      </c>
      <c r="R271" s="196">
        <f>ROUND(J271*H271,3)</f>
        <v>0</v>
      </c>
      <c r="S271" s="66"/>
      <c r="T271" s="197">
        <f>S271*H271</f>
        <v>0</v>
      </c>
      <c r="U271" s="197">
        <v>1.9E-3</v>
      </c>
      <c r="V271" s="197">
        <f>U271*H271</f>
        <v>0.110998</v>
      </c>
      <c r="W271" s="197">
        <v>0</v>
      </c>
      <c r="X271" s="198">
        <f>W271*H271</f>
        <v>0</v>
      </c>
      <c r="Y271" s="37"/>
      <c r="Z271" s="37"/>
      <c r="AA271" s="37"/>
      <c r="AB271" s="37"/>
      <c r="AC271" s="37"/>
      <c r="AD271" s="37"/>
      <c r="AE271" s="37"/>
      <c r="AR271" s="199" t="s">
        <v>595</v>
      </c>
      <c r="AT271" s="199" t="s">
        <v>483</v>
      </c>
      <c r="AU271" s="199" t="s">
        <v>96</v>
      </c>
      <c r="AY271" s="19" t="s">
        <v>329</v>
      </c>
      <c r="BE271" s="115">
        <f>IF(O271="základná",K271,0)</f>
        <v>0</v>
      </c>
      <c r="BF271" s="115">
        <f>IF(O271="znížená",K271,0)</f>
        <v>0</v>
      </c>
      <c r="BG271" s="115">
        <f>IF(O271="zákl. prenesená",K271,0)</f>
        <v>0</v>
      </c>
      <c r="BH271" s="115">
        <f>IF(O271="zníž. prenesená",K271,0)</f>
        <v>0</v>
      </c>
      <c r="BI271" s="115">
        <f>IF(O271="nulová",K271,0)</f>
        <v>0</v>
      </c>
      <c r="BJ271" s="19" t="s">
        <v>96</v>
      </c>
      <c r="BK271" s="200">
        <f>ROUND(P271*H271,3)</f>
        <v>0</v>
      </c>
      <c r="BL271" s="19" t="s">
        <v>464</v>
      </c>
      <c r="BM271" s="199" t="s">
        <v>1524</v>
      </c>
    </row>
    <row r="272" spans="1:65" s="2" customFormat="1" ht="21.75" customHeight="1">
      <c r="A272" s="37"/>
      <c r="B272" s="153"/>
      <c r="C272" s="233" t="s">
        <v>652</v>
      </c>
      <c r="D272" s="233" t="s">
        <v>483</v>
      </c>
      <c r="E272" s="234" t="s">
        <v>1525</v>
      </c>
      <c r="F272" s="235" t="s">
        <v>1526</v>
      </c>
      <c r="G272" s="236" t="s">
        <v>646</v>
      </c>
      <c r="H272" s="237">
        <v>159.512</v>
      </c>
      <c r="I272" s="238"/>
      <c r="J272" s="239"/>
      <c r="K272" s="237">
        <f>ROUND(P272*H272,3)</f>
        <v>0</v>
      </c>
      <c r="L272" s="239"/>
      <c r="M272" s="240"/>
      <c r="N272" s="241" t="s">
        <v>1</v>
      </c>
      <c r="O272" s="195" t="s">
        <v>47</v>
      </c>
      <c r="P272" s="196">
        <f>I272+J272</f>
        <v>0</v>
      </c>
      <c r="Q272" s="196">
        <f>ROUND(I272*H272,3)</f>
        <v>0</v>
      </c>
      <c r="R272" s="196">
        <f>ROUND(J272*H272,3)</f>
        <v>0</v>
      </c>
      <c r="S272" s="66"/>
      <c r="T272" s="197">
        <f>S272*H272</f>
        <v>0</v>
      </c>
      <c r="U272" s="197">
        <v>1.4999999999999999E-4</v>
      </c>
      <c r="V272" s="197">
        <f>U272*H272</f>
        <v>2.3926799999999998E-2</v>
      </c>
      <c r="W272" s="197">
        <v>0</v>
      </c>
      <c r="X272" s="198">
        <f>W272*H272</f>
        <v>0</v>
      </c>
      <c r="Y272" s="37"/>
      <c r="Z272" s="37"/>
      <c r="AA272" s="37"/>
      <c r="AB272" s="37"/>
      <c r="AC272" s="37"/>
      <c r="AD272" s="37"/>
      <c r="AE272" s="37"/>
      <c r="AR272" s="199" t="s">
        <v>595</v>
      </c>
      <c r="AT272" s="199" t="s">
        <v>483</v>
      </c>
      <c r="AU272" s="199" t="s">
        <v>96</v>
      </c>
      <c r="AY272" s="19" t="s">
        <v>329</v>
      </c>
      <c r="BE272" s="115">
        <f>IF(O272="základná",K272,0)</f>
        <v>0</v>
      </c>
      <c r="BF272" s="115">
        <f>IF(O272="znížená",K272,0)</f>
        <v>0</v>
      </c>
      <c r="BG272" s="115">
        <f>IF(O272="zákl. prenesená",K272,0)</f>
        <v>0</v>
      </c>
      <c r="BH272" s="115">
        <f>IF(O272="zníž. prenesená",K272,0)</f>
        <v>0</v>
      </c>
      <c r="BI272" s="115">
        <f>IF(O272="nulová",K272,0)</f>
        <v>0</v>
      </c>
      <c r="BJ272" s="19" t="s">
        <v>96</v>
      </c>
      <c r="BK272" s="200">
        <f>ROUND(P272*H272,3)</f>
        <v>0</v>
      </c>
      <c r="BL272" s="19" t="s">
        <v>464</v>
      </c>
      <c r="BM272" s="199" t="s">
        <v>1527</v>
      </c>
    </row>
    <row r="273" spans="1:65" s="2" customFormat="1" ht="44.25" customHeight="1">
      <c r="A273" s="37"/>
      <c r="B273" s="153"/>
      <c r="C273" s="187" t="s">
        <v>659</v>
      </c>
      <c r="D273" s="187" t="s">
        <v>331</v>
      </c>
      <c r="E273" s="188" t="s">
        <v>1528</v>
      </c>
      <c r="F273" s="189" t="s">
        <v>1529</v>
      </c>
      <c r="G273" s="190" t="s">
        <v>334</v>
      </c>
      <c r="H273" s="191">
        <v>105.366</v>
      </c>
      <c r="I273" s="192"/>
      <c r="J273" s="192"/>
      <c r="K273" s="191">
        <f>ROUND(P273*H273,3)</f>
        <v>0</v>
      </c>
      <c r="L273" s="193"/>
      <c r="M273" s="38"/>
      <c r="N273" s="194" t="s">
        <v>1</v>
      </c>
      <c r="O273" s="195" t="s">
        <v>47</v>
      </c>
      <c r="P273" s="196">
        <f>I273+J273</f>
        <v>0</v>
      </c>
      <c r="Q273" s="196">
        <f>ROUND(I273*H273,3)</f>
        <v>0</v>
      </c>
      <c r="R273" s="196">
        <f>ROUND(J273*H273,3)</f>
        <v>0</v>
      </c>
      <c r="S273" s="66"/>
      <c r="T273" s="197">
        <f>S273*H273</f>
        <v>0</v>
      </c>
      <c r="U273" s="197">
        <v>0</v>
      </c>
      <c r="V273" s="197">
        <f>U273*H273</f>
        <v>0</v>
      </c>
      <c r="W273" s="197">
        <v>0</v>
      </c>
      <c r="X273" s="198">
        <f>W273*H273</f>
        <v>0</v>
      </c>
      <c r="Y273" s="37"/>
      <c r="Z273" s="37"/>
      <c r="AA273" s="37"/>
      <c r="AB273" s="37"/>
      <c r="AC273" s="37"/>
      <c r="AD273" s="37"/>
      <c r="AE273" s="37"/>
      <c r="AR273" s="199" t="s">
        <v>464</v>
      </c>
      <c r="AT273" s="199" t="s">
        <v>331</v>
      </c>
      <c r="AU273" s="199" t="s">
        <v>96</v>
      </c>
      <c r="AY273" s="19" t="s">
        <v>329</v>
      </c>
      <c r="BE273" s="115">
        <f>IF(O273="základná",K273,0)</f>
        <v>0</v>
      </c>
      <c r="BF273" s="115">
        <f>IF(O273="znížená",K273,0)</f>
        <v>0</v>
      </c>
      <c r="BG273" s="115">
        <f>IF(O273="zákl. prenesená",K273,0)</f>
        <v>0</v>
      </c>
      <c r="BH273" s="115">
        <f>IF(O273="zníž. prenesená",K273,0)</f>
        <v>0</v>
      </c>
      <c r="BI273" s="115">
        <f>IF(O273="nulová",K273,0)</f>
        <v>0</v>
      </c>
      <c r="BJ273" s="19" t="s">
        <v>96</v>
      </c>
      <c r="BK273" s="200">
        <f>ROUND(P273*H273,3)</f>
        <v>0</v>
      </c>
      <c r="BL273" s="19" t="s">
        <v>464</v>
      </c>
      <c r="BM273" s="199" t="s">
        <v>1530</v>
      </c>
    </row>
    <row r="274" spans="1:65" s="14" customFormat="1" ht="11.25">
      <c r="B274" s="210"/>
      <c r="D274" s="202" t="s">
        <v>348</v>
      </c>
      <c r="E274" s="211" t="s">
        <v>1</v>
      </c>
      <c r="F274" s="212" t="s">
        <v>1498</v>
      </c>
      <c r="H274" s="211" t="s">
        <v>1</v>
      </c>
      <c r="I274" s="213"/>
      <c r="J274" s="213"/>
      <c r="M274" s="210"/>
      <c r="N274" s="214"/>
      <c r="O274" s="215"/>
      <c r="P274" s="215"/>
      <c r="Q274" s="215"/>
      <c r="R274" s="215"/>
      <c r="S274" s="215"/>
      <c r="T274" s="215"/>
      <c r="U274" s="215"/>
      <c r="V274" s="215"/>
      <c r="W274" s="215"/>
      <c r="X274" s="216"/>
      <c r="AT274" s="211" t="s">
        <v>348</v>
      </c>
      <c r="AU274" s="211" t="s">
        <v>96</v>
      </c>
      <c r="AV274" s="14" t="s">
        <v>90</v>
      </c>
      <c r="AW274" s="14" t="s">
        <v>4</v>
      </c>
      <c r="AX274" s="14" t="s">
        <v>83</v>
      </c>
      <c r="AY274" s="211" t="s">
        <v>329</v>
      </c>
    </row>
    <row r="275" spans="1:65" s="13" customFormat="1" ht="11.25">
      <c r="B275" s="201"/>
      <c r="D275" s="202" t="s">
        <v>348</v>
      </c>
      <c r="E275" s="203" t="s">
        <v>1</v>
      </c>
      <c r="F275" s="204" t="s">
        <v>1499</v>
      </c>
      <c r="H275" s="205">
        <v>49.4</v>
      </c>
      <c r="I275" s="206"/>
      <c r="J275" s="206"/>
      <c r="M275" s="201"/>
      <c r="N275" s="207"/>
      <c r="O275" s="208"/>
      <c r="P275" s="208"/>
      <c r="Q275" s="208"/>
      <c r="R275" s="208"/>
      <c r="S275" s="208"/>
      <c r="T275" s="208"/>
      <c r="U275" s="208"/>
      <c r="V275" s="208"/>
      <c r="W275" s="208"/>
      <c r="X275" s="209"/>
      <c r="AT275" s="203" t="s">
        <v>348</v>
      </c>
      <c r="AU275" s="203" t="s">
        <v>96</v>
      </c>
      <c r="AV275" s="13" t="s">
        <v>96</v>
      </c>
      <c r="AW275" s="13" t="s">
        <v>4</v>
      </c>
      <c r="AX275" s="13" t="s">
        <v>83</v>
      </c>
      <c r="AY275" s="203" t="s">
        <v>329</v>
      </c>
    </row>
    <row r="276" spans="1:65" s="14" customFormat="1" ht="11.25">
      <c r="B276" s="210"/>
      <c r="D276" s="202" t="s">
        <v>348</v>
      </c>
      <c r="E276" s="211" t="s">
        <v>1</v>
      </c>
      <c r="F276" s="212" t="s">
        <v>1500</v>
      </c>
      <c r="H276" s="211" t="s">
        <v>1</v>
      </c>
      <c r="I276" s="213"/>
      <c r="J276" s="213"/>
      <c r="M276" s="210"/>
      <c r="N276" s="214"/>
      <c r="O276" s="215"/>
      <c r="P276" s="215"/>
      <c r="Q276" s="215"/>
      <c r="R276" s="215"/>
      <c r="S276" s="215"/>
      <c r="T276" s="215"/>
      <c r="U276" s="215"/>
      <c r="V276" s="215"/>
      <c r="W276" s="215"/>
      <c r="X276" s="216"/>
      <c r="AT276" s="211" t="s">
        <v>348</v>
      </c>
      <c r="AU276" s="211" t="s">
        <v>96</v>
      </c>
      <c r="AV276" s="14" t="s">
        <v>90</v>
      </c>
      <c r="AW276" s="14" t="s">
        <v>4</v>
      </c>
      <c r="AX276" s="14" t="s">
        <v>83</v>
      </c>
      <c r="AY276" s="211" t="s">
        <v>329</v>
      </c>
    </row>
    <row r="277" spans="1:65" s="13" customFormat="1" ht="11.25">
      <c r="B277" s="201"/>
      <c r="D277" s="202" t="s">
        <v>348</v>
      </c>
      <c r="E277" s="203" t="s">
        <v>1</v>
      </c>
      <c r="F277" s="204" t="s">
        <v>1501</v>
      </c>
      <c r="H277" s="205">
        <v>16.811</v>
      </c>
      <c r="I277" s="206"/>
      <c r="J277" s="206"/>
      <c r="M277" s="201"/>
      <c r="N277" s="207"/>
      <c r="O277" s="208"/>
      <c r="P277" s="208"/>
      <c r="Q277" s="208"/>
      <c r="R277" s="208"/>
      <c r="S277" s="208"/>
      <c r="T277" s="208"/>
      <c r="U277" s="208"/>
      <c r="V277" s="208"/>
      <c r="W277" s="208"/>
      <c r="X277" s="209"/>
      <c r="AT277" s="203" t="s">
        <v>348</v>
      </c>
      <c r="AU277" s="203" t="s">
        <v>96</v>
      </c>
      <c r="AV277" s="13" t="s">
        <v>96</v>
      </c>
      <c r="AW277" s="13" t="s">
        <v>4</v>
      </c>
      <c r="AX277" s="13" t="s">
        <v>83</v>
      </c>
      <c r="AY277" s="203" t="s">
        <v>329</v>
      </c>
    </row>
    <row r="278" spans="1:65" s="14" customFormat="1" ht="11.25">
      <c r="B278" s="210"/>
      <c r="D278" s="202" t="s">
        <v>348</v>
      </c>
      <c r="E278" s="211" t="s">
        <v>1</v>
      </c>
      <c r="F278" s="212" t="s">
        <v>1502</v>
      </c>
      <c r="H278" s="211" t="s">
        <v>1</v>
      </c>
      <c r="I278" s="213"/>
      <c r="J278" s="213"/>
      <c r="M278" s="210"/>
      <c r="N278" s="214"/>
      <c r="O278" s="215"/>
      <c r="P278" s="215"/>
      <c r="Q278" s="215"/>
      <c r="R278" s="215"/>
      <c r="S278" s="215"/>
      <c r="T278" s="215"/>
      <c r="U278" s="215"/>
      <c r="V278" s="215"/>
      <c r="W278" s="215"/>
      <c r="X278" s="216"/>
      <c r="AT278" s="211" t="s">
        <v>348</v>
      </c>
      <c r="AU278" s="211" t="s">
        <v>96</v>
      </c>
      <c r="AV278" s="14" t="s">
        <v>90</v>
      </c>
      <c r="AW278" s="14" t="s">
        <v>4</v>
      </c>
      <c r="AX278" s="14" t="s">
        <v>83</v>
      </c>
      <c r="AY278" s="211" t="s">
        <v>329</v>
      </c>
    </row>
    <row r="279" spans="1:65" s="13" customFormat="1" ht="11.25">
      <c r="B279" s="201"/>
      <c r="D279" s="202" t="s">
        <v>348</v>
      </c>
      <c r="E279" s="203" t="s">
        <v>1</v>
      </c>
      <c r="F279" s="204" t="s">
        <v>1531</v>
      </c>
      <c r="H279" s="205">
        <v>39.155000000000001</v>
      </c>
      <c r="I279" s="206"/>
      <c r="J279" s="206"/>
      <c r="M279" s="201"/>
      <c r="N279" s="207"/>
      <c r="O279" s="208"/>
      <c r="P279" s="208"/>
      <c r="Q279" s="208"/>
      <c r="R279" s="208"/>
      <c r="S279" s="208"/>
      <c r="T279" s="208"/>
      <c r="U279" s="208"/>
      <c r="V279" s="208"/>
      <c r="W279" s="208"/>
      <c r="X279" s="209"/>
      <c r="AT279" s="203" t="s">
        <v>348</v>
      </c>
      <c r="AU279" s="203" t="s">
        <v>96</v>
      </c>
      <c r="AV279" s="13" t="s">
        <v>96</v>
      </c>
      <c r="AW279" s="13" t="s">
        <v>4</v>
      </c>
      <c r="AX279" s="13" t="s">
        <v>83</v>
      </c>
      <c r="AY279" s="203" t="s">
        <v>329</v>
      </c>
    </row>
    <row r="280" spans="1:65" s="15" customFormat="1" ht="11.25">
      <c r="B280" s="217"/>
      <c r="D280" s="202" t="s">
        <v>348</v>
      </c>
      <c r="E280" s="218" t="s">
        <v>1</v>
      </c>
      <c r="F280" s="219" t="s">
        <v>380</v>
      </c>
      <c r="H280" s="220">
        <v>105.366</v>
      </c>
      <c r="I280" s="221"/>
      <c r="J280" s="221"/>
      <c r="M280" s="217"/>
      <c r="N280" s="222"/>
      <c r="O280" s="223"/>
      <c r="P280" s="223"/>
      <c r="Q280" s="223"/>
      <c r="R280" s="223"/>
      <c r="S280" s="223"/>
      <c r="T280" s="223"/>
      <c r="U280" s="223"/>
      <c r="V280" s="223"/>
      <c r="W280" s="223"/>
      <c r="X280" s="224"/>
      <c r="AT280" s="218" t="s">
        <v>348</v>
      </c>
      <c r="AU280" s="218" t="s">
        <v>96</v>
      </c>
      <c r="AV280" s="15" t="s">
        <v>335</v>
      </c>
      <c r="AW280" s="15" t="s">
        <v>4</v>
      </c>
      <c r="AX280" s="15" t="s">
        <v>90</v>
      </c>
      <c r="AY280" s="218" t="s">
        <v>329</v>
      </c>
    </row>
    <row r="281" spans="1:65" s="2" customFormat="1" ht="37.9" customHeight="1">
      <c r="A281" s="37"/>
      <c r="B281" s="153"/>
      <c r="C281" s="233" t="s">
        <v>665</v>
      </c>
      <c r="D281" s="233" t="s">
        <v>483</v>
      </c>
      <c r="E281" s="234" t="s">
        <v>1511</v>
      </c>
      <c r="F281" s="235" t="s">
        <v>1512</v>
      </c>
      <c r="G281" s="236" t="s">
        <v>334</v>
      </c>
      <c r="H281" s="237">
        <v>121.17100000000001</v>
      </c>
      <c r="I281" s="238"/>
      <c r="J281" s="239"/>
      <c r="K281" s="237">
        <f>ROUND(P281*H281,3)</f>
        <v>0</v>
      </c>
      <c r="L281" s="239"/>
      <c r="M281" s="240"/>
      <c r="N281" s="241" t="s">
        <v>1</v>
      </c>
      <c r="O281" s="195" t="s">
        <v>47</v>
      </c>
      <c r="P281" s="196">
        <f>I281+J281</f>
        <v>0</v>
      </c>
      <c r="Q281" s="196">
        <f>ROUND(I281*H281,3)</f>
        <v>0</v>
      </c>
      <c r="R281" s="196">
        <f>ROUND(J281*H281,3)</f>
        <v>0</v>
      </c>
      <c r="S281" s="66"/>
      <c r="T281" s="197">
        <f>S281*H281</f>
        <v>0</v>
      </c>
      <c r="U281" s="197">
        <v>1.9E-3</v>
      </c>
      <c r="V281" s="197">
        <f>U281*H281</f>
        <v>0.23022490000000001</v>
      </c>
      <c r="W281" s="197">
        <v>0</v>
      </c>
      <c r="X281" s="198">
        <f>W281*H281</f>
        <v>0</v>
      </c>
      <c r="Y281" s="37"/>
      <c r="Z281" s="37"/>
      <c r="AA281" s="37"/>
      <c r="AB281" s="37"/>
      <c r="AC281" s="37"/>
      <c r="AD281" s="37"/>
      <c r="AE281" s="37"/>
      <c r="AR281" s="199" t="s">
        <v>595</v>
      </c>
      <c r="AT281" s="199" t="s">
        <v>483</v>
      </c>
      <c r="AU281" s="199" t="s">
        <v>96</v>
      </c>
      <c r="AY281" s="19" t="s">
        <v>329</v>
      </c>
      <c r="BE281" s="115">
        <f>IF(O281="základná",K281,0)</f>
        <v>0</v>
      </c>
      <c r="BF281" s="115">
        <f>IF(O281="znížená",K281,0)</f>
        <v>0</v>
      </c>
      <c r="BG281" s="115">
        <f>IF(O281="zákl. prenesená",K281,0)</f>
        <v>0</v>
      </c>
      <c r="BH281" s="115">
        <f>IF(O281="zníž. prenesená",K281,0)</f>
        <v>0</v>
      </c>
      <c r="BI281" s="115">
        <f>IF(O281="nulová",K281,0)</f>
        <v>0</v>
      </c>
      <c r="BJ281" s="19" t="s">
        <v>96</v>
      </c>
      <c r="BK281" s="200">
        <f>ROUND(P281*H281,3)</f>
        <v>0</v>
      </c>
      <c r="BL281" s="19" t="s">
        <v>464</v>
      </c>
      <c r="BM281" s="199" t="s">
        <v>1532</v>
      </c>
    </row>
    <row r="282" spans="1:65" s="2" customFormat="1" ht="21.75" customHeight="1">
      <c r="A282" s="37"/>
      <c r="B282" s="153"/>
      <c r="C282" s="233" t="s">
        <v>671</v>
      </c>
      <c r="D282" s="233" t="s">
        <v>483</v>
      </c>
      <c r="E282" s="234" t="s">
        <v>1525</v>
      </c>
      <c r="F282" s="235" t="s">
        <v>1526</v>
      </c>
      <c r="G282" s="236" t="s">
        <v>646</v>
      </c>
      <c r="H282" s="237">
        <v>428.84</v>
      </c>
      <c r="I282" s="238"/>
      <c r="J282" s="239"/>
      <c r="K282" s="237">
        <f>ROUND(P282*H282,3)</f>
        <v>0</v>
      </c>
      <c r="L282" s="239"/>
      <c r="M282" s="240"/>
      <c r="N282" s="241" t="s">
        <v>1</v>
      </c>
      <c r="O282" s="195" t="s">
        <v>47</v>
      </c>
      <c r="P282" s="196">
        <f>I282+J282</f>
        <v>0</v>
      </c>
      <c r="Q282" s="196">
        <f>ROUND(I282*H282,3)</f>
        <v>0</v>
      </c>
      <c r="R282" s="196">
        <f>ROUND(J282*H282,3)</f>
        <v>0</v>
      </c>
      <c r="S282" s="66"/>
      <c r="T282" s="197">
        <f>S282*H282</f>
        <v>0</v>
      </c>
      <c r="U282" s="197">
        <v>1.4999999999999999E-4</v>
      </c>
      <c r="V282" s="197">
        <f>U282*H282</f>
        <v>6.4325999999999994E-2</v>
      </c>
      <c r="W282" s="197">
        <v>0</v>
      </c>
      <c r="X282" s="198">
        <f>W282*H282</f>
        <v>0</v>
      </c>
      <c r="Y282" s="37"/>
      <c r="Z282" s="37"/>
      <c r="AA282" s="37"/>
      <c r="AB282" s="37"/>
      <c r="AC282" s="37"/>
      <c r="AD282" s="37"/>
      <c r="AE282" s="37"/>
      <c r="AR282" s="199" t="s">
        <v>595</v>
      </c>
      <c r="AT282" s="199" t="s">
        <v>483</v>
      </c>
      <c r="AU282" s="199" t="s">
        <v>96</v>
      </c>
      <c r="AY282" s="19" t="s">
        <v>329</v>
      </c>
      <c r="BE282" s="115">
        <f>IF(O282="základná",K282,0)</f>
        <v>0</v>
      </c>
      <c r="BF282" s="115">
        <f>IF(O282="znížená",K282,0)</f>
        <v>0</v>
      </c>
      <c r="BG282" s="115">
        <f>IF(O282="zákl. prenesená",K282,0)</f>
        <v>0</v>
      </c>
      <c r="BH282" s="115">
        <f>IF(O282="zníž. prenesená",K282,0)</f>
        <v>0</v>
      </c>
      <c r="BI282" s="115">
        <f>IF(O282="nulová",K282,0)</f>
        <v>0</v>
      </c>
      <c r="BJ282" s="19" t="s">
        <v>96</v>
      </c>
      <c r="BK282" s="200">
        <f>ROUND(P282*H282,3)</f>
        <v>0</v>
      </c>
      <c r="BL282" s="19" t="s">
        <v>464</v>
      </c>
      <c r="BM282" s="199" t="s">
        <v>1533</v>
      </c>
    </row>
    <row r="283" spans="1:65" s="2" customFormat="1" ht="24.2" customHeight="1">
      <c r="A283" s="37"/>
      <c r="B283" s="153"/>
      <c r="C283" s="187" t="s">
        <v>685</v>
      </c>
      <c r="D283" s="187" t="s">
        <v>331</v>
      </c>
      <c r="E283" s="188" t="s">
        <v>1534</v>
      </c>
      <c r="F283" s="189" t="s">
        <v>1535</v>
      </c>
      <c r="G283" s="190" t="s">
        <v>646</v>
      </c>
      <c r="H283" s="191">
        <v>9</v>
      </c>
      <c r="I283" s="192"/>
      <c r="J283" s="192"/>
      <c r="K283" s="191">
        <f>ROUND(P283*H283,3)</f>
        <v>0</v>
      </c>
      <c r="L283" s="193"/>
      <c r="M283" s="38"/>
      <c r="N283" s="194" t="s">
        <v>1</v>
      </c>
      <c r="O283" s="195" t="s">
        <v>47</v>
      </c>
      <c r="P283" s="196">
        <f>I283+J283</f>
        <v>0</v>
      </c>
      <c r="Q283" s="196">
        <f>ROUND(I283*H283,3)</f>
        <v>0</v>
      </c>
      <c r="R283" s="196">
        <f>ROUND(J283*H283,3)</f>
        <v>0</v>
      </c>
      <c r="S283" s="66"/>
      <c r="T283" s="197">
        <f>S283*H283</f>
        <v>0</v>
      </c>
      <c r="U283" s="197">
        <v>6.0000000000000002E-5</v>
      </c>
      <c r="V283" s="197">
        <f>U283*H283</f>
        <v>5.4000000000000001E-4</v>
      </c>
      <c r="W283" s="197">
        <v>0</v>
      </c>
      <c r="X283" s="198">
        <f>W283*H283</f>
        <v>0</v>
      </c>
      <c r="Y283" s="37"/>
      <c r="Z283" s="37"/>
      <c r="AA283" s="37"/>
      <c r="AB283" s="37"/>
      <c r="AC283" s="37"/>
      <c r="AD283" s="37"/>
      <c r="AE283" s="37"/>
      <c r="AR283" s="199" t="s">
        <v>464</v>
      </c>
      <c r="AT283" s="199" t="s">
        <v>331</v>
      </c>
      <c r="AU283" s="199" t="s">
        <v>96</v>
      </c>
      <c r="AY283" s="19" t="s">
        <v>329</v>
      </c>
      <c r="BE283" s="115">
        <f>IF(O283="základná",K283,0)</f>
        <v>0</v>
      </c>
      <c r="BF283" s="115">
        <f>IF(O283="znížená",K283,0)</f>
        <v>0</v>
      </c>
      <c r="BG283" s="115">
        <f>IF(O283="zákl. prenesená",K283,0)</f>
        <v>0</v>
      </c>
      <c r="BH283" s="115">
        <f>IF(O283="zníž. prenesená",K283,0)</f>
        <v>0</v>
      </c>
      <c r="BI283" s="115">
        <f>IF(O283="nulová",K283,0)</f>
        <v>0</v>
      </c>
      <c r="BJ283" s="19" t="s">
        <v>96</v>
      </c>
      <c r="BK283" s="200">
        <f>ROUND(P283*H283,3)</f>
        <v>0</v>
      </c>
      <c r="BL283" s="19" t="s">
        <v>464</v>
      </c>
      <c r="BM283" s="199" t="s">
        <v>1536</v>
      </c>
    </row>
    <row r="284" spans="1:65" s="14" customFormat="1" ht="11.25">
      <c r="B284" s="210"/>
      <c r="D284" s="202" t="s">
        <v>348</v>
      </c>
      <c r="E284" s="211" t="s">
        <v>1</v>
      </c>
      <c r="F284" s="212" t="s">
        <v>1494</v>
      </c>
      <c r="H284" s="211" t="s">
        <v>1</v>
      </c>
      <c r="I284" s="213"/>
      <c r="J284" s="213"/>
      <c r="M284" s="210"/>
      <c r="N284" s="214"/>
      <c r="O284" s="215"/>
      <c r="P284" s="215"/>
      <c r="Q284" s="215"/>
      <c r="R284" s="215"/>
      <c r="S284" s="215"/>
      <c r="T284" s="215"/>
      <c r="U284" s="215"/>
      <c r="V284" s="215"/>
      <c r="W284" s="215"/>
      <c r="X284" s="216"/>
      <c r="AT284" s="211" t="s">
        <v>348</v>
      </c>
      <c r="AU284" s="211" t="s">
        <v>96</v>
      </c>
      <c r="AV284" s="14" t="s">
        <v>90</v>
      </c>
      <c r="AW284" s="14" t="s">
        <v>4</v>
      </c>
      <c r="AX284" s="14" t="s">
        <v>83</v>
      </c>
      <c r="AY284" s="211" t="s">
        <v>329</v>
      </c>
    </row>
    <row r="285" spans="1:65" s="13" customFormat="1" ht="11.25">
      <c r="B285" s="201"/>
      <c r="D285" s="202" t="s">
        <v>348</v>
      </c>
      <c r="E285" s="203" t="s">
        <v>1</v>
      </c>
      <c r="F285" s="204" t="s">
        <v>335</v>
      </c>
      <c r="H285" s="205">
        <v>4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348</v>
      </c>
      <c r="AU285" s="203" t="s">
        <v>96</v>
      </c>
      <c r="AV285" s="13" t="s">
        <v>96</v>
      </c>
      <c r="AW285" s="13" t="s">
        <v>4</v>
      </c>
      <c r="AX285" s="13" t="s">
        <v>83</v>
      </c>
      <c r="AY285" s="203" t="s">
        <v>329</v>
      </c>
    </row>
    <row r="286" spans="1:65" s="14" customFormat="1" ht="11.25">
      <c r="B286" s="210"/>
      <c r="D286" s="202" t="s">
        <v>348</v>
      </c>
      <c r="E286" s="211" t="s">
        <v>1</v>
      </c>
      <c r="F286" s="212" t="s">
        <v>1496</v>
      </c>
      <c r="H286" s="211" t="s">
        <v>1</v>
      </c>
      <c r="I286" s="213"/>
      <c r="J286" s="213"/>
      <c r="M286" s="210"/>
      <c r="N286" s="214"/>
      <c r="O286" s="215"/>
      <c r="P286" s="215"/>
      <c r="Q286" s="215"/>
      <c r="R286" s="215"/>
      <c r="S286" s="215"/>
      <c r="T286" s="215"/>
      <c r="U286" s="215"/>
      <c r="V286" s="215"/>
      <c r="W286" s="215"/>
      <c r="X286" s="216"/>
      <c r="AT286" s="211" t="s">
        <v>348</v>
      </c>
      <c r="AU286" s="211" t="s">
        <v>96</v>
      </c>
      <c r="AV286" s="14" t="s">
        <v>90</v>
      </c>
      <c r="AW286" s="14" t="s">
        <v>4</v>
      </c>
      <c r="AX286" s="14" t="s">
        <v>83</v>
      </c>
      <c r="AY286" s="211" t="s">
        <v>329</v>
      </c>
    </row>
    <row r="287" spans="1:65" s="13" customFormat="1" ht="11.25">
      <c r="B287" s="201"/>
      <c r="D287" s="202" t="s">
        <v>348</v>
      </c>
      <c r="E287" s="203" t="s">
        <v>1</v>
      </c>
      <c r="F287" s="204" t="s">
        <v>350</v>
      </c>
      <c r="H287" s="205">
        <v>5</v>
      </c>
      <c r="I287" s="206"/>
      <c r="J287" s="206"/>
      <c r="M287" s="201"/>
      <c r="N287" s="207"/>
      <c r="O287" s="208"/>
      <c r="P287" s="208"/>
      <c r="Q287" s="208"/>
      <c r="R287" s="208"/>
      <c r="S287" s="208"/>
      <c r="T287" s="208"/>
      <c r="U287" s="208"/>
      <c r="V287" s="208"/>
      <c r="W287" s="208"/>
      <c r="X287" s="209"/>
      <c r="AT287" s="203" t="s">
        <v>348</v>
      </c>
      <c r="AU287" s="203" t="s">
        <v>96</v>
      </c>
      <c r="AV287" s="13" t="s">
        <v>96</v>
      </c>
      <c r="AW287" s="13" t="s">
        <v>4</v>
      </c>
      <c r="AX287" s="13" t="s">
        <v>83</v>
      </c>
      <c r="AY287" s="203" t="s">
        <v>329</v>
      </c>
    </row>
    <row r="288" spans="1:65" s="15" customFormat="1" ht="11.25">
      <c r="B288" s="217"/>
      <c r="D288" s="202" t="s">
        <v>348</v>
      </c>
      <c r="E288" s="218" t="s">
        <v>1</v>
      </c>
      <c r="F288" s="219" t="s">
        <v>380</v>
      </c>
      <c r="H288" s="220">
        <v>9</v>
      </c>
      <c r="I288" s="221"/>
      <c r="J288" s="221"/>
      <c r="M288" s="217"/>
      <c r="N288" s="222"/>
      <c r="O288" s="223"/>
      <c r="P288" s="223"/>
      <c r="Q288" s="223"/>
      <c r="R288" s="223"/>
      <c r="S288" s="223"/>
      <c r="T288" s="223"/>
      <c r="U288" s="223"/>
      <c r="V288" s="223"/>
      <c r="W288" s="223"/>
      <c r="X288" s="224"/>
      <c r="AT288" s="218" t="s">
        <v>348</v>
      </c>
      <c r="AU288" s="218" t="s">
        <v>96</v>
      </c>
      <c r="AV288" s="15" t="s">
        <v>335</v>
      </c>
      <c r="AW288" s="15" t="s">
        <v>4</v>
      </c>
      <c r="AX288" s="15" t="s">
        <v>90</v>
      </c>
      <c r="AY288" s="218" t="s">
        <v>329</v>
      </c>
    </row>
    <row r="289" spans="1:65" s="2" customFormat="1" ht="24.2" customHeight="1">
      <c r="A289" s="37"/>
      <c r="B289" s="153"/>
      <c r="C289" s="233" t="s">
        <v>689</v>
      </c>
      <c r="D289" s="233" t="s">
        <v>483</v>
      </c>
      <c r="E289" s="234" t="s">
        <v>1537</v>
      </c>
      <c r="F289" s="235" t="s">
        <v>1538</v>
      </c>
      <c r="G289" s="236" t="s">
        <v>646</v>
      </c>
      <c r="H289" s="237">
        <v>9</v>
      </c>
      <c r="I289" s="238"/>
      <c r="J289" s="239"/>
      <c r="K289" s="237">
        <f>ROUND(P289*H289,3)</f>
        <v>0</v>
      </c>
      <c r="L289" s="239"/>
      <c r="M289" s="240"/>
      <c r="N289" s="241" t="s">
        <v>1</v>
      </c>
      <c r="O289" s="195" t="s">
        <v>47</v>
      </c>
      <c r="P289" s="196">
        <f>I289+J289</f>
        <v>0</v>
      </c>
      <c r="Q289" s="196">
        <f>ROUND(I289*H289,3)</f>
        <v>0</v>
      </c>
      <c r="R289" s="196">
        <f>ROUND(J289*H289,3)</f>
        <v>0</v>
      </c>
      <c r="S289" s="66"/>
      <c r="T289" s="197">
        <f>S289*H289</f>
        <v>0</v>
      </c>
      <c r="U289" s="197">
        <v>8.4999999999999995E-4</v>
      </c>
      <c r="V289" s="197">
        <f>U289*H289</f>
        <v>7.6499999999999997E-3</v>
      </c>
      <c r="W289" s="197">
        <v>0</v>
      </c>
      <c r="X289" s="198">
        <f>W289*H289</f>
        <v>0</v>
      </c>
      <c r="Y289" s="37"/>
      <c r="Z289" s="37"/>
      <c r="AA289" s="37"/>
      <c r="AB289" s="37"/>
      <c r="AC289" s="37"/>
      <c r="AD289" s="37"/>
      <c r="AE289" s="37"/>
      <c r="AR289" s="199" t="s">
        <v>595</v>
      </c>
      <c r="AT289" s="199" t="s">
        <v>483</v>
      </c>
      <c r="AU289" s="199" t="s">
        <v>96</v>
      </c>
      <c r="AY289" s="19" t="s">
        <v>329</v>
      </c>
      <c r="BE289" s="115">
        <f>IF(O289="základná",K289,0)</f>
        <v>0</v>
      </c>
      <c r="BF289" s="115">
        <f>IF(O289="znížená",K289,0)</f>
        <v>0</v>
      </c>
      <c r="BG289" s="115">
        <f>IF(O289="zákl. prenesená",K289,0)</f>
        <v>0</v>
      </c>
      <c r="BH289" s="115">
        <f>IF(O289="zníž. prenesená",K289,0)</f>
        <v>0</v>
      </c>
      <c r="BI289" s="115">
        <f>IF(O289="nulová",K289,0)</f>
        <v>0</v>
      </c>
      <c r="BJ289" s="19" t="s">
        <v>96</v>
      </c>
      <c r="BK289" s="200">
        <f>ROUND(P289*H289,3)</f>
        <v>0</v>
      </c>
      <c r="BL289" s="19" t="s">
        <v>464</v>
      </c>
      <c r="BM289" s="199" t="s">
        <v>1539</v>
      </c>
    </row>
    <row r="290" spans="1:65" s="2" customFormat="1" ht="37.9" customHeight="1">
      <c r="A290" s="37"/>
      <c r="B290" s="153"/>
      <c r="C290" s="233" t="s">
        <v>695</v>
      </c>
      <c r="D290" s="233" t="s">
        <v>483</v>
      </c>
      <c r="E290" s="234" t="s">
        <v>1540</v>
      </c>
      <c r="F290" s="235" t="s">
        <v>1541</v>
      </c>
      <c r="G290" s="236" t="s">
        <v>646</v>
      </c>
      <c r="H290" s="237">
        <v>45</v>
      </c>
      <c r="I290" s="238"/>
      <c r="J290" s="239"/>
      <c r="K290" s="237">
        <f>ROUND(P290*H290,3)</f>
        <v>0</v>
      </c>
      <c r="L290" s="239"/>
      <c r="M290" s="240"/>
      <c r="N290" s="241" t="s">
        <v>1</v>
      </c>
      <c r="O290" s="195" t="s">
        <v>47</v>
      </c>
      <c r="P290" s="196">
        <f>I290+J290</f>
        <v>0</v>
      </c>
      <c r="Q290" s="196">
        <f>ROUND(I290*H290,3)</f>
        <v>0</v>
      </c>
      <c r="R290" s="196">
        <f>ROUND(J290*H290,3)</f>
        <v>0</v>
      </c>
      <c r="S290" s="66"/>
      <c r="T290" s="197">
        <f>S290*H290</f>
        <v>0</v>
      </c>
      <c r="U290" s="197">
        <v>2.5000000000000001E-4</v>
      </c>
      <c r="V290" s="197">
        <f>U290*H290</f>
        <v>1.125E-2</v>
      </c>
      <c r="W290" s="197">
        <v>0</v>
      </c>
      <c r="X290" s="198">
        <f>W290*H290</f>
        <v>0</v>
      </c>
      <c r="Y290" s="37"/>
      <c r="Z290" s="37"/>
      <c r="AA290" s="37"/>
      <c r="AB290" s="37"/>
      <c r="AC290" s="37"/>
      <c r="AD290" s="37"/>
      <c r="AE290" s="37"/>
      <c r="AR290" s="199" t="s">
        <v>595</v>
      </c>
      <c r="AT290" s="199" t="s">
        <v>483</v>
      </c>
      <c r="AU290" s="199" t="s">
        <v>96</v>
      </c>
      <c r="AY290" s="19" t="s">
        <v>329</v>
      </c>
      <c r="BE290" s="115">
        <f>IF(O290="základná",K290,0)</f>
        <v>0</v>
      </c>
      <c r="BF290" s="115">
        <f>IF(O290="znížená",K290,0)</f>
        <v>0</v>
      </c>
      <c r="BG290" s="115">
        <f>IF(O290="zákl. prenesená",K290,0)</f>
        <v>0</v>
      </c>
      <c r="BH290" s="115">
        <f>IF(O290="zníž. prenesená",K290,0)</f>
        <v>0</v>
      </c>
      <c r="BI290" s="115">
        <f>IF(O290="nulová",K290,0)</f>
        <v>0</v>
      </c>
      <c r="BJ290" s="19" t="s">
        <v>96</v>
      </c>
      <c r="BK290" s="200">
        <f>ROUND(P290*H290,3)</f>
        <v>0</v>
      </c>
      <c r="BL290" s="19" t="s">
        <v>464</v>
      </c>
      <c r="BM290" s="199" t="s">
        <v>1542</v>
      </c>
    </row>
    <row r="291" spans="1:65" s="2" customFormat="1" ht="24.2" customHeight="1">
      <c r="A291" s="37"/>
      <c r="B291" s="153"/>
      <c r="C291" s="233" t="s">
        <v>701</v>
      </c>
      <c r="D291" s="233" t="s">
        <v>483</v>
      </c>
      <c r="E291" s="234" t="s">
        <v>1543</v>
      </c>
      <c r="F291" s="235" t="s">
        <v>1519</v>
      </c>
      <c r="G291" s="236" t="s">
        <v>646</v>
      </c>
      <c r="H291" s="237">
        <v>45</v>
      </c>
      <c r="I291" s="238"/>
      <c r="J291" s="239"/>
      <c r="K291" s="237">
        <f>ROUND(P291*H291,3)</f>
        <v>0</v>
      </c>
      <c r="L291" s="239"/>
      <c r="M291" s="240"/>
      <c r="N291" s="241" t="s">
        <v>1</v>
      </c>
      <c r="O291" s="195" t="s">
        <v>47</v>
      </c>
      <c r="P291" s="196">
        <f>I291+J291</f>
        <v>0</v>
      </c>
      <c r="Q291" s="196">
        <f>ROUND(I291*H291,3)</f>
        <v>0</v>
      </c>
      <c r="R291" s="196">
        <f>ROUND(J291*H291,3)</f>
        <v>0</v>
      </c>
      <c r="S291" s="66"/>
      <c r="T291" s="197">
        <f>S291*H291</f>
        <v>0</v>
      </c>
      <c r="U291" s="197">
        <v>4.0000000000000002E-4</v>
      </c>
      <c r="V291" s="197">
        <f>U291*H291</f>
        <v>1.8000000000000002E-2</v>
      </c>
      <c r="W291" s="197">
        <v>0</v>
      </c>
      <c r="X291" s="198">
        <f>W291*H291</f>
        <v>0</v>
      </c>
      <c r="Y291" s="37"/>
      <c r="Z291" s="37"/>
      <c r="AA291" s="37"/>
      <c r="AB291" s="37"/>
      <c r="AC291" s="37"/>
      <c r="AD291" s="37"/>
      <c r="AE291" s="37"/>
      <c r="AR291" s="199" t="s">
        <v>595</v>
      </c>
      <c r="AT291" s="199" t="s">
        <v>483</v>
      </c>
      <c r="AU291" s="199" t="s">
        <v>96</v>
      </c>
      <c r="AY291" s="19" t="s">
        <v>329</v>
      </c>
      <c r="BE291" s="115">
        <f>IF(O291="základná",K291,0)</f>
        <v>0</v>
      </c>
      <c r="BF291" s="115">
        <f>IF(O291="znížená",K291,0)</f>
        <v>0</v>
      </c>
      <c r="BG291" s="115">
        <f>IF(O291="zákl. prenesená",K291,0)</f>
        <v>0</v>
      </c>
      <c r="BH291" s="115">
        <f>IF(O291="zníž. prenesená",K291,0)</f>
        <v>0</v>
      </c>
      <c r="BI291" s="115">
        <f>IF(O291="nulová",K291,0)</f>
        <v>0</v>
      </c>
      <c r="BJ291" s="19" t="s">
        <v>96</v>
      </c>
      <c r="BK291" s="200">
        <f>ROUND(P291*H291,3)</f>
        <v>0</v>
      </c>
      <c r="BL291" s="19" t="s">
        <v>464</v>
      </c>
      <c r="BM291" s="199" t="s">
        <v>1544</v>
      </c>
    </row>
    <row r="292" spans="1:65" s="2" customFormat="1" ht="24.2" customHeight="1">
      <c r="A292" s="37"/>
      <c r="B292" s="153"/>
      <c r="C292" s="187" t="s">
        <v>704</v>
      </c>
      <c r="D292" s="187" t="s">
        <v>331</v>
      </c>
      <c r="E292" s="188" t="s">
        <v>1545</v>
      </c>
      <c r="F292" s="189" t="s">
        <v>1546</v>
      </c>
      <c r="G292" s="190" t="s">
        <v>646</v>
      </c>
      <c r="H292" s="191">
        <v>15</v>
      </c>
      <c r="I292" s="192"/>
      <c r="J292" s="192"/>
      <c r="K292" s="191">
        <f>ROUND(P292*H292,3)</f>
        <v>0</v>
      </c>
      <c r="L292" s="193"/>
      <c r="M292" s="38"/>
      <c r="N292" s="194" t="s">
        <v>1</v>
      </c>
      <c r="O292" s="195" t="s">
        <v>47</v>
      </c>
      <c r="P292" s="196">
        <f>I292+J292</f>
        <v>0</v>
      </c>
      <c r="Q292" s="196">
        <f>ROUND(I292*H292,3)</f>
        <v>0</v>
      </c>
      <c r="R292" s="196">
        <f>ROUND(J292*H292,3)</f>
        <v>0</v>
      </c>
      <c r="S292" s="66"/>
      <c r="T292" s="197">
        <f>S292*H292</f>
        <v>0</v>
      </c>
      <c r="U292" s="197">
        <v>1.3999999999999999E-4</v>
      </c>
      <c r="V292" s="197">
        <f>U292*H292</f>
        <v>2.0999999999999999E-3</v>
      </c>
      <c r="W292" s="197">
        <v>0</v>
      </c>
      <c r="X292" s="198">
        <f>W292*H292</f>
        <v>0</v>
      </c>
      <c r="Y292" s="37"/>
      <c r="Z292" s="37"/>
      <c r="AA292" s="37"/>
      <c r="AB292" s="37"/>
      <c r="AC292" s="37"/>
      <c r="AD292" s="37"/>
      <c r="AE292" s="37"/>
      <c r="AR292" s="199" t="s">
        <v>464</v>
      </c>
      <c r="AT292" s="199" t="s">
        <v>331</v>
      </c>
      <c r="AU292" s="199" t="s">
        <v>96</v>
      </c>
      <c r="AY292" s="19" t="s">
        <v>329</v>
      </c>
      <c r="BE292" s="115">
        <f>IF(O292="základná",K292,0)</f>
        <v>0</v>
      </c>
      <c r="BF292" s="115">
        <f>IF(O292="znížená",K292,0)</f>
        <v>0</v>
      </c>
      <c r="BG292" s="115">
        <f>IF(O292="zákl. prenesená",K292,0)</f>
        <v>0</v>
      </c>
      <c r="BH292" s="115">
        <f>IF(O292="zníž. prenesená",K292,0)</f>
        <v>0</v>
      </c>
      <c r="BI292" s="115">
        <f>IF(O292="nulová",K292,0)</f>
        <v>0</v>
      </c>
      <c r="BJ292" s="19" t="s">
        <v>96</v>
      </c>
      <c r="BK292" s="200">
        <f>ROUND(P292*H292,3)</f>
        <v>0</v>
      </c>
      <c r="BL292" s="19" t="s">
        <v>464</v>
      </c>
      <c r="BM292" s="199" t="s">
        <v>1547</v>
      </c>
    </row>
    <row r="293" spans="1:65" s="14" customFormat="1" ht="11.25">
      <c r="B293" s="210"/>
      <c r="D293" s="202" t="s">
        <v>348</v>
      </c>
      <c r="E293" s="211" t="s">
        <v>1</v>
      </c>
      <c r="F293" s="212" t="s">
        <v>1548</v>
      </c>
      <c r="H293" s="211" t="s">
        <v>1</v>
      </c>
      <c r="I293" s="213"/>
      <c r="J293" s="213"/>
      <c r="M293" s="210"/>
      <c r="N293" s="214"/>
      <c r="O293" s="215"/>
      <c r="P293" s="215"/>
      <c r="Q293" s="215"/>
      <c r="R293" s="215"/>
      <c r="S293" s="215"/>
      <c r="T293" s="215"/>
      <c r="U293" s="215"/>
      <c r="V293" s="215"/>
      <c r="W293" s="215"/>
      <c r="X293" s="216"/>
      <c r="AT293" s="211" t="s">
        <v>348</v>
      </c>
      <c r="AU293" s="211" t="s">
        <v>96</v>
      </c>
      <c r="AV293" s="14" t="s">
        <v>90</v>
      </c>
      <c r="AW293" s="14" t="s">
        <v>4</v>
      </c>
      <c r="AX293" s="14" t="s">
        <v>83</v>
      </c>
      <c r="AY293" s="211" t="s">
        <v>329</v>
      </c>
    </row>
    <row r="294" spans="1:65" s="13" customFormat="1" ht="11.25">
      <c r="B294" s="201"/>
      <c r="D294" s="202" t="s">
        <v>348</v>
      </c>
      <c r="E294" s="203" t="s">
        <v>1</v>
      </c>
      <c r="F294" s="204" t="s">
        <v>1549</v>
      </c>
      <c r="H294" s="205">
        <v>11</v>
      </c>
      <c r="I294" s="206"/>
      <c r="J294" s="206"/>
      <c r="M294" s="201"/>
      <c r="N294" s="207"/>
      <c r="O294" s="208"/>
      <c r="P294" s="208"/>
      <c r="Q294" s="208"/>
      <c r="R294" s="208"/>
      <c r="S294" s="208"/>
      <c r="T294" s="208"/>
      <c r="U294" s="208"/>
      <c r="V294" s="208"/>
      <c r="W294" s="208"/>
      <c r="X294" s="209"/>
      <c r="AT294" s="203" t="s">
        <v>348</v>
      </c>
      <c r="AU294" s="203" t="s">
        <v>96</v>
      </c>
      <c r="AV294" s="13" t="s">
        <v>96</v>
      </c>
      <c r="AW294" s="13" t="s">
        <v>4</v>
      </c>
      <c r="AX294" s="13" t="s">
        <v>83</v>
      </c>
      <c r="AY294" s="203" t="s">
        <v>329</v>
      </c>
    </row>
    <row r="295" spans="1:65" s="14" customFormat="1" ht="11.25">
      <c r="B295" s="210"/>
      <c r="D295" s="202" t="s">
        <v>348</v>
      </c>
      <c r="E295" s="211" t="s">
        <v>1</v>
      </c>
      <c r="F295" s="212" t="s">
        <v>1550</v>
      </c>
      <c r="H295" s="211" t="s">
        <v>1</v>
      </c>
      <c r="I295" s="213"/>
      <c r="J295" s="213"/>
      <c r="M295" s="210"/>
      <c r="N295" s="214"/>
      <c r="O295" s="215"/>
      <c r="P295" s="215"/>
      <c r="Q295" s="215"/>
      <c r="R295" s="215"/>
      <c r="S295" s="215"/>
      <c r="T295" s="215"/>
      <c r="U295" s="215"/>
      <c r="V295" s="215"/>
      <c r="W295" s="215"/>
      <c r="X295" s="216"/>
      <c r="AT295" s="211" t="s">
        <v>348</v>
      </c>
      <c r="AU295" s="211" t="s">
        <v>96</v>
      </c>
      <c r="AV295" s="14" t="s">
        <v>90</v>
      </c>
      <c r="AW295" s="14" t="s">
        <v>4</v>
      </c>
      <c r="AX295" s="14" t="s">
        <v>83</v>
      </c>
      <c r="AY295" s="211" t="s">
        <v>329</v>
      </c>
    </row>
    <row r="296" spans="1:65" s="13" customFormat="1" ht="11.25">
      <c r="B296" s="201"/>
      <c r="D296" s="202" t="s">
        <v>348</v>
      </c>
      <c r="E296" s="203" t="s">
        <v>1</v>
      </c>
      <c r="F296" s="204" t="s">
        <v>1551</v>
      </c>
      <c r="H296" s="205">
        <v>4</v>
      </c>
      <c r="I296" s="206"/>
      <c r="J296" s="206"/>
      <c r="M296" s="201"/>
      <c r="N296" s="207"/>
      <c r="O296" s="208"/>
      <c r="P296" s="208"/>
      <c r="Q296" s="208"/>
      <c r="R296" s="208"/>
      <c r="S296" s="208"/>
      <c r="T296" s="208"/>
      <c r="U296" s="208"/>
      <c r="V296" s="208"/>
      <c r="W296" s="208"/>
      <c r="X296" s="209"/>
      <c r="AT296" s="203" t="s">
        <v>348</v>
      </c>
      <c r="AU296" s="203" t="s">
        <v>96</v>
      </c>
      <c r="AV296" s="13" t="s">
        <v>96</v>
      </c>
      <c r="AW296" s="13" t="s">
        <v>4</v>
      </c>
      <c r="AX296" s="13" t="s">
        <v>83</v>
      </c>
      <c r="AY296" s="203" t="s">
        <v>329</v>
      </c>
    </row>
    <row r="297" spans="1:65" s="15" customFormat="1" ht="11.25">
      <c r="B297" s="217"/>
      <c r="D297" s="202" t="s">
        <v>348</v>
      </c>
      <c r="E297" s="218" t="s">
        <v>1</v>
      </c>
      <c r="F297" s="219" t="s">
        <v>380</v>
      </c>
      <c r="H297" s="220">
        <v>15</v>
      </c>
      <c r="I297" s="221"/>
      <c r="J297" s="221"/>
      <c r="M297" s="217"/>
      <c r="N297" s="222"/>
      <c r="O297" s="223"/>
      <c r="P297" s="223"/>
      <c r="Q297" s="223"/>
      <c r="R297" s="223"/>
      <c r="S297" s="223"/>
      <c r="T297" s="223"/>
      <c r="U297" s="223"/>
      <c r="V297" s="223"/>
      <c r="W297" s="223"/>
      <c r="X297" s="224"/>
      <c r="AT297" s="218" t="s">
        <v>348</v>
      </c>
      <c r="AU297" s="218" t="s">
        <v>96</v>
      </c>
      <c r="AV297" s="15" t="s">
        <v>335</v>
      </c>
      <c r="AW297" s="15" t="s">
        <v>4</v>
      </c>
      <c r="AX297" s="15" t="s">
        <v>90</v>
      </c>
      <c r="AY297" s="218" t="s">
        <v>329</v>
      </c>
    </row>
    <row r="298" spans="1:65" s="2" customFormat="1" ht="37.9" customHeight="1">
      <c r="A298" s="37"/>
      <c r="B298" s="153"/>
      <c r="C298" s="233" t="s">
        <v>713</v>
      </c>
      <c r="D298" s="233" t="s">
        <v>483</v>
      </c>
      <c r="E298" s="234" t="s">
        <v>1552</v>
      </c>
      <c r="F298" s="235" t="s">
        <v>1553</v>
      </c>
      <c r="G298" s="236" t="s">
        <v>334</v>
      </c>
      <c r="H298" s="237">
        <v>4.2750000000000004</v>
      </c>
      <c r="I298" s="238"/>
      <c r="J298" s="239"/>
      <c r="K298" s="237">
        <f>ROUND(P298*H298,3)</f>
        <v>0</v>
      </c>
      <c r="L298" s="239"/>
      <c r="M298" s="240"/>
      <c r="N298" s="241" t="s">
        <v>1</v>
      </c>
      <c r="O298" s="195" t="s">
        <v>47</v>
      </c>
      <c r="P298" s="196">
        <f>I298+J298</f>
        <v>0</v>
      </c>
      <c r="Q298" s="196">
        <f>ROUND(I298*H298,3)</f>
        <v>0</v>
      </c>
      <c r="R298" s="196">
        <f>ROUND(J298*H298,3)</f>
        <v>0</v>
      </c>
      <c r="S298" s="66"/>
      <c r="T298" s="197">
        <f>S298*H298</f>
        <v>0</v>
      </c>
      <c r="U298" s="197">
        <v>2.2000000000000001E-3</v>
      </c>
      <c r="V298" s="197">
        <f>U298*H298</f>
        <v>9.4050000000000019E-3</v>
      </c>
      <c r="W298" s="197">
        <v>0</v>
      </c>
      <c r="X298" s="198">
        <f>W298*H298</f>
        <v>0</v>
      </c>
      <c r="Y298" s="37"/>
      <c r="Z298" s="37"/>
      <c r="AA298" s="37"/>
      <c r="AB298" s="37"/>
      <c r="AC298" s="37"/>
      <c r="AD298" s="37"/>
      <c r="AE298" s="37"/>
      <c r="AR298" s="199" t="s">
        <v>595</v>
      </c>
      <c r="AT298" s="199" t="s">
        <v>483</v>
      </c>
      <c r="AU298" s="199" t="s">
        <v>96</v>
      </c>
      <c r="AY298" s="19" t="s">
        <v>329</v>
      </c>
      <c r="BE298" s="115">
        <f>IF(O298="základná",K298,0)</f>
        <v>0</v>
      </c>
      <c r="BF298" s="115">
        <f>IF(O298="znížená",K298,0)</f>
        <v>0</v>
      </c>
      <c r="BG298" s="115">
        <f>IF(O298="zákl. prenesená",K298,0)</f>
        <v>0</v>
      </c>
      <c r="BH298" s="115">
        <f>IF(O298="zníž. prenesená",K298,0)</f>
        <v>0</v>
      </c>
      <c r="BI298" s="115">
        <f>IF(O298="nulová",K298,0)</f>
        <v>0</v>
      </c>
      <c r="BJ298" s="19" t="s">
        <v>96</v>
      </c>
      <c r="BK298" s="200">
        <f>ROUND(P298*H298,3)</f>
        <v>0</v>
      </c>
      <c r="BL298" s="19" t="s">
        <v>464</v>
      </c>
      <c r="BM298" s="199" t="s">
        <v>1554</v>
      </c>
    </row>
    <row r="299" spans="1:65" s="13" customFormat="1" ht="11.25">
      <c r="B299" s="201"/>
      <c r="D299" s="202" t="s">
        <v>348</v>
      </c>
      <c r="F299" s="204" t="s">
        <v>1555</v>
      </c>
      <c r="H299" s="205">
        <v>4.2750000000000004</v>
      </c>
      <c r="I299" s="206"/>
      <c r="J299" s="206"/>
      <c r="M299" s="201"/>
      <c r="N299" s="207"/>
      <c r="O299" s="208"/>
      <c r="P299" s="208"/>
      <c r="Q299" s="208"/>
      <c r="R299" s="208"/>
      <c r="S299" s="208"/>
      <c r="T299" s="208"/>
      <c r="U299" s="208"/>
      <c r="V299" s="208"/>
      <c r="W299" s="208"/>
      <c r="X299" s="209"/>
      <c r="AT299" s="203" t="s">
        <v>348</v>
      </c>
      <c r="AU299" s="203" t="s">
        <v>96</v>
      </c>
      <c r="AV299" s="13" t="s">
        <v>96</v>
      </c>
      <c r="AW299" s="13" t="s">
        <v>3</v>
      </c>
      <c r="AX299" s="13" t="s">
        <v>90</v>
      </c>
      <c r="AY299" s="203" t="s">
        <v>329</v>
      </c>
    </row>
    <row r="300" spans="1:65" s="2" customFormat="1" ht="21.75" customHeight="1">
      <c r="A300" s="37"/>
      <c r="B300" s="153"/>
      <c r="C300" s="187" t="s">
        <v>722</v>
      </c>
      <c r="D300" s="187" t="s">
        <v>331</v>
      </c>
      <c r="E300" s="188" t="s">
        <v>1556</v>
      </c>
      <c r="F300" s="189" t="s">
        <v>1557</v>
      </c>
      <c r="G300" s="190" t="s">
        <v>646</v>
      </c>
      <c r="H300" s="191">
        <v>57</v>
      </c>
      <c r="I300" s="192"/>
      <c r="J300" s="192"/>
      <c r="K300" s="191">
        <f>ROUND(P300*H300,3)</f>
        <v>0</v>
      </c>
      <c r="L300" s="193"/>
      <c r="M300" s="38"/>
      <c r="N300" s="194" t="s">
        <v>1</v>
      </c>
      <c r="O300" s="195" t="s">
        <v>47</v>
      </c>
      <c r="P300" s="196">
        <f>I300+J300</f>
        <v>0</v>
      </c>
      <c r="Q300" s="196">
        <f>ROUND(I300*H300,3)</f>
        <v>0</v>
      </c>
      <c r="R300" s="196">
        <f>ROUND(J300*H300,3)</f>
        <v>0</v>
      </c>
      <c r="S300" s="66"/>
      <c r="T300" s="197">
        <f>S300*H300</f>
        <v>0</v>
      </c>
      <c r="U300" s="197">
        <v>1.0000000000000001E-5</v>
      </c>
      <c r="V300" s="197">
        <f>U300*H300</f>
        <v>5.7000000000000009E-4</v>
      </c>
      <c r="W300" s="197">
        <v>0</v>
      </c>
      <c r="X300" s="198">
        <f>W300*H300</f>
        <v>0</v>
      </c>
      <c r="Y300" s="37"/>
      <c r="Z300" s="37"/>
      <c r="AA300" s="37"/>
      <c r="AB300" s="37"/>
      <c r="AC300" s="37"/>
      <c r="AD300" s="37"/>
      <c r="AE300" s="37"/>
      <c r="AR300" s="199" t="s">
        <v>464</v>
      </c>
      <c r="AT300" s="199" t="s">
        <v>331</v>
      </c>
      <c r="AU300" s="199" t="s">
        <v>96</v>
      </c>
      <c r="AY300" s="19" t="s">
        <v>329</v>
      </c>
      <c r="BE300" s="115">
        <f>IF(O300="základná",K300,0)</f>
        <v>0</v>
      </c>
      <c r="BF300" s="115">
        <f>IF(O300="znížená",K300,0)</f>
        <v>0</v>
      </c>
      <c r="BG300" s="115">
        <f>IF(O300="zákl. prenesená",K300,0)</f>
        <v>0</v>
      </c>
      <c r="BH300" s="115">
        <f>IF(O300="zníž. prenesená",K300,0)</f>
        <v>0</v>
      </c>
      <c r="BI300" s="115">
        <f>IF(O300="nulová",K300,0)</f>
        <v>0</v>
      </c>
      <c r="BJ300" s="19" t="s">
        <v>96</v>
      </c>
      <c r="BK300" s="200">
        <f>ROUND(P300*H300,3)</f>
        <v>0</v>
      </c>
      <c r="BL300" s="19" t="s">
        <v>464</v>
      </c>
      <c r="BM300" s="199" t="s">
        <v>1558</v>
      </c>
    </row>
    <row r="301" spans="1:65" s="14" customFormat="1" ht="11.25">
      <c r="B301" s="210"/>
      <c r="D301" s="202" t="s">
        <v>348</v>
      </c>
      <c r="E301" s="211" t="s">
        <v>1</v>
      </c>
      <c r="F301" s="212" t="s">
        <v>1494</v>
      </c>
      <c r="H301" s="211" t="s">
        <v>1</v>
      </c>
      <c r="I301" s="213"/>
      <c r="J301" s="213"/>
      <c r="M301" s="210"/>
      <c r="N301" s="214"/>
      <c r="O301" s="215"/>
      <c r="P301" s="215"/>
      <c r="Q301" s="215"/>
      <c r="R301" s="215"/>
      <c r="S301" s="215"/>
      <c r="T301" s="215"/>
      <c r="U301" s="215"/>
      <c r="V301" s="215"/>
      <c r="W301" s="215"/>
      <c r="X301" s="216"/>
      <c r="AT301" s="211" t="s">
        <v>348</v>
      </c>
      <c r="AU301" s="211" t="s">
        <v>96</v>
      </c>
      <c r="AV301" s="14" t="s">
        <v>90</v>
      </c>
      <c r="AW301" s="14" t="s">
        <v>4</v>
      </c>
      <c r="AX301" s="14" t="s">
        <v>83</v>
      </c>
      <c r="AY301" s="211" t="s">
        <v>329</v>
      </c>
    </row>
    <row r="302" spans="1:65" s="13" customFormat="1" ht="11.25">
      <c r="B302" s="201"/>
      <c r="D302" s="202" t="s">
        <v>348</v>
      </c>
      <c r="E302" s="203" t="s">
        <v>1</v>
      </c>
      <c r="F302" s="204" t="s">
        <v>588</v>
      </c>
      <c r="H302" s="205">
        <v>31</v>
      </c>
      <c r="I302" s="206"/>
      <c r="J302" s="206"/>
      <c r="M302" s="201"/>
      <c r="N302" s="207"/>
      <c r="O302" s="208"/>
      <c r="P302" s="208"/>
      <c r="Q302" s="208"/>
      <c r="R302" s="208"/>
      <c r="S302" s="208"/>
      <c r="T302" s="208"/>
      <c r="U302" s="208"/>
      <c r="V302" s="208"/>
      <c r="W302" s="208"/>
      <c r="X302" s="209"/>
      <c r="AT302" s="203" t="s">
        <v>348</v>
      </c>
      <c r="AU302" s="203" t="s">
        <v>96</v>
      </c>
      <c r="AV302" s="13" t="s">
        <v>96</v>
      </c>
      <c r="AW302" s="13" t="s">
        <v>4</v>
      </c>
      <c r="AX302" s="13" t="s">
        <v>83</v>
      </c>
      <c r="AY302" s="203" t="s">
        <v>329</v>
      </c>
    </row>
    <row r="303" spans="1:65" s="14" customFormat="1" ht="11.25">
      <c r="B303" s="210"/>
      <c r="D303" s="202" t="s">
        <v>348</v>
      </c>
      <c r="E303" s="211" t="s">
        <v>1</v>
      </c>
      <c r="F303" s="212" t="s">
        <v>1496</v>
      </c>
      <c r="H303" s="211" t="s">
        <v>1</v>
      </c>
      <c r="I303" s="213"/>
      <c r="J303" s="213"/>
      <c r="M303" s="210"/>
      <c r="N303" s="214"/>
      <c r="O303" s="215"/>
      <c r="P303" s="215"/>
      <c r="Q303" s="215"/>
      <c r="R303" s="215"/>
      <c r="S303" s="215"/>
      <c r="T303" s="215"/>
      <c r="U303" s="215"/>
      <c r="V303" s="215"/>
      <c r="W303" s="215"/>
      <c r="X303" s="216"/>
      <c r="AT303" s="211" t="s">
        <v>348</v>
      </c>
      <c r="AU303" s="211" t="s">
        <v>96</v>
      </c>
      <c r="AV303" s="14" t="s">
        <v>90</v>
      </c>
      <c r="AW303" s="14" t="s">
        <v>4</v>
      </c>
      <c r="AX303" s="14" t="s">
        <v>83</v>
      </c>
      <c r="AY303" s="211" t="s">
        <v>329</v>
      </c>
    </row>
    <row r="304" spans="1:65" s="13" customFormat="1" ht="11.25">
      <c r="B304" s="201"/>
      <c r="D304" s="202" t="s">
        <v>348</v>
      </c>
      <c r="E304" s="203" t="s">
        <v>1</v>
      </c>
      <c r="F304" s="204" t="s">
        <v>540</v>
      </c>
      <c r="H304" s="205">
        <v>26</v>
      </c>
      <c r="I304" s="206"/>
      <c r="J304" s="206"/>
      <c r="M304" s="201"/>
      <c r="N304" s="207"/>
      <c r="O304" s="208"/>
      <c r="P304" s="208"/>
      <c r="Q304" s="208"/>
      <c r="R304" s="208"/>
      <c r="S304" s="208"/>
      <c r="T304" s="208"/>
      <c r="U304" s="208"/>
      <c r="V304" s="208"/>
      <c r="W304" s="208"/>
      <c r="X304" s="209"/>
      <c r="AT304" s="203" t="s">
        <v>348</v>
      </c>
      <c r="AU304" s="203" t="s">
        <v>96</v>
      </c>
      <c r="AV304" s="13" t="s">
        <v>96</v>
      </c>
      <c r="AW304" s="13" t="s">
        <v>4</v>
      </c>
      <c r="AX304" s="13" t="s">
        <v>83</v>
      </c>
      <c r="AY304" s="203" t="s">
        <v>329</v>
      </c>
    </row>
    <row r="305" spans="1:65" s="15" customFormat="1" ht="11.25">
      <c r="B305" s="217"/>
      <c r="D305" s="202" t="s">
        <v>348</v>
      </c>
      <c r="E305" s="218" t="s">
        <v>1</v>
      </c>
      <c r="F305" s="219" t="s">
        <v>380</v>
      </c>
      <c r="H305" s="220">
        <v>57</v>
      </c>
      <c r="I305" s="221"/>
      <c r="J305" s="221"/>
      <c r="M305" s="217"/>
      <c r="N305" s="222"/>
      <c r="O305" s="223"/>
      <c r="P305" s="223"/>
      <c r="Q305" s="223"/>
      <c r="R305" s="223"/>
      <c r="S305" s="223"/>
      <c r="T305" s="223"/>
      <c r="U305" s="223"/>
      <c r="V305" s="223"/>
      <c r="W305" s="223"/>
      <c r="X305" s="224"/>
      <c r="AT305" s="218" t="s">
        <v>348</v>
      </c>
      <c r="AU305" s="218" t="s">
        <v>96</v>
      </c>
      <c r="AV305" s="15" t="s">
        <v>335</v>
      </c>
      <c r="AW305" s="15" t="s">
        <v>4</v>
      </c>
      <c r="AX305" s="15" t="s">
        <v>90</v>
      </c>
      <c r="AY305" s="218" t="s">
        <v>329</v>
      </c>
    </row>
    <row r="306" spans="1:65" s="2" customFormat="1" ht="37.9" customHeight="1">
      <c r="A306" s="37"/>
      <c r="B306" s="153"/>
      <c r="C306" s="233" t="s">
        <v>726</v>
      </c>
      <c r="D306" s="233" t="s">
        <v>483</v>
      </c>
      <c r="E306" s="234" t="s">
        <v>1552</v>
      </c>
      <c r="F306" s="235" t="s">
        <v>1553</v>
      </c>
      <c r="G306" s="236" t="s">
        <v>334</v>
      </c>
      <c r="H306" s="237">
        <v>22.8</v>
      </c>
      <c r="I306" s="238"/>
      <c r="J306" s="239"/>
      <c r="K306" s="237">
        <f>ROUND(P306*H306,3)</f>
        <v>0</v>
      </c>
      <c r="L306" s="239"/>
      <c r="M306" s="240"/>
      <c r="N306" s="241" t="s">
        <v>1</v>
      </c>
      <c r="O306" s="195" t="s">
        <v>47</v>
      </c>
      <c r="P306" s="196">
        <f>I306+J306</f>
        <v>0</v>
      </c>
      <c r="Q306" s="196">
        <f>ROUND(I306*H306,3)</f>
        <v>0</v>
      </c>
      <c r="R306" s="196">
        <f>ROUND(J306*H306,3)</f>
        <v>0</v>
      </c>
      <c r="S306" s="66"/>
      <c r="T306" s="197">
        <f>S306*H306</f>
        <v>0</v>
      </c>
      <c r="U306" s="197">
        <v>2.2000000000000001E-3</v>
      </c>
      <c r="V306" s="197">
        <f>U306*H306</f>
        <v>5.0160000000000003E-2</v>
      </c>
      <c r="W306" s="197">
        <v>0</v>
      </c>
      <c r="X306" s="198">
        <f>W306*H306</f>
        <v>0</v>
      </c>
      <c r="Y306" s="37"/>
      <c r="Z306" s="37"/>
      <c r="AA306" s="37"/>
      <c r="AB306" s="37"/>
      <c r="AC306" s="37"/>
      <c r="AD306" s="37"/>
      <c r="AE306" s="37"/>
      <c r="AR306" s="199" t="s">
        <v>595</v>
      </c>
      <c r="AT306" s="199" t="s">
        <v>483</v>
      </c>
      <c r="AU306" s="199" t="s">
        <v>96</v>
      </c>
      <c r="AY306" s="19" t="s">
        <v>329</v>
      </c>
      <c r="BE306" s="115">
        <f>IF(O306="základná",K306,0)</f>
        <v>0</v>
      </c>
      <c r="BF306" s="115">
        <f>IF(O306="znížená",K306,0)</f>
        <v>0</v>
      </c>
      <c r="BG306" s="115">
        <f>IF(O306="zákl. prenesená",K306,0)</f>
        <v>0</v>
      </c>
      <c r="BH306" s="115">
        <f>IF(O306="zníž. prenesená",K306,0)</f>
        <v>0</v>
      </c>
      <c r="BI306" s="115">
        <f>IF(O306="nulová",K306,0)</f>
        <v>0</v>
      </c>
      <c r="BJ306" s="19" t="s">
        <v>96</v>
      </c>
      <c r="BK306" s="200">
        <f>ROUND(P306*H306,3)</f>
        <v>0</v>
      </c>
      <c r="BL306" s="19" t="s">
        <v>464</v>
      </c>
      <c r="BM306" s="199" t="s">
        <v>1559</v>
      </c>
    </row>
    <row r="307" spans="1:65" s="2" customFormat="1" ht="24.2" customHeight="1">
      <c r="A307" s="37"/>
      <c r="B307" s="153"/>
      <c r="C307" s="233" t="s">
        <v>731</v>
      </c>
      <c r="D307" s="233" t="s">
        <v>483</v>
      </c>
      <c r="E307" s="234" t="s">
        <v>1560</v>
      </c>
      <c r="F307" s="235" t="s">
        <v>1561</v>
      </c>
      <c r="G307" s="236" t="s">
        <v>646</v>
      </c>
      <c r="H307" s="237">
        <v>57</v>
      </c>
      <c r="I307" s="238"/>
      <c r="J307" s="239"/>
      <c r="K307" s="237">
        <f>ROUND(P307*H307,3)</f>
        <v>0</v>
      </c>
      <c r="L307" s="239"/>
      <c r="M307" s="240"/>
      <c r="N307" s="241" t="s">
        <v>1</v>
      </c>
      <c r="O307" s="195" t="s">
        <v>47</v>
      </c>
      <c r="P307" s="196">
        <f>I307+J307</f>
        <v>0</v>
      </c>
      <c r="Q307" s="196">
        <f>ROUND(I307*H307,3)</f>
        <v>0</v>
      </c>
      <c r="R307" s="196">
        <f>ROUND(J307*H307,3)</f>
        <v>0</v>
      </c>
      <c r="S307" s="66"/>
      <c r="T307" s="197">
        <f>S307*H307</f>
        <v>0</v>
      </c>
      <c r="U307" s="197">
        <v>3.8000000000000002E-4</v>
      </c>
      <c r="V307" s="197">
        <f>U307*H307</f>
        <v>2.1660000000000002E-2</v>
      </c>
      <c r="W307" s="197">
        <v>0</v>
      </c>
      <c r="X307" s="198">
        <f>W307*H307</f>
        <v>0</v>
      </c>
      <c r="Y307" s="37"/>
      <c r="Z307" s="37"/>
      <c r="AA307" s="37"/>
      <c r="AB307" s="37"/>
      <c r="AC307" s="37"/>
      <c r="AD307" s="37"/>
      <c r="AE307" s="37"/>
      <c r="AR307" s="199" t="s">
        <v>595</v>
      </c>
      <c r="AT307" s="199" t="s">
        <v>483</v>
      </c>
      <c r="AU307" s="199" t="s">
        <v>96</v>
      </c>
      <c r="AY307" s="19" t="s">
        <v>329</v>
      </c>
      <c r="BE307" s="115">
        <f>IF(O307="základná",K307,0)</f>
        <v>0</v>
      </c>
      <c r="BF307" s="115">
        <f>IF(O307="znížená",K307,0)</f>
        <v>0</v>
      </c>
      <c r="BG307" s="115">
        <f>IF(O307="zákl. prenesená",K307,0)</f>
        <v>0</v>
      </c>
      <c r="BH307" s="115">
        <f>IF(O307="zníž. prenesená",K307,0)</f>
        <v>0</v>
      </c>
      <c r="BI307" s="115">
        <f>IF(O307="nulová",K307,0)</f>
        <v>0</v>
      </c>
      <c r="BJ307" s="19" t="s">
        <v>96</v>
      </c>
      <c r="BK307" s="200">
        <f>ROUND(P307*H307,3)</f>
        <v>0</v>
      </c>
      <c r="BL307" s="19" t="s">
        <v>464</v>
      </c>
      <c r="BM307" s="199" t="s">
        <v>1562</v>
      </c>
    </row>
    <row r="308" spans="1:65" s="2" customFormat="1" ht="37.9" customHeight="1">
      <c r="A308" s="37"/>
      <c r="B308" s="153"/>
      <c r="C308" s="233" t="s">
        <v>743</v>
      </c>
      <c r="D308" s="233" t="s">
        <v>483</v>
      </c>
      <c r="E308" s="234" t="s">
        <v>1563</v>
      </c>
      <c r="F308" s="235" t="s">
        <v>1564</v>
      </c>
      <c r="G308" s="236" t="s">
        <v>646</v>
      </c>
      <c r="H308" s="237">
        <v>285</v>
      </c>
      <c r="I308" s="238"/>
      <c r="J308" s="239"/>
      <c r="K308" s="237">
        <f>ROUND(P308*H308,3)</f>
        <v>0</v>
      </c>
      <c r="L308" s="239"/>
      <c r="M308" s="240"/>
      <c r="N308" s="241" t="s">
        <v>1</v>
      </c>
      <c r="O308" s="195" t="s">
        <v>47</v>
      </c>
      <c r="P308" s="196">
        <f>I308+J308</f>
        <v>0</v>
      </c>
      <c r="Q308" s="196">
        <f>ROUND(I308*H308,3)</f>
        <v>0</v>
      </c>
      <c r="R308" s="196">
        <f>ROUND(J308*H308,3)</f>
        <v>0</v>
      </c>
      <c r="S308" s="66"/>
      <c r="T308" s="197">
        <f>S308*H308</f>
        <v>0</v>
      </c>
      <c r="U308" s="197">
        <v>2.9999999999999997E-4</v>
      </c>
      <c r="V308" s="197">
        <f>U308*H308</f>
        <v>8.5499999999999993E-2</v>
      </c>
      <c r="W308" s="197">
        <v>0</v>
      </c>
      <c r="X308" s="198">
        <f>W308*H308</f>
        <v>0</v>
      </c>
      <c r="Y308" s="37"/>
      <c r="Z308" s="37"/>
      <c r="AA308" s="37"/>
      <c r="AB308" s="37"/>
      <c r="AC308" s="37"/>
      <c r="AD308" s="37"/>
      <c r="AE308" s="37"/>
      <c r="AR308" s="199" t="s">
        <v>595</v>
      </c>
      <c r="AT308" s="199" t="s">
        <v>483</v>
      </c>
      <c r="AU308" s="199" t="s">
        <v>96</v>
      </c>
      <c r="AY308" s="19" t="s">
        <v>329</v>
      </c>
      <c r="BE308" s="115">
        <f>IF(O308="základná",K308,0)</f>
        <v>0</v>
      </c>
      <c r="BF308" s="115">
        <f>IF(O308="znížená",K308,0)</f>
        <v>0</v>
      </c>
      <c r="BG308" s="115">
        <f>IF(O308="zákl. prenesená",K308,0)</f>
        <v>0</v>
      </c>
      <c r="BH308" s="115">
        <f>IF(O308="zníž. prenesená",K308,0)</f>
        <v>0</v>
      </c>
      <c r="BI308" s="115">
        <f>IF(O308="nulová",K308,0)</f>
        <v>0</v>
      </c>
      <c r="BJ308" s="19" t="s">
        <v>96</v>
      </c>
      <c r="BK308" s="200">
        <f>ROUND(P308*H308,3)</f>
        <v>0</v>
      </c>
      <c r="BL308" s="19" t="s">
        <v>464</v>
      </c>
      <c r="BM308" s="199" t="s">
        <v>1565</v>
      </c>
    </row>
    <row r="309" spans="1:65" s="2" customFormat="1" ht="24.2" customHeight="1">
      <c r="A309" s="37"/>
      <c r="B309" s="153"/>
      <c r="C309" s="233" t="s">
        <v>751</v>
      </c>
      <c r="D309" s="233" t="s">
        <v>483</v>
      </c>
      <c r="E309" s="234" t="s">
        <v>1566</v>
      </c>
      <c r="F309" s="235" t="s">
        <v>1519</v>
      </c>
      <c r="G309" s="236" t="s">
        <v>646</v>
      </c>
      <c r="H309" s="237">
        <v>285</v>
      </c>
      <c r="I309" s="238"/>
      <c r="J309" s="239"/>
      <c r="K309" s="237">
        <f>ROUND(P309*H309,3)</f>
        <v>0</v>
      </c>
      <c r="L309" s="239"/>
      <c r="M309" s="240"/>
      <c r="N309" s="241" t="s">
        <v>1</v>
      </c>
      <c r="O309" s="195" t="s">
        <v>47</v>
      </c>
      <c r="P309" s="196">
        <f>I309+J309</f>
        <v>0</v>
      </c>
      <c r="Q309" s="196">
        <f>ROUND(I309*H309,3)</f>
        <v>0</v>
      </c>
      <c r="R309" s="196">
        <f>ROUND(J309*H309,3)</f>
        <v>0</v>
      </c>
      <c r="S309" s="66"/>
      <c r="T309" s="197">
        <f>S309*H309</f>
        <v>0</v>
      </c>
      <c r="U309" s="197">
        <v>4.0000000000000002E-4</v>
      </c>
      <c r="V309" s="197">
        <f>U309*H309</f>
        <v>0.114</v>
      </c>
      <c r="W309" s="197">
        <v>0</v>
      </c>
      <c r="X309" s="198">
        <f>W309*H309</f>
        <v>0</v>
      </c>
      <c r="Y309" s="37"/>
      <c r="Z309" s="37"/>
      <c r="AA309" s="37"/>
      <c r="AB309" s="37"/>
      <c r="AC309" s="37"/>
      <c r="AD309" s="37"/>
      <c r="AE309" s="37"/>
      <c r="AR309" s="199" t="s">
        <v>595</v>
      </c>
      <c r="AT309" s="199" t="s">
        <v>483</v>
      </c>
      <c r="AU309" s="199" t="s">
        <v>96</v>
      </c>
      <c r="AY309" s="19" t="s">
        <v>329</v>
      </c>
      <c r="BE309" s="115">
        <f>IF(O309="základná",K309,0)</f>
        <v>0</v>
      </c>
      <c r="BF309" s="115">
        <f>IF(O309="znížená",K309,0)</f>
        <v>0</v>
      </c>
      <c r="BG309" s="115">
        <f>IF(O309="zákl. prenesená",K309,0)</f>
        <v>0</v>
      </c>
      <c r="BH309" s="115">
        <f>IF(O309="zníž. prenesená",K309,0)</f>
        <v>0</v>
      </c>
      <c r="BI309" s="115">
        <f>IF(O309="nulová",K309,0)</f>
        <v>0</v>
      </c>
      <c r="BJ309" s="19" t="s">
        <v>96</v>
      </c>
      <c r="BK309" s="200">
        <f>ROUND(P309*H309,3)</f>
        <v>0</v>
      </c>
      <c r="BL309" s="19" t="s">
        <v>464</v>
      </c>
      <c r="BM309" s="199" t="s">
        <v>1567</v>
      </c>
    </row>
    <row r="310" spans="1:65" s="2" customFormat="1" ht="24.2" customHeight="1">
      <c r="A310" s="37"/>
      <c r="B310" s="153"/>
      <c r="C310" s="187" t="s">
        <v>755</v>
      </c>
      <c r="D310" s="187" t="s">
        <v>331</v>
      </c>
      <c r="E310" s="188" t="s">
        <v>1568</v>
      </c>
      <c r="F310" s="189" t="s">
        <v>1569</v>
      </c>
      <c r="G310" s="190" t="s">
        <v>646</v>
      </c>
      <c r="H310" s="191">
        <v>22</v>
      </c>
      <c r="I310" s="192"/>
      <c r="J310" s="192"/>
      <c r="K310" s="191">
        <f>ROUND(P310*H310,3)</f>
        <v>0</v>
      </c>
      <c r="L310" s="193"/>
      <c r="M310" s="38"/>
      <c r="N310" s="194" t="s">
        <v>1</v>
      </c>
      <c r="O310" s="195" t="s">
        <v>47</v>
      </c>
      <c r="P310" s="196">
        <f>I310+J310</f>
        <v>0</v>
      </c>
      <c r="Q310" s="196">
        <f>ROUND(I310*H310,3)</f>
        <v>0</v>
      </c>
      <c r="R310" s="196">
        <f>ROUND(J310*H310,3)</f>
        <v>0</v>
      </c>
      <c r="S310" s="66"/>
      <c r="T310" s="197">
        <f>S310*H310</f>
        <v>0</v>
      </c>
      <c r="U310" s="197">
        <v>1.0000000000000001E-5</v>
      </c>
      <c r="V310" s="197">
        <f>U310*H310</f>
        <v>2.2000000000000001E-4</v>
      </c>
      <c r="W310" s="197">
        <v>0</v>
      </c>
      <c r="X310" s="198">
        <f>W310*H310</f>
        <v>0</v>
      </c>
      <c r="Y310" s="37"/>
      <c r="Z310" s="37"/>
      <c r="AA310" s="37"/>
      <c r="AB310" s="37"/>
      <c r="AC310" s="37"/>
      <c r="AD310" s="37"/>
      <c r="AE310" s="37"/>
      <c r="AR310" s="199" t="s">
        <v>464</v>
      </c>
      <c r="AT310" s="199" t="s">
        <v>331</v>
      </c>
      <c r="AU310" s="199" t="s">
        <v>96</v>
      </c>
      <c r="AY310" s="19" t="s">
        <v>329</v>
      </c>
      <c r="BE310" s="115">
        <f>IF(O310="základná",K310,0)</f>
        <v>0</v>
      </c>
      <c r="BF310" s="115">
        <f>IF(O310="znížená",K310,0)</f>
        <v>0</v>
      </c>
      <c r="BG310" s="115">
        <f>IF(O310="zákl. prenesená",K310,0)</f>
        <v>0</v>
      </c>
      <c r="BH310" s="115">
        <f>IF(O310="zníž. prenesená",K310,0)</f>
        <v>0</v>
      </c>
      <c r="BI310" s="115">
        <f>IF(O310="nulová",K310,0)</f>
        <v>0</v>
      </c>
      <c r="BJ310" s="19" t="s">
        <v>96</v>
      </c>
      <c r="BK310" s="200">
        <f>ROUND(P310*H310,3)</f>
        <v>0</v>
      </c>
      <c r="BL310" s="19" t="s">
        <v>464</v>
      </c>
      <c r="BM310" s="199" t="s">
        <v>1570</v>
      </c>
    </row>
    <row r="311" spans="1:65" s="14" customFormat="1" ht="11.25">
      <c r="B311" s="210"/>
      <c r="D311" s="202" t="s">
        <v>348</v>
      </c>
      <c r="E311" s="211" t="s">
        <v>1</v>
      </c>
      <c r="F311" s="212" t="s">
        <v>1494</v>
      </c>
      <c r="H311" s="211" t="s">
        <v>1</v>
      </c>
      <c r="I311" s="213"/>
      <c r="J311" s="213"/>
      <c r="M311" s="210"/>
      <c r="N311" s="214"/>
      <c r="O311" s="215"/>
      <c r="P311" s="215"/>
      <c r="Q311" s="215"/>
      <c r="R311" s="215"/>
      <c r="S311" s="215"/>
      <c r="T311" s="215"/>
      <c r="U311" s="215"/>
      <c r="V311" s="215"/>
      <c r="W311" s="215"/>
      <c r="X311" s="216"/>
      <c r="AT311" s="211" t="s">
        <v>348</v>
      </c>
      <c r="AU311" s="211" t="s">
        <v>96</v>
      </c>
      <c r="AV311" s="14" t="s">
        <v>90</v>
      </c>
      <c r="AW311" s="14" t="s">
        <v>4</v>
      </c>
      <c r="AX311" s="14" t="s">
        <v>83</v>
      </c>
      <c r="AY311" s="211" t="s">
        <v>329</v>
      </c>
    </row>
    <row r="312" spans="1:65" s="13" customFormat="1" ht="11.25">
      <c r="B312" s="201"/>
      <c r="D312" s="202" t="s">
        <v>348</v>
      </c>
      <c r="E312" s="203" t="s">
        <v>1</v>
      </c>
      <c r="F312" s="204" t="s">
        <v>364</v>
      </c>
      <c r="H312" s="205">
        <v>8</v>
      </c>
      <c r="I312" s="206"/>
      <c r="J312" s="206"/>
      <c r="M312" s="201"/>
      <c r="N312" s="207"/>
      <c r="O312" s="208"/>
      <c r="P312" s="208"/>
      <c r="Q312" s="208"/>
      <c r="R312" s="208"/>
      <c r="S312" s="208"/>
      <c r="T312" s="208"/>
      <c r="U312" s="208"/>
      <c r="V312" s="208"/>
      <c r="W312" s="208"/>
      <c r="X312" s="209"/>
      <c r="AT312" s="203" t="s">
        <v>348</v>
      </c>
      <c r="AU312" s="203" t="s">
        <v>96</v>
      </c>
      <c r="AV312" s="13" t="s">
        <v>96</v>
      </c>
      <c r="AW312" s="13" t="s">
        <v>4</v>
      </c>
      <c r="AX312" s="13" t="s">
        <v>83</v>
      </c>
      <c r="AY312" s="203" t="s">
        <v>329</v>
      </c>
    </row>
    <row r="313" spans="1:65" s="14" customFormat="1" ht="11.25">
      <c r="B313" s="210"/>
      <c r="D313" s="202" t="s">
        <v>348</v>
      </c>
      <c r="E313" s="211" t="s">
        <v>1</v>
      </c>
      <c r="F313" s="212" t="s">
        <v>1496</v>
      </c>
      <c r="H313" s="211" t="s">
        <v>1</v>
      </c>
      <c r="I313" s="213"/>
      <c r="J313" s="213"/>
      <c r="M313" s="210"/>
      <c r="N313" s="214"/>
      <c r="O313" s="215"/>
      <c r="P313" s="215"/>
      <c r="Q313" s="215"/>
      <c r="R313" s="215"/>
      <c r="S313" s="215"/>
      <c r="T313" s="215"/>
      <c r="U313" s="215"/>
      <c r="V313" s="215"/>
      <c r="W313" s="215"/>
      <c r="X313" s="216"/>
      <c r="AT313" s="211" t="s">
        <v>348</v>
      </c>
      <c r="AU313" s="211" t="s">
        <v>96</v>
      </c>
      <c r="AV313" s="14" t="s">
        <v>90</v>
      </c>
      <c r="AW313" s="14" t="s">
        <v>4</v>
      </c>
      <c r="AX313" s="14" t="s">
        <v>83</v>
      </c>
      <c r="AY313" s="211" t="s">
        <v>329</v>
      </c>
    </row>
    <row r="314" spans="1:65" s="13" customFormat="1" ht="11.25">
      <c r="B314" s="201"/>
      <c r="D314" s="202" t="s">
        <v>348</v>
      </c>
      <c r="E314" s="203" t="s">
        <v>1</v>
      </c>
      <c r="F314" s="204" t="s">
        <v>364</v>
      </c>
      <c r="H314" s="205">
        <v>8</v>
      </c>
      <c r="I314" s="206"/>
      <c r="J314" s="206"/>
      <c r="M314" s="201"/>
      <c r="N314" s="207"/>
      <c r="O314" s="208"/>
      <c r="P314" s="208"/>
      <c r="Q314" s="208"/>
      <c r="R314" s="208"/>
      <c r="S314" s="208"/>
      <c r="T314" s="208"/>
      <c r="U314" s="208"/>
      <c r="V314" s="208"/>
      <c r="W314" s="208"/>
      <c r="X314" s="209"/>
      <c r="AT314" s="203" t="s">
        <v>348</v>
      </c>
      <c r="AU314" s="203" t="s">
        <v>96</v>
      </c>
      <c r="AV314" s="13" t="s">
        <v>96</v>
      </c>
      <c r="AW314" s="13" t="s">
        <v>4</v>
      </c>
      <c r="AX314" s="13" t="s">
        <v>83</v>
      </c>
      <c r="AY314" s="203" t="s">
        <v>329</v>
      </c>
    </row>
    <row r="315" spans="1:65" s="14" customFormat="1" ht="11.25">
      <c r="B315" s="210"/>
      <c r="D315" s="202" t="s">
        <v>348</v>
      </c>
      <c r="E315" s="211" t="s">
        <v>1</v>
      </c>
      <c r="F315" s="212" t="s">
        <v>1522</v>
      </c>
      <c r="H315" s="211" t="s">
        <v>1</v>
      </c>
      <c r="I315" s="213"/>
      <c r="J315" s="213"/>
      <c r="M315" s="210"/>
      <c r="N315" s="214"/>
      <c r="O315" s="215"/>
      <c r="P315" s="215"/>
      <c r="Q315" s="215"/>
      <c r="R315" s="215"/>
      <c r="S315" s="215"/>
      <c r="T315" s="215"/>
      <c r="U315" s="215"/>
      <c r="V315" s="215"/>
      <c r="W315" s="215"/>
      <c r="X315" s="216"/>
      <c r="AT315" s="211" t="s">
        <v>348</v>
      </c>
      <c r="AU315" s="211" t="s">
        <v>96</v>
      </c>
      <c r="AV315" s="14" t="s">
        <v>90</v>
      </c>
      <c r="AW315" s="14" t="s">
        <v>4</v>
      </c>
      <c r="AX315" s="14" t="s">
        <v>83</v>
      </c>
      <c r="AY315" s="211" t="s">
        <v>329</v>
      </c>
    </row>
    <row r="316" spans="1:65" s="13" customFormat="1" ht="11.25">
      <c r="B316" s="201"/>
      <c r="D316" s="202" t="s">
        <v>348</v>
      </c>
      <c r="E316" s="203" t="s">
        <v>1</v>
      </c>
      <c r="F316" s="204" t="s">
        <v>355</v>
      </c>
      <c r="H316" s="205">
        <v>6</v>
      </c>
      <c r="I316" s="206"/>
      <c r="J316" s="206"/>
      <c r="M316" s="201"/>
      <c r="N316" s="207"/>
      <c r="O316" s="208"/>
      <c r="P316" s="208"/>
      <c r="Q316" s="208"/>
      <c r="R316" s="208"/>
      <c r="S316" s="208"/>
      <c r="T316" s="208"/>
      <c r="U316" s="208"/>
      <c r="V316" s="208"/>
      <c r="W316" s="208"/>
      <c r="X316" s="209"/>
      <c r="AT316" s="203" t="s">
        <v>348</v>
      </c>
      <c r="AU316" s="203" t="s">
        <v>96</v>
      </c>
      <c r="AV316" s="13" t="s">
        <v>96</v>
      </c>
      <c r="AW316" s="13" t="s">
        <v>4</v>
      </c>
      <c r="AX316" s="13" t="s">
        <v>83</v>
      </c>
      <c r="AY316" s="203" t="s">
        <v>329</v>
      </c>
    </row>
    <row r="317" spans="1:65" s="15" customFormat="1" ht="11.25">
      <c r="B317" s="217"/>
      <c r="D317" s="202" t="s">
        <v>348</v>
      </c>
      <c r="E317" s="218" t="s">
        <v>1</v>
      </c>
      <c r="F317" s="219" t="s">
        <v>380</v>
      </c>
      <c r="H317" s="220">
        <v>22</v>
      </c>
      <c r="I317" s="221"/>
      <c r="J317" s="221"/>
      <c r="M317" s="217"/>
      <c r="N317" s="222"/>
      <c r="O317" s="223"/>
      <c r="P317" s="223"/>
      <c r="Q317" s="223"/>
      <c r="R317" s="223"/>
      <c r="S317" s="223"/>
      <c r="T317" s="223"/>
      <c r="U317" s="223"/>
      <c r="V317" s="223"/>
      <c r="W317" s="223"/>
      <c r="X317" s="224"/>
      <c r="AT317" s="218" t="s">
        <v>348</v>
      </c>
      <c r="AU317" s="218" t="s">
        <v>96</v>
      </c>
      <c r="AV317" s="15" t="s">
        <v>335</v>
      </c>
      <c r="AW317" s="15" t="s">
        <v>4</v>
      </c>
      <c r="AX317" s="15" t="s">
        <v>90</v>
      </c>
      <c r="AY317" s="218" t="s">
        <v>329</v>
      </c>
    </row>
    <row r="318" spans="1:65" s="2" customFormat="1" ht="24.2" customHeight="1">
      <c r="A318" s="37"/>
      <c r="B318" s="153"/>
      <c r="C318" s="233" t="s">
        <v>761</v>
      </c>
      <c r="D318" s="233" t="s">
        <v>483</v>
      </c>
      <c r="E318" s="234" t="s">
        <v>1571</v>
      </c>
      <c r="F318" s="235" t="s">
        <v>1572</v>
      </c>
      <c r="G318" s="236" t="s">
        <v>334</v>
      </c>
      <c r="H318" s="237">
        <v>0.88</v>
      </c>
      <c r="I318" s="238"/>
      <c r="J318" s="239"/>
      <c r="K318" s="237">
        <f>ROUND(P318*H318,3)</f>
        <v>0</v>
      </c>
      <c r="L318" s="239"/>
      <c r="M318" s="240"/>
      <c r="N318" s="241" t="s">
        <v>1</v>
      </c>
      <c r="O318" s="195" t="s">
        <v>47</v>
      </c>
      <c r="P318" s="196">
        <f>I318+J318</f>
        <v>0</v>
      </c>
      <c r="Q318" s="196">
        <f>ROUND(I318*H318,3)</f>
        <v>0</v>
      </c>
      <c r="R318" s="196">
        <f>ROUND(J318*H318,3)</f>
        <v>0</v>
      </c>
      <c r="S318" s="66"/>
      <c r="T318" s="197">
        <f>S318*H318</f>
        <v>0</v>
      </c>
      <c r="U318" s="197">
        <v>2.2000000000000001E-3</v>
      </c>
      <c r="V318" s="197">
        <f>U318*H318</f>
        <v>1.9360000000000002E-3</v>
      </c>
      <c r="W318" s="197">
        <v>0</v>
      </c>
      <c r="X318" s="198">
        <f>W318*H318</f>
        <v>0</v>
      </c>
      <c r="Y318" s="37"/>
      <c r="Z318" s="37"/>
      <c r="AA318" s="37"/>
      <c r="AB318" s="37"/>
      <c r="AC318" s="37"/>
      <c r="AD318" s="37"/>
      <c r="AE318" s="37"/>
      <c r="AR318" s="199" t="s">
        <v>595</v>
      </c>
      <c r="AT318" s="199" t="s">
        <v>483</v>
      </c>
      <c r="AU318" s="199" t="s">
        <v>96</v>
      </c>
      <c r="AY318" s="19" t="s">
        <v>329</v>
      </c>
      <c r="BE318" s="115">
        <f>IF(O318="základná",K318,0)</f>
        <v>0</v>
      </c>
      <c r="BF318" s="115">
        <f>IF(O318="znížená",K318,0)</f>
        <v>0</v>
      </c>
      <c r="BG318" s="115">
        <f>IF(O318="zákl. prenesená",K318,0)</f>
        <v>0</v>
      </c>
      <c r="BH318" s="115">
        <f>IF(O318="zníž. prenesená",K318,0)</f>
        <v>0</v>
      </c>
      <c r="BI318" s="115">
        <f>IF(O318="nulová",K318,0)</f>
        <v>0</v>
      </c>
      <c r="BJ318" s="19" t="s">
        <v>96</v>
      </c>
      <c r="BK318" s="200">
        <f>ROUND(P318*H318,3)</f>
        <v>0</v>
      </c>
      <c r="BL318" s="19" t="s">
        <v>464</v>
      </c>
      <c r="BM318" s="199" t="s">
        <v>1573</v>
      </c>
    </row>
    <row r="319" spans="1:65" s="13" customFormat="1" ht="11.25">
      <c r="B319" s="201"/>
      <c r="D319" s="202" t="s">
        <v>348</v>
      </c>
      <c r="F319" s="204" t="s">
        <v>1574</v>
      </c>
      <c r="H319" s="205">
        <v>0.88</v>
      </c>
      <c r="I319" s="206"/>
      <c r="J319" s="206"/>
      <c r="M319" s="201"/>
      <c r="N319" s="207"/>
      <c r="O319" s="208"/>
      <c r="P319" s="208"/>
      <c r="Q319" s="208"/>
      <c r="R319" s="208"/>
      <c r="S319" s="208"/>
      <c r="T319" s="208"/>
      <c r="U319" s="208"/>
      <c r="V319" s="208"/>
      <c r="W319" s="208"/>
      <c r="X319" s="209"/>
      <c r="AT319" s="203" t="s">
        <v>348</v>
      </c>
      <c r="AU319" s="203" t="s">
        <v>96</v>
      </c>
      <c r="AV319" s="13" t="s">
        <v>96</v>
      </c>
      <c r="AW319" s="13" t="s">
        <v>3</v>
      </c>
      <c r="AX319" s="13" t="s">
        <v>90</v>
      </c>
      <c r="AY319" s="203" t="s">
        <v>329</v>
      </c>
    </row>
    <row r="320" spans="1:65" s="2" customFormat="1" ht="37.9" customHeight="1">
      <c r="A320" s="37"/>
      <c r="B320" s="153"/>
      <c r="C320" s="187" t="s">
        <v>769</v>
      </c>
      <c r="D320" s="187" t="s">
        <v>331</v>
      </c>
      <c r="E320" s="188" t="s">
        <v>1575</v>
      </c>
      <c r="F320" s="189" t="s">
        <v>1576</v>
      </c>
      <c r="G320" s="190" t="s">
        <v>342</v>
      </c>
      <c r="H320" s="191">
        <v>280.57</v>
      </c>
      <c r="I320" s="192"/>
      <c r="J320" s="192"/>
      <c r="K320" s="191">
        <f>ROUND(P320*H320,3)</f>
        <v>0</v>
      </c>
      <c r="L320" s="193"/>
      <c r="M320" s="38"/>
      <c r="N320" s="194" t="s">
        <v>1</v>
      </c>
      <c r="O320" s="195" t="s">
        <v>47</v>
      </c>
      <c r="P320" s="196">
        <f>I320+J320</f>
        <v>0</v>
      </c>
      <c r="Q320" s="196">
        <f>ROUND(I320*H320,3)</f>
        <v>0</v>
      </c>
      <c r="R320" s="196">
        <f>ROUND(J320*H320,3)</f>
        <v>0</v>
      </c>
      <c r="S320" s="66"/>
      <c r="T320" s="197">
        <f>S320*H320</f>
        <v>0</v>
      </c>
      <c r="U320" s="197">
        <v>3.0000000000000001E-5</v>
      </c>
      <c r="V320" s="197">
        <f>U320*H320</f>
        <v>8.4171000000000003E-3</v>
      </c>
      <c r="W320" s="197">
        <v>0</v>
      </c>
      <c r="X320" s="198">
        <f>W320*H320</f>
        <v>0</v>
      </c>
      <c r="Y320" s="37"/>
      <c r="Z320" s="37"/>
      <c r="AA320" s="37"/>
      <c r="AB320" s="37"/>
      <c r="AC320" s="37"/>
      <c r="AD320" s="37"/>
      <c r="AE320" s="37"/>
      <c r="AR320" s="199" t="s">
        <v>464</v>
      </c>
      <c r="AT320" s="199" t="s">
        <v>331</v>
      </c>
      <c r="AU320" s="199" t="s">
        <v>96</v>
      </c>
      <c r="AY320" s="19" t="s">
        <v>329</v>
      </c>
      <c r="BE320" s="115">
        <f>IF(O320="základná",K320,0)</f>
        <v>0</v>
      </c>
      <c r="BF320" s="115">
        <f>IF(O320="znížená",K320,0)</f>
        <v>0</v>
      </c>
      <c r="BG320" s="115">
        <f>IF(O320="zákl. prenesená",K320,0)</f>
        <v>0</v>
      </c>
      <c r="BH320" s="115">
        <f>IF(O320="zníž. prenesená",K320,0)</f>
        <v>0</v>
      </c>
      <c r="BI320" s="115">
        <f>IF(O320="nulová",K320,0)</f>
        <v>0</v>
      </c>
      <c r="BJ320" s="19" t="s">
        <v>96</v>
      </c>
      <c r="BK320" s="200">
        <f>ROUND(P320*H320,3)</f>
        <v>0</v>
      </c>
      <c r="BL320" s="19" t="s">
        <v>464</v>
      </c>
      <c r="BM320" s="199" t="s">
        <v>1577</v>
      </c>
    </row>
    <row r="321" spans="1:65" s="14" customFormat="1" ht="11.25">
      <c r="B321" s="210"/>
      <c r="D321" s="202" t="s">
        <v>348</v>
      </c>
      <c r="E321" s="211" t="s">
        <v>1</v>
      </c>
      <c r="F321" s="212" t="s">
        <v>1498</v>
      </c>
      <c r="H321" s="211" t="s">
        <v>1</v>
      </c>
      <c r="I321" s="213"/>
      <c r="J321" s="213"/>
      <c r="M321" s="210"/>
      <c r="N321" s="214"/>
      <c r="O321" s="215"/>
      <c r="P321" s="215"/>
      <c r="Q321" s="215"/>
      <c r="R321" s="215"/>
      <c r="S321" s="215"/>
      <c r="T321" s="215"/>
      <c r="U321" s="215"/>
      <c r="V321" s="215"/>
      <c r="W321" s="215"/>
      <c r="X321" s="216"/>
      <c r="AT321" s="211" t="s">
        <v>348</v>
      </c>
      <c r="AU321" s="211" t="s">
        <v>96</v>
      </c>
      <c r="AV321" s="14" t="s">
        <v>90</v>
      </c>
      <c r="AW321" s="14" t="s">
        <v>4</v>
      </c>
      <c r="AX321" s="14" t="s">
        <v>83</v>
      </c>
      <c r="AY321" s="211" t="s">
        <v>329</v>
      </c>
    </row>
    <row r="322" spans="1:65" s="13" customFormat="1" ht="11.25">
      <c r="B322" s="201"/>
      <c r="D322" s="202" t="s">
        <v>348</v>
      </c>
      <c r="E322" s="203" t="s">
        <v>1</v>
      </c>
      <c r="F322" s="204" t="s">
        <v>1578</v>
      </c>
      <c r="H322" s="205">
        <v>123.5</v>
      </c>
      <c r="I322" s="206"/>
      <c r="J322" s="206"/>
      <c r="M322" s="201"/>
      <c r="N322" s="207"/>
      <c r="O322" s="208"/>
      <c r="P322" s="208"/>
      <c r="Q322" s="208"/>
      <c r="R322" s="208"/>
      <c r="S322" s="208"/>
      <c r="T322" s="208"/>
      <c r="U322" s="208"/>
      <c r="V322" s="208"/>
      <c r="W322" s="208"/>
      <c r="X322" s="209"/>
      <c r="AT322" s="203" t="s">
        <v>348</v>
      </c>
      <c r="AU322" s="203" t="s">
        <v>96</v>
      </c>
      <c r="AV322" s="13" t="s">
        <v>96</v>
      </c>
      <c r="AW322" s="13" t="s">
        <v>4</v>
      </c>
      <c r="AX322" s="13" t="s">
        <v>83</v>
      </c>
      <c r="AY322" s="203" t="s">
        <v>329</v>
      </c>
    </row>
    <row r="323" spans="1:65" s="13" customFormat="1" ht="11.25">
      <c r="B323" s="201"/>
      <c r="D323" s="202" t="s">
        <v>348</v>
      </c>
      <c r="E323" s="203" t="s">
        <v>1</v>
      </c>
      <c r="F323" s="204" t="s">
        <v>1579</v>
      </c>
      <c r="H323" s="205">
        <v>1.6</v>
      </c>
      <c r="I323" s="206"/>
      <c r="J323" s="206"/>
      <c r="M323" s="201"/>
      <c r="N323" s="207"/>
      <c r="O323" s="208"/>
      <c r="P323" s="208"/>
      <c r="Q323" s="208"/>
      <c r="R323" s="208"/>
      <c r="S323" s="208"/>
      <c r="T323" s="208"/>
      <c r="U323" s="208"/>
      <c r="V323" s="208"/>
      <c r="W323" s="208"/>
      <c r="X323" s="209"/>
      <c r="AT323" s="203" t="s">
        <v>348</v>
      </c>
      <c r="AU323" s="203" t="s">
        <v>96</v>
      </c>
      <c r="AV323" s="13" t="s">
        <v>96</v>
      </c>
      <c r="AW323" s="13" t="s">
        <v>4</v>
      </c>
      <c r="AX323" s="13" t="s">
        <v>83</v>
      </c>
      <c r="AY323" s="203" t="s">
        <v>329</v>
      </c>
    </row>
    <row r="324" spans="1:65" s="14" customFormat="1" ht="11.25">
      <c r="B324" s="210"/>
      <c r="D324" s="202" t="s">
        <v>348</v>
      </c>
      <c r="E324" s="211" t="s">
        <v>1</v>
      </c>
      <c r="F324" s="212" t="s">
        <v>1500</v>
      </c>
      <c r="H324" s="211" t="s">
        <v>1</v>
      </c>
      <c r="I324" s="213"/>
      <c r="J324" s="213"/>
      <c r="M324" s="210"/>
      <c r="N324" s="214"/>
      <c r="O324" s="215"/>
      <c r="P324" s="215"/>
      <c r="Q324" s="215"/>
      <c r="R324" s="215"/>
      <c r="S324" s="215"/>
      <c r="T324" s="215"/>
      <c r="U324" s="215"/>
      <c r="V324" s="215"/>
      <c r="W324" s="215"/>
      <c r="X324" s="216"/>
      <c r="AT324" s="211" t="s">
        <v>348</v>
      </c>
      <c r="AU324" s="211" t="s">
        <v>96</v>
      </c>
      <c r="AV324" s="14" t="s">
        <v>90</v>
      </c>
      <c r="AW324" s="14" t="s">
        <v>4</v>
      </c>
      <c r="AX324" s="14" t="s">
        <v>83</v>
      </c>
      <c r="AY324" s="211" t="s">
        <v>329</v>
      </c>
    </row>
    <row r="325" spans="1:65" s="13" customFormat="1" ht="11.25">
      <c r="B325" s="201"/>
      <c r="D325" s="202" t="s">
        <v>348</v>
      </c>
      <c r="E325" s="203" t="s">
        <v>1</v>
      </c>
      <c r="F325" s="204" t="s">
        <v>1580</v>
      </c>
      <c r="H325" s="205">
        <v>48.03</v>
      </c>
      <c r="I325" s="206"/>
      <c r="J325" s="206"/>
      <c r="M325" s="201"/>
      <c r="N325" s="207"/>
      <c r="O325" s="208"/>
      <c r="P325" s="208"/>
      <c r="Q325" s="208"/>
      <c r="R325" s="208"/>
      <c r="S325" s="208"/>
      <c r="T325" s="208"/>
      <c r="U325" s="208"/>
      <c r="V325" s="208"/>
      <c r="W325" s="208"/>
      <c r="X325" s="209"/>
      <c r="AT325" s="203" t="s">
        <v>348</v>
      </c>
      <c r="AU325" s="203" t="s">
        <v>96</v>
      </c>
      <c r="AV325" s="13" t="s">
        <v>96</v>
      </c>
      <c r="AW325" s="13" t="s">
        <v>4</v>
      </c>
      <c r="AX325" s="13" t="s">
        <v>83</v>
      </c>
      <c r="AY325" s="203" t="s">
        <v>329</v>
      </c>
    </row>
    <row r="326" spans="1:65" s="14" customFormat="1" ht="11.25">
      <c r="B326" s="210"/>
      <c r="D326" s="202" t="s">
        <v>348</v>
      </c>
      <c r="E326" s="211" t="s">
        <v>1</v>
      </c>
      <c r="F326" s="212" t="s">
        <v>1502</v>
      </c>
      <c r="H326" s="211" t="s">
        <v>1</v>
      </c>
      <c r="I326" s="213"/>
      <c r="J326" s="213"/>
      <c r="M326" s="210"/>
      <c r="N326" s="214"/>
      <c r="O326" s="215"/>
      <c r="P326" s="215"/>
      <c r="Q326" s="215"/>
      <c r="R326" s="215"/>
      <c r="S326" s="215"/>
      <c r="T326" s="215"/>
      <c r="U326" s="215"/>
      <c r="V326" s="215"/>
      <c r="W326" s="215"/>
      <c r="X326" s="216"/>
      <c r="AT326" s="211" t="s">
        <v>348</v>
      </c>
      <c r="AU326" s="211" t="s">
        <v>96</v>
      </c>
      <c r="AV326" s="14" t="s">
        <v>90</v>
      </c>
      <c r="AW326" s="14" t="s">
        <v>4</v>
      </c>
      <c r="AX326" s="14" t="s">
        <v>83</v>
      </c>
      <c r="AY326" s="211" t="s">
        <v>329</v>
      </c>
    </row>
    <row r="327" spans="1:65" s="13" customFormat="1" ht="11.25">
      <c r="B327" s="201"/>
      <c r="D327" s="202" t="s">
        <v>348</v>
      </c>
      <c r="E327" s="203" t="s">
        <v>1</v>
      </c>
      <c r="F327" s="204" t="s">
        <v>1581</v>
      </c>
      <c r="H327" s="205">
        <v>105.94</v>
      </c>
      <c r="I327" s="206"/>
      <c r="J327" s="206"/>
      <c r="M327" s="201"/>
      <c r="N327" s="207"/>
      <c r="O327" s="208"/>
      <c r="P327" s="208"/>
      <c r="Q327" s="208"/>
      <c r="R327" s="208"/>
      <c r="S327" s="208"/>
      <c r="T327" s="208"/>
      <c r="U327" s="208"/>
      <c r="V327" s="208"/>
      <c r="W327" s="208"/>
      <c r="X327" s="209"/>
      <c r="AT327" s="203" t="s">
        <v>348</v>
      </c>
      <c r="AU327" s="203" t="s">
        <v>96</v>
      </c>
      <c r="AV327" s="13" t="s">
        <v>96</v>
      </c>
      <c r="AW327" s="13" t="s">
        <v>4</v>
      </c>
      <c r="AX327" s="13" t="s">
        <v>83</v>
      </c>
      <c r="AY327" s="203" t="s">
        <v>329</v>
      </c>
    </row>
    <row r="328" spans="1:65" s="13" customFormat="1" ht="11.25">
      <c r="B328" s="201"/>
      <c r="D328" s="202" t="s">
        <v>348</v>
      </c>
      <c r="E328" s="203" t="s">
        <v>1</v>
      </c>
      <c r="F328" s="204" t="s">
        <v>1582</v>
      </c>
      <c r="H328" s="205">
        <v>1.5</v>
      </c>
      <c r="I328" s="206"/>
      <c r="J328" s="206"/>
      <c r="M328" s="201"/>
      <c r="N328" s="207"/>
      <c r="O328" s="208"/>
      <c r="P328" s="208"/>
      <c r="Q328" s="208"/>
      <c r="R328" s="208"/>
      <c r="S328" s="208"/>
      <c r="T328" s="208"/>
      <c r="U328" s="208"/>
      <c r="V328" s="208"/>
      <c r="W328" s="208"/>
      <c r="X328" s="209"/>
      <c r="AT328" s="203" t="s">
        <v>348</v>
      </c>
      <c r="AU328" s="203" t="s">
        <v>96</v>
      </c>
      <c r="AV328" s="13" t="s">
        <v>96</v>
      </c>
      <c r="AW328" s="13" t="s">
        <v>4</v>
      </c>
      <c r="AX328" s="13" t="s">
        <v>83</v>
      </c>
      <c r="AY328" s="203" t="s">
        <v>329</v>
      </c>
    </row>
    <row r="329" spans="1:65" s="15" customFormat="1" ht="11.25">
      <c r="B329" s="217"/>
      <c r="D329" s="202" t="s">
        <v>348</v>
      </c>
      <c r="E329" s="218" t="s">
        <v>1</v>
      </c>
      <c r="F329" s="219" t="s">
        <v>380</v>
      </c>
      <c r="H329" s="220">
        <v>280.57</v>
      </c>
      <c r="I329" s="221"/>
      <c r="J329" s="221"/>
      <c r="M329" s="217"/>
      <c r="N329" s="222"/>
      <c r="O329" s="223"/>
      <c r="P329" s="223"/>
      <c r="Q329" s="223"/>
      <c r="R329" s="223"/>
      <c r="S329" s="223"/>
      <c r="T329" s="223"/>
      <c r="U329" s="223"/>
      <c r="V329" s="223"/>
      <c r="W329" s="223"/>
      <c r="X329" s="224"/>
      <c r="AT329" s="218" t="s">
        <v>348</v>
      </c>
      <c r="AU329" s="218" t="s">
        <v>96</v>
      </c>
      <c r="AV329" s="15" t="s">
        <v>335</v>
      </c>
      <c r="AW329" s="15" t="s">
        <v>4</v>
      </c>
      <c r="AX329" s="15" t="s">
        <v>90</v>
      </c>
      <c r="AY329" s="218" t="s">
        <v>329</v>
      </c>
    </row>
    <row r="330" spans="1:65" s="2" customFormat="1" ht="24.2" customHeight="1">
      <c r="A330" s="37"/>
      <c r="B330" s="153"/>
      <c r="C330" s="233" t="s">
        <v>775</v>
      </c>
      <c r="D330" s="233" t="s">
        <v>483</v>
      </c>
      <c r="E330" s="234" t="s">
        <v>1514</v>
      </c>
      <c r="F330" s="235" t="s">
        <v>1515</v>
      </c>
      <c r="G330" s="236" t="s">
        <v>646</v>
      </c>
      <c r="H330" s="237">
        <v>140.285</v>
      </c>
      <c r="I330" s="238"/>
      <c r="J330" s="239"/>
      <c r="K330" s="237">
        <f>ROUND(P330*H330,3)</f>
        <v>0</v>
      </c>
      <c r="L330" s="239"/>
      <c r="M330" s="240"/>
      <c r="N330" s="241" t="s">
        <v>1</v>
      </c>
      <c r="O330" s="195" t="s">
        <v>47</v>
      </c>
      <c r="P330" s="196">
        <f>I330+J330</f>
        <v>0</v>
      </c>
      <c r="Q330" s="196">
        <f>ROUND(I330*H330,3)</f>
        <v>0</v>
      </c>
      <c r="R330" s="196">
        <f>ROUND(J330*H330,3)</f>
        <v>0</v>
      </c>
      <c r="S330" s="66"/>
      <c r="T330" s="197">
        <f>S330*H330</f>
        <v>0</v>
      </c>
      <c r="U330" s="197">
        <v>2.9999999999999997E-4</v>
      </c>
      <c r="V330" s="197">
        <f>U330*H330</f>
        <v>4.2085499999999998E-2</v>
      </c>
      <c r="W330" s="197">
        <v>0</v>
      </c>
      <c r="X330" s="198">
        <f>W330*H330</f>
        <v>0</v>
      </c>
      <c r="Y330" s="37"/>
      <c r="Z330" s="37"/>
      <c r="AA330" s="37"/>
      <c r="AB330" s="37"/>
      <c r="AC330" s="37"/>
      <c r="AD330" s="37"/>
      <c r="AE330" s="37"/>
      <c r="AR330" s="199" t="s">
        <v>595</v>
      </c>
      <c r="AT330" s="199" t="s">
        <v>483</v>
      </c>
      <c r="AU330" s="199" t="s">
        <v>96</v>
      </c>
      <c r="AY330" s="19" t="s">
        <v>329</v>
      </c>
      <c r="BE330" s="115">
        <f>IF(O330="základná",K330,0)</f>
        <v>0</v>
      </c>
      <c r="BF330" s="115">
        <f>IF(O330="znížená",K330,0)</f>
        <v>0</v>
      </c>
      <c r="BG330" s="115">
        <f>IF(O330="zákl. prenesená",K330,0)</f>
        <v>0</v>
      </c>
      <c r="BH330" s="115">
        <f>IF(O330="zníž. prenesená",K330,0)</f>
        <v>0</v>
      </c>
      <c r="BI330" s="115">
        <f>IF(O330="nulová",K330,0)</f>
        <v>0</v>
      </c>
      <c r="BJ330" s="19" t="s">
        <v>96</v>
      </c>
      <c r="BK330" s="200">
        <f>ROUND(P330*H330,3)</f>
        <v>0</v>
      </c>
      <c r="BL330" s="19" t="s">
        <v>464</v>
      </c>
      <c r="BM330" s="199" t="s">
        <v>1583</v>
      </c>
    </row>
    <row r="331" spans="1:65" s="2" customFormat="1" ht="24.2" customHeight="1">
      <c r="A331" s="37"/>
      <c r="B331" s="153"/>
      <c r="C331" s="233" t="s">
        <v>790</v>
      </c>
      <c r="D331" s="233" t="s">
        <v>483</v>
      </c>
      <c r="E331" s="234" t="s">
        <v>1584</v>
      </c>
      <c r="F331" s="235" t="s">
        <v>1585</v>
      </c>
      <c r="G331" s="236" t="s">
        <v>646</v>
      </c>
      <c r="H331" s="237">
        <v>140.285</v>
      </c>
      <c r="I331" s="238"/>
      <c r="J331" s="239"/>
      <c r="K331" s="237">
        <f>ROUND(P331*H331,3)</f>
        <v>0</v>
      </c>
      <c r="L331" s="239"/>
      <c r="M331" s="240"/>
      <c r="N331" s="241" t="s">
        <v>1</v>
      </c>
      <c r="O331" s="195" t="s">
        <v>47</v>
      </c>
      <c r="P331" s="196">
        <f>I331+J331</f>
        <v>0</v>
      </c>
      <c r="Q331" s="196">
        <f>ROUND(I331*H331,3)</f>
        <v>0</v>
      </c>
      <c r="R331" s="196">
        <f>ROUND(J331*H331,3)</f>
        <v>0</v>
      </c>
      <c r="S331" s="66"/>
      <c r="T331" s="197">
        <f>S331*H331</f>
        <v>0</v>
      </c>
      <c r="U331" s="197">
        <v>4.0000000000000002E-4</v>
      </c>
      <c r="V331" s="197">
        <f>U331*H331</f>
        <v>5.6114000000000004E-2</v>
      </c>
      <c r="W331" s="197">
        <v>0</v>
      </c>
      <c r="X331" s="198">
        <f>W331*H331</f>
        <v>0</v>
      </c>
      <c r="Y331" s="37"/>
      <c r="Z331" s="37"/>
      <c r="AA331" s="37"/>
      <c r="AB331" s="37"/>
      <c r="AC331" s="37"/>
      <c r="AD331" s="37"/>
      <c r="AE331" s="37"/>
      <c r="AR331" s="199" t="s">
        <v>595</v>
      </c>
      <c r="AT331" s="199" t="s">
        <v>483</v>
      </c>
      <c r="AU331" s="199" t="s">
        <v>96</v>
      </c>
      <c r="AY331" s="19" t="s">
        <v>329</v>
      </c>
      <c r="BE331" s="115">
        <f>IF(O331="základná",K331,0)</f>
        <v>0</v>
      </c>
      <c r="BF331" s="115">
        <f>IF(O331="znížená",K331,0)</f>
        <v>0</v>
      </c>
      <c r="BG331" s="115">
        <f>IF(O331="zákl. prenesená",K331,0)</f>
        <v>0</v>
      </c>
      <c r="BH331" s="115">
        <f>IF(O331="zníž. prenesená",K331,0)</f>
        <v>0</v>
      </c>
      <c r="BI331" s="115">
        <f>IF(O331="nulová",K331,0)</f>
        <v>0</v>
      </c>
      <c r="BJ331" s="19" t="s">
        <v>96</v>
      </c>
      <c r="BK331" s="200">
        <f>ROUND(P331*H331,3)</f>
        <v>0</v>
      </c>
      <c r="BL331" s="19" t="s">
        <v>464</v>
      </c>
      <c r="BM331" s="199" t="s">
        <v>1586</v>
      </c>
    </row>
    <row r="332" spans="1:65" s="2" customFormat="1" ht="33" customHeight="1">
      <c r="A332" s="37"/>
      <c r="B332" s="153"/>
      <c r="C332" s="187" t="s">
        <v>795</v>
      </c>
      <c r="D332" s="187" t="s">
        <v>331</v>
      </c>
      <c r="E332" s="188" t="s">
        <v>1587</v>
      </c>
      <c r="F332" s="189" t="s">
        <v>1588</v>
      </c>
      <c r="G332" s="190" t="s">
        <v>342</v>
      </c>
      <c r="H332" s="191">
        <v>231.34</v>
      </c>
      <c r="I332" s="192"/>
      <c r="J332" s="192"/>
      <c r="K332" s="191">
        <f>ROUND(P332*H332,3)</f>
        <v>0</v>
      </c>
      <c r="L332" s="193"/>
      <c r="M332" s="38"/>
      <c r="N332" s="194" t="s">
        <v>1</v>
      </c>
      <c r="O332" s="195" t="s">
        <v>47</v>
      </c>
      <c r="P332" s="196">
        <f>I332+J332</f>
        <v>0</v>
      </c>
      <c r="Q332" s="196">
        <f>ROUND(I332*H332,3)</f>
        <v>0</v>
      </c>
      <c r="R332" s="196">
        <f>ROUND(J332*H332,3)</f>
        <v>0</v>
      </c>
      <c r="S332" s="66"/>
      <c r="T332" s="197">
        <f>S332*H332</f>
        <v>0</v>
      </c>
      <c r="U332" s="197">
        <v>3.0000000000000001E-5</v>
      </c>
      <c r="V332" s="197">
        <f>U332*H332</f>
        <v>6.9402000000000005E-3</v>
      </c>
      <c r="W332" s="197">
        <v>0</v>
      </c>
      <c r="X332" s="198">
        <f>W332*H332</f>
        <v>0</v>
      </c>
      <c r="Y332" s="37"/>
      <c r="Z332" s="37"/>
      <c r="AA332" s="37"/>
      <c r="AB332" s="37"/>
      <c r="AC332" s="37"/>
      <c r="AD332" s="37"/>
      <c r="AE332" s="37"/>
      <c r="AR332" s="199" t="s">
        <v>464</v>
      </c>
      <c r="AT332" s="199" t="s">
        <v>331</v>
      </c>
      <c r="AU332" s="199" t="s">
        <v>96</v>
      </c>
      <c r="AY332" s="19" t="s">
        <v>329</v>
      </c>
      <c r="BE332" s="115">
        <f>IF(O332="základná",K332,0)</f>
        <v>0</v>
      </c>
      <c r="BF332" s="115">
        <f>IF(O332="znížená",K332,0)</f>
        <v>0</v>
      </c>
      <c r="BG332" s="115">
        <f>IF(O332="zákl. prenesená",K332,0)</f>
        <v>0</v>
      </c>
      <c r="BH332" s="115">
        <f>IF(O332="zníž. prenesená",K332,0)</f>
        <v>0</v>
      </c>
      <c r="BI332" s="115">
        <f>IF(O332="nulová",K332,0)</f>
        <v>0</v>
      </c>
      <c r="BJ332" s="19" t="s">
        <v>96</v>
      </c>
      <c r="BK332" s="200">
        <f>ROUND(P332*H332,3)</f>
        <v>0</v>
      </c>
      <c r="BL332" s="19" t="s">
        <v>464</v>
      </c>
      <c r="BM332" s="199" t="s">
        <v>1589</v>
      </c>
    </row>
    <row r="333" spans="1:65" s="14" customFormat="1" ht="11.25">
      <c r="B333" s="210"/>
      <c r="D333" s="202" t="s">
        <v>348</v>
      </c>
      <c r="E333" s="211" t="s">
        <v>1</v>
      </c>
      <c r="F333" s="212" t="s">
        <v>1498</v>
      </c>
      <c r="H333" s="211" t="s">
        <v>1</v>
      </c>
      <c r="I333" s="213"/>
      <c r="J333" s="213"/>
      <c r="M333" s="210"/>
      <c r="N333" s="214"/>
      <c r="O333" s="215"/>
      <c r="P333" s="215"/>
      <c r="Q333" s="215"/>
      <c r="R333" s="215"/>
      <c r="S333" s="215"/>
      <c r="T333" s="215"/>
      <c r="U333" s="215"/>
      <c r="V333" s="215"/>
      <c r="W333" s="215"/>
      <c r="X333" s="216"/>
      <c r="AT333" s="211" t="s">
        <v>348</v>
      </c>
      <c r="AU333" s="211" t="s">
        <v>96</v>
      </c>
      <c r="AV333" s="14" t="s">
        <v>90</v>
      </c>
      <c r="AW333" s="14" t="s">
        <v>4</v>
      </c>
      <c r="AX333" s="14" t="s">
        <v>83</v>
      </c>
      <c r="AY333" s="211" t="s">
        <v>329</v>
      </c>
    </row>
    <row r="334" spans="1:65" s="13" customFormat="1" ht="11.25">
      <c r="B334" s="201"/>
      <c r="D334" s="202" t="s">
        <v>348</v>
      </c>
      <c r="E334" s="203" t="s">
        <v>1</v>
      </c>
      <c r="F334" s="204" t="s">
        <v>1578</v>
      </c>
      <c r="H334" s="205">
        <v>123.5</v>
      </c>
      <c r="I334" s="206"/>
      <c r="J334" s="206"/>
      <c r="M334" s="201"/>
      <c r="N334" s="207"/>
      <c r="O334" s="208"/>
      <c r="P334" s="208"/>
      <c r="Q334" s="208"/>
      <c r="R334" s="208"/>
      <c r="S334" s="208"/>
      <c r="T334" s="208"/>
      <c r="U334" s="208"/>
      <c r="V334" s="208"/>
      <c r="W334" s="208"/>
      <c r="X334" s="209"/>
      <c r="AT334" s="203" t="s">
        <v>348</v>
      </c>
      <c r="AU334" s="203" t="s">
        <v>96</v>
      </c>
      <c r="AV334" s="13" t="s">
        <v>96</v>
      </c>
      <c r="AW334" s="13" t="s">
        <v>4</v>
      </c>
      <c r="AX334" s="13" t="s">
        <v>83</v>
      </c>
      <c r="AY334" s="203" t="s">
        <v>329</v>
      </c>
    </row>
    <row r="335" spans="1:65" s="14" customFormat="1" ht="11.25">
      <c r="B335" s="210"/>
      <c r="D335" s="202" t="s">
        <v>348</v>
      </c>
      <c r="E335" s="211" t="s">
        <v>1</v>
      </c>
      <c r="F335" s="212" t="s">
        <v>1500</v>
      </c>
      <c r="H335" s="211" t="s">
        <v>1</v>
      </c>
      <c r="I335" s="213"/>
      <c r="J335" s="213"/>
      <c r="M335" s="210"/>
      <c r="N335" s="214"/>
      <c r="O335" s="215"/>
      <c r="P335" s="215"/>
      <c r="Q335" s="215"/>
      <c r="R335" s="215"/>
      <c r="S335" s="215"/>
      <c r="T335" s="215"/>
      <c r="U335" s="215"/>
      <c r="V335" s="215"/>
      <c r="W335" s="215"/>
      <c r="X335" s="216"/>
      <c r="AT335" s="211" t="s">
        <v>348</v>
      </c>
      <c r="AU335" s="211" t="s">
        <v>96</v>
      </c>
      <c r="AV335" s="14" t="s">
        <v>90</v>
      </c>
      <c r="AW335" s="14" t="s">
        <v>4</v>
      </c>
      <c r="AX335" s="14" t="s">
        <v>83</v>
      </c>
      <c r="AY335" s="211" t="s">
        <v>329</v>
      </c>
    </row>
    <row r="336" spans="1:65" s="13" customFormat="1" ht="11.25">
      <c r="B336" s="201"/>
      <c r="D336" s="202" t="s">
        <v>348</v>
      </c>
      <c r="E336" s="203" t="s">
        <v>1</v>
      </c>
      <c r="F336" s="204" t="s">
        <v>1590</v>
      </c>
      <c r="H336" s="205">
        <v>1.4</v>
      </c>
      <c r="I336" s="206"/>
      <c r="J336" s="206"/>
      <c r="M336" s="201"/>
      <c r="N336" s="207"/>
      <c r="O336" s="208"/>
      <c r="P336" s="208"/>
      <c r="Q336" s="208"/>
      <c r="R336" s="208"/>
      <c r="S336" s="208"/>
      <c r="T336" s="208"/>
      <c r="U336" s="208"/>
      <c r="V336" s="208"/>
      <c r="W336" s="208"/>
      <c r="X336" s="209"/>
      <c r="AT336" s="203" t="s">
        <v>348</v>
      </c>
      <c r="AU336" s="203" t="s">
        <v>96</v>
      </c>
      <c r="AV336" s="13" t="s">
        <v>96</v>
      </c>
      <c r="AW336" s="13" t="s">
        <v>4</v>
      </c>
      <c r="AX336" s="13" t="s">
        <v>83</v>
      </c>
      <c r="AY336" s="203" t="s">
        <v>329</v>
      </c>
    </row>
    <row r="337" spans="1:65" s="14" customFormat="1" ht="11.25">
      <c r="B337" s="210"/>
      <c r="D337" s="202" t="s">
        <v>348</v>
      </c>
      <c r="E337" s="211" t="s">
        <v>1</v>
      </c>
      <c r="F337" s="212" t="s">
        <v>1502</v>
      </c>
      <c r="H337" s="211" t="s">
        <v>1</v>
      </c>
      <c r="I337" s="213"/>
      <c r="J337" s="213"/>
      <c r="M337" s="210"/>
      <c r="N337" s="214"/>
      <c r="O337" s="215"/>
      <c r="P337" s="215"/>
      <c r="Q337" s="215"/>
      <c r="R337" s="215"/>
      <c r="S337" s="215"/>
      <c r="T337" s="215"/>
      <c r="U337" s="215"/>
      <c r="V337" s="215"/>
      <c r="W337" s="215"/>
      <c r="X337" s="216"/>
      <c r="AT337" s="211" t="s">
        <v>348</v>
      </c>
      <c r="AU337" s="211" t="s">
        <v>96</v>
      </c>
      <c r="AV337" s="14" t="s">
        <v>90</v>
      </c>
      <c r="AW337" s="14" t="s">
        <v>4</v>
      </c>
      <c r="AX337" s="14" t="s">
        <v>83</v>
      </c>
      <c r="AY337" s="211" t="s">
        <v>329</v>
      </c>
    </row>
    <row r="338" spans="1:65" s="13" customFormat="1" ht="11.25">
      <c r="B338" s="201"/>
      <c r="D338" s="202" t="s">
        <v>348</v>
      </c>
      <c r="E338" s="203" t="s">
        <v>1</v>
      </c>
      <c r="F338" s="204" t="s">
        <v>1581</v>
      </c>
      <c r="H338" s="205">
        <v>105.94</v>
      </c>
      <c r="I338" s="206"/>
      <c r="J338" s="206"/>
      <c r="M338" s="201"/>
      <c r="N338" s="207"/>
      <c r="O338" s="208"/>
      <c r="P338" s="208"/>
      <c r="Q338" s="208"/>
      <c r="R338" s="208"/>
      <c r="S338" s="208"/>
      <c r="T338" s="208"/>
      <c r="U338" s="208"/>
      <c r="V338" s="208"/>
      <c r="W338" s="208"/>
      <c r="X338" s="209"/>
      <c r="AT338" s="203" t="s">
        <v>348</v>
      </c>
      <c r="AU338" s="203" t="s">
        <v>96</v>
      </c>
      <c r="AV338" s="13" t="s">
        <v>96</v>
      </c>
      <c r="AW338" s="13" t="s">
        <v>4</v>
      </c>
      <c r="AX338" s="13" t="s">
        <v>83</v>
      </c>
      <c r="AY338" s="203" t="s">
        <v>329</v>
      </c>
    </row>
    <row r="339" spans="1:65" s="13" customFormat="1" ht="11.25">
      <c r="B339" s="201"/>
      <c r="D339" s="202" t="s">
        <v>348</v>
      </c>
      <c r="E339" s="203" t="s">
        <v>1</v>
      </c>
      <c r="F339" s="204" t="s">
        <v>1591</v>
      </c>
      <c r="H339" s="205">
        <v>0.5</v>
      </c>
      <c r="I339" s="206"/>
      <c r="J339" s="206"/>
      <c r="M339" s="201"/>
      <c r="N339" s="207"/>
      <c r="O339" s="208"/>
      <c r="P339" s="208"/>
      <c r="Q339" s="208"/>
      <c r="R339" s="208"/>
      <c r="S339" s="208"/>
      <c r="T339" s="208"/>
      <c r="U339" s="208"/>
      <c r="V339" s="208"/>
      <c r="W339" s="208"/>
      <c r="X339" s="209"/>
      <c r="AT339" s="203" t="s">
        <v>348</v>
      </c>
      <c r="AU339" s="203" t="s">
        <v>96</v>
      </c>
      <c r="AV339" s="13" t="s">
        <v>96</v>
      </c>
      <c r="AW339" s="13" t="s">
        <v>4</v>
      </c>
      <c r="AX339" s="13" t="s">
        <v>83</v>
      </c>
      <c r="AY339" s="203" t="s">
        <v>329</v>
      </c>
    </row>
    <row r="340" spans="1:65" s="15" customFormat="1" ht="11.25">
      <c r="B340" s="217"/>
      <c r="D340" s="202" t="s">
        <v>348</v>
      </c>
      <c r="E340" s="218" t="s">
        <v>1</v>
      </c>
      <c r="F340" s="219" t="s">
        <v>380</v>
      </c>
      <c r="H340" s="220">
        <v>231.34</v>
      </c>
      <c r="I340" s="221"/>
      <c r="J340" s="221"/>
      <c r="M340" s="217"/>
      <c r="N340" s="222"/>
      <c r="O340" s="223"/>
      <c r="P340" s="223"/>
      <c r="Q340" s="223"/>
      <c r="R340" s="223"/>
      <c r="S340" s="223"/>
      <c r="T340" s="223"/>
      <c r="U340" s="223"/>
      <c r="V340" s="223"/>
      <c r="W340" s="223"/>
      <c r="X340" s="224"/>
      <c r="AT340" s="218" t="s">
        <v>348</v>
      </c>
      <c r="AU340" s="218" t="s">
        <v>96</v>
      </c>
      <c r="AV340" s="15" t="s">
        <v>335</v>
      </c>
      <c r="AW340" s="15" t="s">
        <v>4</v>
      </c>
      <c r="AX340" s="15" t="s">
        <v>90</v>
      </c>
      <c r="AY340" s="218" t="s">
        <v>329</v>
      </c>
    </row>
    <row r="341" spans="1:65" s="2" customFormat="1" ht="21.75" customHeight="1">
      <c r="A341" s="37"/>
      <c r="B341" s="153"/>
      <c r="C341" s="233" t="s">
        <v>799</v>
      </c>
      <c r="D341" s="233" t="s">
        <v>483</v>
      </c>
      <c r="E341" s="234" t="s">
        <v>1525</v>
      </c>
      <c r="F341" s="235" t="s">
        <v>1526</v>
      </c>
      <c r="G341" s="236" t="s">
        <v>646</v>
      </c>
      <c r="H341" s="237">
        <v>1850.72</v>
      </c>
      <c r="I341" s="238"/>
      <c r="J341" s="239"/>
      <c r="K341" s="237">
        <f>ROUND(P341*H341,3)</f>
        <v>0</v>
      </c>
      <c r="L341" s="239"/>
      <c r="M341" s="240"/>
      <c r="N341" s="241" t="s">
        <v>1</v>
      </c>
      <c r="O341" s="195" t="s">
        <v>47</v>
      </c>
      <c r="P341" s="196">
        <f>I341+J341</f>
        <v>0</v>
      </c>
      <c r="Q341" s="196">
        <f>ROUND(I341*H341,3)</f>
        <v>0</v>
      </c>
      <c r="R341" s="196">
        <f>ROUND(J341*H341,3)</f>
        <v>0</v>
      </c>
      <c r="S341" s="66"/>
      <c r="T341" s="197">
        <f>S341*H341</f>
        <v>0</v>
      </c>
      <c r="U341" s="197">
        <v>1.4999999999999999E-4</v>
      </c>
      <c r="V341" s="197">
        <f>U341*H341</f>
        <v>0.27760799999999997</v>
      </c>
      <c r="W341" s="197">
        <v>0</v>
      </c>
      <c r="X341" s="198">
        <f>W341*H341</f>
        <v>0</v>
      </c>
      <c r="Y341" s="37"/>
      <c r="Z341" s="37"/>
      <c r="AA341" s="37"/>
      <c r="AB341" s="37"/>
      <c r="AC341" s="37"/>
      <c r="AD341" s="37"/>
      <c r="AE341" s="37"/>
      <c r="AR341" s="199" t="s">
        <v>595</v>
      </c>
      <c r="AT341" s="199" t="s">
        <v>483</v>
      </c>
      <c r="AU341" s="199" t="s">
        <v>96</v>
      </c>
      <c r="AY341" s="19" t="s">
        <v>329</v>
      </c>
      <c r="BE341" s="115">
        <f>IF(O341="základná",K341,0)</f>
        <v>0</v>
      </c>
      <c r="BF341" s="115">
        <f>IF(O341="znížená",K341,0)</f>
        <v>0</v>
      </c>
      <c r="BG341" s="115">
        <f>IF(O341="zákl. prenesená",K341,0)</f>
        <v>0</v>
      </c>
      <c r="BH341" s="115">
        <f>IF(O341="zníž. prenesená",K341,0)</f>
        <v>0</v>
      </c>
      <c r="BI341" s="115">
        <f>IF(O341="nulová",K341,0)</f>
        <v>0</v>
      </c>
      <c r="BJ341" s="19" t="s">
        <v>96</v>
      </c>
      <c r="BK341" s="200">
        <f>ROUND(P341*H341,3)</f>
        <v>0</v>
      </c>
      <c r="BL341" s="19" t="s">
        <v>464</v>
      </c>
      <c r="BM341" s="199" t="s">
        <v>1592</v>
      </c>
    </row>
    <row r="342" spans="1:65" s="2" customFormat="1" ht="24.2" customHeight="1">
      <c r="A342" s="37"/>
      <c r="B342" s="153"/>
      <c r="C342" s="187" t="s">
        <v>803</v>
      </c>
      <c r="D342" s="187" t="s">
        <v>331</v>
      </c>
      <c r="E342" s="188" t="s">
        <v>1593</v>
      </c>
      <c r="F342" s="189" t="s">
        <v>1594</v>
      </c>
      <c r="G342" s="190" t="s">
        <v>334</v>
      </c>
      <c r="H342" s="191">
        <v>1500.5650000000001</v>
      </c>
      <c r="I342" s="192"/>
      <c r="J342" s="192"/>
      <c r="K342" s="191">
        <f>ROUND(P342*H342,3)</f>
        <v>0</v>
      </c>
      <c r="L342" s="193"/>
      <c r="M342" s="38"/>
      <c r="N342" s="194" t="s">
        <v>1</v>
      </c>
      <c r="O342" s="195" t="s">
        <v>47</v>
      </c>
      <c r="P342" s="196">
        <f>I342+J342</f>
        <v>0</v>
      </c>
      <c r="Q342" s="196">
        <f>ROUND(I342*H342,3)</f>
        <v>0</v>
      </c>
      <c r="R342" s="196">
        <f>ROUND(J342*H342,3)</f>
        <v>0</v>
      </c>
      <c r="S342" s="66"/>
      <c r="T342" s="197">
        <f>S342*H342</f>
        <v>0</v>
      </c>
      <c r="U342" s="197">
        <v>0</v>
      </c>
      <c r="V342" s="197">
        <f>U342*H342</f>
        <v>0</v>
      </c>
      <c r="W342" s="197">
        <v>0</v>
      </c>
      <c r="X342" s="198">
        <f>W342*H342</f>
        <v>0</v>
      </c>
      <c r="Y342" s="37"/>
      <c r="Z342" s="37"/>
      <c r="AA342" s="37"/>
      <c r="AB342" s="37"/>
      <c r="AC342" s="37"/>
      <c r="AD342" s="37"/>
      <c r="AE342" s="37"/>
      <c r="AR342" s="199" t="s">
        <v>464</v>
      </c>
      <c r="AT342" s="199" t="s">
        <v>331</v>
      </c>
      <c r="AU342" s="199" t="s">
        <v>96</v>
      </c>
      <c r="AY342" s="19" t="s">
        <v>329</v>
      </c>
      <c r="BE342" s="115">
        <f>IF(O342="základná",K342,0)</f>
        <v>0</v>
      </c>
      <c r="BF342" s="115">
        <f>IF(O342="znížená",K342,0)</f>
        <v>0</v>
      </c>
      <c r="BG342" s="115">
        <f>IF(O342="zákl. prenesená",K342,0)</f>
        <v>0</v>
      </c>
      <c r="BH342" s="115">
        <f>IF(O342="zníž. prenesená",K342,0)</f>
        <v>0</v>
      </c>
      <c r="BI342" s="115">
        <f>IF(O342="nulová",K342,0)</f>
        <v>0</v>
      </c>
      <c r="BJ342" s="19" t="s">
        <v>96</v>
      </c>
      <c r="BK342" s="200">
        <f>ROUND(P342*H342,3)</f>
        <v>0</v>
      </c>
      <c r="BL342" s="19" t="s">
        <v>464</v>
      </c>
      <c r="BM342" s="199" t="s">
        <v>1595</v>
      </c>
    </row>
    <row r="343" spans="1:65" s="14" customFormat="1" ht="11.25">
      <c r="B343" s="210"/>
      <c r="D343" s="202" t="s">
        <v>348</v>
      </c>
      <c r="E343" s="211" t="s">
        <v>1</v>
      </c>
      <c r="F343" s="212" t="s">
        <v>1494</v>
      </c>
      <c r="H343" s="211" t="s">
        <v>1</v>
      </c>
      <c r="I343" s="213"/>
      <c r="J343" s="213"/>
      <c r="M343" s="210"/>
      <c r="N343" s="214"/>
      <c r="O343" s="215"/>
      <c r="P343" s="215"/>
      <c r="Q343" s="215"/>
      <c r="R343" s="215"/>
      <c r="S343" s="215"/>
      <c r="T343" s="215"/>
      <c r="U343" s="215"/>
      <c r="V343" s="215"/>
      <c r="W343" s="215"/>
      <c r="X343" s="216"/>
      <c r="AT343" s="211" t="s">
        <v>348</v>
      </c>
      <c r="AU343" s="211" t="s">
        <v>96</v>
      </c>
      <c r="AV343" s="14" t="s">
        <v>90</v>
      </c>
      <c r="AW343" s="14" t="s">
        <v>4</v>
      </c>
      <c r="AX343" s="14" t="s">
        <v>83</v>
      </c>
      <c r="AY343" s="211" t="s">
        <v>329</v>
      </c>
    </row>
    <row r="344" spans="1:65" s="13" customFormat="1" ht="11.25">
      <c r="B344" s="201"/>
      <c r="D344" s="202" t="s">
        <v>348</v>
      </c>
      <c r="E344" s="203" t="s">
        <v>1</v>
      </c>
      <c r="F344" s="204" t="s">
        <v>1495</v>
      </c>
      <c r="H344" s="205">
        <v>780.86900000000003</v>
      </c>
      <c r="I344" s="206"/>
      <c r="J344" s="206"/>
      <c r="M344" s="201"/>
      <c r="N344" s="207"/>
      <c r="O344" s="208"/>
      <c r="P344" s="208"/>
      <c r="Q344" s="208"/>
      <c r="R344" s="208"/>
      <c r="S344" s="208"/>
      <c r="T344" s="208"/>
      <c r="U344" s="208"/>
      <c r="V344" s="208"/>
      <c r="W344" s="208"/>
      <c r="X344" s="209"/>
      <c r="AT344" s="203" t="s">
        <v>348</v>
      </c>
      <c r="AU344" s="203" t="s">
        <v>96</v>
      </c>
      <c r="AV344" s="13" t="s">
        <v>96</v>
      </c>
      <c r="AW344" s="13" t="s">
        <v>4</v>
      </c>
      <c r="AX344" s="13" t="s">
        <v>83</v>
      </c>
      <c r="AY344" s="203" t="s">
        <v>329</v>
      </c>
    </row>
    <row r="345" spans="1:65" s="14" customFormat="1" ht="11.25">
      <c r="B345" s="210"/>
      <c r="D345" s="202" t="s">
        <v>348</v>
      </c>
      <c r="E345" s="211" t="s">
        <v>1</v>
      </c>
      <c r="F345" s="212" t="s">
        <v>1496</v>
      </c>
      <c r="H345" s="211" t="s">
        <v>1</v>
      </c>
      <c r="I345" s="213"/>
      <c r="J345" s="213"/>
      <c r="M345" s="210"/>
      <c r="N345" s="214"/>
      <c r="O345" s="215"/>
      <c r="P345" s="215"/>
      <c r="Q345" s="215"/>
      <c r="R345" s="215"/>
      <c r="S345" s="215"/>
      <c r="T345" s="215"/>
      <c r="U345" s="215"/>
      <c r="V345" s="215"/>
      <c r="W345" s="215"/>
      <c r="X345" s="216"/>
      <c r="AT345" s="211" t="s">
        <v>348</v>
      </c>
      <c r="AU345" s="211" t="s">
        <v>96</v>
      </c>
      <c r="AV345" s="14" t="s">
        <v>90</v>
      </c>
      <c r="AW345" s="14" t="s">
        <v>4</v>
      </c>
      <c r="AX345" s="14" t="s">
        <v>83</v>
      </c>
      <c r="AY345" s="211" t="s">
        <v>329</v>
      </c>
    </row>
    <row r="346" spans="1:65" s="13" customFormat="1" ht="11.25">
      <c r="B346" s="201"/>
      <c r="D346" s="202" t="s">
        <v>348</v>
      </c>
      <c r="E346" s="203" t="s">
        <v>1</v>
      </c>
      <c r="F346" s="204" t="s">
        <v>1497</v>
      </c>
      <c r="H346" s="205">
        <v>576.20000000000005</v>
      </c>
      <c r="I346" s="206"/>
      <c r="J346" s="206"/>
      <c r="M346" s="201"/>
      <c r="N346" s="207"/>
      <c r="O346" s="208"/>
      <c r="P346" s="208"/>
      <c r="Q346" s="208"/>
      <c r="R346" s="208"/>
      <c r="S346" s="208"/>
      <c r="T346" s="208"/>
      <c r="U346" s="208"/>
      <c r="V346" s="208"/>
      <c r="W346" s="208"/>
      <c r="X346" s="209"/>
      <c r="AT346" s="203" t="s">
        <v>348</v>
      </c>
      <c r="AU346" s="203" t="s">
        <v>96</v>
      </c>
      <c r="AV346" s="13" t="s">
        <v>96</v>
      </c>
      <c r="AW346" s="13" t="s">
        <v>4</v>
      </c>
      <c r="AX346" s="13" t="s">
        <v>83</v>
      </c>
      <c r="AY346" s="203" t="s">
        <v>329</v>
      </c>
    </row>
    <row r="347" spans="1:65" s="14" customFormat="1" ht="11.25">
      <c r="B347" s="210"/>
      <c r="D347" s="202" t="s">
        <v>348</v>
      </c>
      <c r="E347" s="211" t="s">
        <v>1</v>
      </c>
      <c r="F347" s="212" t="s">
        <v>1522</v>
      </c>
      <c r="H347" s="211" t="s">
        <v>1</v>
      </c>
      <c r="I347" s="213"/>
      <c r="J347" s="213"/>
      <c r="M347" s="210"/>
      <c r="N347" s="214"/>
      <c r="O347" s="215"/>
      <c r="P347" s="215"/>
      <c r="Q347" s="215"/>
      <c r="R347" s="215"/>
      <c r="S347" s="215"/>
      <c r="T347" s="215"/>
      <c r="U347" s="215"/>
      <c r="V347" s="215"/>
      <c r="W347" s="215"/>
      <c r="X347" s="216"/>
      <c r="AT347" s="211" t="s">
        <v>348</v>
      </c>
      <c r="AU347" s="211" t="s">
        <v>96</v>
      </c>
      <c r="AV347" s="14" t="s">
        <v>90</v>
      </c>
      <c r="AW347" s="14" t="s">
        <v>4</v>
      </c>
      <c r="AX347" s="14" t="s">
        <v>83</v>
      </c>
      <c r="AY347" s="211" t="s">
        <v>329</v>
      </c>
    </row>
    <row r="348" spans="1:65" s="13" customFormat="1" ht="11.25">
      <c r="B348" s="201"/>
      <c r="D348" s="202" t="s">
        <v>348</v>
      </c>
      <c r="E348" s="203" t="s">
        <v>1</v>
      </c>
      <c r="F348" s="204" t="s">
        <v>1523</v>
      </c>
      <c r="H348" s="205">
        <v>50.8</v>
      </c>
      <c r="I348" s="206"/>
      <c r="J348" s="206"/>
      <c r="M348" s="201"/>
      <c r="N348" s="207"/>
      <c r="O348" s="208"/>
      <c r="P348" s="208"/>
      <c r="Q348" s="208"/>
      <c r="R348" s="208"/>
      <c r="S348" s="208"/>
      <c r="T348" s="208"/>
      <c r="U348" s="208"/>
      <c r="V348" s="208"/>
      <c r="W348" s="208"/>
      <c r="X348" s="209"/>
      <c r="AT348" s="203" t="s">
        <v>348</v>
      </c>
      <c r="AU348" s="203" t="s">
        <v>96</v>
      </c>
      <c r="AV348" s="13" t="s">
        <v>96</v>
      </c>
      <c r="AW348" s="13" t="s">
        <v>4</v>
      </c>
      <c r="AX348" s="13" t="s">
        <v>83</v>
      </c>
      <c r="AY348" s="203" t="s">
        <v>329</v>
      </c>
    </row>
    <row r="349" spans="1:65" s="14" customFormat="1" ht="11.25">
      <c r="B349" s="210"/>
      <c r="D349" s="202" t="s">
        <v>348</v>
      </c>
      <c r="E349" s="211" t="s">
        <v>1</v>
      </c>
      <c r="F349" s="212" t="s">
        <v>1498</v>
      </c>
      <c r="H349" s="211" t="s">
        <v>1</v>
      </c>
      <c r="I349" s="213"/>
      <c r="J349" s="213"/>
      <c r="M349" s="210"/>
      <c r="N349" s="214"/>
      <c r="O349" s="215"/>
      <c r="P349" s="215"/>
      <c r="Q349" s="215"/>
      <c r="R349" s="215"/>
      <c r="S349" s="215"/>
      <c r="T349" s="215"/>
      <c r="U349" s="215"/>
      <c r="V349" s="215"/>
      <c r="W349" s="215"/>
      <c r="X349" s="216"/>
      <c r="AT349" s="211" t="s">
        <v>348</v>
      </c>
      <c r="AU349" s="211" t="s">
        <v>96</v>
      </c>
      <c r="AV349" s="14" t="s">
        <v>90</v>
      </c>
      <c r="AW349" s="14" t="s">
        <v>4</v>
      </c>
      <c r="AX349" s="14" t="s">
        <v>83</v>
      </c>
      <c r="AY349" s="211" t="s">
        <v>329</v>
      </c>
    </row>
    <row r="350" spans="1:65" s="13" customFormat="1" ht="11.25">
      <c r="B350" s="201"/>
      <c r="D350" s="202" t="s">
        <v>348</v>
      </c>
      <c r="E350" s="203" t="s">
        <v>1</v>
      </c>
      <c r="F350" s="204" t="s">
        <v>1499</v>
      </c>
      <c r="H350" s="205">
        <v>49.4</v>
      </c>
      <c r="I350" s="206"/>
      <c r="J350" s="206"/>
      <c r="M350" s="201"/>
      <c r="N350" s="207"/>
      <c r="O350" s="208"/>
      <c r="P350" s="208"/>
      <c r="Q350" s="208"/>
      <c r="R350" s="208"/>
      <c r="S350" s="208"/>
      <c r="T350" s="208"/>
      <c r="U350" s="208"/>
      <c r="V350" s="208"/>
      <c r="W350" s="208"/>
      <c r="X350" s="209"/>
      <c r="AT350" s="203" t="s">
        <v>348</v>
      </c>
      <c r="AU350" s="203" t="s">
        <v>96</v>
      </c>
      <c r="AV350" s="13" t="s">
        <v>96</v>
      </c>
      <c r="AW350" s="13" t="s">
        <v>4</v>
      </c>
      <c r="AX350" s="13" t="s">
        <v>83</v>
      </c>
      <c r="AY350" s="203" t="s">
        <v>329</v>
      </c>
    </row>
    <row r="351" spans="1:65" s="14" customFormat="1" ht="11.25">
      <c r="B351" s="210"/>
      <c r="D351" s="202" t="s">
        <v>348</v>
      </c>
      <c r="E351" s="211" t="s">
        <v>1</v>
      </c>
      <c r="F351" s="212" t="s">
        <v>1500</v>
      </c>
      <c r="H351" s="211" t="s">
        <v>1</v>
      </c>
      <c r="I351" s="213"/>
      <c r="J351" s="213"/>
      <c r="M351" s="210"/>
      <c r="N351" s="214"/>
      <c r="O351" s="215"/>
      <c r="P351" s="215"/>
      <c r="Q351" s="215"/>
      <c r="R351" s="215"/>
      <c r="S351" s="215"/>
      <c r="T351" s="215"/>
      <c r="U351" s="215"/>
      <c r="V351" s="215"/>
      <c r="W351" s="215"/>
      <c r="X351" s="216"/>
      <c r="AT351" s="211" t="s">
        <v>348</v>
      </c>
      <c r="AU351" s="211" t="s">
        <v>96</v>
      </c>
      <c r="AV351" s="14" t="s">
        <v>90</v>
      </c>
      <c r="AW351" s="14" t="s">
        <v>4</v>
      </c>
      <c r="AX351" s="14" t="s">
        <v>83</v>
      </c>
      <c r="AY351" s="211" t="s">
        <v>329</v>
      </c>
    </row>
    <row r="352" spans="1:65" s="13" customFormat="1" ht="11.25">
      <c r="B352" s="201"/>
      <c r="D352" s="202" t="s">
        <v>348</v>
      </c>
      <c r="E352" s="203" t="s">
        <v>1</v>
      </c>
      <c r="F352" s="204" t="s">
        <v>1501</v>
      </c>
      <c r="H352" s="205">
        <v>16.811</v>
      </c>
      <c r="I352" s="206"/>
      <c r="J352" s="206"/>
      <c r="M352" s="201"/>
      <c r="N352" s="207"/>
      <c r="O352" s="208"/>
      <c r="P352" s="208"/>
      <c r="Q352" s="208"/>
      <c r="R352" s="208"/>
      <c r="S352" s="208"/>
      <c r="T352" s="208"/>
      <c r="U352" s="208"/>
      <c r="V352" s="208"/>
      <c r="W352" s="208"/>
      <c r="X352" s="209"/>
      <c r="AT352" s="203" t="s">
        <v>348</v>
      </c>
      <c r="AU352" s="203" t="s">
        <v>96</v>
      </c>
      <c r="AV352" s="13" t="s">
        <v>96</v>
      </c>
      <c r="AW352" s="13" t="s">
        <v>4</v>
      </c>
      <c r="AX352" s="13" t="s">
        <v>83</v>
      </c>
      <c r="AY352" s="203" t="s">
        <v>329</v>
      </c>
    </row>
    <row r="353" spans="1:65" s="14" customFormat="1" ht="11.25">
      <c r="B353" s="210"/>
      <c r="D353" s="202" t="s">
        <v>348</v>
      </c>
      <c r="E353" s="211" t="s">
        <v>1</v>
      </c>
      <c r="F353" s="212" t="s">
        <v>1502</v>
      </c>
      <c r="H353" s="211" t="s">
        <v>1</v>
      </c>
      <c r="I353" s="213"/>
      <c r="J353" s="213"/>
      <c r="M353" s="210"/>
      <c r="N353" s="214"/>
      <c r="O353" s="215"/>
      <c r="P353" s="215"/>
      <c r="Q353" s="215"/>
      <c r="R353" s="215"/>
      <c r="S353" s="215"/>
      <c r="T353" s="215"/>
      <c r="U353" s="215"/>
      <c r="V353" s="215"/>
      <c r="W353" s="215"/>
      <c r="X353" s="216"/>
      <c r="AT353" s="211" t="s">
        <v>348</v>
      </c>
      <c r="AU353" s="211" t="s">
        <v>96</v>
      </c>
      <c r="AV353" s="14" t="s">
        <v>90</v>
      </c>
      <c r="AW353" s="14" t="s">
        <v>4</v>
      </c>
      <c r="AX353" s="14" t="s">
        <v>83</v>
      </c>
      <c r="AY353" s="211" t="s">
        <v>329</v>
      </c>
    </row>
    <row r="354" spans="1:65" s="13" customFormat="1" ht="11.25">
      <c r="B354" s="201"/>
      <c r="D354" s="202" t="s">
        <v>348</v>
      </c>
      <c r="E354" s="203" t="s">
        <v>1</v>
      </c>
      <c r="F354" s="204" t="s">
        <v>1503</v>
      </c>
      <c r="H354" s="205">
        <v>26.484999999999999</v>
      </c>
      <c r="I354" s="206"/>
      <c r="J354" s="206"/>
      <c r="M354" s="201"/>
      <c r="N354" s="207"/>
      <c r="O354" s="208"/>
      <c r="P354" s="208"/>
      <c r="Q354" s="208"/>
      <c r="R354" s="208"/>
      <c r="S354" s="208"/>
      <c r="T354" s="208"/>
      <c r="U354" s="208"/>
      <c r="V354" s="208"/>
      <c r="W354" s="208"/>
      <c r="X354" s="209"/>
      <c r="AT354" s="203" t="s">
        <v>348</v>
      </c>
      <c r="AU354" s="203" t="s">
        <v>96</v>
      </c>
      <c r="AV354" s="13" t="s">
        <v>96</v>
      </c>
      <c r="AW354" s="13" t="s">
        <v>4</v>
      </c>
      <c r="AX354" s="13" t="s">
        <v>83</v>
      </c>
      <c r="AY354" s="203" t="s">
        <v>329</v>
      </c>
    </row>
    <row r="355" spans="1:65" s="15" customFormat="1" ht="11.25">
      <c r="B355" s="217"/>
      <c r="D355" s="202" t="s">
        <v>348</v>
      </c>
      <c r="E355" s="218" t="s">
        <v>1</v>
      </c>
      <c r="F355" s="219" t="s">
        <v>380</v>
      </c>
      <c r="H355" s="220">
        <v>1500.5650000000001</v>
      </c>
      <c r="I355" s="221"/>
      <c r="J355" s="221"/>
      <c r="M355" s="217"/>
      <c r="N355" s="222"/>
      <c r="O355" s="223"/>
      <c r="P355" s="223"/>
      <c r="Q355" s="223"/>
      <c r="R355" s="223"/>
      <c r="S355" s="223"/>
      <c r="T355" s="223"/>
      <c r="U355" s="223"/>
      <c r="V355" s="223"/>
      <c r="W355" s="223"/>
      <c r="X355" s="224"/>
      <c r="AT355" s="218" t="s">
        <v>348</v>
      </c>
      <c r="AU355" s="218" t="s">
        <v>96</v>
      </c>
      <c r="AV355" s="15" t="s">
        <v>335</v>
      </c>
      <c r="AW355" s="15" t="s">
        <v>4</v>
      </c>
      <c r="AX355" s="15" t="s">
        <v>90</v>
      </c>
      <c r="AY355" s="218" t="s">
        <v>329</v>
      </c>
    </row>
    <row r="356" spans="1:65" s="2" customFormat="1" ht="16.5" customHeight="1">
      <c r="A356" s="37"/>
      <c r="B356" s="153"/>
      <c r="C356" s="233" t="s">
        <v>807</v>
      </c>
      <c r="D356" s="233" t="s">
        <v>483</v>
      </c>
      <c r="E356" s="234" t="s">
        <v>1596</v>
      </c>
      <c r="F356" s="235" t="s">
        <v>1597</v>
      </c>
      <c r="G356" s="236" t="s">
        <v>334</v>
      </c>
      <c r="H356" s="237">
        <v>1725.65</v>
      </c>
      <c r="I356" s="238"/>
      <c r="J356" s="239"/>
      <c r="K356" s="237">
        <f>ROUND(P356*H356,3)</f>
        <v>0</v>
      </c>
      <c r="L356" s="239"/>
      <c r="M356" s="240"/>
      <c r="N356" s="241" t="s">
        <v>1</v>
      </c>
      <c r="O356" s="195" t="s">
        <v>47</v>
      </c>
      <c r="P356" s="196">
        <f>I356+J356</f>
        <v>0</v>
      </c>
      <c r="Q356" s="196">
        <f>ROUND(I356*H356,3)</f>
        <v>0</v>
      </c>
      <c r="R356" s="196">
        <f>ROUND(J356*H356,3)</f>
        <v>0</v>
      </c>
      <c r="S356" s="66"/>
      <c r="T356" s="197">
        <f>S356*H356</f>
        <v>0</v>
      </c>
      <c r="U356" s="197">
        <v>2.9999999999999997E-4</v>
      </c>
      <c r="V356" s="197">
        <f>U356*H356</f>
        <v>0.51769500000000002</v>
      </c>
      <c r="W356" s="197">
        <v>0</v>
      </c>
      <c r="X356" s="198">
        <f>W356*H356</f>
        <v>0</v>
      </c>
      <c r="Y356" s="37"/>
      <c r="Z356" s="37"/>
      <c r="AA356" s="37"/>
      <c r="AB356" s="37"/>
      <c r="AC356" s="37"/>
      <c r="AD356" s="37"/>
      <c r="AE356" s="37"/>
      <c r="AR356" s="199" t="s">
        <v>595</v>
      </c>
      <c r="AT356" s="199" t="s">
        <v>483</v>
      </c>
      <c r="AU356" s="199" t="s">
        <v>96</v>
      </c>
      <c r="AY356" s="19" t="s">
        <v>329</v>
      </c>
      <c r="BE356" s="115">
        <f>IF(O356="základná",K356,0)</f>
        <v>0</v>
      </c>
      <c r="BF356" s="115">
        <f>IF(O356="znížená",K356,0)</f>
        <v>0</v>
      </c>
      <c r="BG356" s="115">
        <f>IF(O356="zákl. prenesená",K356,0)</f>
        <v>0</v>
      </c>
      <c r="BH356" s="115">
        <f>IF(O356="zníž. prenesená",K356,0)</f>
        <v>0</v>
      </c>
      <c r="BI356" s="115">
        <f>IF(O356="nulová",K356,0)</f>
        <v>0</v>
      </c>
      <c r="BJ356" s="19" t="s">
        <v>96</v>
      </c>
      <c r="BK356" s="200">
        <f>ROUND(P356*H356,3)</f>
        <v>0</v>
      </c>
      <c r="BL356" s="19" t="s">
        <v>464</v>
      </c>
      <c r="BM356" s="199" t="s">
        <v>1598</v>
      </c>
    </row>
    <row r="357" spans="1:65" s="13" customFormat="1" ht="11.25">
      <c r="B357" s="201"/>
      <c r="D357" s="202" t="s">
        <v>348</v>
      </c>
      <c r="F357" s="204" t="s">
        <v>1599</v>
      </c>
      <c r="H357" s="205">
        <v>1725.65</v>
      </c>
      <c r="I357" s="206"/>
      <c r="J357" s="206"/>
      <c r="M357" s="201"/>
      <c r="N357" s="207"/>
      <c r="O357" s="208"/>
      <c r="P357" s="208"/>
      <c r="Q357" s="208"/>
      <c r="R357" s="208"/>
      <c r="S357" s="208"/>
      <c r="T357" s="208"/>
      <c r="U357" s="208"/>
      <c r="V357" s="208"/>
      <c r="W357" s="208"/>
      <c r="X357" s="209"/>
      <c r="AT357" s="203" t="s">
        <v>348</v>
      </c>
      <c r="AU357" s="203" t="s">
        <v>96</v>
      </c>
      <c r="AV357" s="13" t="s">
        <v>96</v>
      </c>
      <c r="AW357" s="13" t="s">
        <v>3</v>
      </c>
      <c r="AX357" s="13" t="s">
        <v>90</v>
      </c>
      <c r="AY357" s="203" t="s">
        <v>329</v>
      </c>
    </row>
    <row r="358" spans="1:65" s="2" customFormat="1" ht="24.2" customHeight="1">
      <c r="A358" s="37"/>
      <c r="B358" s="153"/>
      <c r="C358" s="187" t="s">
        <v>821</v>
      </c>
      <c r="D358" s="187" t="s">
        <v>331</v>
      </c>
      <c r="E358" s="188" t="s">
        <v>1600</v>
      </c>
      <c r="F358" s="189" t="s">
        <v>1601</v>
      </c>
      <c r="G358" s="190" t="s">
        <v>1602</v>
      </c>
      <c r="H358" s="192"/>
      <c r="I358" s="192"/>
      <c r="J358" s="192"/>
      <c r="K358" s="191">
        <f>ROUND(P358*H358,3)</f>
        <v>0</v>
      </c>
      <c r="L358" s="193"/>
      <c r="M358" s="38"/>
      <c r="N358" s="194" t="s">
        <v>1</v>
      </c>
      <c r="O358" s="195" t="s">
        <v>47</v>
      </c>
      <c r="P358" s="196">
        <f>I358+J358</f>
        <v>0</v>
      </c>
      <c r="Q358" s="196">
        <f>ROUND(I358*H358,3)</f>
        <v>0</v>
      </c>
      <c r="R358" s="196">
        <f>ROUND(J358*H358,3)</f>
        <v>0</v>
      </c>
      <c r="S358" s="66"/>
      <c r="T358" s="197">
        <f>S358*H358</f>
        <v>0</v>
      </c>
      <c r="U358" s="197">
        <v>0</v>
      </c>
      <c r="V358" s="197">
        <f>U358*H358</f>
        <v>0</v>
      </c>
      <c r="W358" s="197">
        <v>0</v>
      </c>
      <c r="X358" s="198">
        <f>W358*H358</f>
        <v>0</v>
      </c>
      <c r="Y358" s="37"/>
      <c r="Z358" s="37"/>
      <c r="AA358" s="37"/>
      <c r="AB358" s="37"/>
      <c r="AC358" s="37"/>
      <c r="AD358" s="37"/>
      <c r="AE358" s="37"/>
      <c r="AR358" s="199" t="s">
        <v>464</v>
      </c>
      <c r="AT358" s="199" t="s">
        <v>331</v>
      </c>
      <c r="AU358" s="199" t="s">
        <v>96</v>
      </c>
      <c r="AY358" s="19" t="s">
        <v>329</v>
      </c>
      <c r="BE358" s="115">
        <f>IF(O358="základná",K358,0)</f>
        <v>0</v>
      </c>
      <c r="BF358" s="115">
        <f>IF(O358="znížená",K358,0)</f>
        <v>0</v>
      </c>
      <c r="BG358" s="115">
        <f>IF(O358="zákl. prenesená",K358,0)</f>
        <v>0</v>
      </c>
      <c r="BH358" s="115">
        <f>IF(O358="zníž. prenesená",K358,0)</f>
        <v>0</v>
      </c>
      <c r="BI358" s="115">
        <f>IF(O358="nulová",K358,0)</f>
        <v>0</v>
      </c>
      <c r="BJ358" s="19" t="s">
        <v>96</v>
      </c>
      <c r="BK358" s="200">
        <f>ROUND(P358*H358,3)</f>
        <v>0</v>
      </c>
      <c r="BL358" s="19" t="s">
        <v>464</v>
      </c>
      <c r="BM358" s="199" t="s">
        <v>1603</v>
      </c>
    </row>
    <row r="359" spans="1:65" s="12" customFormat="1" ht="22.9" customHeight="1">
      <c r="B359" s="173"/>
      <c r="D359" s="174" t="s">
        <v>82</v>
      </c>
      <c r="E359" s="185" t="s">
        <v>1130</v>
      </c>
      <c r="F359" s="185" t="s">
        <v>1131</v>
      </c>
      <c r="I359" s="176"/>
      <c r="J359" s="176"/>
      <c r="K359" s="186">
        <f>BK359</f>
        <v>0</v>
      </c>
      <c r="M359" s="173"/>
      <c r="N359" s="178"/>
      <c r="O359" s="179"/>
      <c r="P359" s="179"/>
      <c r="Q359" s="180">
        <f>SUM(Q360:Q405)</f>
        <v>0</v>
      </c>
      <c r="R359" s="180">
        <f>SUM(R360:R405)</f>
        <v>0</v>
      </c>
      <c r="S359" s="179"/>
      <c r="T359" s="181">
        <f>SUM(T360:T405)</f>
        <v>0</v>
      </c>
      <c r="U359" s="179"/>
      <c r="V359" s="181">
        <f>SUM(V360:V405)</f>
        <v>3.89926526</v>
      </c>
      <c r="W359" s="179"/>
      <c r="X359" s="182">
        <f>SUM(X360:X405)</f>
        <v>0</v>
      </c>
      <c r="AR359" s="174" t="s">
        <v>96</v>
      </c>
      <c r="AT359" s="183" t="s">
        <v>82</v>
      </c>
      <c r="AU359" s="183" t="s">
        <v>90</v>
      </c>
      <c r="AY359" s="174" t="s">
        <v>329</v>
      </c>
      <c r="BK359" s="184">
        <f>SUM(BK360:BK405)</f>
        <v>0</v>
      </c>
    </row>
    <row r="360" spans="1:65" s="2" customFormat="1" ht="24.2" customHeight="1">
      <c r="A360" s="37"/>
      <c r="B360" s="153"/>
      <c r="C360" s="187" t="s">
        <v>825</v>
      </c>
      <c r="D360" s="187" t="s">
        <v>331</v>
      </c>
      <c r="E360" s="188" t="s">
        <v>1604</v>
      </c>
      <c r="F360" s="189" t="s">
        <v>1605</v>
      </c>
      <c r="G360" s="190" t="s">
        <v>334</v>
      </c>
      <c r="H360" s="191">
        <v>1357.069</v>
      </c>
      <c r="I360" s="192"/>
      <c r="J360" s="192"/>
      <c r="K360" s="191">
        <f>ROUND(P360*H360,3)</f>
        <v>0</v>
      </c>
      <c r="L360" s="193"/>
      <c r="M360" s="38"/>
      <c r="N360" s="194" t="s">
        <v>1</v>
      </c>
      <c r="O360" s="195" t="s">
        <v>47</v>
      </c>
      <c r="P360" s="196">
        <f>I360+J360</f>
        <v>0</v>
      </c>
      <c r="Q360" s="196">
        <f>ROUND(I360*H360,3)</f>
        <v>0</v>
      </c>
      <c r="R360" s="196">
        <f>ROUND(J360*H360,3)</f>
        <v>0</v>
      </c>
      <c r="S360" s="66"/>
      <c r="T360" s="197">
        <f>S360*H360</f>
        <v>0</v>
      </c>
      <c r="U360" s="197">
        <v>0</v>
      </c>
      <c r="V360" s="197">
        <f>U360*H360</f>
        <v>0</v>
      </c>
      <c r="W360" s="197">
        <v>0</v>
      </c>
      <c r="X360" s="198">
        <f>W360*H360</f>
        <v>0</v>
      </c>
      <c r="Y360" s="37"/>
      <c r="Z360" s="37"/>
      <c r="AA360" s="37"/>
      <c r="AB360" s="37"/>
      <c r="AC360" s="37"/>
      <c r="AD360" s="37"/>
      <c r="AE360" s="37"/>
      <c r="AR360" s="199" t="s">
        <v>464</v>
      </c>
      <c r="AT360" s="199" t="s">
        <v>331</v>
      </c>
      <c r="AU360" s="199" t="s">
        <v>96</v>
      </c>
      <c r="AY360" s="19" t="s">
        <v>329</v>
      </c>
      <c r="BE360" s="115">
        <f>IF(O360="základná",K360,0)</f>
        <v>0</v>
      </c>
      <c r="BF360" s="115">
        <f>IF(O360="znížená",K360,0)</f>
        <v>0</v>
      </c>
      <c r="BG360" s="115">
        <f>IF(O360="zákl. prenesená",K360,0)</f>
        <v>0</v>
      </c>
      <c r="BH360" s="115">
        <f>IF(O360="zníž. prenesená",K360,0)</f>
        <v>0</v>
      </c>
      <c r="BI360" s="115">
        <f>IF(O360="nulová",K360,0)</f>
        <v>0</v>
      </c>
      <c r="BJ360" s="19" t="s">
        <v>96</v>
      </c>
      <c r="BK360" s="200">
        <f>ROUND(P360*H360,3)</f>
        <v>0</v>
      </c>
      <c r="BL360" s="19" t="s">
        <v>464</v>
      </c>
      <c r="BM360" s="199" t="s">
        <v>1606</v>
      </c>
    </row>
    <row r="361" spans="1:65" s="14" customFormat="1" ht="11.25">
      <c r="B361" s="210"/>
      <c r="D361" s="202" t="s">
        <v>348</v>
      </c>
      <c r="E361" s="211" t="s">
        <v>1</v>
      </c>
      <c r="F361" s="212" t="s">
        <v>1494</v>
      </c>
      <c r="H361" s="211" t="s">
        <v>1</v>
      </c>
      <c r="I361" s="213"/>
      <c r="J361" s="213"/>
      <c r="M361" s="210"/>
      <c r="N361" s="214"/>
      <c r="O361" s="215"/>
      <c r="P361" s="215"/>
      <c r="Q361" s="215"/>
      <c r="R361" s="215"/>
      <c r="S361" s="215"/>
      <c r="T361" s="215"/>
      <c r="U361" s="215"/>
      <c r="V361" s="215"/>
      <c r="W361" s="215"/>
      <c r="X361" s="216"/>
      <c r="AT361" s="211" t="s">
        <v>348</v>
      </c>
      <c r="AU361" s="211" t="s">
        <v>96</v>
      </c>
      <c r="AV361" s="14" t="s">
        <v>90</v>
      </c>
      <c r="AW361" s="14" t="s">
        <v>4</v>
      </c>
      <c r="AX361" s="14" t="s">
        <v>83</v>
      </c>
      <c r="AY361" s="211" t="s">
        <v>329</v>
      </c>
    </row>
    <row r="362" spans="1:65" s="13" customFormat="1" ht="11.25">
      <c r="B362" s="201"/>
      <c r="D362" s="202" t="s">
        <v>348</v>
      </c>
      <c r="E362" s="203" t="s">
        <v>1</v>
      </c>
      <c r="F362" s="204" t="s">
        <v>1495</v>
      </c>
      <c r="H362" s="205">
        <v>780.86900000000003</v>
      </c>
      <c r="I362" s="206"/>
      <c r="J362" s="206"/>
      <c r="M362" s="201"/>
      <c r="N362" s="207"/>
      <c r="O362" s="208"/>
      <c r="P362" s="208"/>
      <c r="Q362" s="208"/>
      <c r="R362" s="208"/>
      <c r="S362" s="208"/>
      <c r="T362" s="208"/>
      <c r="U362" s="208"/>
      <c r="V362" s="208"/>
      <c r="W362" s="208"/>
      <c r="X362" s="209"/>
      <c r="AT362" s="203" t="s">
        <v>348</v>
      </c>
      <c r="AU362" s="203" t="s">
        <v>96</v>
      </c>
      <c r="AV362" s="13" t="s">
        <v>96</v>
      </c>
      <c r="AW362" s="13" t="s">
        <v>4</v>
      </c>
      <c r="AX362" s="13" t="s">
        <v>83</v>
      </c>
      <c r="AY362" s="203" t="s">
        <v>329</v>
      </c>
    </row>
    <row r="363" spans="1:65" s="14" customFormat="1" ht="11.25">
      <c r="B363" s="210"/>
      <c r="D363" s="202" t="s">
        <v>348</v>
      </c>
      <c r="E363" s="211" t="s">
        <v>1</v>
      </c>
      <c r="F363" s="212" t="s">
        <v>1496</v>
      </c>
      <c r="H363" s="211" t="s">
        <v>1</v>
      </c>
      <c r="I363" s="213"/>
      <c r="J363" s="213"/>
      <c r="M363" s="210"/>
      <c r="N363" s="214"/>
      <c r="O363" s="215"/>
      <c r="P363" s="215"/>
      <c r="Q363" s="215"/>
      <c r="R363" s="215"/>
      <c r="S363" s="215"/>
      <c r="T363" s="215"/>
      <c r="U363" s="215"/>
      <c r="V363" s="215"/>
      <c r="W363" s="215"/>
      <c r="X363" s="216"/>
      <c r="AT363" s="211" t="s">
        <v>348</v>
      </c>
      <c r="AU363" s="211" t="s">
        <v>96</v>
      </c>
      <c r="AV363" s="14" t="s">
        <v>90</v>
      </c>
      <c r="AW363" s="14" t="s">
        <v>4</v>
      </c>
      <c r="AX363" s="14" t="s">
        <v>83</v>
      </c>
      <c r="AY363" s="211" t="s">
        <v>329</v>
      </c>
    </row>
    <row r="364" spans="1:65" s="13" customFormat="1" ht="11.25">
      <c r="B364" s="201"/>
      <c r="D364" s="202" t="s">
        <v>348</v>
      </c>
      <c r="E364" s="203" t="s">
        <v>1</v>
      </c>
      <c r="F364" s="204" t="s">
        <v>1497</v>
      </c>
      <c r="H364" s="205">
        <v>576.20000000000005</v>
      </c>
      <c r="I364" s="206"/>
      <c r="J364" s="206"/>
      <c r="M364" s="201"/>
      <c r="N364" s="207"/>
      <c r="O364" s="208"/>
      <c r="P364" s="208"/>
      <c r="Q364" s="208"/>
      <c r="R364" s="208"/>
      <c r="S364" s="208"/>
      <c r="T364" s="208"/>
      <c r="U364" s="208"/>
      <c r="V364" s="208"/>
      <c r="W364" s="208"/>
      <c r="X364" s="209"/>
      <c r="AT364" s="203" t="s">
        <v>348</v>
      </c>
      <c r="AU364" s="203" t="s">
        <v>96</v>
      </c>
      <c r="AV364" s="13" t="s">
        <v>96</v>
      </c>
      <c r="AW364" s="13" t="s">
        <v>4</v>
      </c>
      <c r="AX364" s="13" t="s">
        <v>83</v>
      </c>
      <c r="AY364" s="203" t="s">
        <v>329</v>
      </c>
    </row>
    <row r="365" spans="1:65" s="15" customFormat="1" ht="11.25">
      <c r="B365" s="217"/>
      <c r="D365" s="202" t="s">
        <v>348</v>
      </c>
      <c r="E365" s="218" t="s">
        <v>1</v>
      </c>
      <c r="F365" s="219" t="s">
        <v>380</v>
      </c>
      <c r="H365" s="220">
        <v>1357.069</v>
      </c>
      <c r="I365" s="221"/>
      <c r="J365" s="221"/>
      <c r="M365" s="217"/>
      <c r="N365" s="222"/>
      <c r="O365" s="223"/>
      <c r="P365" s="223"/>
      <c r="Q365" s="223"/>
      <c r="R365" s="223"/>
      <c r="S365" s="223"/>
      <c r="T365" s="223"/>
      <c r="U365" s="223"/>
      <c r="V365" s="223"/>
      <c r="W365" s="223"/>
      <c r="X365" s="224"/>
      <c r="AT365" s="218" t="s">
        <v>348</v>
      </c>
      <c r="AU365" s="218" t="s">
        <v>96</v>
      </c>
      <c r="AV365" s="15" t="s">
        <v>335</v>
      </c>
      <c r="AW365" s="15" t="s">
        <v>4</v>
      </c>
      <c r="AX365" s="15" t="s">
        <v>90</v>
      </c>
      <c r="AY365" s="218" t="s">
        <v>329</v>
      </c>
    </row>
    <row r="366" spans="1:65" s="2" customFormat="1" ht="24.2" customHeight="1">
      <c r="A366" s="37"/>
      <c r="B366" s="153"/>
      <c r="C366" s="233" t="s">
        <v>830</v>
      </c>
      <c r="D366" s="233" t="s">
        <v>483</v>
      </c>
      <c r="E366" s="234" t="s">
        <v>1607</v>
      </c>
      <c r="F366" s="235" t="s">
        <v>1608</v>
      </c>
      <c r="G366" s="236" t="s">
        <v>334</v>
      </c>
      <c r="H366" s="237">
        <v>2768.4209999999998</v>
      </c>
      <c r="I366" s="238"/>
      <c r="J366" s="239"/>
      <c r="K366" s="237">
        <f>ROUND(P366*H366,3)</f>
        <v>0</v>
      </c>
      <c r="L366" s="239"/>
      <c r="M366" s="240"/>
      <c r="N366" s="241" t="s">
        <v>1</v>
      </c>
      <c r="O366" s="195" t="s">
        <v>47</v>
      </c>
      <c r="P366" s="196">
        <f>I366+J366</f>
        <v>0</v>
      </c>
      <c r="Q366" s="196">
        <f>ROUND(I366*H366,3)</f>
        <v>0</v>
      </c>
      <c r="R366" s="196">
        <f>ROUND(J366*H366,3)</f>
        <v>0</v>
      </c>
      <c r="S366" s="66"/>
      <c r="T366" s="197">
        <f>S366*H366</f>
        <v>0</v>
      </c>
      <c r="U366" s="197">
        <v>4.8000000000000001E-4</v>
      </c>
      <c r="V366" s="197">
        <f>U366*H366</f>
        <v>1.32884208</v>
      </c>
      <c r="W366" s="197">
        <v>0</v>
      </c>
      <c r="X366" s="198">
        <f>W366*H366</f>
        <v>0</v>
      </c>
      <c r="Y366" s="37"/>
      <c r="Z366" s="37"/>
      <c r="AA366" s="37"/>
      <c r="AB366" s="37"/>
      <c r="AC366" s="37"/>
      <c r="AD366" s="37"/>
      <c r="AE366" s="37"/>
      <c r="AR366" s="199" t="s">
        <v>595</v>
      </c>
      <c r="AT366" s="199" t="s">
        <v>483</v>
      </c>
      <c r="AU366" s="199" t="s">
        <v>96</v>
      </c>
      <c r="AY366" s="19" t="s">
        <v>329</v>
      </c>
      <c r="BE366" s="115">
        <f>IF(O366="základná",K366,0)</f>
        <v>0</v>
      </c>
      <c r="BF366" s="115">
        <f>IF(O366="znížená",K366,0)</f>
        <v>0</v>
      </c>
      <c r="BG366" s="115">
        <f>IF(O366="zákl. prenesená",K366,0)</f>
        <v>0</v>
      </c>
      <c r="BH366" s="115">
        <f>IF(O366="zníž. prenesená",K366,0)</f>
        <v>0</v>
      </c>
      <c r="BI366" s="115">
        <f>IF(O366="nulová",K366,0)</f>
        <v>0</v>
      </c>
      <c r="BJ366" s="19" t="s">
        <v>96</v>
      </c>
      <c r="BK366" s="200">
        <f>ROUND(P366*H366,3)</f>
        <v>0</v>
      </c>
      <c r="BL366" s="19" t="s">
        <v>464</v>
      </c>
      <c r="BM366" s="199" t="s">
        <v>1609</v>
      </c>
    </row>
    <row r="367" spans="1:65" s="13" customFormat="1" ht="11.25">
      <c r="B367" s="201"/>
      <c r="D367" s="202" t="s">
        <v>348</v>
      </c>
      <c r="F367" s="204" t="s">
        <v>1610</v>
      </c>
      <c r="H367" s="205">
        <v>2768.4209999999998</v>
      </c>
      <c r="I367" s="206"/>
      <c r="J367" s="206"/>
      <c r="M367" s="201"/>
      <c r="N367" s="207"/>
      <c r="O367" s="208"/>
      <c r="P367" s="208"/>
      <c r="Q367" s="208"/>
      <c r="R367" s="208"/>
      <c r="S367" s="208"/>
      <c r="T367" s="208"/>
      <c r="U367" s="208"/>
      <c r="V367" s="208"/>
      <c r="W367" s="208"/>
      <c r="X367" s="209"/>
      <c r="AT367" s="203" t="s">
        <v>348</v>
      </c>
      <c r="AU367" s="203" t="s">
        <v>96</v>
      </c>
      <c r="AV367" s="13" t="s">
        <v>96</v>
      </c>
      <c r="AW367" s="13" t="s">
        <v>3</v>
      </c>
      <c r="AX367" s="13" t="s">
        <v>90</v>
      </c>
      <c r="AY367" s="203" t="s">
        <v>329</v>
      </c>
    </row>
    <row r="368" spans="1:65" s="2" customFormat="1" ht="33" customHeight="1">
      <c r="A368" s="37"/>
      <c r="B368" s="153"/>
      <c r="C368" s="187" t="s">
        <v>835</v>
      </c>
      <c r="D368" s="187" t="s">
        <v>331</v>
      </c>
      <c r="E368" s="188" t="s">
        <v>1611</v>
      </c>
      <c r="F368" s="189" t="s">
        <v>1612</v>
      </c>
      <c r="G368" s="190" t="s">
        <v>334</v>
      </c>
      <c r="H368" s="191">
        <v>647.08900000000006</v>
      </c>
      <c r="I368" s="192"/>
      <c r="J368" s="192"/>
      <c r="K368" s="191">
        <f>ROUND(P368*H368,3)</f>
        <v>0</v>
      </c>
      <c r="L368" s="193"/>
      <c r="M368" s="38"/>
      <c r="N368" s="194" t="s">
        <v>1</v>
      </c>
      <c r="O368" s="195" t="s">
        <v>47</v>
      </c>
      <c r="P368" s="196">
        <f>I368+J368</f>
        <v>0</v>
      </c>
      <c r="Q368" s="196">
        <f>ROUND(I368*H368,3)</f>
        <v>0</v>
      </c>
      <c r="R368" s="196">
        <f>ROUND(J368*H368,3)</f>
        <v>0</v>
      </c>
      <c r="S368" s="66"/>
      <c r="T368" s="197">
        <f>S368*H368</f>
        <v>0</v>
      </c>
      <c r="U368" s="197">
        <v>0</v>
      </c>
      <c r="V368" s="197">
        <f>U368*H368</f>
        <v>0</v>
      </c>
      <c r="W368" s="197">
        <v>0</v>
      </c>
      <c r="X368" s="198">
        <f>W368*H368</f>
        <v>0</v>
      </c>
      <c r="Y368" s="37"/>
      <c r="Z368" s="37"/>
      <c r="AA368" s="37"/>
      <c r="AB368" s="37"/>
      <c r="AC368" s="37"/>
      <c r="AD368" s="37"/>
      <c r="AE368" s="37"/>
      <c r="AR368" s="199" t="s">
        <v>464</v>
      </c>
      <c r="AT368" s="199" t="s">
        <v>331</v>
      </c>
      <c r="AU368" s="199" t="s">
        <v>96</v>
      </c>
      <c r="AY368" s="19" t="s">
        <v>329</v>
      </c>
      <c r="BE368" s="115">
        <f>IF(O368="základná",K368,0)</f>
        <v>0</v>
      </c>
      <c r="BF368" s="115">
        <f>IF(O368="znížená",K368,0)</f>
        <v>0</v>
      </c>
      <c r="BG368" s="115">
        <f>IF(O368="zákl. prenesená",K368,0)</f>
        <v>0</v>
      </c>
      <c r="BH368" s="115">
        <f>IF(O368="zníž. prenesená",K368,0)</f>
        <v>0</v>
      </c>
      <c r="BI368" s="115">
        <f>IF(O368="nulová",K368,0)</f>
        <v>0</v>
      </c>
      <c r="BJ368" s="19" t="s">
        <v>96</v>
      </c>
      <c r="BK368" s="200">
        <f>ROUND(P368*H368,3)</f>
        <v>0</v>
      </c>
      <c r="BL368" s="19" t="s">
        <v>464</v>
      </c>
      <c r="BM368" s="199" t="s">
        <v>1613</v>
      </c>
    </row>
    <row r="369" spans="1:65" s="14" customFormat="1" ht="11.25">
      <c r="B369" s="210"/>
      <c r="D369" s="202" t="s">
        <v>348</v>
      </c>
      <c r="E369" s="211" t="s">
        <v>1</v>
      </c>
      <c r="F369" s="212" t="s">
        <v>1494</v>
      </c>
      <c r="H369" s="211" t="s">
        <v>1</v>
      </c>
      <c r="I369" s="213"/>
      <c r="J369" s="213"/>
      <c r="M369" s="210"/>
      <c r="N369" s="214"/>
      <c r="O369" s="215"/>
      <c r="P369" s="215"/>
      <c r="Q369" s="215"/>
      <c r="R369" s="215"/>
      <c r="S369" s="215"/>
      <c r="T369" s="215"/>
      <c r="U369" s="215"/>
      <c r="V369" s="215"/>
      <c r="W369" s="215"/>
      <c r="X369" s="216"/>
      <c r="AT369" s="211" t="s">
        <v>348</v>
      </c>
      <c r="AU369" s="211" t="s">
        <v>96</v>
      </c>
      <c r="AV369" s="14" t="s">
        <v>90</v>
      </c>
      <c r="AW369" s="14" t="s">
        <v>4</v>
      </c>
      <c r="AX369" s="14" t="s">
        <v>83</v>
      </c>
      <c r="AY369" s="211" t="s">
        <v>329</v>
      </c>
    </row>
    <row r="370" spans="1:65" s="13" customFormat="1" ht="11.25">
      <c r="B370" s="201"/>
      <c r="D370" s="202" t="s">
        <v>348</v>
      </c>
      <c r="E370" s="203" t="s">
        <v>1</v>
      </c>
      <c r="F370" s="204" t="s">
        <v>1614</v>
      </c>
      <c r="H370" s="205">
        <v>70.888999999999996</v>
      </c>
      <c r="I370" s="206"/>
      <c r="J370" s="206"/>
      <c r="M370" s="201"/>
      <c r="N370" s="207"/>
      <c r="O370" s="208"/>
      <c r="P370" s="208"/>
      <c r="Q370" s="208"/>
      <c r="R370" s="208"/>
      <c r="S370" s="208"/>
      <c r="T370" s="208"/>
      <c r="U370" s="208"/>
      <c r="V370" s="208"/>
      <c r="W370" s="208"/>
      <c r="X370" s="209"/>
      <c r="AT370" s="203" t="s">
        <v>348</v>
      </c>
      <c r="AU370" s="203" t="s">
        <v>96</v>
      </c>
      <c r="AV370" s="13" t="s">
        <v>96</v>
      </c>
      <c r="AW370" s="13" t="s">
        <v>4</v>
      </c>
      <c r="AX370" s="13" t="s">
        <v>83</v>
      </c>
      <c r="AY370" s="203" t="s">
        <v>329</v>
      </c>
    </row>
    <row r="371" spans="1:65" s="14" customFormat="1" ht="11.25">
      <c r="B371" s="210"/>
      <c r="D371" s="202" t="s">
        <v>348</v>
      </c>
      <c r="E371" s="211" t="s">
        <v>1</v>
      </c>
      <c r="F371" s="212" t="s">
        <v>1496</v>
      </c>
      <c r="H371" s="211" t="s">
        <v>1</v>
      </c>
      <c r="I371" s="213"/>
      <c r="J371" s="213"/>
      <c r="M371" s="210"/>
      <c r="N371" s="214"/>
      <c r="O371" s="215"/>
      <c r="P371" s="215"/>
      <c r="Q371" s="215"/>
      <c r="R371" s="215"/>
      <c r="S371" s="215"/>
      <c r="T371" s="215"/>
      <c r="U371" s="215"/>
      <c r="V371" s="215"/>
      <c r="W371" s="215"/>
      <c r="X371" s="216"/>
      <c r="AT371" s="211" t="s">
        <v>348</v>
      </c>
      <c r="AU371" s="211" t="s">
        <v>96</v>
      </c>
      <c r="AV371" s="14" t="s">
        <v>90</v>
      </c>
      <c r="AW371" s="14" t="s">
        <v>4</v>
      </c>
      <c r="AX371" s="14" t="s">
        <v>83</v>
      </c>
      <c r="AY371" s="211" t="s">
        <v>329</v>
      </c>
    </row>
    <row r="372" spans="1:65" s="13" customFormat="1" ht="11.25">
      <c r="B372" s="201"/>
      <c r="D372" s="202" t="s">
        <v>348</v>
      </c>
      <c r="E372" s="203" t="s">
        <v>1</v>
      </c>
      <c r="F372" s="204" t="s">
        <v>1497</v>
      </c>
      <c r="H372" s="205">
        <v>576.20000000000005</v>
      </c>
      <c r="I372" s="206"/>
      <c r="J372" s="206"/>
      <c r="M372" s="201"/>
      <c r="N372" s="207"/>
      <c r="O372" s="208"/>
      <c r="P372" s="208"/>
      <c r="Q372" s="208"/>
      <c r="R372" s="208"/>
      <c r="S372" s="208"/>
      <c r="T372" s="208"/>
      <c r="U372" s="208"/>
      <c r="V372" s="208"/>
      <c r="W372" s="208"/>
      <c r="X372" s="209"/>
      <c r="AT372" s="203" t="s">
        <v>348</v>
      </c>
      <c r="AU372" s="203" t="s">
        <v>96</v>
      </c>
      <c r="AV372" s="13" t="s">
        <v>96</v>
      </c>
      <c r="AW372" s="13" t="s">
        <v>4</v>
      </c>
      <c r="AX372" s="13" t="s">
        <v>83</v>
      </c>
      <c r="AY372" s="203" t="s">
        <v>329</v>
      </c>
    </row>
    <row r="373" spans="1:65" s="15" customFormat="1" ht="11.25">
      <c r="B373" s="217"/>
      <c r="D373" s="202" t="s">
        <v>348</v>
      </c>
      <c r="E373" s="218" t="s">
        <v>1</v>
      </c>
      <c r="F373" s="219" t="s">
        <v>380</v>
      </c>
      <c r="H373" s="220">
        <v>647.08900000000006</v>
      </c>
      <c r="I373" s="221"/>
      <c r="J373" s="221"/>
      <c r="M373" s="217"/>
      <c r="N373" s="222"/>
      <c r="O373" s="223"/>
      <c r="P373" s="223"/>
      <c r="Q373" s="223"/>
      <c r="R373" s="223"/>
      <c r="S373" s="223"/>
      <c r="T373" s="223"/>
      <c r="U373" s="223"/>
      <c r="V373" s="223"/>
      <c r="W373" s="223"/>
      <c r="X373" s="224"/>
      <c r="AT373" s="218" t="s">
        <v>348</v>
      </c>
      <c r="AU373" s="218" t="s">
        <v>96</v>
      </c>
      <c r="AV373" s="15" t="s">
        <v>335</v>
      </c>
      <c r="AW373" s="15" t="s">
        <v>4</v>
      </c>
      <c r="AX373" s="15" t="s">
        <v>90</v>
      </c>
      <c r="AY373" s="218" t="s">
        <v>329</v>
      </c>
    </row>
    <row r="374" spans="1:65" s="2" customFormat="1" ht="33" customHeight="1">
      <c r="A374" s="37"/>
      <c r="B374" s="153"/>
      <c r="C374" s="233" t="s">
        <v>839</v>
      </c>
      <c r="D374" s="233" t="s">
        <v>483</v>
      </c>
      <c r="E374" s="234" t="s">
        <v>1615</v>
      </c>
      <c r="F374" s="235" t="s">
        <v>1616</v>
      </c>
      <c r="G374" s="236" t="s">
        <v>362</v>
      </c>
      <c r="H374" s="237">
        <v>66.003</v>
      </c>
      <c r="I374" s="238"/>
      <c r="J374" s="239"/>
      <c r="K374" s="237">
        <f>ROUND(P374*H374,3)</f>
        <v>0</v>
      </c>
      <c r="L374" s="239"/>
      <c r="M374" s="240"/>
      <c r="N374" s="241" t="s">
        <v>1</v>
      </c>
      <c r="O374" s="195" t="s">
        <v>47</v>
      </c>
      <c r="P374" s="196">
        <f>I374+J374</f>
        <v>0</v>
      </c>
      <c r="Q374" s="196">
        <f>ROUND(I374*H374,3)</f>
        <v>0</v>
      </c>
      <c r="R374" s="196">
        <f>ROUND(J374*H374,3)</f>
        <v>0</v>
      </c>
      <c r="S374" s="66"/>
      <c r="T374" s="197">
        <f>S374*H374</f>
        <v>0</v>
      </c>
      <c r="U374" s="197">
        <v>2.5000000000000001E-2</v>
      </c>
      <c r="V374" s="197">
        <f>U374*H374</f>
        <v>1.6500750000000002</v>
      </c>
      <c r="W374" s="197">
        <v>0</v>
      </c>
      <c r="X374" s="198">
        <f>W374*H374</f>
        <v>0</v>
      </c>
      <c r="Y374" s="37"/>
      <c r="Z374" s="37"/>
      <c r="AA374" s="37"/>
      <c r="AB374" s="37"/>
      <c r="AC374" s="37"/>
      <c r="AD374" s="37"/>
      <c r="AE374" s="37"/>
      <c r="AR374" s="199" t="s">
        <v>595</v>
      </c>
      <c r="AT374" s="199" t="s">
        <v>483</v>
      </c>
      <c r="AU374" s="199" t="s">
        <v>96</v>
      </c>
      <c r="AY374" s="19" t="s">
        <v>329</v>
      </c>
      <c r="BE374" s="115">
        <f>IF(O374="základná",K374,0)</f>
        <v>0</v>
      </c>
      <c r="BF374" s="115">
        <f>IF(O374="znížená",K374,0)</f>
        <v>0</v>
      </c>
      <c r="BG374" s="115">
        <f>IF(O374="zákl. prenesená",K374,0)</f>
        <v>0</v>
      </c>
      <c r="BH374" s="115">
        <f>IF(O374="zníž. prenesená",K374,0)</f>
        <v>0</v>
      </c>
      <c r="BI374" s="115">
        <f>IF(O374="nulová",K374,0)</f>
        <v>0</v>
      </c>
      <c r="BJ374" s="19" t="s">
        <v>96</v>
      </c>
      <c r="BK374" s="200">
        <f>ROUND(P374*H374,3)</f>
        <v>0</v>
      </c>
      <c r="BL374" s="19" t="s">
        <v>464</v>
      </c>
      <c r="BM374" s="199" t="s">
        <v>1617</v>
      </c>
    </row>
    <row r="375" spans="1:65" s="13" customFormat="1" ht="11.25">
      <c r="B375" s="201"/>
      <c r="D375" s="202" t="s">
        <v>348</v>
      </c>
      <c r="F375" s="204" t="s">
        <v>1618</v>
      </c>
      <c r="H375" s="205">
        <v>66.003</v>
      </c>
      <c r="I375" s="206"/>
      <c r="J375" s="206"/>
      <c r="M375" s="201"/>
      <c r="N375" s="207"/>
      <c r="O375" s="208"/>
      <c r="P375" s="208"/>
      <c r="Q375" s="208"/>
      <c r="R375" s="208"/>
      <c r="S375" s="208"/>
      <c r="T375" s="208"/>
      <c r="U375" s="208"/>
      <c r="V375" s="208"/>
      <c r="W375" s="208"/>
      <c r="X375" s="209"/>
      <c r="AT375" s="203" t="s">
        <v>348</v>
      </c>
      <c r="AU375" s="203" t="s">
        <v>96</v>
      </c>
      <c r="AV375" s="13" t="s">
        <v>96</v>
      </c>
      <c r="AW375" s="13" t="s">
        <v>3</v>
      </c>
      <c r="AX375" s="13" t="s">
        <v>90</v>
      </c>
      <c r="AY375" s="203" t="s">
        <v>329</v>
      </c>
    </row>
    <row r="376" spans="1:65" s="2" customFormat="1" ht="33" customHeight="1">
      <c r="A376" s="37"/>
      <c r="B376" s="153"/>
      <c r="C376" s="187" t="s">
        <v>846</v>
      </c>
      <c r="D376" s="187" t="s">
        <v>331</v>
      </c>
      <c r="E376" s="188" t="s">
        <v>1619</v>
      </c>
      <c r="F376" s="189" t="s">
        <v>1620</v>
      </c>
      <c r="G376" s="190" t="s">
        <v>334</v>
      </c>
      <c r="H376" s="191">
        <v>1357.069</v>
      </c>
      <c r="I376" s="192"/>
      <c r="J376" s="192"/>
      <c r="K376" s="191">
        <f>ROUND(P376*H376,3)</f>
        <v>0</v>
      </c>
      <c r="L376" s="193"/>
      <c r="M376" s="38"/>
      <c r="N376" s="194" t="s">
        <v>1</v>
      </c>
      <c r="O376" s="195" t="s">
        <v>47</v>
      </c>
      <c r="P376" s="196">
        <f>I376+J376</f>
        <v>0</v>
      </c>
      <c r="Q376" s="196">
        <f>ROUND(I376*H376,3)</f>
        <v>0</v>
      </c>
      <c r="R376" s="196">
        <f>ROUND(J376*H376,3)</f>
        <v>0</v>
      </c>
      <c r="S376" s="66"/>
      <c r="T376" s="197">
        <f>S376*H376</f>
        <v>0</v>
      </c>
      <c r="U376" s="197">
        <v>1.2E-4</v>
      </c>
      <c r="V376" s="197">
        <f>U376*H376</f>
        <v>0.16284828000000001</v>
      </c>
      <c r="W376" s="197">
        <v>0</v>
      </c>
      <c r="X376" s="198">
        <f>W376*H376</f>
        <v>0</v>
      </c>
      <c r="Y376" s="37"/>
      <c r="Z376" s="37"/>
      <c r="AA376" s="37"/>
      <c r="AB376" s="37"/>
      <c r="AC376" s="37"/>
      <c r="AD376" s="37"/>
      <c r="AE376" s="37"/>
      <c r="AR376" s="199" t="s">
        <v>464</v>
      </c>
      <c r="AT376" s="199" t="s">
        <v>331</v>
      </c>
      <c r="AU376" s="199" t="s">
        <v>96</v>
      </c>
      <c r="AY376" s="19" t="s">
        <v>329</v>
      </c>
      <c r="BE376" s="115">
        <f>IF(O376="základná",K376,0)</f>
        <v>0</v>
      </c>
      <c r="BF376" s="115">
        <f>IF(O376="znížená",K376,0)</f>
        <v>0</v>
      </c>
      <c r="BG376" s="115">
        <f>IF(O376="zákl. prenesená",K376,0)</f>
        <v>0</v>
      </c>
      <c r="BH376" s="115">
        <f>IF(O376="zníž. prenesená",K376,0)</f>
        <v>0</v>
      </c>
      <c r="BI376" s="115">
        <f>IF(O376="nulová",K376,0)</f>
        <v>0</v>
      </c>
      <c r="BJ376" s="19" t="s">
        <v>96</v>
      </c>
      <c r="BK376" s="200">
        <f>ROUND(P376*H376,3)</f>
        <v>0</v>
      </c>
      <c r="BL376" s="19" t="s">
        <v>464</v>
      </c>
      <c r="BM376" s="199" t="s">
        <v>1621</v>
      </c>
    </row>
    <row r="377" spans="1:65" s="14" customFormat="1" ht="11.25">
      <c r="B377" s="210"/>
      <c r="D377" s="202" t="s">
        <v>348</v>
      </c>
      <c r="E377" s="211" t="s">
        <v>1</v>
      </c>
      <c r="F377" s="212" t="s">
        <v>1494</v>
      </c>
      <c r="H377" s="211" t="s">
        <v>1</v>
      </c>
      <c r="I377" s="213"/>
      <c r="J377" s="213"/>
      <c r="M377" s="210"/>
      <c r="N377" s="214"/>
      <c r="O377" s="215"/>
      <c r="P377" s="215"/>
      <c r="Q377" s="215"/>
      <c r="R377" s="215"/>
      <c r="S377" s="215"/>
      <c r="T377" s="215"/>
      <c r="U377" s="215"/>
      <c r="V377" s="215"/>
      <c r="W377" s="215"/>
      <c r="X377" s="216"/>
      <c r="AT377" s="211" t="s">
        <v>348</v>
      </c>
      <c r="AU377" s="211" t="s">
        <v>96</v>
      </c>
      <c r="AV377" s="14" t="s">
        <v>90</v>
      </c>
      <c r="AW377" s="14" t="s">
        <v>4</v>
      </c>
      <c r="AX377" s="14" t="s">
        <v>83</v>
      </c>
      <c r="AY377" s="211" t="s">
        <v>329</v>
      </c>
    </row>
    <row r="378" spans="1:65" s="13" customFormat="1" ht="11.25">
      <c r="B378" s="201"/>
      <c r="D378" s="202" t="s">
        <v>348</v>
      </c>
      <c r="E378" s="203" t="s">
        <v>1</v>
      </c>
      <c r="F378" s="204" t="s">
        <v>1495</v>
      </c>
      <c r="H378" s="205">
        <v>780.86900000000003</v>
      </c>
      <c r="I378" s="206"/>
      <c r="J378" s="206"/>
      <c r="M378" s="201"/>
      <c r="N378" s="207"/>
      <c r="O378" s="208"/>
      <c r="P378" s="208"/>
      <c r="Q378" s="208"/>
      <c r="R378" s="208"/>
      <c r="S378" s="208"/>
      <c r="T378" s="208"/>
      <c r="U378" s="208"/>
      <c r="V378" s="208"/>
      <c r="W378" s="208"/>
      <c r="X378" s="209"/>
      <c r="AT378" s="203" t="s">
        <v>348</v>
      </c>
      <c r="AU378" s="203" t="s">
        <v>96</v>
      </c>
      <c r="AV378" s="13" t="s">
        <v>96</v>
      </c>
      <c r="AW378" s="13" t="s">
        <v>4</v>
      </c>
      <c r="AX378" s="13" t="s">
        <v>83</v>
      </c>
      <c r="AY378" s="203" t="s">
        <v>329</v>
      </c>
    </row>
    <row r="379" spans="1:65" s="14" customFormat="1" ht="11.25">
      <c r="B379" s="210"/>
      <c r="D379" s="202" t="s">
        <v>348</v>
      </c>
      <c r="E379" s="211" t="s">
        <v>1</v>
      </c>
      <c r="F379" s="212" t="s">
        <v>1496</v>
      </c>
      <c r="H379" s="211" t="s">
        <v>1</v>
      </c>
      <c r="I379" s="213"/>
      <c r="J379" s="213"/>
      <c r="M379" s="210"/>
      <c r="N379" s="214"/>
      <c r="O379" s="215"/>
      <c r="P379" s="215"/>
      <c r="Q379" s="215"/>
      <c r="R379" s="215"/>
      <c r="S379" s="215"/>
      <c r="T379" s="215"/>
      <c r="U379" s="215"/>
      <c r="V379" s="215"/>
      <c r="W379" s="215"/>
      <c r="X379" s="216"/>
      <c r="AT379" s="211" t="s">
        <v>348</v>
      </c>
      <c r="AU379" s="211" t="s">
        <v>96</v>
      </c>
      <c r="AV379" s="14" t="s">
        <v>90</v>
      </c>
      <c r="AW379" s="14" t="s">
        <v>4</v>
      </c>
      <c r="AX379" s="14" t="s">
        <v>83</v>
      </c>
      <c r="AY379" s="211" t="s">
        <v>329</v>
      </c>
    </row>
    <row r="380" spans="1:65" s="13" customFormat="1" ht="11.25">
      <c r="B380" s="201"/>
      <c r="D380" s="202" t="s">
        <v>348</v>
      </c>
      <c r="E380" s="203" t="s">
        <v>1</v>
      </c>
      <c r="F380" s="204" t="s">
        <v>1497</v>
      </c>
      <c r="H380" s="205">
        <v>576.20000000000005</v>
      </c>
      <c r="I380" s="206"/>
      <c r="J380" s="206"/>
      <c r="M380" s="201"/>
      <c r="N380" s="207"/>
      <c r="O380" s="208"/>
      <c r="P380" s="208"/>
      <c r="Q380" s="208"/>
      <c r="R380" s="208"/>
      <c r="S380" s="208"/>
      <c r="T380" s="208"/>
      <c r="U380" s="208"/>
      <c r="V380" s="208"/>
      <c r="W380" s="208"/>
      <c r="X380" s="209"/>
      <c r="AT380" s="203" t="s">
        <v>348</v>
      </c>
      <c r="AU380" s="203" t="s">
        <v>96</v>
      </c>
      <c r="AV380" s="13" t="s">
        <v>96</v>
      </c>
      <c r="AW380" s="13" t="s">
        <v>4</v>
      </c>
      <c r="AX380" s="13" t="s">
        <v>83</v>
      </c>
      <c r="AY380" s="203" t="s">
        <v>329</v>
      </c>
    </row>
    <row r="381" spans="1:65" s="15" customFormat="1" ht="11.25">
      <c r="B381" s="217"/>
      <c r="D381" s="202" t="s">
        <v>348</v>
      </c>
      <c r="E381" s="218" t="s">
        <v>1</v>
      </c>
      <c r="F381" s="219" t="s">
        <v>380</v>
      </c>
      <c r="H381" s="220">
        <v>1357.069</v>
      </c>
      <c r="I381" s="221"/>
      <c r="J381" s="221"/>
      <c r="M381" s="217"/>
      <c r="N381" s="222"/>
      <c r="O381" s="223"/>
      <c r="P381" s="223"/>
      <c r="Q381" s="223"/>
      <c r="R381" s="223"/>
      <c r="S381" s="223"/>
      <c r="T381" s="223"/>
      <c r="U381" s="223"/>
      <c r="V381" s="223"/>
      <c r="W381" s="223"/>
      <c r="X381" s="224"/>
      <c r="AT381" s="218" t="s">
        <v>348</v>
      </c>
      <c r="AU381" s="218" t="s">
        <v>96</v>
      </c>
      <c r="AV381" s="15" t="s">
        <v>335</v>
      </c>
      <c r="AW381" s="15" t="s">
        <v>4</v>
      </c>
      <c r="AX381" s="15" t="s">
        <v>90</v>
      </c>
      <c r="AY381" s="218" t="s">
        <v>329</v>
      </c>
    </row>
    <row r="382" spans="1:65" s="2" customFormat="1" ht="16.5" customHeight="1">
      <c r="A382" s="37"/>
      <c r="B382" s="153"/>
      <c r="C382" s="233" t="s">
        <v>851</v>
      </c>
      <c r="D382" s="233" t="s">
        <v>483</v>
      </c>
      <c r="E382" s="234" t="s">
        <v>1622</v>
      </c>
      <c r="F382" s="235" t="s">
        <v>1623</v>
      </c>
      <c r="G382" s="236" t="s">
        <v>334</v>
      </c>
      <c r="H382" s="237">
        <v>2768.4209999999998</v>
      </c>
      <c r="I382" s="238"/>
      <c r="J382" s="239"/>
      <c r="K382" s="237">
        <f>ROUND(P382*H382,3)</f>
        <v>0</v>
      </c>
      <c r="L382" s="239"/>
      <c r="M382" s="240"/>
      <c r="N382" s="241" t="s">
        <v>1</v>
      </c>
      <c r="O382" s="195" t="s">
        <v>47</v>
      </c>
      <c r="P382" s="196">
        <f>I382+J382</f>
        <v>0</v>
      </c>
      <c r="Q382" s="196">
        <f>ROUND(I382*H382,3)</f>
        <v>0</v>
      </c>
      <c r="R382" s="196">
        <f>ROUND(J382*H382,3)</f>
        <v>0</v>
      </c>
      <c r="S382" s="66"/>
      <c r="T382" s="197">
        <f>S382*H382</f>
        <v>0</v>
      </c>
      <c r="U382" s="197">
        <v>0</v>
      </c>
      <c r="V382" s="197">
        <f>U382*H382</f>
        <v>0</v>
      </c>
      <c r="W382" s="197">
        <v>0</v>
      </c>
      <c r="X382" s="198">
        <f>W382*H382</f>
        <v>0</v>
      </c>
      <c r="Y382" s="37"/>
      <c r="Z382" s="37"/>
      <c r="AA382" s="37"/>
      <c r="AB382" s="37"/>
      <c r="AC382" s="37"/>
      <c r="AD382" s="37"/>
      <c r="AE382" s="37"/>
      <c r="AR382" s="199" t="s">
        <v>595</v>
      </c>
      <c r="AT382" s="199" t="s">
        <v>483</v>
      </c>
      <c r="AU382" s="199" t="s">
        <v>96</v>
      </c>
      <c r="AY382" s="19" t="s">
        <v>329</v>
      </c>
      <c r="BE382" s="115">
        <f>IF(O382="základná",K382,0)</f>
        <v>0</v>
      </c>
      <c r="BF382" s="115">
        <f>IF(O382="znížená",K382,0)</f>
        <v>0</v>
      </c>
      <c r="BG382" s="115">
        <f>IF(O382="zákl. prenesená",K382,0)</f>
        <v>0</v>
      </c>
      <c r="BH382" s="115">
        <f>IF(O382="zníž. prenesená",K382,0)</f>
        <v>0</v>
      </c>
      <c r="BI382" s="115">
        <f>IF(O382="nulová",K382,0)</f>
        <v>0</v>
      </c>
      <c r="BJ382" s="19" t="s">
        <v>96</v>
      </c>
      <c r="BK382" s="200">
        <f>ROUND(P382*H382,3)</f>
        <v>0</v>
      </c>
      <c r="BL382" s="19" t="s">
        <v>464</v>
      </c>
      <c r="BM382" s="199" t="s">
        <v>1624</v>
      </c>
    </row>
    <row r="383" spans="1:65" s="13" customFormat="1" ht="11.25">
      <c r="B383" s="201"/>
      <c r="D383" s="202" t="s">
        <v>348</v>
      </c>
      <c r="F383" s="204" t="s">
        <v>1610</v>
      </c>
      <c r="H383" s="205">
        <v>2768.4209999999998</v>
      </c>
      <c r="I383" s="206"/>
      <c r="J383" s="206"/>
      <c r="M383" s="201"/>
      <c r="N383" s="207"/>
      <c r="O383" s="208"/>
      <c r="P383" s="208"/>
      <c r="Q383" s="208"/>
      <c r="R383" s="208"/>
      <c r="S383" s="208"/>
      <c r="T383" s="208"/>
      <c r="U383" s="208"/>
      <c r="V383" s="208"/>
      <c r="W383" s="208"/>
      <c r="X383" s="209"/>
      <c r="AT383" s="203" t="s">
        <v>348</v>
      </c>
      <c r="AU383" s="203" t="s">
        <v>96</v>
      </c>
      <c r="AV383" s="13" t="s">
        <v>96</v>
      </c>
      <c r="AW383" s="13" t="s">
        <v>3</v>
      </c>
      <c r="AX383" s="13" t="s">
        <v>90</v>
      </c>
      <c r="AY383" s="203" t="s">
        <v>329</v>
      </c>
    </row>
    <row r="384" spans="1:65" s="2" customFormat="1" ht="24.2" customHeight="1">
      <c r="A384" s="37"/>
      <c r="B384" s="153"/>
      <c r="C384" s="187" t="s">
        <v>869</v>
      </c>
      <c r="D384" s="187" t="s">
        <v>331</v>
      </c>
      <c r="E384" s="188" t="s">
        <v>1625</v>
      </c>
      <c r="F384" s="189" t="s">
        <v>1626</v>
      </c>
      <c r="G384" s="190" t="s">
        <v>334</v>
      </c>
      <c r="H384" s="191">
        <v>217.39599999999999</v>
      </c>
      <c r="I384" s="192"/>
      <c r="J384" s="192"/>
      <c r="K384" s="191">
        <f>ROUND(P384*H384,3)</f>
        <v>0</v>
      </c>
      <c r="L384" s="193"/>
      <c r="M384" s="38"/>
      <c r="N384" s="194" t="s">
        <v>1</v>
      </c>
      <c r="O384" s="195" t="s">
        <v>47</v>
      </c>
      <c r="P384" s="196">
        <f>I384+J384</f>
        <v>0</v>
      </c>
      <c r="Q384" s="196">
        <f>ROUND(I384*H384,3)</f>
        <v>0</v>
      </c>
      <c r="R384" s="196">
        <f>ROUND(J384*H384,3)</f>
        <v>0</v>
      </c>
      <c r="S384" s="66"/>
      <c r="T384" s="197">
        <f>S384*H384</f>
        <v>0</v>
      </c>
      <c r="U384" s="197">
        <v>1.2E-4</v>
      </c>
      <c r="V384" s="197">
        <f>U384*H384</f>
        <v>2.6087519999999999E-2</v>
      </c>
      <c r="W384" s="197">
        <v>0</v>
      </c>
      <c r="X384" s="198">
        <f>W384*H384</f>
        <v>0</v>
      </c>
      <c r="Y384" s="37"/>
      <c r="Z384" s="37"/>
      <c r="AA384" s="37"/>
      <c r="AB384" s="37"/>
      <c r="AC384" s="37"/>
      <c r="AD384" s="37"/>
      <c r="AE384" s="37"/>
      <c r="AR384" s="199" t="s">
        <v>464</v>
      </c>
      <c r="AT384" s="199" t="s">
        <v>331</v>
      </c>
      <c r="AU384" s="199" t="s">
        <v>96</v>
      </c>
      <c r="AY384" s="19" t="s">
        <v>329</v>
      </c>
      <c r="BE384" s="115">
        <f>IF(O384="základná",K384,0)</f>
        <v>0</v>
      </c>
      <c r="BF384" s="115">
        <f>IF(O384="znížená",K384,0)</f>
        <v>0</v>
      </c>
      <c r="BG384" s="115">
        <f>IF(O384="zákl. prenesená",K384,0)</f>
        <v>0</v>
      </c>
      <c r="BH384" s="115">
        <f>IF(O384="zníž. prenesená",K384,0)</f>
        <v>0</v>
      </c>
      <c r="BI384" s="115">
        <f>IF(O384="nulová",K384,0)</f>
        <v>0</v>
      </c>
      <c r="BJ384" s="19" t="s">
        <v>96</v>
      </c>
      <c r="BK384" s="200">
        <f>ROUND(P384*H384,3)</f>
        <v>0</v>
      </c>
      <c r="BL384" s="19" t="s">
        <v>464</v>
      </c>
      <c r="BM384" s="199" t="s">
        <v>1627</v>
      </c>
    </row>
    <row r="385" spans="1:65" s="2" customFormat="1" ht="24.2" customHeight="1">
      <c r="A385" s="37"/>
      <c r="B385" s="153"/>
      <c r="C385" s="233" t="s">
        <v>887</v>
      </c>
      <c r="D385" s="233" t="s">
        <v>483</v>
      </c>
      <c r="E385" s="234" t="s">
        <v>1628</v>
      </c>
      <c r="F385" s="235" t="s">
        <v>1629</v>
      </c>
      <c r="G385" s="236" t="s">
        <v>334</v>
      </c>
      <c r="H385" s="237">
        <v>94.55</v>
      </c>
      <c r="I385" s="238"/>
      <c r="J385" s="239"/>
      <c r="K385" s="237">
        <f>ROUND(P385*H385,3)</f>
        <v>0</v>
      </c>
      <c r="L385" s="239"/>
      <c r="M385" s="240"/>
      <c r="N385" s="241" t="s">
        <v>1</v>
      </c>
      <c r="O385" s="195" t="s">
        <v>47</v>
      </c>
      <c r="P385" s="196">
        <f>I385+J385</f>
        <v>0</v>
      </c>
      <c r="Q385" s="196">
        <f>ROUND(I385*H385,3)</f>
        <v>0</v>
      </c>
      <c r="R385" s="196">
        <f>ROUND(J385*H385,3)</f>
        <v>0</v>
      </c>
      <c r="S385" s="66"/>
      <c r="T385" s="197">
        <f>S385*H385</f>
        <v>0</v>
      </c>
      <c r="U385" s="197">
        <v>9.7999999999999997E-4</v>
      </c>
      <c r="V385" s="197">
        <f>U385*H385</f>
        <v>9.2658999999999991E-2</v>
      </c>
      <c r="W385" s="197">
        <v>0</v>
      </c>
      <c r="X385" s="198">
        <f>W385*H385</f>
        <v>0</v>
      </c>
      <c r="Y385" s="37"/>
      <c r="Z385" s="37"/>
      <c r="AA385" s="37"/>
      <c r="AB385" s="37"/>
      <c r="AC385" s="37"/>
      <c r="AD385" s="37"/>
      <c r="AE385" s="37"/>
      <c r="AR385" s="199" t="s">
        <v>595</v>
      </c>
      <c r="AT385" s="199" t="s">
        <v>483</v>
      </c>
      <c r="AU385" s="199" t="s">
        <v>96</v>
      </c>
      <c r="AY385" s="19" t="s">
        <v>329</v>
      </c>
      <c r="BE385" s="115">
        <f>IF(O385="základná",K385,0)</f>
        <v>0</v>
      </c>
      <c r="BF385" s="115">
        <f>IF(O385="znížená",K385,0)</f>
        <v>0</v>
      </c>
      <c r="BG385" s="115">
        <f>IF(O385="zákl. prenesená",K385,0)</f>
        <v>0</v>
      </c>
      <c r="BH385" s="115">
        <f>IF(O385="zníž. prenesená",K385,0)</f>
        <v>0</v>
      </c>
      <c r="BI385" s="115">
        <f>IF(O385="nulová",K385,0)</f>
        <v>0</v>
      </c>
      <c r="BJ385" s="19" t="s">
        <v>96</v>
      </c>
      <c r="BK385" s="200">
        <f>ROUND(P385*H385,3)</f>
        <v>0</v>
      </c>
      <c r="BL385" s="19" t="s">
        <v>464</v>
      </c>
      <c r="BM385" s="199" t="s">
        <v>1630</v>
      </c>
    </row>
    <row r="386" spans="1:65" s="14" customFormat="1" ht="11.25">
      <c r="B386" s="210"/>
      <c r="D386" s="202" t="s">
        <v>348</v>
      </c>
      <c r="E386" s="211" t="s">
        <v>1</v>
      </c>
      <c r="F386" s="212" t="s">
        <v>1498</v>
      </c>
      <c r="H386" s="211" t="s">
        <v>1</v>
      </c>
      <c r="I386" s="213"/>
      <c r="J386" s="213"/>
      <c r="M386" s="210"/>
      <c r="N386" s="214"/>
      <c r="O386" s="215"/>
      <c r="P386" s="215"/>
      <c r="Q386" s="215"/>
      <c r="R386" s="215"/>
      <c r="S386" s="215"/>
      <c r="T386" s="215"/>
      <c r="U386" s="215"/>
      <c r="V386" s="215"/>
      <c r="W386" s="215"/>
      <c r="X386" s="216"/>
      <c r="AT386" s="211" t="s">
        <v>348</v>
      </c>
      <c r="AU386" s="211" t="s">
        <v>96</v>
      </c>
      <c r="AV386" s="14" t="s">
        <v>90</v>
      </c>
      <c r="AW386" s="14" t="s">
        <v>4</v>
      </c>
      <c r="AX386" s="14" t="s">
        <v>83</v>
      </c>
      <c r="AY386" s="211" t="s">
        <v>329</v>
      </c>
    </row>
    <row r="387" spans="1:65" s="13" customFormat="1" ht="11.25">
      <c r="B387" s="201"/>
      <c r="D387" s="202" t="s">
        <v>348</v>
      </c>
      <c r="E387" s="203" t="s">
        <v>1</v>
      </c>
      <c r="F387" s="204" t="s">
        <v>1499</v>
      </c>
      <c r="H387" s="205">
        <v>49.4</v>
      </c>
      <c r="I387" s="206"/>
      <c r="J387" s="206"/>
      <c r="M387" s="201"/>
      <c r="N387" s="207"/>
      <c r="O387" s="208"/>
      <c r="P387" s="208"/>
      <c r="Q387" s="208"/>
      <c r="R387" s="208"/>
      <c r="S387" s="208"/>
      <c r="T387" s="208"/>
      <c r="U387" s="208"/>
      <c r="V387" s="208"/>
      <c r="W387" s="208"/>
      <c r="X387" s="209"/>
      <c r="AT387" s="203" t="s">
        <v>348</v>
      </c>
      <c r="AU387" s="203" t="s">
        <v>96</v>
      </c>
      <c r="AV387" s="13" t="s">
        <v>96</v>
      </c>
      <c r="AW387" s="13" t="s">
        <v>4</v>
      </c>
      <c r="AX387" s="13" t="s">
        <v>83</v>
      </c>
      <c r="AY387" s="203" t="s">
        <v>329</v>
      </c>
    </row>
    <row r="388" spans="1:65" s="14" customFormat="1" ht="11.25">
      <c r="B388" s="210"/>
      <c r="D388" s="202" t="s">
        <v>348</v>
      </c>
      <c r="E388" s="211" t="s">
        <v>1</v>
      </c>
      <c r="F388" s="212" t="s">
        <v>1500</v>
      </c>
      <c r="H388" s="211" t="s">
        <v>1</v>
      </c>
      <c r="I388" s="213"/>
      <c r="J388" s="213"/>
      <c r="M388" s="210"/>
      <c r="N388" s="214"/>
      <c r="O388" s="215"/>
      <c r="P388" s="215"/>
      <c r="Q388" s="215"/>
      <c r="R388" s="215"/>
      <c r="S388" s="215"/>
      <c r="T388" s="215"/>
      <c r="U388" s="215"/>
      <c r="V388" s="215"/>
      <c r="W388" s="215"/>
      <c r="X388" s="216"/>
      <c r="AT388" s="211" t="s">
        <v>348</v>
      </c>
      <c r="AU388" s="211" t="s">
        <v>96</v>
      </c>
      <c r="AV388" s="14" t="s">
        <v>90</v>
      </c>
      <c r="AW388" s="14" t="s">
        <v>4</v>
      </c>
      <c r="AX388" s="14" t="s">
        <v>83</v>
      </c>
      <c r="AY388" s="211" t="s">
        <v>329</v>
      </c>
    </row>
    <row r="389" spans="1:65" s="13" customFormat="1" ht="11.25">
      <c r="B389" s="201"/>
      <c r="D389" s="202" t="s">
        <v>348</v>
      </c>
      <c r="E389" s="203" t="s">
        <v>1</v>
      </c>
      <c r="F389" s="204" t="s">
        <v>1501</v>
      </c>
      <c r="H389" s="205">
        <v>16.811</v>
      </c>
      <c r="I389" s="206"/>
      <c r="J389" s="206"/>
      <c r="M389" s="201"/>
      <c r="N389" s="207"/>
      <c r="O389" s="208"/>
      <c r="P389" s="208"/>
      <c r="Q389" s="208"/>
      <c r="R389" s="208"/>
      <c r="S389" s="208"/>
      <c r="T389" s="208"/>
      <c r="U389" s="208"/>
      <c r="V389" s="208"/>
      <c r="W389" s="208"/>
      <c r="X389" s="209"/>
      <c r="AT389" s="203" t="s">
        <v>348</v>
      </c>
      <c r="AU389" s="203" t="s">
        <v>96</v>
      </c>
      <c r="AV389" s="13" t="s">
        <v>96</v>
      </c>
      <c r="AW389" s="13" t="s">
        <v>4</v>
      </c>
      <c r="AX389" s="13" t="s">
        <v>83</v>
      </c>
      <c r="AY389" s="203" t="s">
        <v>329</v>
      </c>
    </row>
    <row r="390" spans="1:65" s="14" customFormat="1" ht="11.25">
      <c r="B390" s="210"/>
      <c r="D390" s="202" t="s">
        <v>348</v>
      </c>
      <c r="E390" s="211" t="s">
        <v>1</v>
      </c>
      <c r="F390" s="212" t="s">
        <v>1502</v>
      </c>
      <c r="H390" s="211" t="s">
        <v>1</v>
      </c>
      <c r="I390" s="213"/>
      <c r="J390" s="213"/>
      <c r="M390" s="210"/>
      <c r="N390" s="214"/>
      <c r="O390" s="215"/>
      <c r="P390" s="215"/>
      <c r="Q390" s="215"/>
      <c r="R390" s="215"/>
      <c r="S390" s="215"/>
      <c r="T390" s="215"/>
      <c r="U390" s="215"/>
      <c r="V390" s="215"/>
      <c r="W390" s="215"/>
      <c r="X390" s="216"/>
      <c r="AT390" s="211" t="s">
        <v>348</v>
      </c>
      <c r="AU390" s="211" t="s">
        <v>96</v>
      </c>
      <c r="AV390" s="14" t="s">
        <v>90</v>
      </c>
      <c r="AW390" s="14" t="s">
        <v>4</v>
      </c>
      <c r="AX390" s="14" t="s">
        <v>83</v>
      </c>
      <c r="AY390" s="211" t="s">
        <v>329</v>
      </c>
    </row>
    <row r="391" spans="1:65" s="13" customFormat="1" ht="11.25">
      <c r="B391" s="201"/>
      <c r="D391" s="202" t="s">
        <v>348</v>
      </c>
      <c r="E391" s="203" t="s">
        <v>1</v>
      </c>
      <c r="F391" s="204" t="s">
        <v>1503</v>
      </c>
      <c r="H391" s="205">
        <v>26.484999999999999</v>
      </c>
      <c r="I391" s="206"/>
      <c r="J391" s="206"/>
      <c r="M391" s="201"/>
      <c r="N391" s="207"/>
      <c r="O391" s="208"/>
      <c r="P391" s="208"/>
      <c r="Q391" s="208"/>
      <c r="R391" s="208"/>
      <c r="S391" s="208"/>
      <c r="T391" s="208"/>
      <c r="U391" s="208"/>
      <c r="V391" s="208"/>
      <c r="W391" s="208"/>
      <c r="X391" s="209"/>
      <c r="AT391" s="203" t="s">
        <v>348</v>
      </c>
      <c r="AU391" s="203" t="s">
        <v>96</v>
      </c>
      <c r="AV391" s="13" t="s">
        <v>96</v>
      </c>
      <c r="AW391" s="13" t="s">
        <v>4</v>
      </c>
      <c r="AX391" s="13" t="s">
        <v>83</v>
      </c>
      <c r="AY391" s="203" t="s">
        <v>329</v>
      </c>
    </row>
    <row r="392" spans="1:65" s="15" customFormat="1" ht="11.25">
      <c r="B392" s="217"/>
      <c r="D392" s="202" t="s">
        <v>348</v>
      </c>
      <c r="E392" s="218" t="s">
        <v>1</v>
      </c>
      <c r="F392" s="219" t="s">
        <v>380</v>
      </c>
      <c r="H392" s="220">
        <v>92.695999999999998</v>
      </c>
      <c r="I392" s="221"/>
      <c r="J392" s="221"/>
      <c r="M392" s="217"/>
      <c r="N392" s="222"/>
      <c r="O392" s="223"/>
      <c r="P392" s="223"/>
      <c r="Q392" s="223"/>
      <c r="R392" s="223"/>
      <c r="S392" s="223"/>
      <c r="T392" s="223"/>
      <c r="U392" s="223"/>
      <c r="V392" s="223"/>
      <c r="W392" s="223"/>
      <c r="X392" s="224"/>
      <c r="AT392" s="218" t="s">
        <v>348</v>
      </c>
      <c r="AU392" s="218" t="s">
        <v>96</v>
      </c>
      <c r="AV392" s="15" t="s">
        <v>335</v>
      </c>
      <c r="AW392" s="15" t="s">
        <v>4</v>
      </c>
      <c r="AX392" s="15" t="s">
        <v>90</v>
      </c>
      <c r="AY392" s="218" t="s">
        <v>329</v>
      </c>
    </row>
    <row r="393" spans="1:65" s="13" customFormat="1" ht="11.25">
      <c r="B393" s="201"/>
      <c r="D393" s="202" t="s">
        <v>348</v>
      </c>
      <c r="F393" s="204" t="s">
        <v>1631</v>
      </c>
      <c r="H393" s="205">
        <v>94.55</v>
      </c>
      <c r="I393" s="206"/>
      <c r="J393" s="206"/>
      <c r="M393" s="201"/>
      <c r="N393" s="207"/>
      <c r="O393" s="208"/>
      <c r="P393" s="208"/>
      <c r="Q393" s="208"/>
      <c r="R393" s="208"/>
      <c r="S393" s="208"/>
      <c r="T393" s="208"/>
      <c r="U393" s="208"/>
      <c r="V393" s="208"/>
      <c r="W393" s="208"/>
      <c r="X393" s="209"/>
      <c r="AT393" s="203" t="s">
        <v>348</v>
      </c>
      <c r="AU393" s="203" t="s">
        <v>96</v>
      </c>
      <c r="AV393" s="13" t="s">
        <v>96</v>
      </c>
      <c r="AW393" s="13" t="s">
        <v>3</v>
      </c>
      <c r="AX393" s="13" t="s">
        <v>90</v>
      </c>
      <c r="AY393" s="203" t="s">
        <v>329</v>
      </c>
    </row>
    <row r="394" spans="1:65" s="2" customFormat="1" ht="24.2" customHeight="1">
      <c r="A394" s="37"/>
      <c r="B394" s="153"/>
      <c r="C394" s="233" t="s">
        <v>891</v>
      </c>
      <c r="D394" s="233" t="s">
        <v>483</v>
      </c>
      <c r="E394" s="234" t="s">
        <v>1632</v>
      </c>
      <c r="F394" s="235" t="s">
        <v>1633</v>
      </c>
      <c r="G394" s="236" t="s">
        <v>334</v>
      </c>
      <c r="H394" s="237">
        <v>127.194</v>
      </c>
      <c r="I394" s="238"/>
      <c r="J394" s="239"/>
      <c r="K394" s="237">
        <f>ROUND(P394*H394,3)</f>
        <v>0</v>
      </c>
      <c r="L394" s="239"/>
      <c r="M394" s="240"/>
      <c r="N394" s="241" t="s">
        <v>1</v>
      </c>
      <c r="O394" s="195" t="s">
        <v>47</v>
      </c>
      <c r="P394" s="196">
        <f>I394+J394</f>
        <v>0</v>
      </c>
      <c r="Q394" s="196">
        <f>ROUND(I394*H394,3)</f>
        <v>0</v>
      </c>
      <c r="R394" s="196">
        <f>ROUND(J394*H394,3)</f>
        <v>0</v>
      </c>
      <c r="S394" s="66"/>
      <c r="T394" s="197">
        <f>S394*H394</f>
        <v>0</v>
      </c>
      <c r="U394" s="197">
        <v>1.9499999999999999E-3</v>
      </c>
      <c r="V394" s="197">
        <f>U394*H394</f>
        <v>0.24802830000000001</v>
      </c>
      <c r="W394" s="197">
        <v>0</v>
      </c>
      <c r="X394" s="198">
        <f>W394*H394</f>
        <v>0</v>
      </c>
      <c r="Y394" s="37"/>
      <c r="Z394" s="37"/>
      <c r="AA394" s="37"/>
      <c r="AB394" s="37"/>
      <c r="AC394" s="37"/>
      <c r="AD394" s="37"/>
      <c r="AE394" s="37"/>
      <c r="AR394" s="199" t="s">
        <v>595</v>
      </c>
      <c r="AT394" s="199" t="s">
        <v>483</v>
      </c>
      <c r="AU394" s="199" t="s">
        <v>96</v>
      </c>
      <c r="AY394" s="19" t="s">
        <v>329</v>
      </c>
      <c r="BE394" s="115">
        <f>IF(O394="základná",K394,0)</f>
        <v>0</v>
      </c>
      <c r="BF394" s="115">
        <f>IF(O394="znížená",K394,0)</f>
        <v>0</v>
      </c>
      <c r="BG394" s="115">
        <f>IF(O394="zákl. prenesená",K394,0)</f>
        <v>0</v>
      </c>
      <c r="BH394" s="115">
        <f>IF(O394="zníž. prenesená",K394,0)</f>
        <v>0</v>
      </c>
      <c r="BI394" s="115">
        <f>IF(O394="nulová",K394,0)</f>
        <v>0</v>
      </c>
      <c r="BJ394" s="19" t="s">
        <v>96</v>
      </c>
      <c r="BK394" s="200">
        <f>ROUND(P394*H394,3)</f>
        <v>0</v>
      </c>
      <c r="BL394" s="19" t="s">
        <v>464</v>
      </c>
      <c r="BM394" s="199" t="s">
        <v>1634</v>
      </c>
    </row>
    <row r="395" spans="1:65" s="14" customFormat="1" ht="11.25">
      <c r="B395" s="210"/>
      <c r="D395" s="202" t="s">
        <v>348</v>
      </c>
      <c r="E395" s="211" t="s">
        <v>1</v>
      </c>
      <c r="F395" s="212" t="s">
        <v>1498</v>
      </c>
      <c r="H395" s="211" t="s">
        <v>1</v>
      </c>
      <c r="I395" s="213"/>
      <c r="J395" s="213"/>
      <c r="M395" s="210"/>
      <c r="N395" s="214"/>
      <c r="O395" s="215"/>
      <c r="P395" s="215"/>
      <c r="Q395" s="215"/>
      <c r="R395" s="215"/>
      <c r="S395" s="215"/>
      <c r="T395" s="215"/>
      <c r="U395" s="215"/>
      <c r="V395" s="215"/>
      <c r="W395" s="215"/>
      <c r="X395" s="216"/>
      <c r="AT395" s="211" t="s">
        <v>348</v>
      </c>
      <c r="AU395" s="211" t="s">
        <v>96</v>
      </c>
      <c r="AV395" s="14" t="s">
        <v>90</v>
      </c>
      <c r="AW395" s="14" t="s">
        <v>4</v>
      </c>
      <c r="AX395" s="14" t="s">
        <v>83</v>
      </c>
      <c r="AY395" s="211" t="s">
        <v>329</v>
      </c>
    </row>
    <row r="396" spans="1:65" s="13" customFormat="1" ht="11.25">
      <c r="B396" s="201"/>
      <c r="D396" s="202" t="s">
        <v>348</v>
      </c>
      <c r="E396" s="203" t="s">
        <v>1</v>
      </c>
      <c r="F396" s="204" t="s">
        <v>1635</v>
      </c>
      <c r="H396" s="205">
        <v>124.7</v>
      </c>
      <c r="I396" s="206"/>
      <c r="J396" s="206"/>
      <c r="M396" s="201"/>
      <c r="N396" s="207"/>
      <c r="O396" s="208"/>
      <c r="P396" s="208"/>
      <c r="Q396" s="208"/>
      <c r="R396" s="208"/>
      <c r="S396" s="208"/>
      <c r="T396" s="208"/>
      <c r="U396" s="208"/>
      <c r="V396" s="208"/>
      <c r="W396" s="208"/>
      <c r="X396" s="209"/>
      <c r="AT396" s="203" t="s">
        <v>348</v>
      </c>
      <c r="AU396" s="203" t="s">
        <v>96</v>
      </c>
      <c r="AV396" s="13" t="s">
        <v>96</v>
      </c>
      <c r="AW396" s="13" t="s">
        <v>4</v>
      </c>
      <c r="AX396" s="13" t="s">
        <v>90</v>
      </c>
      <c r="AY396" s="203" t="s">
        <v>329</v>
      </c>
    </row>
    <row r="397" spans="1:65" s="13" customFormat="1" ht="11.25">
      <c r="B397" s="201"/>
      <c r="D397" s="202" t="s">
        <v>348</v>
      </c>
      <c r="F397" s="204" t="s">
        <v>1636</v>
      </c>
      <c r="H397" s="205">
        <v>127.194</v>
      </c>
      <c r="I397" s="206"/>
      <c r="J397" s="206"/>
      <c r="M397" s="201"/>
      <c r="N397" s="207"/>
      <c r="O397" s="208"/>
      <c r="P397" s="208"/>
      <c r="Q397" s="208"/>
      <c r="R397" s="208"/>
      <c r="S397" s="208"/>
      <c r="T397" s="208"/>
      <c r="U397" s="208"/>
      <c r="V397" s="208"/>
      <c r="W397" s="208"/>
      <c r="X397" s="209"/>
      <c r="AT397" s="203" t="s">
        <v>348</v>
      </c>
      <c r="AU397" s="203" t="s">
        <v>96</v>
      </c>
      <c r="AV397" s="13" t="s">
        <v>96</v>
      </c>
      <c r="AW397" s="13" t="s">
        <v>3</v>
      </c>
      <c r="AX397" s="13" t="s">
        <v>90</v>
      </c>
      <c r="AY397" s="203" t="s">
        <v>329</v>
      </c>
    </row>
    <row r="398" spans="1:65" s="2" customFormat="1" ht="24.2" customHeight="1">
      <c r="A398" s="37"/>
      <c r="B398" s="153"/>
      <c r="C398" s="187" t="s">
        <v>901</v>
      </c>
      <c r="D398" s="187" t="s">
        <v>331</v>
      </c>
      <c r="E398" s="188" t="s">
        <v>1637</v>
      </c>
      <c r="F398" s="189" t="s">
        <v>1638</v>
      </c>
      <c r="G398" s="190" t="s">
        <v>334</v>
      </c>
      <c r="H398" s="191">
        <v>51.8</v>
      </c>
      <c r="I398" s="192"/>
      <c r="J398" s="192"/>
      <c r="K398" s="191">
        <f>ROUND(P398*H398,3)</f>
        <v>0</v>
      </c>
      <c r="L398" s="193"/>
      <c r="M398" s="38"/>
      <c r="N398" s="194" t="s">
        <v>1</v>
      </c>
      <c r="O398" s="195" t="s">
        <v>47</v>
      </c>
      <c r="P398" s="196">
        <f>I398+J398</f>
        <v>0</v>
      </c>
      <c r="Q398" s="196">
        <f>ROUND(I398*H398,3)</f>
        <v>0</v>
      </c>
      <c r="R398" s="196">
        <f>ROUND(J398*H398,3)</f>
        <v>0</v>
      </c>
      <c r="S398" s="66"/>
      <c r="T398" s="197">
        <f>S398*H398</f>
        <v>0</v>
      </c>
      <c r="U398" s="197">
        <v>0</v>
      </c>
      <c r="V398" s="197">
        <f>U398*H398</f>
        <v>0</v>
      </c>
      <c r="W398" s="197">
        <v>0</v>
      </c>
      <c r="X398" s="198">
        <f>W398*H398</f>
        <v>0</v>
      </c>
      <c r="Y398" s="37"/>
      <c r="Z398" s="37"/>
      <c r="AA398" s="37"/>
      <c r="AB398" s="37"/>
      <c r="AC398" s="37"/>
      <c r="AD398" s="37"/>
      <c r="AE398" s="37"/>
      <c r="AR398" s="199" t="s">
        <v>464</v>
      </c>
      <c r="AT398" s="199" t="s">
        <v>331</v>
      </c>
      <c r="AU398" s="199" t="s">
        <v>96</v>
      </c>
      <c r="AY398" s="19" t="s">
        <v>329</v>
      </c>
      <c r="BE398" s="115">
        <f>IF(O398="základná",K398,0)</f>
        <v>0</v>
      </c>
      <c r="BF398" s="115">
        <f>IF(O398="znížená",K398,0)</f>
        <v>0</v>
      </c>
      <c r="BG398" s="115">
        <f>IF(O398="zákl. prenesená",K398,0)</f>
        <v>0</v>
      </c>
      <c r="BH398" s="115">
        <f>IF(O398="zníž. prenesená",K398,0)</f>
        <v>0</v>
      </c>
      <c r="BI398" s="115">
        <f>IF(O398="nulová",K398,0)</f>
        <v>0</v>
      </c>
      <c r="BJ398" s="19" t="s">
        <v>96</v>
      </c>
      <c r="BK398" s="200">
        <f>ROUND(P398*H398,3)</f>
        <v>0</v>
      </c>
      <c r="BL398" s="19" t="s">
        <v>464</v>
      </c>
      <c r="BM398" s="199" t="s">
        <v>1639</v>
      </c>
    </row>
    <row r="399" spans="1:65" s="14" customFormat="1" ht="11.25">
      <c r="B399" s="210"/>
      <c r="D399" s="202" t="s">
        <v>348</v>
      </c>
      <c r="E399" s="211" t="s">
        <v>1</v>
      </c>
      <c r="F399" s="212" t="s">
        <v>1522</v>
      </c>
      <c r="H399" s="211" t="s">
        <v>1</v>
      </c>
      <c r="I399" s="213"/>
      <c r="J399" s="213"/>
      <c r="M399" s="210"/>
      <c r="N399" s="214"/>
      <c r="O399" s="215"/>
      <c r="P399" s="215"/>
      <c r="Q399" s="215"/>
      <c r="R399" s="215"/>
      <c r="S399" s="215"/>
      <c r="T399" s="215"/>
      <c r="U399" s="215"/>
      <c r="V399" s="215"/>
      <c r="W399" s="215"/>
      <c r="X399" s="216"/>
      <c r="AT399" s="211" t="s">
        <v>348</v>
      </c>
      <c r="AU399" s="211" t="s">
        <v>96</v>
      </c>
      <c r="AV399" s="14" t="s">
        <v>90</v>
      </c>
      <c r="AW399" s="14" t="s">
        <v>4</v>
      </c>
      <c r="AX399" s="14" t="s">
        <v>83</v>
      </c>
      <c r="AY399" s="211" t="s">
        <v>329</v>
      </c>
    </row>
    <row r="400" spans="1:65" s="13" customFormat="1" ht="11.25">
      <c r="B400" s="201"/>
      <c r="D400" s="202" t="s">
        <v>348</v>
      </c>
      <c r="E400" s="203" t="s">
        <v>1</v>
      </c>
      <c r="F400" s="204" t="s">
        <v>1640</v>
      </c>
      <c r="H400" s="205">
        <v>51.8</v>
      </c>
      <c r="I400" s="206"/>
      <c r="J400" s="206"/>
      <c r="M400" s="201"/>
      <c r="N400" s="207"/>
      <c r="O400" s="208"/>
      <c r="P400" s="208"/>
      <c r="Q400" s="208"/>
      <c r="R400" s="208"/>
      <c r="S400" s="208"/>
      <c r="T400" s="208"/>
      <c r="U400" s="208"/>
      <c r="V400" s="208"/>
      <c r="W400" s="208"/>
      <c r="X400" s="209"/>
      <c r="AT400" s="203" t="s">
        <v>348</v>
      </c>
      <c r="AU400" s="203" t="s">
        <v>96</v>
      </c>
      <c r="AV400" s="13" t="s">
        <v>96</v>
      </c>
      <c r="AW400" s="13" t="s">
        <v>4</v>
      </c>
      <c r="AX400" s="13" t="s">
        <v>90</v>
      </c>
      <c r="AY400" s="203" t="s">
        <v>329</v>
      </c>
    </row>
    <row r="401" spans="1:65" s="2" customFormat="1" ht="16.5" customHeight="1">
      <c r="A401" s="37"/>
      <c r="B401" s="153"/>
      <c r="C401" s="233" t="s">
        <v>906</v>
      </c>
      <c r="D401" s="233" t="s">
        <v>483</v>
      </c>
      <c r="E401" s="234" t="s">
        <v>1641</v>
      </c>
      <c r="F401" s="235" t="s">
        <v>1642</v>
      </c>
      <c r="G401" s="236" t="s">
        <v>334</v>
      </c>
      <c r="H401" s="237">
        <v>52.835999999999999</v>
      </c>
      <c r="I401" s="238"/>
      <c r="J401" s="239"/>
      <c r="K401" s="237">
        <f>ROUND(P401*H401,3)</f>
        <v>0</v>
      </c>
      <c r="L401" s="239"/>
      <c r="M401" s="240"/>
      <c r="N401" s="241" t="s">
        <v>1</v>
      </c>
      <c r="O401" s="195" t="s">
        <v>47</v>
      </c>
      <c r="P401" s="196">
        <f>I401+J401</f>
        <v>0</v>
      </c>
      <c r="Q401" s="196">
        <f>ROUND(I401*H401,3)</f>
        <v>0</v>
      </c>
      <c r="R401" s="196">
        <f>ROUND(J401*H401,3)</f>
        <v>0</v>
      </c>
      <c r="S401" s="66"/>
      <c r="T401" s="197">
        <f>S401*H401</f>
        <v>0</v>
      </c>
      <c r="U401" s="197">
        <v>1.33E-3</v>
      </c>
      <c r="V401" s="197">
        <f>U401*H401</f>
        <v>7.0271879999999995E-2</v>
      </c>
      <c r="W401" s="197">
        <v>0</v>
      </c>
      <c r="X401" s="198">
        <f>W401*H401</f>
        <v>0</v>
      </c>
      <c r="Y401" s="37"/>
      <c r="Z401" s="37"/>
      <c r="AA401" s="37"/>
      <c r="AB401" s="37"/>
      <c r="AC401" s="37"/>
      <c r="AD401" s="37"/>
      <c r="AE401" s="37"/>
      <c r="AR401" s="199" t="s">
        <v>595</v>
      </c>
      <c r="AT401" s="199" t="s">
        <v>483</v>
      </c>
      <c r="AU401" s="199" t="s">
        <v>96</v>
      </c>
      <c r="AY401" s="19" t="s">
        <v>329</v>
      </c>
      <c r="BE401" s="115">
        <f>IF(O401="základná",K401,0)</f>
        <v>0</v>
      </c>
      <c r="BF401" s="115">
        <f>IF(O401="znížená",K401,0)</f>
        <v>0</v>
      </c>
      <c r="BG401" s="115">
        <f>IF(O401="zákl. prenesená",K401,0)</f>
        <v>0</v>
      </c>
      <c r="BH401" s="115">
        <f>IF(O401="zníž. prenesená",K401,0)</f>
        <v>0</v>
      </c>
      <c r="BI401" s="115">
        <f>IF(O401="nulová",K401,0)</f>
        <v>0</v>
      </c>
      <c r="BJ401" s="19" t="s">
        <v>96</v>
      </c>
      <c r="BK401" s="200">
        <f>ROUND(P401*H401,3)</f>
        <v>0</v>
      </c>
      <c r="BL401" s="19" t="s">
        <v>464</v>
      </c>
      <c r="BM401" s="199" t="s">
        <v>1643</v>
      </c>
    </row>
    <row r="402" spans="1:65" s="13" customFormat="1" ht="11.25">
      <c r="B402" s="201"/>
      <c r="D402" s="202" t="s">
        <v>348</v>
      </c>
      <c r="F402" s="204" t="s">
        <v>1644</v>
      </c>
      <c r="H402" s="205">
        <v>52.835999999999999</v>
      </c>
      <c r="I402" s="206"/>
      <c r="J402" s="206"/>
      <c r="M402" s="201"/>
      <c r="N402" s="207"/>
      <c r="O402" s="208"/>
      <c r="P402" s="208"/>
      <c r="Q402" s="208"/>
      <c r="R402" s="208"/>
      <c r="S402" s="208"/>
      <c r="T402" s="208"/>
      <c r="U402" s="208"/>
      <c r="V402" s="208"/>
      <c r="W402" s="208"/>
      <c r="X402" s="209"/>
      <c r="AT402" s="203" t="s">
        <v>348</v>
      </c>
      <c r="AU402" s="203" t="s">
        <v>96</v>
      </c>
      <c r="AV402" s="13" t="s">
        <v>96</v>
      </c>
      <c r="AW402" s="13" t="s">
        <v>3</v>
      </c>
      <c r="AX402" s="13" t="s">
        <v>90</v>
      </c>
      <c r="AY402" s="203" t="s">
        <v>329</v>
      </c>
    </row>
    <row r="403" spans="1:65" s="2" customFormat="1" ht="24.2" customHeight="1">
      <c r="A403" s="37"/>
      <c r="B403" s="153"/>
      <c r="C403" s="187" t="s">
        <v>913</v>
      </c>
      <c r="D403" s="187" t="s">
        <v>331</v>
      </c>
      <c r="E403" s="188" t="s">
        <v>1645</v>
      </c>
      <c r="F403" s="189" t="s">
        <v>1646</v>
      </c>
      <c r="G403" s="190" t="s">
        <v>334</v>
      </c>
      <c r="H403" s="191">
        <v>258.43</v>
      </c>
      <c r="I403" s="192"/>
      <c r="J403" s="192"/>
      <c r="K403" s="191">
        <f>ROUND(P403*H403,3)</f>
        <v>0</v>
      </c>
      <c r="L403" s="193"/>
      <c r="M403" s="38"/>
      <c r="N403" s="194" t="s">
        <v>1</v>
      </c>
      <c r="O403" s="195" t="s">
        <v>47</v>
      </c>
      <c r="P403" s="196">
        <f>I403+J403</f>
        <v>0</v>
      </c>
      <c r="Q403" s="196">
        <f>ROUND(I403*H403,3)</f>
        <v>0</v>
      </c>
      <c r="R403" s="196">
        <f>ROUND(J403*H403,3)</f>
        <v>0</v>
      </c>
      <c r="S403" s="66"/>
      <c r="T403" s="197">
        <f>S403*H403</f>
        <v>0</v>
      </c>
      <c r="U403" s="197">
        <v>4.0000000000000003E-5</v>
      </c>
      <c r="V403" s="197">
        <f>U403*H403</f>
        <v>1.0337200000000001E-2</v>
      </c>
      <c r="W403" s="197">
        <v>0</v>
      </c>
      <c r="X403" s="198">
        <f>W403*H403</f>
        <v>0</v>
      </c>
      <c r="Y403" s="37"/>
      <c r="Z403" s="37"/>
      <c r="AA403" s="37"/>
      <c r="AB403" s="37"/>
      <c r="AC403" s="37"/>
      <c r="AD403" s="37"/>
      <c r="AE403" s="37"/>
      <c r="AR403" s="199" t="s">
        <v>464</v>
      </c>
      <c r="AT403" s="199" t="s">
        <v>331</v>
      </c>
      <c r="AU403" s="199" t="s">
        <v>96</v>
      </c>
      <c r="AY403" s="19" t="s">
        <v>329</v>
      </c>
      <c r="BE403" s="115">
        <f>IF(O403="základná",K403,0)</f>
        <v>0</v>
      </c>
      <c r="BF403" s="115">
        <f>IF(O403="znížená",K403,0)</f>
        <v>0</v>
      </c>
      <c r="BG403" s="115">
        <f>IF(O403="zákl. prenesená",K403,0)</f>
        <v>0</v>
      </c>
      <c r="BH403" s="115">
        <f>IF(O403="zníž. prenesená",K403,0)</f>
        <v>0</v>
      </c>
      <c r="BI403" s="115">
        <f>IF(O403="nulová",K403,0)</f>
        <v>0</v>
      </c>
      <c r="BJ403" s="19" t="s">
        <v>96</v>
      </c>
      <c r="BK403" s="200">
        <f>ROUND(P403*H403,3)</f>
        <v>0</v>
      </c>
      <c r="BL403" s="19" t="s">
        <v>464</v>
      </c>
      <c r="BM403" s="199" t="s">
        <v>1647</v>
      </c>
    </row>
    <row r="404" spans="1:65" s="2" customFormat="1" ht="24.2" customHeight="1">
      <c r="A404" s="37"/>
      <c r="B404" s="153"/>
      <c r="C404" s="233" t="s">
        <v>917</v>
      </c>
      <c r="D404" s="233" t="s">
        <v>483</v>
      </c>
      <c r="E404" s="234" t="s">
        <v>1648</v>
      </c>
      <c r="F404" s="235" t="s">
        <v>1649</v>
      </c>
      <c r="G404" s="236" t="s">
        <v>334</v>
      </c>
      <c r="H404" s="237">
        <v>258.43</v>
      </c>
      <c r="I404" s="238"/>
      <c r="J404" s="239"/>
      <c r="K404" s="237">
        <f>ROUND(P404*H404,3)</f>
        <v>0</v>
      </c>
      <c r="L404" s="239"/>
      <c r="M404" s="240"/>
      <c r="N404" s="241" t="s">
        <v>1</v>
      </c>
      <c r="O404" s="195" t="s">
        <v>47</v>
      </c>
      <c r="P404" s="196">
        <f>I404+J404</f>
        <v>0</v>
      </c>
      <c r="Q404" s="196">
        <f>ROUND(I404*H404,3)</f>
        <v>0</v>
      </c>
      <c r="R404" s="196">
        <f>ROUND(J404*H404,3)</f>
        <v>0</v>
      </c>
      <c r="S404" s="66"/>
      <c r="T404" s="197">
        <f>S404*H404</f>
        <v>0</v>
      </c>
      <c r="U404" s="197">
        <v>1.1999999999999999E-3</v>
      </c>
      <c r="V404" s="197">
        <f>U404*H404</f>
        <v>0.310116</v>
      </c>
      <c r="W404" s="197">
        <v>0</v>
      </c>
      <c r="X404" s="198">
        <f>W404*H404</f>
        <v>0</v>
      </c>
      <c r="Y404" s="37"/>
      <c r="Z404" s="37"/>
      <c r="AA404" s="37"/>
      <c r="AB404" s="37"/>
      <c r="AC404" s="37"/>
      <c r="AD404" s="37"/>
      <c r="AE404" s="37"/>
      <c r="AR404" s="199" t="s">
        <v>595</v>
      </c>
      <c r="AT404" s="199" t="s">
        <v>483</v>
      </c>
      <c r="AU404" s="199" t="s">
        <v>96</v>
      </c>
      <c r="AY404" s="19" t="s">
        <v>329</v>
      </c>
      <c r="BE404" s="115">
        <f>IF(O404="základná",K404,0)</f>
        <v>0</v>
      </c>
      <c r="BF404" s="115">
        <f>IF(O404="znížená",K404,0)</f>
        <v>0</v>
      </c>
      <c r="BG404" s="115">
        <f>IF(O404="zákl. prenesená",K404,0)</f>
        <v>0</v>
      </c>
      <c r="BH404" s="115">
        <f>IF(O404="zníž. prenesená",K404,0)</f>
        <v>0</v>
      </c>
      <c r="BI404" s="115">
        <f>IF(O404="nulová",K404,0)</f>
        <v>0</v>
      </c>
      <c r="BJ404" s="19" t="s">
        <v>96</v>
      </c>
      <c r="BK404" s="200">
        <f>ROUND(P404*H404,3)</f>
        <v>0</v>
      </c>
      <c r="BL404" s="19" t="s">
        <v>464</v>
      </c>
      <c r="BM404" s="199" t="s">
        <v>1650</v>
      </c>
    </row>
    <row r="405" spans="1:65" s="2" customFormat="1" ht="24.2" customHeight="1">
      <c r="A405" s="37"/>
      <c r="B405" s="153"/>
      <c r="C405" s="187" t="s">
        <v>922</v>
      </c>
      <c r="D405" s="187" t="s">
        <v>331</v>
      </c>
      <c r="E405" s="188" t="s">
        <v>1651</v>
      </c>
      <c r="F405" s="189" t="s">
        <v>1652</v>
      </c>
      <c r="G405" s="190" t="s">
        <v>486</v>
      </c>
      <c r="H405" s="191">
        <v>3.899</v>
      </c>
      <c r="I405" s="192"/>
      <c r="J405" s="192"/>
      <c r="K405" s="191">
        <f>ROUND(P405*H405,3)</f>
        <v>0</v>
      </c>
      <c r="L405" s="193"/>
      <c r="M405" s="38"/>
      <c r="N405" s="194" t="s">
        <v>1</v>
      </c>
      <c r="O405" s="195" t="s">
        <v>47</v>
      </c>
      <c r="P405" s="196">
        <f>I405+J405</f>
        <v>0</v>
      </c>
      <c r="Q405" s="196">
        <f>ROUND(I405*H405,3)</f>
        <v>0</v>
      </c>
      <c r="R405" s="196">
        <f>ROUND(J405*H405,3)</f>
        <v>0</v>
      </c>
      <c r="S405" s="66"/>
      <c r="T405" s="197">
        <f>S405*H405</f>
        <v>0</v>
      </c>
      <c r="U405" s="197">
        <v>0</v>
      </c>
      <c r="V405" s="197">
        <f>U405*H405</f>
        <v>0</v>
      </c>
      <c r="W405" s="197">
        <v>0</v>
      </c>
      <c r="X405" s="198">
        <f>W405*H405</f>
        <v>0</v>
      </c>
      <c r="Y405" s="37"/>
      <c r="Z405" s="37"/>
      <c r="AA405" s="37"/>
      <c r="AB405" s="37"/>
      <c r="AC405" s="37"/>
      <c r="AD405" s="37"/>
      <c r="AE405" s="37"/>
      <c r="AR405" s="199" t="s">
        <v>464</v>
      </c>
      <c r="AT405" s="199" t="s">
        <v>331</v>
      </c>
      <c r="AU405" s="199" t="s">
        <v>96</v>
      </c>
      <c r="AY405" s="19" t="s">
        <v>329</v>
      </c>
      <c r="BE405" s="115">
        <f>IF(O405="základná",K405,0)</f>
        <v>0</v>
      </c>
      <c r="BF405" s="115">
        <f>IF(O405="znížená",K405,0)</f>
        <v>0</v>
      </c>
      <c r="BG405" s="115">
        <f>IF(O405="zákl. prenesená",K405,0)</f>
        <v>0</v>
      </c>
      <c r="BH405" s="115">
        <f>IF(O405="zníž. prenesená",K405,0)</f>
        <v>0</v>
      </c>
      <c r="BI405" s="115">
        <f>IF(O405="nulová",K405,0)</f>
        <v>0</v>
      </c>
      <c r="BJ405" s="19" t="s">
        <v>96</v>
      </c>
      <c r="BK405" s="200">
        <f>ROUND(P405*H405,3)</f>
        <v>0</v>
      </c>
      <c r="BL405" s="19" t="s">
        <v>464</v>
      </c>
      <c r="BM405" s="199" t="s">
        <v>1653</v>
      </c>
    </row>
    <row r="406" spans="1:65" s="12" customFormat="1" ht="22.9" customHeight="1">
      <c r="B406" s="173"/>
      <c r="D406" s="174" t="s">
        <v>82</v>
      </c>
      <c r="E406" s="185" t="s">
        <v>1654</v>
      </c>
      <c r="F406" s="185" t="s">
        <v>1655</v>
      </c>
      <c r="I406" s="176"/>
      <c r="J406" s="176"/>
      <c r="K406" s="186">
        <f>BK406</f>
        <v>0</v>
      </c>
      <c r="M406" s="173"/>
      <c r="N406" s="178"/>
      <c r="O406" s="179"/>
      <c r="P406" s="179"/>
      <c r="Q406" s="180">
        <f>SUM(Q407:Q409)</f>
        <v>0</v>
      </c>
      <c r="R406" s="180">
        <f>SUM(R407:R409)</f>
        <v>0</v>
      </c>
      <c r="S406" s="179"/>
      <c r="T406" s="181">
        <f>SUM(T407:T409)</f>
        <v>0</v>
      </c>
      <c r="U406" s="179"/>
      <c r="V406" s="181">
        <f>SUM(V407:V409)</f>
        <v>0.25583999999999996</v>
      </c>
      <c r="W406" s="179"/>
      <c r="X406" s="182">
        <f>SUM(X407:X409)</f>
        <v>0</v>
      </c>
      <c r="AR406" s="174" t="s">
        <v>96</v>
      </c>
      <c r="AT406" s="183" t="s">
        <v>82</v>
      </c>
      <c r="AU406" s="183" t="s">
        <v>90</v>
      </c>
      <c r="AY406" s="174" t="s">
        <v>329</v>
      </c>
      <c r="BK406" s="184">
        <f>SUM(BK407:BK409)</f>
        <v>0</v>
      </c>
    </row>
    <row r="407" spans="1:65" s="2" customFormat="1" ht="16.5" customHeight="1">
      <c r="A407" s="37"/>
      <c r="B407" s="153"/>
      <c r="C407" s="187" t="s">
        <v>926</v>
      </c>
      <c r="D407" s="187" t="s">
        <v>331</v>
      </c>
      <c r="E407" s="188" t="s">
        <v>1656</v>
      </c>
      <c r="F407" s="189" t="s">
        <v>1657</v>
      </c>
      <c r="G407" s="190" t="s">
        <v>646</v>
      </c>
      <c r="H407" s="191">
        <v>12</v>
      </c>
      <c r="I407" s="192"/>
      <c r="J407" s="192"/>
      <c r="K407" s="191">
        <f>ROUND(P407*H407,3)</f>
        <v>0</v>
      </c>
      <c r="L407" s="193"/>
      <c r="M407" s="38"/>
      <c r="N407" s="194" t="s">
        <v>1</v>
      </c>
      <c r="O407" s="195" t="s">
        <v>47</v>
      </c>
      <c r="P407" s="196">
        <f>I407+J407</f>
        <v>0</v>
      </c>
      <c r="Q407" s="196">
        <f>ROUND(I407*H407,3)</f>
        <v>0</v>
      </c>
      <c r="R407" s="196">
        <f>ROUND(J407*H407,3)</f>
        <v>0</v>
      </c>
      <c r="S407" s="66"/>
      <c r="T407" s="197">
        <f>S407*H407</f>
        <v>0</v>
      </c>
      <c r="U407" s="197">
        <v>0</v>
      </c>
      <c r="V407" s="197">
        <f>U407*H407</f>
        <v>0</v>
      </c>
      <c r="W407" s="197">
        <v>0</v>
      </c>
      <c r="X407" s="198">
        <f>W407*H407</f>
        <v>0</v>
      </c>
      <c r="Y407" s="37"/>
      <c r="Z407" s="37"/>
      <c r="AA407" s="37"/>
      <c r="AB407" s="37"/>
      <c r="AC407" s="37"/>
      <c r="AD407" s="37"/>
      <c r="AE407" s="37"/>
      <c r="AR407" s="199" t="s">
        <v>464</v>
      </c>
      <c r="AT407" s="199" t="s">
        <v>331</v>
      </c>
      <c r="AU407" s="199" t="s">
        <v>96</v>
      </c>
      <c r="AY407" s="19" t="s">
        <v>329</v>
      </c>
      <c r="BE407" s="115">
        <f>IF(O407="základná",K407,0)</f>
        <v>0</v>
      </c>
      <c r="BF407" s="115">
        <f>IF(O407="znížená",K407,0)</f>
        <v>0</v>
      </c>
      <c r="BG407" s="115">
        <f>IF(O407="zákl. prenesená",K407,0)</f>
        <v>0</v>
      </c>
      <c r="BH407" s="115">
        <f>IF(O407="zníž. prenesená",K407,0)</f>
        <v>0</v>
      </c>
      <c r="BI407" s="115">
        <f>IF(O407="nulová",K407,0)</f>
        <v>0</v>
      </c>
      <c r="BJ407" s="19" t="s">
        <v>96</v>
      </c>
      <c r="BK407" s="200">
        <f>ROUND(P407*H407,3)</f>
        <v>0</v>
      </c>
      <c r="BL407" s="19" t="s">
        <v>464</v>
      </c>
      <c r="BM407" s="199" t="s">
        <v>1658</v>
      </c>
    </row>
    <row r="408" spans="1:65" s="2" customFormat="1" ht="21.75" customHeight="1">
      <c r="A408" s="37"/>
      <c r="B408" s="153"/>
      <c r="C408" s="233" t="s">
        <v>931</v>
      </c>
      <c r="D408" s="233" t="s">
        <v>483</v>
      </c>
      <c r="E408" s="234" t="s">
        <v>1659</v>
      </c>
      <c r="F408" s="235" t="s">
        <v>1660</v>
      </c>
      <c r="G408" s="236" t="s">
        <v>646</v>
      </c>
      <c r="H408" s="237">
        <v>12</v>
      </c>
      <c r="I408" s="238"/>
      <c r="J408" s="239"/>
      <c r="K408" s="237">
        <f>ROUND(P408*H408,3)</f>
        <v>0</v>
      </c>
      <c r="L408" s="239"/>
      <c r="M408" s="240"/>
      <c r="N408" s="241" t="s">
        <v>1</v>
      </c>
      <c r="O408" s="195" t="s">
        <v>47</v>
      </c>
      <c r="P408" s="196">
        <f>I408+J408</f>
        <v>0</v>
      </c>
      <c r="Q408" s="196">
        <f>ROUND(I408*H408,3)</f>
        <v>0</v>
      </c>
      <c r="R408" s="196">
        <f>ROUND(J408*H408,3)</f>
        <v>0</v>
      </c>
      <c r="S408" s="66"/>
      <c r="T408" s="197">
        <f>S408*H408</f>
        <v>0</v>
      </c>
      <c r="U408" s="197">
        <v>2.1319999999999999E-2</v>
      </c>
      <c r="V408" s="197">
        <f>U408*H408</f>
        <v>0.25583999999999996</v>
      </c>
      <c r="W408" s="197">
        <v>0</v>
      </c>
      <c r="X408" s="198">
        <f>W408*H408</f>
        <v>0</v>
      </c>
      <c r="Y408" s="37"/>
      <c r="Z408" s="37"/>
      <c r="AA408" s="37"/>
      <c r="AB408" s="37"/>
      <c r="AC408" s="37"/>
      <c r="AD408" s="37"/>
      <c r="AE408" s="37"/>
      <c r="AR408" s="199" t="s">
        <v>595</v>
      </c>
      <c r="AT408" s="199" t="s">
        <v>483</v>
      </c>
      <c r="AU408" s="199" t="s">
        <v>96</v>
      </c>
      <c r="AY408" s="19" t="s">
        <v>329</v>
      </c>
      <c r="BE408" s="115">
        <f>IF(O408="základná",K408,0)</f>
        <v>0</v>
      </c>
      <c r="BF408" s="115">
        <f>IF(O408="znížená",K408,0)</f>
        <v>0</v>
      </c>
      <c r="BG408" s="115">
        <f>IF(O408="zákl. prenesená",K408,0)</f>
        <v>0</v>
      </c>
      <c r="BH408" s="115">
        <f>IF(O408="zníž. prenesená",K408,0)</f>
        <v>0</v>
      </c>
      <c r="BI408" s="115">
        <f>IF(O408="nulová",K408,0)</f>
        <v>0</v>
      </c>
      <c r="BJ408" s="19" t="s">
        <v>96</v>
      </c>
      <c r="BK408" s="200">
        <f>ROUND(P408*H408,3)</f>
        <v>0</v>
      </c>
      <c r="BL408" s="19" t="s">
        <v>464</v>
      </c>
      <c r="BM408" s="199" t="s">
        <v>1661</v>
      </c>
    </row>
    <row r="409" spans="1:65" s="2" customFormat="1" ht="24.2" customHeight="1">
      <c r="A409" s="37"/>
      <c r="B409" s="153"/>
      <c r="C409" s="187" t="s">
        <v>936</v>
      </c>
      <c r="D409" s="187" t="s">
        <v>331</v>
      </c>
      <c r="E409" s="188" t="s">
        <v>1662</v>
      </c>
      <c r="F409" s="189" t="s">
        <v>1663</v>
      </c>
      <c r="G409" s="190" t="s">
        <v>486</v>
      </c>
      <c r="H409" s="191">
        <v>0.25600000000000001</v>
      </c>
      <c r="I409" s="192"/>
      <c r="J409" s="192"/>
      <c r="K409" s="191">
        <f>ROUND(P409*H409,3)</f>
        <v>0</v>
      </c>
      <c r="L409" s="193"/>
      <c r="M409" s="38"/>
      <c r="N409" s="194" t="s">
        <v>1</v>
      </c>
      <c r="O409" s="195" t="s">
        <v>47</v>
      </c>
      <c r="P409" s="196">
        <f>I409+J409</f>
        <v>0</v>
      </c>
      <c r="Q409" s="196">
        <f>ROUND(I409*H409,3)</f>
        <v>0</v>
      </c>
      <c r="R409" s="196">
        <f>ROUND(J409*H409,3)</f>
        <v>0</v>
      </c>
      <c r="S409" s="66"/>
      <c r="T409" s="197">
        <f>S409*H409</f>
        <v>0</v>
      </c>
      <c r="U409" s="197">
        <v>0</v>
      </c>
      <c r="V409" s="197">
        <f>U409*H409</f>
        <v>0</v>
      </c>
      <c r="W409" s="197">
        <v>0</v>
      </c>
      <c r="X409" s="198">
        <f>W409*H409</f>
        <v>0</v>
      </c>
      <c r="Y409" s="37"/>
      <c r="Z409" s="37"/>
      <c r="AA409" s="37"/>
      <c r="AB409" s="37"/>
      <c r="AC409" s="37"/>
      <c r="AD409" s="37"/>
      <c r="AE409" s="37"/>
      <c r="AR409" s="199" t="s">
        <v>464</v>
      </c>
      <c r="AT409" s="199" t="s">
        <v>331</v>
      </c>
      <c r="AU409" s="199" t="s">
        <v>96</v>
      </c>
      <c r="AY409" s="19" t="s">
        <v>329</v>
      </c>
      <c r="BE409" s="115">
        <f>IF(O409="základná",K409,0)</f>
        <v>0</v>
      </c>
      <c r="BF409" s="115">
        <f>IF(O409="znížená",K409,0)</f>
        <v>0</v>
      </c>
      <c r="BG409" s="115">
        <f>IF(O409="zákl. prenesená",K409,0)</f>
        <v>0</v>
      </c>
      <c r="BH409" s="115">
        <f>IF(O409="zníž. prenesená",K409,0)</f>
        <v>0</v>
      </c>
      <c r="BI409" s="115">
        <f>IF(O409="nulová",K409,0)</f>
        <v>0</v>
      </c>
      <c r="BJ409" s="19" t="s">
        <v>96</v>
      </c>
      <c r="BK409" s="200">
        <f>ROUND(P409*H409,3)</f>
        <v>0</v>
      </c>
      <c r="BL409" s="19" t="s">
        <v>464</v>
      </c>
      <c r="BM409" s="199" t="s">
        <v>1664</v>
      </c>
    </row>
    <row r="410" spans="1:65" s="12" customFormat="1" ht="22.9" customHeight="1">
      <c r="B410" s="173"/>
      <c r="D410" s="174" t="s">
        <v>82</v>
      </c>
      <c r="E410" s="185" t="s">
        <v>1665</v>
      </c>
      <c r="F410" s="185" t="s">
        <v>1666</v>
      </c>
      <c r="I410" s="176"/>
      <c r="J410" s="176"/>
      <c r="K410" s="186">
        <f>BK410</f>
        <v>0</v>
      </c>
      <c r="M410" s="173"/>
      <c r="N410" s="178"/>
      <c r="O410" s="179"/>
      <c r="P410" s="179"/>
      <c r="Q410" s="180">
        <f>SUM(Q411:Q420)</f>
        <v>0</v>
      </c>
      <c r="R410" s="180">
        <f>SUM(R411:R420)</f>
        <v>0</v>
      </c>
      <c r="S410" s="179"/>
      <c r="T410" s="181">
        <f>SUM(T411:T420)</f>
        <v>0</v>
      </c>
      <c r="U410" s="179"/>
      <c r="V410" s="181">
        <f>SUM(V411:V420)</f>
        <v>2.1060000000000002E-2</v>
      </c>
      <c r="W410" s="179"/>
      <c r="X410" s="182">
        <f>SUM(X411:X420)</f>
        <v>0</v>
      </c>
      <c r="AR410" s="174" t="s">
        <v>96</v>
      </c>
      <c r="AT410" s="183" t="s">
        <v>82</v>
      </c>
      <c r="AU410" s="183" t="s">
        <v>90</v>
      </c>
      <c r="AY410" s="174" t="s">
        <v>329</v>
      </c>
      <c r="BK410" s="184">
        <f>SUM(BK411:BK420)</f>
        <v>0</v>
      </c>
    </row>
    <row r="411" spans="1:65" s="2" customFormat="1" ht="33" customHeight="1">
      <c r="A411" s="37"/>
      <c r="B411" s="153"/>
      <c r="C411" s="187" t="s">
        <v>940</v>
      </c>
      <c r="D411" s="187" t="s">
        <v>331</v>
      </c>
      <c r="E411" s="188" t="s">
        <v>1667</v>
      </c>
      <c r="F411" s="189" t="s">
        <v>1668</v>
      </c>
      <c r="G411" s="190" t="s">
        <v>1669</v>
      </c>
      <c r="H411" s="191">
        <v>12</v>
      </c>
      <c r="I411" s="192"/>
      <c r="J411" s="192"/>
      <c r="K411" s="191">
        <f>ROUND(P411*H411,3)</f>
        <v>0</v>
      </c>
      <c r="L411" s="193"/>
      <c r="M411" s="38"/>
      <c r="N411" s="194" t="s">
        <v>1</v>
      </c>
      <c r="O411" s="195" t="s">
        <v>47</v>
      </c>
      <c r="P411" s="196">
        <f>I411+J411</f>
        <v>0</v>
      </c>
      <c r="Q411" s="196">
        <f>ROUND(I411*H411,3)</f>
        <v>0</v>
      </c>
      <c r="R411" s="196">
        <f>ROUND(J411*H411,3)</f>
        <v>0</v>
      </c>
      <c r="S411" s="66"/>
      <c r="T411" s="197">
        <f>S411*H411</f>
        <v>0</v>
      </c>
      <c r="U411" s="197">
        <v>0</v>
      </c>
      <c r="V411" s="197">
        <f>U411*H411</f>
        <v>0</v>
      </c>
      <c r="W411" s="197">
        <v>0</v>
      </c>
      <c r="X411" s="198">
        <f>W411*H411</f>
        <v>0</v>
      </c>
      <c r="Y411" s="37"/>
      <c r="Z411" s="37"/>
      <c r="AA411" s="37"/>
      <c r="AB411" s="37"/>
      <c r="AC411" s="37"/>
      <c r="AD411" s="37"/>
      <c r="AE411" s="37"/>
      <c r="AR411" s="199" t="s">
        <v>464</v>
      </c>
      <c r="AT411" s="199" t="s">
        <v>331</v>
      </c>
      <c r="AU411" s="199" t="s">
        <v>96</v>
      </c>
      <c r="AY411" s="19" t="s">
        <v>329</v>
      </c>
      <c r="BE411" s="115">
        <f>IF(O411="základná",K411,0)</f>
        <v>0</v>
      </c>
      <c r="BF411" s="115">
        <f>IF(O411="znížená",K411,0)</f>
        <v>0</v>
      </c>
      <c r="BG411" s="115">
        <f>IF(O411="zákl. prenesená",K411,0)</f>
        <v>0</v>
      </c>
      <c r="BH411" s="115">
        <f>IF(O411="zníž. prenesená",K411,0)</f>
        <v>0</v>
      </c>
      <c r="BI411" s="115">
        <f>IF(O411="nulová",K411,0)</f>
        <v>0</v>
      </c>
      <c r="BJ411" s="19" t="s">
        <v>96</v>
      </c>
      <c r="BK411" s="200">
        <f>ROUND(P411*H411,3)</f>
        <v>0</v>
      </c>
      <c r="BL411" s="19" t="s">
        <v>464</v>
      </c>
      <c r="BM411" s="199" t="s">
        <v>1670</v>
      </c>
    </row>
    <row r="412" spans="1:65" s="13" customFormat="1" ht="11.25">
      <c r="B412" s="201"/>
      <c r="D412" s="202" t="s">
        <v>348</v>
      </c>
      <c r="E412" s="203" t="s">
        <v>1</v>
      </c>
      <c r="F412" s="204" t="s">
        <v>1671</v>
      </c>
      <c r="H412" s="205">
        <v>12</v>
      </c>
      <c r="I412" s="206"/>
      <c r="J412" s="206"/>
      <c r="M412" s="201"/>
      <c r="N412" s="207"/>
      <c r="O412" s="208"/>
      <c r="P412" s="208"/>
      <c r="Q412" s="208"/>
      <c r="R412" s="208"/>
      <c r="S412" s="208"/>
      <c r="T412" s="208"/>
      <c r="U412" s="208"/>
      <c r="V412" s="208"/>
      <c r="W412" s="208"/>
      <c r="X412" s="209"/>
      <c r="AT412" s="203" t="s">
        <v>348</v>
      </c>
      <c r="AU412" s="203" t="s">
        <v>96</v>
      </c>
      <c r="AV412" s="13" t="s">
        <v>96</v>
      </c>
      <c r="AW412" s="13" t="s">
        <v>4</v>
      </c>
      <c r="AX412" s="13" t="s">
        <v>90</v>
      </c>
      <c r="AY412" s="203" t="s">
        <v>329</v>
      </c>
    </row>
    <row r="413" spans="1:65" s="2" customFormat="1" ht="21.75" customHeight="1">
      <c r="A413" s="37"/>
      <c r="B413" s="153"/>
      <c r="C413" s="233" t="s">
        <v>944</v>
      </c>
      <c r="D413" s="233" t="s">
        <v>483</v>
      </c>
      <c r="E413" s="234" t="s">
        <v>1672</v>
      </c>
      <c r="F413" s="235" t="s">
        <v>1673</v>
      </c>
      <c r="G413" s="236" t="s">
        <v>646</v>
      </c>
      <c r="H413" s="237">
        <v>2</v>
      </c>
      <c r="I413" s="238"/>
      <c r="J413" s="239"/>
      <c r="K413" s="237">
        <f>ROUND(P413*H413,3)</f>
        <v>0</v>
      </c>
      <c r="L413" s="239"/>
      <c r="M413" s="240"/>
      <c r="N413" s="241" t="s">
        <v>1</v>
      </c>
      <c r="O413" s="195" t="s">
        <v>47</v>
      </c>
      <c r="P413" s="196">
        <f>I413+J413</f>
        <v>0</v>
      </c>
      <c r="Q413" s="196">
        <f>ROUND(I413*H413,3)</f>
        <v>0</v>
      </c>
      <c r="R413" s="196">
        <f>ROUND(J413*H413,3)</f>
        <v>0</v>
      </c>
      <c r="S413" s="66"/>
      <c r="T413" s="197">
        <f>S413*H413</f>
        <v>0</v>
      </c>
      <c r="U413" s="197">
        <v>2.8E-3</v>
      </c>
      <c r="V413" s="197">
        <f>U413*H413</f>
        <v>5.5999999999999999E-3</v>
      </c>
      <c r="W413" s="197">
        <v>0</v>
      </c>
      <c r="X413" s="198">
        <f>W413*H413</f>
        <v>0</v>
      </c>
      <c r="Y413" s="37"/>
      <c r="Z413" s="37"/>
      <c r="AA413" s="37"/>
      <c r="AB413" s="37"/>
      <c r="AC413" s="37"/>
      <c r="AD413" s="37"/>
      <c r="AE413" s="37"/>
      <c r="AR413" s="199" t="s">
        <v>595</v>
      </c>
      <c r="AT413" s="199" t="s">
        <v>483</v>
      </c>
      <c r="AU413" s="199" t="s">
        <v>96</v>
      </c>
      <c r="AY413" s="19" t="s">
        <v>329</v>
      </c>
      <c r="BE413" s="115">
        <f>IF(O413="základná",K413,0)</f>
        <v>0</v>
      </c>
      <c r="BF413" s="115">
        <f>IF(O413="znížená",K413,0)</f>
        <v>0</v>
      </c>
      <c r="BG413" s="115">
        <f>IF(O413="zákl. prenesená",K413,0)</f>
        <v>0</v>
      </c>
      <c r="BH413" s="115">
        <f>IF(O413="zníž. prenesená",K413,0)</f>
        <v>0</v>
      </c>
      <c r="BI413" s="115">
        <f>IF(O413="nulová",K413,0)</f>
        <v>0</v>
      </c>
      <c r="BJ413" s="19" t="s">
        <v>96</v>
      </c>
      <c r="BK413" s="200">
        <f>ROUND(P413*H413,3)</f>
        <v>0</v>
      </c>
      <c r="BL413" s="19" t="s">
        <v>464</v>
      </c>
      <c r="BM413" s="199" t="s">
        <v>1674</v>
      </c>
    </row>
    <row r="414" spans="1:65" s="2" customFormat="1" ht="24.2" customHeight="1">
      <c r="A414" s="37"/>
      <c r="B414" s="153"/>
      <c r="C414" s="233" t="s">
        <v>948</v>
      </c>
      <c r="D414" s="233" t="s">
        <v>483</v>
      </c>
      <c r="E414" s="234" t="s">
        <v>1675</v>
      </c>
      <c r="F414" s="235" t="s">
        <v>1676</v>
      </c>
      <c r="G414" s="236" t="s">
        <v>646</v>
      </c>
      <c r="H414" s="237">
        <v>10</v>
      </c>
      <c r="I414" s="238"/>
      <c r="J414" s="239"/>
      <c r="K414" s="237">
        <f>ROUND(P414*H414,3)</f>
        <v>0</v>
      </c>
      <c r="L414" s="239"/>
      <c r="M414" s="240"/>
      <c r="N414" s="241" t="s">
        <v>1</v>
      </c>
      <c r="O414" s="195" t="s">
        <v>47</v>
      </c>
      <c r="P414" s="196">
        <f>I414+J414</f>
        <v>0</v>
      </c>
      <c r="Q414" s="196">
        <f>ROUND(I414*H414,3)</f>
        <v>0</v>
      </c>
      <c r="R414" s="196">
        <f>ROUND(J414*H414,3)</f>
        <v>0</v>
      </c>
      <c r="S414" s="66"/>
      <c r="T414" s="197">
        <f>S414*H414</f>
        <v>0</v>
      </c>
      <c r="U414" s="197">
        <v>0</v>
      </c>
      <c r="V414" s="197">
        <f>U414*H414</f>
        <v>0</v>
      </c>
      <c r="W414" s="197">
        <v>0</v>
      </c>
      <c r="X414" s="198">
        <f>W414*H414</f>
        <v>0</v>
      </c>
      <c r="Y414" s="37"/>
      <c r="Z414" s="37"/>
      <c r="AA414" s="37"/>
      <c r="AB414" s="37"/>
      <c r="AC414" s="37"/>
      <c r="AD414" s="37"/>
      <c r="AE414" s="37"/>
      <c r="AR414" s="199" t="s">
        <v>595</v>
      </c>
      <c r="AT414" s="199" t="s">
        <v>483</v>
      </c>
      <c r="AU414" s="199" t="s">
        <v>96</v>
      </c>
      <c r="AY414" s="19" t="s">
        <v>329</v>
      </c>
      <c r="BE414" s="115">
        <f>IF(O414="základná",K414,0)</f>
        <v>0</v>
      </c>
      <c r="BF414" s="115">
        <f>IF(O414="znížená",K414,0)</f>
        <v>0</v>
      </c>
      <c r="BG414" s="115">
        <f>IF(O414="zákl. prenesená",K414,0)</f>
        <v>0</v>
      </c>
      <c r="BH414" s="115">
        <f>IF(O414="zníž. prenesená",K414,0)</f>
        <v>0</v>
      </c>
      <c r="BI414" s="115">
        <f>IF(O414="nulová",K414,0)</f>
        <v>0</v>
      </c>
      <c r="BJ414" s="19" t="s">
        <v>96</v>
      </c>
      <c r="BK414" s="200">
        <f>ROUND(P414*H414,3)</f>
        <v>0</v>
      </c>
      <c r="BL414" s="19" t="s">
        <v>464</v>
      </c>
      <c r="BM414" s="199" t="s">
        <v>1677</v>
      </c>
    </row>
    <row r="415" spans="1:65" s="2" customFormat="1" ht="21.75" customHeight="1">
      <c r="A415" s="37"/>
      <c r="B415" s="153"/>
      <c r="C415" s="187" t="s">
        <v>960</v>
      </c>
      <c r="D415" s="187" t="s">
        <v>331</v>
      </c>
      <c r="E415" s="188" t="s">
        <v>1678</v>
      </c>
      <c r="F415" s="189" t="s">
        <v>1679</v>
      </c>
      <c r="G415" s="190" t="s">
        <v>1669</v>
      </c>
      <c r="H415" s="191">
        <v>4</v>
      </c>
      <c r="I415" s="192"/>
      <c r="J415" s="192"/>
      <c r="K415" s="191">
        <f>ROUND(P415*H415,3)</f>
        <v>0</v>
      </c>
      <c r="L415" s="193"/>
      <c r="M415" s="38"/>
      <c r="N415" s="194" t="s">
        <v>1</v>
      </c>
      <c r="O415" s="195" t="s">
        <v>47</v>
      </c>
      <c r="P415" s="196">
        <f>I415+J415</f>
        <v>0</v>
      </c>
      <c r="Q415" s="196">
        <f>ROUND(I415*H415,3)</f>
        <v>0</v>
      </c>
      <c r="R415" s="196">
        <f>ROUND(J415*H415,3)</f>
        <v>0</v>
      </c>
      <c r="S415" s="66"/>
      <c r="T415" s="197">
        <f>S415*H415</f>
        <v>0</v>
      </c>
      <c r="U415" s="197">
        <v>0</v>
      </c>
      <c r="V415" s="197">
        <f>U415*H415</f>
        <v>0</v>
      </c>
      <c r="W415" s="197">
        <v>0</v>
      </c>
      <c r="X415" s="198">
        <f>W415*H415</f>
        <v>0</v>
      </c>
      <c r="Y415" s="37"/>
      <c r="Z415" s="37"/>
      <c r="AA415" s="37"/>
      <c r="AB415" s="37"/>
      <c r="AC415" s="37"/>
      <c r="AD415" s="37"/>
      <c r="AE415" s="37"/>
      <c r="AR415" s="199" t="s">
        <v>464</v>
      </c>
      <c r="AT415" s="199" t="s">
        <v>331</v>
      </c>
      <c r="AU415" s="199" t="s">
        <v>96</v>
      </c>
      <c r="AY415" s="19" t="s">
        <v>329</v>
      </c>
      <c r="BE415" s="115">
        <f>IF(O415="základná",K415,0)</f>
        <v>0</v>
      </c>
      <c r="BF415" s="115">
        <f>IF(O415="znížená",K415,0)</f>
        <v>0</v>
      </c>
      <c r="BG415" s="115">
        <f>IF(O415="zákl. prenesená",K415,0)</f>
        <v>0</v>
      </c>
      <c r="BH415" s="115">
        <f>IF(O415="zníž. prenesená",K415,0)</f>
        <v>0</v>
      </c>
      <c r="BI415" s="115">
        <f>IF(O415="nulová",K415,0)</f>
        <v>0</v>
      </c>
      <c r="BJ415" s="19" t="s">
        <v>96</v>
      </c>
      <c r="BK415" s="200">
        <f>ROUND(P415*H415,3)</f>
        <v>0</v>
      </c>
      <c r="BL415" s="19" t="s">
        <v>464</v>
      </c>
      <c r="BM415" s="199" t="s">
        <v>1680</v>
      </c>
    </row>
    <row r="416" spans="1:65" s="2" customFormat="1" ht="16.5" customHeight="1">
      <c r="A416" s="37"/>
      <c r="B416" s="153"/>
      <c r="C416" s="233" t="s">
        <v>974</v>
      </c>
      <c r="D416" s="233" t="s">
        <v>483</v>
      </c>
      <c r="E416" s="234" t="s">
        <v>1681</v>
      </c>
      <c r="F416" s="235" t="s">
        <v>1682</v>
      </c>
      <c r="G416" s="236" t="s">
        <v>646</v>
      </c>
      <c r="H416" s="237">
        <v>8</v>
      </c>
      <c r="I416" s="238"/>
      <c r="J416" s="239"/>
      <c r="K416" s="237">
        <f>ROUND(P416*H416,3)</f>
        <v>0</v>
      </c>
      <c r="L416" s="239"/>
      <c r="M416" s="240"/>
      <c r="N416" s="241" t="s">
        <v>1</v>
      </c>
      <c r="O416" s="195" t="s">
        <v>47</v>
      </c>
      <c r="P416" s="196">
        <f>I416+J416</f>
        <v>0</v>
      </c>
      <c r="Q416" s="196">
        <f>ROUND(I416*H416,3)</f>
        <v>0</v>
      </c>
      <c r="R416" s="196">
        <f>ROUND(J416*H416,3)</f>
        <v>0</v>
      </c>
      <c r="S416" s="66"/>
      <c r="T416" s="197">
        <f>S416*H416</f>
        <v>0</v>
      </c>
      <c r="U416" s="197">
        <v>8.7000000000000001E-4</v>
      </c>
      <c r="V416" s="197">
        <f>U416*H416</f>
        <v>6.96E-3</v>
      </c>
      <c r="W416" s="197">
        <v>0</v>
      </c>
      <c r="X416" s="198">
        <f>W416*H416</f>
        <v>0</v>
      </c>
      <c r="Y416" s="37"/>
      <c r="Z416" s="37"/>
      <c r="AA416" s="37"/>
      <c r="AB416" s="37"/>
      <c r="AC416" s="37"/>
      <c r="AD416" s="37"/>
      <c r="AE416" s="37"/>
      <c r="AR416" s="199" t="s">
        <v>595</v>
      </c>
      <c r="AT416" s="199" t="s">
        <v>483</v>
      </c>
      <c r="AU416" s="199" t="s">
        <v>96</v>
      </c>
      <c r="AY416" s="19" t="s">
        <v>329</v>
      </c>
      <c r="BE416" s="115">
        <f>IF(O416="základná",K416,0)</f>
        <v>0</v>
      </c>
      <c r="BF416" s="115">
        <f>IF(O416="znížená",K416,0)</f>
        <v>0</v>
      </c>
      <c r="BG416" s="115">
        <f>IF(O416="zákl. prenesená",K416,0)</f>
        <v>0</v>
      </c>
      <c r="BH416" s="115">
        <f>IF(O416="zníž. prenesená",K416,0)</f>
        <v>0</v>
      </c>
      <c r="BI416" s="115">
        <f>IF(O416="nulová",K416,0)</f>
        <v>0</v>
      </c>
      <c r="BJ416" s="19" t="s">
        <v>96</v>
      </c>
      <c r="BK416" s="200">
        <f>ROUND(P416*H416,3)</f>
        <v>0</v>
      </c>
      <c r="BL416" s="19" t="s">
        <v>464</v>
      </c>
      <c r="BM416" s="199" t="s">
        <v>1683</v>
      </c>
    </row>
    <row r="417" spans="1:65" s="13" customFormat="1" ht="11.25">
      <c r="B417" s="201"/>
      <c r="D417" s="202" t="s">
        <v>348</v>
      </c>
      <c r="E417" s="203" t="s">
        <v>1</v>
      </c>
      <c r="F417" s="204" t="s">
        <v>1684</v>
      </c>
      <c r="H417" s="205">
        <v>8</v>
      </c>
      <c r="I417" s="206"/>
      <c r="J417" s="206"/>
      <c r="M417" s="201"/>
      <c r="N417" s="207"/>
      <c r="O417" s="208"/>
      <c r="P417" s="208"/>
      <c r="Q417" s="208"/>
      <c r="R417" s="208"/>
      <c r="S417" s="208"/>
      <c r="T417" s="208"/>
      <c r="U417" s="208"/>
      <c r="V417" s="208"/>
      <c r="W417" s="208"/>
      <c r="X417" s="209"/>
      <c r="AT417" s="203" t="s">
        <v>348</v>
      </c>
      <c r="AU417" s="203" t="s">
        <v>96</v>
      </c>
      <c r="AV417" s="13" t="s">
        <v>96</v>
      </c>
      <c r="AW417" s="13" t="s">
        <v>4</v>
      </c>
      <c r="AX417" s="13" t="s">
        <v>90</v>
      </c>
      <c r="AY417" s="203" t="s">
        <v>329</v>
      </c>
    </row>
    <row r="418" spans="1:65" s="2" customFormat="1" ht="24.2" customHeight="1">
      <c r="A418" s="37"/>
      <c r="B418" s="153"/>
      <c r="C418" s="187" t="s">
        <v>979</v>
      </c>
      <c r="D418" s="187" t="s">
        <v>331</v>
      </c>
      <c r="E418" s="188" t="s">
        <v>1685</v>
      </c>
      <c r="F418" s="189" t="s">
        <v>1686</v>
      </c>
      <c r="G418" s="190" t="s">
        <v>1687</v>
      </c>
      <c r="H418" s="191">
        <v>1</v>
      </c>
      <c r="I418" s="192"/>
      <c r="J418" s="192"/>
      <c r="K418" s="191">
        <f>ROUND(P418*H418,3)</f>
        <v>0</v>
      </c>
      <c r="L418" s="193"/>
      <c r="M418" s="38"/>
      <c r="N418" s="194" t="s">
        <v>1</v>
      </c>
      <c r="O418" s="195" t="s">
        <v>47</v>
      </c>
      <c r="P418" s="196">
        <f>I418+J418</f>
        <v>0</v>
      </c>
      <c r="Q418" s="196">
        <f>ROUND(I418*H418,3)</f>
        <v>0</v>
      </c>
      <c r="R418" s="196">
        <f>ROUND(J418*H418,3)</f>
        <v>0</v>
      </c>
      <c r="S418" s="66"/>
      <c r="T418" s="197">
        <f>S418*H418</f>
        <v>0</v>
      </c>
      <c r="U418" s="197">
        <v>0</v>
      </c>
      <c r="V418" s="197">
        <f>U418*H418</f>
        <v>0</v>
      </c>
      <c r="W418" s="197">
        <v>0</v>
      </c>
      <c r="X418" s="198">
        <f>W418*H418</f>
        <v>0</v>
      </c>
      <c r="Y418" s="37"/>
      <c r="Z418" s="37"/>
      <c r="AA418" s="37"/>
      <c r="AB418" s="37"/>
      <c r="AC418" s="37"/>
      <c r="AD418" s="37"/>
      <c r="AE418" s="37"/>
      <c r="AR418" s="199" t="s">
        <v>464</v>
      </c>
      <c r="AT418" s="199" t="s">
        <v>331</v>
      </c>
      <c r="AU418" s="199" t="s">
        <v>96</v>
      </c>
      <c r="AY418" s="19" t="s">
        <v>329</v>
      </c>
      <c r="BE418" s="115">
        <f>IF(O418="základná",K418,0)</f>
        <v>0</v>
      </c>
      <c r="BF418" s="115">
        <f>IF(O418="znížená",K418,0)</f>
        <v>0</v>
      </c>
      <c r="BG418" s="115">
        <f>IF(O418="zákl. prenesená",K418,0)</f>
        <v>0</v>
      </c>
      <c r="BH418" s="115">
        <f>IF(O418="zníž. prenesená",K418,0)</f>
        <v>0</v>
      </c>
      <c r="BI418" s="115">
        <f>IF(O418="nulová",K418,0)</f>
        <v>0</v>
      </c>
      <c r="BJ418" s="19" t="s">
        <v>96</v>
      </c>
      <c r="BK418" s="200">
        <f>ROUND(P418*H418,3)</f>
        <v>0</v>
      </c>
      <c r="BL418" s="19" t="s">
        <v>464</v>
      </c>
      <c r="BM418" s="199" t="s">
        <v>1688</v>
      </c>
    </row>
    <row r="419" spans="1:65" s="2" customFormat="1" ht="24.2" customHeight="1">
      <c r="A419" s="37"/>
      <c r="B419" s="153"/>
      <c r="C419" s="233" t="s">
        <v>986</v>
      </c>
      <c r="D419" s="233" t="s">
        <v>483</v>
      </c>
      <c r="E419" s="234" t="s">
        <v>1689</v>
      </c>
      <c r="F419" s="235" t="s">
        <v>1690</v>
      </c>
      <c r="G419" s="236" t="s">
        <v>646</v>
      </c>
      <c r="H419" s="237">
        <v>1</v>
      </c>
      <c r="I419" s="238"/>
      <c r="J419" s="239"/>
      <c r="K419" s="237">
        <f>ROUND(P419*H419,3)</f>
        <v>0</v>
      </c>
      <c r="L419" s="239"/>
      <c r="M419" s="240"/>
      <c r="N419" s="241" t="s">
        <v>1</v>
      </c>
      <c r="O419" s="195" t="s">
        <v>47</v>
      </c>
      <c r="P419" s="196">
        <f>I419+J419</f>
        <v>0</v>
      </c>
      <c r="Q419" s="196">
        <f>ROUND(I419*H419,3)</f>
        <v>0</v>
      </c>
      <c r="R419" s="196">
        <f>ROUND(J419*H419,3)</f>
        <v>0</v>
      </c>
      <c r="S419" s="66"/>
      <c r="T419" s="197">
        <f>S419*H419</f>
        <v>0</v>
      </c>
      <c r="U419" s="197">
        <v>8.5000000000000006E-3</v>
      </c>
      <c r="V419" s="197">
        <f>U419*H419</f>
        <v>8.5000000000000006E-3</v>
      </c>
      <c r="W419" s="197">
        <v>0</v>
      </c>
      <c r="X419" s="198">
        <f>W419*H419</f>
        <v>0</v>
      </c>
      <c r="Y419" s="37"/>
      <c r="Z419" s="37"/>
      <c r="AA419" s="37"/>
      <c r="AB419" s="37"/>
      <c r="AC419" s="37"/>
      <c r="AD419" s="37"/>
      <c r="AE419" s="37"/>
      <c r="AR419" s="199" t="s">
        <v>595</v>
      </c>
      <c r="AT419" s="199" t="s">
        <v>483</v>
      </c>
      <c r="AU419" s="199" t="s">
        <v>96</v>
      </c>
      <c r="AY419" s="19" t="s">
        <v>329</v>
      </c>
      <c r="BE419" s="115">
        <f>IF(O419="základná",K419,0)</f>
        <v>0</v>
      </c>
      <c r="BF419" s="115">
        <f>IF(O419="znížená",K419,0)</f>
        <v>0</v>
      </c>
      <c r="BG419" s="115">
        <f>IF(O419="zákl. prenesená",K419,0)</f>
        <v>0</v>
      </c>
      <c r="BH419" s="115">
        <f>IF(O419="zníž. prenesená",K419,0)</f>
        <v>0</v>
      </c>
      <c r="BI419" s="115">
        <f>IF(O419="nulová",K419,0)</f>
        <v>0</v>
      </c>
      <c r="BJ419" s="19" t="s">
        <v>96</v>
      </c>
      <c r="BK419" s="200">
        <f>ROUND(P419*H419,3)</f>
        <v>0</v>
      </c>
      <c r="BL419" s="19" t="s">
        <v>464</v>
      </c>
      <c r="BM419" s="199" t="s">
        <v>1691</v>
      </c>
    </row>
    <row r="420" spans="1:65" s="2" customFormat="1" ht="24.2" customHeight="1">
      <c r="A420" s="37"/>
      <c r="B420" s="153"/>
      <c r="C420" s="187" t="s">
        <v>996</v>
      </c>
      <c r="D420" s="187" t="s">
        <v>331</v>
      </c>
      <c r="E420" s="188" t="s">
        <v>1692</v>
      </c>
      <c r="F420" s="189" t="s">
        <v>1693</v>
      </c>
      <c r="G420" s="190" t="s">
        <v>486</v>
      </c>
      <c r="H420" s="191">
        <v>2.1000000000000001E-2</v>
      </c>
      <c r="I420" s="192"/>
      <c r="J420" s="192"/>
      <c r="K420" s="191">
        <f>ROUND(P420*H420,3)</f>
        <v>0</v>
      </c>
      <c r="L420" s="193"/>
      <c r="M420" s="38"/>
      <c r="N420" s="194" t="s">
        <v>1</v>
      </c>
      <c r="O420" s="195" t="s">
        <v>47</v>
      </c>
      <c r="P420" s="196">
        <f>I420+J420</f>
        <v>0</v>
      </c>
      <c r="Q420" s="196">
        <f>ROUND(I420*H420,3)</f>
        <v>0</v>
      </c>
      <c r="R420" s="196">
        <f>ROUND(J420*H420,3)</f>
        <v>0</v>
      </c>
      <c r="S420" s="66"/>
      <c r="T420" s="197">
        <f>S420*H420</f>
        <v>0</v>
      </c>
      <c r="U420" s="197">
        <v>0</v>
      </c>
      <c r="V420" s="197">
        <f>U420*H420</f>
        <v>0</v>
      </c>
      <c r="W420" s="197">
        <v>0</v>
      </c>
      <c r="X420" s="198">
        <f>W420*H420</f>
        <v>0</v>
      </c>
      <c r="Y420" s="37"/>
      <c r="Z420" s="37"/>
      <c r="AA420" s="37"/>
      <c r="AB420" s="37"/>
      <c r="AC420" s="37"/>
      <c r="AD420" s="37"/>
      <c r="AE420" s="37"/>
      <c r="AR420" s="199" t="s">
        <v>464</v>
      </c>
      <c r="AT420" s="199" t="s">
        <v>331</v>
      </c>
      <c r="AU420" s="199" t="s">
        <v>96</v>
      </c>
      <c r="AY420" s="19" t="s">
        <v>329</v>
      </c>
      <c r="BE420" s="115">
        <f>IF(O420="základná",K420,0)</f>
        <v>0</v>
      </c>
      <c r="BF420" s="115">
        <f>IF(O420="znížená",K420,0)</f>
        <v>0</v>
      </c>
      <c r="BG420" s="115">
        <f>IF(O420="zákl. prenesená",K420,0)</f>
        <v>0</v>
      </c>
      <c r="BH420" s="115">
        <f>IF(O420="zníž. prenesená",K420,0)</f>
        <v>0</v>
      </c>
      <c r="BI420" s="115">
        <f>IF(O420="nulová",K420,0)</f>
        <v>0</v>
      </c>
      <c r="BJ420" s="19" t="s">
        <v>96</v>
      </c>
      <c r="BK420" s="200">
        <f>ROUND(P420*H420,3)</f>
        <v>0</v>
      </c>
      <c r="BL420" s="19" t="s">
        <v>464</v>
      </c>
      <c r="BM420" s="199" t="s">
        <v>1694</v>
      </c>
    </row>
    <row r="421" spans="1:65" s="12" customFormat="1" ht="22.9" customHeight="1">
      <c r="B421" s="173"/>
      <c r="D421" s="174" t="s">
        <v>82</v>
      </c>
      <c r="E421" s="185" t="s">
        <v>1695</v>
      </c>
      <c r="F421" s="185" t="s">
        <v>1696</v>
      </c>
      <c r="I421" s="176"/>
      <c r="J421" s="176"/>
      <c r="K421" s="186">
        <f>BK421</f>
        <v>0</v>
      </c>
      <c r="M421" s="173"/>
      <c r="N421" s="178"/>
      <c r="O421" s="179"/>
      <c r="P421" s="179"/>
      <c r="Q421" s="180">
        <f>SUM(Q422:Q429)</f>
        <v>0</v>
      </c>
      <c r="R421" s="180">
        <f>SUM(R422:R429)</f>
        <v>0</v>
      </c>
      <c r="S421" s="179"/>
      <c r="T421" s="181">
        <f>SUM(T422:T429)</f>
        <v>0</v>
      </c>
      <c r="U421" s="179"/>
      <c r="V421" s="181">
        <f>SUM(V422:V429)</f>
        <v>1.3060999999999998</v>
      </c>
      <c r="W421" s="179"/>
      <c r="X421" s="182">
        <f>SUM(X422:X429)</f>
        <v>0</v>
      </c>
      <c r="AR421" s="174" t="s">
        <v>96</v>
      </c>
      <c r="AT421" s="183" t="s">
        <v>82</v>
      </c>
      <c r="AU421" s="183" t="s">
        <v>90</v>
      </c>
      <c r="AY421" s="174" t="s">
        <v>329</v>
      </c>
      <c r="BK421" s="184">
        <f>SUM(BK422:BK429)</f>
        <v>0</v>
      </c>
    </row>
    <row r="422" spans="1:65" s="2" customFormat="1" ht="33" customHeight="1">
      <c r="A422" s="37"/>
      <c r="B422" s="153"/>
      <c r="C422" s="187" t="s">
        <v>1000</v>
      </c>
      <c r="D422" s="187" t="s">
        <v>331</v>
      </c>
      <c r="E422" s="188" t="s">
        <v>1697</v>
      </c>
      <c r="F422" s="189" t="s">
        <v>1698</v>
      </c>
      <c r="G422" s="190" t="s">
        <v>334</v>
      </c>
      <c r="H422" s="191">
        <v>176.5</v>
      </c>
      <c r="I422" s="192"/>
      <c r="J422" s="192"/>
      <c r="K422" s="191">
        <f>ROUND(P422*H422,3)</f>
        <v>0</v>
      </c>
      <c r="L422" s="193"/>
      <c r="M422" s="38"/>
      <c r="N422" s="194" t="s">
        <v>1</v>
      </c>
      <c r="O422" s="195" t="s">
        <v>47</v>
      </c>
      <c r="P422" s="196">
        <f>I422+J422</f>
        <v>0</v>
      </c>
      <c r="Q422" s="196">
        <f>ROUND(I422*H422,3)</f>
        <v>0</v>
      </c>
      <c r="R422" s="196">
        <f>ROUND(J422*H422,3)</f>
        <v>0</v>
      </c>
      <c r="S422" s="66"/>
      <c r="T422" s="197">
        <f>S422*H422</f>
        <v>0</v>
      </c>
      <c r="U422" s="197">
        <v>7.1599999999999997E-3</v>
      </c>
      <c r="V422" s="197">
        <f>U422*H422</f>
        <v>1.2637399999999999</v>
      </c>
      <c r="W422" s="197">
        <v>0</v>
      </c>
      <c r="X422" s="198">
        <f>W422*H422</f>
        <v>0</v>
      </c>
      <c r="Y422" s="37"/>
      <c r="Z422" s="37"/>
      <c r="AA422" s="37"/>
      <c r="AB422" s="37"/>
      <c r="AC422" s="37"/>
      <c r="AD422" s="37"/>
      <c r="AE422" s="37"/>
      <c r="AR422" s="199" t="s">
        <v>464</v>
      </c>
      <c r="AT422" s="199" t="s">
        <v>331</v>
      </c>
      <c r="AU422" s="199" t="s">
        <v>96</v>
      </c>
      <c r="AY422" s="19" t="s">
        <v>329</v>
      </c>
      <c r="BE422" s="115">
        <f>IF(O422="základná",K422,0)</f>
        <v>0</v>
      </c>
      <c r="BF422" s="115">
        <f>IF(O422="znížená",K422,0)</f>
        <v>0</v>
      </c>
      <c r="BG422" s="115">
        <f>IF(O422="zákl. prenesená",K422,0)</f>
        <v>0</v>
      </c>
      <c r="BH422" s="115">
        <f>IF(O422="zníž. prenesená",K422,0)</f>
        <v>0</v>
      </c>
      <c r="BI422" s="115">
        <f>IF(O422="nulová",K422,0)</f>
        <v>0</v>
      </c>
      <c r="BJ422" s="19" t="s">
        <v>96</v>
      </c>
      <c r="BK422" s="200">
        <f>ROUND(P422*H422,3)</f>
        <v>0</v>
      </c>
      <c r="BL422" s="19" t="s">
        <v>464</v>
      </c>
      <c r="BM422" s="199" t="s">
        <v>1699</v>
      </c>
    </row>
    <row r="423" spans="1:65" s="14" customFormat="1" ht="11.25">
      <c r="B423" s="210"/>
      <c r="D423" s="202" t="s">
        <v>348</v>
      </c>
      <c r="E423" s="211" t="s">
        <v>1</v>
      </c>
      <c r="F423" s="212" t="s">
        <v>1522</v>
      </c>
      <c r="H423" s="211" t="s">
        <v>1</v>
      </c>
      <c r="I423" s="213"/>
      <c r="J423" s="213"/>
      <c r="M423" s="210"/>
      <c r="N423" s="214"/>
      <c r="O423" s="215"/>
      <c r="P423" s="215"/>
      <c r="Q423" s="215"/>
      <c r="R423" s="215"/>
      <c r="S423" s="215"/>
      <c r="T423" s="215"/>
      <c r="U423" s="215"/>
      <c r="V423" s="215"/>
      <c r="W423" s="215"/>
      <c r="X423" s="216"/>
      <c r="AT423" s="211" t="s">
        <v>348</v>
      </c>
      <c r="AU423" s="211" t="s">
        <v>96</v>
      </c>
      <c r="AV423" s="14" t="s">
        <v>90</v>
      </c>
      <c r="AW423" s="14" t="s">
        <v>4</v>
      </c>
      <c r="AX423" s="14" t="s">
        <v>83</v>
      </c>
      <c r="AY423" s="211" t="s">
        <v>329</v>
      </c>
    </row>
    <row r="424" spans="1:65" s="13" customFormat="1" ht="11.25">
      <c r="B424" s="201"/>
      <c r="D424" s="202" t="s">
        <v>348</v>
      </c>
      <c r="E424" s="203" t="s">
        <v>1</v>
      </c>
      <c r="F424" s="204" t="s">
        <v>1640</v>
      </c>
      <c r="H424" s="205">
        <v>51.8</v>
      </c>
      <c r="I424" s="206"/>
      <c r="J424" s="206"/>
      <c r="M424" s="201"/>
      <c r="N424" s="207"/>
      <c r="O424" s="208"/>
      <c r="P424" s="208"/>
      <c r="Q424" s="208"/>
      <c r="R424" s="208"/>
      <c r="S424" s="208"/>
      <c r="T424" s="208"/>
      <c r="U424" s="208"/>
      <c r="V424" s="208"/>
      <c r="W424" s="208"/>
      <c r="X424" s="209"/>
      <c r="AT424" s="203" t="s">
        <v>348</v>
      </c>
      <c r="AU424" s="203" t="s">
        <v>96</v>
      </c>
      <c r="AV424" s="13" t="s">
        <v>96</v>
      </c>
      <c r="AW424" s="13" t="s">
        <v>4</v>
      </c>
      <c r="AX424" s="13" t="s">
        <v>83</v>
      </c>
      <c r="AY424" s="203" t="s">
        <v>329</v>
      </c>
    </row>
    <row r="425" spans="1:65" s="14" customFormat="1" ht="11.25">
      <c r="B425" s="210"/>
      <c r="D425" s="202" t="s">
        <v>348</v>
      </c>
      <c r="E425" s="211" t="s">
        <v>1</v>
      </c>
      <c r="F425" s="212" t="s">
        <v>1498</v>
      </c>
      <c r="H425" s="211" t="s">
        <v>1</v>
      </c>
      <c r="I425" s="213"/>
      <c r="J425" s="213"/>
      <c r="M425" s="210"/>
      <c r="N425" s="214"/>
      <c r="O425" s="215"/>
      <c r="P425" s="215"/>
      <c r="Q425" s="215"/>
      <c r="R425" s="215"/>
      <c r="S425" s="215"/>
      <c r="T425" s="215"/>
      <c r="U425" s="215"/>
      <c r="V425" s="215"/>
      <c r="W425" s="215"/>
      <c r="X425" s="216"/>
      <c r="AT425" s="211" t="s">
        <v>348</v>
      </c>
      <c r="AU425" s="211" t="s">
        <v>96</v>
      </c>
      <c r="AV425" s="14" t="s">
        <v>90</v>
      </c>
      <c r="AW425" s="14" t="s">
        <v>4</v>
      </c>
      <c r="AX425" s="14" t="s">
        <v>83</v>
      </c>
      <c r="AY425" s="211" t="s">
        <v>329</v>
      </c>
    </row>
    <row r="426" spans="1:65" s="13" customFormat="1" ht="11.25">
      <c r="B426" s="201"/>
      <c r="D426" s="202" t="s">
        <v>348</v>
      </c>
      <c r="E426" s="203" t="s">
        <v>1</v>
      </c>
      <c r="F426" s="204" t="s">
        <v>1635</v>
      </c>
      <c r="H426" s="205">
        <v>124.7</v>
      </c>
      <c r="I426" s="206"/>
      <c r="J426" s="206"/>
      <c r="M426" s="201"/>
      <c r="N426" s="207"/>
      <c r="O426" s="208"/>
      <c r="P426" s="208"/>
      <c r="Q426" s="208"/>
      <c r="R426" s="208"/>
      <c r="S426" s="208"/>
      <c r="T426" s="208"/>
      <c r="U426" s="208"/>
      <c r="V426" s="208"/>
      <c r="W426" s="208"/>
      <c r="X426" s="209"/>
      <c r="AT426" s="203" t="s">
        <v>348</v>
      </c>
      <c r="AU426" s="203" t="s">
        <v>96</v>
      </c>
      <c r="AV426" s="13" t="s">
        <v>96</v>
      </c>
      <c r="AW426" s="13" t="s">
        <v>4</v>
      </c>
      <c r="AX426" s="13" t="s">
        <v>83</v>
      </c>
      <c r="AY426" s="203" t="s">
        <v>329</v>
      </c>
    </row>
    <row r="427" spans="1:65" s="15" customFormat="1" ht="11.25">
      <c r="B427" s="217"/>
      <c r="D427" s="202" t="s">
        <v>348</v>
      </c>
      <c r="E427" s="218" t="s">
        <v>1</v>
      </c>
      <c r="F427" s="219" t="s">
        <v>380</v>
      </c>
      <c r="H427" s="220">
        <v>176.5</v>
      </c>
      <c r="I427" s="221"/>
      <c r="J427" s="221"/>
      <c r="M427" s="217"/>
      <c r="N427" s="222"/>
      <c r="O427" s="223"/>
      <c r="P427" s="223"/>
      <c r="Q427" s="223"/>
      <c r="R427" s="223"/>
      <c r="S427" s="223"/>
      <c r="T427" s="223"/>
      <c r="U427" s="223"/>
      <c r="V427" s="223"/>
      <c r="W427" s="223"/>
      <c r="X427" s="224"/>
      <c r="AT427" s="218" t="s">
        <v>348</v>
      </c>
      <c r="AU427" s="218" t="s">
        <v>96</v>
      </c>
      <c r="AV427" s="15" t="s">
        <v>335</v>
      </c>
      <c r="AW427" s="15" t="s">
        <v>4</v>
      </c>
      <c r="AX427" s="15" t="s">
        <v>90</v>
      </c>
      <c r="AY427" s="218" t="s">
        <v>329</v>
      </c>
    </row>
    <row r="428" spans="1:65" s="2" customFormat="1" ht="33" customHeight="1">
      <c r="A428" s="37"/>
      <c r="B428" s="153"/>
      <c r="C428" s="187" t="s">
        <v>1004</v>
      </c>
      <c r="D428" s="187" t="s">
        <v>331</v>
      </c>
      <c r="E428" s="188" t="s">
        <v>1700</v>
      </c>
      <c r="F428" s="189" t="s">
        <v>1701</v>
      </c>
      <c r="G428" s="190" t="s">
        <v>334</v>
      </c>
      <c r="H428" s="191">
        <v>176.5</v>
      </c>
      <c r="I428" s="192"/>
      <c r="J428" s="192"/>
      <c r="K428" s="191">
        <f>ROUND(P428*H428,3)</f>
        <v>0</v>
      </c>
      <c r="L428" s="193"/>
      <c r="M428" s="38"/>
      <c r="N428" s="194" t="s">
        <v>1</v>
      </c>
      <c r="O428" s="195" t="s">
        <v>47</v>
      </c>
      <c r="P428" s="196">
        <f>I428+J428</f>
        <v>0</v>
      </c>
      <c r="Q428" s="196">
        <f>ROUND(I428*H428,3)</f>
        <v>0</v>
      </c>
      <c r="R428" s="196">
        <f>ROUND(J428*H428,3)</f>
        <v>0</v>
      </c>
      <c r="S428" s="66"/>
      <c r="T428" s="197">
        <f>S428*H428</f>
        <v>0</v>
      </c>
      <c r="U428" s="197">
        <v>2.4000000000000001E-4</v>
      </c>
      <c r="V428" s="197">
        <f>U428*H428</f>
        <v>4.2360000000000002E-2</v>
      </c>
      <c r="W428" s="197">
        <v>0</v>
      </c>
      <c r="X428" s="198">
        <f>W428*H428</f>
        <v>0</v>
      </c>
      <c r="Y428" s="37"/>
      <c r="Z428" s="37"/>
      <c r="AA428" s="37"/>
      <c r="AB428" s="37"/>
      <c r="AC428" s="37"/>
      <c r="AD428" s="37"/>
      <c r="AE428" s="37"/>
      <c r="AR428" s="199" t="s">
        <v>464</v>
      </c>
      <c r="AT428" s="199" t="s">
        <v>331</v>
      </c>
      <c r="AU428" s="199" t="s">
        <v>96</v>
      </c>
      <c r="AY428" s="19" t="s">
        <v>329</v>
      </c>
      <c r="BE428" s="115">
        <f>IF(O428="základná",K428,0)</f>
        <v>0</v>
      </c>
      <c r="BF428" s="115">
        <f>IF(O428="znížená",K428,0)</f>
        <v>0</v>
      </c>
      <c r="BG428" s="115">
        <f>IF(O428="zákl. prenesená",K428,0)</f>
        <v>0</v>
      </c>
      <c r="BH428" s="115">
        <f>IF(O428="zníž. prenesená",K428,0)</f>
        <v>0</v>
      </c>
      <c r="BI428" s="115">
        <f>IF(O428="nulová",K428,0)</f>
        <v>0</v>
      </c>
      <c r="BJ428" s="19" t="s">
        <v>96</v>
      </c>
      <c r="BK428" s="200">
        <f>ROUND(P428*H428,3)</f>
        <v>0</v>
      </c>
      <c r="BL428" s="19" t="s">
        <v>464</v>
      </c>
      <c r="BM428" s="199" t="s">
        <v>1702</v>
      </c>
    </row>
    <row r="429" spans="1:65" s="2" customFormat="1" ht="24.2" customHeight="1">
      <c r="A429" s="37"/>
      <c r="B429" s="153"/>
      <c r="C429" s="187" t="s">
        <v>1008</v>
      </c>
      <c r="D429" s="187" t="s">
        <v>331</v>
      </c>
      <c r="E429" s="188" t="s">
        <v>1703</v>
      </c>
      <c r="F429" s="189" t="s">
        <v>1704</v>
      </c>
      <c r="G429" s="190" t="s">
        <v>486</v>
      </c>
      <c r="H429" s="191">
        <v>1.306</v>
      </c>
      <c r="I429" s="192"/>
      <c r="J429" s="192"/>
      <c r="K429" s="191">
        <f>ROUND(P429*H429,3)</f>
        <v>0</v>
      </c>
      <c r="L429" s="193"/>
      <c r="M429" s="38"/>
      <c r="N429" s="194" t="s">
        <v>1</v>
      </c>
      <c r="O429" s="195" t="s">
        <v>47</v>
      </c>
      <c r="P429" s="196">
        <f>I429+J429</f>
        <v>0</v>
      </c>
      <c r="Q429" s="196">
        <f>ROUND(I429*H429,3)</f>
        <v>0</v>
      </c>
      <c r="R429" s="196">
        <f>ROUND(J429*H429,3)</f>
        <v>0</v>
      </c>
      <c r="S429" s="66"/>
      <c r="T429" s="197">
        <f>S429*H429</f>
        <v>0</v>
      </c>
      <c r="U429" s="197">
        <v>0</v>
      </c>
      <c r="V429" s="197">
        <f>U429*H429</f>
        <v>0</v>
      </c>
      <c r="W429" s="197">
        <v>0</v>
      </c>
      <c r="X429" s="198">
        <f>W429*H429</f>
        <v>0</v>
      </c>
      <c r="Y429" s="37"/>
      <c r="Z429" s="37"/>
      <c r="AA429" s="37"/>
      <c r="AB429" s="37"/>
      <c r="AC429" s="37"/>
      <c r="AD429" s="37"/>
      <c r="AE429" s="37"/>
      <c r="AR429" s="199" t="s">
        <v>464</v>
      </c>
      <c r="AT429" s="199" t="s">
        <v>331</v>
      </c>
      <c r="AU429" s="199" t="s">
        <v>96</v>
      </c>
      <c r="AY429" s="19" t="s">
        <v>329</v>
      </c>
      <c r="BE429" s="115">
        <f>IF(O429="základná",K429,0)</f>
        <v>0</v>
      </c>
      <c r="BF429" s="115">
        <f>IF(O429="znížená",K429,0)</f>
        <v>0</v>
      </c>
      <c r="BG429" s="115">
        <f>IF(O429="zákl. prenesená",K429,0)</f>
        <v>0</v>
      </c>
      <c r="BH429" s="115">
        <f>IF(O429="zníž. prenesená",K429,0)</f>
        <v>0</v>
      </c>
      <c r="BI429" s="115">
        <f>IF(O429="nulová",K429,0)</f>
        <v>0</v>
      </c>
      <c r="BJ429" s="19" t="s">
        <v>96</v>
      </c>
      <c r="BK429" s="200">
        <f>ROUND(P429*H429,3)</f>
        <v>0</v>
      </c>
      <c r="BL429" s="19" t="s">
        <v>464</v>
      </c>
      <c r="BM429" s="199" t="s">
        <v>1705</v>
      </c>
    </row>
    <row r="430" spans="1:65" s="12" customFormat="1" ht="22.9" customHeight="1">
      <c r="B430" s="173"/>
      <c r="D430" s="174" t="s">
        <v>82</v>
      </c>
      <c r="E430" s="185" t="s">
        <v>1150</v>
      </c>
      <c r="F430" s="185" t="s">
        <v>1151</v>
      </c>
      <c r="I430" s="176"/>
      <c r="J430" s="176"/>
      <c r="K430" s="186">
        <f>BK430</f>
        <v>0</v>
      </c>
      <c r="M430" s="173"/>
      <c r="N430" s="178"/>
      <c r="O430" s="179"/>
      <c r="P430" s="179"/>
      <c r="Q430" s="180">
        <f>SUM(Q431:Q606)</f>
        <v>0</v>
      </c>
      <c r="R430" s="180">
        <f>SUM(R431:R606)</f>
        <v>0</v>
      </c>
      <c r="S430" s="179"/>
      <c r="T430" s="181">
        <f>SUM(T431:T606)</f>
        <v>0</v>
      </c>
      <c r="U430" s="179"/>
      <c r="V430" s="181">
        <f>SUM(V431:V606)</f>
        <v>81.137122470000008</v>
      </c>
      <c r="W430" s="179"/>
      <c r="X430" s="182">
        <f>SUM(X431:X606)</f>
        <v>0</v>
      </c>
      <c r="AR430" s="174" t="s">
        <v>96</v>
      </c>
      <c r="AT430" s="183" t="s">
        <v>82</v>
      </c>
      <c r="AU430" s="183" t="s">
        <v>90</v>
      </c>
      <c r="AY430" s="174" t="s">
        <v>329</v>
      </c>
      <c r="BK430" s="184">
        <f>SUM(BK431:BK606)</f>
        <v>0</v>
      </c>
    </row>
    <row r="431" spans="1:65" s="2" customFormat="1" ht="44.25" customHeight="1">
      <c r="A431" s="37"/>
      <c r="B431" s="153"/>
      <c r="C431" s="187" t="s">
        <v>1012</v>
      </c>
      <c r="D431" s="187" t="s">
        <v>331</v>
      </c>
      <c r="E431" s="188" t="s">
        <v>1706</v>
      </c>
      <c r="F431" s="189" t="s">
        <v>1707</v>
      </c>
      <c r="G431" s="190" t="s">
        <v>334</v>
      </c>
      <c r="H431" s="191">
        <v>314.875</v>
      </c>
      <c r="I431" s="192"/>
      <c r="J431" s="192"/>
      <c r="K431" s="191">
        <f>ROUND(P431*H431,3)</f>
        <v>0</v>
      </c>
      <c r="L431" s="193"/>
      <c r="M431" s="38"/>
      <c r="N431" s="194" t="s">
        <v>1</v>
      </c>
      <c r="O431" s="195" t="s">
        <v>47</v>
      </c>
      <c r="P431" s="196">
        <f>I431+J431</f>
        <v>0</v>
      </c>
      <c r="Q431" s="196">
        <f>ROUND(I431*H431,3)</f>
        <v>0</v>
      </c>
      <c r="R431" s="196">
        <f>ROUND(J431*H431,3)</f>
        <v>0</v>
      </c>
      <c r="S431" s="66"/>
      <c r="T431" s="197">
        <f>S431*H431</f>
        <v>0</v>
      </c>
      <c r="U431" s="197">
        <v>2.274E-2</v>
      </c>
      <c r="V431" s="197">
        <f>U431*H431</f>
        <v>7.1602575000000002</v>
      </c>
      <c r="W431" s="197">
        <v>0</v>
      </c>
      <c r="X431" s="198">
        <f>W431*H431</f>
        <v>0</v>
      </c>
      <c r="Y431" s="37"/>
      <c r="Z431" s="37"/>
      <c r="AA431" s="37"/>
      <c r="AB431" s="37"/>
      <c r="AC431" s="37"/>
      <c r="AD431" s="37"/>
      <c r="AE431" s="37"/>
      <c r="AR431" s="199" t="s">
        <v>464</v>
      </c>
      <c r="AT431" s="199" t="s">
        <v>331</v>
      </c>
      <c r="AU431" s="199" t="s">
        <v>96</v>
      </c>
      <c r="AY431" s="19" t="s">
        <v>329</v>
      </c>
      <c r="BE431" s="115">
        <f>IF(O431="základná",K431,0)</f>
        <v>0</v>
      </c>
      <c r="BF431" s="115">
        <f>IF(O431="znížená",K431,0)</f>
        <v>0</v>
      </c>
      <c r="BG431" s="115">
        <f>IF(O431="zákl. prenesená",K431,0)</f>
        <v>0</v>
      </c>
      <c r="BH431" s="115">
        <f>IF(O431="zníž. prenesená",K431,0)</f>
        <v>0</v>
      </c>
      <c r="BI431" s="115">
        <f>IF(O431="nulová",K431,0)</f>
        <v>0</v>
      </c>
      <c r="BJ431" s="19" t="s">
        <v>96</v>
      </c>
      <c r="BK431" s="200">
        <f>ROUND(P431*H431,3)</f>
        <v>0</v>
      </c>
      <c r="BL431" s="19" t="s">
        <v>464</v>
      </c>
      <c r="BM431" s="199" t="s">
        <v>1708</v>
      </c>
    </row>
    <row r="432" spans="1:65" s="14" customFormat="1" ht="11.25">
      <c r="B432" s="210"/>
      <c r="D432" s="202" t="s">
        <v>348</v>
      </c>
      <c r="E432" s="211" t="s">
        <v>1</v>
      </c>
      <c r="F432" s="212" t="s">
        <v>1709</v>
      </c>
      <c r="H432" s="211" t="s">
        <v>1</v>
      </c>
      <c r="I432" s="213"/>
      <c r="J432" s="213"/>
      <c r="M432" s="210"/>
      <c r="N432" s="214"/>
      <c r="O432" s="215"/>
      <c r="P432" s="215"/>
      <c r="Q432" s="215"/>
      <c r="R432" s="215"/>
      <c r="S432" s="215"/>
      <c r="T432" s="215"/>
      <c r="U432" s="215"/>
      <c r="V432" s="215"/>
      <c r="W432" s="215"/>
      <c r="X432" s="216"/>
      <c r="AT432" s="211" t="s">
        <v>348</v>
      </c>
      <c r="AU432" s="211" t="s">
        <v>96</v>
      </c>
      <c r="AV432" s="14" t="s">
        <v>90</v>
      </c>
      <c r="AW432" s="14" t="s">
        <v>4</v>
      </c>
      <c r="AX432" s="14" t="s">
        <v>83</v>
      </c>
      <c r="AY432" s="211" t="s">
        <v>329</v>
      </c>
    </row>
    <row r="433" spans="1:65" s="13" customFormat="1" ht="11.25">
      <c r="B433" s="201"/>
      <c r="D433" s="202" t="s">
        <v>348</v>
      </c>
      <c r="E433" s="203" t="s">
        <v>1</v>
      </c>
      <c r="F433" s="204" t="s">
        <v>1710</v>
      </c>
      <c r="H433" s="205">
        <v>36.521000000000001</v>
      </c>
      <c r="I433" s="206"/>
      <c r="J433" s="206"/>
      <c r="M433" s="201"/>
      <c r="N433" s="207"/>
      <c r="O433" s="208"/>
      <c r="P433" s="208"/>
      <c r="Q433" s="208"/>
      <c r="R433" s="208"/>
      <c r="S433" s="208"/>
      <c r="T433" s="208"/>
      <c r="U433" s="208"/>
      <c r="V433" s="208"/>
      <c r="W433" s="208"/>
      <c r="X433" s="209"/>
      <c r="AT433" s="203" t="s">
        <v>348</v>
      </c>
      <c r="AU433" s="203" t="s">
        <v>96</v>
      </c>
      <c r="AV433" s="13" t="s">
        <v>96</v>
      </c>
      <c r="AW433" s="13" t="s">
        <v>4</v>
      </c>
      <c r="AX433" s="13" t="s">
        <v>83</v>
      </c>
      <c r="AY433" s="203" t="s">
        <v>329</v>
      </c>
    </row>
    <row r="434" spans="1:65" s="13" customFormat="1" ht="22.5">
      <c r="B434" s="201"/>
      <c r="D434" s="202" t="s">
        <v>348</v>
      </c>
      <c r="E434" s="203" t="s">
        <v>1</v>
      </c>
      <c r="F434" s="204" t="s">
        <v>1711</v>
      </c>
      <c r="H434" s="205">
        <v>109.77800000000001</v>
      </c>
      <c r="I434" s="206"/>
      <c r="J434" s="206"/>
      <c r="M434" s="201"/>
      <c r="N434" s="207"/>
      <c r="O434" s="208"/>
      <c r="P434" s="208"/>
      <c r="Q434" s="208"/>
      <c r="R434" s="208"/>
      <c r="S434" s="208"/>
      <c r="T434" s="208"/>
      <c r="U434" s="208"/>
      <c r="V434" s="208"/>
      <c r="W434" s="208"/>
      <c r="X434" s="209"/>
      <c r="AT434" s="203" t="s">
        <v>348</v>
      </c>
      <c r="AU434" s="203" t="s">
        <v>96</v>
      </c>
      <c r="AV434" s="13" t="s">
        <v>96</v>
      </c>
      <c r="AW434" s="13" t="s">
        <v>4</v>
      </c>
      <c r="AX434" s="13" t="s">
        <v>83</v>
      </c>
      <c r="AY434" s="203" t="s">
        <v>329</v>
      </c>
    </row>
    <row r="435" spans="1:65" s="13" customFormat="1" ht="11.25">
      <c r="B435" s="201"/>
      <c r="D435" s="202" t="s">
        <v>348</v>
      </c>
      <c r="E435" s="203" t="s">
        <v>1</v>
      </c>
      <c r="F435" s="204" t="s">
        <v>1712</v>
      </c>
      <c r="H435" s="205">
        <v>105.851</v>
      </c>
      <c r="I435" s="206"/>
      <c r="J435" s="206"/>
      <c r="M435" s="201"/>
      <c r="N435" s="207"/>
      <c r="O435" s="208"/>
      <c r="P435" s="208"/>
      <c r="Q435" s="208"/>
      <c r="R435" s="208"/>
      <c r="S435" s="208"/>
      <c r="T435" s="208"/>
      <c r="U435" s="208"/>
      <c r="V435" s="208"/>
      <c r="W435" s="208"/>
      <c r="X435" s="209"/>
      <c r="AT435" s="203" t="s">
        <v>348</v>
      </c>
      <c r="AU435" s="203" t="s">
        <v>96</v>
      </c>
      <c r="AV435" s="13" t="s">
        <v>96</v>
      </c>
      <c r="AW435" s="13" t="s">
        <v>4</v>
      </c>
      <c r="AX435" s="13" t="s">
        <v>83</v>
      </c>
      <c r="AY435" s="203" t="s">
        <v>329</v>
      </c>
    </row>
    <row r="436" spans="1:65" s="14" customFormat="1" ht="11.25">
      <c r="B436" s="210"/>
      <c r="D436" s="202" t="s">
        <v>348</v>
      </c>
      <c r="E436" s="211" t="s">
        <v>1</v>
      </c>
      <c r="F436" s="212" t="s">
        <v>1713</v>
      </c>
      <c r="H436" s="211" t="s">
        <v>1</v>
      </c>
      <c r="I436" s="213"/>
      <c r="J436" s="213"/>
      <c r="M436" s="210"/>
      <c r="N436" s="214"/>
      <c r="O436" s="215"/>
      <c r="P436" s="215"/>
      <c r="Q436" s="215"/>
      <c r="R436" s="215"/>
      <c r="S436" s="215"/>
      <c r="T436" s="215"/>
      <c r="U436" s="215"/>
      <c r="V436" s="215"/>
      <c r="W436" s="215"/>
      <c r="X436" s="216"/>
      <c r="AT436" s="211" t="s">
        <v>348</v>
      </c>
      <c r="AU436" s="211" t="s">
        <v>96</v>
      </c>
      <c r="AV436" s="14" t="s">
        <v>90</v>
      </c>
      <c r="AW436" s="14" t="s">
        <v>4</v>
      </c>
      <c r="AX436" s="14" t="s">
        <v>83</v>
      </c>
      <c r="AY436" s="211" t="s">
        <v>329</v>
      </c>
    </row>
    <row r="437" spans="1:65" s="13" customFormat="1" ht="11.25">
      <c r="B437" s="201"/>
      <c r="D437" s="202" t="s">
        <v>348</v>
      </c>
      <c r="E437" s="203" t="s">
        <v>1</v>
      </c>
      <c r="F437" s="204" t="s">
        <v>1714</v>
      </c>
      <c r="H437" s="205">
        <v>62.725000000000001</v>
      </c>
      <c r="I437" s="206"/>
      <c r="J437" s="206"/>
      <c r="M437" s="201"/>
      <c r="N437" s="207"/>
      <c r="O437" s="208"/>
      <c r="P437" s="208"/>
      <c r="Q437" s="208"/>
      <c r="R437" s="208"/>
      <c r="S437" s="208"/>
      <c r="T437" s="208"/>
      <c r="U437" s="208"/>
      <c r="V437" s="208"/>
      <c r="W437" s="208"/>
      <c r="X437" s="209"/>
      <c r="AT437" s="203" t="s">
        <v>348</v>
      </c>
      <c r="AU437" s="203" t="s">
        <v>96</v>
      </c>
      <c r="AV437" s="13" t="s">
        <v>96</v>
      </c>
      <c r="AW437" s="13" t="s">
        <v>4</v>
      </c>
      <c r="AX437" s="13" t="s">
        <v>83</v>
      </c>
      <c r="AY437" s="203" t="s">
        <v>329</v>
      </c>
    </row>
    <row r="438" spans="1:65" s="15" customFormat="1" ht="11.25">
      <c r="B438" s="217"/>
      <c r="D438" s="202" t="s">
        <v>348</v>
      </c>
      <c r="E438" s="218" t="s">
        <v>1</v>
      </c>
      <c r="F438" s="219" t="s">
        <v>380</v>
      </c>
      <c r="H438" s="220">
        <v>314.875</v>
      </c>
      <c r="I438" s="221"/>
      <c r="J438" s="221"/>
      <c r="M438" s="217"/>
      <c r="N438" s="222"/>
      <c r="O438" s="223"/>
      <c r="P438" s="223"/>
      <c r="Q438" s="223"/>
      <c r="R438" s="223"/>
      <c r="S438" s="223"/>
      <c r="T438" s="223"/>
      <c r="U438" s="223"/>
      <c r="V438" s="223"/>
      <c r="W438" s="223"/>
      <c r="X438" s="224"/>
      <c r="AT438" s="218" t="s">
        <v>348</v>
      </c>
      <c r="AU438" s="218" t="s">
        <v>96</v>
      </c>
      <c r="AV438" s="15" t="s">
        <v>335</v>
      </c>
      <c r="AW438" s="15" t="s">
        <v>4</v>
      </c>
      <c r="AX438" s="15" t="s">
        <v>90</v>
      </c>
      <c r="AY438" s="218" t="s">
        <v>329</v>
      </c>
    </row>
    <row r="439" spans="1:65" s="2" customFormat="1" ht="44.25" customHeight="1">
      <c r="A439" s="37"/>
      <c r="B439" s="153"/>
      <c r="C439" s="187" t="s">
        <v>1018</v>
      </c>
      <c r="D439" s="187" t="s">
        <v>331</v>
      </c>
      <c r="E439" s="188" t="s">
        <v>1715</v>
      </c>
      <c r="F439" s="189" t="s">
        <v>1716</v>
      </c>
      <c r="G439" s="190" t="s">
        <v>334</v>
      </c>
      <c r="H439" s="191">
        <v>520.88499999999999</v>
      </c>
      <c r="I439" s="192"/>
      <c r="J439" s="192"/>
      <c r="K439" s="191">
        <f>ROUND(P439*H439,3)</f>
        <v>0</v>
      </c>
      <c r="L439" s="193"/>
      <c r="M439" s="38"/>
      <c r="N439" s="194" t="s">
        <v>1</v>
      </c>
      <c r="O439" s="195" t="s">
        <v>47</v>
      </c>
      <c r="P439" s="196">
        <f>I439+J439</f>
        <v>0</v>
      </c>
      <c r="Q439" s="196">
        <f>ROUND(I439*H439,3)</f>
        <v>0</v>
      </c>
      <c r="R439" s="196">
        <f>ROUND(J439*H439,3)</f>
        <v>0</v>
      </c>
      <c r="S439" s="66"/>
      <c r="T439" s="197">
        <f>S439*H439</f>
        <v>0</v>
      </c>
      <c r="U439" s="197">
        <v>2.274E-2</v>
      </c>
      <c r="V439" s="197">
        <f>U439*H439</f>
        <v>11.844924900000001</v>
      </c>
      <c r="W439" s="197">
        <v>0</v>
      </c>
      <c r="X439" s="198">
        <f>W439*H439</f>
        <v>0</v>
      </c>
      <c r="Y439" s="37"/>
      <c r="Z439" s="37"/>
      <c r="AA439" s="37"/>
      <c r="AB439" s="37"/>
      <c r="AC439" s="37"/>
      <c r="AD439" s="37"/>
      <c r="AE439" s="37"/>
      <c r="AR439" s="199" t="s">
        <v>464</v>
      </c>
      <c r="AT439" s="199" t="s">
        <v>331</v>
      </c>
      <c r="AU439" s="199" t="s">
        <v>96</v>
      </c>
      <c r="AY439" s="19" t="s">
        <v>329</v>
      </c>
      <c r="BE439" s="115">
        <f>IF(O439="základná",K439,0)</f>
        <v>0</v>
      </c>
      <c r="BF439" s="115">
        <f>IF(O439="znížená",K439,0)</f>
        <v>0</v>
      </c>
      <c r="BG439" s="115">
        <f>IF(O439="zákl. prenesená",K439,0)</f>
        <v>0</v>
      </c>
      <c r="BH439" s="115">
        <f>IF(O439="zníž. prenesená",K439,0)</f>
        <v>0</v>
      </c>
      <c r="BI439" s="115">
        <f>IF(O439="nulová",K439,0)</f>
        <v>0</v>
      </c>
      <c r="BJ439" s="19" t="s">
        <v>96</v>
      </c>
      <c r="BK439" s="200">
        <f>ROUND(P439*H439,3)</f>
        <v>0</v>
      </c>
      <c r="BL439" s="19" t="s">
        <v>464</v>
      </c>
      <c r="BM439" s="199" t="s">
        <v>1717</v>
      </c>
    </row>
    <row r="440" spans="1:65" s="14" customFormat="1" ht="11.25">
      <c r="B440" s="210"/>
      <c r="D440" s="202" t="s">
        <v>348</v>
      </c>
      <c r="E440" s="211" t="s">
        <v>1</v>
      </c>
      <c r="F440" s="212" t="s">
        <v>1709</v>
      </c>
      <c r="H440" s="211" t="s">
        <v>1</v>
      </c>
      <c r="I440" s="213"/>
      <c r="J440" s="213"/>
      <c r="M440" s="210"/>
      <c r="N440" s="214"/>
      <c r="O440" s="215"/>
      <c r="P440" s="215"/>
      <c r="Q440" s="215"/>
      <c r="R440" s="215"/>
      <c r="S440" s="215"/>
      <c r="T440" s="215"/>
      <c r="U440" s="215"/>
      <c r="V440" s="215"/>
      <c r="W440" s="215"/>
      <c r="X440" s="216"/>
      <c r="AT440" s="211" t="s">
        <v>348</v>
      </c>
      <c r="AU440" s="211" t="s">
        <v>96</v>
      </c>
      <c r="AV440" s="14" t="s">
        <v>90</v>
      </c>
      <c r="AW440" s="14" t="s">
        <v>4</v>
      </c>
      <c r="AX440" s="14" t="s">
        <v>83</v>
      </c>
      <c r="AY440" s="211" t="s">
        <v>329</v>
      </c>
    </row>
    <row r="441" spans="1:65" s="13" customFormat="1" ht="11.25">
      <c r="B441" s="201"/>
      <c r="D441" s="202" t="s">
        <v>348</v>
      </c>
      <c r="E441" s="203" t="s">
        <v>1</v>
      </c>
      <c r="F441" s="204" t="s">
        <v>1718</v>
      </c>
      <c r="H441" s="205">
        <v>74.631</v>
      </c>
      <c r="I441" s="206"/>
      <c r="J441" s="206"/>
      <c r="M441" s="201"/>
      <c r="N441" s="207"/>
      <c r="O441" s="208"/>
      <c r="P441" s="208"/>
      <c r="Q441" s="208"/>
      <c r="R441" s="208"/>
      <c r="S441" s="208"/>
      <c r="T441" s="208"/>
      <c r="U441" s="208"/>
      <c r="V441" s="208"/>
      <c r="W441" s="208"/>
      <c r="X441" s="209"/>
      <c r="AT441" s="203" t="s">
        <v>348</v>
      </c>
      <c r="AU441" s="203" t="s">
        <v>96</v>
      </c>
      <c r="AV441" s="13" t="s">
        <v>96</v>
      </c>
      <c r="AW441" s="13" t="s">
        <v>4</v>
      </c>
      <c r="AX441" s="13" t="s">
        <v>83</v>
      </c>
      <c r="AY441" s="203" t="s">
        <v>329</v>
      </c>
    </row>
    <row r="442" spans="1:65" s="13" customFormat="1" ht="22.5">
      <c r="B442" s="201"/>
      <c r="D442" s="202" t="s">
        <v>348</v>
      </c>
      <c r="E442" s="203" t="s">
        <v>1</v>
      </c>
      <c r="F442" s="204" t="s">
        <v>1719</v>
      </c>
      <c r="H442" s="205">
        <v>110.363</v>
      </c>
      <c r="I442" s="206"/>
      <c r="J442" s="206"/>
      <c r="M442" s="201"/>
      <c r="N442" s="207"/>
      <c r="O442" s="208"/>
      <c r="P442" s="208"/>
      <c r="Q442" s="208"/>
      <c r="R442" s="208"/>
      <c r="S442" s="208"/>
      <c r="T442" s="208"/>
      <c r="U442" s="208"/>
      <c r="V442" s="208"/>
      <c r="W442" s="208"/>
      <c r="X442" s="209"/>
      <c r="AT442" s="203" t="s">
        <v>348</v>
      </c>
      <c r="AU442" s="203" t="s">
        <v>96</v>
      </c>
      <c r="AV442" s="13" t="s">
        <v>96</v>
      </c>
      <c r="AW442" s="13" t="s">
        <v>4</v>
      </c>
      <c r="AX442" s="13" t="s">
        <v>83</v>
      </c>
      <c r="AY442" s="203" t="s">
        <v>329</v>
      </c>
    </row>
    <row r="443" spans="1:65" s="13" customFormat="1" ht="11.25">
      <c r="B443" s="201"/>
      <c r="D443" s="202" t="s">
        <v>348</v>
      </c>
      <c r="E443" s="203" t="s">
        <v>1</v>
      </c>
      <c r="F443" s="204" t="s">
        <v>1720</v>
      </c>
      <c r="H443" s="205">
        <v>74.25</v>
      </c>
      <c r="I443" s="206"/>
      <c r="J443" s="206"/>
      <c r="M443" s="201"/>
      <c r="N443" s="207"/>
      <c r="O443" s="208"/>
      <c r="P443" s="208"/>
      <c r="Q443" s="208"/>
      <c r="R443" s="208"/>
      <c r="S443" s="208"/>
      <c r="T443" s="208"/>
      <c r="U443" s="208"/>
      <c r="V443" s="208"/>
      <c r="W443" s="208"/>
      <c r="X443" s="209"/>
      <c r="AT443" s="203" t="s">
        <v>348</v>
      </c>
      <c r="AU443" s="203" t="s">
        <v>96</v>
      </c>
      <c r="AV443" s="13" t="s">
        <v>96</v>
      </c>
      <c r="AW443" s="13" t="s">
        <v>4</v>
      </c>
      <c r="AX443" s="13" t="s">
        <v>83</v>
      </c>
      <c r="AY443" s="203" t="s">
        <v>329</v>
      </c>
    </row>
    <row r="444" spans="1:65" s="13" customFormat="1" ht="33.75">
      <c r="B444" s="201"/>
      <c r="D444" s="202" t="s">
        <v>348</v>
      </c>
      <c r="E444" s="203" t="s">
        <v>1</v>
      </c>
      <c r="F444" s="204" t="s">
        <v>1721</v>
      </c>
      <c r="H444" s="205">
        <v>261.64100000000002</v>
      </c>
      <c r="I444" s="206"/>
      <c r="J444" s="206"/>
      <c r="M444" s="201"/>
      <c r="N444" s="207"/>
      <c r="O444" s="208"/>
      <c r="P444" s="208"/>
      <c r="Q444" s="208"/>
      <c r="R444" s="208"/>
      <c r="S444" s="208"/>
      <c r="T444" s="208"/>
      <c r="U444" s="208"/>
      <c r="V444" s="208"/>
      <c r="W444" s="208"/>
      <c r="X444" s="209"/>
      <c r="AT444" s="203" t="s">
        <v>348</v>
      </c>
      <c r="AU444" s="203" t="s">
        <v>96</v>
      </c>
      <c r="AV444" s="13" t="s">
        <v>96</v>
      </c>
      <c r="AW444" s="13" t="s">
        <v>4</v>
      </c>
      <c r="AX444" s="13" t="s">
        <v>83</v>
      </c>
      <c r="AY444" s="203" t="s">
        <v>329</v>
      </c>
    </row>
    <row r="445" spans="1:65" s="15" customFormat="1" ht="11.25">
      <c r="B445" s="217"/>
      <c r="D445" s="202" t="s">
        <v>348</v>
      </c>
      <c r="E445" s="218" t="s">
        <v>1</v>
      </c>
      <c r="F445" s="219" t="s">
        <v>380</v>
      </c>
      <c r="H445" s="220">
        <v>520.88499999999999</v>
      </c>
      <c r="I445" s="221"/>
      <c r="J445" s="221"/>
      <c r="M445" s="217"/>
      <c r="N445" s="222"/>
      <c r="O445" s="223"/>
      <c r="P445" s="223"/>
      <c r="Q445" s="223"/>
      <c r="R445" s="223"/>
      <c r="S445" s="223"/>
      <c r="T445" s="223"/>
      <c r="U445" s="223"/>
      <c r="V445" s="223"/>
      <c r="W445" s="223"/>
      <c r="X445" s="224"/>
      <c r="AT445" s="218" t="s">
        <v>348</v>
      </c>
      <c r="AU445" s="218" t="s">
        <v>96</v>
      </c>
      <c r="AV445" s="15" t="s">
        <v>335</v>
      </c>
      <c r="AW445" s="15" t="s">
        <v>4</v>
      </c>
      <c r="AX445" s="15" t="s">
        <v>90</v>
      </c>
      <c r="AY445" s="218" t="s">
        <v>329</v>
      </c>
    </row>
    <row r="446" spans="1:65" s="2" customFormat="1" ht="37.9" customHeight="1">
      <c r="A446" s="37"/>
      <c r="B446" s="153"/>
      <c r="C446" s="187" t="s">
        <v>1026</v>
      </c>
      <c r="D446" s="187" t="s">
        <v>331</v>
      </c>
      <c r="E446" s="188" t="s">
        <v>1722</v>
      </c>
      <c r="F446" s="189" t="s">
        <v>1723</v>
      </c>
      <c r="G446" s="190" t="s">
        <v>334</v>
      </c>
      <c r="H446" s="191">
        <v>358.43</v>
      </c>
      <c r="I446" s="192"/>
      <c r="J446" s="192"/>
      <c r="K446" s="191">
        <f>ROUND(P446*H446,3)</f>
        <v>0</v>
      </c>
      <c r="L446" s="193"/>
      <c r="M446" s="38"/>
      <c r="N446" s="194" t="s">
        <v>1</v>
      </c>
      <c r="O446" s="195" t="s">
        <v>47</v>
      </c>
      <c r="P446" s="196">
        <f>I446+J446</f>
        <v>0</v>
      </c>
      <c r="Q446" s="196">
        <f>ROUND(I446*H446,3)</f>
        <v>0</v>
      </c>
      <c r="R446" s="196">
        <f>ROUND(J446*H446,3)</f>
        <v>0</v>
      </c>
      <c r="S446" s="66"/>
      <c r="T446" s="197">
        <f>S446*H446</f>
        <v>0</v>
      </c>
      <c r="U446" s="197">
        <v>2.0000000000000002E-5</v>
      </c>
      <c r="V446" s="197">
        <f>U446*H446</f>
        <v>7.1686000000000007E-3</v>
      </c>
      <c r="W446" s="197">
        <v>0</v>
      </c>
      <c r="X446" s="198">
        <f>W446*H446</f>
        <v>0</v>
      </c>
      <c r="Y446" s="37"/>
      <c r="Z446" s="37"/>
      <c r="AA446" s="37"/>
      <c r="AB446" s="37"/>
      <c r="AC446" s="37"/>
      <c r="AD446" s="37"/>
      <c r="AE446" s="37"/>
      <c r="AR446" s="199" t="s">
        <v>464</v>
      </c>
      <c r="AT446" s="199" t="s">
        <v>331</v>
      </c>
      <c r="AU446" s="199" t="s">
        <v>96</v>
      </c>
      <c r="AY446" s="19" t="s">
        <v>329</v>
      </c>
      <c r="BE446" s="115">
        <f>IF(O446="základná",K446,0)</f>
        <v>0</v>
      </c>
      <c r="BF446" s="115">
        <f>IF(O446="znížená",K446,0)</f>
        <v>0</v>
      </c>
      <c r="BG446" s="115">
        <f>IF(O446="zákl. prenesená",K446,0)</f>
        <v>0</v>
      </c>
      <c r="BH446" s="115">
        <f>IF(O446="zníž. prenesená",K446,0)</f>
        <v>0</v>
      </c>
      <c r="BI446" s="115">
        <f>IF(O446="nulová",K446,0)</f>
        <v>0</v>
      </c>
      <c r="BJ446" s="19" t="s">
        <v>96</v>
      </c>
      <c r="BK446" s="200">
        <f>ROUND(P446*H446,3)</f>
        <v>0</v>
      </c>
      <c r="BL446" s="19" t="s">
        <v>464</v>
      </c>
      <c r="BM446" s="199" t="s">
        <v>1724</v>
      </c>
    </row>
    <row r="447" spans="1:65" s="13" customFormat="1" ht="11.25">
      <c r="B447" s="201"/>
      <c r="D447" s="202" t="s">
        <v>348</v>
      </c>
      <c r="E447" s="203" t="s">
        <v>1</v>
      </c>
      <c r="F447" s="204" t="s">
        <v>1725</v>
      </c>
      <c r="H447" s="205">
        <v>117.99</v>
      </c>
      <c r="I447" s="206"/>
      <c r="J447" s="206"/>
      <c r="M447" s="201"/>
      <c r="N447" s="207"/>
      <c r="O447" s="208"/>
      <c r="P447" s="208"/>
      <c r="Q447" s="208"/>
      <c r="R447" s="208"/>
      <c r="S447" s="208"/>
      <c r="T447" s="208"/>
      <c r="U447" s="208"/>
      <c r="V447" s="208"/>
      <c r="W447" s="208"/>
      <c r="X447" s="209"/>
      <c r="AT447" s="203" t="s">
        <v>348</v>
      </c>
      <c r="AU447" s="203" t="s">
        <v>96</v>
      </c>
      <c r="AV447" s="13" t="s">
        <v>96</v>
      </c>
      <c r="AW447" s="13" t="s">
        <v>4</v>
      </c>
      <c r="AX447" s="13" t="s">
        <v>83</v>
      </c>
      <c r="AY447" s="203" t="s">
        <v>329</v>
      </c>
    </row>
    <row r="448" spans="1:65" s="13" customFormat="1" ht="22.5">
      <c r="B448" s="201"/>
      <c r="D448" s="202" t="s">
        <v>348</v>
      </c>
      <c r="E448" s="203" t="s">
        <v>1</v>
      </c>
      <c r="F448" s="204" t="s">
        <v>1726</v>
      </c>
      <c r="H448" s="205">
        <v>159.57900000000001</v>
      </c>
      <c r="I448" s="206"/>
      <c r="J448" s="206"/>
      <c r="M448" s="201"/>
      <c r="N448" s="207"/>
      <c r="O448" s="208"/>
      <c r="P448" s="208"/>
      <c r="Q448" s="208"/>
      <c r="R448" s="208"/>
      <c r="S448" s="208"/>
      <c r="T448" s="208"/>
      <c r="U448" s="208"/>
      <c r="V448" s="208"/>
      <c r="W448" s="208"/>
      <c r="X448" s="209"/>
      <c r="AT448" s="203" t="s">
        <v>348</v>
      </c>
      <c r="AU448" s="203" t="s">
        <v>96</v>
      </c>
      <c r="AV448" s="13" t="s">
        <v>96</v>
      </c>
      <c r="AW448" s="13" t="s">
        <v>4</v>
      </c>
      <c r="AX448" s="13" t="s">
        <v>83</v>
      </c>
      <c r="AY448" s="203" t="s">
        <v>329</v>
      </c>
    </row>
    <row r="449" spans="1:65" s="13" customFormat="1" ht="11.25">
      <c r="B449" s="201"/>
      <c r="D449" s="202" t="s">
        <v>348</v>
      </c>
      <c r="E449" s="203" t="s">
        <v>1</v>
      </c>
      <c r="F449" s="204" t="s">
        <v>1727</v>
      </c>
      <c r="H449" s="205">
        <v>13.209</v>
      </c>
      <c r="I449" s="206"/>
      <c r="J449" s="206"/>
      <c r="M449" s="201"/>
      <c r="N449" s="207"/>
      <c r="O449" s="208"/>
      <c r="P449" s="208"/>
      <c r="Q449" s="208"/>
      <c r="R449" s="208"/>
      <c r="S449" s="208"/>
      <c r="T449" s="208"/>
      <c r="U449" s="208"/>
      <c r="V449" s="208"/>
      <c r="W449" s="208"/>
      <c r="X449" s="209"/>
      <c r="AT449" s="203" t="s">
        <v>348</v>
      </c>
      <c r="AU449" s="203" t="s">
        <v>96</v>
      </c>
      <c r="AV449" s="13" t="s">
        <v>96</v>
      </c>
      <c r="AW449" s="13" t="s">
        <v>4</v>
      </c>
      <c r="AX449" s="13" t="s">
        <v>83</v>
      </c>
      <c r="AY449" s="203" t="s">
        <v>329</v>
      </c>
    </row>
    <row r="450" spans="1:65" s="16" customFormat="1" ht="11.25">
      <c r="B450" s="225"/>
      <c r="D450" s="202" t="s">
        <v>348</v>
      </c>
      <c r="E450" s="226" t="s">
        <v>1</v>
      </c>
      <c r="F450" s="227" t="s">
        <v>445</v>
      </c>
      <c r="H450" s="228">
        <v>290.77800000000002</v>
      </c>
      <c r="I450" s="229"/>
      <c r="J450" s="229"/>
      <c r="M450" s="225"/>
      <c r="N450" s="230"/>
      <c r="O450" s="231"/>
      <c r="P450" s="231"/>
      <c r="Q450" s="231"/>
      <c r="R450" s="231"/>
      <c r="S450" s="231"/>
      <c r="T450" s="231"/>
      <c r="U450" s="231"/>
      <c r="V450" s="231"/>
      <c r="W450" s="231"/>
      <c r="X450" s="232"/>
      <c r="AT450" s="226" t="s">
        <v>348</v>
      </c>
      <c r="AU450" s="226" t="s">
        <v>96</v>
      </c>
      <c r="AV450" s="16" t="s">
        <v>178</v>
      </c>
      <c r="AW450" s="16" t="s">
        <v>4</v>
      </c>
      <c r="AX450" s="16" t="s">
        <v>83</v>
      </c>
      <c r="AY450" s="226" t="s">
        <v>329</v>
      </c>
    </row>
    <row r="451" spans="1:65" s="13" customFormat="1" ht="11.25">
      <c r="B451" s="201"/>
      <c r="D451" s="202" t="s">
        <v>348</v>
      </c>
      <c r="E451" s="203" t="s">
        <v>1</v>
      </c>
      <c r="F451" s="204" t="s">
        <v>1728</v>
      </c>
      <c r="H451" s="205">
        <v>58.726999999999997</v>
      </c>
      <c r="I451" s="206"/>
      <c r="J451" s="206"/>
      <c r="M451" s="201"/>
      <c r="N451" s="207"/>
      <c r="O451" s="208"/>
      <c r="P451" s="208"/>
      <c r="Q451" s="208"/>
      <c r="R451" s="208"/>
      <c r="S451" s="208"/>
      <c r="T451" s="208"/>
      <c r="U451" s="208"/>
      <c r="V451" s="208"/>
      <c r="W451" s="208"/>
      <c r="X451" s="209"/>
      <c r="AT451" s="203" t="s">
        <v>348</v>
      </c>
      <c r="AU451" s="203" t="s">
        <v>96</v>
      </c>
      <c r="AV451" s="13" t="s">
        <v>96</v>
      </c>
      <c r="AW451" s="13" t="s">
        <v>4</v>
      </c>
      <c r="AX451" s="13" t="s">
        <v>83</v>
      </c>
      <c r="AY451" s="203" t="s">
        <v>329</v>
      </c>
    </row>
    <row r="452" spans="1:65" s="13" customFormat="1" ht="11.25">
      <c r="B452" s="201"/>
      <c r="D452" s="202" t="s">
        <v>348</v>
      </c>
      <c r="E452" s="203" t="s">
        <v>1</v>
      </c>
      <c r="F452" s="204" t="s">
        <v>1729</v>
      </c>
      <c r="H452" s="205">
        <v>8.9250000000000007</v>
      </c>
      <c r="I452" s="206"/>
      <c r="J452" s="206"/>
      <c r="M452" s="201"/>
      <c r="N452" s="207"/>
      <c r="O452" s="208"/>
      <c r="P452" s="208"/>
      <c r="Q452" s="208"/>
      <c r="R452" s="208"/>
      <c r="S452" s="208"/>
      <c r="T452" s="208"/>
      <c r="U452" s="208"/>
      <c r="V452" s="208"/>
      <c r="W452" s="208"/>
      <c r="X452" s="209"/>
      <c r="AT452" s="203" t="s">
        <v>348</v>
      </c>
      <c r="AU452" s="203" t="s">
        <v>96</v>
      </c>
      <c r="AV452" s="13" t="s">
        <v>96</v>
      </c>
      <c r="AW452" s="13" t="s">
        <v>4</v>
      </c>
      <c r="AX452" s="13" t="s">
        <v>83</v>
      </c>
      <c r="AY452" s="203" t="s">
        <v>329</v>
      </c>
    </row>
    <row r="453" spans="1:65" s="16" customFormat="1" ht="11.25">
      <c r="B453" s="225"/>
      <c r="D453" s="202" t="s">
        <v>348</v>
      </c>
      <c r="E453" s="226" t="s">
        <v>1</v>
      </c>
      <c r="F453" s="227" t="s">
        <v>445</v>
      </c>
      <c r="H453" s="228">
        <v>67.652000000000001</v>
      </c>
      <c r="I453" s="229"/>
      <c r="J453" s="229"/>
      <c r="M453" s="225"/>
      <c r="N453" s="230"/>
      <c r="O453" s="231"/>
      <c r="P453" s="231"/>
      <c r="Q453" s="231"/>
      <c r="R453" s="231"/>
      <c r="S453" s="231"/>
      <c r="T453" s="231"/>
      <c r="U453" s="231"/>
      <c r="V453" s="231"/>
      <c r="W453" s="231"/>
      <c r="X453" s="232"/>
      <c r="AT453" s="226" t="s">
        <v>348</v>
      </c>
      <c r="AU453" s="226" t="s">
        <v>96</v>
      </c>
      <c r="AV453" s="16" t="s">
        <v>178</v>
      </c>
      <c r="AW453" s="16" t="s">
        <v>4</v>
      </c>
      <c r="AX453" s="16" t="s">
        <v>83</v>
      </c>
      <c r="AY453" s="226" t="s">
        <v>329</v>
      </c>
    </row>
    <row r="454" spans="1:65" s="15" customFormat="1" ht="11.25">
      <c r="B454" s="217"/>
      <c r="D454" s="202" t="s">
        <v>348</v>
      </c>
      <c r="E454" s="218" t="s">
        <v>1</v>
      </c>
      <c r="F454" s="219" t="s">
        <v>380</v>
      </c>
      <c r="H454" s="220">
        <v>358.43</v>
      </c>
      <c r="I454" s="221"/>
      <c r="J454" s="221"/>
      <c r="M454" s="217"/>
      <c r="N454" s="222"/>
      <c r="O454" s="223"/>
      <c r="P454" s="223"/>
      <c r="Q454" s="223"/>
      <c r="R454" s="223"/>
      <c r="S454" s="223"/>
      <c r="T454" s="223"/>
      <c r="U454" s="223"/>
      <c r="V454" s="223"/>
      <c r="W454" s="223"/>
      <c r="X454" s="224"/>
      <c r="AT454" s="218" t="s">
        <v>348</v>
      </c>
      <c r="AU454" s="218" t="s">
        <v>96</v>
      </c>
      <c r="AV454" s="15" t="s">
        <v>335</v>
      </c>
      <c r="AW454" s="15" t="s">
        <v>4</v>
      </c>
      <c r="AX454" s="15" t="s">
        <v>90</v>
      </c>
      <c r="AY454" s="218" t="s">
        <v>329</v>
      </c>
    </row>
    <row r="455" spans="1:65" s="2" customFormat="1" ht="44.25" customHeight="1">
      <c r="A455" s="37"/>
      <c r="B455" s="153"/>
      <c r="C455" s="233" t="s">
        <v>1031</v>
      </c>
      <c r="D455" s="233" t="s">
        <v>483</v>
      </c>
      <c r="E455" s="234" t="s">
        <v>1730</v>
      </c>
      <c r="F455" s="235" t="s">
        <v>1731</v>
      </c>
      <c r="G455" s="236" t="s">
        <v>342</v>
      </c>
      <c r="H455" s="237">
        <v>716.86</v>
      </c>
      <c r="I455" s="238"/>
      <c r="J455" s="239"/>
      <c r="K455" s="237">
        <f>ROUND(P455*H455,3)</f>
        <v>0</v>
      </c>
      <c r="L455" s="239"/>
      <c r="M455" s="240"/>
      <c r="N455" s="241" t="s">
        <v>1</v>
      </c>
      <c r="O455" s="195" t="s">
        <v>47</v>
      </c>
      <c r="P455" s="196">
        <f>I455+J455</f>
        <v>0</v>
      </c>
      <c r="Q455" s="196">
        <f>ROUND(I455*H455,3)</f>
        <v>0</v>
      </c>
      <c r="R455" s="196">
        <f>ROUND(J455*H455,3)</f>
        <v>0</v>
      </c>
      <c r="S455" s="66"/>
      <c r="T455" s="197">
        <f>S455*H455</f>
        <v>0</v>
      </c>
      <c r="U455" s="197">
        <v>8.0999999999999996E-4</v>
      </c>
      <c r="V455" s="197">
        <f>U455*H455</f>
        <v>0.58065659999999997</v>
      </c>
      <c r="W455" s="197">
        <v>0</v>
      </c>
      <c r="X455" s="198">
        <f>W455*H455</f>
        <v>0</v>
      </c>
      <c r="Y455" s="37"/>
      <c r="Z455" s="37"/>
      <c r="AA455" s="37"/>
      <c r="AB455" s="37"/>
      <c r="AC455" s="37"/>
      <c r="AD455" s="37"/>
      <c r="AE455" s="37"/>
      <c r="AR455" s="199" t="s">
        <v>595</v>
      </c>
      <c r="AT455" s="199" t="s">
        <v>483</v>
      </c>
      <c r="AU455" s="199" t="s">
        <v>96</v>
      </c>
      <c r="AY455" s="19" t="s">
        <v>329</v>
      </c>
      <c r="BE455" s="115">
        <f>IF(O455="základná",K455,0)</f>
        <v>0</v>
      </c>
      <c r="BF455" s="115">
        <f>IF(O455="znížená",K455,0)</f>
        <v>0</v>
      </c>
      <c r="BG455" s="115">
        <f>IF(O455="zákl. prenesená",K455,0)</f>
        <v>0</v>
      </c>
      <c r="BH455" s="115">
        <f>IF(O455="zníž. prenesená",K455,0)</f>
        <v>0</v>
      </c>
      <c r="BI455" s="115">
        <f>IF(O455="nulová",K455,0)</f>
        <v>0</v>
      </c>
      <c r="BJ455" s="19" t="s">
        <v>96</v>
      </c>
      <c r="BK455" s="200">
        <f>ROUND(P455*H455,3)</f>
        <v>0</v>
      </c>
      <c r="BL455" s="19" t="s">
        <v>464</v>
      </c>
      <c r="BM455" s="199" t="s">
        <v>1732</v>
      </c>
    </row>
    <row r="456" spans="1:65" s="2" customFormat="1" ht="44.25" customHeight="1">
      <c r="A456" s="37"/>
      <c r="B456" s="153"/>
      <c r="C456" s="233" t="s">
        <v>1036</v>
      </c>
      <c r="D456" s="233" t="s">
        <v>483</v>
      </c>
      <c r="E456" s="234" t="s">
        <v>1733</v>
      </c>
      <c r="F456" s="235" t="s">
        <v>1734</v>
      </c>
      <c r="G456" s="236" t="s">
        <v>342</v>
      </c>
      <c r="H456" s="237">
        <v>250.90100000000001</v>
      </c>
      <c r="I456" s="238"/>
      <c r="J456" s="239"/>
      <c r="K456" s="237">
        <f>ROUND(P456*H456,3)</f>
        <v>0</v>
      </c>
      <c r="L456" s="239"/>
      <c r="M456" s="240"/>
      <c r="N456" s="241" t="s">
        <v>1</v>
      </c>
      <c r="O456" s="195" t="s">
        <v>47</v>
      </c>
      <c r="P456" s="196">
        <f>I456+J456</f>
        <v>0</v>
      </c>
      <c r="Q456" s="196">
        <f>ROUND(I456*H456,3)</f>
        <v>0</v>
      </c>
      <c r="R456" s="196">
        <f>ROUND(J456*H456,3)</f>
        <v>0</v>
      </c>
      <c r="S456" s="66"/>
      <c r="T456" s="197">
        <f>S456*H456</f>
        <v>0</v>
      </c>
      <c r="U456" s="197">
        <v>6.8999999999999997E-4</v>
      </c>
      <c r="V456" s="197">
        <f>U456*H456</f>
        <v>0.17312168999999999</v>
      </c>
      <c r="W456" s="197">
        <v>0</v>
      </c>
      <c r="X456" s="198">
        <f>W456*H456</f>
        <v>0</v>
      </c>
      <c r="Y456" s="37"/>
      <c r="Z456" s="37"/>
      <c r="AA456" s="37"/>
      <c r="AB456" s="37"/>
      <c r="AC456" s="37"/>
      <c r="AD456" s="37"/>
      <c r="AE456" s="37"/>
      <c r="AR456" s="199" t="s">
        <v>595</v>
      </c>
      <c r="AT456" s="199" t="s">
        <v>483</v>
      </c>
      <c r="AU456" s="199" t="s">
        <v>96</v>
      </c>
      <c r="AY456" s="19" t="s">
        <v>329</v>
      </c>
      <c r="BE456" s="115">
        <f>IF(O456="základná",K456,0)</f>
        <v>0</v>
      </c>
      <c r="BF456" s="115">
        <f>IF(O456="znížená",K456,0)</f>
        <v>0</v>
      </c>
      <c r="BG456" s="115">
        <f>IF(O456="zákl. prenesená",K456,0)</f>
        <v>0</v>
      </c>
      <c r="BH456" s="115">
        <f>IF(O456="zníž. prenesená",K456,0)</f>
        <v>0</v>
      </c>
      <c r="BI456" s="115">
        <f>IF(O456="nulová",K456,0)</f>
        <v>0</v>
      </c>
      <c r="BJ456" s="19" t="s">
        <v>96</v>
      </c>
      <c r="BK456" s="200">
        <f>ROUND(P456*H456,3)</f>
        <v>0</v>
      </c>
      <c r="BL456" s="19" t="s">
        <v>464</v>
      </c>
      <c r="BM456" s="199" t="s">
        <v>1735</v>
      </c>
    </row>
    <row r="457" spans="1:65" s="2" customFormat="1" ht="37.9" customHeight="1">
      <c r="A457" s="37"/>
      <c r="B457" s="153"/>
      <c r="C457" s="187" t="s">
        <v>1041</v>
      </c>
      <c r="D457" s="187" t="s">
        <v>331</v>
      </c>
      <c r="E457" s="188" t="s">
        <v>1736</v>
      </c>
      <c r="F457" s="189" t="s">
        <v>1737</v>
      </c>
      <c r="G457" s="190" t="s">
        <v>334</v>
      </c>
      <c r="H457" s="191">
        <v>290.77800000000002</v>
      </c>
      <c r="I457" s="192"/>
      <c r="J457" s="192"/>
      <c r="K457" s="191">
        <f>ROUND(P457*H457,3)</f>
        <v>0</v>
      </c>
      <c r="L457" s="193"/>
      <c r="M457" s="38"/>
      <c r="N457" s="194" t="s">
        <v>1</v>
      </c>
      <c r="O457" s="195" t="s">
        <v>47</v>
      </c>
      <c r="P457" s="196">
        <f>I457+J457</f>
        <v>0</v>
      </c>
      <c r="Q457" s="196">
        <f>ROUND(I457*H457,3)</f>
        <v>0</v>
      </c>
      <c r="R457" s="196">
        <f>ROUND(J457*H457,3)</f>
        <v>0</v>
      </c>
      <c r="S457" s="66"/>
      <c r="T457" s="197">
        <f>S457*H457</f>
        <v>0</v>
      </c>
      <c r="U457" s="197">
        <v>9.7000000000000005E-4</v>
      </c>
      <c r="V457" s="197">
        <f>U457*H457</f>
        <v>0.28205466000000001</v>
      </c>
      <c r="W457" s="197">
        <v>0</v>
      </c>
      <c r="X457" s="198">
        <f>W457*H457</f>
        <v>0</v>
      </c>
      <c r="Y457" s="37"/>
      <c r="Z457" s="37"/>
      <c r="AA457" s="37"/>
      <c r="AB457" s="37"/>
      <c r="AC457" s="37"/>
      <c r="AD457" s="37"/>
      <c r="AE457" s="37"/>
      <c r="AR457" s="199" t="s">
        <v>464</v>
      </c>
      <c r="AT457" s="199" t="s">
        <v>331</v>
      </c>
      <c r="AU457" s="199" t="s">
        <v>96</v>
      </c>
      <c r="AY457" s="19" t="s">
        <v>329</v>
      </c>
      <c r="BE457" s="115">
        <f>IF(O457="základná",K457,0)</f>
        <v>0</v>
      </c>
      <c r="BF457" s="115">
        <f>IF(O457="znížená",K457,0)</f>
        <v>0</v>
      </c>
      <c r="BG457" s="115">
        <f>IF(O457="zákl. prenesená",K457,0)</f>
        <v>0</v>
      </c>
      <c r="BH457" s="115">
        <f>IF(O457="zníž. prenesená",K457,0)</f>
        <v>0</v>
      </c>
      <c r="BI457" s="115">
        <f>IF(O457="nulová",K457,0)</f>
        <v>0</v>
      </c>
      <c r="BJ457" s="19" t="s">
        <v>96</v>
      </c>
      <c r="BK457" s="200">
        <f>ROUND(P457*H457,3)</f>
        <v>0</v>
      </c>
      <c r="BL457" s="19" t="s">
        <v>464</v>
      </c>
      <c r="BM457" s="199" t="s">
        <v>1738</v>
      </c>
    </row>
    <row r="458" spans="1:65" s="13" customFormat="1" ht="11.25">
      <c r="B458" s="201"/>
      <c r="D458" s="202" t="s">
        <v>348</v>
      </c>
      <c r="E458" s="203" t="s">
        <v>1</v>
      </c>
      <c r="F458" s="204" t="s">
        <v>1725</v>
      </c>
      <c r="H458" s="205">
        <v>117.99</v>
      </c>
      <c r="I458" s="206"/>
      <c r="J458" s="206"/>
      <c r="M458" s="201"/>
      <c r="N458" s="207"/>
      <c r="O458" s="208"/>
      <c r="P458" s="208"/>
      <c r="Q458" s="208"/>
      <c r="R458" s="208"/>
      <c r="S458" s="208"/>
      <c r="T458" s="208"/>
      <c r="U458" s="208"/>
      <c r="V458" s="208"/>
      <c r="W458" s="208"/>
      <c r="X458" s="209"/>
      <c r="AT458" s="203" t="s">
        <v>348</v>
      </c>
      <c r="AU458" s="203" t="s">
        <v>96</v>
      </c>
      <c r="AV458" s="13" t="s">
        <v>96</v>
      </c>
      <c r="AW458" s="13" t="s">
        <v>4</v>
      </c>
      <c r="AX458" s="13" t="s">
        <v>83</v>
      </c>
      <c r="AY458" s="203" t="s">
        <v>329</v>
      </c>
    </row>
    <row r="459" spans="1:65" s="13" customFormat="1" ht="22.5">
      <c r="B459" s="201"/>
      <c r="D459" s="202" t="s">
        <v>348</v>
      </c>
      <c r="E459" s="203" t="s">
        <v>1</v>
      </c>
      <c r="F459" s="204" t="s">
        <v>1726</v>
      </c>
      <c r="H459" s="205">
        <v>159.57900000000001</v>
      </c>
      <c r="I459" s="206"/>
      <c r="J459" s="206"/>
      <c r="M459" s="201"/>
      <c r="N459" s="207"/>
      <c r="O459" s="208"/>
      <c r="P459" s="208"/>
      <c r="Q459" s="208"/>
      <c r="R459" s="208"/>
      <c r="S459" s="208"/>
      <c r="T459" s="208"/>
      <c r="U459" s="208"/>
      <c r="V459" s="208"/>
      <c r="W459" s="208"/>
      <c r="X459" s="209"/>
      <c r="AT459" s="203" t="s">
        <v>348</v>
      </c>
      <c r="AU459" s="203" t="s">
        <v>96</v>
      </c>
      <c r="AV459" s="13" t="s">
        <v>96</v>
      </c>
      <c r="AW459" s="13" t="s">
        <v>4</v>
      </c>
      <c r="AX459" s="13" t="s">
        <v>83</v>
      </c>
      <c r="AY459" s="203" t="s">
        <v>329</v>
      </c>
    </row>
    <row r="460" spans="1:65" s="13" customFormat="1" ht="11.25">
      <c r="B460" s="201"/>
      <c r="D460" s="202" t="s">
        <v>348</v>
      </c>
      <c r="E460" s="203" t="s">
        <v>1</v>
      </c>
      <c r="F460" s="204" t="s">
        <v>1727</v>
      </c>
      <c r="H460" s="205">
        <v>13.209</v>
      </c>
      <c r="I460" s="206"/>
      <c r="J460" s="206"/>
      <c r="M460" s="201"/>
      <c r="N460" s="207"/>
      <c r="O460" s="208"/>
      <c r="P460" s="208"/>
      <c r="Q460" s="208"/>
      <c r="R460" s="208"/>
      <c r="S460" s="208"/>
      <c r="T460" s="208"/>
      <c r="U460" s="208"/>
      <c r="V460" s="208"/>
      <c r="W460" s="208"/>
      <c r="X460" s="209"/>
      <c r="AT460" s="203" t="s">
        <v>348</v>
      </c>
      <c r="AU460" s="203" t="s">
        <v>96</v>
      </c>
      <c r="AV460" s="13" t="s">
        <v>96</v>
      </c>
      <c r="AW460" s="13" t="s">
        <v>4</v>
      </c>
      <c r="AX460" s="13" t="s">
        <v>83</v>
      </c>
      <c r="AY460" s="203" t="s">
        <v>329</v>
      </c>
    </row>
    <row r="461" spans="1:65" s="15" customFormat="1" ht="11.25">
      <c r="B461" s="217"/>
      <c r="D461" s="202" t="s">
        <v>348</v>
      </c>
      <c r="E461" s="218" t="s">
        <v>1</v>
      </c>
      <c r="F461" s="219" t="s">
        <v>380</v>
      </c>
      <c r="H461" s="220">
        <v>290.77800000000002</v>
      </c>
      <c r="I461" s="221"/>
      <c r="J461" s="221"/>
      <c r="M461" s="217"/>
      <c r="N461" s="222"/>
      <c r="O461" s="223"/>
      <c r="P461" s="223"/>
      <c r="Q461" s="223"/>
      <c r="R461" s="223"/>
      <c r="S461" s="223"/>
      <c r="T461" s="223"/>
      <c r="U461" s="223"/>
      <c r="V461" s="223"/>
      <c r="W461" s="223"/>
      <c r="X461" s="224"/>
      <c r="AT461" s="218" t="s">
        <v>348</v>
      </c>
      <c r="AU461" s="218" t="s">
        <v>96</v>
      </c>
      <c r="AV461" s="15" t="s">
        <v>335</v>
      </c>
      <c r="AW461" s="15" t="s">
        <v>4</v>
      </c>
      <c r="AX461" s="15" t="s">
        <v>90</v>
      </c>
      <c r="AY461" s="218" t="s">
        <v>329</v>
      </c>
    </row>
    <row r="462" spans="1:65" s="2" customFormat="1" ht="33" customHeight="1">
      <c r="A462" s="37"/>
      <c r="B462" s="153"/>
      <c r="C462" s="233" t="s">
        <v>1016</v>
      </c>
      <c r="D462" s="233" t="s">
        <v>483</v>
      </c>
      <c r="E462" s="234" t="s">
        <v>1739</v>
      </c>
      <c r="F462" s="235" t="s">
        <v>1740</v>
      </c>
      <c r="G462" s="236" t="s">
        <v>334</v>
      </c>
      <c r="H462" s="237">
        <v>305.31700000000001</v>
      </c>
      <c r="I462" s="238"/>
      <c r="J462" s="239"/>
      <c r="K462" s="237">
        <f>ROUND(P462*H462,3)</f>
        <v>0</v>
      </c>
      <c r="L462" s="239"/>
      <c r="M462" s="240"/>
      <c r="N462" s="241" t="s">
        <v>1</v>
      </c>
      <c r="O462" s="195" t="s">
        <v>47</v>
      </c>
      <c r="P462" s="196">
        <f>I462+J462</f>
        <v>0</v>
      </c>
      <c r="Q462" s="196">
        <f>ROUND(I462*H462,3)</f>
        <v>0</v>
      </c>
      <c r="R462" s="196">
        <f>ROUND(J462*H462,3)</f>
        <v>0</v>
      </c>
      <c r="S462" s="66"/>
      <c r="T462" s="197">
        <f>S462*H462</f>
        <v>0</v>
      </c>
      <c r="U462" s="197">
        <v>1.0999999999999999E-2</v>
      </c>
      <c r="V462" s="197">
        <f>U462*H462</f>
        <v>3.3584869999999998</v>
      </c>
      <c r="W462" s="197">
        <v>0</v>
      </c>
      <c r="X462" s="198">
        <f>W462*H462</f>
        <v>0</v>
      </c>
      <c r="Y462" s="37"/>
      <c r="Z462" s="37"/>
      <c r="AA462" s="37"/>
      <c r="AB462" s="37"/>
      <c r="AC462" s="37"/>
      <c r="AD462" s="37"/>
      <c r="AE462" s="37"/>
      <c r="AR462" s="199" t="s">
        <v>595</v>
      </c>
      <c r="AT462" s="199" t="s">
        <v>483</v>
      </c>
      <c r="AU462" s="199" t="s">
        <v>96</v>
      </c>
      <c r="AY462" s="19" t="s">
        <v>329</v>
      </c>
      <c r="BE462" s="115">
        <f>IF(O462="základná",K462,0)</f>
        <v>0</v>
      </c>
      <c r="BF462" s="115">
        <f>IF(O462="znížená",K462,0)</f>
        <v>0</v>
      </c>
      <c r="BG462" s="115">
        <f>IF(O462="zákl. prenesená",K462,0)</f>
        <v>0</v>
      </c>
      <c r="BH462" s="115">
        <f>IF(O462="zníž. prenesená",K462,0)</f>
        <v>0</v>
      </c>
      <c r="BI462" s="115">
        <f>IF(O462="nulová",K462,0)</f>
        <v>0</v>
      </c>
      <c r="BJ462" s="19" t="s">
        <v>96</v>
      </c>
      <c r="BK462" s="200">
        <f>ROUND(P462*H462,3)</f>
        <v>0</v>
      </c>
      <c r="BL462" s="19" t="s">
        <v>464</v>
      </c>
      <c r="BM462" s="199" t="s">
        <v>1741</v>
      </c>
    </row>
    <row r="463" spans="1:65" s="13" customFormat="1" ht="11.25">
      <c r="B463" s="201"/>
      <c r="D463" s="202" t="s">
        <v>348</v>
      </c>
      <c r="F463" s="204" t="s">
        <v>1742</v>
      </c>
      <c r="H463" s="205">
        <v>305.31700000000001</v>
      </c>
      <c r="I463" s="206"/>
      <c r="J463" s="206"/>
      <c r="M463" s="201"/>
      <c r="N463" s="207"/>
      <c r="O463" s="208"/>
      <c r="P463" s="208"/>
      <c r="Q463" s="208"/>
      <c r="R463" s="208"/>
      <c r="S463" s="208"/>
      <c r="T463" s="208"/>
      <c r="U463" s="208"/>
      <c r="V463" s="208"/>
      <c r="W463" s="208"/>
      <c r="X463" s="209"/>
      <c r="AT463" s="203" t="s">
        <v>348</v>
      </c>
      <c r="AU463" s="203" t="s">
        <v>96</v>
      </c>
      <c r="AV463" s="13" t="s">
        <v>96</v>
      </c>
      <c r="AW463" s="13" t="s">
        <v>3</v>
      </c>
      <c r="AX463" s="13" t="s">
        <v>90</v>
      </c>
      <c r="AY463" s="203" t="s">
        <v>329</v>
      </c>
    </row>
    <row r="464" spans="1:65" s="2" customFormat="1" ht="24.2" customHeight="1">
      <c r="A464" s="37"/>
      <c r="B464" s="153"/>
      <c r="C464" s="233" t="s">
        <v>1092</v>
      </c>
      <c r="D464" s="233" t="s">
        <v>483</v>
      </c>
      <c r="E464" s="234" t="s">
        <v>1743</v>
      </c>
      <c r="F464" s="235" t="s">
        <v>1744</v>
      </c>
      <c r="G464" s="236" t="s">
        <v>646</v>
      </c>
      <c r="H464" s="237">
        <v>4.4720000000000004</v>
      </c>
      <c r="I464" s="238"/>
      <c r="J464" s="239"/>
      <c r="K464" s="237">
        <f>ROUND(P464*H464,3)</f>
        <v>0</v>
      </c>
      <c r="L464" s="239"/>
      <c r="M464" s="240"/>
      <c r="N464" s="241" t="s">
        <v>1</v>
      </c>
      <c r="O464" s="195" t="s">
        <v>47</v>
      </c>
      <c r="P464" s="196">
        <f>I464+J464</f>
        <v>0</v>
      </c>
      <c r="Q464" s="196">
        <f>ROUND(I464*H464,3)</f>
        <v>0</v>
      </c>
      <c r="R464" s="196">
        <f>ROUND(J464*H464,3)</f>
        <v>0</v>
      </c>
      <c r="S464" s="66"/>
      <c r="T464" s="197">
        <f>S464*H464</f>
        <v>0</v>
      </c>
      <c r="U464" s="197">
        <v>3.1E-4</v>
      </c>
      <c r="V464" s="197">
        <f>U464*H464</f>
        <v>1.3863200000000001E-3</v>
      </c>
      <c r="W464" s="197">
        <v>0</v>
      </c>
      <c r="X464" s="198">
        <f>W464*H464</f>
        <v>0</v>
      </c>
      <c r="Y464" s="37"/>
      <c r="Z464" s="37"/>
      <c r="AA464" s="37"/>
      <c r="AB464" s="37"/>
      <c r="AC464" s="37"/>
      <c r="AD464" s="37"/>
      <c r="AE464" s="37"/>
      <c r="AR464" s="199" t="s">
        <v>595</v>
      </c>
      <c r="AT464" s="199" t="s">
        <v>483</v>
      </c>
      <c r="AU464" s="199" t="s">
        <v>96</v>
      </c>
      <c r="AY464" s="19" t="s">
        <v>329</v>
      </c>
      <c r="BE464" s="115">
        <f>IF(O464="základná",K464,0)</f>
        <v>0</v>
      </c>
      <c r="BF464" s="115">
        <f>IF(O464="znížená",K464,0)</f>
        <v>0</v>
      </c>
      <c r="BG464" s="115">
        <f>IF(O464="zákl. prenesená",K464,0)</f>
        <v>0</v>
      </c>
      <c r="BH464" s="115">
        <f>IF(O464="zníž. prenesená",K464,0)</f>
        <v>0</v>
      </c>
      <c r="BI464" s="115">
        <f>IF(O464="nulová",K464,0)</f>
        <v>0</v>
      </c>
      <c r="BJ464" s="19" t="s">
        <v>96</v>
      </c>
      <c r="BK464" s="200">
        <f>ROUND(P464*H464,3)</f>
        <v>0</v>
      </c>
      <c r="BL464" s="19" t="s">
        <v>464</v>
      </c>
      <c r="BM464" s="199" t="s">
        <v>1745</v>
      </c>
    </row>
    <row r="465" spans="1:65" s="13" customFormat="1" ht="11.25">
      <c r="B465" s="201"/>
      <c r="D465" s="202" t="s">
        <v>348</v>
      </c>
      <c r="F465" s="204" t="s">
        <v>1746</v>
      </c>
      <c r="H465" s="205">
        <v>4.4720000000000004</v>
      </c>
      <c r="I465" s="206"/>
      <c r="J465" s="206"/>
      <c r="M465" s="201"/>
      <c r="N465" s="207"/>
      <c r="O465" s="208"/>
      <c r="P465" s="208"/>
      <c r="Q465" s="208"/>
      <c r="R465" s="208"/>
      <c r="S465" s="208"/>
      <c r="T465" s="208"/>
      <c r="U465" s="208"/>
      <c r="V465" s="208"/>
      <c r="W465" s="208"/>
      <c r="X465" s="209"/>
      <c r="AT465" s="203" t="s">
        <v>348</v>
      </c>
      <c r="AU465" s="203" t="s">
        <v>96</v>
      </c>
      <c r="AV465" s="13" t="s">
        <v>96</v>
      </c>
      <c r="AW465" s="13" t="s">
        <v>3</v>
      </c>
      <c r="AX465" s="13" t="s">
        <v>90</v>
      </c>
      <c r="AY465" s="203" t="s">
        <v>329</v>
      </c>
    </row>
    <row r="466" spans="1:65" s="2" customFormat="1" ht="44.25" customHeight="1">
      <c r="A466" s="37"/>
      <c r="B466" s="153"/>
      <c r="C466" s="233" t="s">
        <v>1096</v>
      </c>
      <c r="D466" s="233" t="s">
        <v>483</v>
      </c>
      <c r="E466" s="234" t="s">
        <v>1747</v>
      </c>
      <c r="F466" s="235" t="s">
        <v>1748</v>
      </c>
      <c r="G466" s="236" t="s">
        <v>1749</v>
      </c>
      <c r="H466" s="237">
        <v>1.7450000000000001</v>
      </c>
      <c r="I466" s="238"/>
      <c r="J466" s="239"/>
      <c r="K466" s="237">
        <f>ROUND(P466*H466,3)</f>
        <v>0</v>
      </c>
      <c r="L466" s="239"/>
      <c r="M466" s="240"/>
      <c r="N466" s="241" t="s">
        <v>1</v>
      </c>
      <c r="O466" s="195" t="s">
        <v>47</v>
      </c>
      <c r="P466" s="196">
        <f>I466+J466</f>
        <v>0</v>
      </c>
      <c r="Q466" s="196">
        <f>ROUND(I466*H466,3)</f>
        <v>0</v>
      </c>
      <c r="R466" s="196">
        <f>ROUND(J466*H466,3)</f>
        <v>0</v>
      </c>
      <c r="S466" s="66"/>
      <c r="T466" s="197">
        <f>S466*H466</f>
        <v>0</v>
      </c>
      <c r="U466" s="197">
        <v>7.5000000000000002E-4</v>
      </c>
      <c r="V466" s="197">
        <f>U466*H466</f>
        <v>1.30875E-3</v>
      </c>
      <c r="W466" s="197">
        <v>0</v>
      </c>
      <c r="X466" s="198">
        <f>W466*H466</f>
        <v>0</v>
      </c>
      <c r="Y466" s="37"/>
      <c r="Z466" s="37"/>
      <c r="AA466" s="37"/>
      <c r="AB466" s="37"/>
      <c r="AC466" s="37"/>
      <c r="AD466" s="37"/>
      <c r="AE466" s="37"/>
      <c r="AR466" s="199" t="s">
        <v>595</v>
      </c>
      <c r="AT466" s="199" t="s">
        <v>483</v>
      </c>
      <c r="AU466" s="199" t="s">
        <v>96</v>
      </c>
      <c r="AY466" s="19" t="s">
        <v>329</v>
      </c>
      <c r="BE466" s="115">
        <f>IF(O466="základná",K466,0)</f>
        <v>0</v>
      </c>
      <c r="BF466" s="115">
        <f>IF(O466="znížená",K466,0)</f>
        <v>0</v>
      </c>
      <c r="BG466" s="115">
        <f>IF(O466="zákl. prenesená",K466,0)</f>
        <v>0</v>
      </c>
      <c r="BH466" s="115">
        <f>IF(O466="zníž. prenesená",K466,0)</f>
        <v>0</v>
      </c>
      <c r="BI466" s="115">
        <f>IF(O466="nulová",K466,0)</f>
        <v>0</v>
      </c>
      <c r="BJ466" s="19" t="s">
        <v>96</v>
      </c>
      <c r="BK466" s="200">
        <f>ROUND(P466*H466,3)</f>
        <v>0</v>
      </c>
      <c r="BL466" s="19" t="s">
        <v>464</v>
      </c>
      <c r="BM466" s="199" t="s">
        <v>1750</v>
      </c>
    </row>
    <row r="467" spans="1:65" s="13" customFormat="1" ht="11.25">
      <c r="B467" s="201"/>
      <c r="D467" s="202" t="s">
        <v>348</v>
      </c>
      <c r="F467" s="204" t="s">
        <v>1751</v>
      </c>
      <c r="H467" s="205">
        <v>1.7450000000000001</v>
      </c>
      <c r="I467" s="206"/>
      <c r="J467" s="206"/>
      <c r="M467" s="201"/>
      <c r="N467" s="207"/>
      <c r="O467" s="208"/>
      <c r="P467" s="208"/>
      <c r="Q467" s="208"/>
      <c r="R467" s="208"/>
      <c r="S467" s="208"/>
      <c r="T467" s="208"/>
      <c r="U467" s="208"/>
      <c r="V467" s="208"/>
      <c r="W467" s="208"/>
      <c r="X467" s="209"/>
      <c r="AT467" s="203" t="s">
        <v>348</v>
      </c>
      <c r="AU467" s="203" t="s">
        <v>96</v>
      </c>
      <c r="AV467" s="13" t="s">
        <v>96</v>
      </c>
      <c r="AW467" s="13" t="s">
        <v>3</v>
      </c>
      <c r="AX467" s="13" t="s">
        <v>90</v>
      </c>
      <c r="AY467" s="203" t="s">
        <v>329</v>
      </c>
    </row>
    <row r="468" spans="1:65" s="2" customFormat="1" ht="37.9" customHeight="1">
      <c r="A468" s="37"/>
      <c r="B468" s="153"/>
      <c r="C468" s="187" t="s">
        <v>1100</v>
      </c>
      <c r="D468" s="187" t="s">
        <v>331</v>
      </c>
      <c r="E468" s="188" t="s">
        <v>1736</v>
      </c>
      <c r="F468" s="189" t="s">
        <v>1737</v>
      </c>
      <c r="G468" s="190" t="s">
        <v>334</v>
      </c>
      <c r="H468" s="191">
        <v>67.652000000000001</v>
      </c>
      <c r="I468" s="192"/>
      <c r="J468" s="192"/>
      <c r="K468" s="191">
        <f>ROUND(P468*H468,3)</f>
        <v>0</v>
      </c>
      <c r="L468" s="193"/>
      <c r="M468" s="38"/>
      <c r="N468" s="194" t="s">
        <v>1</v>
      </c>
      <c r="O468" s="195" t="s">
        <v>47</v>
      </c>
      <c r="P468" s="196">
        <f>I468+J468</f>
        <v>0</v>
      </c>
      <c r="Q468" s="196">
        <f>ROUND(I468*H468,3)</f>
        <v>0</v>
      </c>
      <c r="R468" s="196">
        <f>ROUND(J468*H468,3)</f>
        <v>0</v>
      </c>
      <c r="S468" s="66"/>
      <c r="T468" s="197">
        <f>S468*H468</f>
        <v>0</v>
      </c>
      <c r="U468" s="197">
        <v>9.7000000000000005E-4</v>
      </c>
      <c r="V468" s="197">
        <f>U468*H468</f>
        <v>6.5622440000000004E-2</v>
      </c>
      <c r="W468" s="197">
        <v>0</v>
      </c>
      <c r="X468" s="198">
        <f>W468*H468</f>
        <v>0</v>
      </c>
      <c r="Y468" s="37"/>
      <c r="Z468" s="37"/>
      <c r="AA468" s="37"/>
      <c r="AB468" s="37"/>
      <c r="AC468" s="37"/>
      <c r="AD468" s="37"/>
      <c r="AE468" s="37"/>
      <c r="AR468" s="199" t="s">
        <v>464</v>
      </c>
      <c r="AT468" s="199" t="s">
        <v>331</v>
      </c>
      <c r="AU468" s="199" t="s">
        <v>96</v>
      </c>
      <c r="AY468" s="19" t="s">
        <v>329</v>
      </c>
      <c r="BE468" s="115">
        <f>IF(O468="základná",K468,0)</f>
        <v>0</v>
      </c>
      <c r="BF468" s="115">
        <f>IF(O468="znížená",K468,0)</f>
        <v>0</v>
      </c>
      <c r="BG468" s="115">
        <f>IF(O468="zákl. prenesená",K468,0)</f>
        <v>0</v>
      </c>
      <c r="BH468" s="115">
        <f>IF(O468="zníž. prenesená",K468,0)</f>
        <v>0</v>
      </c>
      <c r="BI468" s="115">
        <f>IF(O468="nulová",K468,0)</f>
        <v>0</v>
      </c>
      <c r="BJ468" s="19" t="s">
        <v>96</v>
      </c>
      <c r="BK468" s="200">
        <f>ROUND(P468*H468,3)</f>
        <v>0</v>
      </c>
      <c r="BL468" s="19" t="s">
        <v>464</v>
      </c>
      <c r="BM468" s="199" t="s">
        <v>1752</v>
      </c>
    </row>
    <row r="469" spans="1:65" s="13" customFormat="1" ht="11.25">
      <c r="B469" s="201"/>
      <c r="D469" s="202" t="s">
        <v>348</v>
      </c>
      <c r="E469" s="203" t="s">
        <v>1</v>
      </c>
      <c r="F469" s="204" t="s">
        <v>1728</v>
      </c>
      <c r="H469" s="205">
        <v>58.726999999999997</v>
      </c>
      <c r="I469" s="206"/>
      <c r="J469" s="206"/>
      <c r="M469" s="201"/>
      <c r="N469" s="207"/>
      <c r="O469" s="208"/>
      <c r="P469" s="208"/>
      <c r="Q469" s="208"/>
      <c r="R469" s="208"/>
      <c r="S469" s="208"/>
      <c r="T469" s="208"/>
      <c r="U469" s="208"/>
      <c r="V469" s="208"/>
      <c r="W469" s="208"/>
      <c r="X469" s="209"/>
      <c r="AT469" s="203" t="s">
        <v>348</v>
      </c>
      <c r="AU469" s="203" t="s">
        <v>96</v>
      </c>
      <c r="AV469" s="13" t="s">
        <v>96</v>
      </c>
      <c r="AW469" s="13" t="s">
        <v>4</v>
      </c>
      <c r="AX469" s="13" t="s">
        <v>83</v>
      </c>
      <c r="AY469" s="203" t="s">
        <v>329</v>
      </c>
    </row>
    <row r="470" spans="1:65" s="13" customFormat="1" ht="11.25">
      <c r="B470" s="201"/>
      <c r="D470" s="202" t="s">
        <v>348</v>
      </c>
      <c r="E470" s="203" t="s">
        <v>1</v>
      </c>
      <c r="F470" s="204" t="s">
        <v>1729</v>
      </c>
      <c r="H470" s="205">
        <v>8.9250000000000007</v>
      </c>
      <c r="I470" s="206"/>
      <c r="J470" s="206"/>
      <c r="M470" s="201"/>
      <c r="N470" s="207"/>
      <c r="O470" s="208"/>
      <c r="P470" s="208"/>
      <c r="Q470" s="208"/>
      <c r="R470" s="208"/>
      <c r="S470" s="208"/>
      <c r="T470" s="208"/>
      <c r="U470" s="208"/>
      <c r="V470" s="208"/>
      <c r="W470" s="208"/>
      <c r="X470" s="209"/>
      <c r="AT470" s="203" t="s">
        <v>348</v>
      </c>
      <c r="AU470" s="203" t="s">
        <v>96</v>
      </c>
      <c r="AV470" s="13" t="s">
        <v>96</v>
      </c>
      <c r="AW470" s="13" t="s">
        <v>4</v>
      </c>
      <c r="AX470" s="13" t="s">
        <v>83</v>
      </c>
      <c r="AY470" s="203" t="s">
        <v>329</v>
      </c>
    </row>
    <row r="471" spans="1:65" s="15" customFormat="1" ht="11.25">
      <c r="B471" s="217"/>
      <c r="D471" s="202" t="s">
        <v>348</v>
      </c>
      <c r="E471" s="218" t="s">
        <v>1</v>
      </c>
      <c r="F471" s="219" t="s">
        <v>380</v>
      </c>
      <c r="H471" s="220">
        <v>67.652000000000001</v>
      </c>
      <c r="I471" s="221"/>
      <c r="J471" s="221"/>
      <c r="M471" s="217"/>
      <c r="N471" s="222"/>
      <c r="O471" s="223"/>
      <c r="P471" s="223"/>
      <c r="Q471" s="223"/>
      <c r="R471" s="223"/>
      <c r="S471" s="223"/>
      <c r="T471" s="223"/>
      <c r="U471" s="223"/>
      <c r="V471" s="223"/>
      <c r="W471" s="223"/>
      <c r="X471" s="224"/>
      <c r="AT471" s="218" t="s">
        <v>348</v>
      </c>
      <c r="AU471" s="218" t="s">
        <v>96</v>
      </c>
      <c r="AV471" s="15" t="s">
        <v>335</v>
      </c>
      <c r="AW471" s="15" t="s">
        <v>4</v>
      </c>
      <c r="AX471" s="15" t="s">
        <v>90</v>
      </c>
      <c r="AY471" s="218" t="s">
        <v>329</v>
      </c>
    </row>
    <row r="472" spans="1:65" s="2" customFormat="1" ht="33" customHeight="1">
      <c r="A472" s="37"/>
      <c r="B472" s="153"/>
      <c r="C472" s="233" t="s">
        <v>1105</v>
      </c>
      <c r="D472" s="233" t="s">
        <v>483</v>
      </c>
      <c r="E472" s="234" t="s">
        <v>1753</v>
      </c>
      <c r="F472" s="235" t="s">
        <v>1754</v>
      </c>
      <c r="G472" s="236" t="s">
        <v>334</v>
      </c>
      <c r="H472" s="237">
        <v>71.034999999999997</v>
      </c>
      <c r="I472" s="238"/>
      <c r="J472" s="239"/>
      <c r="K472" s="237">
        <f>ROUND(P472*H472,3)</f>
        <v>0</v>
      </c>
      <c r="L472" s="239"/>
      <c r="M472" s="240"/>
      <c r="N472" s="241" t="s">
        <v>1</v>
      </c>
      <c r="O472" s="195" t="s">
        <v>47</v>
      </c>
      <c r="P472" s="196">
        <f>I472+J472</f>
        <v>0</v>
      </c>
      <c r="Q472" s="196">
        <f>ROUND(I472*H472,3)</f>
        <v>0</v>
      </c>
      <c r="R472" s="196">
        <f>ROUND(J472*H472,3)</f>
        <v>0</v>
      </c>
      <c r="S472" s="66"/>
      <c r="T472" s="197">
        <f>S472*H472</f>
        <v>0</v>
      </c>
      <c r="U472" s="197">
        <v>8.8000000000000005E-3</v>
      </c>
      <c r="V472" s="197">
        <f>U472*H472</f>
        <v>0.625108</v>
      </c>
      <c r="W472" s="197">
        <v>0</v>
      </c>
      <c r="X472" s="198">
        <f>W472*H472</f>
        <v>0</v>
      </c>
      <c r="Y472" s="37"/>
      <c r="Z472" s="37"/>
      <c r="AA472" s="37"/>
      <c r="AB472" s="37"/>
      <c r="AC472" s="37"/>
      <c r="AD472" s="37"/>
      <c r="AE472" s="37"/>
      <c r="AR472" s="199" t="s">
        <v>595</v>
      </c>
      <c r="AT472" s="199" t="s">
        <v>483</v>
      </c>
      <c r="AU472" s="199" t="s">
        <v>96</v>
      </c>
      <c r="AY472" s="19" t="s">
        <v>329</v>
      </c>
      <c r="BE472" s="115">
        <f>IF(O472="základná",K472,0)</f>
        <v>0</v>
      </c>
      <c r="BF472" s="115">
        <f>IF(O472="znížená",K472,0)</f>
        <v>0</v>
      </c>
      <c r="BG472" s="115">
        <f>IF(O472="zákl. prenesená",K472,0)</f>
        <v>0</v>
      </c>
      <c r="BH472" s="115">
        <f>IF(O472="zníž. prenesená",K472,0)</f>
        <v>0</v>
      </c>
      <c r="BI472" s="115">
        <f>IF(O472="nulová",K472,0)</f>
        <v>0</v>
      </c>
      <c r="BJ472" s="19" t="s">
        <v>96</v>
      </c>
      <c r="BK472" s="200">
        <f>ROUND(P472*H472,3)</f>
        <v>0</v>
      </c>
      <c r="BL472" s="19" t="s">
        <v>464</v>
      </c>
      <c r="BM472" s="199" t="s">
        <v>1755</v>
      </c>
    </row>
    <row r="473" spans="1:65" s="13" customFormat="1" ht="11.25">
      <c r="B473" s="201"/>
      <c r="D473" s="202" t="s">
        <v>348</v>
      </c>
      <c r="F473" s="204" t="s">
        <v>1756</v>
      </c>
      <c r="H473" s="205">
        <v>71.034999999999997</v>
      </c>
      <c r="I473" s="206"/>
      <c r="J473" s="206"/>
      <c r="M473" s="201"/>
      <c r="N473" s="207"/>
      <c r="O473" s="208"/>
      <c r="P473" s="208"/>
      <c r="Q473" s="208"/>
      <c r="R473" s="208"/>
      <c r="S473" s="208"/>
      <c r="T473" s="208"/>
      <c r="U473" s="208"/>
      <c r="V473" s="208"/>
      <c r="W473" s="208"/>
      <c r="X473" s="209"/>
      <c r="AT473" s="203" t="s">
        <v>348</v>
      </c>
      <c r="AU473" s="203" t="s">
        <v>96</v>
      </c>
      <c r="AV473" s="13" t="s">
        <v>96</v>
      </c>
      <c r="AW473" s="13" t="s">
        <v>3</v>
      </c>
      <c r="AX473" s="13" t="s">
        <v>90</v>
      </c>
      <c r="AY473" s="203" t="s">
        <v>329</v>
      </c>
    </row>
    <row r="474" spans="1:65" s="2" customFormat="1" ht="37.9" customHeight="1">
      <c r="A474" s="37"/>
      <c r="B474" s="153"/>
      <c r="C474" s="187" t="s">
        <v>1110</v>
      </c>
      <c r="D474" s="187" t="s">
        <v>331</v>
      </c>
      <c r="E474" s="188" t="s">
        <v>1757</v>
      </c>
      <c r="F474" s="189" t="s">
        <v>1758</v>
      </c>
      <c r="G474" s="190" t="s">
        <v>334</v>
      </c>
      <c r="H474" s="191">
        <v>18.832000000000001</v>
      </c>
      <c r="I474" s="192"/>
      <c r="J474" s="192"/>
      <c r="K474" s="191">
        <f>ROUND(P474*H474,3)</f>
        <v>0</v>
      </c>
      <c r="L474" s="193"/>
      <c r="M474" s="38"/>
      <c r="N474" s="194" t="s">
        <v>1</v>
      </c>
      <c r="O474" s="195" t="s">
        <v>47</v>
      </c>
      <c r="P474" s="196">
        <f>I474+J474</f>
        <v>0</v>
      </c>
      <c r="Q474" s="196">
        <f>ROUND(I474*H474,3)</f>
        <v>0</v>
      </c>
      <c r="R474" s="196">
        <f>ROUND(J474*H474,3)</f>
        <v>0</v>
      </c>
      <c r="S474" s="66"/>
      <c r="T474" s="197">
        <f>S474*H474</f>
        <v>0</v>
      </c>
      <c r="U474" s="197">
        <v>4.3459999999999999E-2</v>
      </c>
      <c r="V474" s="197">
        <f>U474*H474</f>
        <v>0.81843871999999995</v>
      </c>
      <c r="W474" s="197">
        <v>0</v>
      </c>
      <c r="X474" s="198">
        <f>W474*H474</f>
        <v>0</v>
      </c>
      <c r="Y474" s="37"/>
      <c r="Z474" s="37"/>
      <c r="AA474" s="37"/>
      <c r="AB474" s="37"/>
      <c r="AC474" s="37"/>
      <c r="AD474" s="37"/>
      <c r="AE474" s="37"/>
      <c r="AR474" s="199" t="s">
        <v>464</v>
      </c>
      <c r="AT474" s="199" t="s">
        <v>331</v>
      </c>
      <c r="AU474" s="199" t="s">
        <v>96</v>
      </c>
      <c r="AY474" s="19" t="s">
        <v>329</v>
      </c>
      <c r="BE474" s="115">
        <f>IF(O474="základná",K474,0)</f>
        <v>0</v>
      </c>
      <c r="BF474" s="115">
        <f>IF(O474="znížená",K474,0)</f>
        <v>0</v>
      </c>
      <c r="BG474" s="115">
        <f>IF(O474="zákl. prenesená",K474,0)</f>
        <v>0</v>
      </c>
      <c r="BH474" s="115">
        <f>IF(O474="zníž. prenesená",K474,0)</f>
        <v>0</v>
      </c>
      <c r="BI474" s="115">
        <f>IF(O474="nulová",K474,0)</f>
        <v>0</v>
      </c>
      <c r="BJ474" s="19" t="s">
        <v>96</v>
      </c>
      <c r="BK474" s="200">
        <f>ROUND(P474*H474,3)</f>
        <v>0</v>
      </c>
      <c r="BL474" s="19" t="s">
        <v>464</v>
      </c>
      <c r="BM474" s="199" t="s">
        <v>1759</v>
      </c>
    </row>
    <row r="475" spans="1:65" s="14" customFormat="1" ht="11.25">
      <c r="B475" s="210"/>
      <c r="D475" s="202" t="s">
        <v>348</v>
      </c>
      <c r="E475" s="211" t="s">
        <v>1</v>
      </c>
      <c r="F475" s="212" t="s">
        <v>1760</v>
      </c>
      <c r="H475" s="211" t="s">
        <v>1</v>
      </c>
      <c r="I475" s="213"/>
      <c r="J475" s="213"/>
      <c r="M475" s="210"/>
      <c r="N475" s="214"/>
      <c r="O475" s="215"/>
      <c r="P475" s="215"/>
      <c r="Q475" s="215"/>
      <c r="R475" s="215"/>
      <c r="S475" s="215"/>
      <c r="T475" s="215"/>
      <c r="U475" s="215"/>
      <c r="V475" s="215"/>
      <c r="W475" s="215"/>
      <c r="X475" s="216"/>
      <c r="AT475" s="211" t="s">
        <v>348</v>
      </c>
      <c r="AU475" s="211" t="s">
        <v>96</v>
      </c>
      <c r="AV475" s="14" t="s">
        <v>90</v>
      </c>
      <c r="AW475" s="14" t="s">
        <v>4</v>
      </c>
      <c r="AX475" s="14" t="s">
        <v>83</v>
      </c>
      <c r="AY475" s="211" t="s">
        <v>329</v>
      </c>
    </row>
    <row r="476" spans="1:65" s="13" customFormat="1" ht="11.25">
      <c r="B476" s="201"/>
      <c r="D476" s="202" t="s">
        <v>348</v>
      </c>
      <c r="E476" s="203" t="s">
        <v>1</v>
      </c>
      <c r="F476" s="204" t="s">
        <v>1761</v>
      </c>
      <c r="H476" s="205">
        <v>18.832000000000001</v>
      </c>
      <c r="I476" s="206"/>
      <c r="J476" s="206"/>
      <c r="M476" s="201"/>
      <c r="N476" s="207"/>
      <c r="O476" s="208"/>
      <c r="P476" s="208"/>
      <c r="Q476" s="208"/>
      <c r="R476" s="208"/>
      <c r="S476" s="208"/>
      <c r="T476" s="208"/>
      <c r="U476" s="208"/>
      <c r="V476" s="208"/>
      <c r="W476" s="208"/>
      <c r="X476" s="209"/>
      <c r="AT476" s="203" t="s">
        <v>348</v>
      </c>
      <c r="AU476" s="203" t="s">
        <v>96</v>
      </c>
      <c r="AV476" s="13" t="s">
        <v>96</v>
      </c>
      <c r="AW476" s="13" t="s">
        <v>4</v>
      </c>
      <c r="AX476" s="13" t="s">
        <v>90</v>
      </c>
      <c r="AY476" s="203" t="s">
        <v>329</v>
      </c>
    </row>
    <row r="477" spans="1:65" s="2" customFormat="1" ht="37.9" customHeight="1">
      <c r="A477" s="37"/>
      <c r="B477" s="153"/>
      <c r="C477" s="187" t="s">
        <v>1115</v>
      </c>
      <c r="D477" s="187" t="s">
        <v>331</v>
      </c>
      <c r="E477" s="188" t="s">
        <v>1762</v>
      </c>
      <c r="F477" s="189" t="s">
        <v>1763</v>
      </c>
      <c r="G477" s="190" t="s">
        <v>334</v>
      </c>
      <c r="H477" s="191">
        <v>24.937999999999999</v>
      </c>
      <c r="I477" s="192"/>
      <c r="J477" s="192"/>
      <c r="K477" s="191">
        <f>ROUND(P477*H477,3)</f>
        <v>0</v>
      </c>
      <c r="L477" s="193"/>
      <c r="M477" s="38"/>
      <c r="N477" s="194" t="s">
        <v>1</v>
      </c>
      <c r="O477" s="195" t="s">
        <v>47</v>
      </c>
      <c r="P477" s="196">
        <f>I477+J477</f>
        <v>0</v>
      </c>
      <c r="Q477" s="196">
        <f>ROUND(I477*H477,3)</f>
        <v>0</v>
      </c>
      <c r="R477" s="196">
        <f>ROUND(J477*H477,3)</f>
        <v>0</v>
      </c>
      <c r="S477" s="66"/>
      <c r="T477" s="197">
        <f>S477*H477</f>
        <v>0</v>
      </c>
      <c r="U477" s="197">
        <v>4.4909999999999999E-2</v>
      </c>
      <c r="V477" s="197">
        <f>U477*H477</f>
        <v>1.1199655799999999</v>
      </c>
      <c r="W477" s="197">
        <v>0</v>
      </c>
      <c r="X477" s="198">
        <f>W477*H477</f>
        <v>0</v>
      </c>
      <c r="Y477" s="37"/>
      <c r="Z477" s="37"/>
      <c r="AA477" s="37"/>
      <c r="AB477" s="37"/>
      <c r="AC477" s="37"/>
      <c r="AD477" s="37"/>
      <c r="AE477" s="37"/>
      <c r="AR477" s="199" t="s">
        <v>464</v>
      </c>
      <c r="AT477" s="199" t="s">
        <v>331</v>
      </c>
      <c r="AU477" s="199" t="s">
        <v>96</v>
      </c>
      <c r="AY477" s="19" t="s">
        <v>329</v>
      </c>
      <c r="BE477" s="115">
        <f>IF(O477="základná",K477,0)</f>
        <v>0</v>
      </c>
      <c r="BF477" s="115">
        <f>IF(O477="znížená",K477,0)</f>
        <v>0</v>
      </c>
      <c r="BG477" s="115">
        <f>IF(O477="zákl. prenesená",K477,0)</f>
        <v>0</v>
      </c>
      <c r="BH477" s="115">
        <f>IF(O477="zníž. prenesená",K477,0)</f>
        <v>0</v>
      </c>
      <c r="BI477" s="115">
        <f>IF(O477="nulová",K477,0)</f>
        <v>0</v>
      </c>
      <c r="BJ477" s="19" t="s">
        <v>96</v>
      </c>
      <c r="BK477" s="200">
        <f>ROUND(P477*H477,3)</f>
        <v>0</v>
      </c>
      <c r="BL477" s="19" t="s">
        <v>464</v>
      </c>
      <c r="BM477" s="199" t="s">
        <v>1764</v>
      </c>
    </row>
    <row r="478" spans="1:65" s="14" customFormat="1" ht="11.25">
      <c r="B478" s="210"/>
      <c r="D478" s="202" t="s">
        <v>348</v>
      </c>
      <c r="E478" s="211" t="s">
        <v>1</v>
      </c>
      <c r="F478" s="212" t="s">
        <v>1765</v>
      </c>
      <c r="H478" s="211" t="s">
        <v>1</v>
      </c>
      <c r="I478" s="213"/>
      <c r="J478" s="213"/>
      <c r="M478" s="210"/>
      <c r="N478" s="214"/>
      <c r="O478" s="215"/>
      <c r="P478" s="215"/>
      <c r="Q478" s="215"/>
      <c r="R478" s="215"/>
      <c r="S478" s="215"/>
      <c r="T478" s="215"/>
      <c r="U478" s="215"/>
      <c r="V478" s="215"/>
      <c r="W478" s="215"/>
      <c r="X478" s="216"/>
      <c r="AT478" s="211" t="s">
        <v>348</v>
      </c>
      <c r="AU478" s="211" t="s">
        <v>96</v>
      </c>
      <c r="AV478" s="14" t="s">
        <v>90</v>
      </c>
      <c r="AW478" s="14" t="s">
        <v>4</v>
      </c>
      <c r="AX478" s="14" t="s">
        <v>83</v>
      </c>
      <c r="AY478" s="211" t="s">
        <v>329</v>
      </c>
    </row>
    <row r="479" spans="1:65" s="13" customFormat="1" ht="11.25">
      <c r="B479" s="201"/>
      <c r="D479" s="202" t="s">
        <v>348</v>
      </c>
      <c r="E479" s="203" t="s">
        <v>1</v>
      </c>
      <c r="F479" s="204" t="s">
        <v>1766</v>
      </c>
      <c r="H479" s="205">
        <v>3.75</v>
      </c>
      <c r="I479" s="206"/>
      <c r="J479" s="206"/>
      <c r="M479" s="201"/>
      <c r="N479" s="207"/>
      <c r="O479" s="208"/>
      <c r="P479" s="208"/>
      <c r="Q479" s="208"/>
      <c r="R479" s="208"/>
      <c r="S479" s="208"/>
      <c r="T479" s="208"/>
      <c r="U479" s="208"/>
      <c r="V479" s="208"/>
      <c r="W479" s="208"/>
      <c r="X479" s="209"/>
      <c r="AT479" s="203" t="s">
        <v>348</v>
      </c>
      <c r="AU479" s="203" t="s">
        <v>96</v>
      </c>
      <c r="AV479" s="13" t="s">
        <v>96</v>
      </c>
      <c r="AW479" s="13" t="s">
        <v>4</v>
      </c>
      <c r="AX479" s="13" t="s">
        <v>83</v>
      </c>
      <c r="AY479" s="203" t="s">
        <v>329</v>
      </c>
    </row>
    <row r="480" spans="1:65" s="14" customFormat="1" ht="11.25">
      <c r="B480" s="210"/>
      <c r="D480" s="202" t="s">
        <v>348</v>
      </c>
      <c r="E480" s="211" t="s">
        <v>1</v>
      </c>
      <c r="F480" s="212" t="s">
        <v>1767</v>
      </c>
      <c r="H480" s="211" t="s">
        <v>1</v>
      </c>
      <c r="I480" s="213"/>
      <c r="J480" s="213"/>
      <c r="M480" s="210"/>
      <c r="N480" s="214"/>
      <c r="O480" s="215"/>
      <c r="P480" s="215"/>
      <c r="Q480" s="215"/>
      <c r="R480" s="215"/>
      <c r="S480" s="215"/>
      <c r="T480" s="215"/>
      <c r="U480" s="215"/>
      <c r="V480" s="215"/>
      <c r="W480" s="215"/>
      <c r="X480" s="216"/>
      <c r="AT480" s="211" t="s">
        <v>348</v>
      </c>
      <c r="AU480" s="211" t="s">
        <v>96</v>
      </c>
      <c r="AV480" s="14" t="s">
        <v>90</v>
      </c>
      <c r="AW480" s="14" t="s">
        <v>4</v>
      </c>
      <c r="AX480" s="14" t="s">
        <v>83</v>
      </c>
      <c r="AY480" s="211" t="s">
        <v>329</v>
      </c>
    </row>
    <row r="481" spans="1:65" s="13" customFormat="1" ht="11.25">
      <c r="B481" s="201"/>
      <c r="D481" s="202" t="s">
        <v>348</v>
      </c>
      <c r="E481" s="203" t="s">
        <v>1</v>
      </c>
      <c r="F481" s="204" t="s">
        <v>1768</v>
      </c>
      <c r="H481" s="205">
        <v>21.187999999999999</v>
      </c>
      <c r="I481" s="206"/>
      <c r="J481" s="206"/>
      <c r="M481" s="201"/>
      <c r="N481" s="207"/>
      <c r="O481" s="208"/>
      <c r="P481" s="208"/>
      <c r="Q481" s="208"/>
      <c r="R481" s="208"/>
      <c r="S481" s="208"/>
      <c r="T481" s="208"/>
      <c r="U481" s="208"/>
      <c r="V481" s="208"/>
      <c r="W481" s="208"/>
      <c r="X481" s="209"/>
      <c r="AT481" s="203" t="s">
        <v>348</v>
      </c>
      <c r="AU481" s="203" t="s">
        <v>96</v>
      </c>
      <c r="AV481" s="13" t="s">
        <v>96</v>
      </c>
      <c r="AW481" s="13" t="s">
        <v>4</v>
      </c>
      <c r="AX481" s="13" t="s">
        <v>83</v>
      </c>
      <c r="AY481" s="203" t="s">
        <v>329</v>
      </c>
    </row>
    <row r="482" spans="1:65" s="15" customFormat="1" ht="11.25">
      <c r="B482" s="217"/>
      <c r="D482" s="202" t="s">
        <v>348</v>
      </c>
      <c r="E482" s="218" t="s">
        <v>1</v>
      </c>
      <c r="F482" s="219" t="s">
        <v>380</v>
      </c>
      <c r="H482" s="220">
        <v>24.937999999999999</v>
      </c>
      <c r="I482" s="221"/>
      <c r="J482" s="221"/>
      <c r="M482" s="217"/>
      <c r="N482" s="222"/>
      <c r="O482" s="223"/>
      <c r="P482" s="223"/>
      <c r="Q482" s="223"/>
      <c r="R482" s="223"/>
      <c r="S482" s="223"/>
      <c r="T482" s="223"/>
      <c r="U482" s="223"/>
      <c r="V482" s="223"/>
      <c r="W482" s="223"/>
      <c r="X482" s="224"/>
      <c r="AT482" s="218" t="s">
        <v>348</v>
      </c>
      <c r="AU482" s="218" t="s">
        <v>96</v>
      </c>
      <c r="AV482" s="15" t="s">
        <v>335</v>
      </c>
      <c r="AW482" s="15" t="s">
        <v>4</v>
      </c>
      <c r="AX482" s="15" t="s">
        <v>90</v>
      </c>
      <c r="AY482" s="218" t="s">
        <v>329</v>
      </c>
    </row>
    <row r="483" spans="1:65" s="2" customFormat="1" ht="44.25" customHeight="1">
      <c r="A483" s="37"/>
      <c r="B483" s="153"/>
      <c r="C483" s="187" t="s">
        <v>1121</v>
      </c>
      <c r="D483" s="187" t="s">
        <v>331</v>
      </c>
      <c r="E483" s="188" t="s">
        <v>1769</v>
      </c>
      <c r="F483" s="189" t="s">
        <v>1770</v>
      </c>
      <c r="G483" s="190" t="s">
        <v>334</v>
      </c>
      <c r="H483" s="191">
        <v>90.751000000000005</v>
      </c>
      <c r="I483" s="192"/>
      <c r="J483" s="192"/>
      <c r="K483" s="191">
        <f>ROUND(P483*H483,3)</f>
        <v>0</v>
      </c>
      <c r="L483" s="193"/>
      <c r="M483" s="38"/>
      <c r="N483" s="194" t="s">
        <v>1</v>
      </c>
      <c r="O483" s="195" t="s">
        <v>47</v>
      </c>
      <c r="P483" s="196">
        <f>I483+J483</f>
        <v>0</v>
      </c>
      <c r="Q483" s="196">
        <f>ROUND(I483*H483,3)</f>
        <v>0</v>
      </c>
      <c r="R483" s="196">
        <f>ROUND(J483*H483,3)</f>
        <v>0</v>
      </c>
      <c r="S483" s="66"/>
      <c r="T483" s="197">
        <f>S483*H483</f>
        <v>0</v>
      </c>
      <c r="U483" s="197">
        <v>4.4909999999999999E-2</v>
      </c>
      <c r="V483" s="197">
        <f>U483*H483</f>
        <v>4.0756274100000001</v>
      </c>
      <c r="W483" s="197">
        <v>0</v>
      </c>
      <c r="X483" s="198">
        <f>W483*H483</f>
        <v>0</v>
      </c>
      <c r="Y483" s="37"/>
      <c r="Z483" s="37"/>
      <c r="AA483" s="37"/>
      <c r="AB483" s="37"/>
      <c r="AC483" s="37"/>
      <c r="AD483" s="37"/>
      <c r="AE483" s="37"/>
      <c r="AR483" s="199" t="s">
        <v>464</v>
      </c>
      <c r="AT483" s="199" t="s">
        <v>331</v>
      </c>
      <c r="AU483" s="199" t="s">
        <v>96</v>
      </c>
      <c r="AY483" s="19" t="s">
        <v>329</v>
      </c>
      <c r="BE483" s="115">
        <f>IF(O483="základná",K483,0)</f>
        <v>0</v>
      </c>
      <c r="BF483" s="115">
        <f>IF(O483="znížená",K483,0)</f>
        <v>0</v>
      </c>
      <c r="BG483" s="115">
        <f>IF(O483="zákl. prenesená",K483,0)</f>
        <v>0</v>
      </c>
      <c r="BH483" s="115">
        <f>IF(O483="zníž. prenesená",K483,0)</f>
        <v>0</v>
      </c>
      <c r="BI483" s="115">
        <f>IF(O483="nulová",K483,0)</f>
        <v>0</v>
      </c>
      <c r="BJ483" s="19" t="s">
        <v>96</v>
      </c>
      <c r="BK483" s="200">
        <f>ROUND(P483*H483,3)</f>
        <v>0</v>
      </c>
      <c r="BL483" s="19" t="s">
        <v>464</v>
      </c>
      <c r="BM483" s="199" t="s">
        <v>1771</v>
      </c>
    </row>
    <row r="484" spans="1:65" s="14" customFormat="1" ht="11.25">
      <c r="B484" s="210"/>
      <c r="D484" s="202" t="s">
        <v>348</v>
      </c>
      <c r="E484" s="211" t="s">
        <v>1</v>
      </c>
      <c r="F484" s="212" t="s">
        <v>1772</v>
      </c>
      <c r="H484" s="211" t="s">
        <v>1</v>
      </c>
      <c r="I484" s="213"/>
      <c r="J484" s="213"/>
      <c r="M484" s="210"/>
      <c r="N484" s="214"/>
      <c r="O484" s="215"/>
      <c r="P484" s="215"/>
      <c r="Q484" s="215"/>
      <c r="R484" s="215"/>
      <c r="S484" s="215"/>
      <c r="T484" s="215"/>
      <c r="U484" s="215"/>
      <c r="V484" s="215"/>
      <c r="W484" s="215"/>
      <c r="X484" s="216"/>
      <c r="AT484" s="211" t="s">
        <v>348</v>
      </c>
      <c r="AU484" s="211" t="s">
        <v>96</v>
      </c>
      <c r="AV484" s="14" t="s">
        <v>90</v>
      </c>
      <c r="AW484" s="14" t="s">
        <v>4</v>
      </c>
      <c r="AX484" s="14" t="s">
        <v>83</v>
      </c>
      <c r="AY484" s="211" t="s">
        <v>329</v>
      </c>
    </row>
    <row r="485" spans="1:65" s="13" customFormat="1" ht="22.5">
      <c r="B485" s="201"/>
      <c r="D485" s="202" t="s">
        <v>348</v>
      </c>
      <c r="E485" s="203" t="s">
        <v>1</v>
      </c>
      <c r="F485" s="204" t="s">
        <v>1773</v>
      </c>
      <c r="H485" s="205">
        <v>52.125</v>
      </c>
      <c r="I485" s="206"/>
      <c r="J485" s="206"/>
      <c r="M485" s="201"/>
      <c r="N485" s="207"/>
      <c r="O485" s="208"/>
      <c r="P485" s="208"/>
      <c r="Q485" s="208"/>
      <c r="R485" s="208"/>
      <c r="S485" s="208"/>
      <c r="T485" s="208"/>
      <c r="U485" s="208"/>
      <c r="V485" s="208"/>
      <c r="W485" s="208"/>
      <c r="X485" s="209"/>
      <c r="AT485" s="203" t="s">
        <v>348</v>
      </c>
      <c r="AU485" s="203" t="s">
        <v>96</v>
      </c>
      <c r="AV485" s="13" t="s">
        <v>96</v>
      </c>
      <c r="AW485" s="13" t="s">
        <v>4</v>
      </c>
      <c r="AX485" s="13" t="s">
        <v>83</v>
      </c>
      <c r="AY485" s="203" t="s">
        <v>329</v>
      </c>
    </row>
    <row r="486" spans="1:65" s="14" customFormat="1" ht="11.25">
      <c r="B486" s="210"/>
      <c r="D486" s="202" t="s">
        <v>348</v>
      </c>
      <c r="E486" s="211" t="s">
        <v>1</v>
      </c>
      <c r="F486" s="212" t="s">
        <v>1774</v>
      </c>
      <c r="H486" s="211" t="s">
        <v>1</v>
      </c>
      <c r="I486" s="213"/>
      <c r="J486" s="213"/>
      <c r="M486" s="210"/>
      <c r="N486" s="214"/>
      <c r="O486" s="215"/>
      <c r="P486" s="215"/>
      <c r="Q486" s="215"/>
      <c r="R486" s="215"/>
      <c r="S486" s="215"/>
      <c r="T486" s="215"/>
      <c r="U486" s="215"/>
      <c r="V486" s="215"/>
      <c r="W486" s="215"/>
      <c r="X486" s="216"/>
      <c r="AT486" s="211" t="s">
        <v>348</v>
      </c>
      <c r="AU486" s="211" t="s">
        <v>96</v>
      </c>
      <c r="AV486" s="14" t="s">
        <v>90</v>
      </c>
      <c r="AW486" s="14" t="s">
        <v>4</v>
      </c>
      <c r="AX486" s="14" t="s">
        <v>83</v>
      </c>
      <c r="AY486" s="211" t="s">
        <v>329</v>
      </c>
    </row>
    <row r="487" spans="1:65" s="13" customFormat="1" ht="11.25">
      <c r="B487" s="201"/>
      <c r="D487" s="202" t="s">
        <v>348</v>
      </c>
      <c r="E487" s="203" t="s">
        <v>1</v>
      </c>
      <c r="F487" s="204" t="s">
        <v>1775</v>
      </c>
      <c r="H487" s="205">
        <v>14.063000000000001</v>
      </c>
      <c r="I487" s="206"/>
      <c r="J487" s="206"/>
      <c r="M487" s="201"/>
      <c r="N487" s="207"/>
      <c r="O487" s="208"/>
      <c r="P487" s="208"/>
      <c r="Q487" s="208"/>
      <c r="R487" s="208"/>
      <c r="S487" s="208"/>
      <c r="T487" s="208"/>
      <c r="U487" s="208"/>
      <c r="V487" s="208"/>
      <c r="W487" s="208"/>
      <c r="X487" s="209"/>
      <c r="AT487" s="203" t="s">
        <v>348</v>
      </c>
      <c r="AU487" s="203" t="s">
        <v>96</v>
      </c>
      <c r="AV487" s="13" t="s">
        <v>96</v>
      </c>
      <c r="AW487" s="13" t="s">
        <v>4</v>
      </c>
      <c r="AX487" s="13" t="s">
        <v>83</v>
      </c>
      <c r="AY487" s="203" t="s">
        <v>329</v>
      </c>
    </row>
    <row r="488" spans="1:65" s="14" customFormat="1" ht="11.25">
      <c r="B488" s="210"/>
      <c r="D488" s="202" t="s">
        <v>348</v>
      </c>
      <c r="E488" s="211" t="s">
        <v>1</v>
      </c>
      <c r="F488" s="212" t="s">
        <v>1767</v>
      </c>
      <c r="H488" s="211" t="s">
        <v>1</v>
      </c>
      <c r="I488" s="213"/>
      <c r="J488" s="213"/>
      <c r="M488" s="210"/>
      <c r="N488" s="214"/>
      <c r="O488" s="215"/>
      <c r="P488" s="215"/>
      <c r="Q488" s="215"/>
      <c r="R488" s="215"/>
      <c r="S488" s="215"/>
      <c r="T488" s="215"/>
      <c r="U488" s="215"/>
      <c r="V488" s="215"/>
      <c r="W488" s="215"/>
      <c r="X488" s="216"/>
      <c r="AT488" s="211" t="s">
        <v>348</v>
      </c>
      <c r="AU488" s="211" t="s">
        <v>96</v>
      </c>
      <c r="AV488" s="14" t="s">
        <v>90</v>
      </c>
      <c r="AW488" s="14" t="s">
        <v>4</v>
      </c>
      <c r="AX488" s="14" t="s">
        <v>83</v>
      </c>
      <c r="AY488" s="211" t="s">
        <v>329</v>
      </c>
    </row>
    <row r="489" spans="1:65" s="13" customFormat="1" ht="11.25">
      <c r="B489" s="201"/>
      <c r="D489" s="202" t="s">
        <v>348</v>
      </c>
      <c r="E489" s="203" t="s">
        <v>1</v>
      </c>
      <c r="F489" s="204" t="s">
        <v>1776</v>
      </c>
      <c r="H489" s="205">
        <v>24.562999999999999</v>
      </c>
      <c r="I489" s="206"/>
      <c r="J489" s="206"/>
      <c r="M489" s="201"/>
      <c r="N489" s="207"/>
      <c r="O489" s="208"/>
      <c r="P489" s="208"/>
      <c r="Q489" s="208"/>
      <c r="R489" s="208"/>
      <c r="S489" s="208"/>
      <c r="T489" s="208"/>
      <c r="U489" s="208"/>
      <c r="V489" s="208"/>
      <c r="W489" s="208"/>
      <c r="X489" s="209"/>
      <c r="AT489" s="203" t="s">
        <v>348</v>
      </c>
      <c r="AU489" s="203" t="s">
        <v>96</v>
      </c>
      <c r="AV489" s="13" t="s">
        <v>96</v>
      </c>
      <c r="AW489" s="13" t="s">
        <v>4</v>
      </c>
      <c r="AX489" s="13" t="s">
        <v>83</v>
      </c>
      <c r="AY489" s="203" t="s">
        <v>329</v>
      </c>
    </row>
    <row r="490" spans="1:65" s="15" customFormat="1" ht="11.25">
      <c r="B490" s="217"/>
      <c r="D490" s="202" t="s">
        <v>348</v>
      </c>
      <c r="E490" s="218" t="s">
        <v>1</v>
      </c>
      <c r="F490" s="219" t="s">
        <v>380</v>
      </c>
      <c r="H490" s="220">
        <v>90.751000000000005</v>
      </c>
      <c r="I490" s="221"/>
      <c r="J490" s="221"/>
      <c r="M490" s="217"/>
      <c r="N490" s="222"/>
      <c r="O490" s="223"/>
      <c r="P490" s="223"/>
      <c r="Q490" s="223"/>
      <c r="R490" s="223"/>
      <c r="S490" s="223"/>
      <c r="T490" s="223"/>
      <c r="U490" s="223"/>
      <c r="V490" s="223"/>
      <c r="W490" s="223"/>
      <c r="X490" s="224"/>
      <c r="AT490" s="218" t="s">
        <v>348</v>
      </c>
      <c r="AU490" s="218" t="s">
        <v>96</v>
      </c>
      <c r="AV490" s="15" t="s">
        <v>335</v>
      </c>
      <c r="AW490" s="15" t="s">
        <v>4</v>
      </c>
      <c r="AX490" s="15" t="s">
        <v>90</v>
      </c>
      <c r="AY490" s="218" t="s">
        <v>329</v>
      </c>
    </row>
    <row r="491" spans="1:65" s="2" customFormat="1" ht="37.9" customHeight="1">
      <c r="A491" s="37"/>
      <c r="B491" s="153"/>
      <c r="C491" s="187" t="s">
        <v>1126</v>
      </c>
      <c r="D491" s="187" t="s">
        <v>331</v>
      </c>
      <c r="E491" s="188" t="s">
        <v>1777</v>
      </c>
      <c r="F491" s="189" t="s">
        <v>1778</v>
      </c>
      <c r="G491" s="190" t="s">
        <v>334</v>
      </c>
      <c r="H491" s="191">
        <v>92.07</v>
      </c>
      <c r="I491" s="192"/>
      <c r="J491" s="192"/>
      <c r="K491" s="191">
        <f>ROUND(P491*H491,3)</f>
        <v>0</v>
      </c>
      <c r="L491" s="193"/>
      <c r="M491" s="38"/>
      <c r="N491" s="194" t="s">
        <v>1</v>
      </c>
      <c r="O491" s="195" t="s">
        <v>47</v>
      </c>
      <c r="P491" s="196">
        <f>I491+J491</f>
        <v>0</v>
      </c>
      <c r="Q491" s="196">
        <f>ROUND(I491*H491,3)</f>
        <v>0</v>
      </c>
      <c r="R491" s="196">
        <f>ROUND(J491*H491,3)</f>
        <v>0</v>
      </c>
      <c r="S491" s="66"/>
      <c r="T491" s="197">
        <f>S491*H491</f>
        <v>0</v>
      </c>
      <c r="U491" s="197">
        <v>8.1200000000000005E-3</v>
      </c>
      <c r="V491" s="197">
        <f>U491*H491</f>
        <v>0.74760839999999995</v>
      </c>
      <c r="W491" s="197">
        <v>0</v>
      </c>
      <c r="X491" s="198">
        <f>W491*H491</f>
        <v>0</v>
      </c>
      <c r="Y491" s="37"/>
      <c r="Z491" s="37"/>
      <c r="AA491" s="37"/>
      <c r="AB491" s="37"/>
      <c r="AC491" s="37"/>
      <c r="AD491" s="37"/>
      <c r="AE491" s="37"/>
      <c r="AR491" s="199" t="s">
        <v>464</v>
      </c>
      <c r="AT491" s="199" t="s">
        <v>331</v>
      </c>
      <c r="AU491" s="199" t="s">
        <v>96</v>
      </c>
      <c r="AY491" s="19" t="s">
        <v>329</v>
      </c>
      <c r="BE491" s="115">
        <f>IF(O491="základná",K491,0)</f>
        <v>0</v>
      </c>
      <c r="BF491" s="115">
        <f>IF(O491="znížená",K491,0)</f>
        <v>0</v>
      </c>
      <c r="BG491" s="115">
        <f>IF(O491="zákl. prenesená",K491,0)</f>
        <v>0</v>
      </c>
      <c r="BH491" s="115">
        <f>IF(O491="zníž. prenesená",K491,0)</f>
        <v>0</v>
      </c>
      <c r="BI491" s="115">
        <f>IF(O491="nulová",K491,0)</f>
        <v>0</v>
      </c>
      <c r="BJ491" s="19" t="s">
        <v>96</v>
      </c>
      <c r="BK491" s="200">
        <f>ROUND(P491*H491,3)</f>
        <v>0</v>
      </c>
      <c r="BL491" s="19" t="s">
        <v>464</v>
      </c>
      <c r="BM491" s="199" t="s">
        <v>1779</v>
      </c>
    </row>
    <row r="492" spans="1:65" s="14" customFormat="1" ht="11.25">
      <c r="B492" s="210"/>
      <c r="D492" s="202" t="s">
        <v>348</v>
      </c>
      <c r="E492" s="211" t="s">
        <v>1</v>
      </c>
      <c r="F492" s="212" t="s">
        <v>1780</v>
      </c>
      <c r="H492" s="211" t="s">
        <v>1</v>
      </c>
      <c r="I492" s="213"/>
      <c r="J492" s="213"/>
      <c r="M492" s="210"/>
      <c r="N492" s="214"/>
      <c r="O492" s="215"/>
      <c r="P492" s="215"/>
      <c r="Q492" s="215"/>
      <c r="R492" s="215"/>
      <c r="S492" s="215"/>
      <c r="T492" s="215"/>
      <c r="U492" s="215"/>
      <c r="V492" s="215"/>
      <c r="W492" s="215"/>
      <c r="X492" s="216"/>
      <c r="AT492" s="211" t="s">
        <v>348</v>
      </c>
      <c r="AU492" s="211" t="s">
        <v>96</v>
      </c>
      <c r="AV492" s="14" t="s">
        <v>90</v>
      </c>
      <c r="AW492" s="14" t="s">
        <v>4</v>
      </c>
      <c r="AX492" s="14" t="s">
        <v>83</v>
      </c>
      <c r="AY492" s="211" t="s">
        <v>329</v>
      </c>
    </row>
    <row r="493" spans="1:65" s="13" customFormat="1" ht="11.25">
      <c r="B493" s="201"/>
      <c r="D493" s="202" t="s">
        <v>348</v>
      </c>
      <c r="E493" s="203" t="s">
        <v>1</v>
      </c>
      <c r="F493" s="204" t="s">
        <v>1781</v>
      </c>
      <c r="H493" s="205">
        <v>11.55</v>
      </c>
      <c r="I493" s="206"/>
      <c r="J493" s="206"/>
      <c r="M493" s="201"/>
      <c r="N493" s="207"/>
      <c r="O493" s="208"/>
      <c r="P493" s="208"/>
      <c r="Q493" s="208"/>
      <c r="R493" s="208"/>
      <c r="S493" s="208"/>
      <c r="T493" s="208"/>
      <c r="U493" s="208"/>
      <c r="V493" s="208"/>
      <c r="W493" s="208"/>
      <c r="X493" s="209"/>
      <c r="AT493" s="203" t="s">
        <v>348</v>
      </c>
      <c r="AU493" s="203" t="s">
        <v>96</v>
      </c>
      <c r="AV493" s="13" t="s">
        <v>96</v>
      </c>
      <c r="AW493" s="13" t="s">
        <v>4</v>
      </c>
      <c r="AX493" s="13" t="s">
        <v>83</v>
      </c>
      <c r="AY493" s="203" t="s">
        <v>329</v>
      </c>
    </row>
    <row r="494" spans="1:65" s="13" customFormat="1" ht="11.25">
      <c r="B494" s="201"/>
      <c r="D494" s="202" t="s">
        <v>348</v>
      </c>
      <c r="E494" s="203" t="s">
        <v>1</v>
      </c>
      <c r="F494" s="204" t="s">
        <v>1782</v>
      </c>
      <c r="H494" s="205">
        <v>14.8</v>
      </c>
      <c r="I494" s="206"/>
      <c r="J494" s="206"/>
      <c r="M494" s="201"/>
      <c r="N494" s="207"/>
      <c r="O494" s="208"/>
      <c r="P494" s="208"/>
      <c r="Q494" s="208"/>
      <c r="R494" s="208"/>
      <c r="S494" s="208"/>
      <c r="T494" s="208"/>
      <c r="U494" s="208"/>
      <c r="V494" s="208"/>
      <c r="W494" s="208"/>
      <c r="X494" s="209"/>
      <c r="AT494" s="203" t="s">
        <v>348</v>
      </c>
      <c r="AU494" s="203" t="s">
        <v>96</v>
      </c>
      <c r="AV494" s="13" t="s">
        <v>96</v>
      </c>
      <c r="AW494" s="13" t="s">
        <v>4</v>
      </c>
      <c r="AX494" s="13" t="s">
        <v>83</v>
      </c>
      <c r="AY494" s="203" t="s">
        <v>329</v>
      </c>
    </row>
    <row r="495" spans="1:65" s="13" customFormat="1" ht="11.25">
      <c r="B495" s="201"/>
      <c r="D495" s="202" t="s">
        <v>348</v>
      </c>
      <c r="E495" s="203" t="s">
        <v>1</v>
      </c>
      <c r="F495" s="204" t="s">
        <v>1783</v>
      </c>
      <c r="H495" s="205">
        <v>65.72</v>
      </c>
      <c r="I495" s="206"/>
      <c r="J495" s="206"/>
      <c r="M495" s="201"/>
      <c r="N495" s="207"/>
      <c r="O495" s="208"/>
      <c r="P495" s="208"/>
      <c r="Q495" s="208"/>
      <c r="R495" s="208"/>
      <c r="S495" s="208"/>
      <c r="T495" s="208"/>
      <c r="U495" s="208"/>
      <c r="V495" s="208"/>
      <c r="W495" s="208"/>
      <c r="X495" s="209"/>
      <c r="AT495" s="203" t="s">
        <v>348</v>
      </c>
      <c r="AU495" s="203" t="s">
        <v>96</v>
      </c>
      <c r="AV495" s="13" t="s">
        <v>96</v>
      </c>
      <c r="AW495" s="13" t="s">
        <v>4</v>
      </c>
      <c r="AX495" s="13" t="s">
        <v>83</v>
      </c>
      <c r="AY495" s="203" t="s">
        <v>329</v>
      </c>
    </row>
    <row r="496" spans="1:65" s="15" customFormat="1" ht="11.25">
      <c r="B496" s="217"/>
      <c r="D496" s="202" t="s">
        <v>348</v>
      </c>
      <c r="E496" s="218" t="s">
        <v>1</v>
      </c>
      <c r="F496" s="219" t="s">
        <v>380</v>
      </c>
      <c r="H496" s="220">
        <v>92.07</v>
      </c>
      <c r="I496" s="221"/>
      <c r="J496" s="221"/>
      <c r="M496" s="217"/>
      <c r="N496" s="222"/>
      <c r="O496" s="223"/>
      <c r="P496" s="223"/>
      <c r="Q496" s="223"/>
      <c r="R496" s="223"/>
      <c r="S496" s="223"/>
      <c r="T496" s="223"/>
      <c r="U496" s="223"/>
      <c r="V496" s="223"/>
      <c r="W496" s="223"/>
      <c r="X496" s="224"/>
      <c r="AT496" s="218" t="s">
        <v>348</v>
      </c>
      <c r="AU496" s="218" t="s">
        <v>96</v>
      </c>
      <c r="AV496" s="15" t="s">
        <v>335</v>
      </c>
      <c r="AW496" s="15" t="s">
        <v>4</v>
      </c>
      <c r="AX496" s="15" t="s">
        <v>90</v>
      </c>
      <c r="AY496" s="218" t="s">
        <v>329</v>
      </c>
    </row>
    <row r="497" spans="1:65" s="2" customFormat="1" ht="21.75" customHeight="1">
      <c r="A497" s="37"/>
      <c r="B497" s="153"/>
      <c r="C497" s="187" t="s">
        <v>1132</v>
      </c>
      <c r="D497" s="187" t="s">
        <v>331</v>
      </c>
      <c r="E497" s="188" t="s">
        <v>1784</v>
      </c>
      <c r="F497" s="189" t="s">
        <v>1785</v>
      </c>
      <c r="G497" s="190" t="s">
        <v>334</v>
      </c>
      <c r="H497" s="191">
        <v>231.82</v>
      </c>
      <c r="I497" s="192"/>
      <c r="J497" s="192"/>
      <c r="K497" s="191">
        <f>ROUND(P497*H497,3)</f>
        <v>0</v>
      </c>
      <c r="L497" s="193"/>
      <c r="M497" s="38"/>
      <c r="N497" s="194" t="s">
        <v>1</v>
      </c>
      <c r="O497" s="195" t="s">
        <v>47</v>
      </c>
      <c r="P497" s="196">
        <f>I497+J497</f>
        <v>0</v>
      </c>
      <c r="Q497" s="196">
        <f>ROUND(I497*H497,3)</f>
        <v>0</v>
      </c>
      <c r="R497" s="196">
        <f>ROUND(J497*H497,3)</f>
        <v>0</v>
      </c>
      <c r="S497" s="66"/>
      <c r="T497" s="197">
        <f>S497*H497</f>
        <v>0</v>
      </c>
      <c r="U497" s="197">
        <v>1.217E-2</v>
      </c>
      <c r="V497" s="197">
        <f>U497*H497</f>
        <v>2.8212494000000001</v>
      </c>
      <c r="W497" s="197">
        <v>0</v>
      </c>
      <c r="X497" s="198">
        <f>W497*H497</f>
        <v>0</v>
      </c>
      <c r="Y497" s="37"/>
      <c r="Z497" s="37"/>
      <c r="AA497" s="37"/>
      <c r="AB497" s="37"/>
      <c r="AC497" s="37"/>
      <c r="AD497" s="37"/>
      <c r="AE497" s="37"/>
      <c r="AR497" s="199" t="s">
        <v>464</v>
      </c>
      <c r="AT497" s="199" t="s">
        <v>331</v>
      </c>
      <c r="AU497" s="199" t="s">
        <v>96</v>
      </c>
      <c r="AY497" s="19" t="s">
        <v>329</v>
      </c>
      <c r="BE497" s="115">
        <f>IF(O497="základná",K497,0)</f>
        <v>0</v>
      </c>
      <c r="BF497" s="115">
        <f>IF(O497="znížená",K497,0)</f>
        <v>0</v>
      </c>
      <c r="BG497" s="115">
        <f>IF(O497="zákl. prenesená",K497,0)</f>
        <v>0</v>
      </c>
      <c r="BH497" s="115">
        <f>IF(O497="zníž. prenesená",K497,0)</f>
        <v>0</v>
      </c>
      <c r="BI497" s="115">
        <f>IF(O497="nulová",K497,0)</f>
        <v>0</v>
      </c>
      <c r="BJ497" s="19" t="s">
        <v>96</v>
      </c>
      <c r="BK497" s="200">
        <f>ROUND(P497*H497,3)</f>
        <v>0</v>
      </c>
      <c r="BL497" s="19" t="s">
        <v>464</v>
      </c>
      <c r="BM497" s="199" t="s">
        <v>1786</v>
      </c>
    </row>
    <row r="498" spans="1:65" s="14" customFormat="1" ht="11.25">
      <c r="B498" s="210"/>
      <c r="D498" s="202" t="s">
        <v>348</v>
      </c>
      <c r="E498" s="211" t="s">
        <v>1</v>
      </c>
      <c r="F498" s="212" t="s">
        <v>1787</v>
      </c>
      <c r="H498" s="211" t="s">
        <v>1</v>
      </c>
      <c r="I498" s="213"/>
      <c r="J498" s="213"/>
      <c r="M498" s="210"/>
      <c r="N498" s="214"/>
      <c r="O498" s="215"/>
      <c r="P498" s="215"/>
      <c r="Q498" s="215"/>
      <c r="R498" s="215"/>
      <c r="S498" s="215"/>
      <c r="T498" s="215"/>
      <c r="U498" s="215"/>
      <c r="V498" s="215"/>
      <c r="W498" s="215"/>
      <c r="X498" s="216"/>
      <c r="AT498" s="211" t="s">
        <v>348</v>
      </c>
      <c r="AU498" s="211" t="s">
        <v>96</v>
      </c>
      <c r="AV498" s="14" t="s">
        <v>90</v>
      </c>
      <c r="AW498" s="14" t="s">
        <v>4</v>
      </c>
      <c r="AX498" s="14" t="s">
        <v>83</v>
      </c>
      <c r="AY498" s="211" t="s">
        <v>329</v>
      </c>
    </row>
    <row r="499" spans="1:65" s="13" customFormat="1" ht="11.25">
      <c r="B499" s="201"/>
      <c r="D499" s="202" t="s">
        <v>348</v>
      </c>
      <c r="E499" s="203" t="s">
        <v>1</v>
      </c>
      <c r="F499" s="204" t="s">
        <v>1788</v>
      </c>
      <c r="H499" s="205">
        <v>4.42</v>
      </c>
      <c r="I499" s="206"/>
      <c r="J499" s="206"/>
      <c r="M499" s="201"/>
      <c r="N499" s="207"/>
      <c r="O499" s="208"/>
      <c r="P499" s="208"/>
      <c r="Q499" s="208"/>
      <c r="R499" s="208"/>
      <c r="S499" s="208"/>
      <c r="T499" s="208"/>
      <c r="U499" s="208"/>
      <c r="V499" s="208"/>
      <c r="W499" s="208"/>
      <c r="X499" s="209"/>
      <c r="AT499" s="203" t="s">
        <v>348</v>
      </c>
      <c r="AU499" s="203" t="s">
        <v>96</v>
      </c>
      <c r="AV499" s="13" t="s">
        <v>96</v>
      </c>
      <c r="AW499" s="13" t="s">
        <v>4</v>
      </c>
      <c r="AX499" s="13" t="s">
        <v>83</v>
      </c>
      <c r="AY499" s="203" t="s">
        <v>329</v>
      </c>
    </row>
    <row r="500" spans="1:65" s="13" customFormat="1" ht="11.25">
      <c r="B500" s="201"/>
      <c r="D500" s="202" t="s">
        <v>348</v>
      </c>
      <c r="E500" s="203" t="s">
        <v>1</v>
      </c>
      <c r="F500" s="204" t="s">
        <v>1789</v>
      </c>
      <c r="H500" s="205">
        <v>5.44</v>
      </c>
      <c r="I500" s="206"/>
      <c r="J500" s="206"/>
      <c r="M500" s="201"/>
      <c r="N500" s="207"/>
      <c r="O500" s="208"/>
      <c r="P500" s="208"/>
      <c r="Q500" s="208"/>
      <c r="R500" s="208"/>
      <c r="S500" s="208"/>
      <c r="T500" s="208"/>
      <c r="U500" s="208"/>
      <c r="V500" s="208"/>
      <c r="W500" s="208"/>
      <c r="X500" s="209"/>
      <c r="AT500" s="203" t="s">
        <v>348</v>
      </c>
      <c r="AU500" s="203" t="s">
        <v>96</v>
      </c>
      <c r="AV500" s="13" t="s">
        <v>96</v>
      </c>
      <c r="AW500" s="13" t="s">
        <v>4</v>
      </c>
      <c r="AX500" s="13" t="s">
        <v>83</v>
      </c>
      <c r="AY500" s="203" t="s">
        <v>329</v>
      </c>
    </row>
    <row r="501" spans="1:65" s="13" customFormat="1" ht="11.25">
      <c r="B501" s="201"/>
      <c r="D501" s="202" t="s">
        <v>348</v>
      </c>
      <c r="E501" s="203" t="s">
        <v>1</v>
      </c>
      <c r="F501" s="204" t="s">
        <v>1790</v>
      </c>
      <c r="H501" s="205">
        <v>1.1499999999999999</v>
      </c>
      <c r="I501" s="206"/>
      <c r="J501" s="206"/>
      <c r="M501" s="201"/>
      <c r="N501" s="207"/>
      <c r="O501" s="208"/>
      <c r="P501" s="208"/>
      <c r="Q501" s="208"/>
      <c r="R501" s="208"/>
      <c r="S501" s="208"/>
      <c r="T501" s="208"/>
      <c r="U501" s="208"/>
      <c r="V501" s="208"/>
      <c r="W501" s="208"/>
      <c r="X501" s="209"/>
      <c r="AT501" s="203" t="s">
        <v>348</v>
      </c>
      <c r="AU501" s="203" t="s">
        <v>96</v>
      </c>
      <c r="AV501" s="13" t="s">
        <v>96</v>
      </c>
      <c r="AW501" s="13" t="s">
        <v>4</v>
      </c>
      <c r="AX501" s="13" t="s">
        <v>83</v>
      </c>
      <c r="AY501" s="203" t="s">
        <v>329</v>
      </c>
    </row>
    <row r="502" spans="1:65" s="13" customFormat="1" ht="11.25">
      <c r="B502" s="201"/>
      <c r="D502" s="202" t="s">
        <v>348</v>
      </c>
      <c r="E502" s="203" t="s">
        <v>1</v>
      </c>
      <c r="F502" s="204" t="s">
        <v>1791</v>
      </c>
      <c r="H502" s="205">
        <v>6.03</v>
      </c>
      <c r="I502" s="206"/>
      <c r="J502" s="206"/>
      <c r="M502" s="201"/>
      <c r="N502" s="207"/>
      <c r="O502" s="208"/>
      <c r="P502" s="208"/>
      <c r="Q502" s="208"/>
      <c r="R502" s="208"/>
      <c r="S502" s="208"/>
      <c r="T502" s="208"/>
      <c r="U502" s="208"/>
      <c r="V502" s="208"/>
      <c r="W502" s="208"/>
      <c r="X502" s="209"/>
      <c r="AT502" s="203" t="s">
        <v>348</v>
      </c>
      <c r="AU502" s="203" t="s">
        <v>96</v>
      </c>
      <c r="AV502" s="13" t="s">
        <v>96</v>
      </c>
      <c r="AW502" s="13" t="s">
        <v>4</v>
      </c>
      <c r="AX502" s="13" t="s">
        <v>83</v>
      </c>
      <c r="AY502" s="203" t="s">
        <v>329</v>
      </c>
    </row>
    <row r="503" spans="1:65" s="13" customFormat="1" ht="11.25">
      <c r="B503" s="201"/>
      <c r="D503" s="202" t="s">
        <v>348</v>
      </c>
      <c r="E503" s="203" t="s">
        <v>1</v>
      </c>
      <c r="F503" s="204" t="s">
        <v>1792</v>
      </c>
      <c r="H503" s="205">
        <v>2.78</v>
      </c>
      <c r="I503" s="206"/>
      <c r="J503" s="206"/>
      <c r="M503" s="201"/>
      <c r="N503" s="207"/>
      <c r="O503" s="208"/>
      <c r="P503" s="208"/>
      <c r="Q503" s="208"/>
      <c r="R503" s="208"/>
      <c r="S503" s="208"/>
      <c r="T503" s="208"/>
      <c r="U503" s="208"/>
      <c r="V503" s="208"/>
      <c r="W503" s="208"/>
      <c r="X503" s="209"/>
      <c r="AT503" s="203" t="s">
        <v>348</v>
      </c>
      <c r="AU503" s="203" t="s">
        <v>96</v>
      </c>
      <c r="AV503" s="13" t="s">
        <v>96</v>
      </c>
      <c r="AW503" s="13" t="s">
        <v>4</v>
      </c>
      <c r="AX503" s="13" t="s">
        <v>83</v>
      </c>
      <c r="AY503" s="203" t="s">
        <v>329</v>
      </c>
    </row>
    <row r="504" spans="1:65" s="13" customFormat="1" ht="11.25">
      <c r="B504" s="201"/>
      <c r="D504" s="202" t="s">
        <v>348</v>
      </c>
      <c r="E504" s="203" t="s">
        <v>1</v>
      </c>
      <c r="F504" s="204" t="s">
        <v>1793</v>
      </c>
      <c r="H504" s="205">
        <v>22.6</v>
      </c>
      <c r="I504" s="206"/>
      <c r="J504" s="206"/>
      <c r="M504" s="201"/>
      <c r="N504" s="207"/>
      <c r="O504" s="208"/>
      <c r="P504" s="208"/>
      <c r="Q504" s="208"/>
      <c r="R504" s="208"/>
      <c r="S504" s="208"/>
      <c r="T504" s="208"/>
      <c r="U504" s="208"/>
      <c r="V504" s="208"/>
      <c r="W504" s="208"/>
      <c r="X504" s="209"/>
      <c r="AT504" s="203" t="s">
        <v>348</v>
      </c>
      <c r="AU504" s="203" t="s">
        <v>96</v>
      </c>
      <c r="AV504" s="13" t="s">
        <v>96</v>
      </c>
      <c r="AW504" s="13" t="s">
        <v>4</v>
      </c>
      <c r="AX504" s="13" t="s">
        <v>83</v>
      </c>
      <c r="AY504" s="203" t="s">
        <v>329</v>
      </c>
    </row>
    <row r="505" spans="1:65" s="13" customFormat="1" ht="11.25">
      <c r="B505" s="201"/>
      <c r="D505" s="202" t="s">
        <v>348</v>
      </c>
      <c r="E505" s="203" t="s">
        <v>1</v>
      </c>
      <c r="F505" s="204" t="s">
        <v>1794</v>
      </c>
      <c r="H505" s="205">
        <v>17.46</v>
      </c>
      <c r="I505" s="206"/>
      <c r="J505" s="206"/>
      <c r="M505" s="201"/>
      <c r="N505" s="207"/>
      <c r="O505" s="208"/>
      <c r="P505" s="208"/>
      <c r="Q505" s="208"/>
      <c r="R505" s="208"/>
      <c r="S505" s="208"/>
      <c r="T505" s="208"/>
      <c r="U505" s="208"/>
      <c r="V505" s="208"/>
      <c r="W505" s="208"/>
      <c r="X505" s="209"/>
      <c r="AT505" s="203" t="s">
        <v>348</v>
      </c>
      <c r="AU505" s="203" t="s">
        <v>96</v>
      </c>
      <c r="AV505" s="13" t="s">
        <v>96</v>
      </c>
      <c r="AW505" s="13" t="s">
        <v>4</v>
      </c>
      <c r="AX505" s="13" t="s">
        <v>83</v>
      </c>
      <c r="AY505" s="203" t="s">
        <v>329</v>
      </c>
    </row>
    <row r="506" spans="1:65" s="13" customFormat="1" ht="11.25">
      <c r="B506" s="201"/>
      <c r="D506" s="202" t="s">
        <v>348</v>
      </c>
      <c r="E506" s="203" t="s">
        <v>1</v>
      </c>
      <c r="F506" s="204" t="s">
        <v>1795</v>
      </c>
      <c r="H506" s="205">
        <v>4.05</v>
      </c>
      <c r="I506" s="206"/>
      <c r="J506" s="206"/>
      <c r="M506" s="201"/>
      <c r="N506" s="207"/>
      <c r="O506" s="208"/>
      <c r="P506" s="208"/>
      <c r="Q506" s="208"/>
      <c r="R506" s="208"/>
      <c r="S506" s="208"/>
      <c r="T506" s="208"/>
      <c r="U506" s="208"/>
      <c r="V506" s="208"/>
      <c r="W506" s="208"/>
      <c r="X506" s="209"/>
      <c r="AT506" s="203" t="s">
        <v>348</v>
      </c>
      <c r="AU506" s="203" t="s">
        <v>96</v>
      </c>
      <c r="AV506" s="13" t="s">
        <v>96</v>
      </c>
      <c r="AW506" s="13" t="s">
        <v>4</v>
      </c>
      <c r="AX506" s="13" t="s">
        <v>83</v>
      </c>
      <c r="AY506" s="203" t="s">
        <v>329</v>
      </c>
    </row>
    <row r="507" spans="1:65" s="13" customFormat="1" ht="11.25">
      <c r="B507" s="201"/>
      <c r="D507" s="202" t="s">
        <v>348</v>
      </c>
      <c r="E507" s="203" t="s">
        <v>1</v>
      </c>
      <c r="F507" s="204" t="s">
        <v>1796</v>
      </c>
      <c r="H507" s="205">
        <v>3.23</v>
      </c>
      <c r="I507" s="206"/>
      <c r="J507" s="206"/>
      <c r="M507" s="201"/>
      <c r="N507" s="207"/>
      <c r="O507" s="208"/>
      <c r="P507" s="208"/>
      <c r="Q507" s="208"/>
      <c r="R507" s="208"/>
      <c r="S507" s="208"/>
      <c r="T507" s="208"/>
      <c r="U507" s="208"/>
      <c r="V507" s="208"/>
      <c r="W507" s="208"/>
      <c r="X507" s="209"/>
      <c r="AT507" s="203" t="s">
        <v>348</v>
      </c>
      <c r="AU507" s="203" t="s">
        <v>96</v>
      </c>
      <c r="AV507" s="13" t="s">
        <v>96</v>
      </c>
      <c r="AW507" s="13" t="s">
        <v>4</v>
      </c>
      <c r="AX507" s="13" t="s">
        <v>83</v>
      </c>
      <c r="AY507" s="203" t="s">
        <v>329</v>
      </c>
    </row>
    <row r="508" spans="1:65" s="13" customFormat="1" ht="11.25">
      <c r="B508" s="201"/>
      <c r="D508" s="202" t="s">
        <v>348</v>
      </c>
      <c r="E508" s="203" t="s">
        <v>1</v>
      </c>
      <c r="F508" s="204" t="s">
        <v>1797</v>
      </c>
      <c r="H508" s="205">
        <v>16.87</v>
      </c>
      <c r="I508" s="206"/>
      <c r="J508" s="206"/>
      <c r="M508" s="201"/>
      <c r="N508" s="207"/>
      <c r="O508" s="208"/>
      <c r="P508" s="208"/>
      <c r="Q508" s="208"/>
      <c r="R508" s="208"/>
      <c r="S508" s="208"/>
      <c r="T508" s="208"/>
      <c r="U508" s="208"/>
      <c r="V508" s="208"/>
      <c r="W508" s="208"/>
      <c r="X508" s="209"/>
      <c r="AT508" s="203" t="s">
        <v>348</v>
      </c>
      <c r="AU508" s="203" t="s">
        <v>96</v>
      </c>
      <c r="AV508" s="13" t="s">
        <v>96</v>
      </c>
      <c r="AW508" s="13" t="s">
        <v>4</v>
      </c>
      <c r="AX508" s="13" t="s">
        <v>83</v>
      </c>
      <c r="AY508" s="203" t="s">
        <v>329</v>
      </c>
    </row>
    <row r="509" spans="1:65" s="14" customFormat="1" ht="11.25">
      <c r="B509" s="210"/>
      <c r="D509" s="202" t="s">
        <v>348</v>
      </c>
      <c r="E509" s="211" t="s">
        <v>1</v>
      </c>
      <c r="F509" s="212" t="s">
        <v>1798</v>
      </c>
      <c r="H509" s="211" t="s">
        <v>1</v>
      </c>
      <c r="I509" s="213"/>
      <c r="J509" s="213"/>
      <c r="M509" s="210"/>
      <c r="N509" s="214"/>
      <c r="O509" s="215"/>
      <c r="P509" s="215"/>
      <c r="Q509" s="215"/>
      <c r="R509" s="215"/>
      <c r="S509" s="215"/>
      <c r="T509" s="215"/>
      <c r="U509" s="215"/>
      <c r="V509" s="215"/>
      <c r="W509" s="215"/>
      <c r="X509" s="216"/>
      <c r="AT509" s="211" t="s">
        <v>348</v>
      </c>
      <c r="AU509" s="211" t="s">
        <v>96</v>
      </c>
      <c r="AV509" s="14" t="s">
        <v>90</v>
      </c>
      <c r="AW509" s="14" t="s">
        <v>4</v>
      </c>
      <c r="AX509" s="14" t="s">
        <v>83</v>
      </c>
      <c r="AY509" s="211" t="s">
        <v>329</v>
      </c>
    </row>
    <row r="510" spans="1:65" s="13" customFormat="1" ht="11.25">
      <c r="B510" s="201"/>
      <c r="D510" s="202" t="s">
        <v>348</v>
      </c>
      <c r="E510" s="203" t="s">
        <v>1</v>
      </c>
      <c r="F510" s="204" t="s">
        <v>1799</v>
      </c>
      <c r="H510" s="205">
        <v>5.09</v>
      </c>
      <c r="I510" s="206"/>
      <c r="J510" s="206"/>
      <c r="M510" s="201"/>
      <c r="N510" s="207"/>
      <c r="O510" s="208"/>
      <c r="P510" s="208"/>
      <c r="Q510" s="208"/>
      <c r="R510" s="208"/>
      <c r="S510" s="208"/>
      <c r="T510" s="208"/>
      <c r="U510" s="208"/>
      <c r="V510" s="208"/>
      <c r="W510" s="208"/>
      <c r="X510" s="209"/>
      <c r="AT510" s="203" t="s">
        <v>348</v>
      </c>
      <c r="AU510" s="203" t="s">
        <v>96</v>
      </c>
      <c r="AV510" s="13" t="s">
        <v>96</v>
      </c>
      <c r="AW510" s="13" t="s">
        <v>4</v>
      </c>
      <c r="AX510" s="13" t="s">
        <v>83</v>
      </c>
      <c r="AY510" s="203" t="s">
        <v>329</v>
      </c>
    </row>
    <row r="511" spans="1:65" s="13" customFormat="1" ht="11.25">
      <c r="B511" s="201"/>
      <c r="D511" s="202" t="s">
        <v>348</v>
      </c>
      <c r="E511" s="203" t="s">
        <v>1</v>
      </c>
      <c r="F511" s="204" t="s">
        <v>1800</v>
      </c>
      <c r="H511" s="205">
        <v>15.44</v>
      </c>
      <c r="I511" s="206"/>
      <c r="J511" s="206"/>
      <c r="M511" s="201"/>
      <c r="N511" s="207"/>
      <c r="O511" s="208"/>
      <c r="P511" s="208"/>
      <c r="Q511" s="208"/>
      <c r="R511" s="208"/>
      <c r="S511" s="208"/>
      <c r="T511" s="208"/>
      <c r="U511" s="208"/>
      <c r="V511" s="208"/>
      <c r="W511" s="208"/>
      <c r="X511" s="209"/>
      <c r="AT511" s="203" t="s">
        <v>348</v>
      </c>
      <c r="AU511" s="203" t="s">
        <v>96</v>
      </c>
      <c r="AV511" s="13" t="s">
        <v>96</v>
      </c>
      <c r="AW511" s="13" t="s">
        <v>4</v>
      </c>
      <c r="AX511" s="13" t="s">
        <v>83</v>
      </c>
      <c r="AY511" s="203" t="s">
        <v>329</v>
      </c>
    </row>
    <row r="512" spans="1:65" s="13" customFormat="1" ht="11.25">
      <c r="B512" s="201"/>
      <c r="D512" s="202" t="s">
        <v>348</v>
      </c>
      <c r="E512" s="203" t="s">
        <v>1</v>
      </c>
      <c r="F512" s="204" t="s">
        <v>1801</v>
      </c>
      <c r="H512" s="205">
        <v>4.91</v>
      </c>
      <c r="I512" s="206"/>
      <c r="J512" s="206"/>
      <c r="M512" s="201"/>
      <c r="N512" s="207"/>
      <c r="O512" s="208"/>
      <c r="P512" s="208"/>
      <c r="Q512" s="208"/>
      <c r="R512" s="208"/>
      <c r="S512" s="208"/>
      <c r="T512" s="208"/>
      <c r="U512" s="208"/>
      <c r="V512" s="208"/>
      <c r="W512" s="208"/>
      <c r="X512" s="209"/>
      <c r="AT512" s="203" t="s">
        <v>348</v>
      </c>
      <c r="AU512" s="203" t="s">
        <v>96</v>
      </c>
      <c r="AV512" s="13" t="s">
        <v>96</v>
      </c>
      <c r="AW512" s="13" t="s">
        <v>4</v>
      </c>
      <c r="AX512" s="13" t="s">
        <v>83</v>
      </c>
      <c r="AY512" s="203" t="s">
        <v>329</v>
      </c>
    </row>
    <row r="513" spans="2:51" s="13" customFormat="1" ht="11.25">
      <c r="B513" s="201"/>
      <c r="D513" s="202" t="s">
        <v>348</v>
      </c>
      <c r="E513" s="203" t="s">
        <v>1</v>
      </c>
      <c r="F513" s="204" t="s">
        <v>1802</v>
      </c>
      <c r="H513" s="205">
        <v>2.9</v>
      </c>
      <c r="I513" s="206"/>
      <c r="J513" s="206"/>
      <c r="M513" s="201"/>
      <c r="N513" s="207"/>
      <c r="O513" s="208"/>
      <c r="P513" s="208"/>
      <c r="Q513" s="208"/>
      <c r="R513" s="208"/>
      <c r="S513" s="208"/>
      <c r="T513" s="208"/>
      <c r="U513" s="208"/>
      <c r="V513" s="208"/>
      <c r="W513" s="208"/>
      <c r="X513" s="209"/>
      <c r="AT513" s="203" t="s">
        <v>348</v>
      </c>
      <c r="AU513" s="203" t="s">
        <v>96</v>
      </c>
      <c r="AV513" s="13" t="s">
        <v>96</v>
      </c>
      <c r="AW513" s="13" t="s">
        <v>4</v>
      </c>
      <c r="AX513" s="13" t="s">
        <v>83</v>
      </c>
      <c r="AY513" s="203" t="s">
        <v>329</v>
      </c>
    </row>
    <row r="514" spans="2:51" s="13" customFormat="1" ht="11.25">
      <c r="B514" s="201"/>
      <c r="D514" s="202" t="s">
        <v>348</v>
      </c>
      <c r="E514" s="203" t="s">
        <v>1</v>
      </c>
      <c r="F514" s="204" t="s">
        <v>1803</v>
      </c>
      <c r="H514" s="205">
        <v>3.78</v>
      </c>
      <c r="I514" s="206"/>
      <c r="J514" s="206"/>
      <c r="M514" s="201"/>
      <c r="N514" s="207"/>
      <c r="O514" s="208"/>
      <c r="P514" s="208"/>
      <c r="Q514" s="208"/>
      <c r="R514" s="208"/>
      <c r="S514" s="208"/>
      <c r="T514" s="208"/>
      <c r="U514" s="208"/>
      <c r="V514" s="208"/>
      <c r="W514" s="208"/>
      <c r="X514" s="209"/>
      <c r="AT514" s="203" t="s">
        <v>348</v>
      </c>
      <c r="AU514" s="203" t="s">
        <v>96</v>
      </c>
      <c r="AV514" s="13" t="s">
        <v>96</v>
      </c>
      <c r="AW514" s="13" t="s">
        <v>4</v>
      </c>
      <c r="AX514" s="13" t="s">
        <v>83</v>
      </c>
      <c r="AY514" s="203" t="s">
        <v>329</v>
      </c>
    </row>
    <row r="515" spans="2:51" s="13" customFormat="1" ht="11.25">
      <c r="B515" s="201"/>
      <c r="D515" s="202" t="s">
        <v>348</v>
      </c>
      <c r="E515" s="203" t="s">
        <v>1</v>
      </c>
      <c r="F515" s="204" t="s">
        <v>1804</v>
      </c>
      <c r="H515" s="205">
        <v>59.9</v>
      </c>
      <c r="I515" s="206"/>
      <c r="J515" s="206"/>
      <c r="M515" s="201"/>
      <c r="N515" s="207"/>
      <c r="O515" s="208"/>
      <c r="P515" s="208"/>
      <c r="Q515" s="208"/>
      <c r="R515" s="208"/>
      <c r="S515" s="208"/>
      <c r="T515" s="208"/>
      <c r="U515" s="208"/>
      <c r="V515" s="208"/>
      <c r="W515" s="208"/>
      <c r="X515" s="209"/>
      <c r="AT515" s="203" t="s">
        <v>348</v>
      </c>
      <c r="AU515" s="203" t="s">
        <v>96</v>
      </c>
      <c r="AV515" s="13" t="s">
        <v>96</v>
      </c>
      <c r="AW515" s="13" t="s">
        <v>4</v>
      </c>
      <c r="AX515" s="13" t="s">
        <v>83</v>
      </c>
      <c r="AY515" s="203" t="s">
        <v>329</v>
      </c>
    </row>
    <row r="516" spans="2:51" s="13" customFormat="1" ht="11.25">
      <c r="B516" s="201"/>
      <c r="D516" s="202" t="s">
        <v>348</v>
      </c>
      <c r="E516" s="203" t="s">
        <v>1</v>
      </c>
      <c r="F516" s="204" t="s">
        <v>1805</v>
      </c>
      <c r="H516" s="205">
        <v>16</v>
      </c>
      <c r="I516" s="206"/>
      <c r="J516" s="206"/>
      <c r="M516" s="201"/>
      <c r="N516" s="207"/>
      <c r="O516" s="208"/>
      <c r="P516" s="208"/>
      <c r="Q516" s="208"/>
      <c r="R516" s="208"/>
      <c r="S516" s="208"/>
      <c r="T516" s="208"/>
      <c r="U516" s="208"/>
      <c r="V516" s="208"/>
      <c r="W516" s="208"/>
      <c r="X516" s="209"/>
      <c r="AT516" s="203" t="s">
        <v>348</v>
      </c>
      <c r="AU516" s="203" t="s">
        <v>96</v>
      </c>
      <c r="AV516" s="13" t="s">
        <v>96</v>
      </c>
      <c r="AW516" s="13" t="s">
        <v>4</v>
      </c>
      <c r="AX516" s="13" t="s">
        <v>83</v>
      </c>
      <c r="AY516" s="203" t="s">
        <v>329</v>
      </c>
    </row>
    <row r="517" spans="2:51" s="13" customFormat="1" ht="11.25">
      <c r="B517" s="201"/>
      <c r="D517" s="202" t="s">
        <v>348</v>
      </c>
      <c r="E517" s="203" t="s">
        <v>1</v>
      </c>
      <c r="F517" s="204" t="s">
        <v>1806</v>
      </c>
      <c r="H517" s="205">
        <v>1.92</v>
      </c>
      <c r="I517" s="206"/>
      <c r="J517" s="206"/>
      <c r="M517" s="201"/>
      <c r="N517" s="207"/>
      <c r="O517" s="208"/>
      <c r="P517" s="208"/>
      <c r="Q517" s="208"/>
      <c r="R517" s="208"/>
      <c r="S517" s="208"/>
      <c r="T517" s="208"/>
      <c r="U517" s="208"/>
      <c r="V517" s="208"/>
      <c r="W517" s="208"/>
      <c r="X517" s="209"/>
      <c r="AT517" s="203" t="s">
        <v>348</v>
      </c>
      <c r="AU517" s="203" t="s">
        <v>96</v>
      </c>
      <c r="AV517" s="13" t="s">
        <v>96</v>
      </c>
      <c r="AW517" s="13" t="s">
        <v>4</v>
      </c>
      <c r="AX517" s="13" t="s">
        <v>83</v>
      </c>
      <c r="AY517" s="203" t="s">
        <v>329</v>
      </c>
    </row>
    <row r="518" spans="2:51" s="13" customFormat="1" ht="11.25">
      <c r="B518" s="201"/>
      <c r="D518" s="202" t="s">
        <v>348</v>
      </c>
      <c r="E518" s="203" t="s">
        <v>1</v>
      </c>
      <c r="F518" s="204" t="s">
        <v>1807</v>
      </c>
      <c r="H518" s="205">
        <v>2.52</v>
      </c>
      <c r="I518" s="206"/>
      <c r="J518" s="206"/>
      <c r="M518" s="201"/>
      <c r="N518" s="207"/>
      <c r="O518" s="208"/>
      <c r="P518" s="208"/>
      <c r="Q518" s="208"/>
      <c r="R518" s="208"/>
      <c r="S518" s="208"/>
      <c r="T518" s="208"/>
      <c r="U518" s="208"/>
      <c r="V518" s="208"/>
      <c r="W518" s="208"/>
      <c r="X518" s="209"/>
      <c r="AT518" s="203" t="s">
        <v>348</v>
      </c>
      <c r="AU518" s="203" t="s">
        <v>96</v>
      </c>
      <c r="AV518" s="13" t="s">
        <v>96</v>
      </c>
      <c r="AW518" s="13" t="s">
        <v>4</v>
      </c>
      <c r="AX518" s="13" t="s">
        <v>83</v>
      </c>
      <c r="AY518" s="203" t="s">
        <v>329</v>
      </c>
    </row>
    <row r="519" spans="2:51" s="13" customFormat="1" ht="11.25">
      <c r="B519" s="201"/>
      <c r="D519" s="202" t="s">
        <v>348</v>
      </c>
      <c r="E519" s="203" t="s">
        <v>1</v>
      </c>
      <c r="F519" s="204" t="s">
        <v>1808</v>
      </c>
      <c r="H519" s="205">
        <v>4.2</v>
      </c>
      <c r="I519" s="206"/>
      <c r="J519" s="206"/>
      <c r="M519" s="201"/>
      <c r="N519" s="207"/>
      <c r="O519" s="208"/>
      <c r="P519" s="208"/>
      <c r="Q519" s="208"/>
      <c r="R519" s="208"/>
      <c r="S519" s="208"/>
      <c r="T519" s="208"/>
      <c r="U519" s="208"/>
      <c r="V519" s="208"/>
      <c r="W519" s="208"/>
      <c r="X519" s="209"/>
      <c r="AT519" s="203" t="s">
        <v>348</v>
      </c>
      <c r="AU519" s="203" t="s">
        <v>96</v>
      </c>
      <c r="AV519" s="13" t="s">
        <v>96</v>
      </c>
      <c r="AW519" s="13" t="s">
        <v>4</v>
      </c>
      <c r="AX519" s="13" t="s">
        <v>83</v>
      </c>
      <c r="AY519" s="203" t="s">
        <v>329</v>
      </c>
    </row>
    <row r="520" spans="2:51" s="13" customFormat="1" ht="11.25">
      <c r="B520" s="201"/>
      <c r="D520" s="202" t="s">
        <v>348</v>
      </c>
      <c r="E520" s="203" t="s">
        <v>1</v>
      </c>
      <c r="F520" s="204" t="s">
        <v>1809</v>
      </c>
      <c r="H520" s="205">
        <v>6</v>
      </c>
      <c r="I520" s="206"/>
      <c r="J520" s="206"/>
      <c r="M520" s="201"/>
      <c r="N520" s="207"/>
      <c r="O520" s="208"/>
      <c r="P520" s="208"/>
      <c r="Q520" s="208"/>
      <c r="R520" s="208"/>
      <c r="S520" s="208"/>
      <c r="T520" s="208"/>
      <c r="U520" s="208"/>
      <c r="V520" s="208"/>
      <c r="W520" s="208"/>
      <c r="X520" s="209"/>
      <c r="AT520" s="203" t="s">
        <v>348</v>
      </c>
      <c r="AU520" s="203" t="s">
        <v>96</v>
      </c>
      <c r="AV520" s="13" t="s">
        <v>96</v>
      </c>
      <c r="AW520" s="13" t="s">
        <v>4</v>
      </c>
      <c r="AX520" s="13" t="s">
        <v>83</v>
      </c>
      <c r="AY520" s="203" t="s">
        <v>329</v>
      </c>
    </row>
    <row r="521" spans="2:51" s="13" customFormat="1" ht="11.25">
      <c r="B521" s="201"/>
      <c r="D521" s="202" t="s">
        <v>348</v>
      </c>
      <c r="E521" s="203" t="s">
        <v>1</v>
      </c>
      <c r="F521" s="204" t="s">
        <v>1810</v>
      </c>
      <c r="H521" s="205">
        <v>8.44</v>
      </c>
      <c r="I521" s="206"/>
      <c r="J521" s="206"/>
      <c r="M521" s="201"/>
      <c r="N521" s="207"/>
      <c r="O521" s="208"/>
      <c r="P521" s="208"/>
      <c r="Q521" s="208"/>
      <c r="R521" s="208"/>
      <c r="S521" s="208"/>
      <c r="T521" s="208"/>
      <c r="U521" s="208"/>
      <c r="V521" s="208"/>
      <c r="W521" s="208"/>
      <c r="X521" s="209"/>
      <c r="AT521" s="203" t="s">
        <v>348</v>
      </c>
      <c r="AU521" s="203" t="s">
        <v>96</v>
      </c>
      <c r="AV521" s="13" t="s">
        <v>96</v>
      </c>
      <c r="AW521" s="13" t="s">
        <v>4</v>
      </c>
      <c r="AX521" s="13" t="s">
        <v>83</v>
      </c>
      <c r="AY521" s="203" t="s">
        <v>329</v>
      </c>
    </row>
    <row r="522" spans="2:51" s="13" customFormat="1" ht="11.25">
      <c r="B522" s="201"/>
      <c r="D522" s="202" t="s">
        <v>348</v>
      </c>
      <c r="E522" s="203" t="s">
        <v>1</v>
      </c>
      <c r="F522" s="204" t="s">
        <v>1811</v>
      </c>
      <c r="H522" s="205">
        <v>5.72</v>
      </c>
      <c r="I522" s="206"/>
      <c r="J522" s="206"/>
      <c r="M522" s="201"/>
      <c r="N522" s="207"/>
      <c r="O522" s="208"/>
      <c r="P522" s="208"/>
      <c r="Q522" s="208"/>
      <c r="R522" s="208"/>
      <c r="S522" s="208"/>
      <c r="T522" s="208"/>
      <c r="U522" s="208"/>
      <c r="V522" s="208"/>
      <c r="W522" s="208"/>
      <c r="X522" s="209"/>
      <c r="AT522" s="203" t="s">
        <v>348</v>
      </c>
      <c r="AU522" s="203" t="s">
        <v>96</v>
      </c>
      <c r="AV522" s="13" t="s">
        <v>96</v>
      </c>
      <c r="AW522" s="13" t="s">
        <v>4</v>
      </c>
      <c r="AX522" s="13" t="s">
        <v>83</v>
      </c>
      <c r="AY522" s="203" t="s">
        <v>329</v>
      </c>
    </row>
    <row r="523" spans="2:51" s="13" customFormat="1" ht="11.25">
      <c r="B523" s="201"/>
      <c r="D523" s="202" t="s">
        <v>348</v>
      </c>
      <c r="E523" s="203" t="s">
        <v>1</v>
      </c>
      <c r="F523" s="204" t="s">
        <v>1812</v>
      </c>
      <c r="H523" s="205">
        <v>2.02</v>
      </c>
      <c r="I523" s="206"/>
      <c r="J523" s="206"/>
      <c r="M523" s="201"/>
      <c r="N523" s="207"/>
      <c r="O523" s="208"/>
      <c r="P523" s="208"/>
      <c r="Q523" s="208"/>
      <c r="R523" s="208"/>
      <c r="S523" s="208"/>
      <c r="T523" s="208"/>
      <c r="U523" s="208"/>
      <c r="V523" s="208"/>
      <c r="W523" s="208"/>
      <c r="X523" s="209"/>
      <c r="AT523" s="203" t="s">
        <v>348</v>
      </c>
      <c r="AU523" s="203" t="s">
        <v>96</v>
      </c>
      <c r="AV523" s="13" t="s">
        <v>96</v>
      </c>
      <c r="AW523" s="13" t="s">
        <v>4</v>
      </c>
      <c r="AX523" s="13" t="s">
        <v>83</v>
      </c>
      <c r="AY523" s="203" t="s">
        <v>329</v>
      </c>
    </row>
    <row r="524" spans="2:51" s="13" customFormat="1" ht="11.25">
      <c r="B524" s="201"/>
      <c r="D524" s="202" t="s">
        <v>348</v>
      </c>
      <c r="E524" s="203" t="s">
        <v>1</v>
      </c>
      <c r="F524" s="204" t="s">
        <v>1813</v>
      </c>
      <c r="H524" s="205">
        <v>1</v>
      </c>
      <c r="I524" s="206"/>
      <c r="J524" s="206"/>
      <c r="M524" s="201"/>
      <c r="N524" s="207"/>
      <c r="O524" s="208"/>
      <c r="P524" s="208"/>
      <c r="Q524" s="208"/>
      <c r="R524" s="208"/>
      <c r="S524" s="208"/>
      <c r="T524" s="208"/>
      <c r="U524" s="208"/>
      <c r="V524" s="208"/>
      <c r="W524" s="208"/>
      <c r="X524" s="209"/>
      <c r="AT524" s="203" t="s">
        <v>348</v>
      </c>
      <c r="AU524" s="203" t="s">
        <v>96</v>
      </c>
      <c r="AV524" s="13" t="s">
        <v>96</v>
      </c>
      <c r="AW524" s="13" t="s">
        <v>4</v>
      </c>
      <c r="AX524" s="13" t="s">
        <v>83</v>
      </c>
      <c r="AY524" s="203" t="s">
        <v>329</v>
      </c>
    </row>
    <row r="525" spans="2:51" s="13" customFormat="1" ht="11.25">
      <c r="B525" s="201"/>
      <c r="D525" s="202" t="s">
        <v>348</v>
      </c>
      <c r="E525" s="203" t="s">
        <v>1</v>
      </c>
      <c r="F525" s="204" t="s">
        <v>1814</v>
      </c>
      <c r="H525" s="205">
        <v>1</v>
      </c>
      <c r="I525" s="206"/>
      <c r="J525" s="206"/>
      <c r="M525" s="201"/>
      <c r="N525" s="207"/>
      <c r="O525" s="208"/>
      <c r="P525" s="208"/>
      <c r="Q525" s="208"/>
      <c r="R525" s="208"/>
      <c r="S525" s="208"/>
      <c r="T525" s="208"/>
      <c r="U525" s="208"/>
      <c r="V525" s="208"/>
      <c r="W525" s="208"/>
      <c r="X525" s="209"/>
      <c r="AT525" s="203" t="s">
        <v>348</v>
      </c>
      <c r="AU525" s="203" t="s">
        <v>96</v>
      </c>
      <c r="AV525" s="13" t="s">
        <v>96</v>
      </c>
      <c r="AW525" s="13" t="s">
        <v>4</v>
      </c>
      <c r="AX525" s="13" t="s">
        <v>83</v>
      </c>
      <c r="AY525" s="203" t="s">
        <v>329</v>
      </c>
    </row>
    <row r="526" spans="2:51" s="13" customFormat="1" ht="11.25">
      <c r="B526" s="201"/>
      <c r="D526" s="202" t="s">
        <v>348</v>
      </c>
      <c r="E526" s="203" t="s">
        <v>1</v>
      </c>
      <c r="F526" s="204" t="s">
        <v>1815</v>
      </c>
      <c r="H526" s="205">
        <v>1.95</v>
      </c>
      <c r="I526" s="206"/>
      <c r="J526" s="206"/>
      <c r="M526" s="201"/>
      <c r="N526" s="207"/>
      <c r="O526" s="208"/>
      <c r="P526" s="208"/>
      <c r="Q526" s="208"/>
      <c r="R526" s="208"/>
      <c r="S526" s="208"/>
      <c r="T526" s="208"/>
      <c r="U526" s="208"/>
      <c r="V526" s="208"/>
      <c r="W526" s="208"/>
      <c r="X526" s="209"/>
      <c r="AT526" s="203" t="s">
        <v>348</v>
      </c>
      <c r="AU526" s="203" t="s">
        <v>96</v>
      </c>
      <c r="AV526" s="13" t="s">
        <v>96</v>
      </c>
      <c r="AW526" s="13" t="s">
        <v>4</v>
      </c>
      <c r="AX526" s="13" t="s">
        <v>83</v>
      </c>
      <c r="AY526" s="203" t="s">
        <v>329</v>
      </c>
    </row>
    <row r="527" spans="2:51" s="13" customFormat="1" ht="11.25">
      <c r="B527" s="201"/>
      <c r="D527" s="202" t="s">
        <v>348</v>
      </c>
      <c r="E527" s="203" t="s">
        <v>1</v>
      </c>
      <c r="F527" s="204" t="s">
        <v>1816</v>
      </c>
      <c r="H527" s="205">
        <v>5</v>
      </c>
      <c r="I527" s="206"/>
      <c r="J527" s="206"/>
      <c r="M527" s="201"/>
      <c r="N527" s="207"/>
      <c r="O527" s="208"/>
      <c r="P527" s="208"/>
      <c r="Q527" s="208"/>
      <c r="R527" s="208"/>
      <c r="S527" s="208"/>
      <c r="T527" s="208"/>
      <c r="U527" s="208"/>
      <c r="V527" s="208"/>
      <c r="W527" s="208"/>
      <c r="X527" s="209"/>
      <c r="AT527" s="203" t="s">
        <v>348</v>
      </c>
      <c r="AU527" s="203" t="s">
        <v>96</v>
      </c>
      <c r="AV527" s="13" t="s">
        <v>96</v>
      </c>
      <c r="AW527" s="13" t="s">
        <v>4</v>
      </c>
      <c r="AX527" s="13" t="s">
        <v>83</v>
      </c>
      <c r="AY527" s="203" t="s">
        <v>329</v>
      </c>
    </row>
    <row r="528" spans="2:51" s="15" customFormat="1" ht="11.25">
      <c r="B528" s="217"/>
      <c r="D528" s="202" t="s">
        <v>348</v>
      </c>
      <c r="E528" s="218" t="s">
        <v>1</v>
      </c>
      <c r="F528" s="219" t="s">
        <v>380</v>
      </c>
      <c r="H528" s="220">
        <v>231.82</v>
      </c>
      <c r="I528" s="221"/>
      <c r="J528" s="221"/>
      <c r="M528" s="217"/>
      <c r="N528" s="222"/>
      <c r="O528" s="223"/>
      <c r="P528" s="223"/>
      <c r="Q528" s="223"/>
      <c r="R528" s="223"/>
      <c r="S528" s="223"/>
      <c r="T528" s="223"/>
      <c r="U528" s="223"/>
      <c r="V528" s="223"/>
      <c r="W528" s="223"/>
      <c r="X528" s="224"/>
      <c r="AT528" s="218" t="s">
        <v>348</v>
      </c>
      <c r="AU528" s="218" t="s">
        <v>96</v>
      </c>
      <c r="AV528" s="15" t="s">
        <v>335</v>
      </c>
      <c r="AW528" s="15" t="s">
        <v>4</v>
      </c>
      <c r="AX528" s="15" t="s">
        <v>90</v>
      </c>
      <c r="AY528" s="218" t="s">
        <v>329</v>
      </c>
    </row>
    <row r="529" spans="1:65" s="2" customFormat="1" ht="24.2" customHeight="1">
      <c r="A529" s="37"/>
      <c r="B529" s="153"/>
      <c r="C529" s="187" t="s">
        <v>1136</v>
      </c>
      <c r="D529" s="187" t="s">
        <v>331</v>
      </c>
      <c r="E529" s="188" t="s">
        <v>1817</v>
      </c>
      <c r="F529" s="189" t="s">
        <v>1818</v>
      </c>
      <c r="G529" s="190" t="s">
        <v>334</v>
      </c>
      <c r="H529" s="191">
        <v>306.38</v>
      </c>
      <c r="I529" s="192"/>
      <c r="J529" s="192"/>
      <c r="K529" s="191">
        <f>ROUND(P529*H529,3)</f>
        <v>0</v>
      </c>
      <c r="L529" s="193"/>
      <c r="M529" s="38"/>
      <c r="N529" s="194" t="s">
        <v>1</v>
      </c>
      <c r="O529" s="195" t="s">
        <v>47</v>
      </c>
      <c r="P529" s="196">
        <f>I529+J529</f>
        <v>0</v>
      </c>
      <c r="Q529" s="196">
        <f>ROUND(I529*H529,3)</f>
        <v>0</v>
      </c>
      <c r="R529" s="196">
        <f>ROUND(J529*H529,3)</f>
        <v>0</v>
      </c>
      <c r="S529" s="66"/>
      <c r="T529" s="197">
        <f>S529*H529</f>
        <v>0</v>
      </c>
      <c r="U529" s="197">
        <v>1.217E-2</v>
      </c>
      <c r="V529" s="197">
        <f>U529*H529</f>
        <v>3.7286446</v>
      </c>
      <c r="W529" s="197">
        <v>0</v>
      </c>
      <c r="X529" s="198">
        <f>W529*H529</f>
        <v>0</v>
      </c>
      <c r="Y529" s="37"/>
      <c r="Z529" s="37"/>
      <c r="AA529" s="37"/>
      <c r="AB529" s="37"/>
      <c r="AC529" s="37"/>
      <c r="AD529" s="37"/>
      <c r="AE529" s="37"/>
      <c r="AR529" s="199" t="s">
        <v>464</v>
      </c>
      <c r="AT529" s="199" t="s">
        <v>331</v>
      </c>
      <c r="AU529" s="199" t="s">
        <v>96</v>
      </c>
      <c r="AY529" s="19" t="s">
        <v>329</v>
      </c>
      <c r="BE529" s="115">
        <f>IF(O529="základná",K529,0)</f>
        <v>0</v>
      </c>
      <c r="BF529" s="115">
        <f>IF(O529="znížená",K529,0)</f>
        <v>0</v>
      </c>
      <c r="BG529" s="115">
        <f>IF(O529="zákl. prenesená",K529,0)</f>
        <v>0</v>
      </c>
      <c r="BH529" s="115">
        <f>IF(O529="zníž. prenesená",K529,0)</f>
        <v>0</v>
      </c>
      <c r="BI529" s="115">
        <f>IF(O529="nulová",K529,0)</f>
        <v>0</v>
      </c>
      <c r="BJ529" s="19" t="s">
        <v>96</v>
      </c>
      <c r="BK529" s="200">
        <f>ROUND(P529*H529,3)</f>
        <v>0</v>
      </c>
      <c r="BL529" s="19" t="s">
        <v>464</v>
      </c>
      <c r="BM529" s="199" t="s">
        <v>1819</v>
      </c>
    </row>
    <row r="530" spans="1:65" s="14" customFormat="1" ht="11.25">
      <c r="B530" s="210"/>
      <c r="D530" s="202" t="s">
        <v>348</v>
      </c>
      <c r="E530" s="211" t="s">
        <v>1</v>
      </c>
      <c r="F530" s="212" t="s">
        <v>1798</v>
      </c>
      <c r="H530" s="211" t="s">
        <v>1</v>
      </c>
      <c r="I530" s="213"/>
      <c r="J530" s="213"/>
      <c r="M530" s="210"/>
      <c r="N530" s="214"/>
      <c r="O530" s="215"/>
      <c r="P530" s="215"/>
      <c r="Q530" s="215"/>
      <c r="R530" s="215"/>
      <c r="S530" s="215"/>
      <c r="T530" s="215"/>
      <c r="U530" s="215"/>
      <c r="V530" s="215"/>
      <c r="W530" s="215"/>
      <c r="X530" s="216"/>
      <c r="AT530" s="211" t="s">
        <v>348</v>
      </c>
      <c r="AU530" s="211" t="s">
        <v>96</v>
      </c>
      <c r="AV530" s="14" t="s">
        <v>90</v>
      </c>
      <c r="AW530" s="14" t="s">
        <v>4</v>
      </c>
      <c r="AX530" s="14" t="s">
        <v>83</v>
      </c>
      <c r="AY530" s="211" t="s">
        <v>329</v>
      </c>
    </row>
    <row r="531" spans="1:65" s="13" customFormat="1" ht="11.25">
      <c r="B531" s="201"/>
      <c r="D531" s="202" t="s">
        <v>348</v>
      </c>
      <c r="E531" s="203" t="s">
        <v>1</v>
      </c>
      <c r="F531" s="204" t="s">
        <v>1820</v>
      </c>
      <c r="H531" s="205">
        <v>9.9</v>
      </c>
      <c r="I531" s="206"/>
      <c r="J531" s="206"/>
      <c r="M531" s="201"/>
      <c r="N531" s="207"/>
      <c r="O531" s="208"/>
      <c r="P531" s="208"/>
      <c r="Q531" s="208"/>
      <c r="R531" s="208"/>
      <c r="S531" s="208"/>
      <c r="T531" s="208"/>
      <c r="U531" s="208"/>
      <c r="V531" s="208"/>
      <c r="W531" s="208"/>
      <c r="X531" s="209"/>
      <c r="AT531" s="203" t="s">
        <v>348</v>
      </c>
      <c r="AU531" s="203" t="s">
        <v>96</v>
      </c>
      <c r="AV531" s="13" t="s">
        <v>96</v>
      </c>
      <c r="AW531" s="13" t="s">
        <v>4</v>
      </c>
      <c r="AX531" s="13" t="s">
        <v>83</v>
      </c>
      <c r="AY531" s="203" t="s">
        <v>329</v>
      </c>
    </row>
    <row r="532" spans="1:65" s="13" customFormat="1" ht="11.25">
      <c r="B532" s="201"/>
      <c r="D532" s="202" t="s">
        <v>348</v>
      </c>
      <c r="E532" s="203" t="s">
        <v>1</v>
      </c>
      <c r="F532" s="204" t="s">
        <v>1821</v>
      </c>
      <c r="H532" s="205">
        <v>11.77</v>
      </c>
      <c r="I532" s="206"/>
      <c r="J532" s="206"/>
      <c r="M532" s="201"/>
      <c r="N532" s="207"/>
      <c r="O532" s="208"/>
      <c r="P532" s="208"/>
      <c r="Q532" s="208"/>
      <c r="R532" s="208"/>
      <c r="S532" s="208"/>
      <c r="T532" s="208"/>
      <c r="U532" s="208"/>
      <c r="V532" s="208"/>
      <c r="W532" s="208"/>
      <c r="X532" s="209"/>
      <c r="AT532" s="203" t="s">
        <v>348</v>
      </c>
      <c r="AU532" s="203" t="s">
        <v>96</v>
      </c>
      <c r="AV532" s="13" t="s">
        <v>96</v>
      </c>
      <c r="AW532" s="13" t="s">
        <v>4</v>
      </c>
      <c r="AX532" s="13" t="s">
        <v>83</v>
      </c>
      <c r="AY532" s="203" t="s">
        <v>329</v>
      </c>
    </row>
    <row r="533" spans="1:65" s="13" customFormat="1" ht="11.25">
      <c r="B533" s="201"/>
      <c r="D533" s="202" t="s">
        <v>348</v>
      </c>
      <c r="E533" s="203" t="s">
        <v>1</v>
      </c>
      <c r="F533" s="204" t="s">
        <v>1822</v>
      </c>
      <c r="H533" s="205">
        <v>18.3</v>
      </c>
      <c r="I533" s="206"/>
      <c r="J533" s="206"/>
      <c r="M533" s="201"/>
      <c r="N533" s="207"/>
      <c r="O533" s="208"/>
      <c r="P533" s="208"/>
      <c r="Q533" s="208"/>
      <c r="R533" s="208"/>
      <c r="S533" s="208"/>
      <c r="T533" s="208"/>
      <c r="U533" s="208"/>
      <c r="V533" s="208"/>
      <c r="W533" s="208"/>
      <c r="X533" s="209"/>
      <c r="AT533" s="203" t="s">
        <v>348</v>
      </c>
      <c r="AU533" s="203" t="s">
        <v>96</v>
      </c>
      <c r="AV533" s="13" t="s">
        <v>96</v>
      </c>
      <c r="AW533" s="13" t="s">
        <v>4</v>
      </c>
      <c r="AX533" s="13" t="s">
        <v>83</v>
      </c>
      <c r="AY533" s="203" t="s">
        <v>329</v>
      </c>
    </row>
    <row r="534" spans="1:65" s="13" customFormat="1" ht="11.25">
      <c r="B534" s="201"/>
      <c r="D534" s="202" t="s">
        <v>348</v>
      </c>
      <c r="E534" s="203" t="s">
        <v>1</v>
      </c>
      <c r="F534" s="204" t="s">
        <v>1823</v>
      </c>
      <c r="H534" s="205">
        <v>62.23</v>
      </c>
      <c r="I534" s="206"/>
      <c r="J534" s="206"/>
      <c r="M534" s="201"/>
      <c r="N534" s="207"/>
      <c r="O534" s="208"/>
      <c r="P534" s="208"/>
      <c r="Q534" s="208"/>
      <c r="R534" s="208"/>
      <c r="S534" s="208"/>
      <c r="T534" s="208"/>
      <c r="U534" s="208"/>
      <c r="V534" s="208"/>
      <c r="W534" s="208"/>
      <c r="X534" s="209"/>
      <c r="AT534" s="203" t="s">
        <v>348</v>
      </c>
      <c r="AU534" s="203" t="s">
        <v>96</v>
      </c>
      <c r="AV534" s="13" t="s">
        <v>96</v>
      </c>
      <c r="AW534" s="13" t="s">
        <v>4</v>
      </c>
      <c r="AX534" s="13" t="s">
        <v>83</v>
      </c>
      <c r="AY534" s="203" t="s">
        <v>329</v>
      </c>
    </row>
    <row r="535" spans="1:65" s="13" customFormat="1" ht="11.25">
      <c r="B535" s="201"/>
      <c r="D535" s="202" t="s">
        <v>348</v>
      </c>
      <c r="E535" s="203" t="s">
        <v>1</v>
      </c>
      <c r="F535" s="204" t="s">
        <v>1824</v>
      </c>
      <c r="H535" s="205">
        <v>8.11</v>
      </c>
      <c r="I535" s="206"/>
      <c r="J535" s="206"/>
      <c r="M535" s="201"/>
      <c r="N535" s="207"/>
      <c r="O535" s="208"/>
      <c r="P535" s="208"/>
      <c r="Q535" s="208"/>
      <c r="R535" s="208"/>
      <c r="S535" s="208"/>
      <c r="T535" s="208"/>
      <c r="U535" s="208"/>
      <c r="V535" s="208"/>
      <c r="W535" s="208"/>
      <c r="X535" s="209"/>
      <c r="AT535" s="203" t="s">
        <v>348</v>
      </c>
      <c r="AU535" s="203" t="s">
        <v>96</v>
      </c>
      <c r="AV535" s="13" t="s">
        <v>96</v>
      </c>
      <c r="AW535" s="13" t="s">
        <v>4</v>
      </c>
      <c r="AX535" s="13" t="s">
        <v>83</v>
      </c>
      <c r="AY535" s="203" t="s">
        <v>329</v>
      </c>
    </row>
    <row r="536" spans="1:65" s="13" customFormat="1" ht="11.25">
      <c r="B536" s="201"/>
      <c r="D536" s="202" t="s">
        <v>348</v>
      </c>
      <c r="E536" s="203" t="s">
        <v>1</v>
      </c>
      <c r="F536" s="204" t="s">
        <v>1825</v>
      </c>
      <c r="H536" s="205">
        <v>52.1</v>
      </c>
      <c r="I536" s="206"/>
      <c r="J536" s="206"/>
      <c r="M536" s="201"/>
      <c r="N536" s="207"/>
      <c r="O536" s="208"/>
      <c r="P536" s="208"/>
      <c r="Q536" s="208"/>
      <c r="R536" s="208"/>
      <c r="S536" s="208"/>
      <c r="T536" s="208"/>
      <c r="U536" s="208"/>
      <c r="V536" s="208"/>
      <c r="W536" s="208"/>
      <c r="X536" s="209"/>
      <c r="AT536" s="203" t="s">
        <v>348</v>
      </c>
      <c r="AU536" s="203" t="s">
        <v>96</v>
      </c>
      <c r="AV536" s="13" t="s">
        <v>96</v>
      </c>
      <c r="AW536" s="13" t="s">
        <v>4</v>
      </c>
      <c r="AX536" s="13" t="s">
        <v>83</v>
      </c>
      <c r="AY536" s="203" t="s">
        <v>329</v>
      </c>
    </row>
    <row r="537" spans="1:65" s="13" customFormat="1" ht="11.25">
      <c r="B537" s="201"/>
      <c r="D537" s="202" t="s">
        <v>348</v>
      </c>
      <c r="E537" s="203" t="s">
        <v>1</v>
      </c>
      <c r="F537" s="204" t="s">
        <v>1826</v>
      </c>
      <c r="H537" s="205">
        <v>17.649999999999999</v>
      </c>
      <c r="I537" s="206"/>
      <c r="J537" s="206"/>
      <c r="M537" s="201"/>
      <c r="N537" s="207"/>
      <c r="O537" s="208"/>
      <c r="P537" s="208"/>
      <c r="Q537" s="208"/>
      <c r="R537" s="208"/>
      <c r="S537" s="208"/>
      <c r="T537" s="208"/>
      <c r="U537" s="208"/>
      <c r="V537" s="208"/>
      <c r="W537" s="208"/>
      <c r="X537" s="209"/>
      <c r="AT537" s="203" t="s">
        <v>348</v>
      </c>
      <c r="AU537" s="203" t="s">
        <v>96</v>
      </c>
      <c r="AV537" s="13" t="s">
        <v>96</v>
      </c>
      <c r="AW537" s="13" t="s">
        <v>4</v>
      </c>
      <c r="AX537" s="13" t="s">
        <v>83</v>
      </c>
      <c r="AY537" s="203" t="s">
        <v>329</v>
      </c>
    </row>
    <row r="538" spans="1:65" s="13" customFormat="1" ht="11.25">
      <c r="B538" s="201"/>
      <c r="D538" s="202" t="s">
        <v>348</v>
      </c>
      <c r="E538" s="203" t="s">
        <v>1</v>
      </c>
      <c r="F538" s="204" t="s">
        <v>1827</v>
      </c>
      <c r="H538" s="205">
        <v>14.25</v>
      </c>
      <c r="I538" s="206"/>
      <c r="J538" s="206"/>
      <c r="M538" s="201"/>
      <c r="N538" s="207"/>
      <c r="O538" s="208"/>
      <c r="P538" s="208"/>
      <c r="Q538" s="208"/>
      <c r="R538" s="208"/>
      <c r="S538" s="208"/>
      <c r="T538" s="208"/>
      <c r="U538" s="208"/>
      <c r="V538" s="208"/>
      <c r="W538" s="208"/>
      <c r="X538" s="209"/>
      <c r="AT538" s="203" t="s">
        <v>348</v>
      </c>
      <c r="AU538" s="203" t="s">
        <v>96</v>
      </c>
      <c r="AV538" s="13" t="s">
        <v>96</v>
      </c>
      <c r="AW538" s="13" t="s">
        <v>4</v>
      </c>
      <c r="AX538" s="13" t="s">
        <v>83</v>
      </c>
      <c r="AY538" s="203" t="s">
        <v>329</v>
      </c>
    </row>
    <row r="539" spans="1:65" s="13" customFormat="1" ht="11.25">
      <c r="B539" s="201"/>
      <c r="D539" s="202" t="s">
        <v>348</v>
      </c>
      <c r="E539" s="203" t="s">
        <v>1</v>
      </c>
      <c r="F539" s="204" t="s">
        <v>1828</v>
      </c>
      <c r="H539" s="205">
        <v>36.22</v>
      </c>
      <c r="I539" s="206"/>
      <c r="J539" s="206"/>
      <c r="M539" s="201"/>
      <c r="N539" s="207"/>
      <c r="O539" s="208"/>
      <c r="P539" s="208"/>
      <c r="Q539" s="208"/>
      <c r="R539" s="208"/>
      <c r="S539" s="208"/>
      <c r="T539" s="208"/>
      <c r="U539" s="208"/>
      <c r="V539" s="208"/>
      <c r="W539" s="208"/>
      <c r="X539" s="209"/>
      <c r="AT539" s="203" t="s">
        <v>348</v>
      </c>
      <c r="AU539" s="203" t="s">
        <v>96</v>
      </c>
      <c r="AV539" s="13" t="s">
        <v>96</v>
      </c>
      <c r="AW539" s="13" t="s">
        <v>4</v>
      </c>
      <c r="AX539" s="13" t="s">
        <v>83</v>
      </c>
      <c r="AY539" s="203" t="s">
        <v>329</v>
      </c>
    </row>
    <row r="540" spans="1:65" s="13" customFormat="1" ht="11.25">
      <c r="B540" s="201"/>
      <c r="D540" s="202" t="s">
        <v>348</v>
      </c>
      <c r="E540" s="203" t="s">
        <v>1</v>
      </c>
      <c r="F540" s="204" t="s">
        <v>1829</v>
      </c>
      <c r="H540" s="205">
        <v>60.39</v>
      </c>
      <c r="I540" s="206"/>
      <c r="J540" s="206"/>
      <c r="M540" s="201"/>
      <c r="N540" s="207"/>
      <c r="O540" s="208"/>
      <c r="P540" s="208"/>
      <c r="Q540" s="208"/>
      <c r="R540" s="208"/>
      <c r="S540" s="208"/>
      <c r="T540" s="208"/>
      <c r="U540" s="208"/>
      <c r="V540" s="208"/>
      <c r="W540" s="208"/>
      <c r="X540" s="209"/>
      <c r="AT540" s="203" t="s">
        <v>348</v>
      </c>
      <c r="AU540" s="203" t="s">
        <v>96</v>
      </c>
      <c r="AV540" s="13" t="s">
        <v>96</v>
      </c>
      <c r="AW540" s="13" t="s">
        <v>4</v>
      </c>
      <c r="AX540" s="13" t="s">
        <v>83</v>
      </c>
      <c r="AY540" s="203" t="s">
        <v>329</v>
      </c>
    </row>
    <row r="541" spans="1:65" s="13" customFormat="1" ht="11.25">
      <c r="B541" s="201"/>
      <c r="D541" s="202" t="s">
        <v>348</v>
      </c>
      <c r="E541" s="203" t="s">
        <v>1</v>
      </c>
      <c r="F541" s="204" t="s">
        <v>1830</v>
      </c>
      <c r="H541" s="205">
        <v>8.5399999999999991</v>
      </c>
      <c r="I541" s="206"/>
      <c r="J541" s="206"/>
      <c r="M541" s="201"/>
      <c r="N541" s="207"/>
      <c r="O541" s="208"/>
      <c r="P541" s="208"/>
      <c r="Q541" s="208"/>
      <c r="R541" s="208"/>
      <c r="S541" s="208"/>
      <c r="T541" s="208"/>
      <c r="U541" s="208"/>
      <c r="V541" s="208"/>
      <c r="W541" s="208"/>
      <c r="X541" s="209"/>
      <c r="AT541" s="203" t="s">
        <v>348</v>
      </c>
      <c r="AU541" s="203" t="s">
        <v>96</v>
      </c>
      <c r="AV541" s="13" t="s">
        <v>96</v>
      </c>
      <c r="AW541" s="13" t="s">
        <v>4</v>
      </c>
      <c r="AX541" s="13" t="s">
        <v>83</v>
      </c>
      <c r="AY541" s="203" t="s">
        <v>329</v>
      </c>
    </row>
    <row r="542" spans="1:65" s="13" customFormat="1" ht="11.25">
      <c r="B542" s="201"/>
      <c r="D542" s="202" t="s">
        <v>348</v>
      </c>
      <c r="E542" s="203" t="s">
        <v>1</v>
      </c>
      <c r="F542" s="204" t="s">
        <v>1831</v>
      </c>
      <c r="H542" s="205">
        <v>4.32</v>
      </c>
      <c r="I542" s="206"/>
      <c r="J542" s="206"/>
      <c r="M542" s="201"/>
      <c r="N542" s="207"/>
      <c r="O542" s="208"/>
      <c r="P542" s="208"/>
      <c r="Q542" s="208"/>
      <c r="R542" s="208"/>
      <c r="S542" s="208"/>
      <c r="T542" s="208"/>
      <c r="U542" s="208"/>
      <c r="V542" s="208"/>
      <c r="W542" s="208"/>
      <c r="X542" s="209"/>
      <c r="AT542" s="203" t="s">
        <v>348</v>
      </c>
      <c r="AU542" s="203" t="s">
        <v>96</v>
      </c>
      <c r="AV542" s="13" t="s">
        <v>96</v>
      </c>
      <c r="AW542" s="13" t="s">
        <v>4</v>
      </c>
      <c r="AX542" s="13" t="s">
        <v>83</v>
      </c>
      <c r="AY542" s="203" t="s">
        <v>329</v>
      </c>
    </row>
    <row r="543" spans="1:65" s="13" customFormat="1" ht="11.25">
      <c r="B543" s="201"/>
      <c r="D543" s="202" t="s">
        <v>348</v>
      </c>
      <c r="E543" s="203" t="s">
        <v>1</v>
      </c>
      <c r="F543" s="204" t="s">
        <v>1832</v>
      </c>
      <c r="H543" s="205">
        <v>2.6</v>
      </c>
      <c r="I543" s="206"/>
      <c r="J543" s="206"/>
      <c r="M543" s="201"/>
      <c r="N543" s="207"/>
      <c r="O543" s="208"/>
      <c r="P543" s="208"/>
      <c r="Q543" s="208"/>
      <c r="R543" s="208"/>
      <c r="S543" s="208"/>
      <c r="T543" s="208"/>
      <c r="U543" s="208"/>
      <c r="V543" s="208"/>
      <c r="W543" s="208"/>
      <c r="X543" s="209"/>
      <c r="AT543" s="203" t="s">
        <v>348</v>
      </c>
      <c r="AU543" s="203" t="s">
        <v>96</v>
      </c>
      <c r="AV543" s="13" t="s">
        <v>96</v>
      </c>
      <c r="AW543" s="13" t="s">
        <v>4</v>
      </c>
      <c r="AX543" s="13" t="s">
        <v>83</v>
      </c>
      <c r="AY543" s="203" t="s">
        <v>329</v>
      </c>
    </row>
    <row r="544" spans="1:65" s="15" customFormat="1" ht="11.25">
      <c r="B544" s="217"/>
      <c r="D544" s="202" t="s">
        <v>348</v>
      </c>
      <c r="E544" s="218" t="s">
        <v>1</v>
      </c>
      <c r="F544" s="219" t="s">
        <v>380</v>
      </c>
      <c r="H544" s="220">
        <v>306.38</v>
      </c>
      <c r="I544" s="221"/>
      <c r="J544" s="221"/>
      <c r="M544" s="217"/>
      <c r="N544" s="222"/>
      <c r="O544" s="223"/>
      <c r="P544" s="223"/>
      <c r="Q544" s="223"/>
      <c r="R544" s="223"/>
      <c r="S544" s="223"/>
      <c r="T544" s="223"/>
      <c r="U544" s="223"/>
      <c r="V544" s="223"/>
      <c r="W544" s="223"/>
      <c r="X544" s="224"/>
      <c r="AT544" s="218" t="s">
        <v>348</v>
      </c>
      <c r="AU544" s="218" t="s">
        <v>96</v>
      </c>
      <c r="AV544" s="15" t="s">
        <v>335</v>
      </c>
      <c r="AW544" s="15" t="s">
        <v>4</v>
      </c>
      <c r="AX544" s="15" t="s">
        <v>90</v>
      </c>
      <c r="AY544" s="218" t="s">
        <v>329</v>
      </c>
    </row>
    <row r="545" spans="1:65" s="2" customFormat="1" ht="24.2" customHeight="1">
      <c r="A545" s="37"/>
      <c r="B545" s="153"/>
      <c r="C545" s="187" t="s">
        <v>1141</v>
      </c>
      <c r="D545" s="187" t="s">
        <v>331</v>
      </c>
      <c r="E545" s="188" t="s">
        <v>1833</v>
      </c>
      <c r="F545" s="189" t="s">
        <v>1834</v>
      </c>
      <c r="G545" s="190" t="s">
        <v>334</v>
      </c>
      <c r="H545" s="191">
        <v>472.07</v>
      </c>
      <c r="I545" s="192"/>
      <c r="J545" s="192"/>
      <c r="K545" s="191">
        <f>ROUND(P545*H545,3)</f>
        <v>0</v>
      </c>
      <c r="L545" s="193"/>
      <c r="M545" s="38"/>
      <c r="N545" s="194" t="s">
        <v>1</v>
      </c>
      <c r="O545" s="195" t="s">
        <v>47</v>
      </c>
      <c r="P545" s="196">
        <f>I545+J545</f>
        <v>0</v>
      </c>
      <c r="Q545" s="196">
        <f>ROUND(I545*H545,3)</f>
        <v>0</v>
      </c>
      <c r="R545" s="196">
        <f>ROUND(J545*H545,3)</f>
        <v>0</v>
      </c>
      <c r="S545" s="66"/>
      <c r="T545" s="197">
        <f>S545*H545</f>
        <v>0</v>
      </c>
      <c r="U545" s="197">
        <v>1.217E-2</v>
      </c>
      <c r="V545" s="197">
        <f>U545*H545</f>
        <v>5.7450919000000003</v>
      </c>
      <c r="W545" s="197">
        <v>0</v>
      </c>
      <c r="X545" s="198">
        <f>W545*H545</f>
        <v>0</v>
      </c>
      <c r="Y545" s="37"/>
      <c r="Z545" s="37"/>
      <c r="AA545" s="37"/>
      <c r="AB545" s="37"/>
      <c r="AC545" s="37"/>
      <c r="AD545" s="37"/>
      <c r="AE545" s="37"/>
      <c r="AR545" s="199" t="s">
        <v>464</v>
      </c>
      <c r="AT545" s="199" t="s">
        <v>331</v>
      </c>
      <c r="AU545" s="199" t="s">
        <v>96</v>
      </c>
      <c r="AY545" s="19" t="s">
        <v>329</v>
      </c>
      <c r="BE545" s="115">
        <f>IF(O545="základná",K545,0)</f>
        <v>0</v>
      </c>
      <c r="BF545" s="115">
        <f>IF(O545="znížená",K545,0)</f>
        <v>0</v>
      </c>
      <c r="BG545" s="115">
        <f>IF(O545="zákl. prenesená",K545,0)</f>
        <v>0</v>
      </c>
      <c r="BH545" s="115">
        <f>IF(O545="zníž. prenesená",K545,0)</f>
        <v>0</v>
      </c>
      <c r="BI545" s="115">
        <f>IF(O545="nulová",K545,0)</f>
        <v>0</v>
      </c>
      <c r="BJ545" s="19" t="s">
        <v>96</v>
      </c>
      <c r="BK545" s="200">
        <f>ROUND(P545*H545,3)</f>
        <v>0</v>
      </c>
      <c r="BL545" s="19" t="s">
        <v>464</v>
      </c>
      <c r="BM545" s="199" t="s">
        <v>1835</v>
      </c>
    </row>
    <row r="546" spans="1:65" s="14" customFormat="1" ht="11.25">
      <c r="B546" s="210"/>
      <c r="D546" s="202" t="s">
        <v>348</v>
      </c>
      <c r="E546" s="211" t="s">
        <v>1</v>
      </c>
      <c r="F546" s="212" t="s">
        <v>1836</v>
      </c>
      <c r="H546" s="211" t="s">
        <v>1</v>
      </c>
      <c r="I546" s="213"/>
      <c r="J546" s="213"/>
      <c r="M546" s="210"/>
      <c r="N546" s="214"/>
      <c r="O546" s="215"/>
      <c r="P546" s="215"/>
      <c r="Q546" s="215"/>
      <c r="R546" s="215"/>
      <c r="S546" s="215"/>
      <c r="T546" s="215"/>
      <c r="U546" s="215"/>
      <c r="V546" s="215"/>
      <c r="W546" s="215"/>
      <c r="X546" s="216"/>
      <c r="AT546" s="211" t="s">
        <v>348</v>
      </c>
      <c r="AU546" s="211" t="s">
        <v>96</v>
      </c>
      <c r="AV546" s="14" t="s">
        <v>90</v>
      </c>
      <c r="AW546" s="14" t="s">
        <v>4</v>
      </c>
      <c r="AX546" s="14" t="s">
        <v>83</v>
      </c>
      <c r="AY546" s="211" t="s">
        <v>329</v>
      </c>
    </row>
    <row r="547" spans="1:65" s="13" customFormat="1" ht="11.25">
      <c r="B547" s="201"/>
      <c r="D547" s="202" t="s">
        <v>348</v>
      </c>
      <c r="E547" s="203" t="s">
        <v>1</v>
      </c>
      <c r="F547" s="204" t="s">
        <v>1837</v>
      </c>
      <c r="H547" s="205">
        <v>472.07</v>
      </c>
      <c r="I547" s="206"/>
      <c r="J547" s="206"/>
      <c r="M547" s="201"/>
      <c r="N547" s="207"/>
      <c r="O547" s="208"/>
      <c r="P547" s="208"/>
      <c r="Q547" s="208"/>
      <c r="R547" s="208"/>
      <c r="S547" s="208"/>
      <c r="T547" s="208"/>
      <c r="U547" s="208"/>
      <c r="V547" s="208"/>
      <c r="W547" s="208"/>
      <c r="X547" s="209"/>
      <c r="AT547" s="203" t="s">
        <v>348</v>
      </c>
      <c r="AU547" s="203" t="s">
        <v>96</v>
      </c>
      <c r="AV547" s="13" t="s">
        <v>96</v>
      </c>
      <c r="AW547" s="13" t="s">
        <v>4</v>
      </c>
      <c r="AX547" s="13" t="s">
        <v>83</v>
      </c>
      <c r="AY547" s="203" t="s">
        <v>329</v>
      </c>
    </row>
    <row r="548" spans="1:65" s="15" customFormat="1" ht="11.25">
      <c r="B548" s="217"/>
      <c r="D548" s="202" t="s">
        <v>348</v>
      </c>
      <c r="E548" s="218" t="s">
        <v>1</v>
      </c>
      <c r="F548" s="219" t="s">
        <v>380</v>
      </c>
      <c r="H548" s="220">
        <v>472.07</v>
      </c>
      <c r="I548" s="221"/>
      <c r="J548" s="221"/>
      <c r="M548" s="217"/>
      <c r="N548" s="222"/>
      <c r="O548" s="223"/>
      <c r="P548" s="223"/>
      <c r="Q548" s="223"/>
      <c r="R548" s="223"/>
      <c r="S548" s="223"/>
      <c r="T548" s="223"/>
      <c r="U548" s="223"/>
      <c r="V548" s="223"/>
      <c r="W548" s="223"/>
      <c r="X548" s="224"/>
      <c r="AT548" s="218" t="s">
        <v>348</v>
      </c>
      <c r="AU548" s="218" t="s">
        <v>96</v>
      </c>
      <c r="AV548" s="15" t="s">
        <v>335</v>
      </c>
      <c r="AW548" s="15" t="s">
        <v>4</v>
      </c>
      <c r="AX548" s="15" t="s">
        <v>90</v>
      </c>
      <c r="AY548" s="218" t="s">
        <v>329</v>
      </c>
    </row>
    <row r="549" spans="1:65" s="2" customFormat="1" ht="24.2" customHeight="1">
      <c r="A549" s="37"/>
      <c r="B549" s="153"/>
      <c r="C549" s="187" t="s">
        <v>1146</v>
      </c>
      <c r="D549" s="187" t="s">
        <v>331</v>
      </c>
      <c r="E549" s="188" t="s">
        <v>1838</v>
      </c>
      <c r="F549" s="189" t="s">
        <v>1839</v>
      </c>
      <c r="G549" s="190" t="s">
        <v>342</v>
      </c>
      <c r="H549" s="191">
        <v>241.46</v>
      </c>
      <c r="I549" s="192"/>
      <c r="J549" s="192"/>
      <c r="K549" s="191">
        <f>ROUND(P549*H549,3)</f>
        <v>0</v>
      </c>
      <c r="L549" s="193"/>
      <c r="M549" s="38"/>
      <c r="N549" s="194" t="s">
        <v>1</v>
      </c>
      <c r="O549" s="195" t="s">
        <v>47</v>
      </c>
      <c r="P549" s="196">
        <f>I549+J549</f>
        <v>0</v>
      </c>
      <c r="Q549" s="196">
        <f>ROUND(I549*H549,3)</f>
        <v>0</v>
      </c>
      <c r="R549" s="196">
        <f>ROUND(J549*H549,3)</f>
        <v>0</v>
      </c>
      <c r="S549" s="66"/>
      <c r="T549" s="197">
        <f>S549*H549</f>
        <v>0</v>
      </c>
      <c r="U549" s="197">
        <v>0</v>
      </c>
      <c r="V549" s="197">
        <f>U549*H549</f>
        <v>0</v>
      </c>
      <c r="W549" s="197">
        <v>0</v>
      </c>
      <c r="X549" s="198">
        <f>W549*H549</f>
        <v>0</v>
      </c>
      <c r="Y549" s="37"/>
      <c r="Z549" s="37"/>
      <c r="AA549" s="37"/>
      <c r="AB549" s="37"/>
      <c r="AC549" s="37"/>
      <c r="AD549" s="37"/>
      <c r="AE549" s="37"/>
      <c r="AR549" s="199" t="s">
        <v>335</v>
      </c>
      <c r="AT549" s="199" t="s">
        <v>331</v>
      </c>
      <c r="AU549" s="199" t="s">
        <v>96</v>
      </c>
      <c r="AY549" s="19" t="s">
        <v>329</v>
      </c>
      <c r="BE549" s="115">
        <f>IF(O549="základná",K549,0)</f>
        <v>0</v>
      </c>
      <c r="BF549" s="115">
        <f>IF(O549="znížená",K549,0)</f>
        <v>0</v>
      </c>
      <c r="BG549" s="115">
        <f>IF(O549="zákl. prenesená",K549,0)</f>
        <v>0</v>
      </c>
      <c r="BH549" s="115">
        <f>IF(O549="zníž. prenesená",K549,0)</f>
        <v>0</v>
      </c>
      <c r="BI549" s="115">
        <f>IF(O549="nulová",K549,0)</f>
        <v>0</v>
      </c>
      <c r="BJ549" s="19" t="s">
        <v>96</v>
      </c>
      <c r="BK549" s="200">
        <f>ROUND(P549*H549,3)</f>
        <v>0</v>
      </c>
      <c r="BL549" s="19" t="s">
        <v>335</v>
      </c>
      <c r="BM549" s="199" t="s">
        <v>1840</v>
      </c>
    </row>
    <row r="550" spans="1:65" s="14" customFormat="1" ht="11.25">
      <c r="B550" s="210"/>
      <c r="D550" s="202" t="s">
        <v>348</v>
      </c>
      <c r="E550" s="211" t="s">
        <v>1</v>
      </c>
      <c r="F550" s="212" t="s">
        <v>1841</v>
      </c>
      <c r="H550" s="211" t="s">
        <v>1</v>
      </c>
      <c r="I550" s="213"/>
      <c r="J550" s="213"/>
      <c r="M550" s="210"/>
      <c r="N550" s="214"/>
      <c r="O550" s="215"/>
      <c r="P550" s="215"/>
      <c r="Q550" s="215"/>
      <c r="R550" s="215"/>
      <c r="S550" s="215"/>
      <c r="T550" s="215"/>
      <c r="U550" s="215"/>
      <c r="V550" s="215"/>
      <c r="W550" s="215"/>
      <c r="X550" s="216"/>
      <c r="AT550" s="211" t="s">
        <v>348</v>
      </c>
      <c r="AU550" s="211" t="s">
        <v>96</v>
      </c>
      <c r="AV550" s="14" t="s">
        <v>90</v>
      </c>
      <c r="AW550" s="14" t="s">
        <v>4</v>
      </c>
      <c r="AX550" s="14" t="s">
        <v>83</v>
      </c>
      <c r="AY550" s="211" t="s">
        <v>329</v>
      </c>
    </row>
    <row r="551" spans="1:65" s="13" customFormat="1" ht="11.25">
      <c r="B551" s="201"/>
      <c r="D551" s="202" t="s">
        <v>348</v>
      </c>
      <c r="E551" s="203" t="s">
        <v>1</v>
      </c>
      <c r="F551" s="204" t="s">
        <v>1842</v>
      </c>
      <c r="H551" s="205">
        <v>126.06</v>
      </c>
      <c r="I551" s="206"/>
      <c r="J551" s="206"/>
      <c r="M551" s="201"/>
      <c r="N551" s="207"/>
      <c r="O551" s="208"/>
      <c r="P551" s="208"/>
      <c r="Q551" s="208"/>
      <c r="R551" s="208"/>
      <c r="S551" s="208"/>
      <c r="T551" s="208"/>
      <c r="U551" s="208"/>
      <c r="V551" s="208"/>
      <c r="W551" s="208"/>
      <c r="X551" s="209"/>
      <c r="AT551" s="203" t="s">
        <v>348</v>
      </c>
      <c r="AU551" s="203" t="s">
        <v>96</v>
      </c>
      <c r="AV551" s="13" t="s">
        <v>96</v>
      </c>
      <c r="AW551" s="13" t="s">
        <v>4</v>
      </c>
      <c r="AX551" s="13" t="s">
        <v>83</v>
      </c>
      <c r="AY551" s="203" t="s">
        <v>329</v>
      </c>
    </row>
    <row r="552" spans="1:65" s="16" customFormat="1" ht="11.25">
      <c r="B552" s="225"/>
      <c r="D552" s="202" t="s">
        <v>348</v>
      </c>
      <c r="E552" s="226" t="s">
        <v>1</v>
      </c>
      <c r="F552" s="227" t="s">
        <v>445</v>
      </c>
      <c r="H552" s="228">
        <v>126.06</v>
      </c>
      <c r="I552" s="229"/>
      <c r="J552" s="229"/>
      <c r="M552" s="225"/>
      <c r="N552" s="230"/>
      <c r="O552" s="231"/>
      <c r="P552" s="231"/>
      <c r="Q552" s="231"/>
      <c r="R552" s="231"/>
      <c r="S552" s="231"/>
      <c r="T552" s="231"/>
      <c r="U552" s="231"/>
      <c r="V552" s="231"/>
      <c r="W552" s="231"/>
      <c r="X552" s="232"/>
      <c r="AT552" s="226" t="s">
        <v>348</v>
      </c>
      <c r="AU552" s="226" t="s">
        <v>96</v>
      </c>
      <c r="AV552" s="16" t="s">
        <v>178</v>
      </c>
      <c r="AW552" s="16" t="s">
        <v>4</v>
      </c>
      <c r="AX552" s="16" t="s">
        <v>83</v>
      </c>
      <c r="AY552" s="226" t="s">
        <v>329</v>
      </c>
    </row>
    <row r="553" spans="1:65" s="14" customFormat="1" ht="11.25">
      <c r="B553" s="210"/>
      <c r="D553" s="202" t="s">
        <v>348</v>
      </c>
      <c r="E553" s="211" t="s">
        <v>1</v>
      </c>
      <c r="F553" s="212" t="s">
        <v>1843</v>
      </c>
      <c r="H553" s="211" t="s">
        <v>1</v>
      </c>
      <c r="I553" s="213"/>
      <c r="J553" s="213"/>
      <c r="M553" s="210"/>
      <c r="N553" s="214"/>
      <c r="O553" s="215"/>
      <c r="P553" s="215"/>
      <c r="Q553" s="215"/>
      <c r="R553" s="215"/>
      <c r="S553" s="215"/>
      <c r="T553" s="215"/>
      <c r="U553" s="215"/>
      <c r="V553" s="215"/>
      <c r="W553" s="215"/>
      <c r="X553" s="216"/>
      <c r="AT553" s="211" t="s">
        <v>348</v>
      </c>
      <c r="AU553" s="211" t="s">
        <v>96</v>
      </c>
      <c r="AV553" s="14" t="s">
        <v>90</v>
      </c>
      <c r="AW553" s="14" t="s">
        <v>4</v>
      </c>
      <c r="AX553" s="14" t="s">
        <v>83</v>
      </c>
      <c r="AY553" s="211" t="s">
        <v>329</v>
      </c>
    </row>
    <row r="554" spans="1:65" s="13" customFormat="1" ht="11.25">
      <c r="B554" s="201"/>
      <c r="D554" s="202" t="s">
        <v>348</v>
      </c>
      <c r="E554" s="203" t="s">
        <v>1</v>
      </c>
      <c r="F554" s="204" t="s">
        <v>1844</v>
      </c>
      <c r="H554" s="205">
        <v>69</v>
      </c>
      <c r="I554" s="206"/>
      <c r="J554" s="206"/>
      <c r="M554" s="201"/>
      <c r="N554" s="207"/>
      <c r="O554" s="208"/>
      <c r="P554" s="208"/>
      <c r="Q554" s="208"/>
      <c r="R554" s="208"/>
      <c r="S554" s="208"/>
      <c r="T554" s="208"/>
      <c r="U554" s="208"/>
      <c r="V554" s="208"/>
      <c r="W554" s="208"/>
      <c r="X554" s="209"/>
      <c r="AT554" s="203" t="s">
        <v>348</v>
      </c>
      <c r="AU554" s="203" t="s">
        <v>96</v>
      </c>
      <c r="AV554" s="13" t="s">
        <v>96</v>
      </c>
      <c r="AW554" s="13" t="s">
        <v>4</v>
      </c>
      <c r="AX554" s="13" t="s">
        <v>83</v>
      </c>
      <c r="AY554" s="203" t="s">
        <v>329</v>
      </c>
    </row>
    <row r="555" spans="1:65" s="13" customFormat="1" ht="11.25">
      <c r="B555" s="201"/>
      <c r="D555" s="202" t="s">
        <v>348</v>
      </c>
      <c r="E555" s="203" t="s">
        <v>1</v>
      </c>
      <c r="F555" s="204" t="s">
        <v>1845</v>
      </c>
      <c r="H555" s="205">
        <v>46.4</v>
      </c>
      <c r="I555" s="206"/>
      <c r="J555" s="206"/>
      <c r="M555" s="201"/>
      <c r="N555" s="207"/>
      <c r="O555" s="208"/>
      <c r="P555" s="208"/>
      <c r="Q555" s="208"/>
      <c r="R555" s="208"/>
      <c r="S555" s="208"/>
      <c r="T555" s="208"/>
      <c r="U555" s="208"/>
      <c r="V555" s="208"/>
      <c r="W555" s="208"/>
      <c r="X555" s="209"/>
      <c r="AT555" s="203" t="s">
        <v>348</v>
      </c>
      <c r="AU555" s="203" t="s">
        <v>96</v>
      </c>
      <c r="AV555" s="13" t="s">
        <v>96</v>
      </c>
      <c r="AW555" s="13" t="s">
        <v>4</v>
      </c>
      <c r="AX555" s="13" t="s">
        <v>83</v>
      </c>
      <c r="AY555" s="203" t="s">
        <v>329</v>
      </c>
    </row>
    <row r="556" spans="1:65" s="16" customFormat="1" ht="11.25">
      <c r="B556" s="225"/>
      <c r="D556" s="202" t="s">
        <v>348</v>
      </c>
      <c r="E556" s="226" t="s">
        <v>1</v>
      </c>
      <c r="F556" s="227" t="s">
        <v>445</v>
      </c>
      <c r="H556" s="228">
        <v>115.4</v>
      </c>
      <c r="I556" s="229"/>
      <c r="J556" s="229"/>
      <c r="M556" s="225"/>
      <c r="N556" s="230"/>
      <c r="O556" s="231"/>
      <c r="P556" s="231"/>
      <c r="Q556" s="231"/>
      <c r="R556" s="231"/>
      <c r="S556" s="231"/>
      <c r="T556" s="231"/>
      <c r="U556" s="231"/>
      <c r="V556" s="231"/>
      <c r="W556" s="231"/>
      <c r="X556" s="232"/>
      <c r="AT556" s="226" t="s">
        <v>348</v>
      </c>
      <c r="AU556" s="226" t="s">
        <v>96</v>
      </c>
      <c r="AV556" s="16" t="s">
        <v>178</v>
      </c>
      <c r="AW556" s="16" t="s">
        <v>4</v>
      </c>
      <c r="AX556" s="16" t="s">
        <v>83</v>
      </c>
      <c r="AY556" s="226" t="s">
        <v>329</v>
      </c>
    </row>
    <row r="557" spans="1:65" s="15" customFormat="1" ht="11.25">
      <c r="B557" s="217"/>
      <c r="D557" s="202" t="s">
        <v>348</v>
      </c>
      <c r="E557" s="218" t="s">
        <v>1</v>
      </c>
      <c r="F557" s="219" t="s">
        <v>380</v>
      </c>
      <c r="H557" s="220">
        <v>241.46</v>
      </c>
      <c r="I557" s="221"/>
      <c r="J557" s="221"/>
      <c r="M557" s="217"/>
      <c r="N557" s="222"/>
      <c r="O557" s="223"/>
      <c r="P557" s="223"/>
      <c r="Q557" s="223"/>
      <c r="R557" s="223"/>
      <c r="S557" s="223"/>
      <c r="T557" s="223"/>
      <c r="U557" s="223"/>
      <c r="V557" s="223"/>
      <c r="W557" s="223"/>
      <c r="X557" s="224"/>
      <c r="AT557" s="218" t="s">
        <v>348</v>
      </c>
      <c r="AU557" s="218" t="s">
        <v>96</v>
      </c>
      <c r="AV557" s="15" t="s">
        <v>335</v>
      </c>
      <c r="AW557" s="15" t="s">
        <v>4</v>
      </c>
      <c r="AX557" s="15" t="s">
        <v>90</v>
      </c>
      <c r="AY557" s="218" t="s">
        <v>329</v>
      </c>
    </row>
    <row r="558" spans="1:65" s="2" customFormat="1" ht="16.5" customHeight="1">
      <c r="A558" s="37"/>
      <c r="B558" s="153"/>
      <c r="C558" s="233" t="s">
        <v>1152</v>
      </c>
      <c r="D558" s="233" t="s">
        <v>483</v>
      </c>
      <c r="E558" s="234" t="s">
        <v>1846</v>
      </c>
      <c r="F558" s="235" t="s">
        <v>1847</v>
      </c>
      <c r="G558" s="236" t="s">
        <v>334</v>
      </c>
      <c r="H558" s="237">
        <v>324.28199999999998</v>
      </c>
      <c r="I558" s="238"/>
      <c r="J558" s="239"/>
      <c r="K558" s="237">
        <f>ROUND(P558*H558,3)</f>
        <v>0</v>
      </c>
      <c r="L558" s="239"/>
      <c r="M558" s="240"/>
      <c r="N558" s="241" t="s">
        <v>1</v>
      </c>
      <c r="O558" s="195" t="s">
        <v>47</v>
      </c>
      <c r="P558" s="196">
        <f>I558+J558</f>
        <v>0</v>
      </c>
      <c r="Q558" s="196">
        <f>ROUND(I558*H558,3)</f>
        <v>0</v>
      </c>
      <c r="R558" s="196">
        <f>ROUND(J558*H558,3)</f>
        <v>0</v>
      </c>
      <c r="S558" s="66"/>
      <c r="T558" s="197">
        <f>S558*H558</f>
        <v>0</v>
      </c>
      <c r="U558" s="197">
        <v>0.02</v>
      </c>
      <c r="V558" s="197">
        <f>U558*H558</f>
        <v>6.4856400000000001</v>
      </c>
      <c r="W558" s="197">
        <v>0</v>
      </c>
      <c r="X558" s="198">
        <f>W558*H558</f>
        <v>0</v>
      </c>
      <c r="Y558" s="37"/>
      <c r="Z558" s="37"/>
      <c r="AA558" s="37"/>
      <c r="AB558" s="37"/>
      <c r="AC558" s="37"/>
      <c r="AD558" s="37"/>
      <c r="AE558" s="37"/>
      <c r="AR558" s="199" t="s">
        <v>364</v>
      </c>
      <c r="AT558" s="199" t="s">
        <v>483</v>
      </c>
      <c r="AU558" s="199" t="s">
        <v>96</v>
      </c>
      <c r="AY558" s="19" t="s">
        <v>329</v>
      </c>
      <c r="BE558" s="115">
        <f>IF(O558="základná",K558,0)</f>
        <v>0</v>
      </c>
      <c r="BF558" s="115">
        <f>IF(O558="znížená",K558,0)</f>
        <v>0</v>
      </c>
      <c r="BG558" s="115">
        <f>IF(O558="zákl. prenesená",K558,0)</f>
        <v>0</v>
      </c>
      <c r="BH558" s="115">
        <f>IF(O558="zníž. prenesená",K558,0)</f>
        <v>0</v>
      </c>
      <c r="BI558" s="115">
        <f>IF(O558="nulová",K558,0)</f>
        <v>0</v>
      </c>
      <c r="BJ558" s="19" t="s">
        <v>96</v>
      </c>
      <c r="BK558" s="200">
        <f>ROUND(P558*H558,3)</f>
        <v>0</v>
      </c>
      <c r="BL558" s="19" t="s">
        <v>335</v>
      </c>
      <c r="BM558" s="199" t="s">
        <v>1848</v>
      </c>
    </row>
    <row r="559" spans="1:65" s="14" customFormat="1" ht="11.25">
      <c r="B559" s="210"/>
      <c r="D559" s="202" t="s">
        <v>348</v>
      </c>
      <c r="E559" s="211" t="s">
        <v>1</v>
      </c>
      <c r="F559" s="212" t="s">
        <v>1849</v>
      </c>
      <c r="H559" s="211" t="s">
        <v>1</v>
      </c>
      <c r="I559" s="213"/>
      <c r="J559" s="213"/>
      <c r="M559" s="210"/>
      <c r="N559" s="214"/>
      <c r="O559" s="215"/>
      <c r="P559" s="215"/>
      <c r="Q559" s="215"/>
      <c r="R559" s="215"/>
      <c r="S559" s="215"/>
      <c r="T559" s="215"/>
      <c r="U559" s="215"/>
      <c r="V559" s="215"/>
      <c r="W559" s="215"/>
      <c r="X559" s="216"/>
      <c r="AT559" s="211" t="s">
        <v>348</v>
      </c>
      <c r="AU559" s="211" t="s">
        <v>96</v>
      </c>
      <c r="AV559" s="14" t="s">
        <v>90</v>
      </c>
      <c r="AW559" s="14" t="s">
        <v>4</v>
      </c>
      <c r="AX559" s="14" t="s">
        <v>83</v>
      </c>
      <c r="AY559" s="211" t="s">
        <v>329</v>
      </c>
    </row>
    <row r="560" spans="1:65" s="13" customFormat="1" ht="11.25">
      <c r="B560" s="201"/>
      <c r="D560" s="202" t="s">
        <v>348</v>
      </c>
      <c r="E560" s="203" t="s">
        <v>1</v>
      </c>
      <c r="F560" s="204" t="s">
        <v>1850</v>
      </c>
      <c r="H560" s="205">
        <v>151.27199999999999</v>
      </c>
      <c r="I560" s="206"/>
      <c r="J560" s="206"/>
      <c r="M560" s="201"/>
      <c r="N560" s="207"/>
      <c r="O560" s="208"/>
      <c r="P560" s="208"/>
      <c r="Q560" s="208"/>
      <c r="R560" s="208"/>
      <c r="S560" s="208"/>
      <c r="T560" s="208"/>
      <c r="U560" s="208"/>
      <c r="V560" s="208"/>
      <c r="W560" s="208"/>
      <c r="X560" s="209"/>
      <c r="AT560" s="203" t="s">
        <v>348</v>
      </c>
      <c r="AU560" s="203" t="s">
        <v>96</v>
      </c>
      <c r="AV560" s="13" t="s">
        <v>96</v>
      </c>
      <c r="AW560" s="13" t="s">
        <v>4</v>
      </c>
      <c r="AX560" s="13" t="s">
        <v>83</v>
      </c>
      <c r="AY560" s="203" t="s">
        <v>329</v>
      </c>
    </row>
    <row r="561" spans="1:65" s="16" customFormat="1" ht="11.25">
      <c r="B561" s="225"/>
      <c r="D561" s="202" t="s">
        <v>348</v>
      </c>
      <c r="E561" s="226" t="s">
        <v>1</v>
      </c>
      <c r="F561" s="227" t="s">
        <v>445</v>
      </c>
      <c r="H561" s="228">
        <v>151.27199999999999</v>
      </c>
      <c r="I561" s="229"/>
      <c r="J561" s="229"/>
      <c r="M561" s="225"/>
      <c r="N561" s="230"/>
      <c r="O561" s="231"/>
      <c r="P561" s="231"/>
      <c r="Q561" s="231"/>
      <c r="R561" s="231"/>
      <c r="S561" s="231"/>
      <c r="T561" s="231"/>
      <c r="U561" s="231"/>
      <c r="V561" s="231"/>
      <c r="W561" s="231"/>
      <c r="X561" s="232"/>
      <c r="AT561" s="226" t="s">
        <v>348</v>
      </c>
      <c r="AU561" s="226" t="s">
        <v>96</v>
      </c>
      <c r="AV561" s="16" t="s">
        <v>178</v>
      </c>
      <c r="AW561" s="16" t="s">
        <v>4</v>
      </c>
      <c r="AX561" s="16" t="s">
        <v>83</v>
      </c>
      <c r="AY561" s="226" t="s">
        <v>329</v>
      </c>
    </row>
    <row r="562" spans="1:65" s="14" customFormat="1" ht="11.25">
      <c r="B562" s="210"/>
      <c r="D562" s="202" t="s">
        <v>348</v>
      </c>
      <c r="E562" s="211" t="s">
        <v>1</v>
      </c>
      <c r="F562" s="212" t="s">
        <v>1843</v>
      </c>
      <c r="H562" s="211" t="s">
        <v>1</v>
      </c>
      <c r="I562" s="213"/>
      <c r="J562" s="213"/>
      <c r="M562" s="210"/>
      <c r="N562" s="214"/>
      <c r="O562" s="215"/>
      <c r="P562" s="215"/>
      <c r="Q562" s="215"/>
      <c r="R562" s="215"/>
      <c r="S562" s="215"/>
      <c r="T562" s="215"/>
      <c r="U562" s="215"/>
      <c r="V562" s="215"/>
      <c r="W562" s="215"/>
      <c r="X562" s="216"/>
      <c r="AT562" s="211" t="s">
        <v>348</v>
      </c>
      <c r="AU562" s="211" t="s">
        <v>96</v>
      </c>
      <c r="AV562" s="14" t="s">
        <v>90</v>
      </c>
      <c r="AW562" s="14" t="s">
        <v>4</v>
      </c>
      <c r="AX562" s="14" t="s">
        <v>83</v>
      </c>
      <c r="AY562" s="211" t="s">
        <v>329</v>
      </c>
    </row>
    <row r="563" spans="1:65" s="13" customFormat="1" ht="11.25">
      <c r="B563" s="201"/>
      <c r="D563" s="202" t="s">
        <v>348</v>
      </c>
      <c r="E563" s="203" t="s">
        <v>1</v>
      </c>
      <c r="F563" s="204" t="s">
        <v>1851</v>
      </c>
      <c r="H563" s="205">
        <v>113.85</v>
      </c>
      <c r="I563" s="206"/>
      <c r="J563" s="206"/>
      <c r="M563" s="201"/>
      <c r="N563" s="207"/>
      <c r="O563" s="208"/>
      <c r="P563" s="208"/>
      <c r="Q563" s="208"/>
      <c r="R563" s="208"/>
      <c r="S563" s="208"/>
      <c r="T563" s="208"/>
      <c r="U563" s="208"/>
      <c r="V563" s="208"/>
      <c r="W563" s="208"/>
      <c r="X563" s="209"/>
      <c r="AT563" s="203" t="s">
        <v>348</v>
      </c>
      <c r="AU563" s="203" t="s">
        <v>96</v>
      </c>
      <c r="AV563" s="13" t="s">
        <v>96</v>
      </c>
      <c r="AW563" s="13" t="s">
        <v>4</v>
      </c>
      <c r="AX563" s="13" t="s">
        <v>83</v>
      </c>
      <c r="AY563" s="203" t="s">
        <v>329</v>
      </c>
    </row>
    <row r="564" spans="1:65" s="13" customFormat="1" ht="11.25">
      <c r="B564" s="201"/>
      <c r="D564" s="202" t="s">
        <v>348</v>
      </c>
      <c r="E564" s="203" t="s">
        <v>1</v>
      </c>
      <c r="F564" s="204" t="s">
        <v>1852</v>
      </c>
      <c r="H564" s="205">
        <v>59.16</v>
      </c>
      <c r="I564" s="206"/>
      <c r="J564" s="206"/>
      <c r="M564" s="201"/>
      <c r="N564" s="207"/>
      <c r="O564" s="208"/>
      <c r="P564" s="208"/>
      <c r="Q564" s="208"/>
      <c r="R564" s="208"/>
      <c r="S564" s="208"/>
      <c r="T564" s="208"/>
      <c r="U564" s="208"/>
      <c r="V564" s="208"/>
      <c r="W564" s="208"/>
      <c r="X564" s="209"/>
      <c r="AT564" s="203" t="s">
        <v>348</v>
      </c>
      <c r="AU564" s="203" t="s">
        <v>96</v>
      </c>
      <c r="AV564" s="13" t="s">
        <v>96</v>
      </c>
      <c r="AW564" s="13" t="s">
        <v>4</v>
      </c>
      <c r="AX564" s="13" t="s">
        <v>83</v>
      </c>
      <c r="AY564" s="203" t="s">
        <v>329</v>
      </c>
    </row>
    <row r="565" spans="1:65" s="16" customFormat="1" ht="11.25">
      <c r="B565" s="225"/>
      <c r="D565" s="202" t="s">
        <v>348</v>
      </c>
      <c r="E565" s="226" t="s">
        <v>1</v>
      </c>
      <c r="F565" s="227" t="s">
        <v>445</v>
      </c>
      <c r="H565" s="228">
        <v>173.01</v>
      </c>
      <c r="I565" s="229"/>
      <c r="J565" s="229"/>
      <c r="M565" s="225"/>
      <c r="N565" s="230"/>
      <c r="O565" s="231"/>
      <c r="P565" s="231"/>
      <c r="Q565" s="231"/>
      <c r="R565" s="231"/>
      <c r="S565" s="231"/>
      <c r="T565" s="231"/>
      <c r="U565" s="231"/>
      <c r="V565" s="231"/>
      <c r="W565" s="231"/>
      <c r="X565" s="232"/>
      <c r="AT565" s="226" t="s">
        <v>348</v>
      </c>
      <c r="AU565" s="226" t="s">
        <v>96</v>
      </c>
      <c r="AV565" s="16" t="s">
        <v>178</v>
      </c>
      <c r="AW565" s="16" t="s">
        <v>4</v>
      </c>
      <c r="AX565" s="16" t="s">
        <v>83</v>
      </c>
      <c r="AY565" s="226" t="s">
        <v>329</v>
      </c>
    </row>
    <row r="566" spans="1:65" s="15" customFormat="1" ht="11.25">
      <c r="B566" s="217"/>
      <c r="D566" s="202" t="s">
        <v>348</v>
      </c>
      <c r="E566" s="218" t="s">
        <v>1</v>
      </c>
      <c r="F566" s="219" t="s">
        <v>380</v>
      </c>
      <c r="H566" s="220">
        <v>324.28199999999998</v>
      </c>
      <c r="I566" s="221"/>
      <c r="J566" s="221"/>
      <c r="M566" s="217"/>
      <c r="N566" s="222"/>
      <c r="O566" s="223"/>
      <c r="P566" s="223"/>
      <c r="Q566" s="223"/>
      <c r="R566" s="223"/>
      <c r="S566" s="223"/>
      <c r="T566" s="223"/>
      <c r="U566" s="223"/>
      <c r="V566" s="223"/>
      <c r="W566" s="223"/>
      <c r="X566" s="224"/>
      <c r="AT566" s="218" t="s">
        <v>348</v>
      </c>
      <c r="AU566" s="218" t="s">
        <v>96</v>
      </c>
      <c r="AV566" s="15" t="s">
        <v>335</v>
      </c>
      <c r="AW566" s="15" t="s">
        <v>4</v>
      </c>
      <c r="AX566" s="15" t="s">
        <v>90</v>
      </c>
      <c r="AY566" s="218" t="s">
        <v>329</v>
      </c>
    </row>
    <row r="567" spans="1:65" s="2" customFormat="1" ht="24.2" customHeight="1">
      <c r="A567" s="37"/>
      <c r="B567" s="153"/>
      <c r="C567" s="187" t="s">
        <v>1157</v>
      </c>
      <c r="D567" s="187" t="s">
        <v>331</v>
      </c>
      <c r="E567" s="188" t="s">
        <v>1853</v>
      </c>
      <c r="F567" s="189" t="s">
        <v>1854</v>
      </c>
      <c r="G567" s="190" t="s">
        <v>342</v>
      </c>
      <c r="H567" s="191">
        <v>43.4</v>
      </c>
      <c r="I567" s="192"/>
      <c r="J567" s="192"/>
      <c r="K567" s="191">
        <f>ROUND(P567*H567,3)</f>
        <v>0</v>
      </c>
      <c r="L567" s="193"/>
      <c r="M567" s="38"/>
      <c r="N567" s="194" t="s">
        <v>1</v>
      </c>
      <c r="O567" s="195" t="s">
        <v>47</v>
      </c>
      <c r="P567" s="196">
        <f>I567+J567</f>
        <v>0</v>
      </c>
      <c r="Q567" s="196">
        <f>ROUND(I567*H567,3)</f>
        <v>0</v>
      </c>
      <c r="R567" s="196">
        <f>ROUND(J567*H567,3)</f>
        <v>0</v>
      </c>
      <c r="S567" s="66"/>
      <c r="T567" s="197">
        <f>S567*H567</f>
        <v>0</v>
      </c>
      <c r="U567" s="197">
        <v>0</v>
      </c>
      <c r="V567" s="197">
        <f>U567*H567</f>
        <v>0</v>
      </c>
      <c r="W567" s="197">
        <v>0</v>
      </c>
      <c r="X567" s="198">
        <f>W567*H567</f>
        <v>0</v>
      </c>
      <c r="Y567" s="37"/>
      <c r="Z567" s="37"/>
      <c r="AA567" s="37"/>
      <c r="AB567" s="37"/>
      <c r="AC567" s="37"/>
      <c r="AD567" s="37"/>
      <c r="AE567" s="37"/>
      <c r="AR567" s="199" t="s">
        <v>464</v>
      </c>
      <c r="AT567" s="199" t="s">
        <v>331</v>
      </c>
      <c r="AU567" s="199" t="s">
        <v>96</v>
      </c>
      <c r="AY567" s="19" t="s">
        <v>329</v>
      </c>
      <c r="BE567" s="115">
        <f>IF(O567="základná",K567,0)</f>
        <v>0</v>
      </c>
      <c r="BF567" s="115">
        <f>IF(O567="znížená",K567,0)</f>
        <v>0</v>
      </c>
      <c r="BG567" s="115">
        <f>IF(O567="zákl. prenesená",K567,0)</f>
        <v>0</v>
      </c>
      <c r="BH567" s="115">
        <f>IF(O567="zníž. prenesená",K567,0)</f>
        <v>0</v>
      </c>
      <c r="BI567" s="115">
        <f>IF(O567="nulová",K567,0)</f>
        <v>0</v>
      </c>
      <c r="BJ567" s="19" t="s">
        <v>96</v>
      </c>
      <c r="BK567" s="200">
        <f>ROUND(P567*H567,3)</f>
        <v>0</v>
      </c>
      <c r="BL567" s="19" t="s">
        <v>464</v>
      </c>
      <c r="BM567" s="199" t="s">
        <v>1855</v>
      </c>
    </row>
    <row r="568" spans="1:65" s="14" customFormat="1" ht="11.25">
      <c r="B568" s="210"/>
      <c r="D568" s="202" t="s">
        <v>348</v>
      </c>
      <c r="E568" s="211" t="s">
        <v>1</v>
      </c>
      <c r="F568" s="212" t="s">
        <v>1856</v>
      </c>
      <c r="H568" s="211" t="s">
        <v>1</v>
      </c>
      <c r="I568" s="213"/>
      <c r="J568" s="213"/>
      <c r="M568" s="210"/>
      <c r="N568" s="214"/>
      <c r="O568" s="215"/>
      <c r="P568" s="215"/>
      <c r="Q568" s="215"/>
      <c r="R568" s="215"/>
      <c r="S568" s="215"/>
      <c r="T568" s="215"/>
      <c r="U568" s="215"/>
      <c r="V568" s="215"/>
      <c r="W568" s="215"/>
      <c r="X568" s="216"/>
      <c r="AT568" s="211" t="s">
        <v>348</v>
      </c>
      <c r="AU568" s="211" t="s">
        <v>96</v>
      </c>
      <c r="AV568" s="14" t="s">
        <v>90</v>
      </c>
      <c r="AW568" s="14" t="s">
        <v>4</v>
      </c>
      <c r="AX568" s="14" t="s">
        <v>83</v>
      </c>
      <c r="AY568" s="211" t="s">
        <v>329</v>
      </c>
    </row>
    <row r="569" spans="1:65" s="13" customFormat="1" ht="11.25">
      <c r="B569" s="201"/>
      <c r="D569" s="202" t="s">
        <v>348</v>
      </c>
      <c r="E569" s="203" t="s">
        <v>1</v>
      </c>
      <c r="F569" s="204" t="s">
        <v>1857</v>
      </c>
      <c r="H569" s="205">
        <v>7</v>
      </c>
      <c r="I569" s="206"/>
      <c r="J569" s="206"/>
      <c r="M569" s="201"/>
      <c r="N569" s="207"/>
      <c r="O569" s="208"/>
      <c r="P569" s="208"/>
      <c r="Q569" s="208"/>
      <c r="R569" s="208"/>
      <c r="S569" s="208"/>
      <c r="T569" s="208"/>
      <c r="U569" s="208"/>
      <c r="V569" s="208"/>
      <c r="W569" s="208"/>
      <c r="X569" s="209"/>
      <c r="AT569" s="203" t="s">
        <v>348</v>
      </c>
      <c r="AU569" s="203" t="s">
        <v>96</v>
      </c>
      <c r="AV569" s="13" t="s">
        <v>96</v>
      </c>
      <c r="AW569" s="13" t="s">
        <v>4</v>
      </c>
      <c r="AX569" s="13" t="s">
        <v>83</v>
      </c>
      <c r="AY569" s="203" t="s">
        <v>329</v>
      </c>
    </row>
    <row r="570" spans="1:65" s="13" customFormat="1" ht="11.25">
      <c r="B570" s="201"/>
      <c r="D570" s="202" t="s">
        <v>348</v>
      </c>
      <c r="E570" s="203" t="s">
        <v>1</v>
      </c>
      <c r="F570" s="204" t="s">
        <v>1858</v>
      </c>
      <c r="H570" s="205">
        <v>17.899999999999999</v>
      </c>
      <c r="I570" s="206"/>
      <c r="J570" s="206"/>
      <c r="M570" s="201"/>
      <c r="N570" s="207"/>
      <c r="O570" s="208"/>
      <c r="P570" s="208"/>
      <c r="Q570" s="208"/>
      <c r="R570" s="208"/>
      <c r="S570" s="208"/>
      <c r="T570" s="208"/>
      <c r="U570" s="208"/>
      <c r="V570" s="208"/>
      <c r="W570" s="208"/>
      <c r="X570" s="209"/>
      <c r="AT570" s="203" t="s">
        <v>348</v>
      </c>
      <c r="AU570" s="203" t="s">
        <v>96</v>
      </c>
      <c r="AV570" s="13" t="s">
        <v>96</v>
      </c>
      <c r="AW570" s="13" t="s">
        <v>4</v>
      </c>
      <c r="AX570" s="13" t="s">
        <v>83</v>
      </c>
      <c r="AY570" s="203" t="s">
        <v>329</v>
      </c>
    </row>
    <row r="571" spans="1:65" s="13" customFormat="1" ht="11.25">
      <c r="B571" s="201"/>
      <c r="D571" s="202" t="s">
        <v>348</v>
      </c>
      <c r="E571" s="203" t="s">
        <v>1</v>
      </c>
      <c r="F571" s="204" t="s">
        <v>1859</v>
      </c>
      <c r="H571" s="205">
        <v>18.5</v>
      </c>
      <c r="I571" s="206"/>
      <c r="J571" s="206"/>
      <c r="M571" s="201"/>
      <c r="N571" s="207"/>
      <c r="O571" s="208"/>
      <c r="P571" s="208"/>
      <c r="Q571" s="208"/>
      <c r="R571" s="208"/>
      <c r="S571" s="208"/>
      <c r="T571" s="208"/>
      <c r="U571" s="208"/>
      <c r="V571" s="208"/>
      <c r="W571" s="208"/>
      <c r="X571" s="209"/>
      <c r="AT571" s="203" t="s">
        <v>348</v>
      </c>
      <c r="AU571" s="203" t="s">
        <v>96</v>
      </c>
      <c r="AV571" s="13" t="s">
        <v>96</v>
      </c>
      <c r="AW571" s="13" t="s">
        <v>4</v>
      </c>
      <c r="AX571" s="13" t="s">
        <v>83</v>
      </c>
      <c r="AY571" s="203" t="s">
        <v>329</v>
      </c>
    </row>
    <row r="572" spans="1:65" s="15" customFormat="1" ht="11.25">
      <c r="B572" s="217"/>
      <c r="D572" s="202" t="s">
        <v>348</v>
      </c>
      <c r="E572" s="218" t="s">
        <v>1</v>
      </c>
      <c r="F572" s="219" t="s">
        <v>380</v>
      </c>
      <c r="H572" s="220">
        <v>43.4</v>
      </c>
      <c r="I572" s="221"/>
      <c r="J572" s="221"/>
      <c r="M572" s="217"/>
      <c r="N572" s="222"/>
      <c r="O572" s="223"/>
      <c r="P572" s="223"/>
      <c r="Q572" s="223"/>
      <c r="R572" s="223"/>
      <c r="S572" s="223"/>
      <c r="T572" s="223"/>
      <c r="U572" s="223"/>
      <c r="V572" s="223"/>
      <c r="W572" s="223"/>
      <c r="X572" s="224"/>
      <c r="AT572" s="218" t="s">
        <v>348</v>
      </c>
      <c r="AU572" s="218" t="s">
        <v>96</v>
      </c>
      <c r="AV572" s="15" t="s">
        <v>335</v>
      </c>
      <c r="AW572" s="15" t="s">
        <v>4</v>
      </c>
      <c r="AX572" s="15" t="s">
        <v>90</v>
      </c>
      <c r="AY572" s="218" t="s">
        <v>329</v>
      </c>
    </row>
    <row r="573" spans="1:65" s="2" customFormat="1" ht="49.15" customHeight="1">
      <c r="A573" s="37"/>
      <c r="B573" s="153"/>
      <c r="C573" s="233" t="s">
        <v>1163</v>
      </c>
      <c r="D573" s="233" t="s">
        <v>483</v>
      </c>
      <c r="E573" s="234" t="s">
        <v>1860</v>
      </c>
      <c r="F573" s="235" t="s">
        <v>1861</v>
      </c>
      <c r="G573" s="236" t="s">
        <v>362</v>
      </c>
      <c r="H573" s="237">
        <v>0.95499999999999996</v>
      </c>
      <c r="I573" s="238"/>
      <c r="J573" s="239"/>
      <c r="K573" s="237">
        <f>ROUND(P573*H573,3)</f>
        <v>0</v>
      </c>
      <c r="L573" s="239"/>
      <c r="M573" s="240"/>
      <c r="N573" s="241" t="s">
        <v>1</v>
      </c>
      <c r="O573" s="195" t="s">
        <v>47</v>
      </c>
      <c r="P573" s="196">
        <f>I573+J573</f>
        <v>0</v>
      </c>
      <c r="Q573" s="196">
        <f>ROUND(I573*H573,3)</f>
        <v>0</v>
      </c>
      <c r="R573" s="196">
        <f>ROUND(J573*H573,3)</f>
        <v>0</v>
      </c>
      <c r="S573" s="66"/>
      <c r="T573" s="197">
        <f>S573*H573</f>
        <v>0</v>
      </c>
      <c r="U573" s="197">
        <v>0.44</v>
      </c>
      <c r="V573" s="197">
        <f>U573*H573</f>
        <v>0.42019999999999996</v>
      </c>
      <c r="W573" s="197">
        <v>0</v>
      </c>
      <c r="X573" s="198">
        <f>W573*H573</f>
        <v>0</v>
      </c>
      <c r="Y573" s="37"/>
      <c r="Z573" s="37"/>
      <c r="AA573" s="37"/>
      <c r="AB573" s="37"/>
      <c r="AC573" s="37"/>
      <c r="AD573" s="37"/>
      <c r="AE573" s="37"/>
      <c r="AR573" s="199" t="s">
        <v>595</v>
      </c>
      <c r="AT573" s="199" t="s">
        <v>483</v>
      </c>
      <c r="AU573" s="199" t="s">
        <v>96</v>
      </c>
      <c r="AY573" s="19" t="s">
        <v>329</v>
      </c>
      <c r="BE573" s="115">
        <f>IF(O573="základná",K573,0)</f>
        <v>0</v>
      </c>
      <c r="BF573" s="115">
        <f>IF(O573="znížená",K573,0)</f>
        <v>0</v>
      </c>
      <c r="BG573" s="115">
        <f>IF(O573="zákl. prenesená",K573,0)</f>
        <v>0</v>
      </c>
      <c r="BH573" s="115">
        <f>IF(O573="zníž. prenesená",K573,0)</f>
        <v>0</v>
      </c>
      <c r="BI573" s="115">
        <f>IF(O573="nulová",K573,0)</f>
        <v>0</v>
      </c>
      <c r="BJ573" s="19" t="s">
        <v>96</v>
      </c>
      <c r="BK573" s="200">
        <f>ROUND(P573*H573,3)</f>
        <v>0</v>
      </c>
      <c r="BL573" s="19" t="s">
        <v>464</v>
      </c>
      <c r="BM573" s="199" t="s">
        <v>1862</v>
      </c>
    </row>
    <row r="574" spans="1:65" s="13" customFormat="1" ht="11.25">
      <c r="B574" s="201"/>
      <c r="D574" s="202" t="s">
        <v>348</v>
      </c>
      <c r="E574" s="203" t="s">
        <v>1</v>
      </c>
      <c r="F574" s="204" t="s">
        <v>1863</v>
      </c>
      <c r="H574" s="205">
        <v>0.154</v>
      </c>
      <c r="I574" s="206"/>
      <c r="J574" s="206"/>
      <c r="M574" s="201"/>
      <c r="N574" s="207"/>
      <c r="O574" s="208"/>
      <c r="P574" s="208"/>
      <c r="Q574" s="208"/>
      <c r="R574" s="208"/>
      <c r="S574" s="208"/>
      <c r="T574" s="208"/>
      <c r="U574" s="208"/>
      <c r="V574" s="208"/>
      <c r="W574" s="208"/>
      <c r="X574" s="209"/>
      <c r="AT574" s="203" t="s">
        <v>348</v>
      </c>
      <c r="AU574" s="203" t="s">
        <v>96</v>
      </c>
      <c r="AV574" s="13" t="s">
        <v>96</v>
      </c>
      <c r="AW574" s="13" t="s">
        <v>4</v>
      </c>
      <c r="AX574" s="13" t="s">
        <v>83</v>
      </c>
      <c r="AY574" s="203" t="s">
        <v>329</v>
      </c>
    </row>
    <row r="575" spans="1:65" s="13" customFormat="1" ht="11.25">
      <c r="B575" s="201"/>
      <c r="D575" s="202" t="s">
        <v>348</v>
      </c>
      <c r="E575" s="203" t="s">
        <v>1</v>
      </c>
      <c r="F575" s="204" t="s">
        <v>1864</v>
      </c>
      <c r="H575" s="205">
        <v>0.39400000000000002</v>
      </c>
      <c r="I575" s="206"/>
      <c r="J575" s="206"/>
      <c r="M575" s="201"/>
      <c r="N575" s="207"/>
      <c r="O575" s="208"/>
      <c r="P575" s="208"/>
      <c r="Q575" s="208"/>
      <c r="R575" s="208"/>
      <c r="S575" s="208"/>
      <c r="T575" s="208"/>
      <c r="U575" s="208"/>
      <c r="V575" s="208"/>
      <c r="W575" s="208"/>
      <c r="X575" s="209"/>
      <c r="AT575" s="203" t="s">
        <v>348</v>
      </c>
      <c r="AU575" s="203" t="s">
        <v>96</v>
      </c>
      <c r="AV575" s="13" t="s">
        <v>96</v>
      </c>
      <c r="AW575" s="13" t="s">
        <v>4</v>
      </c>
      <c r="AX575" s="13" t="s">
        <v>83</v>
      </c>
      <c r="AY575" s="203" t="s">
        <v>329</v>
      </c>
    </row>
    <row r="576" spans="1:65" s="13" customFormat="1" ht="11.25">
      <c r="B576" s="201"/>
      <c r="D576" s="202" t="s">
        <v>348</v>
      </c>
      <c r="E576" s="203" t="s">
        <v>1</v>
      </c>
      <c r="F576" s="204" t="s">
        <v>1865</v>
      </c>
      <c r="H576" s="205">
        <v>0.40699999999999997</v>
      </c>
      <c r="I576" s="206"/>
      <c r="J576" s="206"/>
      <c r="M576" s="201"/>
      <c r="N576" s="207"/>
      <c r="O576" s="208"/>
      <c r="P576" s="208"/>
      <c r="Q576" s="208"/>
      <c r="R576" s="208"/>
      <c r="S576" s="208"/>
      <c r="T576" s="208"/>
      <c r="U576" s="208"/>
      <c r="V576" s="208"/>
      <c r="W576" s="208"/>
      <c r="X576" s="209"/>
      <c r="AT576" s="203" t="s">
        <v>348</v>
      </c>
      <c r="AU576" s="203" t="s">
        <v>96</v>
      </c>
      <c r="AV576" s="13" t="s">
        <v>96</v>
      </c>
      <c r="AW576" s="13" t="s">
        <v>4</v>
      </c>
      <c r="AX576" s="13" t="s">
        <v>83</v>
      </c>
      <c r="AY576" s="203" t="s">
        <v>329</v>
      </c>
    </row>
    <row r="577" spans="1:65" s="15" customFormat="1" ht="11.25">
      <c r="B577" s="217"/>
      <c r="D577" s="202" t="s">
        <v>348</v>
      </c>
      <c r="E577" s="218" t="s">
        <v>1</v>
      </c>
      <c r="F577" s="219" t="s">
        <v>380</v>
      </c>
      <c r="H577" s="220">
        <v>0.95499999999999996</v>
      </c>
      <c r="I577" s="221"/>
      <c r="J577" s="221"/>
      <c r="M577" s="217"/>
      <c r="N577" s="222"/>
      <c r="O577" s="223"/>
      <c r="P577" s="223"/>
      <c r="Q577" s="223"/>
      <c r="R577" s="223"/>
      <c r="S577" s="223"/>
      <c r="T577" s="223"/>
      <c r="U577" s="223"/>
      <c r="V577" s="223"/>
      <c r="W577" s="223"/>
      <c r="X577" s="224"/>
      <c r="AT577" s="218" t="s">
        <v>348</v>
      </c>
      <c r="AU577" s="218" t="s">
        <v>96</v>
      </c>
      <c r="AV577" s="15" t="s">
        <v>335</v>
      </c>
      <c r="AW577" s="15" t="s">
        <v>4</v>
      </c>
      <c r="AX577" s="15" t="s">
        <v>90</v>
      </c>
      <c r="AY577" s="218" t="s">
        <v>329</v>
      </c>
    </row>
    <row r="578" spans="1:65" s="2" customFormat="1" ht="24.2" customHeight="1">
      <c r="A578" s="37"/>
      <c r="B578" s="153"/>
      <c r="C578" s="187" t="s">
        <v>1168</v>
      </c>
      <c r="D578" s="187" t="s">
        <v>331</v>
      </c>
      <c r="E578" s="188" t="s">
        <v>1866</v>
      </c>
      <c r="F578" s="189" t="s">
        <v>1867</v>
      </c>
      <c r="G578" s="190" t="s">
        <v>342</v>
      </c>
      <c r="H578" s="191">
        <v>280.57</v>
      </c>
      <c r="I578" s="192"/>
      <c r="J578" s="192"/>
      <c r="K578" s="191">
        <f>ROUND(P578*H578,3)</f>
        <v>0</v>
      </c>
      <c r="L578" s="193"/>
      <c r="M578" s="38"/>
      <c r="N578" s="194" t="s">
        <v>1</v>
      </c>
      <c r="O578" s="195" t="s">
        <v>47</v>
      </c>
      <c r="P578" s="196">
        <f>I578+J578</f>
        <v>0</v>
      </c>
      <c r="Q578" s="196">
        <f>ROUND(I578*H578,3)</f>
        <v>0</v>
      </c>
      <c r="R578" s="196">
        <f>ROUND(J578*H578,3)</f>
        <v>0</v>
      </c>
      <c r="S578" s="66"/>
      <c r="T578" s="197">
        <f>S578*H578</f>
        <v>0</v>
      </c>
      <c r="U578" s="197">
        <v>0</v>
      </c>
      <c r="V578" s="197">
        <f>U578*H578</f>
        <v>0</v>
      </c>
      <c r="W578" s="197">
        <v>0</v>
      </c>
      <c r="X578" s="198">
        <f>W578*H578</f>
        <v>0</v>
      </c>
      <c r="Y578" s="37"/>
      <c r="Z578" s="37"/>
      <c r="AA578" s="37"/>
      <c r="AB578" s="37"/>
      <c r="AC578" s="37"/>
      <c r="AD578" s="37"/>
      <c r="AE578" s="37"/>
      <c r="AR578" s="199" t="s">
        <v>464</v>
      </c>
      <c r="AT578" s="199" t="s">
        <v>331</v>
      </c>
      <c r="AU578" s="199" t="s">
        <v>96</v>
      </c>
      <c r="AY578" s="19" t="s">
        <v>329</v>
      </c>
      <c r="BE578" s="115">
        <f>IF(O578="základná",K578,0)</f>
        <v>0</v>
      </c>
      <c r="BF578" s="115">
        <f>IF(O578="znížená",K578,0)</f>
        <v>0</v>
      </c>
      <c r="BG578" s="115">
        <f>IF(O578="zákl. prenesená",K578,0)</f>
        <v>0</v>
      </c>
      <c r="BH578" s="115">
        <f>IF(O578="zníž. prenesená",K578,0)</f>
        <v>0</v>
      </c>
      <c r="BI578" s="115">
        <f>IF(O578="nulová",K578,0)</f>
        <v>0</v>
      </c>
      <c r="BJ578" s="19" t="s">
        <v>96</v>
      </c>
      <c r="BK578" s="200">
        <f>ROUND(P578*H578,3)</f>
        <v>0</v>
      </c>
      <c r="BL578" s="19" t="s">
        <v>464</v>
      </c>
      <c r="BM578" s="199" t="s">
        <v>1868</v>
      </c>
    </row>
    <row r="579" spans="1:65" s="14" customFormat="1" ht="11.25">
      <c r="B579" s="210"/>
      <c r="D579" s="202" t="s">
        <v>348</v>
      </c>
      <c r="E579" s="211" t="s">
        <v>1</v>
      </c>
      <c r="F579" s="212" t="s">
        <v>1869</v>
      </c>
      <c r="H579" s="211" t="s">
        <v>1</v>
      </c>
      <c r="I579" s="213"/>
      <c r="J579" s="213"/>
      <c r="M579" s="210"/>
      <c r="N579" s="214"/>
      <c r="O579" s="215"/>
      <c r="P579" s="215"/>
      <c r="Q579" s="215"/>
      <c r="R579" s="215"/>
      <c r="S579" s="215"/>
      <c r="T579" s="215"/>
      <c r="U579" s="215"/>
      <c r="V579" s="215"/>
      <c r="W579" s="215"/>
      <c r="X579" s="216"/>
      <c r="AT579" s="211" t="s">
        <v>348</v>
      </c>
      <c r="AU579" s="211" t="s">
        <v>96</v>
      </c>
      <c r="AV579" s="14" t="s">
        <v>90</v>
      </c>
      <c r="AW579" s="14" t="s">
        <v>4</v>
      </c>
      <c r="AX579" s="14" t="s">
        <v>83</v>
      </c>
      <c r="AY579" s="211" t="s">
        <v>329</v>
      </c>
    </row>
    <row r="580" spans="1:65" s="13" customFormat="1" ht="11.25">
      <c r="B580" s="201"/>
      <c r="D580" s="202" t="s">
        <v>348</v>
      </c>
      <c r="E580" s="203" t="s">
        <v>1</v>
      </c>
      <c r="F580" s="204" t="s">
        <v>1870</v>
      </c>
      <c r="H580" s="205">
        <v>239.4</v>
      </c>
      <c r="I580" s="206"/>
      <c r="J580" s="206"/>
      <c r="M580" s="201"/>
      <c r="N580" s="207"/>
      <c r="O580" s="208"/>
      <c r="P580" s="208"/>
      <c r="Q580" s="208"/>
      <c r="R580" s="208"/>
      <c r="S580" s="208"/>
      <c r="T580" s="208"/>
      <c r="U580" s="208"/>
      <c r="V580" s="208"/>
      <c r="W580" s="208"/>
      <c r="X580" s="209"/>
      <c r="AT580" s="203" t="s">
        <v>348</v>
      </c>
      <c r="AU580" s="203" t="s">
        <v>96</v>
      </c>
      <c r="AV580" s="13" t="s">
        <v>96</v>
      </c>
      <c r="AW580" s="13" t="s">
        <v>4</v>
      </c>
      <c r="AX580" s="13" t="s">
        <v>83</v>
      </c>
      <c r="AY580" s="203" t="s">
        <v>329</v>
      </c>
    </row>
    <row r="581" spans="1:65" s="13" customFormat="1" ht="11.25">
      <c r="B581" s="201"/>
      <c r="D581" s="202" t="s">
        <v>348</v>
      </c>
      <c r="E581" s="203" t="s">
        <v>1</v>
      </c>
      <c r="F581" s="204" t="s">
        <v>1871</v>
      </c>
      <c r="H581" s="205">
        <v>20.52</v>
      </c>
      <c r="I581" s="206"/>
      <c r="J581" s="206"/>
      <c r="M581" s="201"/>
      <c r="N581" s="207"/>
      <c r="O581" s="208"/>
      <c r="P581" s="208"/>
      <c r="Q581" s="208"/>
      <c r="R581" s="208"/>
      <c r="S581" s="208"/>
      <c r="T581" s="208"/>
      <c r="U581" s="208"/>
      <c r="V581" s="208"/>
      <c r="W581" s="208"/>
      <c r="X581" s="209"/>
      <c r="AT581" s="203" t="s">
        <v>348</v>
      </c>
      <c r="AU581" s="203" t="s">
        <v>96</v>
      </c>
      <c r="AV581" s="13" t="s">
        <v>96</v>
      </c>
      <c r="AW581" s="13" t="s">
        <v>4</v>
      </c>
      <c r="AX581" s="13" t="s">
        <v>83</v>
      </c>
      <c r="AY581" s="203" t="s">
        <v>329</v>
      </c>
    </row>
    <row r="582" spans="1:65" s="13" customFormat="1" ht="11.25">
      <c r="B582" s="201"/>
      <c r="D582" s="202" t="s">
        <v>348</v>
      </c>
      <c r="E582" s="203" t="s">
        <v>1</v>
      </c>
      <c r="F582" s="204" t="s">
        <v>1872</v>
      </c>
      <c r="H582" s="205">
        <v>20.65</v>
      </c>
      <c r="I582" s="206"/>
      <c r="J582" s="206"/>
      <c r="M582" s="201"/>
      <c r="N582" s="207"/>
      <c r="O582" s="208"/>
      <c r="P582" s="208"/>
      <c r="Q582" s="208"/>
      <c r="R582" s="208"/>
      <c r="S582" s="208"/>
      <c r="T582" s="208"/>
      <c r="U582" s="208"/>
      <c r="V582" s="208"/>
      <c r="W582" s="208"/>
      <c r="X582" s="209"/>
      <c r="AT582" s="203" t="s">
        <v>348</v>
      </c>
      <c r="AU582" s="203" t="s">
        <v>96</v>
      </c>
      <c r="AV582" s="13" t="s">
        <v>96</v>
      </c>
      <c r="AW582" s="13" t="s">
        <v>4</v>
      </c>
      <c r="AX582" s="13" t="s">
        <v>83</v>
      </c>
      <c r="AY582" s="203" t="s">
        <v>329</v>
      </c>
    </row>
    <row r="583" spans="1:65" s="15" customFormat="1" ht="11.25">
      <c r="B583" s="217"/>
      <c r="D583" s="202" t="s">
        <v>348</v>
      </c>
      <c r="E583" s="218" t="s">
        <v>1</v>
      </c>
      <c r="F583" s="219" t="s">
        <v>380</v>
      </c>
      <c r="H583" s="220">
        <v>280.57</v>
      </c>
      <c r="I583" s="221"/>
      <c r="J583" s="221"/>
      <c r="M583" s="217"/>
      <c r="N583" s="222"/>
      <c r="O583" s="223"/>
      <c r="P583" s="223"/>
      <c r="Q583" s="223"/>
      <c r="R583" s="223"/>
      <c r="S583" s="223"/>
      <c r="T583" s="223"/>
      <c r="U583" s="223"/>
      <c r="V583" s="223"/>
      <c r="W583" s="223"/>
      <c r="X583" s="224"/>
      <c r="AT583" s="218" t="s">
        <v>348</v>
      </c>
      <c r="AU583" s="218" t="s">
        <v>96</v>
      </c>
      <c r="AV583" s="15" t="s">
        <v>335</v>
      </c>
      <c r="AW583" s="15" t="s">
        <v>4</v>
      </c>
      <c r="AX583" s="15" t="s">
        <v>90</v>
      </c>
      <c r="AY583" s="218" t="s">
        <v>329</v>
      </c>
    </row>
    <row r="584" spans="1:65" s="2" customFormat="1" ht="49.15" customHeight="1">
      <c r="A584" s="37"/>
      <c r="B584" s="153"/>
      <c r="C584" s="233" t="s">
        <v>1172</v>
      </c>
      <c r="D584" s="233" t="s">
        <v>483</v>
      </c>
      <c r="E584" s="234" t="s">
        <v>1860</v>
      </c>
      <c r="F584" s="235" t="s">
        <v>1861</v>
      </c>
      <c r="G584" s="236" t="s">
        <v>362</v>
      </c>
      <c r="H584" s="237">
        <v>19.64</v>
      </c>
      <c r="I584" s="238"/>
      <c r="J584" s="239"/>
      <c r="K584" s="237">
        <f>ROUND(P584*H584,3)</f>
        <v>0</v>
      </c>
      <c r="L584" s="239"/>
      <c r="M584" s="240"/>
      <c r="N584" s="241" t="s">
        <v>1</v>
      </c>
      <c r="O584" s="195" t="s">
        <v>47</v>
      </c>
      <c r="P584" s="196">
        <f>I584+J584</f>
        <v>0</v>
      </c>
      <c r="Q584" s="196">
        <f>ROUND(I584*H584,3)</f>
        <v>0</v>
      </c>
      <c r="R584" s="196">
        <f>ROUND(J584*H584,3)</f>
        <v>0</v>
      </c>
      <c r="S584" s="66"/>
      <c r="T584" s="197">
        <f>S584*H584</f>
        <v>0</v>
      </c>
      <c r="U584" s="197">
        <v>0.44</v>
      </c>
      <c r="V584" s="197">
        <f>U584*H584</f>
        <v>8.6416000000000004</v>
      </c>
      <c r="W584" s="197">
        <v>0</v>
      </c>
      <c r="X584" s="198">
        <f>W584*H584</f>
        <v>0</v>
      </c>
      <c r="Y584" s="37"/>
      <c r="Z584" s="37"/>
      <c r="AA584" s="37"/>
      <c r="AB584" s="37"/>
      <c r="AC584" s="37"/>
      <c r="AD584" s="37"/>
      <c r="AE584" s="37"/>
      <c r="AR584" s="199" t="s">
        <v>595</v>
      </c>
      <c r="AT584" s="199" t="s">
        <v>483</v>
      </c>
      <c r="AU584" s="199" t="s">
        <v>96</v>
      </c>
      <c r="AY584" s="19" t="s">
        <v>329</v>
      </c>
      <c r="BE584" s="115">
        <f>IF(O584="základná",K584,0)</f>
        <v>0</v>
      </c>
      <c r="BF584" s="115">
        <f>IF(O584="znížená",K584,0)</f>
        <v>0</v>
      </c>
      <c r="BG584" s="115">
        <f>IF(O584="zákl. prenesená",K584,0)</f>
        <v>0</v>
      </c>
      <c r="BH584" s="115">
        <f>IF(O584="zníž. prenesená",K584,0)</f>
        <v>0</v>
      </c>
      <c r="BI584" s="115">
        <f>IF(O584="nulová",K584,0)</f>
        <v>0</v>
      </c>
      <c r="BJ584" s="19" t="s">
        <v>96</v>
      </c>
      <c r="BK584" s="200">
        <f>ROUND(P584*H584,3)</f>
        <v>0</v>
      </c>
      <c r="BL584" s="19" t="s">
        <v>464</v>
      </c>
      <c r="BM584" s="199" t="s">
        <v>1873</v>
      </c>
    </row>
    <row r="585" spans="1:65" s="13" customFormat="1" ht="11.25">
      <c r="B585" s="201"/>
      <c r="D585" s="202" t="s">
        <v>348</v>
      </c>
      <c r="E585" s="203" t="s">
        <v>1</v>
      </c>
      <c r="F585" s="204" t="s">
        <v>1874</v>
      </c>
      <c r="H585" s="205">
        <v>16.757999999999999</v>
      </c>
      <c r="I585" s="206"/>
      <c r="J585" s="206"/>
      <c r="M585" s="201"/>
      <c r="N585" s="207"/>
      <c r="O585" s="208"/>
      <c r="P585" s="208"/>
      <c r="Q585" s="208"/>
      <c r="R585" s="208"/>
      <c r="S585" s="208"/>
      <c r="T585" s="208"/>
      <c r="U585" s="208"/>
      <c r="V585" s="208"/>
      <c r="W585" s="208"/>
      <c r="X585" s="209"/>
      <c r="AT585" s="203" t="s">
        <v>348</v>
      </c>
      <c r="AU585" s="203" t="s">
        <v>96</v>
      </c>
      <c r="AV585" s="13" t="s">
        <v>96</v>
      </c>
      <c r="AW585" s="13" t="s">
        <v>4</v>
      </c>
      <c r="AX585" s="13" t="s">
        <v>83</v>
      </c>
      <c r="AY585" s="203" t="s">
        <v>329</v>
      </c>
    </row>
    <row r="586" spans="1:65" s="13" customFormat="1" ht="11.25">
      <c r="B586" s="201"/>
      <c r="D586" s="202" t="s">
        <v>348</v>
      </c>
      <c r="E586" s="203" t="s">
        <v>1</v>
      </c>
      <c r="F586" s="204" t="s">
        <v>1875</v>
      </c>
      <c r="H586" s="205">
        <v>1.4359999999999999</v>
      </c>
      <c r="I586" s="206"/>
      <c r="J586" s="206"/>
      <c r="M586" s="201"/>
      <c r="N586" s="207"/>
      <c r="O586" s="208"/>
      <c r="P586" s="208"/>
      <c r="Q586" s="208"/>
      <c r="R586" s="208"/>
      <c r="S586" s="208"/>
      <c r="T586" s="208"/>
      <c r="U586" s="208"/>
      <c r="V586" s="208"/>
      <c r="W586" s="208"/>
      <c r="X586" s="209"/>
      <c r="AT586" s="203" t="s">
        <v>348</v>
      </c>
      <c r="AU586" s="203" t="s">
        <v>96</v>
      </c>
      <c r="AV586" s="13" t="s">
        <v>96</v>
      </c>
      <c r="AW586" s="13" t="s">
        <v>4</v>
      </c>
      <c r="AX586" s="13" t="s">
        <v>83</v>
      </c>
      <c r="AY586" s="203" t="s">
        <v>329</v>
      </c>
    </row>
    <row r="587" spans="1:65" s="13" customFormat="1" ht="11.25">
      <c r="B587" s="201"/>
      <c r="D587" s="202" t="s">
        <v>348</v>
      </c>
      <c r="E587" s="203" t="s">
        <v>1</v>
      </c>
      <c r="F587" s="204" t="s">
        <v>1876</v>
      </c>
      <c r="H587" s="205">
        <v>1.446</v>
      </c>
      <c r="I587" s="206"/>
      <c r="J587" s="206"/>
      <c r="M587" s="201"/>
      <c r="N587" s="207"/>
      <c r="O587" s="208"/>
      <c r="P587" s="208"/>
      <c r="Q587" s="208"/>
      <c r="R587" s="208"/>
      <c r="S587" s="208"/>
      <c r="T587" s="208"/>
      <c r="U587" s="208"/>
      <c r="V587" s="208"/>
      <c r="W587" s="208"/>
      <c r="X587" s="209"/>
      <c r="AT587" s="203" t="s">
        <v>348</v>
      </c>
      <c r="AU587" s="203" t="s">
        <v>96</v>
      </c>
      <c r="AV587" s="13" t="s">
        <v>96</v>
      </c>
      <c r="AW587" s="13" t="s">
        <v>4</v>
      </c>
      <c r="AX587" s="13" t="s">
        <v>83</v>
      </c>
      <c r="AY587" s="203" t="s">
        <v>329</v>
      </c>
    </row>
    <row r="588" spans="1:65" s="15" customFormat="1" ht="11.25">
      <c r="B588" s="217"/>
      <c r="D588" s="202" t="s">
        <v>348</v>
      </c>
      <c r="E588" s="218" t="s">
        <v>1</v>
      </c>
      <c r="F588" s="219" t="s">
        <v>380</v>
      </c>
      <c r="H588" s="220">
        <v>19.64</v>
      </c>
      <c r="I588" s="221"/>
      <c r="J588" s="221"/>
      <c r="M588" s="217"/>
      <c r="N588" s="222"/>
      <c r="O588" s="223"/>
      <c r="P588" s="223"/>
      <c r="Q588" s="223"/>
      <c r="R588" s="223"/>
      <c r="S588" s="223"/>
      <c r="T588" s="223"/>
      <c r="U588" s="223"/>
      <c r="V588" s="223"/>
      <c r="W588" s="223"/>
      <c r="X588" s="224"/>
      <c r="AT588" s="218" t="s">
        <v>348</v>
      </c>
      <c r="AU588" s="218" t="s">
        <v>96</v>
      </c>
      <c r="AV588" s="15" t="s">
        <v>335</v>
      </c>
      <c r="AW588" s="15" t="s">
        <v>4</v>
      </c>
      <c r="AX588" s="15" t="s">
        <v>90</v>
      </c>
      <c r="AY588" s="218" t="s">
        <v>329</v>
      </c>
    </row>
    <row r="589" spans="1:65" s="2" customFormat="1" ht="24.2" customHeight="1">
      <c r="A589" s="37"/>
      <c r="B589" s="153"/>
      <c r="C589" s="187" t="s">
        <v>1176</v>
      </c>
      <c r="D589" s="187" t="s">
        <v>331</v>
      </c>
      <c r="E589" s="188" t="s">
        <v>1877</v>
      </c>
      <c r="F589" s="189" t="s">
        <v>1878</v>
      </c>
      <c r="G589" s="190" t="s">
        <v>342</v>
      </c>
      <c r="H589" s="191">
        <v>163.1</v>
      </c>
      <c r="I589" s="192"/>
      <c r="J589" s="192"/>
      <c r="K589" s="191">
        <f>ROUND(P589*H589,3)</f>
        <v>0</v>
      </c>
      <c r="L589" s="193"/>
      <c r="M589" s="38"/>
      <c r="N589" s="194" t="s">
        <v>1</v>
      </c>
      <c r="O589" s="195" t="s">
        <v>47</v>
      </c>
      <c r="P589" s="196">
        <f>I589+J589</f>
        <v>0</v>
      </c>
      <c r="Q589" s="196">
        <f>ROUND(I589*H589,3)</f>
        <v>0</v>
      </c>
      <c r="R589" s="196">
        <f>ROUND(J589*H589,3)</f>
        <v>0</v>
      </c>
      <c r="S589" s="66"/>
      <c r="T589" s="197">
        <f>S589*H589</f>
        <v>0</v>
      </c>
      <c r="U589" s="197">
        <v>0</v>
      </c>
      <c r="V589" s="197">
        <f>U589*H589</f>
        <v>0</v>
      </c>
      <c r="W589" s="197">
        <v>0</v>
      </c>
      <c r="X589" s="198">
        <f>W589*H589</f>
        <v>0</v>
      </c>
      <c r="Y589" s="37"/>
      <c r="Z589" s="37"/>
      <c r="AA589" s="37"/>
      <c r="AB589" s="37"/>
      <c r="AC589" s="37"/>
      <c r="AD589" s="37"/>
      <c r="AE589" s="37"/>
      <c r="AR589" s="199" t="s">
        <v>464</v>
      </c>
      <c r="AT589" s="199" t="s">
        <v>331</v>
      </c>
      <c r="AU589" s="199" t="s">
        <v>96</v>
      </c>
      <c r="AY589" s="19" t="s">
        <v>329</v>
      </c>
      <c r="BE589" s="115">
        <f>IF(O589="základná",K589,0)</f>
        <v>0</v>
      </c>
      <c r="BF589" s="115">
        <f>IF(O589="znížená",K589,0)</f>
        <v>0</v>
      </c>
      <c r="BG589" s="115">
        <f>IF(O589="zákl. prenesená",K589,0)</f>
        <v>0</v>
      </c>
      <c r="BH589" s="115">
        <f>IF(O589="zníž. prenesená",K589,0)</f>
        <v>0</v>
      </c>
      <c r="BI589" s="115">
        <f>IF(O589="nulová",K589,0)</f>
        <v>0</v>
      </c>
      <c r="BJ589" s="19" t="s">
        <v>96</v>
      </c>
      <c r="BK589" s="200">
        <f>ROUND(P589*H589,3)</f>
        <v>0</v>
      </c>
      <c r="BL589" s="19" t="s">
        <v>464</v>
      </c>
      <c r="BM589" s="199" t="s">
        <v>1879</v>
      </c>
    </row>
    <row r="590" spans="1:65" s="14" customFormat="1" ht="11.25">
      <c r="B590" s="210"/>
      <c r="D590" s="202" t="s">
        <v>348</v>
      </c>
      <c r="E590" s="211" t="s">
        <v>1</v>
      </c>
      <c r="F590" s="212" t="s">
        <v>1880</v>
      </c>
      <c r="H590" s="211" t="s">
        <v>1</v>
      </c>
      <c r="I590" s="213"/>
      <c r="J590" s="213"/>
      <c r="M590" s="210"/>
      <c r="N590" s="214"/>
      <c r="O590" s="215"/>
      <c r="P590" s="215"/>
      <c r="Q590" s="215"/>
      <c r="R590" s="215"/>
      <c r="S590" s="215"/>
      <c r="T590" s="215"/>
      <c r="U590" s="215"/>
      <c r="V590" s="215"/>
      <c r="W590" s="215"/>
      <c r="X590" s="216"/>
      <c r="AT590" s="211" t="s">
        <v>348</v>
      </c>
      <c r="AU590" s="211" t="s">
        <v>96</v>
      </c>
      <c r="AV590" s="14" t="s">
        <v>90</v>
      </c>
      <c r="AW590" s="14" t="s">
        <v>4</v>
      </c>
      <c r="AX590" s="14" t="s">
        <v>83</v>
      </c>
      <c r="AY590" s="211" t="s">
        <v>329</v>
      </c>
    </row>
    <row r="591" spans="1:65" s="13" customFormat="1" ht="11.25">
      <c r="B591" s="201"/>
      <c r="D591" s="202" t="s">
        <v>348</v>
      </c>
      <c r="E591" s="203" t="s">
        <v>1</v>
      </c>
      <c r="F591" s="204" t="s">
        <v>1881</v>
      </c>
      <c r="H591" s="205">
        <v>163.1</v>
      </c>
      <c r="I591" s="206"/>
      <c r="J591" s="206"/>
      <c r="M591" s="201"/>
      <c r="N591" s="207"/>
      <c r="O591" s="208"/>
      <c r="P591" s="208"/>
      <c r="Q591" s="208"/>
      <c r="R591" s="208"/>
      <c r="S591" s="208"/>
      <c r="T591" s="208"/>
      <c r="U591" s="208"/>
      <c r="V591" s="208"/>
      <c r="W591" s="208"/>
      <c r="X591" s="209"/>
      <c r="AT591" s="203" t="s">
        <v>348</v>
      </c>
      <c r="AU591" s="203" t="s">
        <v>96</v>
      </c>
      <c r="AV591" s="13" t="s">
        <v>96</v>
      </c>
      <c r="AW591" s="13" t="s">
        <v>4</v>
      </c>
      <c r="AX591" s="13" t="s">
        <v>90</v>
      </c>
      <c r="AY591" s="203" t="s">
        <v>329</v>
      </c>
    </row>
    <row r="592" spans="1:65" s="2" customFormat="1" ht="49.15" customHeight="1">
      <c r="A592" s="37"/>
      <c r="B592" s="153"/>
      <c r="C592" s="233" t="s">
        <v>1180</v>
      </c>
      <c r="D592" s="233" t="s">
        <v>483</v>
      </c>
      <c r="E592" s="234" t="s">
        <v>1882</v>
      </c>
      <c r="F592" s="235" t="s">
        <v>1883</v>
      </c>
      <c r="G592" s="236" t="s">
        <v>362</v>
      </c>
      <c r="H592" s="237">
        <v>50.969000000000001</v>
      </c>
      <c r="I592" s="238"/>
      <c r="J592" s="239"/>
      <c r="K592" s="237">
        <f>ROUND(P592*H592,3)</f>
        <v>0</v>
      </c>
      <c r="L592" s="239"/>
      <c r="M592" s="240"/>
      <c r="N592" s="241" t="s">
        <v>1</v>
      </c>
      <c r="O592" s="195" t="s">
        <v>47</v>
      </c>
      <c r="P592" s="196">
        <f>I592+J592</f>
        <v>0</v>
      </c>
      <c r="Q592" s="196">
        <f>ROUND(I592*H592,3)</f>
        <v>0</v>
      </c>
      <c r="R592" s="196">
        <f>ROUND(J592*H592,3)</f>
        <v>0</v>
      </c>
      <c r="S592" s="66"/>
      <c r="T592" s="197">
        <f>S592*H592</f>
        <v>0</v>
      </c>
      <c r="U592" s="197">
        <v>0.44</v>
      </c>
      <c r="V592" s="197">
        <f>U592*H592</f>
        <v>22.426359999999999</v>
      </c>
      <c r="W592" s="197">
        <v>0</v>
      </c>
      <c r="X592" s="198">
        <f>W592*H592</f>
        <v>0</v>
      </c>
      <c r="Y592" s="37"/>
      <c r="Z592" s="37"/>
      <c r="AA592" s="37"/>
      <c r="AB592" s="37"/>
      <c r="AC592" s="37"/>
      <c r="AD592" s="37"/>
      <c r="AE592" s="37"/>
      <c r="AR592" s="199" t="s">
        <v>595</v>
      </c>
      <c r="AT592" s="199" t="s">
        <v>483</v>
      </c>
      <c r="AU592" s="199" t="s">
        <v>96</v>
      </c>
      <c r="AY592" s="19" t="s">
        <v>329</v>
      </c>
      <c r="BE592" s="115">
        <f>IF(O592="základná",K592,0)</f>
        <v>0</v>
      </c>
      <c r="BF592" s="115">
        <f>IF(O592="znížená",K592,0)</f>
        <v>0</v>
      </c>
      <c r="BG592" s="115">
        <f>IF(O592="zákl. prenesená",K592,0)</f>
        <v>0</v>
      </c>
      <c r="BH592" s="115">
        <f>IF(O592="zníž. prenesená",K592,0)</f>
        <v>0</v>
      </c>
      <c r="BI592" s="115">
        <f>IF(O592="nulová",K592,0)</f>
        <v>0</v>
      </c>
      <c r="BJ592" s="19" t="s">
        <v>96</v>
      </c>
      <c r="BK592" s="200">
        <f>ROUND(P592*H592,3)</f>
        <v>0</v>
      </c>
      <c r="BL592" s="19" t="s">
        <v>464</v>
      </c>
      <c r="BM592" s="199" t="s">
        <v>1884</v>
      </c>
    </row>
    <row r="593" spans="1:65" s="13" customFormat="1" ht="11.25">
      <c r="B593" s="201"/>
      <c r="D593" s="202" t="s">
        <v>348</v>
      </c>
      <c r="E593" s="203" t="s">
        <v>1</v>
      </c>
      <c r="F593" s="204" t="s">
        <v>1885</v>
      </c>
      <c r="H593" s="205">
        <v>50.969000000000001</v>
      </c>
      <c r="I593" s="206"/>
      <c r="J593" s="206"/>
      <c r="M593" s="201"/>
      <c r="N593" s="207"/>
      <c r="O593" s="208"/>
      <c r="P593" s="208"/>
      <c r="Q593" s="208"/>
      <c r="R593" s="208"/>
      <c r="S593" s="208"/>
      <c r="T593" s="208"/>
      <c r="U593" s="208"/>
      <c r="V593" s="208"/>
      <c r="W593" s="208"/>
      <c r="X593" s="209"/>
      <c r="AT593" s="203" t="s">
        <v>348</v>
      </c>
      <c r="AU593" s="203" t="s">
        <v>96</v>
      </c>
      <c r="AV593" s="13" t="s">
        <v>96</v>
      </c>
      <c r="AW593" s="13" t="s">
        <v>4</v>
      </c>
      <c r="AX593" s="13" t="s">
        <v>90</v>
      </c>
      <c r="AY593" s="203" t="s">
        <v>329</v>
      </c>
    </row>
    <row r="594" spans="1:65" s="2" customFormat="1" ht="33" customHeight="1">
      <c r="A594" s="37"/>
      <c r="B594" s="153"/>
      <c r="C594" s="187" t="s">
        <v>1184</v>
      </c>
      <c r="D594" s="187" t="s">
        <v>331</v>
      </c>
      <c r="E594" s="188" t="s">
        <v>1886</v>
      </c>
      <c r="F594" s="189" t="s">
        <v>1887</v>
      </c>
      <c r="G594" s="190" t="s">
        <v>646</v>
      </c>
      <c r="H594" s="191">
        <v>66</v>
      </c>
      <c r="I594" s="192"/>
      <c r="J594" s="192"/>
      <c r="K594" s="191">
        <f>ROUND(P594*H594,3)</f>
        <v>0</v>
      </c>
      <c r="L594" s="193"/>
      <c r="M594" s="38"/>
      <c r="N594" s="194" t="s">
        <v>1</v>
      </c>
      <c r="O594" s="195" t="s">
        <v>47</v>
      </c>
      <c r="P594" s="196">
        <f>I594+J594</f>
        <v>0</v>
      </c>
      <c r="Q594" s="196">
        <f>ROUND(I594*H594,3)</f>
        <v>0</v>
      </c>
      <c r="R594" s="196">
        <f>ROUND(J594*H594,3)</f>
        <v>0</v>
      </c>
      <c r="S594" s="66"/>
      <c r="T594" s="197">
        <f>S594*H594</f>
        <v>0</v>
      </c>
      <c r="U594" s="197">
        <v>0</v>
      </c>
      <c r="V594" s="197">
        <f>U594*H594</f>
        <v>0</v>
      </c>
      <c r="W594" s="197">
        <v>0</v>
      </c>
      <c r="X594" s="198">
        <f>W594*H594</f>
        <v>0</v>
      </c>
      <c r="Y594" s="37"/>
      <c r="Z594" s="37"/>
      <c r="AA594" s="37"/>
      <c r="AB594" s="37"/>
      <c r="AC594" s="37"/>
      <c r="AD594" s="37"/>
      <c r="AE594" s="37"/>
      <c r="AR594" s="199" t="s">
        <v>464</v>
      </c>
      <c r="AT594" s="199" t="s">
        <v>331</v>
      </c>
      <c r="AU594" s="199" t="s">
        <v>96</v>
      </c>
      <c r="AY594" s="19" t="s">
        <v>329</v>
      </c>
      <c r="BE594" s="115">
        <f>IF(O594="základná",K594,0)</f>
        <v>0</v>
      </c>
      <c r="BF594" s="115">
        <f>IF(O594="znížená",K594,0)</f>
        <v>0</v>
      </c>
      <c r="BG594" s="115">
        <f>IF(O594="zákl. prenesená",K594,0)</f>
        <v>0</v>
      </c>
      <c r="BH594" s="115">
        <f>IF(O594="zníž. prenesená",K594,0)</f>
        <v>0</v>
      </c>
      <c r="BI594" s="115">
        <f>IF(O594="nulová",K594,0)</f>
        <v>0</v>
      </c>
      <c r="BJ594" s="19" t="s">
        <v>96</v>
      </c>
      <c r="BK594" s="200">
        <f>ROUND(P594*H594,3)</f>
        <v>0</v>
      </c>
      <c r="BL594" s="19" t="s">
        <v>464</v>
      </c>
      <c r="BM594" s="199" t="s">
        <v>1888</v>
      </c>
    </row>
    <row r="595" spans="1:65" s="2" customFormat="1" ht="24.2" customHeight="1">
      <c r="A595" s="37"/>
      <c r="B595" s="153"/>
      <c r="C595" s="233" t="s">
        <v>1188</v>
      </c>
      <c r="D595" s="233" t="s">
        <v>483</v>
      </c>
      <c r="E595" s="234" t="s">
        <v>1889</v>
      </c>
      <c r="F595" s="235" t="s">
        <v>1890</v>
      </c>
      <c r="G595" s="236" t="s">
        <v>646</v>
      </c>
      <c r="H595" s="237">
        <v>12</v>
      </c>
      <c r="I595" s="238"/>
      <c r="J595" s="239"/>
      <c r="K595" s="237">
        <f>ROUND(P595*H595,3)</f>
        <v>0</v>
      </c>
      <c r="L595" s="239"/>
      <c r="M595" s="240"/>
      <c r="N595" s="241" t="s">
        <v>1</v>
      </c>
      <c r="O595" s="195" t="s">
        <v>47</v>
      </c>
      <c r="P595" s="196">
        <f>I595+J595</f>
        <v>0</v>
      </c>
      <c r="Q595" s="196">
        <f>ROUND(I595*H595,3)</f>
        <v>0</v>
      </c>
      <c r="R595" s="196">
        <f>ROUND(J595*H595,3)</f>
        <v>0</v>
      </c>
      <c r="S595" s="66"/>
      <c r="T595" s="197">
        <f>S595*H595</f>
        <v>0</v>
      </c>
      <c r="U595" s="197">
        <v>1E-4</v>
      </c>
      <c r="V595" s="197">
        <f>U595*H595</f>
        <v>1.2000000000000001E-3</v>
      </c>
      <c r="W595" s="197">
        <v>0</v>
      </c>
      <c r="X595" s="198">
        <f>W595*H595</f>
        <v>0</v>
      </c>
      <c r="Y595" s="37"/>
      <c r="Z595" s="37"/>
      <c r="AA595" s="37"/>
      <c r="AB595" s="37"/>
      <c r="AC595" s="37"/>
      <c r="AD595" s="37"/>
      <c r="AE595" s="37"/>
      <c r="AR595" s="199" t="s">
        <v>595</v>
      </c>
      <c r="AT595" s="199" t="s">
        <v>483</v>
      </c>
      <c r="AU595" s="199" t="s">
        <v>96</v>
      </c>
      <c r="AY595" s="19" t="s">
        <v>329</v>
      </c>
      <c r="BE595" s="115">
        <f>IF(O595="základná",K595,0)</f>
        <v>0</v>
      </c>
      <c r="BF595" s="115">
        <f>IF(O595="znížená",K595,0)</f>
        <v>0</v>
      </c>
      <c r="BG595" s="115">
        <f>IF(O595="zákl. prenesená",K595,0)</f>
        <v>0</v>
      </c>
      <c r="BH595" s="115">
        <f>IF(O595="zníž. prenesená",K595,0)</f>
        <v>0</v>
      </c>
      <c r="BI595" s="115">
        <f>IF(O595="nulová",K595,0)</f>
        <v>0</v>
      </c>
      <c r="BJ595" s="19" t="s">
        <v>96</v>
      </c>
      <c r="BK595" s="200">
        <f>ROUND(P595*H595,3)</f>
        <v>0</v>
      </c>
      <c r="BL595" s="19" t="s">
        <v>464</v>
      </c>
      <c r="BM595" s="199" t="s">
        <v>1891</v>
      </c>
    </row>
    <row r="596" spans="1:65" s="13" customFormat="1" ht="11.25">
      <c r="B596" s="201"/>
      <c r="D596" s="202" t="s">
        <v>348</v>
      </c>
      <c r="E596" s="203" t="s">
        <v>1</v>
      </c>
      <c r="F596" s="204" t="s">
        <v>1892</v>
      </c>
      <c r="H596" s="205">
        <v>12</v>
      </c>
      <c r="I596" s="206"/>
      <c r="J596" s="206"/>
      <c r="M596" s="201"/>
      <c r="N596" s="207"/>
      <c r="O596" s="208"/>
      <c r="P596" s="208"/>
      <c r="Q596" s="208"/>
      <c r="R596" s="208"/>
      <c r="S596" s="208"/>
      <c r="T596" s="208"/>
      <c r="U596" s="208"/>
      <c r="V596" s="208"/>
      <c r="W596" s="208"/>
      <c r="X596" s="209"/>
      <c r="AT596" s="203" t="s">
        <v>348</v>
      </c>
      <c r="AU596" s="203" t="s">
        <v>96</v>
      </c>
      <c r="AV596" s="13" t="s">
        <v>96</v>
      </c>
      <c r="AW596" s="13" t="s">
        <v>4</v>
      </c>
      <c r="AX596" s="13" t="s">
        <v>90</v>
      </c>
      <c r="AY596" s="203" t="s">
        <v>329</v>
      </c>
    </row>
    <row r="597" spans="1:65" s="2" customFormat="1" ht="24.2" customHeight="1">
      <c r="A597" s="37"/>
      <c r="B597" s="153"/>
      <c r="C597" s="233" t="s">
        <v>1192</v>
      </c>
      <c r="D597" s="233" t="s">
        <v>483</v>
      </c>
      <c r="E597" s="234" t="s">
        <v>1893</v>
      </c>
      <c r="F597" s="235" t="s">
        <v>1894</v>
      </c>
      <c r="G597" s="236" t="s">
        <v>646</v>
      </c>
      <c r="H597" s="237">
        <v>6</v>
      </c>
      <c r="I597" s="238"/>
      <c r="J597" s="239"/>
      <c r="K597" s="237">
        <f>ROUND(P597*H597,3)</f>
        <v>0</v>
      </c>
      <c r="L597" s="239"/>
      <c r="M597" s="240"/>
      <c r="N597" s="241" t="s">
        <v>1</v>
      </c>
      <c r="O597" s="195" t="s">
        <v>47</v>
      </c>
      <c r="P597" s="196">
        <f>I597+J597</f>
        <v>0</v>
      </c>
      <c r="Q597" s="196">
        <f>ROUND(I597*H597,3)</f>
        <v>0</v>
      </c>
      <c r="R597" s="196">
        <f>ROUND(J597*H597,3)</f>
        <v>0</v>
      </c>
      <c r="S597" s="66"/>
      <c r="T597" s="197">
        <f>S597*H597</f>
        <v>0</v>
      </c>
      <c r="U597" s="197">
        <v>1E-4</v>
      </c>
      <c r="V597" s="197">
        <f>U597*H597</f>
        <v>6.0000000000000006E-4</v>
      </c>
      <c r="W597" s="197">
        <v>0</v>
      </c>
      <c r="X597" s="198">
        <f>W597*H597</f>
        <v>0</v>
      </c>
      <c r="Y597" s="37"/>
      <c r="Z597" s="37"/>
      <c r="AA597" s="37"/>
      <c r="AB597" s="37"/>
      <c r="AC597" s="37"/>
      <c r="AD597" s="37"/>
      <c r="AE597" s="37"/>
      <c r="AR597" s="199" t="s">
        <v>595</v>
      </c>
      <c r="AT597" s="199" t="s">
        <v>483</v>
      </c>
      <c r="AU597" s="199" t="s">
        <v>96</v>
      </c>
      <c r="AY597" s="19" t="s">
        <v>329</v>
      </c>
      <c r="BE597" s="115">
        <f>IF(O597="základná",K597,0)</f>
        <v>0</v>
      </c>
      <c r="BF597" s="115">
        <f>IF(O597="znížená",K597,0)</f>
        <v>0</v>
      </c>
      <c r="BG597" s="115">
        <f>IF(O597="zákl. prenesená",K597,0)</f>
        <v>0</v>
      </c>
      <c r="BH597" s="115">
        <f>IF(O597="zníž. prenesená",K597,0)</f>
        <v>0</v>
      </c>
      <c r="BI597" s="115">
        <f>IF(O597="nulová",K597,0)</f>
        <v>0</v>
      </c>
      <c r="BJ597" s="19" t="s">
        <v>96</v>
      </c>
      <c r="BK597" s="200">
        <f>ROUND(P597*H597,3)</f>
        <v>0</v>
      </c>
      <c r="BL597" s="19" t="s">
        <v>464</v>
      </c>
      <c r="BM597" s="199" t="s">
        <v>1895</v>
      </c>
    </row>
    <row r="598" spans="1:65" s="13" customFormat="1" ht="11.25">
      <c r="B598" s="201"/>
      <c r="D598" s="202" t="s">
        <v>348</v>
      </c>
      <c r="E598" s="203" t="s">
        <v>1</v>
      </c>
      <c r="F598" s="204" t="s">
        <v>1896</v>
      </c>
      <c r="H598" s="205">
        <v>6</v>
      </c>
      <c r="I598" s="206"/>
      <c r="J598" s="206"/>
      <c r="M598" s="201"/>
      <c r="N598" s="207"/>
      <c r="O598" s="208"/>
      <c r="P598" s="208"/>
      <c r="Q598" s="208"/>
      <c r="R598" s="208"/>
      <c r="S598" s="208"/>
      <c r="T598" s="208"/>
      <c r="U598" s="208"/>
      <c r="V598" s="208"/>
      <c r="W598" s="208"/>
      <c r="X598" s="209"/>
      <c r="AT598" s="203" t="s">
        <v>348</v>
      </c>
      <c r="AU598" s="203" t="s">
        <v>96</v>
      </c>
      <c r="AV598" s="13" t="s">
        <v>96</v>
      </c>
      <c r="AW598" s="13" t="s">
        <v>4</v>
      </c>
      <c r="AX598" s="13" t="s">
        <v>90</v>
      </c>
      <c r="AY598" s="203" t="s">
        <v>329</v>
      </c>
    </row>
    <row r="599" spans="1:65" s="2" customFormat="1" ht="24.2" customHeight="1">
      <c r="A599" s="37"/>
      <c r="B599" s="153"/>
      <c r="C599" s="233" t="s">
        <v>1196</v>
      </c>
      <c r="D599" s="233" t="s">
        <v>483</v>
      </c>
      <c r="E599" s="234" t="s">
        <v>1897</v>
      </c>
      <c r="F599" s="235" t="s">
        <v>1898</v>
      </c>
      <c r="G599" s="236" t="s">
        <v>646</v>
      </c>
      <c r="H599" s="237">
        <v>8</v>
      </c>
      <c r="I599" s="238"/>
      <c r="J599" s="239"/>
      <c r="K599" s="237">
        <f>ROUND(P599*H599,3)</f>
        <v>0</v>
      </c>
      <c r="L599" s="239"/>
      <c r="M599" s="240"/>
      <c r="N599" s="241" t="s">
        <v>1</v>
      </c>
      <c r="O599" s="195" t="s">
        <v>47</v>
      </c>
      <c r="P599" s="196">
        <f>I599+J599</f>
        <v>0</v>
      </c>
      <c r="Q599" s="196">
        <f>ROUND(I599*H599,3)</f>
        <v>0</v>
      </c>
      <c r="R599" s="196">
        <f>ROUND(J599*H599,3)</f>
        <v>0</v>
      </c>
      <c r="S599" s="66"/>
      <c r="T599" s="197">
        <f>S599*H599</f>
        <v>0</v>
      </c>
      <c r="U599" s="197">
        <v>1E-4</v>
      </c>
      <c r="V599" s="197">
        <f>U599*H599</f>
        <v>8.0000000000000004E-4</v>
      </c>
      <c r="W599" s="197">
        <v>0</v>
      </c>
      <c r="X599" s="198">
        <f>W599*H599</f>
        <v>0</v>
      </c>
      <c r="Y599" s="37"/>
      <c r="Z599" s="37"/>
      <c r="AA599" s="37"/>
      <c r="AB599" s="37"/>
      <c r="AC599" s="37"/>
      <c r="AD599" s="37"/>
      <c r="AE599" s="37"/>
      <c r="AR599" s="199" t="s">
        <v>595</v>
      </c>
      <c r="AT599" s="199" t="s">
        <v>483</v>
      </c>
      <c r="AU599" s="199" t="s">
        <v>96</v>
      </c>
      <c r="AY599" s="19" t="s">
        <v>329</v>
      </c>
      <c r="BE599" s="115">
        <f>IF(O599="základná",K599,0)</f>
        <v>0</v>
      </c>
      <c r="BF599" s="115">
        <f>IF(O599="znížená",K599,0)</f>
        <v>0</v>
      </c>
      <c r="BG599" s="115">
        <f>IF(O599="zákl. prenesená",K599,0)</f>
        <v>0</v>
      </c>
      <c r="BH599" s="115">
        <f>IF(O599="zníž. prenesená",K599,0)</f>
        <v>0</v>
      </c>
      <c r="BI599" s="115">
        <f>IF(O599="nulová",K599,0)</f>
        <v>0</v>
      </c>
      <c r="BJ599" s="19" t="s">
        <v>96</v>
      </c>
      <c r="BK599" s="200">
        <f>ROUND(P599*H599,3)</f>
        <v>0</v>
      </c>
      <c r="BL599" s="19" t="s">
        <v>464</v>
      </c>
      <c r="BM599" s="199" t="s">
        <v>1899</v>
      </c>
    </row>
    <row r="600" spans="1:65" s="13" customFormat="1" ht="11.25">
      <c r="B600" s="201"/>
      <c r="D600" s="202" t="s">
        <v>348</v>
      </c>
      <c r="E600" s="203" t="s">
        <v>1</v>
      </c>
      <c r="F600" s="204" t="s">
        <v>1900</v>
      </c>
      <c r="H600" s="205">
        <v>8</v>
      </c>
      <c r="I600" s="206"/>
      <c r="J600" s="206"/>
      <c r="M600" s="201"/>
      <c r="N600" s="207"/>
      <c r="O600" s="208"/>
      <c r="P600" s="208"/>
      <c r="Q600" s="208"/>
      <c r="R600" s="208"/>
      <c r="S600" s="208"/>
      <c r="T600" s="208"/>
      <c r="U600" s="208"/>
      <c r="V600" s="208"/>
      <c r="W600" s="208"/>
      <c r="X600" s="209"/>
      <c r="AT600" s="203" t="s">
        <v>348</v>
      </c>
      <c r="AU600" s="203" t="s">
        <v>96</v>
      </c>
      <c r="AV600" s="13" t="s">
        <v>96</v>
      </c>
      <c r="AW600" s="13" t="s">
        <v>4</v>
      </c>
      <c r="AX600" s="13" t="s">
        <v>90</v>
      </c>
      <c r="AY600" s="203" t="s">
        <v>329</v>
      </c>
    </row>
    <row r="601" spans="1:65" s="2" customFormat="1" ht="24.2" customHeight="1">
      <c r="A601" s="37"/>
      <c r="B601" s="153"/>
      <c r="C601" s="233" t="s">
        <v>1200</v>
      </c>
      <c r="D601" s="233" t="s">
        <v>483</v>
      </c>
      <c r="E601" s="234" t="s">
        <v>1901</v>
      </c>
      <c r="F601" s="235" t="s">
        <v>1902</v>
      </c>
      <c r="G601" s="236" t="s">
        <v>646</v>
      </c>
      <c r="H601" s="237">
        <v>24</v>
      </c>
      <c r="I601" s="238"/>
      <c r="J601" s="239"/>
      <c r="K601" s="237">
        <f>ROUND(P601*H601,3)</f>
        <v>0</v>
      </c>
      <c r="L601" s="239"/>
      <c r="M601" s="240"/>
      <c r="N601" s="241" t="s">
        <v>1</v>
      </c>
      <c r="O601" s="195" t="s">
        <v>47</v>
      </c>
      <c r="P601" s="196">
        <f>I601+J601</f>
        <v>0</v>
      </c>
      <c r="Q601" s="196">
        <f>ROUND(I601*H601,3)</f>
        <v>0</v>
      </c>
      <c r="R601" s="196">
        <f>ROUND(J601*H601,3)</f>
        <v>0</v>
      </c>
      <c r="S601" s="66"/>
      <c r="T601" s="197">
        <f>S601*H601</f>
        <v>0</v>
      </c>
      <c r="U601" s="197">
        <v>1E-4</v>
      </c>
      <c r="V601" s="197">
        <f>U601*H601</f>
        <v>2.4000000000000002E-3</v>
      </c>
      <c r="W601" s="197">
        <v>0</v>
      </c>
      <c r="X601" s="198">
        <f>W601*H601</f>
        <v>0</v>
      </c>
      <c r="Y601" s="37"/>
      <c r="Z601" s="37"/>
      <c r="AA601" s="37"/>
      <c r="AB601" s="37"/>
      <c r="AC601" s="37"/>
      <c r="AD601" s="37"/>
      <c r="AE601" s="37"/>
      <c r="AR601" s="199" t="s">
        <v>595</v>
      </c>
      <c r="AT601" s="199" t="s">
        <v>483</v>
      </c>
      <c r="AU601" s="199" t="s">
        <v>96</v>
      </c>
      <c r="AY601" s="19" t="s">
        <v>329</v>
      </c>
      <c r="BE601" s="115">
        <f>IF(O601="základná",K601,0)</f>
        <v>0</v>
      </c>
      <c r="BF601" s="115">
        <f>IF(O601="znížená",K601,0)</f>
        <v>0</v>
      </c>
      <c r="BG601" s="115">
        <f>IF(O601="zákl. prenesená",K601,0)</f>
        <v>0</v>
      </c>
      <c r="BH601" s="115">
        <f>IF(O601="zníž. prenesená",K601,0)</f>
        <v>0</v>
      </c>
      <c r="BI601" s="115">
        <f>IF(O601="nulová",K601,0)</f>
        <v>0</v>
      </c>
      <c r="BJ601" s="19" t="s">
        <v>96</v>
      </c>
      <c r="BK601" s="200">
        <f>ROUND(P601*H601,3)</f>
        <v>0</v>
      </c>
      <c r="BL601" s="19" t="s">
        <v>464</v>
      </c>
      <c r="BM601" s="199" t="s">
        <v>1903</v>
      </c>
    </row>
    <row r="602" spans="1:65" s="13" customFormat="1" ht="11.25">
      <c r="B602" s="201"/>
      <c r="D602" s="202" t="s">
        <v>348</v>
      </c>
      <c r="E602" s="203" t="s">
        <v>1</v>
      </c>
      <c r="F602" s="204" t="s">
        <v>1904</v>
      </c>
      <c r="H602" s="205">
        <v>24</v>
      </c>
      <c r="I602" s="206"/>
      <c r="J602" s="206"/>
      <c r="M602" s="201"/>
      <c r="N602" s="207"/>
      <c r="O602" s="208"/>
      <c r="P602" s="208"/>
      <c r="Q602" s="208"/>
      <c r="R602" s="208"/>
      <c r="S602" s="208"/>
      <c r="T602" s="208"/>
      <c r="U602" s="208"/>
      <c r="V602" s="208"/>
      <c r="W602" s="208"/>
      <c r="X602" s="209"/>
      <c r="AT602" s="203" t="s">
        <v>348</v>
      </c>
      <c r="AU602" s="203" t="s">
        <v>96</v>
      </c>
      <c r="AV602" s="13" t="s">
        <v>96</v>
      </c>
      <c r="AW602" s="13" t="s">
        <v>4</v>
      </c>
      <c r="AX602" s="13" t="s">
        <v>90</v>
      </c>
      <c r="AY602" s="203" t="s">
        <v>329</v>
      </c>
    </row>
    <row r="603" spans="1:65" s="2" customFormat="1" ht="24.2" customHeight="1">
      <c r="A603" s="37"/>
      <c r="B603" s="153"/>
      <c r="C603" s="233" t="s">
        <v>1204</v>
      </c>
      <c r="D603" s="233" t="s">
        <v>483</v>
      </c>
      <c r="E603" s="234" t="s">
        <v>1905</v>
      </c>
      <c r="F603" s="235" t="s">
        <v>1906</v>
      </c>
      <c r="G603" s="236" t="s">
        <v>646</v>
      </c>
      <c r="H603" s="237">
        <v>16</v>
      </c>
      <c r="I603" s="238"/>
      <c r="J603" s="239"/>
      <c r="K603" s="237">
        <f>ROUND(P603*H603,3)</f>
        <v>0</v>
      </c>
      <c r="L603" s="239"/>
      <c r="M603" s="240"/>
      <c r="N603" s="241" t="s">
        <v>1</v>
      </c>
      <c r="O603" s="195" t="s">
        <v>47</v>
      </c>
      <c r="P603" s="196">
        <f>I603+J603</f>
        <v>0</v>
      </c>
      <c r="Q603" s="196">
        <f>ROUND(I603*H603,3)</f>
        <v>0</v>
      </c>
      <c r="R603" s="196">
        <f>ROUND(J603*H603,3)</f>
        <v>0</v>
      </c>
      <c r="S603" s="66"/>
      <c r="T603" s="197">
        <f>S603*H603</f>
        <v>0</v>
      </c>
      <c r="U603" s="197">
        <v>1E-4</v>
      </c>
      <c r="V603" s="197">
        <f>U603*H603</f>
        <v>1.6000000000000001E-3</v>
      </c>
      <c r="W603" s="197">
        <v>0</v>
      </c>
      <c r="X603" s="198">
        <f>W603*H603</f>
        <v>0</v>
      </c>
      <c r="Y603" s="37"/>
      <c r="Z603" s="37"/>
      <c r="AA603" s="37"/>
      <c r="AB603" s="37"/>
      <c r="AC603" s="37"/>
      <c r="AD603" s="37"/>
      <c r="AE603" s="37"/>
      <c r="AR603" s="199" t="s">
        <v>595</v>
      </c>
      <c r="AT603" s="199" t="s">
        <v>483</v>
      </c>
      <c r="AU603" s="199" t="s">
        <v>96</v>
      </c>
      <c r="AY603" s="19" t="s">
        <v>329</v>
      </c>
      <c r="BE603" s="115">
        <f>IF(O603="základná",K603,0)</f>
        <v>0</v>
      </c>
      <c r="BF603" s="115">
        <f>IF(O603="znížená",K603,0)</f>
        <v>0</v>
      </c>
      <c r="BG603" s="115">
        <f>IF(O603="zákl. prenesená",K603,0)</f>
        <v>0</v>
      </c>
      <c r="BH603" s="115">
        <f>IF(O603="zníž. prenesená",K603,0)</f>
        <v>0</v>
      </c>
      <c r="BI603" s="115">
        <f>IF(O603="nulová",K603,0)</f>
        <v>0</v>
      </c>
      <c r="BJ603" s="19" t="s">
        <v>96</v>
      </c>
      <c r="BK603" s="200">
        <f>ROUND(P603*H603,3)</f>
        <v>0</v>
      </c>
      <c r="BL603" s="19" t="s">
        <v>464</v>
      </c>
      <c r="BM603" s="199" t="s">
        <v>1907</v>
      </c>
    </row>
    <row r="604" spans="1:65" s="13" customFormat="1" ht="11.25">
      <c r="B604" s="201"/>
      <c r="D604" s="202" t="s">
        <v>348</v>
      </c>
      <c r="E604" s="203" t="s">
        <v>1</v>
      </c>
      <c r="F604" s="204" t="s">
        <v>1908</v>
      </c>
      <c r="H604" s="205">
        <v>16</v>
      </c>
      <c r="I604" s="206"/>
      <c r="J604" s="206"/>
      <c r="M604" s="201"/>
      <c r="N604" s="207"/>
      <c r="O604" s="208"/>
      <c r="P604" s="208"/>
      <c r="Q604" s="208"/>
      <c r="R604" s="208"/>
      <c r="S604" s="208"/>
      <c r="T604" s="208"/>
      <c r="U604" s="208"/>
      <c r="V604" s="208"/>
      <c r="W604" s="208"/>
      <c r="X604" s="209"/>
      <c r="AT604" s="203" t="s">
        <v>348</v>
      </c>
      <c r="AU604" s="203" t="s">
        <v>96</v>
      </c>
      <c r="AV604" s="13" t="s">
        <v>96</v>
      </c>
      <c r="AW604" s="13" t="s">
        <v>4</v>
      </c>
      <c r="AX604" s="13" t="s">
        <v>90</v>
      </c>
      <c r="AY604" s="203" t="s">
        <v>329</v>
      </c>
    </row>
    <row r="605" spans="1:65" s="2" customFormat="1" ht="21.75" customHeight="1">
      <c r="A605" s="37"/>
      <c r="B605" s="153"/>
      <c r="C605" s="187" t="s">
        <v>1208</v>
      </c>
      <c r="D605" s="187" t="s">
        <v>331</v>
      </c>
      <c r="E605" s="188" t="s">
        <v>1909</v>
      </c>
      <c r="F605" s="189" t="s">
        <v>1910</v>
      </c>
      <c r="G605" s="190" t="s">
        <v>486</v>
      </c>
      <c r="H605" s="191">
        <v>74.650999999999996</v>
      </c>
      <c r="I605" s="192"/>
      <c r="J605" s="192"/>
      <c r="K605" s="191">
        <f>ROUND(P605*H605,3)</f>
        <v>0</v>
      </c>
      <c r="L605" s="193"/>
      <c r="M605" s="38"/>
      <c r="N605" s="194" t="s">
        <v>1</v>
      </c>
      <c r="O605" s="195" t="s">
        <v>47</v>
      </c>
      <c r="P605" s="196">
        <f>I605+J605</f>
        <v>0</v>
      </c>
      <c r="Q605" s="196">
        <f>ROUND(I605*H605,3)</f>
        <v>0</v>
      </c>
      <c r="R605" s="196">
        <f>ROUND(J605*H605,3)</f>
        <v>0</v>
      </c>
      <c r="S605" s="66"/>
      <c r="T605" s="197">
        <f>S605*H605</f>
        <v>0</v>
      </c>
      <c r="U605" s="197">
        <v>0</v>
      </c>
      <c r="V605" s="197">
        <f>U605*H605</f>
        <v>0</v>
      </c>
      <c r="W605" s="197">
        <v>0</v>
      </c>
      <c r="X605" s="198">
        <f>W605*H605</f>
        <v>0</v>
      </c>
      <c r="Y605" s="37"/>
      <c r="Z605" s="37"/>
      <c r="AA605" s="37"/>
      <c r="AB605" s="37"/>
      <c r="AC605" s="37"/>
      <c r="AD605" s="37"/>
      <c r="AE605" s="37"/>
      <c r="AR605" s="199" t="s">
        <v>464</v>
      </c>
      <c r="AT605" s="199" t="s">
        <v>331</v>
      </c>
      <c r="AU605" s="199" t="s">
        <v>96</v>
      </c>
      <c r="AY605" s="19" t="s">
        <v>329</v>
      </c>
      <c r="BE605" s="115">
        <f>IF(O605="základná",K605,0)</f>
        <v>0</v>
      </c>
      <c r="BF605" s="115">
        <f>IF(O605="znížená",K605,0)</f>
        <v>0</v>
      </c>
      <c r="BG605" s="115">
        <f>IF(O605="zákl. prenesená",K605,0)</f>
        <v>0</v>
      </c>
      <c r="BH605" s="115">
        <f>IF(O605="zníž. prenesená",K605,0)</f>
        <v>0</v>
      </c>
      <c r="BI605" s="115">
        <f>IF(O605="nulová",K605,0)</f>
        <v>0</v>
      </c>
      <c r="BJ605" s="19" t="s">
        <v>96</v>
      </c>
      <c r="BK605" s="200">
        <f>ROUND(P605*H605,3)</f>
        <v>0</v>
      </c>
      <c r="BL605" s="19" t="s">
        <v>464</v>
      </c>
      <c r="BM605" s="199" t="s">
        <v>1911</v>
      </c>
    </row>
    <row r="606" spans="1:65" s="2" customFormat="1" ht="24.2" customHeight="1">
      <c r="A606" s="37"/>
      <c r="B606" s="153"/>
      <c r="C606" s="187" t="s">
        <v>1214</v>
      </c>
      <c r="D606" s="187" t="s">
        <v>331</v>
      </c>
      <c r="E606" s="188" t="s">
        <v>1912</v>
      </c>
      <c r="F606" s="189" t="s">
        <v>1913</v>
      </c>
      <c r="G606" s="190" t="s">
        <v>1602</v>
      </c>
      <c r="H606" s="192"/>
      <c r="I606" s="192"/>
      <c r="J606" s="192"/>
      <c r="K606" s="191">
        <f>ROUND(P606*H606,3)</f>
        <v>0</v>
      </c>
      <c r="L606" s="193"/>
      <c r="M606" s="38"/>
      <c r="N606" s="194" t="s">
        <v>1</v>
      </c>
      <c r="O606" s="195" t="s">
        <v>47</v>
      </c>
      <c r="P606" s="196">
        <f>I606+J606</f>
        <v>0</v>
      </c>
      <c r="Q606" s="196">
        <f>ROUND(I606*H606,3)</f>
        <v>0</v>
      </c>
      <c r="R606" s="196">
        <f>ROUND(J606*H606,3)</f>
        <v>0</v>
      </c>
      <c r="S606" s="66"/>
      <c r="T606" s="197">
        <f>S606*H606</f>
        <v>0</v>
      </c>
      <c r="U606" s="197">
        <v>0</v>
      </c>
      <c r="V606" s="197">
        <f>U606*H606</f>
        <v>0</v>
      </c>
      <c r="W606" s="197">
        <v>0</v>
      </c>
      <c r="X606" s="198">
        <f>W606*H606</f>
        <v>0</v>
      </c>
      <c r="Y606" s="37"/>
      <c r="Z606" s="37"/>
      <c r="AA606" s="37"/>
      <c r="AB606" s="37"/>
      <c r="AC606" s="37"/>
      <c r="AD606" s="37"/>
      <c r="AE606" s="37"/>
      <c r="AR606" s="199" t="s">
        <v>464</v>
      </c>
      <c r="AT606" s="199" t="s">
        <v>331</v>
      </c>
      <c r="AU606" s="199" t="s">
        <v>96</v>
      </c>
      <c r="AY606" s="19" t="s">
        <v>329</v>
      </c>
      <c r="BE606" s="115">
        <f>IF(O606="základná",K606,0)</f>
        <v>0</v>
      </c>
      <c r="BF606" s="115">
        <f>IF(O606="znížená",K606,0)</f>
        <v>0</v>
      </c>
      <c r="BG606" s="115">
        <f>IF(O606="zákl. prenesená",K606,0)</f>
        <v>0</v>
      </c>
      <c r="BH606" s="115">
        <f>IF(O606="zníž. prenesená",K606,0)</f>
        <v>0</v>
      </c>
      <c r="BI606" s="115">
        <f>IF(O606="nulová",K606,0)</f>
        <v>0</v>
      </c>
      <c r="BJ606" s="19" t="s">
        <v>96</v>
      </c>
      <c r="BK606" s="200">
        <f>ROUND(P606*H606,3)</f>
        <v>0</v>
      </c>
      <c r="BL606" s="19" t="s">
        <v>464</v>
      </c>
      <c r="BM606" s="199" t="s">
        <v>1914</v>
      </c>
    </row>
    <row r="607" spans="1:65" s="12" customFormat="1" ht="22.9" customHeight="1">
      <c r="B607" s="173"/>
      <c r="D607" s="174" t="s">
        <v>82</v>
      </c>
      <c r="E607" s="185" t="s">
        <v>1915</v>
      </c>
      <c r="F607" s="185" t="s">
        <v>1916</v>
      </c>
      <c r="I607" s="176"/>
      <c r="J607" s="176"/>
      <c r="K607" s="186">
        <f>BK607</f>
        <v>0</v>
      </c>
      <c r="M607" s="173"/>
      <c r="N607" s="178"/>
      <c r="O607" s="179"/>
      <c r="P607" s="179"/>
      <c r="Q607" s="180">
        <f>SUM(Q608:Q638)</f>
        <v>0</v>
      </c>
      <c r="R607" s="180">
        <f>SUM(R608:R638)</f>
        <v>0</v>
      </c>
      <c r="S607" s="179"/>
      <c r="T607" s="181">
        <f>SUM(T608:T638)</f>
        <v>0</v>
      </c>
      <c r="U607" s="179"/>
      <c r="V607" s="181">
        <f>SUM(V608:V638)</f>
        <v>14.0886607</v>
      </c>
      <c r="W607" s="179"/>
      <c r="X607" s="182">
        <f>SUM(X608:X638)</f>
        <v>0</v>
      </c>
      <c r="AR607" s="174" t="s">
        <v>96</v>
      </c>
      <c r="AT607" s="183" t="s">
        <v>82</v>
      </c>
      <c r="AU607" s="183" t="s">
        <v>90</v>
      </c>
      <c r="AY607" s="174" t="s">
        <v>329</v>
      </c>
      <c r="BK607" s="184">
        <f>SUM(BK608:BK638)</f>
        <v>0</v>
      </c>
    </row>
    <row r="608" spans="1:65" s="2" customFormat="1" ht="21.75" customHeight="1">
      <c r="A608" s="37"/>
      <c r="B608" s="153"/>
      <c r="C608" s="187" t="s">
        <v>1219</v>
      </c>
      <c r="D608" s="187" t="s">
        <v>331</v>
      </c>
      <c r="E608" s="188" t="s">
        <v>1917</v>
      </c>
      <c r="F608" s="189" t="s">
        <v>1918</v>
      </c>
      <c r="G608" s="190" t="s">
        <v>334</v>
      </c>
      <c r="H608" s="191">
        <v>1407.8689999999999</v>
      </c>
      <c r="I608" s="192"/>
      <c r="J608" s="192"/>
      <c r="K608" s="191">
        <f>ROUND(P608*H608,3)</f>
        <v>0</v>
      </c>
      <c r="L608" s="193"/>
      <c r="M608" s="38"/>
      <c r="N608" s="194" t="s">
        <v>1</v>
      </c>
      <c r="O608" s="195" t="s">
        <v>47</v>
      </c>
      <c r="P608" s="196">
        <f>I608+J608</f>
        <v>0</v>
      </c>
      <c r="Q608" s="196">
        <f>ROUND(I608*H608,3)</f>
        <v>0</v>
      </c>
      <c r="R608" s="196">
        <f>ROUND(J608*H608,3)</f>
        <v>0</v>
      </c>
      <c r="S608" s="66"/>
      <c r="T608" s="197">
        <f>S608*H608</f>
        <v>0</v>
      </c>
      <c r="U608" s="197">
        <v>1.6000000000000001E-4</v>
      </c>
      <c r="V608" s="197">
        <f>U608*H608</f>
        <v>0.22525903999999999</v>
      </c>
      <c r="W608" s="197">
        <v>0</v>
      </c>
      <c r="X608" s="198">
        <f>W608*H608</f>
        <v>0</v>
      </c>
      <c r="Y608" s="37"/>
      <c r="Z608" s="37"/>
      <c r="AA608" s="37"/>
      <c r="AB608" s="37"/>
      <c r="AC608" s="37"/>
      <c r="AD608" s="37"/>
      <c r="AE608" s="37"/>
      <c r="AR608" s="199" t="s">
        <v>464</v>
      </c>
      <c r="AT608" s="199" t="s">
        <v>331</v>
      </c>
      <c r="AU608" s="199" t="s">
        <v>96</v>
      </c>
      <c r="AY608" s="19" t="s">
        <v>329</v>
      </c>
      <c r="BE608" s="115">
        <f>IF(O608="základná",K608,0)</f>
        <v>0</v>
      </c>
      <c r="BF608" s="115">
        <f>IF(O608="znížená",K608,0)</f>
        <v>0</v>
      </c>
      <c r="BG608" s="115">
        <f>IF(O608="zákl. prenesená",K608,0)</f>
        <v>0</v>
      </c>
      <c r="BH608" s="115">
        <f>IF(O608="zníž. prenesená",K608,0)</f>
        <v>0</v>
      </c>
      <c r="BI608" s="115">
        <f>IF(O608="nulová",K608,0)</f>
        <v>0</v>
      </c>
      <c r="BJ608" s="19" t="s">
        <v>96</v>
      </c>
      <c r="BK608" s="200">
        <f>ROUND(P608*H608,3)</f>
        <v>0</v>
      </c>
      <c r="BL608" s="19" t="s">
        <v>464</v>
      </c>
      <c r="BM608" s="199" t="s">
        <v>1919</v>
      </c>
    </row>
    <row r="609" spans="1:65" s="14" customFormat="1" ht="11.25">
      <c r="B609" s="210"/>
      <c r="D609" s="202" t="s">
        <v>348</v>
      </c>
      <c r="E609" s="211" t="s">
        <v>1</v>
      </c>
      <c r="F609" s="212" t="s">
        <v>1494</v>
      </c>
      <c r="H609" s="211" t="s">
        <v>1</v>
      </c>
      <c r="I609" s="213"/>
      <c r="J609" s="213"/>
      <c r="M609" s="210"/>
      <c r="N609" s="214"/>
      <c r="O609" s="215"/>
      <c r="P609" s="215"/>
      <c r="Q609" s="215"/>
      <c r="R609" s="215"/>
      <c r="S609" s="215"/>
      <c r="T609" s="215"/>
      <c r="U609" s="215"/>
      <c r="V609" s="215"/>
      <c r="W609" s="215"/>
      <c r="X609" s="216"/>
      <c r="AT609" s="211" t="s">
        <v>348</v>
      </c>
      <c r="AU609" s="211" t="s">
        <v>96</v>
      </c>
      <c r="AV609" s="14" t="s">
        <v>90</v>
      </c>
      <c r="AW609" s="14" t="s">
        <v>4</v>
      </c>
      <c r="AX609" s="14" t="s">
        <v>83</v>
      </c>
      <c r="AY609" s="211" t="s">
        <v>329</v>
      </c>
    </row>
    <row r="610" spans="1:65" s="13" customFormat="1" ht="11.25">
      <c r="B610" s="201"/>
      <c r="D610" s="202" t="s">
        <v>348</v>
      </c>
      <c r="E610" s="203" t="s">
        <v>1</v>
      </c>
      <c r="F610" s="204" t="s">
        <v>1495</v>
      </c>
      <c r="H610" s="205">
        <v>780.86900000000003</v>
      </c>
      <c r="I610" s="206"/>
      <c r="J610" s="206"/>
      <c r="M610" s="201"/>
      <c r="N610" s="207"/>
      <c r="O610" s="208"/>
      <c r="P610" s="208"/>
      <c r="Q610" s="208"/>
      <c r="R610" s="208"/>
      <c r="S610" s="208"/>
      <c r="T610" s="208"/>
      <c r="U610" s="208"/>
      <c r="V610" s="208"/>
      <c r="W610" s="208"/>
      <c r="X610" s="209"/>
      <c r="AT610" s="203" t="s">
        <v>348</v>
      </c>
      <c r="AU610" s="203" t="s">
        <v>96</v>
      </c>
      <c r="AV610" s="13" t="s">
        <v>96</v>
      </c>
      <c r="AW610" s="13" t="s">
        <v>4</v>
      </c>
      <c r="AX610" s="13" t="s">
        <v>83</v>
      </c>
      <c r="AY610" s="203" t="s">
        <v>329</v>
      </c>
    </row>
    <row r="611" spans="1:65" s="14" customFormat="1" ht="11.25">
      <c r="B611" s="210"/>
      <c r="D611" s="202" t="s">
        <v>348</v>
      </c>
      <c r="E611" s="211" t="s">
        <v>1</v>
      </c>
      <c r="F611" s="212" t="s">
        <v>1496</v>
      </c>
      <c r="H611" s="211" t="s">
        <v>1</v>
      </c>
      <c r="I611" s="213"/>
      <c r="J611" s="213"/>
      <c r="M611" s="210"/>
      <c r="N611" s="214"/>
      <c r="O611" s="215"/>
      <c r="P611" s="215"/>
      <c r="Q611" s="215"/>
      <c r="R611" s="215"/>
      <c r="S611" s="215"/>
      <c r="T611" s="215"/>
      <c r="U611" s="215"/>
      <c r="V611" s="215"/>
      <c r="W611" s="215"/>
      <c r="X611" s="216"/>
      <c r="AT611" s="211" t="s">
        <v>348</v>
      </c>
      <c r="AU611" s="211" t="s">
        <v>96</v>
      </c>
      <c r="AV611" s="14" t="s">
        <v>90</v>
      </c>
      <c r="AW611" s="14" t="s">
        <v>4</v>
      </c>
      <c r="AX611" s="14" t="s">
        <v>83</v>
      </c>
      <c r="AY611" s="211" t="s">
        <v>329</v>
      </c>
    </row>
    <row r="612" spans="1:65" s="13" customFormat="1" ht="11.25">
      <c r="B612" s="201"/>
      <c r="D612" s="202" t="s">
        <v>348</v>
      </c>
      <c r="E612" s="203" t="s">
        <v>1</v>
      </c>
      <c r="F612" s="204" t="s">
        <v>1497</v>
      </c>
      <c r="H612" s="205">
        <v>576.20000000000005</v>
      </c>
      <c r="I612" s="206"/>
      <c r="J612" s="206"/>
      <c r="M612" s="201"/>
      <c r="N612" s="207"/>
      <c r="O612" s="208"/>
      <c r="P612" s="208"/>
      <c r="Q612" s="208"/>
      <c r="R612" s="208"/>
      <c r="S612" s="208"/>
      <c r="T612" s="208"/>
      <c r="U612" s="208"/>
      <c r="V612" s="208"/>
      <c r="W612" s="208"/>
      <c r="X612" s="209"/>
      <c r="AT612" s="203" t="s">
        <v>348</v>
      </c>
      <c r="AU612" s="203" t="s">
        <v>96</v>
      </c>
      <c r="AV612" s="13" t="s">
        <v>96</v>
      </c>
      <c r="AW612" s="13" t="s">
        <v>4</v>
      </c>
      <c r="AX612" s="13" t="s">
        <v>83</v>
      </c>
      <c r="AY612" s="203" t="s">
        <v>329</v>
      </c>
    </row>
    <row r="613" spans="1:65" s="14" customFormat="1" ht="11.25">
      <c r="B613" s="210"/>
      <c r="D613" s="202" t="s">
        <v>348</v>
      </c>
      <c r="E613" s="211" t="s">
        <v>1</v>
      </c>
      <c r="F613" s="212" t="s">
        <v>1522</v>
      </c>
      <c r="H613" s="211" t="s">
        <v>1</v>
      </c>
      <c r="I613" s="213"/>
      <c r="J613" s="213"/>
      <c r="M613" s="210"/>
      <c r="N613" s="214"/>
      <c r="O613" s="215"/>
      <c r="P613" s="215"/>
      <c r="Q613" s="215"/>
      <c r="R613" s="215"/>
      <c r="S613" s="215"/>
      <c r="T613" s="215"/>
      <c r="U613" s="215"/>
      <c r="V613" s="215"/>
      <c r="W613" s="215"/>
      <c r="X613" s="216"/>
      <c r="AT613" s="211" t="s">
        <v>348</v>
      </c>
      <c r="AU613" s="211" t="s">
        <v>96</v>
      </c>
      <c r="AV613" s="14" t="s">
        <v>90</v>
      </c>
      <c r="AW613" s="14" t="s">
        <v>4</v>
      </c>
      <c r="AX613" s="14" t="s">
        <v>83</v>
      </c>
      <c r="AY613" s="211" t="s">
        <v>329</v>
      </c>
    </row>
    <row r="614" spans="1:65" s="13" customFormat="1" ht="11.25">
      <c r="B614" s="201"/>
      <c r="D614" s="202" t="s">
        <v>348</v>
      </c>
      <c r="E614" s="203" t="s">
        <v>1</v>
      </c>
      <c r="F614" s="204" t="s">
        <v>1523</v>
      </c>
      <c r="H614" s="205">
        <v>50.8</v>
      </c>
      <c r="I614" s="206"/>
      <c r="J614" s="206"/>
      <c r="M614" s="201"/>
      <c r="N614" s="207"/>
      <c r="O614" s="208"/>
      <c r="P614" s="208"/>
      <c r="Q614" s="208"/>
      <c r="R614" s="208"/>
      <c r="S614" s="208"/>
      <c r="T614" s="208"/>
      <c r="U614" s="208"/>
      <c r="V614" s="208"/>
      <c r="W614" s="208"/>
      <c r="X614" s="209"/>
      <c r="AT614" s="203" t="s">
        <v>348</v>
      </c>
      <c r="AU614" s="203" t="s">
        <v>96</v>
      </c>
      <c r="AV614" s="13" t="s">
        <v>96</v>
      </c>
      <c r="AW614" s="13" t="s">
        <v>4</v>
      </c>
      <c r="AX614" s="13" t="s">
        <v>83</v>
      </c>
      <c r="AY614" s="203" t="s">
        <v>329</v>
      </c>
    </row>
    <row r="615" spans="1:65" s="15" customFormat="1" ht="11.25">
      <c r="B615" s="217"/>
      <c r="D615" s="202" t="s">
        <v>348</v>
      </c>
      <c r="E615" s="218" t="s">
        <v>1</v>
      </c>
      <c r="F615" s="219" t="s">
        <v>380</v>
      </c>
      <c r="H615" s="220">
        <v>1407.8689999999999</v>
      </c>
      <c r="I615" s="221"/>
      <c r="J615" s="221"/>
      <c r="M615" s="217"/>
      <c r="N615" s="222"/>
      <c r="O615" s="223"/>
      <c r="P615" s="223"/>
      <c r="Q615" s="223"/>
      <c r="R615" s="223"/>
      <c r="S615" s="223"/>
      <c r="T615" s="223"/>
      <c r="U615" s="223"/>
      <c r="V615" s="223"/>
      <c r="W615" s="223"/>
      <c r="X615" s="224"/>
      <c r="AT615" s="218" t="s">
        <v>348</v>
      </c>
      <c r="AU615" s="218" t="s">
        <v>96</v>
      </c>
      <c r="AV615" s="15" t="s">
        <v>335</v>
      </c>
      <c r="AW615" s="15" t="s">
        <v>4</v>
      </c>
      <c r="AX615" s="15" t="s">
        <v>90</v>
      </c>
      <c r="AY615" s="218" t="s">
        <v>329</v>
      </c>
    </row>
    <row r="616" spans="1:65" s="2" customFormat="1" ht="24.2" customHeight="1">
      <c r="A616" s="37"/>
      <c r="B616" s="153"/>
      <c r="C616" s="233" t="s">
        <v>1223</v>
      </c>
      <c r="D616" s="233" t="s">
        <v>483</v>
      </c>
      <c r="E616" s="234" t="s">
        <v>1920</v>
      </c>
      <c r="F616" s="235" t="s">
        <v>1921</v>
      </c>
      <c r="G616" s="236" t="s">
        <v>334</v>
      </c>
      <c r="H616" s="237">
        <v>858.95600000000002</v>
      </c>
      <c r="I616" s="238"/>
      <c r="J616" s="239"/>
      <c r="K616" s="237">
        <f>ROUND(P616*H616,3)</f>
        <v>0</v>
      </c>
      <c r="L616" s="239"/>
      <c r="M616" s="240"/>
      <c r="N616" s="241" t="s">
        <v>1</v>
      </c>
      <c r="O616" s="195" t="s">
        <v>47</v>
      </c>
      <c r="P616" s="196">
        <f>I616+J616</f>
        <v>0</v>
      </c>
      <c r="Q616" s="196">
        <f>ROUND(I616*H616,3)</f>
        <v>0</v>
      </c>
      <c r="R616" s="196">
        <f>ROUND(J616*H616,3)</f>
        <v>0</v>
      </c>
      <c r="S616" s="66"/>
      <c r="T616" s="197">
        <f>S616*H616</f>
        <v>0</v>
      </c>
      <c r="U616" s="197">
        <v>8.8599999999999998E-3</v>
      </c>
      <c r="V616" s="197">
        <f>U616*H616</f>
        <v>7.6103501600000003</v>
      </c>
      <c r="W616" s="197">
        <v>0</v>
      </c>
      <c r="X616" s="198">
        <f>W616*H616</f>
        <v>0</v>
      </c>
      <c r="Y616" s="37"/>
      <c r="Z616" s="37"/>
      <c r="AA616" s="37"/>
      <c r="AB616" s="37"/>
      <c r="AC616" s="37"/>
      <c r="AD616" s="37"/>
      <c r="AE616" s="37"/>
      <c r="AR616" s="199" t="s">
        <v>595</v>
      </c>
      <c r="AT616" s="199" t="s">
        <v>483</v>
      </c>
      <c r="AU616" s="199" t="s">
        <v>96</v>
      </c>
      <c r="AY616" s="19" t="s">
        <v>329</v>
      </c>
      <c r="BE616" s="115">
        <f>IF(O616="základná",K616,0)</f>
        <v>0</v>
      </c>
      <c r="BF616" s="115">
        <f>IF(O616="znížená",K616,0)</f>
        <v>0</v>
      </c>
      <c r="BG616" s="115">
        <f>IF(O616="zákl. prenesená",K616,0)</f>
        <v>0</v>
      </c>
      <c r="BH616" s="115">
        <f>IF(O616="zníž. prenesená",K616,0)</f>
        <v>0</v>
      </c>
      <c r="BI616" s="115">
        <f>IF(O616="nulová",K616,0)</f>
        <v>0</v>
      </c>
      <c r="BJ616" s="19" t="s">
        <v>96</v>
      </c>
      <c r="BK616" s="200">
        <f>ROUND(P616*H616,3)</f>
        <v>0</v>
      </c>
      <c r="BL616" s="19" t="s">
        <v>464</v>
      </c>
      <c r="BM616" s="199" t="s">
        <v>1922</v>
      </c>
    </row>
    <row r="617" spans="1:65" s="14" customFormat="1" ht="11.25">
      <c r="B617" s="210"/>
      <c r="D617" s="202" t="s">
        <v>348</v>
      </c>
      <c r="E617" s="211" t="s">
        <v>1</v>
      </c>
      <c r="F617" s="212" t="s">
        <v>1494</v>
      </c>
      <c r="H617" s="211" t="s">
        <v>1</v>
      </c>
      <c r="I617" s="213"/>
      <c r="J617" s="213"/>
      <c r="M617" s="210"/>
      <c r="N617" s="214"/>
      <c r="O617" s="215"/>
      <c r="P617" s="215"/>
      <c r="Q617" s="215"/>
      <c r="R617" s="215"/>
      <c r="S617" s="215"/>
      <c r="T617" s="215"/>
      <c r="U617" s="215"/>
      <c r="V617" s="215"/>
      <c r="W617" s="215"/>
      <c r="X617" s="216"/>
      <c r="AT617" s="211" t="s">
        <v>348</v>
      </c>
      <c r="AU617" s="211" t="s">
        <v>96</v>
      </c>
      <c r="AV617" s="14" t="s">
        <v>90</v>
      </c>
      <c r="AW617" s="14" t="s">
        <v>4</v>
      </c>
      <c r="AX617" s="14" t="s">
        <v>83</v>
      </c>
      <c r="AY617" s="211" t="s">
        <v>329</v>
      </c>
    </row>
    <row r="618" spans="1:65" s="13" customFormat="1" ht="11.25">
      <c r="B618" s="201"/>
      <c r="D618" s="202" t="s">
        <v>348</v>
      </c>
      <c r="E618" s="203" t="s">
        <v>1</v>
      </c>
      <c r="F618" s="204" t="s">
        <v>1495</v>
      </c>
      <c r="H618" s="205">
        <v>780.86900000000003</v>
      </c>
      <c r="I618" s="206"/>
      <c r="J618" s="206"/>
      <c r="M618" s="201"/>
      <c r="N618" s="207"/>
      <c r="O618" s="208"/>
      <c r="P618" s="208"/>
      <c r="Q618" s="208"/>
      <c r="R618" s="208"/>
      <c r="S618" s="208"/>
      <c r="T618" s="208"/>
      <c r="U618" s="208"/>
      <c r="V618" s="208"/>
      <c r="W618" s="208"/>
      <c r="X618" s="209"/>
      <c r="AT618" s="203" t="s">
        <v>348</v>
      </c>
      <c r="AU618" s="203" t="s">
        <v>96</v>
      </c>
      <c r="AV618" s="13" t="s">
        <v>96</v>
      </c>
      <c r="AW618" s="13" t="s">
        <v>4</v>
      </c>
      <c r="AX618" s="13" t="s">
        <v>90</v>
      </c>
      <c r="AY618" s="203" t="s">
        <v>329</v>
      </c>
    </row>
    <row r="619" spans="1:65" s="13" customFormat="1" ht="11.25">
      <c r="B619" s="201"/>
      <c r="D619" s="202" t="s">
        <v>348</v>
      </c>
      <c r="F619" s="204" t="s">
        <v>1923</v>
      </c>
      <c r="H619" s="205">
        <v>858.95600000000002</v>
      </c>
      <c r="I619" s="206"/>
      <c r="J619" s="206"/>
      <c r="M619" s="201"/>
      <c r="N619" s="207"/>
      <c r="O619" s="208"/>
      <c r="P619" s="208"/>
      <c r="Q619" s="208"/>
      <c r="R619" s="208"/>
      <c r="S619" s="208"/>
      <c r="T619" s="208"/>
      <c r="U619" s="208"/>
      <c r="V619" s="208"/>
      <c r="W619" s="208"/>
      <c r="X619" s="209"/>
      <c r="AT619" s="203" t="s">
        <v>348</v>
      </c>
      <c r="AU619" s="203" t="s">
        <v>96</v>
      </c>
      <c r="AV619" s="13" t="s">
        <v>96</v>
      </c>
      <c r="AW619" s="13" t="s">
        <v>3</v>
      </c>
      <c r="AX619" s="13" t="s">
        <v>90</v>
      </c>
      <c r="AY619" s="203" t="s">
        <v>329</v>
      </c>
    </row>
    <row r="620" spans="1:65" s="2" customFormat="1" ht="24.2" customHeight="1">
      <c r="A620" s="37"/>
      <c r="B620" s="153"/>
      <c r="C620" s="233" t="s">
        <v>1228</v>
      </c>
      <c r="D620" s="233" t="s">
        <v>483</v>
      </c>
      <c r="E620" s="234" t="s">
        <v>1924</v>
      </c>
      <c r="F620" s="235" t="s">
        <v>1925</v>
      </c>
      <c r="G620" s="236" t="s">
        <v>334</v>
      </c>
      <c r="H620" s="237">
        <v>633.82000000000005</v>
      </c>
      <c r="I620" s="238"/>
      <c r="J620" s="239"/>
      <c r="K620" s="237">
        <f>ROUND(P620*H620,3)</f>
        <v>0</v>
      </c>
      <c r="L620" s="239"/>
      <c r="M620" s="240"/>
      <c r="N620" s="241" t="s">
        <v>1</v>
      </c>
      <c r="O620" s="195" t="s">
        <v>47</v>
      </c>
      <c r="P620" s="196">
        <f>I620+J620</f>
        <v>0</v>
      </c>
      <c r="Q620" s="196">
        <f>ROUND(I620*H620,3)</f>
        <v>0</v>
      </c>
      <c r="R620" s="196">
        <f>ROUND(J620*H620,3)</f>
        <v>0</v>
      </c>
      <c r="S620" s="66"/>
      <c r="T620" s="197">
        <f>S620*H620</f>
        <v>0</v>
      </c>
      <c r="U620" s="197">
        <v>8.8599999999999998E-3</v>
      </c>
      <c r="V620" s="197">
        <f>U620*H620</f>
        <v>5.6156452000000003</v>
      </c>
      <c r="W620" s="197">
        <v>0</v>
      </c>
      <c r="X620" s="198">
        <f>W620*H620</f>
        <v>0</v>
      </c>
      <c r="Y620" s="37"/>
      <c r="Z620" s="37"/>
      <c r="AA620" s="37"/>
      <c r="AB620" s="37"/>
      <c r="AC620" s="37"/>
      <c r="AD620" s="37"/>
      <c r="AE620" s="37"/>
      <c r="AR620" s="199" t="s">
        <v>595</v>
      </c>
      <c r="AT620" s="199" t="s">
        <v>483</v>
      </c>
      <c r="AU620" s="199" t="s">
        <v>96</v>
      </c>
      <c r="AY620" s="19" t="s">
        <v>329</v>
      </c>
      <c r="BE620" s="115">
        <f>IF(O620="základná",K620,0)</f>
        <v>0</v>
      </c>
      <c r="BF620" s="115">
        <f>IF(O620="znížená",K620,0)</f>
        <v>0</v>
      </c>
      <c r="BG620" s="115">
        <f>IF(O620="zákl. prenesená",K620,0)</f>
        <v>0</v>
      </c>
      <c r="BH620" s="115">
        <f>IF(O620="zníž. prenesená",K620,0)</f>
        <v>0</v>
      </c>
      <c r="BI620" s="115">
        <f>IF(O620="nulová",K620,0)</f>
        <v>0</v>
      </c>
      <c r="BJ620" s="19" t="s">
        <v>96</v>
      </c>
      <c r="BK620" s="200">
        <f>ROUND(P620*H620,3)</f>
        <v>0</v>
      </c>
      <c r="BL620" s="19" t="s">
        <v>464</v>
      </c>
      <c r="BM620" s="199" t="s">
        <v>1926</v>
      </c>
    </row>
    <row r="621" spans="1:65" s="14" customFormat="1" ht="11.25">
      <c r="B621" s="210"/>
      <c r="D621" s="202" t="s">
        <v>348</v>
      </c>
      <c r="E621" s="211" t="s">
        <v>1</v>
      </c>
      <c r="F621" s="212" t="s">
        <v>1496</v>
      </c>
      <c r="H621" s="211" t="s">
        <v>1</v>
      </c>
      <c r="I621" s="213"/>
      <c r="J621" s="213"/>
      <c r="M621" s="210"/>
      <c r="N621" s="214"/>
      <c r="O621" s="215"/>
      <c r="P621" s="215"/>
      <c r="Q621" s="215"/>
      <c r="R621" s="215"/>
      <c r="S621" s="215"/>
      <c r="T621" s="215"/>
      <c r="U621" s="215"/>
      <c r="V621" s="215"/>
      <c r="W621" s="215"/>
      <c r="X621" s="216"/>
      <c r="AT621" s="211" t="s">
        <v>348</v>
      </c>
      <c r="AU621" s="211" t="s">
        <v>96</v>
      </c>
      <c r="AV621" s="14" t="s">
        <v>90</v>
      </c>
      <c r="AW621" s="14" t="s">
        <v>4</v>
      </c>
      <c r="AX621" s="14" t="s">
        <v>83</v>
      </c>
      <c r="AY621" s="211" t="s">
        <v>329</v>
      </c>
    </row>
    <row r="622" spans="1:65" s="13" customFormat="1" ht="11.25">
      <c r="B622" s="201"/>
      <c r="D622" s="202" t="s">
        <v>348</v>
      </c>
      <c r="E622" s="203" t="s">
        <v>1</v>
      </c>
      <c r="F622" s="204" t="s">
        <v>1497</v>
      </c>
      <c r="H622" s="205">
        <v>576.20000000000005</v>
      </c>
      <c r="I622" s="206"/>
      <c r="J622" s="206"/>
      <c r="M622" s="201"/>
      <c r="N622" s="207"/>
      <c r="O622" s="208"/>
      <c r="P622" s="208"/>
      <c r="Q622" s="208"/>
      <c r="R622" s="208"/>
      <c r="S622" s="208"/>
      <c r="T622" s="208"/>
      <c r="U622" s="208"/>
      <c r="V622" s="208"/>
      <c r="W622" s="208"/>
      <c r="X622" s="209"/>
      <c r="AT622" s="203" t="s">
        <v>348</v>
      </c>
      <c r="AU622" s="203" t="s">
        <v>96</v>
      </c>
      <c r="AV622" s="13" t="s">
        <v>96</v>
      </c>
      <c r="AW622" s="13" t="s">
        <v>4</v>
      </c>
      <c r="AX622" s="13" t="s">
        <v>90</v>
      </c>
      <c r="AY622" s="203" t="s">
        <v>329</v>
      </c>
    </row>
    <row r="623" spans="1:65" s="13" customFormat="1" ht="11.25">
      <c r="B623" s="201"/>
      <c r="D623" s="202" t="s">
        <v>348</v>
      </c>
      <c r="F623" s="204" t="s">
        <v>1927</v>
      </c>
      <c r="H623" s="205">
        <v>633.82000000000005</v>
      </c>
      <c r="I623" s="206"/>
      <c r="J623" s="206"/>
      <c r="M623" s="201"/>
      <c r="N623" s="207"/>
      <c r="O623" s="208"/>
      <c r="P623" s="208"/>
      <c r="Q623" s="208"/>
      <c r="R623" s="208"/>
      <c r="S623" s="208"/>
      <c r="T623" s="208"/>
      <c r="U623" s="208"/>
      <c r="V623" s="208"/>
      <c r="W623" s="208"/>
      <c r="X623" s="209"/>
      <c r="AT623" s="203" t="s">
        <v>348</v>
      </c>
      <c r="AU623" s="203" t="s">
        <v>96</v>
      </c>
      <c r="AV623" s="13" t="s">
        <v>96</v>
      </c>
      <c r="AW623" s="13" t="s">
        <v>3</v>
      </c>
      <c r="AX623" s="13" t="s">
        <v>90</v>
      </c>
      <c r="AY623" s="203" t="s">
        <v>329</v>
      </c>
    </row>
    <row r="624" spans="1:65" s="2" customFormat="1" ht="24.2" customHeight="1">
      <c r="A624" s="37"/>
      <c r="B624" s="153"/>
      <c r="C624" s="233" t="s">
        <v>1232</v>
      </c>
      <c r="D624" s="233" t="s">
        <v>483</v>
      </c>
      <c r="E624" s="234" t="s">
        <v>1928</v>
      </c>
      <c r="F624" s="235" t="s">
        <v>1929</v>
      </c>
      <c r="G624" s="236" t="s">
        <v>334</v>
      </c>
      <c r="H624" s="237">
        <v>55.88</v>
      </c>
      <c r="I624" s="238"/>
      <c r="J624" s="239"/>
      <c r="K624" s="237">
        <f>ROUND(P624*H624,3)</f>
        <v>0</v>
      </c>
      <c r="L624" s="239"/>
      <c r="M624" s="240"/>
      <c r="N624" s="241" t="s">
        <v>1</v>
      </c>
      <c r="O624" s="195" t="s">
        <v>47</v>
      </c>
      <c r="P624" s="196">
        <f>I624+J624</f>
        <v>0</v>
      </c>
      <c r="Q624" s="196">
        <f>ROUND(I624*H624,3)</f>
        <v>0</v>
      </c>
      <c r="R624" s="196">
        <f>ROUND(J624*H624,3)</f>
        <v>0</v>
      </c>
      <c r="S624" s="66"/>
      <c r="T624" s="197">
        <f>S624*H624</f>
        <v>0</v>
      </c>
      <c r="U624" s="197">
        <v>8.8599999999999998E-3</v>
      </c>
      <c r="V624" s="197">
        <f>U624*H624</f>
        <v>0.4950968</v>
      </c>
      <c r="W624" s="197">
        <v>0</v>
      </c>
      <c r="X624" s="198">
        <f>W624*H624</f>
        <v>0</v>
      </c>
      <c r="Y624" s="37"/>
      <c r="Z624" s="37"/>
      <c r="AA624" s="37"/>
      <c r="AB624" s="37"/>
      <c r="AC624" s="37"/>
      <c r="AD624" s="37"/>
      <c r="AE624" s="37"/>
      <c r="AR624" s="199" t="s">
        <v>595</v>
      </c>
      <c r="AT624" s="199" t="s">
        <v>483</v>
      </c>
      <c r="AU624" s="199" t="s">
        <v>96</v>
      </c>
      <c r="AY624" s="19" t="s">
        <v>329</v>
      </c>
      <c r="BE624" s="115">
        <f>IF(O624="základná",K624,0)</f>
        <v>0</v>
      </c>
      <c r="BF624" s="115">
        <f>IF(O624="znížená",K624,0)</f>
        <v>0</v>
      </c>
      <c r="BG624" s="115">
        <f>IF(O624="zákl. prenesená",K624,0)</f>
        <v>0</v>
      </c>
      <c r="BH624" s="115">
        <f>IF(O624="zníž. prenesená",K624,0)</f>
        <v>0</v>
      </c>
      <c r="BI624" s="115">
        <f>IF(O624="nulová",K624,0)</f>
        <v>0</v>
      </c>
      <c r="BJ624" s="19" t="s">
        <v>96</v>
      </c>
      <c r="BK624" s="200">
        <f>ROUND(P624*H624,3)</f>
        <v>0</v>
      </c>
      <c r="BL624" s="19" t="s">
        <v>464</v>
      </c>
      <c r="BM624" s="199" t="s">
        <v>1930</v>
      </c>
    </row>
    <row r="625" spans="1:65" s="14" customFormat="1" ht="11.25">
      <c r="B625" s="210"/>
      <c r="D625" s="202" t="s">
        <v>348</v>
      </c>
      <c r="E625" s="211" t="s">
        <v>1</v>
      </c>
      <c r="F625" s="212" t="s">
        <v>1522</v>
      </c>
      <c r="H625" s="211" t="s">
        <v>1</v>
      </c>
      <c r="I625" s="213"/>
      <c r="J625" s="213"/>
      <c r="M625" s="210"/>
      <c r="N625" s="214"/>
      <c r="O625" s="215"/>
      <c r="P625" s="215"/>
      <c r="Q625" s="215"/>
      <c r="R625" s="215"/>
      <c r="S625" s="215"/>
      <c r="T625" s="215"/>
      <c r="U625" s="215"/>
      <c r="V625" s="215"/>
      <c r="W625" s="215"/>
      <c r="X625" s="216"/>
      <c r="AT625" s="211" t="s">
        <v>348</v>
      </c>
      <c r="AU625" s="211" t="s">
        <v>96</v>
      </c>
      <c r="AV625" s="14" t="s">
        <v>90</v>
      </c>
      <c r="AW625" s="14" t="s">
        <v>4</v>
      </c>
      <c r="AX625" s="14" t="s">
        <v>83</v>
      </c>
      <c r="AY625" s="211" t="s">
        <v>329</v>
      </c>
    </row>
    <row r="626" spans="1:65" s="13" customFormat="1" ht="11.25">
      <c r="B626" s="201"/>
      <c r="D626" s="202" t="s">
        <v>348</v>
      </c>
      <c r="E626" s="203" t="s">
        <v>1</v>
      </c>
      <c r="F626" s="204" t="s">
        <v>1523</v>
      </c>
      <c r="H626" s="205">
        <v>50.8</v>
      </c>
      <c r="I626" s="206"/>
      <c r="J626" s="206"/>
      <c r="M626" s="201"/>
      <c r="N626" s="207"/>
      <c r="O626" s="208"/>
      <c r="P626" s="208"/>
      <c r="Q626" s="208"/>
      <c r="R626" s="208"/>
      <c r="S626" s="208"/>
      <c r="T626" s="208"/>
      <c r="U626" s="208"/>
      <c r="V626" s="208"/>
      <c r="W626" s="208"/>
      <c r="X626" s="209"/>
      <c r="AT626" s="203" t="s">
        <v>348</v>
      </c>
      <c r="AU626" s="203" t="s">
        <v>96</v>
      </c>
      <c r="AV626" s="13" t="s">
        <v>96</v>
      </c>
      <c r="AW626" s="13" t="s">
        <v>4</v>
      </c>
      <c r="AX626" s="13" t="s">
        <v>90</v>
      </c>
      <c r="AY626" s="203" t="s">
        <v>329</v>
      </c>
    </row>
    <row r="627" spans="1:65" s="13" customFormat="1" ht="11.25">
      <c r="B627" s="201"/>
      <c r="D627" s="202" t="s">
        <v>348</v>
      </c>
      <c r="F627" s="204" t="s">
        <v>1931</v>
      </c>
      <c r="H627" s="205">
        <v>55.88</v>
      </c>
      <c r="I627" s="206"/>
      <c r="J627" s="206"/>
      <c r="M627" s="201"/>
      <c r="N627" s="207"/>
      <c r="O627" s="208"/>
      <c r="P627" s="208"/>
      <c r="Q627" s="208"/>
      <c r="R627" s="208"/>
      <c r="S627" s="208"/>
      <c r="T627" s="208"/>
      <c r="U627" s="208"/>
      <c r="V627" s="208"/>
      <c r="W627" s="208"/>
      <c r="X627" s="209"/>
      <c r="AT627" s="203" t="s">
        <v>348</v>
      </c>
      <c r="AU627" s="203" t="s">
        <v>96</v>
      </c>
      <c r="AV627" s="13" t="s">
        <v>96</v>
      </c>
      <c r="AW627" s="13" t="s">
        <v>3</v>
      </c>
      <c r="AX627" s="13" t="s">
        <v>90</v>
      </c>
      <c r="AY627" s="203" t="s">
        <v>329</v>
      </c>
    </row>
    <row r="628" spans="1:65" s="2" customFormat="1" ht="24.2" customHeight="1">
      <c r="A628" s="37"/>
      <c r="B628" s="153"/>
      <c r="C628" s="187" t="s">
        <v>1237</v>
      </c>
      <c r="D628" s="187" t="s">
        <v>331</v>
      </c>
      <c r="E628" s="188" t="s">
        <v>1932</v>
      </c>
      <c r="F628" s="189" t="s">
        <v>1933</v>
      </c>
      <c r="G628" s="190" t="s">
        <v>342</v>
      </c>
      <c r="H628" s="191">
        <v>265</v>
      </c>
      <c r="I628" s="192"/>
      <c r="J628" s="192"/>
      <c r="K628" s="191">
        <f>ROUND(P628*H628,3)</f>
        <v>0</v>
      </c>
      <c r="L628" s="193"/>
      <c r="M628" s="38"/>
      <c r="N628" s="194" t="s">
        <v>1</v>
      </c>
      <c r="O628" s="195" t="s">
        <v>47</v>
      </c>
      <c r="P628" s="196">
        <f>I628+J628</f>
        <v>0</v>
      </c>
      <c r="Q628" s="196">
        <f>ROUND(I628*H628,3)</f>
        <v>0</v>
      </c>
      <c r="R628" s="196">
        <f>ROUND(J628*H628,3)</f>
        <v>0</v>
      </c>
      <c r="S628" s="66"/>
      <c r="T628" s="197">
        <f>S628*H628</f>
        <v>0</v>
      </c>
      <c r="U628" s="197">
        <v>2.5999999999999998E-4</v>
      </c>
      <c r="V628" s="197">
        <f>U628*H628</f>
        <v>6.8899999999999989E-2</v>
      </c>
      <c r="W628" s="197">
        <v>0</v>
      </c>
      <c r="X628" s="198">
        <f>W628*H628</f>
        <v>0</v>
      </c>
      <c r="Y628" s="37"/>
      <c r="Z628" s="37"/>
      <c r="AA628" s="37"/>
      <c r="AB628" s="37"/>
      <c r="AC628" s="37"/>
      <c r="AD628" s="37"/>
      <c r="AE628" s="37"/>
      <c r="AR628" s="199" t="s">
        <v>464</v>
      </c>
      <c r="AT628" s="199" t="s">
        <v>331</v>
      </c>
      <c r="AU628" s="199" t="s">
        <v>96</v>
      </c>
      <c r="AY628" s="19" t="s">
        <v>329</v>
      </c>
      <c r="BE628" s="115">
        <f>IF(O628="základná",K628,0)</f>
        <v>0</v>
      </c>
      <c r="BF628" s="115">
        <f>IF(O628="znížená",K628,0)</f>
        <v>0</v>
      </c>
      <c r="BG628" s="115">
        <f>IF(O628="zákl. prenesená",K628,0)</f>
        <v>0</v>
      </c>
      <c r="BH628" s="115">
        <f>IF(O628="zníž. prenesená",K628,0)</f>
        <v>0</v>
      </c>
      <c r="BI628" s="115">
        <f>IF(O628="nulová",K628,0)</f>
        <v>0</v>
      </c>
      <c r="BJ628" s="19" t="s">
        <v>96</v>
      </c>
      <c r="BK628" s="200">
        <f>ROUND(P628*H628,3)</f>
        <v>0</v>
      </c>
      <c r="BL628" s="19" t="s">
        <v>464</v>
      </c>
      <c r="BM628" s="199" t="s">
        <v>1934</v>
      </c>
    </row>
    <row r="629" spans="1:65" s="13" customFormat="1" ht="11.25">
      <c r="B629" s="201"/>
      <c r="D629" s="202" t="s">
        <v>348</v>
      </c>
      <c r="E629" s="203" t="s">
        <v>1</v>
      </c>
      <c r="F629" s="204" t="s">
        <v>1935</v>
      </c>
      <c r="H629" s="205">
        <v>265</v>
      </c>
      <c r="I629" s="206"/>
      <c r="J629" s="206"/>
      <c r="M629" s="201"/>
      <c r="N629" s="207"/>
      <c r="O629" s="208"/>
      <c r="P629" s="208"/>
      <c r="Q629" s="208"/>
      <c r="R629" s="208"/>
      <c r="S629" s="208"/>
      <c r="T629" s="208"/>
      <c r="U629" s="208"/>
      <c r="V629" s="208"/>
      <c r="W629" s="208"/>
      <c r="X629" s="209"/>
      <c r="AT629" s="203" t="s">
        <v>348</v>
      </c>
      <c r="AU629" s="203" t="s">
        <v>96</v>
      </c>
      <c r="AV629" s="13" t="s">
        <v>96</v>
      </c>
      <c r="AW629" s="13" t="s">
        <v>4</v>
      </c>
      <c r="AX629" s="13" t="s">
        <v>90</v>
      </c>
      <c r="AY629" s="203" t="s">
        <v>329</v>
      </c>
    </row>
    <row r="630" spans="1:65" s="2" customFormat="1" ht="24.2" customHeight="1">
      <c r="A630" s="37"/>
      <c r="B630" s="153"/>
      <c r="C630" s="187" t="s">
        <v>1239</v>
      </c>
      <c r="D630" s="187" t="s">
        <v>331</v>
      </c>
      <c r="E630" s="188" t="s">
        <v>1936</v>
      </c>
      <c r="F630" s="189" t="s">
        <v>1937</v>
      </c>
      <c r="G630" s="190" t="s">
        <v>342</v>
      </c>
      <c r="H630" s="191">
        <v>164.15</v>
      </c>
      <c r="I630" s="192"/>
      <c r="J630" s="192"/>
      <c r="K630" s="191">
        <f>ROUND(P630*H630,3)</f>
        <v>0</v>
      </c>
      <c r="L630" s="193"/>
      <c r="M630" s="38"/>
      <c r="N630" s="194" t="s">
        <v>1</v>
      </c>
      <c r="O630" s="195" t="s">
        <v>47</v>
      </c>
      <c r="P630" s="196">
        <f>I630+J630</f>
        <v>0</v>
      </c>
      <c r="Q630" s="196">
        <f>ROUND(I630*H630,3)</f>
        <v>0</v>
      </c>
      <c r="R630" s="196">
        <f>ROUND(J630*H630,3)</f>
        <v>0</v>
      </c>
      <c r="S630" s="66"/>
      <c r="T630" s="197">
        <f>S630*H630</f>
        <v>0</v>
      </c>
      <c r="U630" s="197">
        <v>3.2000000000000003E-4</v>
      </c>
      <c r="V630" s="197">
        <f>U630*H630</f>
        <v>5.2528000000000005E-2</v>
      </c>
      <c r="W630" s="197">
        <v>0</v>
      </c>
      <c r="X630" s="198">
        <f>W630*H630</f>
        <v>0</v>
      </c>
      <c r="Y630" s="37"/>
      <c r="Z630" s="37"/>
      <c r="AA630" s="37"/>
      <c r="AB630" s="37"/>
      <c r="AC630" s="37"/>
      <c r="AD630" s="37"/>
      <c r="AE630" s="37"/>
      <c r="AR630" s="199" t="s">
        <v>464</v>
      </c>
      <c r="AT630" s="199" t="s">
        <v>331</v>
      </c>
      <c r="AU630" s="199" t="s">
        <v>96</v>
      </c>
      <c r="AY630" s="19" t="s">
        <v>329</v>
      </c>
      <c r="BE630" s="115">
        <f>IF(O630="základná",K630,0)</f>
        <v>0</v>
      </c>
      <c r="BF630" s="115">
        <f>IF(O630="znížená",K630,0)</f>
        <v>0</v>
      </c>
      <c r="BG630" s="115">
        <f>IF(O630="zákl. prenesená",K630,0)</f>
        <v>0</v>
      </c>
      <c r="BH630" s="115">
        <f>IF(O630="zníž. prenesená",K630,0)</f>
        <v>0</v>
      </c>
      <c r="BI630" s="115">
        <f>IF(O630="nulová",K630,0)</f>
        <v>0</v>
      </c>
      <c r="BJ630" s="19" t="s">
        <v>96</v>
      </c>
      <c r="BK630" s="200">
        <f>ROUND(P630*H630,3)</f>
        <v>0</v>
      </c>
      <c r="BL630" s="19" t="s">
        <v>464</v>
      </c>
      <c r="BM630" s="199" t="s">
        <v>1938</v>
      </c>
    </row>
    <row r="631" spans="1:65" s="13" customFormat="1" ht="11.25">
      <c r="B631" s="201"/>
      <c r="D631" s="202" t="s">
        <v>348</v>
      </c>
      <c r="E631" s="203" t="s">
        <v>1</v>
      </c>
      <c r="F631" s="204" t="s">
        <v>1939</v>
      </c>
      <c r="H631" s="205">
        <v>94.15</v>
      </c>
      <c r="I631" s="206"/>
      <c r="J631" s="206"/>
      <c r="M631" s="201"/>
      <c r="N631" s="207"/>
      <c r="O631" s="208"/>
      <c r="P631" s="208"/>
      <c r="Q631" s="208"/>
      <c r="R631" s="208"/>
      <c r="S631" s="208"/>
      <c r="T631" s="208"/>
      <c r="U631" s="208"/>
      <c r="V631" s="208"/>
      <c r="W631" s="208"/>
      <c r="X631" s="209"/>
      <c r="AT631" s="203" t="s">
        <v>348</v>
      </c>
      <c r="AU631" s="203" t="s">
        <v>96</v>
      </c>
      <c r="AV631" s="13" t="s">
        <v>96</v>
      </c>
      <c r="AW631" s="13" t="s">
        <v>4</v>
      </c>
      <c r="AX631" s="13" t="s">
        <v>83</v>
      </c>
      <c r="AY631" s="203" t="s">
        <v>329</v>
      </c>
    </row>
    <row r="632" spans="1:65" s="13" customFormat="1" ht="11.25">
      <c r="B632" s="201"/>
      <c r="D632" s="202" t="s">
        <v>348</v>
      </c>
      <c r="E632" s="203" t="s">
        <v>1</v>
      </c>
      <c r="F632" s="204" t="s">
        <v>1940</v>
      </c>
      <c r="H632" s="205">
        <v>70</v>
      </c>
      <c r="I632" s="206"/>
      <c r="J632" s="206"/>
      <c r="M632" s="201"/>
      <c r="N632" s="207"/>
      <c r="O632" s="208"/>
      <c r="P632" s="208"/>
      <c r="Q632" s="208"/>
      <c r="R632" s="208"/>
      <c r="S632" s="208"/>
      <c r="T632" s="208"/>
      <c r="U632" s="208"/>
      <c r="V632" s="208"/>
      <c r="W632" s="208"/>
      <c r="X632" s="209"/>
      <c r="AT632" s="203" t="s">
        <v>348</v>
      </c>
      <c r="AU632" s="203" t="s">
        <v>96</v>
      </c>
      <c r="AV632" s="13" t="s">
        <v>96</v>
      </c>
      <c r="AW632" s="13" t="s">
        <v>4</v>
      </c>
      <c r="AX632" s="13" t="s">
        <v>83</v>
      </c>
      <c r="AY632" s="203" t="s">
        <v>329</v>
      </c>
    </row>
    <row r="633" spans="1:65" s="15" customFormat="1" ht="11.25">
      <c r="B633" s="217"/>
      <c r="D633" s="202" t="s">
        <v>348</v>
      </c>
      <c r="E633" s="218" t="s">
        <v>1</v>
      </c>
      <c r="F633" s="219" t="s">
        <v>380</v>
      </c>
      <c r="H633" s="220">
        <v>164.15</v>
      </c>
      <c r="I633" s="221"/>
      <c r="J633" s="221"/>
      <c r="M633" s="217"/>
      <c r="N633" s="222"/>
      <c r="O633" s="223"/>
      <c r="P633" s="223"/>
      <c r="Q633" s="223"/>
      <c r="R633" s="223"/>
      <c r="S633" s="223"/>
      <c r="T633" s="223"/>
      <c r="U633" s="223"/>
      <c r="V633" s="223"/>
      <c r="W633" s="223"/>
      <c r="X633" s="224"/>
      <c r="AT633" s="218" t="s">
        <v>348</v>
      </c>
      <c r="AU633" s="218" t="s">
        <v>96</v>
      </c>
      <c r="AV633" s="15" t="s">
        <v>335</v>
      </c>
      <c r="AW633" s="15" t="s">
        <v>4</v>
      </c>
      <c r="AX633" s="15" t="s">
        <v>90</v>
      </c>
      <c r="AY633" s="218" t="s">
        <v>329</v>
      </c>
    </row>
    <row r="634" spans="1:65" s="2" customFormat="1" ht="24.2" customHeight="1">
      <c r="A634" s="37"/>
      <c r="B634" s="153"/>
      <c r="C634" s="187" t="s">
        <v>1241</v>
      </c>
      <c r="D634" s="187" t="s">
        <v>331</v>
      </c>
      <c r="E634" s="188" t="s">
        <v>1941</v>
      </c>
      <c r="F634" s="189" t="s">
        <v>1942</v>
      </c>
      <c r="G634" s="190" t="s">
        <v>342</v>
      </c>
      <c r="H634" s="191">
        <v>18.350000000000001</v>
      </c>
      <c r="I634" s="192"/>
      <c r="J634" s="192"/>
      <c r="K634" s="191">
        <f>ROUND(P634*H634,3)</f>
        <v>0</v>
      </c>
      <c r="L634" s="193"/>
      <c r="M634" s="38"/>
      <c r="N634" s="194" t="s">
        <v>1</v>
      </c>
      <c r="O634" s="195" t="s">
        <v>47</v>
      </c>
      <c r="P634" s="196">
        <f>I634+J634</f>
        <v>0</v>
      </c>
      <c r="Q634" s="196">
        <f>ROUND(I634*H634,3)</f>
        <v>0</v>
      </c>
      <c r="R634" s="196">
        <f>ROUND(J634*H634,3)</f>
        <v>0</v>
      </c>
      <c r="S634" s="66"/>
      <c r="T634" s="197">
        <f>S634*H634</f>
        <v>0</v>
      </c>
      <c r="U634" s="197">
        <v>4.8999999999999998E-4</v>
      </c>
      <c r="V634" s="197">
        <f>U634*H634</f>
        <v>8.9915000000000012E-3</v>
      </c>
      <c r="W634" s="197">
        <v>0</v>
      </c>
      <c r="X634" s="198">
        <f>W634*H634</f>
        <v>0</v>
      </c>
      <c r="Y634" s="37"/>
      <c r="Z634" s="37"/>
      <c r="AA634" s="37"/>
      <c r="AB634" s="37"/>
      <c r="AC634" s="37"/>
      <c r="AD634" s="37"/>
      <c r="AE634" s="37"/>
      <c r="AR634" s="199" t="s">
        <v>464</v>
      </c>
      <c r="AT634" s="199" t="s">
        <v>331</v>
      </c>
      <c r="AU634" s="199" t="s">
        <v>96</v>
      </c>
      <c r="AY634" s="19" t="s">
        <v>329</v>
      </c>
      <c r="BE634" s="115">
        <f>IF(O634="základná",K634,0)</f>
        <v>0</v>
      </c>
      <c r="BF634" s="115">
        <f>IF(O634="znížená",K634,0)</f>
        <v>0</v>
      </c>
      <c r="BG634" s="115">
        <f>IF(O634="zákl. prenesená",K634,0)</f>
        <v>0</v>
      </c>
      <c r="BH634" s="115">
        <f>IF(O634="zníž. prenesená",K634,0)</f>
        <v>0</v>
      </c>
      <c r="BI634" s="115">
        <f>IF(O634="nulová",K634,0)</f>
        <v>0</v>
      </c>
      <c r="BJ634" s="19" t="s">
        <v>96</v>
      </c>
      <c r="BK634" s="200">
        <f>ROUND(P634*H634,3)</f>
        <v>0</v>
      </c>
      <c r="BL634" s="19" t="s">
        <v>464</v>
      </c>
      <c r="BM634" s="199" t="s">
        <v>1943</v>
      </c>
    </row>
    <row r="635" spans="1:65" s="13" customFormat="1" ht="11.25">
      <c r="B635" s="201"/>
      <c r="D635" s="202" t="s">
        <v>348</v>
      </c>
      <c r="E635" s="203" t="s">
        <v>1</v>
      </c>
      <c r="F635" s="204" t="s">
        <v>1944</v>
      </c>
      <c r="H635" s="205">
        <v>18.350000000000001</v>
      </c>
      <c r="I635" s="206"/>
      <c r="J635" s="206"/>
      <c r="M635" s="201"/>
      <c r="N635" s="207"/>
      <c r="O635" s="208"/>
      <c r="P635" s="208"/>
      <c r="Q635" s="208"/>
      <c r="R635" s="208"/>
      <c r="S635" s="208"/>
      <c r="T635" s="208"/>
      <c r="U635" s="208"/>
      <c r="V635" s="208"/>
      <c r="W635" s="208"/>
      <c r="X635" s="209"/>
      <c r="AT635" s="203" t="s">
        <v>348</v>
      </c>
      <c r="AU635" s="203" t="s">
        <v>96</v>
      </c>
      <c r="AV635" s="13" t="s">
        <v>96</v>
      </c>
      <c r="AW635" s="13" t="s">
        <v>4</v>
      </c>
      <c r="AX635" s="13" t="s">
        <v>90</v>
      </c>
      <c r="AY635" s="203" t="s">
        <v>329</v>
      </c>
    </row>
    <row r="636" spans="1:65" s="2" customFormat="1" ht="24.2" customHeight="1">
      <c r="A636" s="37"/>
      <c r="B636" s="153"/>
      <c r="C636" s="187" t="s">
        <v>1245</v>
      </c>
      <c r="D636" s="187" t="s">
        <v>331</v>
      </c>
      <c r="E636" s="188" t="s">
        <v>1945</v>
      </c>
      <c r="F636" s="189" t="s">
        <v>1946</v>
      </c>
      <c r="G636" s="190" t="s">
        <v>342</v>
      </c>
      <c r="H636" s="191">
        <v>20.5</v>
      </c>
      <c r="I636" s="192"/>
      <c r="J636" s="192"/>
      <c r="K636" s="191">
        <f>ROUND(P636*H636,3)</f>
        <v>0</v>
      </c>
      <c r="L636" s="193"/>
      <c r="M636" s="38"/>
      <c r="N636" s="194" t="s">
        <v>1</v>
      </c>
      <c r="O636" s="195" t="s">
        <v>47</v>
      </c>
      <c r="P636" s="196">
        <f>I636+J636</f>
        <v>0</v>
      </c>
      <c r="Q636" s="196">
        <f>ROUND(I636*H636,3)</f>
        <v>0</v>
      </c>
      <c r="R636" s="196">
        <f>ROUND(J636*H636,3)</f>
        <v>0</v>
      </c>
      <c r="S636" s="66"/>
      <c r="T636" s="197">
        <f>S636*H636</f>
        <v>0</v>
      </c>
      <c r="U636" s="197">
        <v>5.8E-4</v>
      </c>
      <c r="V636" s="197">
        <f>U636*H636</f>
        <v>1.189E-2</v>
      </c>
      <c r="W636" s="197">
        <v>0</v>
      </c>
      <c r="X636" s="198">
        <f>W636*H636</f>
        <v>0</v>
      </c>
      <c r="Y636" s="37"/>
      <c r="Z636" s="37"/>
      <c r="AA636" s="37"/>
      <c r="AB636" s="37"/>
      <c r="AC636" s="37"/>
      <c r="AD636" s="37"/>
      <c r="AE636" s="37"/>
      <c r="AR636" s="199" t="s">
        <v>464</v>
      </c>
      <c r="AT636" s="199" t="s">
        <v>331</v>
      </c>
      <c r="AU636" s="199" t="s">
        <v>96</v>
      </c>
      <c r="AY636" s="19" t="s">
        <v>329</v>
      </c>
      <c r="BE636" s="115">
        <f>IF(O636="základná",K636,0)</f>
        <v>0</v>
      </c>
      <c r="BF636" s="115">
        <f>IF(O636="znížená",K636,0)</f>
        <v>0</v>
      </c>
      <c r="BG636" s="115">
        <f>IF(O636="zákl. prenesená",K636,0)</f>
        <v>0</v>
      </c>
      <c r="BH636" s="115">
        <f>IF(O636="zníž. prenesená",K636,0)</f>
        <v>0</v>
      </c>
      <c r="BI636" s="115">
        <f>IF(O636="nulová",K636,0)</f>
        <v>0</v>
      </c>
      <c r="BJ636" s="19" t="s">
        <v>96</v>
      </c>
      <c r="BK636" s="200">
        <f>ROUND(P636*H636,3)</f>
        <v>0</v>
      </c>
      <c r="BL636" s="19" t="s">
        <v>464</v>
      </c>
      <c r="BM636" s="199" t="s">
        <v>1947</v>
      </c>
    </row>
    <row r="637" spans="1:65" s="13" customFormat="1" ht="11.25">
      <c r="B637" s="201"/>
      <c r="D637" s="202" t="s">
        <v>348</v>
      </c>
      <c r="E637" s="203" t="s">
        <v>1</v>
      </c>
      <c r="F637" s="204" t="s">
        <v>1948</v>
      </c>
      <c r="H637" s="205">
        <v>20.5</v>
      </c>
      <c r="I637" s="206"/>
      <c r="J637" s="206"/>
      <c r="M637" s="201"/>
      <c r="N637" s="207"/>
      <c r="O637" s="208"/>
      <c r="P637" s="208"/>
      <c r="Q637" s="208"/>
      <c r="R637" s="208"/>
      <c r="S637" s="208"/>
      <c r="T637" s="208"/>
      <c r="U637" s="208"/>
      <c r="V637" s="208"/>
      <c r="W637" s="208"/>
      <c r="X637" s="209"/>
      <c r="AT637" s="203" t="s">
        <v>348</v>
      </c>
      <c r="AU637" s="203" t="s">
        <v>96</v>
      </c>
      <c r="AV637" s="13" t="s">
        <v>96</v>
      </c>
      <c r="AW637" s="13" t="s">
        <v>4</v>
      </c>
      <c r="AX637" s="13" t="s">
        <v>90</v>
      </c>
      <c r="AY637" s="203" t="s">
        <v>329</v>
      </c>
    </row>
    <row r="638" spans="1:65" s="2" customFormat="1" ht="24.2" customHeight="1">
      <c r="A638" s="37"/>
      <c r="B638" s="153"/>
      <c r="C638" s="187" t="s">
        <v>1249</v>
      </c>
      <c r="D638" s="187" t="s">
        <v>331</v>
      </c>
      <c r="E638" s="188" t="s">
        <v>1949</v>
      </c>
      <c r="F638" s="189" t="s">
        <v>1950</v>
      </c>
      <c r="G638" s="190" t="s">
        <v>486</v>
      </c>
      <c r="H638" s="191">
        <v>14.089</v>
      </c>
      <c r="I638" s="192"/>
      <c r="J638" s="192"/>
      <c r="K638" s="191">
        <f>ROUND(P638*H638,3)</f>
        <v>0</v>
      </c>
      <c r="L638" s="193"/>
      <c r="M638" s="38"/>
      <c r="N638" s="194" t="s">
        <v>1</v>
      </c>
      <c r="O638" s="195" t="s">
        <v>47</v>
      </c>
      <c r="P638" s="196">
        <f>I638+J638</f>
        <v>0</v>
      </c>
      <c r="Q638" s="196">
        <f>ROUND(I638*H638,3)</f>
        <v>0</v>
      </c>
      <c r="R638" s="196">
        <f>ROUND(J638*H638,3)</f>
        <v>0</v>
      </c>
      <c r="S638" s="66"/>
      <c r="T638" s="197">
        <f>S638*H638</f>
        <v>0</v>
      </c>
      <c r="U638" s="197">
        <v>0</v>
      </c>
      <c r="V638" s="197">
        <f>U638*H638</f>
        <v>0</v>
      </c>
      <c r="W638" s="197">
        <v>0</v>
      </c>
      <c r="X638" s="198">
        <f>W638*H638</f>
        <v>0</v>
      </c>
      <c r="Y638" s="37"/>
      <c r="Z638" s="37"/>
      <c r="AA638" s="37"/>
      <c r="AB638" s="37"/>
      <c r="AC638" s="37"/>
      <c r="AD638" s="37"/>
      <c r="AE638" s="37"/>
      <c r="AR638" s="199" t="s">
        <v>464</v>
      </c>
      <c r="AT638" s="199" t="s">
        <v>331</v>
      </c>
      <c r="AU638" s="199" t="s">
        <v>96</v>
      </c>
      <c r="AY638" s="19" t="s">
        <v>329</v>
      </c>
      <c r="BE638" s="115">
        <f>IF(O638="základná",K638,0)</f>
        <v>0</v>
      </c>
      <c r="BF638" s="115">
        <f>IF(O638="znížená",K638,0)</f>
        <v>0</v>
      </c>
      <c r="BG638" s="115">
        <f>IF(O638="zákl. prenesená",K638,0)</f>
        <v>0</v>
      </c>
      <c r="BH638" s="115">
        <f>IF(O638="zníž. prenesená",K638,0)</f>
        <v>0</v>
      </c>
      <c r="BI638" s="115">
        <f>IF(O638="nulová",K638,0)</f>
        <v>0</v>
      </c>
      <c r="BJ638" s="19" t="s">
        <v>96</v>
      </c>
      <c r="BK638" s="200">
        <f>ROUND(P638*H638,3)</f>
        <v>0</v>
      </c>
      <c r="BL638" s="19" t="s">
        <v>464</v>
      </c>
      <c r="BM638" s="199" t="s">
        <v>1951</v>
      </c>
    </row>
    <row r="639" spans="1:65" s="12" customFormat="1" ht="22.9" customHeight="1">
      <c r="B639" s="173"/>
      <c r="D639" s="174" t="s">
        <v>82</v>
      </c>
      <c r="E639" s="185" t="s">
        <v>1161</v>
      </c>
      <c r="F639" s="185" t="s">
        <v>1162</v>
      </c>
      <c r="I639" s="176"/>
      <c r="J639" s="176"/>
      <c r="K639" s="186">
        <f>BK639</f>
        <v>0</v>
      </c>
      <c r="M639" s="173"/>
      <c r="N639" s="178"/>
      <c r="O639" s="179"/>
      <c r="P639" s="179"/>
      <c r="Q639" s="180">
        <f>SUM(Q640:Q719)</f>
        <v>0</v>
      </c>
      <c r="R639" s="180">
        <f>SUM(R640:R719)</f>
        <v>0</v>
      </c>
      <c r="S639" s="179"/>
      <c r="T639" s="181">
        <f>SUM(T640:T719)</f>
        <v>0</v>
      </c>
      <c r="U639" s="179"/>
      <c r="V639" s="181">
        <f>SUM(V640:V719)</f>
        <v>12.527123000000001</v>
      </c>
      <c r="W639" s="179"/>
      <c r="X639" s="182">
        <f>SUM(X640:X719)</f>
        <v>0</v>
      </c>
      <c r="AR639" s="174" t="s">
        <v>96</v>
      </c>
      <c r="AT639" s="183" t="s">
        <v>82</v>
      </c>
      <c r="AU639" s="183" t="s">
        <v>90</v>
      </c>
      <c r="AY639" s="174" t="s">
        <v>329</v>
      </c>
      <c r="BK639" s="184">
        <f>SUM(BK640:BK719)</f>
        <v>0</v>
      </c>
    </row>
    <row r="640" spans="1:65" s="2" customFormat="1" ht="37.9" customHeight="1">
      <c r="A640" s="37"/>
      <c r="B640" s="153"/>
      <c r="C640" s="187" t="s">
        <v>1251</v>
      </c>
      <c r="D640" s="187" t="s">
        <v>331</v>
      </c>
      <c r="E640" s="188" t="s">
        <v>1952</v>
      </c>
      <c r="F640" s="189" t="s">
        <v>1953</v>
      </c>
      <c r="G640" s="190" t="s">
        <v>334</v>
      </c>
      <c r="H640" s="191">
        <v>48.26</v>
      </c>
      <c r="I640" s="192"/>
      <c r="J640" s="192"/>
      <c r="K640" s="191">
        <f>ROUND(P640*H640,3)</f>
        <v>0</v>
      </c>
      <c r="L640" s="193"/>
      <c r="M640" s="38"/>
      <c r="N640" s="194" t="s">
        <v>1</v>
      </c>
      <c r="O640" s="195" t="s">
        <v>47</v>
      </c>
      <c r="P640" s="196">
        <f>I640+J640</f>
        <v>0</v>
      </c>
      <c r="Q640" s="196">
        <f>ROUND(I640*H640,3)</f>
        <v>0</v>
      </c>
      <c r="R640" s="196">
        <f>ROUND(J640*H640,3)</f>
        <v>0</v>
      </c>
      <c r="S640" s="66"/>
      <c r="T640" s="197">
        <f>S640*H640</f>
        <v>0</v>
      </c>
      <c r="U640" s="197">
        <v>5.0000000000000002E-5</v>
      </c>
      <c r="V640" s="197">
        <f>U640*H640</f>
        <v>2.4130000000000002E-3</v>
      </c>
      <c r="W640" s="197">
        <v>0</v>
      </c>
      <c r="X640" s="198">
        <f>W640*H640</f>
        <v>0</v>
      </c>
      <c r="Y640" s="37"/>
      <c r="Z640" s="37"/>
      <c r="AA640" s="37"/>
      <c r="AB640" s="37"/>
      <c r="AC640" s="37"/>
      <c r="AD640" s="37"/>
      <c r="AE640" s="37"/>
      <c r="AR640" s="199" t="s">
        <v>464</v>
      </c>
      <c r="AT640" s="199" t="s">
        <v>331</v>
      </c>
      <c r="AU640" s="199" t="s">
        <v>96</v>
      </c>
      <c r="AY640" s="19" t="s">
        <v>329</v>
      </c>
      <c r="BE640" s="115">
        <f>IF(O640="základná",K640,0)</f>
        <v>0</v>
      </c>
      <c r="BF640" s="115">
        <f>IF(O640="znížená",K640,0)</f>
        <v>0</v>
      </c>
      <c r="BG640" s="115">
        <f>IF(O640="zákl. prenesená",K640,0)</f>
        <v>0</v>
      </c>
      <c r="BH640" s="115">
        <f>IF(O640="zníž. prenesená",K640,0)</f>
        <v>0</v>
      </c>
      <c r="BI640" s="115">
        <f>IF(O640="nulová",K640,0)</f>
        <v>0</v>
      </c>
      <c r="BJ640" s="19" t="s">
        <v>96</v>
      </c>
      <c r="BK640" s="200">
        <f>ROUND(P640*H640,3)</f>
        <v>0</v>
      </c>
      <c r="BL640" s="19" t="s">
        <v>464</v>
      </c>
      <c r="BM640" s="199" t="s">
        <v>1954</v>
      </c>
    </row>
    <row r="641" spans="1:65" s="14" customFormat="1" ht="22.5">
      <c r="B641" s="210"/>
      <c r="D641" s="202" t="s">
        <v>348</v>
      </c>
      <c r="E641" s="211" t="s">
        <v>1</v>
      </c>
      <c r="F641" s="212" t="s">
        <v>1955</v>
      </c>
      <c r="H641" s="211" t="s">
        <v>1</v>
      </c>
      <c r="I641" s="213"/>
      <c r="J641" s="213"/>
      <c r="M641" s="210"/>
      <c r="N641" s="214"/>
      <c r="O641" s="215"/>
      <c r="P641" s="215"/>
      <c r="Q641" s="215"/>
      <c r="R641" s="215"/>
      <c r="S641" s="215"/>
      <c r="T641" s="215"/>
      <c r="U641" s="215"/>
      <c r="V641" s="215"/>
      <c r="W641" s="215"/>
      <c r="X641" s="216"/>
      <c r="AT641" s="211" t="s">
        <v>348</v>
      </c>
      <c r="AU641" s="211" t="s">
        <v>96</v>
      </c>
      <c r="AV641" s="14" t="s">
        <v>90</v>
      </c>
      <c r="AW641" s="14" t="s">
        <v>4</v>
      </c>
      <c r="AX641" s="14" t="s">
        <v>83</v>
      </c>
      <c r="AY641" s="211" t="s">
        <v>329</v>
      </c>
    </row>
    <row r="642" spans="1:65" s="14" customFormat="1" ht="11.25">
      <c r="B642" s="210"/>
      <c r="D642" s="202" t="s">
        <v>348</v>
      </c>
      <c r="E642" s="211" t="s">
        <v>1</v>
      </c>
      <c r="F642" s="212" t="s">
        <v>1956</v>
      </c>
      <c r="H642" s="211" t="s">
        <v>1</v>
      </c>
      <c r="I642" s="213"/>
      <c r="J642" s="213"/>
      <c r="M642" s="210"/>
      <c r="N642" s="214"/>
      <c r="O642" s="215"/>
      <c r="P642" s="215"/>
      <c r="Q642" s="215"/>
      <c r="R642" s="215"/>
      <c r="S642" s="215"/>
      <c r="T642" s="215"/>
      <c r="U642" s="215"/>
      <c r="V642" s="215"/>
      <c r="W642" s="215"/>
      <c r="X642" s="216"/>
      <c r="AT642" s="211" t="s">
        <v>348</v>
      </c>
      <c r="AU642" s="211" t="s">
        <v>96</v>
      </c>
      <c r="AV642" s="14" t="s">
        <v>90</v>
      </c>
      <c r="AW642" s="14" t="s">
        <v>4</v>
      </c>
      <c r="AX642" s="14" t="s">
        <v>83</v>
      </c>
      <c r="AY642" s="211" t="s">
        <v>329</v>
      </c>
    </row>
    <row r="643" spans="1:65" s="13" customFormat="1" ht="11.25">
      <c r="B643" s="201"/>
      <c r="D643" s="202" t="s">
        <v>348</v>
      </c>
      <c r="E643" s="203" t="s">
        <v>1</v>
      </c>
      <c r="F643" s="204" t="s">
        <v>1957</v>
      </c>
      <c r="H643" s="205">
        <v>2.7549999999999999</v>
      </c>
      <c r="I643" s="206"/>
      <c r="J643" s="206"/>
      <c r="M643" s="201"/>
      <c r="N643" s="207"/>
      <c r="O643" s="208"/>
      <c r="P643" s="208"/>
      <c r="Q643" s="208"/>
      <c r="R643" s="208"/>
      <c r="S643" s="208"/>
      <c r="T643" s="208"/>
      <c r="U643" s="208"/>
      <c r="V643" s="208"/>
      <c r="W643" s="208"/>
      <c r="X643" s="209"/>
      <c r="AT643" s="203" t="s">
        <v>348</v>
      </c>
      <c r="AU643" s="203" t="s">
        <v>96</v>
      </c>
      <c r="AV643" s="13" t="s">
        <v>96</v>
      </c>
      <c r="AW643" s="13" t="s">
        <v>4</v>
      </c>
      <c r="AX643" s="13" t="s">
        <v>83</v>
      </c>
      <c r="AY643" s="203" t="s">
        <v>329</v>
      </c>
    </row>
    <row r="644" spans="1:65" s="13" customFormat="1" ht="11.25">
      <c r="B644" s="201"/>
      <c r="D644" s="202" t="s">
        <v>348</v>
      </c>
      <c r="E644" s="203" t="s">
        <v>1</v>
      </c>
      <c r="F644" s="204" t="s">
        <v>1958</v>
      </c>
      <c r="H644" s="205">
        <v>2.4700000000000002</v>
      </c>
      <c r="I644" s="206"/>
      <c r="J644" s="206"/>
      <c r="M644" s="201"/>
      <c r="N644" s="207"/>
      <c r="O644" s="208"/>
      <c r="P644" s="208"/>
      <c r="Q644" s="208"/>
      <c r="R644" s="208"/>
      <c r="S644" s="208"/>
      <c r="T644" s="208"/>
      <c r="U644" s="208"/>
      <c r="V644" s="208"/>
      <c r="W644" s="208"/>
      <c r="X644" s="209"/>
      <c r="AT644" s="203" t="s">
        <v>348</v>
      </c>
      <c r="AU644" s="203" t="s">
        <v>96</v>
      </c>
      <c r="AV644" s="13" t="s">
        <v>96</v>
      </c>
      <c r="AW644" s="13" t="s">
        <v>4</v>
      </c>
      <c r="AX644" s="13" t="s">
        <v>83</v>
      </c>
      <c r="AY644" s="203" t="s">
        <v>329</v>
      </c>
    </row>
    <row r="645" spans="1:65" s="13" customFormat="1" ht="11.25">
      <c r="B645" s="201"/>
      <c r="D645" s="202" t="s">
        <v>348</v>
      </c>
      <c r="E645" s="203" t="s">
        <v>1</v>
      </c>
      <c r="F645" s="204" t="s">
        <v>1959</v>
      </c>
      <c r="H645" s="205">
        <v>6.27</v>
      </c>
      <c r="I645" s="206"/>
      <c r="J645" s="206"/>
      <c r="M645" s="201"/>
      <c r="N645" s="207"/>
      <c r="O645" s="208"/>
      <c r="P645" s="208"/>
      <c r="Q645" s="208"/>
      <c r="R645" s="208"/>
      <c r="S645" s="208"/>
      <c r="T645" s="208"/>
      <c r="U645" s="208"/>
      <c r="V645" s="208"/>
      <c r="W645" s="208"/>
      <c r="X645" s="209"/>
      <c r="AT645" s="203" t="s">
        <v>348</v>
      </c>
      <c r="AU645" s="203" t="s">
        <v>96</v>
      </c>
      <c r="AV645" s="13" t="s">
        <v>96</v>
      </c>
      <c r="AW645" s="13" t="s">
        <v>4</v>
      </c>
      <c r="AX645" s="13" t="s">
        <v>83</v>
      </c>
      <c r="AY645" s="203" t="s">
        <v>329</v>
      </c>
    </row>
    <row r="646" spans="1:65" s="13" customFormat="1" ht="11.25">
      <c r="B646" s="201"/>
      <c r="D646" s="202" t="s">
        <v>348</v>
      </c>
      <c r="E646" s="203" t="s">
        <v>1</v>
      </c>
      <c r="F646" s="204" t="s">
        <v>1960</v>
      </c>
      <c r="H646" s="205">
        <v>6.27</v>
      </c>
      <c r="I646" s="206"/>
      <c r="J646" s="206"/>
      <c r="M646" s="201"/>
      <c r="N646" s="207"/>
      <c r="O646" s="208"/>
      <c r="P646" s="208"/>
      <c r="Q646" s="208"/>
      <c r="R646" s="208"/>
      <c r="S646" s="208"/>
      <c r="T646" s="208"/>
      <c r="U646" s="208"/>
      <c r="V646" s="208"/>
      <c r="W646" s="208"/>
      <c r="X646" s="209"/>
      <c r="AT646" s="203" t="s">
        <v>348</v>
      </c>
      <c r="AU646" s="203" t="s">
        <v>96</v>
      </c>
      <c r="AV646" s="13" t="s">
        <v>96</v>
      </c>
      <c r="AW646" s="13" t="s">
        <v>4</v>
      </c>
      <c r="AX646" s="13" t="s">
        <v>83</v>
      </c>
      <c r="AY646" s="203" t="s">
        <v>329</v>
      </c>
    </row>
    <row r="647" spans="1:65" s="14" customFormat="1" ht="11.25">
      <c r="B647" s="210"/>
      <c r="D647" s="202" t="s">
        <v>348</v>
      </c>
      <c r="E647" s="211" t="s">
        <v>1</v>
      </c>
      <c r="F647" s="212" t="s">
        <v>1961</v>
      </c>
      <c r="H647" s="211" t="s">
        <v>1</v>
      </c>
      <c r="I647" s="213"/>
      <c r="J647" s="213"/>
      <c r="M647" s="210"/>
      <c r="N647" s="214"/>
      <c r="O647" s="215"/>
      <c r="P647" s="215"/>
      <c r="Q647" s="215"/>
      <c r="R647" s="215"/>
      <c r="S647" s="215"/>
      <c r="T647" s="215"/>
      <c r="U647" s="215"/>
      <c r="V647" s="215"/>
      <c r="W647" s="215"/>
      <c r="X647" s="216"/>
      <c r="AT647" s="211" t="s">
        <v>348</v>
      </c>
      <c r="AU647" s="211" t="s">
        <v>96</v>
      </c>
      <c r="AV647" s="14" t="s">
        <v>90</v>
      </c>
      <c r="AW647" s="14" t="s">
        <v>4</v>
      </c>
      <c r="AX647" s="14" t="s">
        <v>83</v>
      </c>
      <c r="AY647" s="211" t="s">
        <v>329</v>
      </c>
    </row>
    <row r="648" spans="1:65" s="13" customFormat="1" ht="11.25">
      <c r="B648" s="201"/>
      <c r="D648" s="202" t="s">
        <v>348</v>
      </c>
      <c r="E648" s="203" t="s">
        <v>1</v>
      </c>
      <c r="F648" s="204" t="s">
        <v>1962</v>
      </c>
      <c r="H648" s="205">
        <v>30.495000000000001</v>
      </c>
      <c r="I648" s="206"/>
      <c r="J648" s="206"/>
      <c r="M648" s="201"/>
      <c r="N648" s="207"/>
      <c r="O648" s="208"/>
      <c r="P648" s="208"/>
      <c r="Q648" s="208"/>
      <c r="R648" s="208"/>
      <c r="S648" s="208"/>
      <c r="T648" s="208"/>
      <c r="U648" s="208"/>
      <c r="V648" s="208"/>
      <c r="W648" s="208"/>
      <c r="X648" s="209"/>
      <c r="AT648" s="203" t="s">
        <v>348</v>
      </c>
      <c r="AU648" s="203" t="s">
        <v>96</v>
      </c>
      <c r="AV648" s="13" t="s">
        <v>96</v>
      </c>
      <c r="AW648" s="13" t="s">
        <v>4</v>
      </c>
      <c r="AX648" s="13" t="s">
        <v>83</v>
      </c>
      <c r="AY648" s="203" t="s">
        <v>329</v>
      </c>
    </row>
    <row r="649" spans="1:65" s="15" customFormat="1" ht="11.25">
      <c r="B649" s="217"/>
      <c r="D649" s="202" t="s">
        <v>348</v>
      </c>
      <c r="E649" s="218" t="s">
        <v>1</v>
      </c>
      <c r="F649" s="219" t="s">
        <v>380</v>
      </c>
      <c r="H649" s="220">
        <v>48.26</v>
      </c>
      <c r="I649" s="221"/>
      <c r="J649" s="221"/>
      <c r="M649" s="217"/>
      <c r="N649" s="222"/>
      <c r="O649" s="223"/>
      <c r="P649" s="223"/>
      <c r="Q649" s="223"/>
      <c r="R649" s="223"/>
      <c r="S649" s="223"/>
      <c r="T649" s="223"/>
      <c r="U649" s="223"/>
      <c r="V649" s="223"/>
      <c r="W649" s="223"/>
      <c r="X649" s="224"/>
      <c r="AT649" s="218" t="s">
        <v>348</v>
      </c>
      <c r="AU649" s="218" t="s">
        <v>96</v>
      </c>
      <c r="AV649" s="15" t="s">
        <v>335</v>
      </c>
      <c r="AW649" s="15" t="s">
        <v>4</v>
      </c>
      <c r="AX649" s="15" t="s">
        <v>90</v>
      </c>
      <c r="AY649" s="218" t="s">
        <v>329</v>
      </c>
    </row>
    <row r="650" spans="1:65" s="2" customFormat="1" ht="24.2" customHeight="1">
      <c r="A650" s="37"/>
      <c r="B650" s="153"/>
      <c r="C650" s="233" t="s">
        <v>1255</v>
      </c>
      <c r="D650" s="233" t="s">
        <v>483</v>
      </c>
      <c r="E650" s="234" t="s">
        <v>1963</v>
      </c>
      <c r="F650" s="235" t="s">
        <v>1964</v>
      </c>
      <c r="G650" s="236" t="s">
        <v>334</v>
      </c>
      <c r="H650" s="237">
        <v>53.085999999999999</v>
      </c>
      <c r="I650" s="238"/>
      <c r="J650" s="239"/>
      <c r="K650" s="237">
        <f>ROUND(P650*H650,3)</f>
        <v>0</v>
      </c>
      <c r="L650" s="239"/>
      <c r="M650" s="240"/>
      <c r="N650" s="241" t="s">
        <v>1</v>
      </c>
      <c r="O650" s="195" t="s">
        <v>47</v>
      </c>
      <c r="P650" s="196">
        <f>I650+J650</f>
        <v>0</v>
      </c>
      <c r="Q650" s="196">
        <f>ROUND(I650*H650,3)</f>
        <v>0</v>
      </c>
      <c r="R650" s="196">
        <f>ROUND(J650*H650,3)</f>
        <v>0</v>
      </c>
      <c r="S650" s="66"/>
      <c r="T650" s="197">
        <f>S650*H650</f>
        <v>0</v>
      </c>
      <c r="U650" s="197">
        <v>3.3E-3</v>
      </c>
      <c r="V650" s="197">
        <f>U650*H650</f>
        <v>0.1751838</v>
      </c>
      <c r="W650" s="197">
        <v>0</v>
      </c>
      <c r="X650" s="198">
        <f>W650*H650</f>
        <v>0</v>
      </c>
      <c r="Y650" s="37"/>
      <c r="Z650" s="37"/>
      <c r="AA650" s="37"/>
      <c r="AB650" s="37"/>
      <c r="AC650" s="37"/>
      <c r="AD650" s="37"/>
      <c r="AE650" s="37"/>
      <c r="AR650" s="199" t="s">
        <v>595</v>
      </c>
      <c r="AT650" s="199" t="s">
        <v>483</v>
      </c>
      <c r="AU650" s="199" t="s">
        <v>96</v>
      </c>
      <c r="AY650" s="19" t="s">
        <v>329</v>
      </c>
      <c r="BE650" s="115">
        <f>IF(O650="základná",K650,0)</f>
        <v>0</v>
      </c>
      <c r="BF650" s="115">
        <f>IF(O650="znížená",K650,0)</f>
        <v>0</v>
      </c>
      <c r="BG650" s="115">
        <f>IF(O650="zákl. prenesená",K650,0)</f>
        <v>0</v>
      </c>
      <c r="BH650" s="115">
        <f>IF(O650="zníž. prenesená",K650,0)</f>
        <v>0</v>
      </c>
      <c r="BI650" s="115">
        <f>IF(O650="nulová",K650,0)</f>
        <v>0</v>
      </c>
      <c r="BJ650" s="19" t="s">
        <v>96</v>
      </c>
      <c r="BK650" s="200">
        <f>ROUND(P650*H650,3)</f>
        <v>0</v>
      </c>
      <c r="BL650" s="19" t="s">
        <v>464</v>
      </c>
      <c r="BM650" s="199" t="s">
        <v>1965</v>
      </c>
    </row>
    <row r="651" spans="1:65" s="14" customFormat="1" ht="22.5">
      <c r="B651" s="210"/>
      <c r="D651" s="202" t="s">
        <v>348</v>
      </c>
      <c r="E651" s="211" t="s">
        <v>1</v>
      </c>
      <c r="F651" s="212" t="s">
        <v>1964</v>
      </c>
      <c r="H651" s="211" t="s">
        <v>1</v>
      </c>
      <c r="I651" s="213"/>
      <c r="J651" s="213"/>
      <c r="M651" s="210"/>
      <c r="N651" s="214"/>
      <c r="O651" s="215"/>
      <c r="P651" s="215"/>
      <c r="Q651" s="215"/>
      <c r="R651" s="215"/>
      <c r="S651" s="215"/>
      <c r="T651" s="215"/>
      <c r="U651" s="215"/>
      <c r="V651" s="215"/>
      <c r="W651" s="215"/>
      <c r="X651" s="216"/>
      <c r="AT651" s="211" t="s">
        <v>348</v>
      </c>
      <c r="AU651" s="211" t="s">
        <v>96</v>
      </c>
      <c r="AV651" s="14" t="s">
        <v>90</v>
      </c>
      <c r="AW651" s="14" t="s">
        <v>4</v>
      </c>
      <c r="AX651" s="14" t="s">
        <v>83</v>
      </c>
      <c r="AY651" s="211" t="s">
        <v>329</v>
      </c>
    </row>
    <row r="652" spans="1:65" s="13" customFormat="1" ht="11.25">
      <c r="B652" s="201"/>
      <c r="D652" s="202" t="s">
        <v>348</v>
      </c>
      <c r="E652" s="203" t="s">
        <v>1</v>
      </c>
      <c r="F652" s="204" t="s">
        <v>1966</v>
      </c>
      <c r="H652" s="205">
        <v>53.085999999999999</v>
      </c>
      <c r="I652" s="206"/>
      <c r="J652" s="206"/>
      <c r="M652" s="201"/>
      <c r="N652" s="207"/>
      <c r="O652" s="208"/>
      <c r="P652" s="208"/>
      <c r="Q652" s="208"/>
      <c r="R652" s="208"/>
      <c r="S652" s="208"/>
      <c r="T652" s="208"/>
      <c r="U652" s="208"/>
      <c r="V652" s="208"/>
      <c r="W652" s="208"/>
      <c r="X652" s="209"/>
      <c r="AT652" s="203" t="s">
        <v>348</v>
      </c>
      <c r="AU652" s="203" t="s">
        <v>96</v>
      </c>
      <c r="AV652" s="13" t="s">
        <v>96</v>
      </c>
      <c r="AW652" s="13" t="s">
        <v>4</v>
      </c>
      <c r="AX652" s="13" t="s">
        <v>90</v>
      </c>
      <c r="AY652" s="203" t="s">
        <v>329</v>
      </c>
    </row>
    <row r="653" spans="1:65" s="2" customFormat="1" ht="37.9" customHeight="1">
      <c r="A653" s="37"/>
      <c r="B653" s="153"/>
      <c r="C653" s="187" t="s">
        <v>1259</v>
      </c>
      <c r="D653" s="187" t="s">
        <v>331</v>
      </c>
      <c r="E653" s="188" t="s">
        <v>1967</v>
      </c>
      <c r="F653" s="189" t="s">
        <v>1968</v>
      </c>
      <c r="G653" s="190" t="s">
        <v>334</v>
      </c>
      <c r="H653" s="191">
        <v>497.98</v>
      </c>
      <c r="I653" s="192"/>
      <c r="J653" s="192"/>
      <c r="K653" s="191">
        <f>ROUND(P653*H653,3)</f>
        <v>0</v>
      </c>
      <c r="L653" s="193"/>
      <c r="M653" s="38"/>
      <c r="N653" s="194" t="s">
        <v>1</v>
      </c>
      <c r="O653" s="195" t="s">
        <v>47</v>
      </c>
      <c r="P653" s="196">
        <f>I653+J653</f>
        <v>0</v>
      </c>
      <c r="Q653" s="196">
        <f>ROUND(I653*H653,3)</f>
        <v>0</v>
      </c>
      <c r="R653" s="196">
        <f>ROUND(J653*H653,3)</f>
        <v>0</v>
      </c>
      <c r="S653" s="66"/>
      <c r="T653" s="197">
        <f>S653*H653</f>
        <v>0</v>
      </c>
      <c r="U653" s="197">
        <v>3.0000000000000001E-5</v>
      </c>
      <c r="V653" s="197">
        <f>U653*H653</f>
        <v>1.49394E-2</v>
      </c>
      <c r="W653" s="197">
        <v>0</v>
      </c>
      <c r="X653" s="198">
        <f>W653*H653</f>
        <v>0</v>
      </c>
      <c r="Y653" s="37"/>
      <c r="Z653" s="37"/>
      <c r="AA653" s="37"/>
      <c r="AB653" s="37"/>
      <c r="AC653" s="37"/>
      <c r="AD653" s="37"/>
      <c r="AE653" s="37"/>
      <c r="AR653" s="199" t="s">
        <v>464</v>
      </c>
      <c r="AT653" s="199" t="s">
        <v>331</v>
      </c>
      <c r="AU653" s="199" t="s">
        <v>96</v>
      </c>
      <c r="AY653" s="19" t="s">
        <v>329</v>
      </c>
      <c r="BE653" s="115">
        <f>IF(O653="základná",K653,0)</f>
        <v>0</v>
      </c>
      <c r="BF653" s="115">
        <f>IF(O653="znížená",K653,0)</f>
        <v>0</v>
      </c>
      <c r="BG653" s="115">
        <f>IF(O653="zákl. prenesená",K653,0)</f>
        <v>0</v>
      </c>
      <c r="BH653" s="115">
        <f>IF(O653="zníž. prenesená",K653,0)</f>
        <v>0</v>
      </c>
      <c r="BI653" s="115">
        <f>IF(O653="nulová",K653,0)</f>
        <v>0</v>
      </c>
      <c r="BJ653" s="19" t="s">
        <v>96</v>
      </c>
      <c r="BK653" s="200">
        <f>ROUND(P653*H653,3)</f>
        <v>0</v>
      </c>
      <c r="BL653" s="19" t="s">
        <v>464</v>
      </c>
      <c r="BM653" s="199" t="s">
        <v>1969</v>
      </c>
    </row>
    <row r="654" spans="1:65" s="13" customFormat="1" ht="11.25">
      <c r="B654" s="201"/>
      <c r="D654" s="202" t="s">
        <v>348</v>
      </c>
      <c r="E654" s="203" t="s">
        <v>1</v>
      </c>
      <c r="F654" s="204" t="s">
        <v>1970</v>
      </c>
      <c r="H654" s="205">
        <v>415.8</v>
      </c>
      <c r="I654" s="206"/>
      <c r="J654" s="206"/>
      <c r="M654" s="201"/>
      <c r="N654" s="207"/>
      <c r="O654" s="208"/>
      <c r="P654" s="208"/>
      <c r="Q654" s="208"/>
      <c r="R654" s="208"/>
      <c r="S654" s="208"/>
      <c r="T654" s="208"/>
      <c r="U654" s="208"/>
      <c r="V654" s="208"/>
      <c r="W654" s="208"/>
      <c r="X654" s="209"/>
      <c r="AT654" s="203" t="s">
        <v>348</v>
      </c>
      <c r="AU654" s="203" t="s">
        <v>96</v>
      </c>
      <c r="AV654" s="13" t="s">
        <v>96</v>
      </c>
      <c r="AW654" s="13" t="s">
        <v>4</v>
      </c>
      <c r="AX654" s="13" t="s">
        <v>83</v>
      </c>
      <c r="AY654" s="203" t="s">
        <v>329</v>
      </c>
    </row>
    <row r="655" spans="1:65" s="13" customFormat="1" ht="11.25">
      <c r="B655" s="201"/>
      <c r="D655" s="202" t="s">
        <v>348</v>
      </c>
      <c r="E655" s="203" t="s">
        <v>1</v>
      </c>
      <c r="F655" s="204" t="s">
        <v>1971</v>
      </c>
      <c r="H655" s="205">
        <v>82.18</v>
      </c>
      <c r="I655" s="206"/>
      <c r="J655" s="206"/>
      <c r="M655" s="201"/>
      <c r="N655" s="207"/>
      <c r="O655" s="208"/>
      <c r="P655" s="208"/>
      <c r="Q655" s="208"/>
      <c r="R655" s="208"/>
      <c r="S655" s="208"/>
      <c r="T655" s="208"/>
      <c r="U655" s="208"/>
      <c r="V655" s="208"/>
      <c r="W655" s="208"/>
      <c r="X655" s="209"/>
      <c r="AT655" s="203" t="s">
        <v>348</v>
      </c>
      <c r="AU655" s="203" t="s">
        <v>96</v>
      </c>
      <c r="AV655" s="13" t="s">
        <v>96</v>
      </c>
      <c r="AW655" s="13" t="s">
        <v>4</v>
      </c>
      <c r="AX655" s="13" t="s">
        <v>83</v>
      </c>
      <c r="AY655" s="203" t="s">
        <v>329</v>
      </c>
    </row>
    <row r="656" spans="1:65" s="15" customFormat="1" ht="11.25">
      <c r="B656" s="217"/>
      <c r="D656" s="202" t="s">
        <v>348</v>
      </c>
      <c r="E656" s="218" t="s">
        <v>1</v>
      </c>
      <c r="F656" s="219" t="s">
        <v>380</v>
      </c>
      <c r="H656" s="220">
        <v>497.98</v>
      </c>
      <c r="I656" s="221"/>
      <c r="J656" s="221"/>
      <c r="M656" s="217"/>
      <c r="N656" s="222"/>
      <c r="O656" s="223"/>
      <c r="P656" s="223"/>
      <c r="Q656" s="223"/>
      <c r="R656" s="223"/>
      <c r="S656" s="223"/>
      <c r="T656" s="223"/>
      <c r="U656" s="223"/>
      <c r="V656" s="223"/>
      <c r="W656" s="223"/>
      <c r="X656" s="224"/>
      <c r="AT656" s="218" t="s">
        <v>348</v>
      </c>
      <c r="AU656" s="218" t="s">
        <v>96</v>
      </c>
      <c r="AV656" s="15" t="s">
        <v>335</v>
      </c>
      <c r="AW656" s="15" t="s">
        <v>4</v>
      </c>
      <c r="AX656" s="15" t="s">
        <v>90</v>
      </c>
      <c r="AY656" s="218" t="s">
        <v>329</v>
      </c>
    </row>
    <row r="657" spans="1:65" s="2" customFormat="1" ht="37.9" customHeight="1">
      <c r="A657" s="37"/>
      <c r="B657" s="153"/>
      <c r="C657" s="233" t="s">
        <v>1265</v>
      </c>
      <c r="D657" s="233" t="s">
        <v>483</v>
      </c>
      <c r="E657" s="234" t="s">
        <v>1972</v>
      </c>
      <c r="F657" s="235" t="s">
        <v>1973</v>
      </c>
      <c r="G657" s="236" t="s">
        <v>334</v>
      </c>
      <c r="H657" s="237">
        <v>497.98</v>
      </c>
      <c r="I657" s="238"/>
      <c r="J657" s="239"/>
      <c r="K657" s="237">
        <f>ROUND(P657*H657,3)</f>
        <v>0</v>
      </c>
      <c r="L657" s="239"/>
      <c r="M657" s="240"/>
      <c r="N657" s="241" t="s">
        <v>1</v>
      </c>
      <c r="O657" s="195" t="s">
        <v>47</v>
      </c>
      <c r="P657" s="196">
        <f>I657+J657</f>
        <v>0</v>
      </c>
      <c r="Q657" s="196">
        <f>ROUND(I657*H657,3)</f>
        <v>0</v>
      </c>
      <c r="R657" s="196">
        <f>ROUND(J657*H657,3)</f>
        <v>0</v>
      </c>
      <c r="S657" s="66"/>
      <c r="T657" s="197">
        <f>S657*H657</f>
        <v>0</v>
      </c>
      <c r="U657" s="197">
        <v>8.6999999999999994E-3</v>
      </c>
      <c r="V657" s="197">
        <f>U657*H657</f>
        <v>4.3324259999999999</v>
      </c>
      <c r="W657" s="197">
        <v>0</v>
      </c>
      <c r="X657" s="198">
        <f>W657*H657</f>
        <v>0</v>
      </c>
      <c r="Y657" s="37"/>
      <c r="Z657" s="37"/>
      <c r="AA657" s="37"/>
      <c r="AB657" s="37"/>
      <c r="AC657" s="37"/>
      <c r="AD657" s="37"/>
      <c r="AE657" s="37"/>
      <c r="AR657" s="199" t="s">
        <v>595</v>
      </c>
      <c r="AT657" s="199" t="s">
        <v>483</v>
      </c>
      <c r="AU657" s="199" t="s">
        <v>96</v>
      </c>
      <c r="AY657" s="19" t="s">
        <v>329</v>
      </c>
      <c r="BE657" s="115">
        <f>IF(O657="základná",K657,0)</f>
        <v>0</v>
      </c>
      <c r="BF657" s="115">
        <f>IF(O657="znížená",K657,0)</f>
        <v>0</v>
      </c>
      <c r="BG657" s="115">
        <f>IF(O657="zákl. prenesená",K657,0)</f>
        <v>0</v>
      </c>
      <c r="BH657" s="115">
        <f>IF(O657="zníž. prenesená",K657,0)</f>
        <v>0</v>
      </c>
      <c r="BI657" s="115">
        <f>IF(O657="nulová",K657,0)</f>
        <v>0</v>
      </c>
      <c r="BJ657" s="19" t="s">
        <v>96</v>
      </c>
      <c r="BK657" s="200">
        <f>ROUND(P657*H657,3)</f>
        <v>0</v>
      </c>
      <c r="BL657" s="19" t="s">
        <v>464</v>
      </c>
      <c r="BM657" s="199" t="s">
        <v>1974</v>
      </c>
    </row>
    <row r="658" spans="1:65" s="2" customFormat="1" ht="16.5" customHeight="1">
      <c r="A658" s="37"/>
      <c r="B658" s="153"/>
      <c r="C658" s="187" t="s">
        <v>1269</v>
      </c>
      <c r="D658" s="187" t="s">
        <v>331</v>
      </c>
      <c r="E658" s="188" t="s">
        <v>1975</v>
      </c>
      <c r="F658" s="189" t="s">
        <v>1976</v>
      </c>
      <c r="G658" s="190" t="s">
        <v>334</v>
      </c>
      <c r="H658" s="191">
        <v>183.066</v>
      </c>
      <c r="I658" s="192"/>
      <c r="J658" s="192"/>
      <c r="K658" s="191">
        <f>ROUND(P658*H658,3)</f>
        <v>0</v>
      </c>
      <c r="L658" s="193"/>
      <c r="M658" s="38"/>
      <c r="N658" s="194" t="s">
        <v>1</v>
      </c>
      <c r="O658" s="195" t="s">
        <v>47</v>
      </c>
      <c r="P658" s="196">
        <f>I658+J658</f>
        <v>0</v>
      </c>
      <c r="Q658" s="196">
        <f>ROUND(I658*H658,3)</f>
        <v>0</v>
      </c>
      <c r="R658" s="196">
        <f>ROUND(J658*H658,3)</f>
        <v>0</v>
      </c>
      <c r="S658" s="66"/>
      <c r="T658" s="197">
        <f>S658*H658</f>
        <v>0</v>
      </c>
      <c r="U658" s="197">
        <v>0</v>
      </c>
      <c r="V658" s="197">
        <f>U658*H658</f>
        <v>0</v>
      </c>
      <c r="W658" s="197">
        <v>0</v>
      </c>
      <c r="X658" s="198">
        <f>W658*H658</f>
        <v>0</v>
      </c>
      <c r="Y658" s="37"/>
      <c r="Z658" s="37"/>
      <c r="AA658" s="37"/>
      <c r="AB658" s="37"/>
      <c r="AC658" s="37"/>
      <c r="AD658" s="37"/>
      <c r="AE658" s="37"/>
      <c r="AR658" s="199" t="s">
        <v>464</v>
      </c>
      <c r="AT658" s="199" t="s">
        <v>331</v>
      </c>
      <c r="AU658" s="199" t="s">
        <v>96</v>
      </c>
      <c r="AY658" s="19" t="s">
        <v>329</v>
      </c>
      <c r="BE658" s="115">
        <f>IF(O658="základná",K658,0)</f>
        <v>0</v>
      </c>
      <c r="BF658" s="115">
        <f>IF(O658="znížená",K658,0)</f>
        <v>0</v>
      </c>
      <c r="BG658" s="115">
        <f>IF(O658="zákl. prenesená",K658,0)</f>
        <v>0</v>
      </c>
      <c r="BH658" s="115">
        <f>IF(O658="zníž. prenesená",K658,0)</f>
        <v>0</v>
      </c>
      <c r="BI658" s="115">
        <f>IF(O658="nulová",K658,0)</f>
        <v>0</v>
      </c>
      <c r="BJ658" s="19" t="s">
        <v>96</v>
      </c>
      <c r="BK658" s="200">
        <f>ROUND(P658*H658,3)</f>
        <v>0</v>
      </c>
      <c r="BL658" s="19" t="s">
        <v>464</v>
      </c>
      <c r="BM658" s="199" t="s">
        <v>1977</v>
      </c>
    </row>
    <row r="659" spans="1:65" s="13" customFormat="1" ht="11.25">
      <c r="B659" s="201"/>
      <c r="D659" s="202" t="s">
        <v>348</v>
      </c>
      <c r="E659" s="203" t="s">
        <v>1</v>
      </c>
      <c r="F659" s="204" t="s">
        <v>1978</v>
      </c>
      <c r="H659" s="205">
        <v>5.88</v>
      </c>
      <c r="I659" s="206"/>
      <c r="J659" s="206"/>
      <c r="M659" s="201"/>
      <c r="N659" s="207"/>
      <c r="O659" s="208"/>
      <c r="P659" s="208"/>
      <c r="Q659" s="208"/>
      <c r="R659" s="208"/>
      <c r="S659" s="208"/>
      <c r="T659" s="208"/>
      <c r="U659" s="208"/>
      <c r="V659" s="208"/>
      <c r="W659" s="208"/>
      <c r="X659" s="209"/>
      <c r="AT659" s="203" t="s">
        <v>348</v>
      </c>
      <c r="AU659" s="203" t="s">
        <v>96</v>
      </c>
      <c r="AV659" s="13" t="s">
        <v>96</v>
      </c>
      <c r="AW659" s="13" t="s">
        <v>4</v>
      </c>
      <c r="AX659" s="13" t="s">
        <v>83</v>
      </c>
      <c r="AY659" s="203" t="s">
        <v>329</v>
      </c>
    </row>
    <row r="660" spans="1:65" s="13" customFormat="1" ht="11.25">
      <c r="B660" s="201"/>
      <c r="D660" s="202" t="s">
        <v>348</v>
      </c>
      <c r="E660" s="203" t="s">
        <v>1</v>
      </c>
      <c r="F660" s="204" t="s">
        <v>1979</v>
      </c>
      <c r="H660" s="205">
        <v>4.1539999999999999</v>
      </c>
      <c r="I660" s="206"/>
      <c r="J660" s="206"/>
      <c r="M660" s="201"/>
      <c r="N660" s="207"/>
      <c r="O660" s="208"/>
      <c r="P660" s="208"/>
      <c r="Q660" s="208"/>
      <c r="R660" s="208"/>
      <c r="S660" s="208"/>
      <c r="T660" s="208"/>
      <c r="U660" s="208"/>
      <c r="V660" s="208"/>
      <c r="W660" s="208"/>
      <c r="X660" s="209"/>
      <c r="AT660" s="203" t="s">
        <v>348</v>
      </c>
      <c r="AU660" s="203" t="s">
        <v>96</v>
      </c>
      <c r="AV660" s="13" t="s">
        <v>96</v>
      </c>
      <c r="AW660" s="13" t="s">
        <v>4</v>
      </c>
      <c r="AX660" s="13" t="s">
        <v>83</v>
      </c>
      <c r="AY660" s="203" t="s">
        <v>329</v>
      </c>
    </row>
    <row r="661" spans="1:65" s="13" customFormat="1" ht="11.25">
      <c r="B661" s="201"/>
      <c r="D661" s="202" t="s">
        <v>348</v>
      </c>
      <c r="E661" s="203" t="s">
        <v>1</v>
      </c>
      <c r="F661" s="204" t="s">
        <v>1980</v>
      </c>
      <c r="H661" s="205">
        <v>17.920000000000002</v>
      </c>
      <c r="I661" s="206"/>
      <c r="J661" s="206"/>
      <c r="M661" s="201"/>
      <c r="N661" s="207"/>
      <c r="O661" s="208"/>
      <c r="P661" s="208"/>
      <c r="Q661" s="208"/>
      <c r="R661" s="208"/>
      <c r="S661" s="208"/>
      <c r="T661" s="208"/>
      <c r="U661" s="208"/>
      <c r="V661" s="208"/>
      <c r="W661" s="208"/>
      <c r="X661" s="209"/>
      <c r="AT661" s="203" t="s">
        <v>348</v>
      </c>
      <c r="AU661" s="203" t="s">
        <v>96</v>
      </c>
      <c r="AV661" s="13" t="s">
        <v>96</v>
      </c>
      <c r="AW661" s="13" t="s">
        <v>4</v>
      </c>
      <c r="AX661" s="13" t="s">
        <v>83</v>
      </c>
      <c r="AY661" s="203" t="s">
        <v>329</v>
      </c>
    </row>
    <row r="662" spans="1:65" s="13" customFormat="1" ht="11.25">
      <c r="B662" s="201"/>
      <c r="D662" s="202" t="s">
        <v>348</v>
      </c>
      <c r="E662" s="203" t="s">
        <v>1</v>
      </c>
      <c r="F662" s="204" t="s">
        <v>1981</v>
      </c>
      <c r="H662" s="205">
        <v>9.8040000000000003</v>
      </c>
      <c r="I662" s="206"/>
      <c r="J662" s="206"/>
      <c r="M662" s="201"/>
      <c r="N662" s="207"/>
      <c r="O662" s="208"/>
      <c r="P662" s="208"/>
      <c r="Q662" s="208"/>
      <c r="R662" s="208"/>
      <c r="S662" s="208"/>
      <c r="T662" s="208"/>
      <c r="U662" s="208"/>
      <c r="V662" s="208"/>
      <c r="W662" s="208"/>
      <c r="X662" s="209"/>
      <c r="AT662" s="203" t="s">
        <v>348</v>
      </c>
      <c r="AU662" s="203" t="s">
        <v>96</v>
      </c>
      <c r="AV662" s="13" t="s">
        <v>96</v>
      </c>
      <c r="AW662" s="13" t="s">
        <v>4</v>
      </c>
      <c r="AX662" s="13" t="s">
        <v>83</v>
      </c>
      <c r="AY662" s="203" t="s">
        <v>329</v>
      </c>
    </row>
    <row r="663" spans="1:65" s="13" customFormat="1" ht="11.25">
      <c r="B663" s="201"/>
      <c r="D663" s="202" t="s">
        <v>348</v>
      </c>
      <c r="E663" s="203" t="s">
        <v>1</v>
      </c>
      <c r="F663" s="204" t="s">
        <v>1982</v>
      </c>
      <c r="H663" s="205">
        <v>4.1379999999999999</v>
      </c>
      <c r="I663" s="206"/>
      <c r="J663" s="206"/>
      <c r="M663" s="201"/>
      <c r="N663" s="207"/>
      <c r="O663" s="208"/>
      <c r="P663" s="208"/>
      <c r="Q663" s="208"/>
      <c r="R663" s="208"/>
      <c r="S663" s="208"/>
      <c r="T663" s="208"/>
      <c r="U663" s="208"/>
      <c r="V663" s="208"/>
      <c r="W663" s="208"/>
      <c r="X663" s="209"/>
      <c r="AT663" s="203" t="s">
        <v>348</v>
      </c>
      <c r="AU663" s="203" t="s">
        <v>96</v>
      </c>
      <c r="AV663" s="13" t="s">
        <v>96</v>
      </c>
      <c r="AW663" s="13" t="s">
        <v>4</v>
      </c>
      <c r="AX663" s="13" t="s">
        <v>83</v>
      </c>
      <c r="AY663" s="203" t="s">
        <v>329</v>
      </c>
    </row>
    <row r="664" spans="1:65" s="13" customFormat="1" ht="11.25">
      <c r="B664" s="201"/>
      <c r="D664" s="202" t="s">
        <v>348</v>
      </c>
      <c r="E664" s="203" t="s">
        <v>1</v>
      </c>
      <c r="F664" s="204" t="s">
        <v>1983</v>
      </c>
      <c r="H664" s="205">
        <v>4.9000000000000004</v>
      </c>
      <c r="I664" s="206"/>
      <c r="J664" s="206"/>
      <c r="M664" s="201"/>
      <c r="N664" s="207"/>
      <c r="O664" s="208"/>
      <c r="P664" s="208"/>
      <c r="Q664" s="208"/>
      <c r="R664" s="208"/>
      <c r="S664" s="208"/>
      <c r="T664" s="208"/>
      <c r="U664" s="208"/>
      <c r="V664" s="208"/>
      <c r="W664" s="208"/>
      <c r="X664" s="209"/>
      <c r="AT664" s="203" t="s">
        <v>348</v>
      </c>
      <c r="AU664" s="203" t="s">
        <v>96</v>
      </c>
      <c r="AV664" s="13" t="s">
        <v>96</v>
      </c>
      <c r="AW664" s="13" t="s">
        <v>4</v>
      </c>
      <c r="AX664" s="13" t="s">
        <v>83</v>
      </c>
      <c r="AY664" s="203" t="s">
        <v>329</v>
      </c>
    </row>
    <row r="665" spans="1:65" s="13" customFormat="1" ht="11.25">
      <c r="B665" s="201"/>
      <c r="D665" s="202" t="s">
        <v>348</v>
      </c>
      <c r="E665" s="203" t="s">
        <v>1</v>
      </c>
      <c r="F665" s="204" t="s">
        <v>1984</v>
      </c>
      <c r="H665" s="205">
        <v>1.028</v>
      </c>
      <c r="I665" s="206"/>
      <c r="J665" s="206"/>
      <c r="M665" s="201"/>
      <c r="N665" s="207"/>
      <c r="O665" s="208"/>
      <c r="P665" s="208"/>
      <c r="Q665" s="208"/>
      <c r="R665" s="208"/>
      <c r="S665" s="208"/>
      <c r="T665" s="208"/>
      <c r="U665" s="208"/>
      <c r="V665" s="208"/>
      <c r="W665" s="208"/>
      <c r="X665" s="209"/>
      <c r="AT665" s="203" t="s">
        <v>348</v>
      </c>
      <c r="AU665" s="203" t="s">
        <v>96</v>
      </c>
      <c r="AV665" s="13" t="s">
        <v>96</v>
      </c>
      <c r="AW665" s="13" t="s">
        <v>4</v>
      </c>
      <c r="AX665" s="13" t="s">
        <v>83</v>
      </c>
      <c r="AY665" s="203" t="s">
        <v>329</v>
      </c>
    </row>
    <row r="666" spans="1:65" s="13" customFormat="1" ht="11.25">
      <c r="B666" s="201"/>
      <c r="D666" s="202" t="s">
        <v>348</v>
      </c>
      <c r="E666" s="203" t="s">
        <v>1</v>
      </c>
      <c r="F666" s="204" t="s">
        <v>1985</v>
      </c>
      <c r="H666" s="205">
        <v>4.4980000000000002</v>
      </c>
      <c r="I666" s="206"/>
      <c r="J666" s="206"/>
      <c r="M666" s="201"/>
      <c r="N666" s="207"/>
      <c r="O666" s="208"/>
      <c r="P666" s="208"/>
      <c r="Q666" s="208"/>
      <c r="R666" s="208"/>
      <c r="S666" s="208"/>
      <c r="T666" s="208"/>
      <c r="U666" s="208"/>
      <c r="V666" s="208"/>
      <c r="W666" s="208"/>
      <c r="X666" s="209"/>
      <c r="AT666" s="203" t="s">
        <v>348</v>
      </c>
      <c r="AU666" s="203" t="s">
        <v>96</v>
      </c>
      <c r="AV666" s="13" t="s">
        <v>96</v>
      </c>
      <c r="AW666" s="13" t="s">
        <v>4</v>
      </c>
      <c r="AX666" s="13" t="s">
        <v>83</v>
      </c>
      <c r="AY666" s="203" t="s">
        <v>329</v>
      </c>
    </row>
    <row r="667" spans="1:65" s="13" customFormat="1" ht="11.25">
      <c r="B667" s="201"/>
      <c r="D667" s="202" t="s">
        <v>348</v>
      </c>
      <c r="E667" s="203" t="s">
        <v>1</v>
      </c>
      <c r="F667" s="204" t="s">
        <v>1986</v>
      </c>
      <c r="H667" s="205">
        <v>9.01</v>
      </c>
      <c r="I667" s="206"/>
      <c r="J667" s="206"/>
      <c r="M667" s="201"/>
      <c r="N667" s="207"/>
      <c r="O667" s="208"/>
      <c r="P667" s="208"/>
      <c r="Q667" s="208"/>
      <c r="R667" s="208"/>
      <c r="S667" s="208"/>
      <c r="T667" s="208"/>
      <c r="U667" s="208"/>
      <c r="V667" s="208"/>
      <c r="W667" s="208"/>
      <c r="X667" s="209"/>
      <c r="AT667" s="203" t="s">
        <v>348</v>
      </c>
      <c r="AU667" s="203" t="s">
        <v>96</v>
      </c>
      <c r="AV667" s="13" t="s">
        <v>96</v>
      </c>
      <c r="AW667" s="13" t="s">
        <v>4</v>
      </c>
      <c r="AX667" s="13" t="s">
        <v>83</v>
      </c>
      <c r="AY667" s="203" t="s">
        <v>329</v>
      </c>
    </row>
    <row r="668" spans="1:65" s="13" customFormat="1" ht="11.25">
      <c r="B668" s="201"/>
      <c r="D668" s="202" t="s">
        <v>348</v>
      </c>
      <c r="E668" s="203" t="s">
        <v>1</v>
      </c>
      <c r="F668" s="204" t="s">
        <v>1987</v>
      </c>
      <c r="H668" s="205">
        <v>8.0429999999999993</v>
      </c>
      <c r="I668" s="206"/>
      <c r="J668" s="206"/>
      <c r="M668" s="201"/>
      <c r="N668" s="207"/>
      <c r="O668" s="208"/>
      <c r="P668" s="208"/>
      <c r="Q668" s="208"/>
      <c r="R668" s="208"/>
      <c r="S668" s="208"/>
      <c r="T668" s="208"/>
      <c r="U668" s="208"/>
      <c r="V668" s="208"/>
      <c r="W668" s="208"/>
      <c r="X668" s="209"/>
      <c r="AT668" s="203" t="s">
        <v>348</v>
      </c>
      <c r="AU668" s="203" t="s">
        <v>96</v>
      </c>
      <c r="AV668" s="13" t="s">
        <v>96</v>
      </c>
      <c r="AW668" s="13" t="s">
        <v>4</v>
      </c>
      <c r="AX668" s="13" t="s">
        <v>83</v>
      </c>
      <c r="AY668" s="203" t="s">
        <v>329</v>
      </c>
    </row>
    <row r="669" spans="1:65" s="13" customFormat="1" ht="11.25">
      <c r="B669" s="201"/>
      <c r="D669" s="202" t="s">
        <v>348</v>
      </c>
      <c r="E669" s="203" t="s">
        <v>1</v>
      </c>
      <c r="F669" s="204" t="s">
        <v>1988</v>
      </c>
      <c r="H669" s="205">
        <v>6.9930000000000003</v>
      </c>
      <c r="I669" s="206"/>
      <c r="J669" s="206"/>
      <c r="M669" s="201"/>
      <c r="N669" s="207"/>
      <c r="O669" s="208"/>
      <c r="P669" s="208"/>
      <c r="Q669" s="208"/>
      <c r="R669" s="208"/>
      <c r="S669" s="208"/>
      <c r="T669" s="208"/>
      <c r="U669" s="208"/>
      <c r="V669" s="208"/>
      <c r="W669" s="208"/>
      <c r="X669" s="209"/>
      <c r="AT669" s="203" t="s">
        <v>348</v>
      </c>
      <c r="AU669" s="203" t="s">
        <v>96</v>
      </c>
      <c r="AV669" s="13" t="s">
        <v>96</v>
      </c>
      <c r="AW669" s="13" t="s">
        <v>4</v>
      </c>
      <c r="AX669" s="13" t="s">
        <v>83</v>
      </c>
      <c r="AY669" s="203" t="s">
        <v>329</v>
      </c>
    </row>
    <row r="670" spans="1:65" s="13" customFormat="1" ht="11.25">
      <c r="B670" s="201"/>
      <c r="D670" s="202" t="s">
        <v>348</v>
      </c>
      <c r="E670" s="203" t="s">
        <v>1</v>
      </c>
      <c r="F670" s="204" t="s">
        <v>1989</v>
      </c>
      <c r="H670" s="205">
        <v>12.409000000000001</v>
      </c>
      <c r="I670" s="206"/>
      <c r="J670" s="206"/>
      <c r="M670" s="201"/>
      <c r="N670" s="207"/>
      <c r="O670" s="208"/>
      <c r="P670" s="208"/>
      <c r="Q670" s="208"/>
      <c r="R670" s="208"/>
      <c r="S670" s="208"/>
      <c r="T670" s="208"/>
      <c r="U670" s="208"/>
      <c r="V670" s="208"/>
      <c r="W670" s="208"/>
      <c r="X670" s="209"/>
      <c r="AT670" s="203" t="s">
        <v>348</v>
      </c>
      <c r="AU670" s="203" t="s">
        <v>96</v>
      </c>
      <c r="AV670" s="13" t="s">
        <v>96</v>
      </c>
      <c r="AW670" s="13" t="s">
        <v>4</v>
      </c>
      <c r="AX670" s="13" t="s">
        <v>83</v>
      </c>
      <c r="AY670" s="203" t="s">
        <v>329</v>
      </c>
    </row>
    <row r="671" spans="1:65" s="13" customFormat="1" ht="11.25">
      <c r="B671" s="201"/>
      <c r="D671" s="202" t="s">
        <v>348</v>
      </c>
      <c r="E671" s="203" t="s">
        <v>1</v>
      </c>
      <c r="F671" s="204" t="s">
        <v>1990</v>
      </c>
      <c r="H671" s="205">
        <v>23.114000000000001</v>
      </c>
      <c r="I671" s="206"/>
      <c r="J671" s="206"/>
      <c r="M671" s="201"/>
      <c r="N671" s="207"/>
      <c r="O671" s="208"/>
      <c r="P671" s="208"/>
      <c r="Q671" s="208"/>
      <c r="R671" s="208"/>
      <c r="S671" s="208"/>
      <c r="T671" s="208"/>
      <c r="U671" s="208"/>
      <c r="V671" s="208"/>
      <c r="W671" s="208"/>
      <c r="X671" s="209"/>
      <c r="AT671" s="203" t="s">
        <v>348</v>
      </c>
      <c r="AU671" s="203" t="s">
        <v>96</v>
      </c>
      <c r="AV671" s="13" t="s">
        <v>96</v>
      </c>
      <c r="AW671" s="13" t="s">
        <v>4</v>
      </c>
      <c r="AX671" s="13" t="s">
        <v>83</v>
      </c>
      <c r="AY671" s="203" t="s">
        <v>329</v>
      </c>
    </row>
    <row r="672" spans="1:65" s="13" customFormat="1" ht="11.25">
      <c r="B672" s="201"/>
      <c r="D672" s="202" t="s">
        <v>348</v>
      </c>
      <c r="E672" s="203" t="s">
        <v>1</v>
      </c>
      <c r="F672" s="204" t="s">
        <v>1991</v>
      </c>
      <c r="H672" s="205">
        <v>19.994</v>
      </c>
      <c r="I672" s="206"/>
      <c r="J672" s="206"/>
      <c r="M672" s="201"/>
      <c r="N672" s="207"/>
      <c r="O672" s="208"/>
      <c r="P672" s="208"/>
      <c r="Q672" s="208"/>
      <c r="R672" s="208"/>
      <c r="S672" s="208"/>
      <c r="T672" s="208"/>
      <c r="U672" s="208"/>
      <c r="V672" s="208"/>
      <c r="W672" s="208"/>
      <c r="X672" s="209"/>
      <c r="AT672" s="203" t="s">
        <v>348</v>
      </c>
      <c r="AU672" s="203" t="s">
        <v>96</v>
      </c>
      <c r="AV672" s="13" t="s">
        <v>96</v>
      </c>
      <c r="AW672" s="13" t="s">
        <v>4</v>
      </c>
      <c r="AX672" s="13" t="s">
        <v>83</v>
      </c>
      <c r="AY672" s="203" t="s">
        <v>329</v>
      </c>
    </row>
    <row r="673" spans="1:65" s="13" customFormat="1" ht="11.25">
      <c r="B673" s="201"/>
      <c r="D673" s="202" t="s">
        <v>348</v>
      </c>
      <c r="E673" s="203" t="s">
        <v>1</v>
      </c>
      <c r="F673" s="204" t="s">
        <v>1992</v>
      </c>
      <c r="H673" s="205">
        <v>5.18</v>
      </c>
      <c r="I673" s="206"/>
      <c r="J673" s="206"/>
      <c r="M673" s="201"/>
      <c r="N673" s="207"/>
      <c r="O673" s="208"/>
      <c r="P673" s="208"/>
      <c r="Q673" s="208"/>
      <c r="R673" s="208"/>
      <c r="S673" s="208"/>
      <c r="T673" s="208"/>
      <c r="U673" s="208"/>
      <c r="V673" s="208"/>
      <c r="W673" s="208"/>
      <c r="X673" s="209"/>
      <c r="AT673" s="203" t="s">
        <v>348</v>
      </c>
      <c r="AU673" s="203" t="s">
        <v>96</v>
      </c>
      <c r="AV673" s="13" t="s">
        <v>96</v>
      </c>
      <c r="AW673" s="13" t="s">
        <v>4</v>
      </c>
      <c r="AX673" s="13" t="s">
        <v>83</v>
      </c>
      <c r="AY673" s="203" t="s">
        <v>329</v>
      </c>
    </row>
    <row r="674" spans="1:65" s="13" customFormat="1" ht="11.25">
      <c r="B674" s="201"/>
      <c r="D674" s="202" t="s">
        <v>348</v>
      </c>
      <c r="E674" s="203" t="s">
        <v>1</v>
      </c>
      <c r="F674" s="204" t="s">
        <v>1993</v>
      </c>
      <c r="H674" s="205">
        <v>1.5049999999999999</v>
      </c>
      <c r="I674" s="206"/>
      <c r="J674" s="206"/>
      <c r="M674" s="201"/>
      <c r="N674" s="207"/>
      <c r="O674" s="208"/>
      <c r="P674" s="208"/>
      <c r="Q674" s="208"/>
      <c r="R674" s="208"/>
      <c r="S674" s="208"/>
      <c r="T674" s="208"/>
      <c r="U674" s="208"/>
      <c r="V674" s="208"/>
      <c r="W674" s="208"/>
      <c r="X674" s="209"/>
      <c r="AT674" s="203" t="s">
        <v>348</v>
      </c>
      <c r="AU674" s="203" t="s">
        <v>96</v>
      </c>
      <c r="AV674" s="13" t="s">
        <v>96</v>
      </c>
      <c r="AW674" s="13" t="s">
        <v>4</v>
      </c>
      <c r="AX674" s="13" t="s">
        <v>83</v>
      </c>
      <c r="AY674" s="203" t="s">
        <v>329</v>
      </c>
    </row>
    <row r="675" spans="1:65" s="13" customFormat="1" ht="11.25">
      <c r="B675" s="201"/>
      <c r="D675" s="202" t="s">
        <v>348</v>
      </c>
      <c r="E675" s="203" t="s">
        <v>1</v>
      </c>
      <c r="F675" s="204" t="s">
        <v>1994</v>
      </c>
      <c r="H675" s="205">
        <v>11.978</v>
      </c>
      <c r="I675" s="206"/>
      <c r="J675" s="206"/>
      <c r="M675" s="201"/>
      <c r="N675" s="207"/>
      <c r="O675" s="208"/>
      <c r="P675" s="208"/>
      <c r="Q675" s="208"/>
      <c r="R675" s="208"/>
      <c r="S675" s="208"/>
      <c r="T675" s="208"/>
      <c r="U675" s="208"/>
      <c r="V675" s="208"/>
      <c r="W675" s="208"/>
      <c r="X675" s="209"/>
      <c r="AT675" s="203" t="s">
        <v>348</v>
      </c>
      <c r="AU675" s="203" t="s">
        <v>96</v>
      </c>
      <c r="AV675" s="13" t="s">
        <v>96</v>
      </c>
      <c r="AW675" s="13" t="s">
        <v>4</v>
      </c>
      <c r="AX675" s="13" t="s">
        <v>83</v>
      </c>
      <c r="AY675" s="203" t="s">
        <v>329</v>
      </c>
    </row>
    <row r="676" spans="1:65" s="13" customFormat="1" ht="11.25">
      <c r="B676" s="201"/>
      <c r="D676" s="202" t="s">
        <v>348</v>
      </c>
      <c r="E676" s="203" t="s">
        <v>1</v>
      </c>
      <c r="F676" s="204" t="s">
        <v>1995</v>
      </c>
      <c r="H676" s="205">
        <v>7.81</v>
      </c>
      <c r="I676" s="206"/>
      <c r="J676" s="206"/>
      <c r="M676" s="201"/>
      <c r="N676" s="207"/>
      <c r="O676" s="208"/>
      <c r="P676" s="208"/>
      <c r="Q676" s="208"/>
      <c r="R676" s="208"/>
      <c r="S676" s="208"/>
      <c r="T676" s="208"/>
      <c r="U676" s="208"/>
      <c r="V676" s="208"/>
      <c r="W676" s="208"/>
      <c r="X676" s="209"/>
      <c r="AT676" s="203" t="s">
        <v>348</v>
      </c>
      <c r="AU676" s="203" t="s">
        <v>96</v>
      </c>
      <c r="AV676" s="13" t="s">
        <v>96</v>
      </c>
      <c r="AW676" s="13" t="s">
        <v>4</v>
      </c>
      <c r="AX676" s="13" t="s">
        <v>83</v>
      </c>
      <c r="AY676" s="203" t="s">
        <v>329</v>
      </c>
    </row>
    <row r="677" spans="1:65" s="13" customFormat="1" ht="11.25">
      <c r="B677" s="201"/>
      <c r="D677" s="202" t="s">
        <v>348</v>
      </c>
      <c r="E677" s="203" t="s">
        <v>1</v>
      </c>
      <c r="F677" s="204" t="s">
        <v>1996</v>
      </c>
      <c r="H677" s="205">
        <v>9.5139999999999993</v>
      </c>
      <c r="I677" s="206"/>
      <c r="J677" s="206"/>
      <c r="M677" s="201"/>
      <c r="N677" s="207"/>
      <c r="O677" s="208"/>
      <c r="P677" s="208"/>
      <c r="Q677" s="208"/>
      <c r="R677" s="208"/>
      <c r="S677" s="208"/>
      <c r="T677" s="208"/>
      <c r="U677" s="208"/>
      <c r="V677" s="208"/>
      <c r="W677" s="208"/>
      <c r="X677" s="209"/>
      <c r="AT677" s="203" t="s">
        <v>348</v>
      </c>
      <c r="AU677" s="203" t="s">
        <v>96</v>
      </c>
      <c r="AV677" s="13" t="s">
        <v>96</v>
      </c>
      <c r="AW677" s="13" t="s">
        <v>4</v>
      </c>
      <c r="AX677" s="13" t="s">
        <v>83</v>
      </c>
      <c r="AY677" s="203" t="s">
        <v>329</v>
      </c>
    </row>
    <row r="678" spans="1:65" s="13" customFormat="1" ht="11.25">
      <c r="B678" s="201"/>
      <c r="D678" s="202" t="s">
        <v>348</v>
      </c>
      <c r="E678" s="203" t="s">
        <v>1</v>
      </c>
      <c r="F678" s="204" t="s">
        <v>1997</v>
      </c>
      <c r="H678" s="205">
        <v>6.1059999999999999</v>
      </c>
      <c r="I678" s="206"/>
      <c r="J678" s="206"/>
      <c r="M678" s="201"/>
      <c r="N678" s="207"/>
      <c r="O678" s="208"/>
      <c r="P678" s="208"/>
      <c r="Q678" s="208"/>
      <c r="R678" s="208"/>
      <c r="S678" s="208"/>
      <c r="T678" s="208"/>
      <c r="U678" s="208"/>
      <c r="V678" s="208"/>
      <c r="W678" s="208"/>
      <c r="X678" s="209"/>
      <c r="AT678" s="203" t="s">
        <v>348</v>
      </c>
      <c r="AU678" s="203" t="s">
        <v>96</v>
      </c>
      <c r="AV678" s="13" t="s">
        <v>96</v>
      </c>
      <c r="AW678" s="13" t="s">
        <v>4</v>
      </c>
      <c r="AX678" s="13" t="s">
        <v>83</v>
      </c>
      <c r="AY678" s="203" t="s">
        <v>329</v>
      </c>
    </row>
    <row r="679" spans="1:65" s="13" customFormat="1" ht="11.25">
      <c r="B679" s="201"/>
      <c r="D679" s="202" t="s">
        <v>348</v>
      </c>
      <c r="E679" s="203" t="s">
        <v>1</v>
      </c>
      <c r="F679" s="204" t="s">
        <v>1998</v>
      </c>
      <c r="H679" s="205">
        <v>2.13</v>
      </c>
      <c r="I679" s="206"/>
      <c r="J679" s="206"/>
      <c r="M679" s="201"/>
      <c r="N679" s="207"/>
      <c r="O679" s="208"/>
      <c r="P679" s="208"/>
      <c r="Q679" s="208"/>
      <c r="R679" s="208"/>
      <c r="S679" s="208"/>
      <c r="T679" s="208"/>
      <c r="U679" s="208"/>
      <c r="V679" s="208"/>
      <c r="W679" s="208"/>
      <c r="X679" s="209"/>
      <c r="AT679" s="203" t="s">
        <v>348</v>
      </c>
      <c r="AU679" s="203" t="s">
        <v>96</v>
      </c>
      <c r="AV679" s="13" t="s">
        <v>96</v>
      </c>
      <c r="AW679" s="13" t="s">
        <v>4</v>
      </c>
      <c r="AX679" s="13" t="s">
        <v>83</v>
      </c>
      <c r="AY679" s="203" t="s">
        <v>329</v>
      </c>
    </row>
    <row r="680" spans="1:65" s="13" customFormat="1" ht="11.25">
      <c r="B680" s="201"/>
      <c r="D680" s="202" t="s">
        <v>348</v>
      </c>
      <c r="E680" s="203" t="s">
        <v>1</v>
      </c>
      <c r="F680" s="204" t="s">
        <v>1999</v>
      </c>
      <c r="H680" s="205">
        <v>6.9580000000000002</v>
      </c>
      <c r="I680" s="206"/>
      <c r="J680" s="206"/>
      <c r="M680" s="201"/>
      <c r="N680" s="207"/>
      <c r="O680" s="208"/>
      <c r="P680" s="208"/>
      <c r="Q680" s="208"/>
      <c r="R680" s="208"/>
      <c r="S680" s="208"/>
      <c r="T680" s="208"/>
      <c r="U680" s="208"/>
      <c r="V680" s="208"/>
      <c r="W680" s="208"/>
      <c r="X680" s="209"/>
      <c r="AT680" s="203" t="s">
        <v>348</v>
      </c>
      <c r="AU680" s="203" t="s">
        <v>96</v>
      </c>
      <c r="AV680" s="13" t="s">
        <v>96</v>
      </c>
      <c r="AW680" s="13" t="s">
        <v>4</v>
      </c>
      <c r="AX680" s="13" t="s">
        <v>83</v>
      </c>
      <c r="AY680" s="203" t="s">
        <v>329</v>
      </c>
    </row>
    <row r="681" spans="1:65" s="15" customFormat="1" ht="11.25">
      <c r="B681" s="217"/>
      <c r="D681" s="202" t="s">
        <v>348</v>
      </c>
      <c r="E681" s="218" t="s">
        <v>1</v>
      </c>
      <c r="F681" s="219" t="s">
        <v>380</v>
      </c>
      <c r="H681" s="220">
        <v>183.066</v>
      </c>
      <c r="I681" s="221"/>
      <c r="J681" s="221"/>
      <c r="M681" s="217"/>
      <c r="N681" s="222"/>
      <c r="O681" s="223"/>
      <c r="P681" s="223"/>
      <c r="Q681" s="223"/>
      <c r="R681" s="223"/>
      <c r="S681" s="223"/>
      <c r="T681" s="223"/>
      <c r="U681" s="223"/>
      <c r="V681" s="223"/>
      <c r="W681" s="223"/>
      <c r="X681" s="224"/>
      <c r="AT681" s="218" t="s">
        <v>348</v>
      </c>
      <c r="AU681" s="218" t="s">
        <v>96</v>
      </c>
      <c r="AV681" s="15" t="s">
        <v>335</v>
      </c>
      <c r="AW681" s="15" t="s">
        <v>4</v>
      </c>
      <c r="AX681" s="15" t="s">
        <v>90</v>
      </c>
      <c r="AY681" s="218" t="s">
        <v>329</v>
      </c>
    </row>
    <row r="682" spans="1:65" s="2" customFormat="1" ht="16.5" customHeight="1">
      <c r="A682" s="37"/>
      <c r="B682" s="153"/>
      <c r="C682" s="233" t="s">
        <v>1273</v>
      </c>
      <c r="D682" s="233" t="s">
        <v>483</v>
      </c>
      <c r="E682" s="234" t="s">
        <v>2000</v>
      </c>
      <c r="F682" s="235" t="s">
        <v>2001</v>
      </c>
      <c r="G682" s="236" t="s">
        <v>342</v>
      </c>
      <c r="H682" s="237">
        <v>2415.2860000000001</v>
      </c>
      <c r="I682" s="238"/>
      <c r="J682" s="239"/>
      <c r="K682" s="237">
        <f>ROUND(P682*H682,3)</f>
        <v>0</v>
      </c>
      <c r="L682" s="239"/>
      <c r="M682" s="240"/>
      <c r="N682" s="241" t="s">
        <v>1</v>
      </c>
      <c r="O682" s="195" t="s">
        <v>47</v>
      </c>
      <c r="P682" s="196">
        <f>I682+J682</f>
        <v>0</v>
      </c>
      <c r="Q682" s="196">
        <f>ROUND(I682*H682,3)</f>
        <v>0</v>
      </c>
      <c r="R682" s="196">
        <f>ROUND(J682*H682,3)</f>
        <v>0</v>
      </c>
      <c r="S682" s="66"/>
      <c r="T682" s="197">
        <f>S682*H682</f>
        <v>0</v>
      </c>
      <c r="U682" s="197">
        <v>2.8E-3</v>
      </c>
      <c r="V682" s="197">
        <f>U682*H682</f>
        <v>6.7628007999999999</v>
      </c>
      <c r="W682" s="197">
        <v>0</v>
      </c>
      <c r="X682" s="198">
        <f>W682*H682</f>
        <v>0</v>
      </c>
      <c r="Y682" s="37"/>
      <c r="Z682" s="37"/>
      <c r="AA682" s="37"/>
      <c r="AB682" s="37"/>
      <c r="AC682" s="37"/>
      <c r="AD682" s="37"/>
      <c r="AE682" s="37"/>
      <c r="AR682" s="199" t="s">
        <v>595</v>
      </c>
      <c r="AT682" s="199" t="s">
        <v>483</v>
      </c>
      <c r="AU682" s="199" t="s">
        <v>96</v>
      </c>
      <c r="AY682" s="19" t="s">
        <v>329</v>
      </c>
      <c r="BE682" s="115">
        <f>IF(O682="základná",K682,0)</f>
        <v>0</v>
      </c>
      <c r="BF682" s="115">
        <f>IF(O682="znížená",K682,0)</f>
        <v>0</v>
      </c>
      <c r="BG682" s="115">
        <f>IF(O682="zákl. prenesená",K682,0)</f>
        <v>0</v>
      </c>
      <c r="BH682" s="115">
        <f>IF(O682="zníž. prenesená",K682,0)</f>
        <v>0</v>
      </c>
      <c r="BI682" s="115">
        <f>IF(O682="nulová",K682,0)</f>
        <v>0</v>
      </c>
      <c r="BJ682" s="19" t="s">
        <v>96</v>
      </c>
      <c r="BK682" s="200">
        <f>ROUND(P682*H682,3)</f>
        <v>0</v>
      </c>
      <c r="BL682" s="19" t="s">
        <v>464</v>
      </c>
      <c r="BM682" s="199" t="s">
        <v>2002</v>
      </c>
    </row>
    <row r="683" spans="1:65" s="13" customFormat="1" ht="11.25">
      <c r="B683" s="201"/>
      <c r="D683" s="202" t="s">
        <v>348</v>
      </c>
      <c r="E683" s="203" t="s">
        <v>1</v>
      </c>
      <c r="F683" s="204" t="s">
        <v>2003</v>
      </c>
      <c r="H683" s="205">
        <v>438.36</v>
      </c>
      <c r="I683" s="206"/>
      <c r="J683" s="206"/>
      <c r="M683" s="201"/>
      <c r="N683" s="207"/>
      <c r="O683" s="208"/>
      <c r="P683" s="208"/>
      <c r="Q683" s="208"/>
      <c r="R683" s="208"/>
      <c r="S683" s="208"/>
      <c r="T683" s="208"/>
      <c r="U683" s="208"/>
      <c r="V683" s="208"/>
      <c r="W683" s="208"/>
      <c r="X683" s="209"/>
      <c r="AT683" s="203" t="s">
        <v>348</v>
      </c>
      <c r="AU683" s="203" t="s">
        <v>96</v>
      </c>
      <c r="AV683" s="13" t="s">
        <v>96</v>
      </c>
      <c r="AW683" s="13" t="s">
        <v>4</v>
      </c>
      <c r="AX683" s="13" t="s">
        <v>83</v>
      </c>
      <c r="AY683" s="203" t="s">
        <v>329</v>
      </c>
    </row>
    <row r="684" spans="1:65" s="13" customFormat="1" ht="11.25">
      <c r="B684" s="201"/>
      <c r="D684" s="202" t="s">
        <v>348</v>
      </c>
      <c r="E684" s="203" t="s">
        <v>1</v>
      </c>
      <c r="F684" s="204" t="s">
        <v>2004</v>
      </c>
      <c r="H684" s="205">
        <v>58.8</v>
      </c>
      <c r="I684" s="206"/>
      <c r="J684" s="206"/>
      <c r="M684" s="201"/>
      <c r="N684" s="207"/>
      <c r="O684" s="208"/>
      <c r="P684" s="208"/>
      <c r="Q684" s="208"/>
      <c r="R684" s="208"/>
      <c r="S684" s="208"/>
      <c r="T684" s="208"/>
      <c r="U684" s="208"/>
      <c r="V684" s="208"/>
      <c r="W684" s="208"/>
      <c r="X684" s="209"/>
      <c r="AT684" s="203" t="s">
        <v>348</v>
      </c>
      <c r="AU684" s="203" t="s">
        <v>96</v>
      </c>
      <c r="AV684" s="13" t="s">
        <v>96</v>
      </c>
      <c r="AW684" s="13" t="s">
        <v>4</v>
      </c>
      <c r="AX684" s="13" t="s">
        <v>83</v>
      </c>
      <c r="AY684" s="203" t="s">
        <v>329</v>
      </c>
    </row>
    <row r="685" spans="1:65" s="13" customFormat="1" ht="11.25">
      <c r="B685" s="201"/>
      <c r="D685" s="202" t="s">
        <v>348</v>
      </c>
      <c r="E685" s="203" t="s">
        <v>1</v>
      </c>
      <c r="F685" s="204" t="s">
        <v>2005</v>
      </c>
      <c r="H685" s="205">
        <v>41.6</v>
      </c>
      <c r="I685" s="206"/>
      <c r="J685" s="206"/>
      <c r="M685" s="201"/>
      <c r="N685" s="207"/>
      <c r="O685" s="208"/>
      <c r="P685" s="208"/>
      <c r="Q685" s="208"/>
      <c r="R685" s="208"/>
      <c r="S685" s="208"/>
      <c r="T685" s="208"/>
      <c r="U685" s="208"/>
      <c r="V685" s="208"/>
      <c r="W685" s="208"/>
      <c r="X685" s="209"/>
      <c r="AT685" s="203" t="s">
        <v>348</v>
      </c>
      <c r="AU685" s="203" t="s">
        <v>96</v>
      </c>
      <c r="AV685" s="13" t="s">
        <v>96</v>
      </c>
      <c r="AW685" s="13" t="s">
        <v>4</v>
      </c>
      <c r="AX685" s="13" t="s">
        <v>83</v>
      </c>
      <c r="AY685" s="203" t="s">
        <v>329</v>
      </c>
    </row>
    <row r="686" spans="1:65" s="13" customFormat="1" ht="11.25">
      <c r="B686" s="201"/>
      <c r="D686" s="202" t="s">
        <v>348</v>
      </c>
      <c r="E686" s="203" t="s">
        <v>1</v>
      </c>
      <c r="F686" s="204" t="s">
        <v>2006</v>
      </c>
      <c r="H686" s="205">
        <v>176.4</v>
      </c>
      <c r="I686" s="206"/>
      <c r="J686" s="206"/>
      <c r="M686" s="201"/>
      <c r="N686" s="207"/>
      <c r="O686" s="208"/>
      <c r="P686" s="208"/>
      <c r="Q686" s="208"/>
      <c r="R686" s="208"/>
      <c r="S686" s="208"/>
      <c r="T686" s="208"/>
      <c r="U686" s="208"/>
      <c r="V686" s="208"/>
      <c r="W686" s="208"/>
      <c r="X686" s="209"/>
      <c r="AT686" s="203" t="s">
        <v>348</v>
      </c>
      <c r="AU686" s="203" t="s">
        <v>96</v>
      </c>
      <c r="AV686" s="13" t="s">
        <v>96</v>
      </c>
      <c r="AW686" s="13" t="s">
        <v>4</v>
      </c>
      <c r="AX686" s="13" t="s">
        <v>83</v>
      </c>
      <c r="AY686" s="203" t="s">
        <v>329</v>
      </c>
    </row>
    <row r="687" spans="1:65" s="13" customFormat="1" ht="11.25">
      <c r="B687" s="201"/>
      <c r="D687" s="202" t="s">
        <v>348</v>
      </c>
      <c r="E687" s="203" t="s">
        <v>1</v>
      </c>
      <c r="F687" s="204" t="s">
        <v>2007</v>
      </c>
      <c r="H687" s="205">
        <v>98.4</v>
      </c>
      <c r="I687" s="206"/>
      <c r="J687" s="206"/>
      <c r="M687" s="201"/>
      <c r="N687" s="207"/>
      <c r="O687" s="208"/>
      <c r="P687" s="208"/>
      <c r="Q687" s="208"/>
      <c r="R687" s="208"/>
      <c r="S687" s="208"/>
      <c r="T687" s="208"/>
      <c r="U687" s="208"/>
      <c r="V687" s="208"/>
      <c r="W687" s="208"/>
      <c r="X687" s="209"/>
      <c r="AT687" s="203" t="s">
        <v>348</v>
      </c>
      <c r="AU687" s="203" t="s">
        <v>96</v>
      </c>
      <c r="AV687" s="13" t="s">
        <v>96</v>
      </c>
      <c r="AW687" s="13" t="s">
        <v>4</v>
      </c>
      <c r="AX687" s="13" t="s">
        <v>83</v>
      </c>
      <c r="AY687" s="203" t="s">
        <v>329</v>
      </c>
    </row>
    <row r="688" spans="1:65" s="13" customFormat="1" ht="11.25">
      <c r="B688" s="201"/>
      <c r="D688" s="202" t="s">
        <v>348</v>
      </c>
      <c r="E688" s="203" t="s">
        <v>1</v>
      </c>
      <c r="F688" s="204" t="s">
        <v>2008</v>
      </c>
      <c r="H688" s="205">
        <v>41.12</v>
      </c>
      <c r="I688" s="206"/>
      <c r="J688" s="206"/>
      <c r="M688" s="201"/>
      <c r="N688" s="207"/>
      <c r="O688" s="208"/>
      <c r="P688" s="208"/>
      <c r="Q688" s="208"/>
      <c r="R688" s="208"/>
      <c r="S688" s="208"/>
      <c r="T688" s="208"/>
      <c r="U688" s="208"/>
      <c r="V688" s="208"/>
      <c r="W688" s="208"/>
      <c r="X688" s="209"/>
      <c r="AT688" s="203" t="s">
        <v>348</v>
      </c>
      <c r="AU688" s="203" t="s">
        <v>96</v>
      </c>
      <c r="AV688" s="13" t="s">
        <v>96</v>
      </c>
      <c r="AW688" s="13" t="s">
        <v>4</v>
      </c>
      <c r="AX688" s="13" t="s">
        <v>83</v>
      </c>
      <c r="AY688" s="203" t="s">
        <v>329</v>
      </c>
    </row>
    <row r="689" spans="2:51" s="13" customFormat="1" ht="11.25">
      <c r="B689" s="201"/>
      <c r="D689" s="202" t="s">
        <v>348</v>
      </c>
      <c r="E689" s="203" t="s">
        <v>1</v>
      </c>
      <c r="F689" s="204" t="s">
        <v>2009</v>
      </c>
      <c r="H689" s="205">
        <v>47.6</v>
      </c>
      <c r="I689" s="206"/>
      <c r="J689" s="206"/>
      <c r="M689" s="201"/>
      <c r="N689" s="207"/>
      <c r="O689" s="208"/>
      <c r="P689" s="208"/>
      <c r="Q689" s="208"/>
      <c r="R689" s="208"/>
      <c r="S689" s="208"/>
      <c r="T689" s="208"/>
      <c r="U689" s="208"/>
      <c r="V689" s="208"/>
      <c r="W689" s="208"/>
      <c r="X689" s="209"/>
      <c r="AT689" s="203" t="s">
        <v>348</v>
      </c>
      <c r="AU689" s="203" t="s">
        <v>96</v>
      </c>
      <c r="AV689" s="13" t="s">
        <v>96</v>
      </c>
      <c r="AW689" s="13" t="s">
        <v>4</v>
      </c>
      <c r="AX689" s="13" t="s">
        <v>83</v>
      </c>
      <c r="AY689" s="203" t="s">
        <v>329</v>
      </c>
    </row>
    <row r="690" spans="2:51" s="13" customFormat="1" ht="11.25">
      <c r="B690" s="201"/>
      <c r="D690" s="202" t="s">
        <v>348</v>
      </c>
      <c r="E690" s="203" t="s">
        <v>1</v>
      </c>
      <c r="F690" s="204" t="s">
        <v>2010</v>
      </c>
      <c r="H690" s="205">
        <v>10.28</v>
      </c>
      <c r="I690" s="206"/>
      <c r="J690" s="206"/>
      <c r="M690" s="201"/>
      <c r="N690" s="207"/>
      <c r="O690" s="208"/>
      <c r="P690" s="208"/>
      <c r="Q690" s="208"/>
      <c r="R690" s="208"/>
      <c r="S690" s="208"/>
      <c r="T690" s="208"/>
      <c r="U690" s="208"/>
      <c r="V690" s="208"/>
      <c r="W690" s="208"/>
      <c r="X690" s="209"/>
      <c r="AT690" s="203" t="s">
        <v>348</v>
      </c>
      <c r="AU690" s="203" t="s">
        <v>96</v>
      </c>
      <c r="AV690" s="13" t="s">
        <v>96</v>
      </c>
      <c r="AW690" s="13" t="s">
        <v>4</v>
      </c>
      <c r="AX690" s="13" t="s">
        <v>83</v>
      </c>
      <c r="AY690" s="203" t="s">
        <v>329</v>
      </c>
    </row>
    <row r="691" spans="2:51" s="13" customFormat="1" ht="11.25">
      <c r="B691" s="201"/>
      <c r="D691" s="202" t="s">
        <v>348</v>
      </c>
      <c r="E691" s="203" t="s">
        <v>1</v>
      </c>
      <c r="F691" s="204" t="s">
        <v>2011</v>
      </c>
      <c r="H691" s="205">
        <v>46.26</v>
      </c>
      <c r="I691" s="206"/>
      <c r="J691" s="206"/>
      <c r="M691" s="201"/>
      <c r="N691" s="207"/>
      <c r="O691" s="208"/>
      <c r="P691" s="208"/>
      <c r="Q691" s="208"/>
      <c r="R691" s="208"/>
      <c r="S691" s="208"/>
      <c r="T691" s="208"/>
      <c r="U691" s="208"/>
      <c r="V691" s="208"/>
      <c r="W691" s="208"/>
      <c r="X691" s="209"/>
      <c r="AT691" s="203" t="s">
        <v>348</v>
      </c>
      <c r="AU691" s="203" t="s">
        <v>96</v>
      </c>
      <c r="AV691" s="13" t="s">
        <v>96</v>
      </c>
      <c r="AW691" s="13" t="s">
        <v>4</v>
      </c>
      <c r="AX691" s="13" t="s">
        <v>83</v>
      </c>
      <c r="AY691" s="203" t="s">
        <v>329</v>
      </c>
    </row>
    <row r="692" spans="2:51" s="13" customFormat="1" ht="11.25">
      <c r="B692" s="201"/>
      <c r="D692" s="202" t="s">
        <v>348</v>
      </c>
      <c r="E692" s="203" t="s">
        <v>1</v>
      </c>
      <c r="F692" s="204" t="s">
        <v>2012</v>
      </c>
      <c r="H692" s="205">
        <v>90.1</v>
      </c>
      <c r="I692" s="206"/>
      <c r="J692" s="206"/>
      <c r="M692" s="201"/>
      <c r="N692" s="207"/>
      <c r="O692" s="208"/>
      <c r="P692" s="208"/>
      <c r="Q692" s="208"/>
      <c r="R692" s="208"/>
      <c r="S692" s="208"/>
      <c r="T692" s="208"/>
      <c r="U692" s="208"/>
      <c r="V692" s="208"/>
      <c r="W692" s="208"/>
      <c r="X692" s="209"/>
      <c r="AT692" s="203" t="s">
        <v>348</v>
      </c>
      <c r="AU692" s="203" t="s">
        <v>96</v>
      </c>
      <c r="AV692" s="13" t="s">
        <v>96</v>
      </c>
      <c r="AW692" s="13" t="s">
        <v>4</v>
      </c>
      <c r="AX692" s="13" t="s">
        <v>83</v>
      </c>
      <c r="AY692" s="203" t="s">
        <v>329</v>
      </c>
    </row>
    <row r="693" spans="2:51" s="13" customFormat="1" ht="11.25">
      <c r="B693" s="201"/>
      <c r="D693" s="202" t="s">
        <v>348</v>
      </c>
      <c r="E693" s="203" t="s">
        <v>1</v>
      </c>
      <c r="F693" s="204" t="s">
        <v>2013</v>
      </c>
      <c r="H693" s="205">
        <v>80.430000000000007</v>
      </c>
      <c r="I693" s="206"/>
      <c r="J693" s="206"/>
      <c r="M693" s="201"/>
      <c r="N693" s="207"/>
      <c r="O693" s="208"/>
      <c r="P693" s="208"/>
      <c r="Q693" s="208"/>
      <c r="R693" s="208"/>
      <c r="S693" s="208"/>
      <c r="T693" s="208"/>
      <c r="U693" s="208"/>
      <c r="V693" s="208"/>
      <c r="W693" s="208"/>
      <c r="X693" s="209"/>
      <c r="AT693" s="203" t="s">
        <v>348</v>
      </c>
      <c r="AU693" s="203" t="s">
        <v>96</v>
      </c>
      <c r="AV693" s="13" t="s">
        <v>96</v>
      </c>
      <c r="AW693" s="13" t="s">
        <v>4</v>
      </c>
      <c r="AX693" s="13" t="s">
        <v>83</v>
      </c>
      <c r="AY693" s="203" t="s">
        <v>329</v>
      </c>
    </row>
    <row r="694" spans="2:51" s="13" customFormat="1" ht="11.25">
      <c r="B694" s="201"/>
      <c r="D694" s="202" t="s">
        <v>348</v>
      </c>
      <c r="E694" s="203" t="s">
        <v>1</v>
      </c>
      <c r="F694" s="204" t="s">
        <v>2014</v>
      </c>
      <c r="H694" s="205">
        <v>67.34</v>
      </c>
      <c r="I694" s="206"/>
      <c r="J694" s="206"/>
      <c r="M694" s="201"/>
      <c r="N694" s="207"/>
      <c r="O694" s="208"/>
      <c r="P694" s="208"/>
      <c r="Q694" s="208"/>
      <c r="R694" s="208"/>
      <c r="S694" s="208"/>
      <c r="T694" s="208"/>
      <c r="U694" s="208"/>
      <c r="V694" s="208"/>
      <c r="W694" s="208"/>
      <c r="X694" s="209"/>
      <c r="AT694" s="203" t="s">
        <v>348</v>
      </c>
      <c r="AU694" s="203" t="s">
        <v>96</v>
      </c>
      <c r="AV694" s="13" t="s">
        <v>96</v>
      </c>
      <c r="AW694" s="13" t="s">
        <v>4</v>
      </c>
      <c r="AX694" s="13" t="s">
        <v>83</v>
      </c>
      <c r="AY694" s="203" t="s">
        <v>329</v>
      </c>
    </row>
    <row r="695" spans="2:51" s="13" customFormat="1" ht="11.25">
      <c r="B695" s="201"/>
      <c r="D695" s="202" t="s">
        <v>348</v>
      </c>
      <c r="E695" s="203" t="s">
        <v>1</v>
      </c>
      <c r="F695" s="204" t="s">
        <v>2015</v>
      </c>
      <c r="H695" s="205">
        <v>110.53</v>
      </c>
      <c r="I695" s="206"/>
      <c r="J695" s="206"/>
      <c r="M695" s="201"/>
      <c r="N695" s="207"/>
      <c r="O695" s="208"/>
      <c r="P695" s="208"/>
      <c r="Q695" s="208"/>
      <c r="R695" s="208"/>
      <c r="S695" s="208"/>
      <c r="T695" s="208"/>
      <c r="U695" s="208"/>
      <c r="V695" s="208"/>
      <c r="W695" s="208"/>
      <c r="X695" s="209"/>
      <c r="AT695" s="203" t="s">
        <v>348</v>
      </c>
      <c r="AU695" s="203" t="s">
        <v>96</v>
      </c>
      <c r="AV695" s="13" t="s">
        <v>96</v>
      </c>
      <c r="AW695" s="13" t="s">
        <v>4</v>
      </c>
      <c r="AX695" s="13" t="s">
        <v>83</v>
      </c>
      <c r="AY695" s="203" t="s">
        <v>329</v>
      </c>
    </row>
    <row r="696" spans="2:51" s="13" customFormat="1" ht="11.25">
      <c r="B696" s="201"/>
      <c r="D696" s="202" t="s">
        <v>348</v>
      </c>
      <c r="E696" s="203" t="s">
        <v>1</v>
      </c>
      <c r="F696" s="204" t="s">
        <v>2016</v>
      </c>
      <c r="H696" s="205">
        <v>237.16</v>
      </c>
      <c r="I696" s="206"/>
      <c r="J696" s="206"/>
      <c r="M696" s="201"/>
      <c r="N696" s="207"/>
      <c r="O696" s="208"/>
      <c r="P696" s="208"/>
      <c r="Q696" s="208"/>
      <c r="R696" s="208"/>
      <c r="S696" s="208"/>
      <c r="T696" s="208"/>
      <c r="U696" s="208"/>
      <c r="V696" s="208"/>
      <c r="W696" s="208"/>
      <c r="X696" s="209"/>
      <c r="AT696" s="203" t="s">
        <v>348</v>
      </c>
      <c r="AU696" s="203" t="s">
        <v>96</v>
      </c>
      <c r="AV696" s="13" t="s">
        <v>96</v>
      </c>
      <c r="AW696" s="13" t="s">
        <v>4</v>
      </c>
      <c r="AX696" s="13" t="s">
        <v>83</v>
      </c>
      <c r="AY696" s="203" t="s">
        <v>329</v>
      </c>
    </row>
    <row r="697" spans="2:51" s="13" customFormat="1" ht="11.25">
      <c r="B697" s="201"/>
      <c r="D697" s="202" t="s">
        <v>348</v>
      </c>
      <c r="E697" s="203" t="s">
        <v>1</v>
      </c>
      <c r="F697" s="204" t="s">
        <v>2017</v>
      </c>
      <c r="H697" s="205">
        <v>211.68</v>
      </c>
      <c r="I697" s="206"/>
      <c r="J697" s="206"/>
      <c r="M697" s="201"/>
      <c r="N697" s="207"/>
      <c r="O697" s="208"/>
      <c r="P697" s="208"/>
      <c r="Q697" s="208"/>
      <c r="R697" s="208"/>
      <c r="S697" s="208"/>
      <c r="T697" s="208"/>
      <c r="U697" s="208"/>
      <c r="V697" s="208"/>
      <c r="W697" s="208"/>
      <c r="X697" s="209"/>
      <c r="AT697" s="203" t="s">
        <v>348</v>
      </c>
      <c r="AU697" s="203" t="s">
        <v>96</v>
      </c>
      <c r="AV697" s="13" t="s">
        <v>96</v>
      </c>
      <c r="AW697" s="13" t="s">
        <v>4</v>
      </c>
      <c r="AX697" s="13" t="s">
        <v>83</v>
      </c>
      <c r="AY697" s="203" t="s">
        <v>329</v>
      </c>
    </row>
    <row r="698" spans="2:51" s="13" customFormat="1" ht="11.25">
      <c r="B698" s="201"/>
      <c r="D698" s="202" t="s">
        <v>348</v>
      </c>
      <c r="E698" s="203" t="s">
        <v>1</v>
      </c>
      <c r="F698" s="204" t="s">
        <v>2018</v>
      </c>
      <c r="H698" s="205">
        <v>51.8</v>
      </c>
      <c r="I698" s="206"/>
      <c r="J698" s="206"/>
      <c r="M698" s="201"/>
      <c r="N698" s="207"/>
      <c r="O698" s="208"/>
      <c r="P698" s="208"/>
      <c r="Q698" s="208"/>
      <c r="R698" s="208"/>
      <c r="S698" s="208"/>
      <c r="T698" s="208"/>
      <c r="U698" s="208"/>
      <c r="V698" s="208"/>
      <c r="W698" s="208"/>
      <c r="X698" s="209"/>
      <c r="AT698" s="203" t="s">
        <v>348</v>
      </c>
      <c r="AU698" s="203" t="s">
        <v>96</v>
      </c>
      <c r="AV698" s="13" t="s">
        <v>96</v>
      </c>
      <c r="AW698" s="13" t="s">
        <v>4</v>
      </c>
      <c r="AX698" s="13" t="s">
        <v>83</v>
      </c>
      <c r="AY698" s="203" t="s">
        <v>329</v>
      </c>
    </row>
    <row r="699" spans="2:51" s="13" customFormat="1" ht="11.25">
      <c r="B699" s="201"/>
      <c r="D699" s="202" t="s">
        <v>348</v>
      </c>
      <c r="E699" s="203" t="s">
        <v>1</v>
      </c>
      <c r="F699" s="204" t="s">
        <v>2019</v>
      </c>
      <c r="H699" s="205">
        <v>60.2</v>
      </c>
      <c r="I699" s="206"/>
      <c r="J699" s="206"/>
      <c r="M699" s="201"/>
      <c r="N699" s="207"/>
      <c r="O699" s="208"/>
      <c r="P699" s="208"/>
      <c r="Q699" s="208"/>
      <c r="R699" s="208"/>
      <c r="S699" s="208"/>
      <c r="T699" s="208"/>
      <c r="U699" s="208"/>
      <c r="V699" s="208"/>
      <c r="W699" s="208"/>
      <c r="X699" s="209"/>
      <c r="AT699" s="203" t="s">
        <v>348</v>
      </c>
      <c r="AU699" s="203" t="s">
        <v>96</v>
      </c>
      <c r="AV699" s="13" t="s">
        <v>96</v>
      </c>
      <c r="AW699" s="13" t="s">
        <v>4</v>
      </c>
      <c r="AX699" s="13" t="s">
        <v>83</v>
      </c>
      <c r="AY699" s="203" t="s">
        <v>329</v>
      </c>
    </row>
    <row r="700" spans="2:51" s="13" customFormat="1" ht="11.25">
      <c r="B700" s="201"/>
      <c r="D700" s="202" t="s">
        <v>348</v>
      </c>
      <c r="E700" s="203" t="s">
        <v>1</v>
      </c>
      <c r="F700" s="204" t="s">
        <v>2020</v>
      </c>
      <c r="H700" s="205">
        <v>122.05</v>
      </c>
      <c r="I700" s="206"/>
      <c r="J700" s="206"/>
      <c r="M700" s="201"/>
      <c r="N700" s="207"/>
      <c r="O700" s="208"/>
      <c r="P700" s="208"/>
      <c r="Q700" s="208"/>
      <c r="R700" s="208"/>
      <c r="S700" s="208"/>
      <c r="T700" s="208"/>
      <c r="U700" s="208"/>
      <c r="V700" s="208"/>
      <c r="W700" s="208"/>
      <c r="X700" s="209"/>
      <c r="AT700" s="203" t="s">
        <v>348</v>
      </c>
      <c r="AU700" s="203" t="s">
        <v>96</v>
      </c>
      <c r="AV700" s="13" t="s">
        <v>96</v>
      </c>
      <c r="AW700" s="13" t="s">
        <v>4</v>
      </c>
      <c r="AX700" s="13" t="s">
        <v>83</v>
      </c>
      <c r="AY700" s="203" t="s">
        <v>329</v>
      </c>
    </row>
    <row r="701" spans="2:51" s="13" customFormat="1" ht="11.25">
      <c r="B701" s="201"/>
      <c r="D701" s="202" t="s">
        <v>348</v>
      </c>
      <c r="E701" s="203" t="s">
        <v>1</v>
      </c>
      <c r="F701" s="204" t="s">
        <v>2021</v>
      </c>
      <c r="H701" s="205">
        <v>79.52</v>
      </c>
      <c r="I701" s="206"/>
      <c r="J701" s="206"/>
      <c r="M701" s="201"/>
      <c r="N701" s="207"/>
      <c r="O701" s="208"/>
      <c r="P701" s="208"/>
      <c r="Q701" s="208"/>
      <c r="R701" s="208"/>
      <c r="S701" s="208"/>
      <c r="T701" s="208"/>
      <c r="U701" s="208"/>
      <c r="V701" s="208"/>
      <c r="W701" s="208"/>
      <c r="X701" s="209"/>
      <c r="AT701" s="203" t="s">
        <v>348</v>
      </c>
      <c r="AU701" s="203" t="s">
        <v>96</v>
      </c>
      <c r="AV701" s="13" t="s">
        <v>96</v>
      </c>
      <c r="AW701" s="13" t="s">
        <v>4</v>
      </c>
      <c r="AX701" s="13" t="s">
        <v>83</v>
      </c>
      <c r="AY701" s="203" t="s">
        <v>329</v>
      </c>
    </row>
    <row r="702" spans="2:51" s="13" customFormat="1" ht="11.25">
      <c r="B702" s="201"/>
      <c r="D702" s="202" t="s">
        <v>348</v>
      </c>
      <c r="E702" s="203" t="s">
        <v>1</v>
      </c>
      <c r="F702" s="204" t="s">
        <v>2022</v>
      </c>
      <c r="H702" s="205">
        <v>96.56</v>
      </c>
      <c r="I702" s="206"/>
      <c r="J702" s="206"/>
      <c r="M702" s="201"/>
      <c r="N702" s="207"/>
      <c r="O702" s="208"/>
      <c r="P702" s="208"/>
      <c r="Q702" s="208"/>
      <c r="R702" s="208"/>
      <c r="S702" s="208"/>
      <c r="T702" s="208"/>
      <c r="U702" s="208"/>
      <c r="V702" s="208"/>
      <c r="W702" s="208"/>
      <c r="X702" s="209"/>
      <c r="AT702" s="203" t="s">
        <v>348</v>
      </c>
      <c r="AU702" s="203" t="s">
        <v>96</v>
      </c>
      <c r="AV702" s="13" t="s">
        <v>96</v>
      </c>
      <c r="AW702" s="13" t="s">
        <v>4</v>
      </c>
      <c r="AX702" s="13" t="s">
        <v>83</v>
      </c>
      <c r="AY702" s="203" t="s">
        <v>329</v>
      </c>
    </row>
    <row r="703" spans="2:51" s="13" customFormat="1" ht="11.25">
      <c r="B703" s="201"/>
      <c r="D703" s="202" t="s">
        <v>348</v>
      </c>
      <c r="E703" s="203" t="s">
        <v>1</v>
      </c>
      <c r="F703" s="204" t="s">
        <v>2023</v>
      </c>
      <c r="H703" s="205">
        <v>62.48</v>
      </c>
      <c r="I703" s="206"/>
      <c r="J703" s="206"/>
      <c r="M703" s="201"/>
      <c r="N703" s="207"/>
      <c r="O703" s="208"/>
      <c r="P703" s="208"/>
      <c r="Q703" s="208"/>
      <c r="R703" s="208"/>
      <c r="S703" s="208"/>
      <c r="T703" s="208"/>
      <c r="U703" s="208"/>
      <c r="V703" s="208"/>
      <c r="W703" s="208"/>
      <c r="X703" s="209"/>
      <c r="AT703" s="203" t="s">
        <v>348</v>
      </c>
      <c r="AU703" s="203" t="s">
        <v>96</v>
      </c>
      <c r="AV703" s="13" t="s">
        <v>96</v>
      </c>
      <c r="AW703" s="13" t="s">
        <v>4</v>
      </c>
      <c r="AX703" s="13" t="s">
        <v>83</v>
      </c>
      <c r="AY703" s="203" t="s">
        <v>329</v>
      </c>
    </row>
    <row r="704" spans="2:51" s="13" customFormat="1" ht="11.25">
      <c r="B704" s="201"/>
      <c r="D704" s="202" t="s">
        <v>348</v>
      </c>
      <c r="E704" s="203" t="s">
        <v>1</v>
      </c>
      <c r="F704" s="204" t="s">
        <v>2024</v>
      </c>
      <c r="H704" s="205">
        <v>22.72</v>
      </c>
      <c r="I704" s="206"/>
      <c r="J704" s="206"/>
      <c r="M704" s="201"/>
      <c r="N704" s="207"/>
      <c r="O704" s="208"/>
      <c r="P704" s="208"/>
      <c r="Q704" s="208"/>
      <c r="R704" s="208"/>
      <c r="S704" s="208"/>
      <c r="T704" s="208"/>
      <c r="U704" s="208"/>
      <c r="V704" s="208"/>
      <c r="W704" s="208"/>
      <c r="X704" s="209"/>
      <c r="AT704" s="203" t="s">
        <v>348</v>
      </c>
      <c r="AU704" s="203" t="s">
        <v>96</v>
      </c>
      <c r="AV704" s="13" t="s">
        <v>96</v>
      </c>
      <c r="AW704" s="13" t="s">
        <v>4</v>
      </c>
      <c r="AX704" s="13" t="s">
        <v>83</v>
      </c>
      <c r="AY704" s="203" t="s">
        <v>329</v>
      </c>
    </row>
    <row r="705" spans="1:65" s="13" customFormat="1" ht="11.25">
      <c r="B705" s="201"/>
      <c r="D705" s="202" t="s">
        <v>348</v>
      </c>
      <c r="E705" s="203" t="s">
        <v>1</v>
      </c>
      <c r="F705" s="204" t="s">
        <v>2025</v>
      </c>
      <c r="H705" s="205">
        <v>71</v>
      </c>
      <c r="I705" s="206"/>
      <c r="J705" s="206"/>
      <c r="M705" s="201"/>
      <c r="N705" s="207"/>
      <c r="O705" s="208"/>
      <c r="P705" s="208"/>
      <c r="Q705" s="208"/>
      <c r="R705" s="208"/>
      <c r="S705" s="208"/>
      <c r="T705" s="208"/>
      <c r="U705" s="208"/>
      <c r="V705" s="208"/>
      <c r="W705" s="208"/>
      <c r="X705" s="209"/>
      <c r="AT705" s="203" t="s">
        <v>348</v>
      </c>
      <c r="AU705" s="203" t="s">
        <v>96</v>
      </c>
      <c r="AV705" s="13" t="s">
        <v>96</v>
      </c>
      <c r="AW705" s="13" t="s">
        <v>4</v>
      </c>
      <c r="AX705" s="13" t="s">
        <v>83</v>
      </c>
      <c r="AY705" s="203" t="s">
        <v>329</v>
      </c>
    </row>
    <row r="706" spans="1:65" s="15" customFormat="1" ht="11.25">
      <c r="B706" s="217"/>
      <c r="D706" s="202" t="s">
        <v>348</v>
      </c>
      <c r="E706" s="218" t="s">
        <v>1</v>
      </c>
      <c r="F706" s="219" t="s">
        <v>380</v>
      </c>
      <c r="H706" s="220">
        <v>2322.39</v>
      </c>
      <c r="I706" s="221"/>
      <c r="J706" s="221"/>
      <c r="M706" s="217"/>
      <c r="N706" s="222"/>
      <c r="O706" s="223"/>
      <c r="P706" s="223"/>
      <c r="Q706" s="223"/>
      <c r="R706" s="223"/>
      <c r="S706" s="223"/>
      <c r="T706" s="223"/>
      <c r="U706" s="223"/>
      <c r="V706" s="223"/>
      <c r="W706" s="223"/>
      <c r="X706" s="224"/>
      <c r="AT706" s="218" t="s">
        <v>348</v>
      </c>
      <c r="AU706" s="218" t="s">
        <v>96</v>
      </c>
      <c r="AV706" s="15" t="s">
        <v>335</v>
      </c>
      <c r="AW706" s="15" t="s">
        <v>4</v>
      </c>
      <c r="AX706" s="15" t="s">
        <v>90</v>
      </c>
      <c r="AY706" s="218" t="s">
        <v>329</v>
      </c>
    </row>
    <row r="707" spans="1:65" s="13" customFormat="1" ht="11.25">
      <c r="B707" s="201"/>
      <c r="D707" s="202" t="s">
        <v>348</v>
      </c>
      <c r="F707" s="204" t="s">
        <v>2026</v>
      </c>
      <c r="H707" s="205">
        <v>2415.2860000000001</v>
      </c>
      <c r="I707" s="206"/>
      <c r="J707" s="206"/>
      <c r="M707" s="201"/>
      <c r="N707" s="207"/>
      <c r="O707" s="208"/>
      <c r="P707" s="208"/>
      <c r="Q707" s="208"/>
      <c r="R707" s="208"/>
      <c r="S707" s="208"/>
      <c r="T707" s="208"/>
      <c r="U707" s="208"/>
      <c r="V707" s="208"/>
      <c r="W707" s="208"/>
      <c r="X707" s="209"/>
      <c r="AT707" s="203" t="s">
        <v>348</v>
      </c>
      <c r="AU707" s="203" t="s">
        <v>96</v>
      </c>
      <c r="AV707" s="13" t="s">
        <v>96</v>
      </c>
      <c r="AW707" s="13" t="s">
        <v>3</v>
      </c>
      <c r="AX707" s="13" t="s">
        <v>90</v>
      </c>
      <c r="AY707" s="203" t="s">
        <v>329</v>
      </c>
    </row>
    <row r="708" spans="1:65" s="2" customFormat="1" ht="33" customHeight="1">
      <c r="A708" s="37"/>
      <c r="B708" s="153"/>
      <c r="C708" s="187" t="s">
        <v>1277</v>
      </c>
      <c r="D708" s="187" t="s">
        <v>331</v>
      </c>
      <c r="E708" s="188" t="s">
        <v>1181</v>
      </c>
      <c r="F708" s="189" t="s">
        <v>1182</v>
      </c>
      <c r="G708" s="190" t="s">
        <v>646</v>
      </c>
      <c r="H708" s="191">
        <v>29</v>
      </c>
      <c r="I708" s="192"/>
      <c r="J708" s="192"/>
      <c r="K708" s="191">
        <f>ROUND(P708*H708,3)</f>
        <v>0</v>
      </c>
      <c r="L708" s="193"/>
      <c r="M708" s="38"/>
      <c r="N708" s="194" t="s">
        <v>1</v>
      </c>
      <c r="O708" s="195" t="s">
        <v>47</v>
      </c>
      <c r="P708" s="196">
        <f>I708+J708</f>
        <v>0</v>
      </c>
      <c r="Q708" s="196">
        <f>ROUND(I708*H708,3)</f>
        <v>0</v>
      </c>
      <c r="R708" s="196">
        <f>ROUND(J708*H708,3)</f>
        <v>0</v>
      </c>
      <c r="S708" s="66"/>
      <c r="T708" s="197">
        <f>S708*H708</f>
        <v>0</v>
      </c>
      <c r="U708" s="197">
        <v>0</v>
      </c>
      <c r="V708" s="197">
        <f>U708*H708</f>
        <v>0</v>
      </c>
      <c r="W708" s="197">
        <v>0</v>
      </c>
      <c r="X708" s="198">
        <f>W708*H708</f>
        <v>0</v>
      </c>
      <c r="Y708" s="37"/>
      <c r="Z708" s="37"/>
      <c r="AA708" s="37"/>
      <c r="AB708" s="37"/>
      <c r="AC708" s="37"/>
      <c r="AD708" s="37"/>
      <c r="AE708" s="37"/>
      <c r="AR708" s="199" t="s">
        <v>464</v>
      </c>
      <c r="AT708" s="199" t="s">
        <v>331</v>
      </c>
      <c r="AU708" s="199" t="s">
        <v>96</v>
      </c>
      <c r="AY708" s="19" t="s">
        <v>329</v>
      </c>
      <c r="BE708" s="115">
        <f>IF(O708="základná",K708,0)</f>
        <v>0</v>
      </c>
      <c r="BF708" s="115">
        <f>IF(O708="znížená",K708,0)</f>
        <v>0</v>
      </c>
      <c r="BG708" s="115">
        <f>IF(O708="zákl. prenesená",K708,0)</f>
        <v>0</v>
      </c>
      <c r="BH708" s="115">
        <f>IF(O708="zníž. prenesená",K708,0)</f>
        <v>0</v>
      </c>
      <c r="BI708" s="115">
        <f>IF(O708="nulová",K708,0)</f>
        <v>0</v>
      </c>
      <c r="BJ708" s="19" t="s">
        <v>96</v>
      </c>
      <c r="BK708" s="200">
        <f>ROUND(P708*H708,3)</f>
        <v>0</v>
      </c>
      <c r="BL708" s="19" t="s">
        <v>464</v>
      </c>
      <c r="BM708" s="199" t="s">
        <v>2027</v>
      </c>
    </row>
    <row r="709" spans="1:65" s="13" customFormat="1" ht="11.25">
      <c r="B709" s="201"/>
      <c r="D709" s="202" t="s">
        <v>348</v>
      </c>
      <c r="E709" s="203" t="s">
        <v>1</v>
      </c>
      <c r="F709" s="204" t="s">
        <v>2028</v>
      </c>
      <c r="H709" s="205">
        <v>29</v>
      </c>
      <c r="I709" s="206"/>
      <c r="J709" s="206"/>
      <c r="M709" s="201"/>
      <c r="N709" s="207"/>
      <c r="O709" s="208"/>
      <c r="P709" s="208"/>
      <c r="Q709" s="208"/>
      <c r="R709" s="208"/>
      <c r="S709" s="208"/>
      <c r="T709" s="208"/>
      <c r="U709" s="208"/>
      <c r="V709" s="208"/>
      <c r="W709" s="208"/>
      <c r="X709" s="209"/>
      <c r="AT709" s="203" t="s">
        <v>348</v>
      </c>
      <c r="AU709" s="203" t="s">
        <v>96</v>
      </c>
      <c r="AV709" s="13" t="s">
        <v>96</v>
      </c>
      <c r="AW709" s="13" t="s">
        <v>4</v>
      </c>
      <c r="AX709" s="13" t="s">
        <v>90</v>
      </c>
      <c r="AY709" s="203" t="s">
        <v>329</v>
      </c>
    </row>
    <row r="710" spans="1:65" s="2" customFormat="1" ht="24.2" customHeight="1">
      <c r="A710" s="37"/>
      <c r="B710" s="153"/>
      <c r="C710" s="233" t="s">
        <v>1281</v>
      </c>
      <c r="D710" s="233" t="s">
        <v>483</v>
      </c>
      <c r="E710" s="234" t="s">
        <v>1185</v>
      </c>
      <c r="F710" s="235" t="s">
        <v>1186</v>
      </c>
      <c r="G710" s="236" t="s">
        <v>646</v>
      </c>
      <c r="H710" s="237">
        <v>29</v>
      </c>
      <c r="I710" s="238"/>
      <c r="J710" s="239"/>
      <c r="K710" s="237">
        <f t="shared" ref="K710:K719" si="6">ROUND(P710*H710,3)</f>
        <v>0</v>
      </c>
      <c r="L710" s="239"/>
      <c r="M710" s="240"/>
      <c r="N710" s="241" t="s">
        <v>1</v>
      </c>
      <c r="O710" s="195" t="s">
        <v>47</v>
      </c>
      <c r="P710" s="196">
        <f t="shared" ref="P710:P719" si="7">I710+J710</f>
        <v>0</v>
      </c>
      <c r="Q710" s="196">
        <f t="shared" ref="Q710:Q719" si="8">ROUND(I710*H710,3)</f>
        <v>0</v>
      </c>
      <c r="R710" s="196">
        <f t="shared" ref="R710:R719" si="9">ROUND(J710*H710,3)</f>
        <v>0</v>
      </c>
      <c r="S710" s="66"/>
      <c r="T710" s="197">
        <f t="shared" ref="T710:T719" si="10">S710*H710</f>
        <v>0</v>
      </c>
      <c r="U710" s="197">
        <v>1E-3</v>
      </c>
      <c r="V710" s="197">
        <f t="shared" ref="V710:V719" si="11">U710*H710</f>
        <v>2.9000000000000001E-2</v>
      </c>
      <c r="W710" s="197">
        <v>0</v>
      </c>
      <c r="X710" s="198">
        <f t="shared" ref="X710:X719" si="12">W710*H710</f>
        <v>0</v>
      </c>
      <c r="Y710" s="37"/>
      <c r="Z710" s="37"/>
      <c r="AA710" s="37"/>
      <c r="AB710" s="37"/>
      <c r="AC710" s="37"/>
      <c r="AD710" s="37"/>
      <c r="AE710" s="37"/>
      <c r="AR710" s="199" t="s">
        <v>595</v>
      </c>
      <c r="AT710" s="199" t="s">
        <v>483</v>
      </c>
      <c r="AU710" s="199" t="s">
        <v>96</v>
      </c>
      <c r="AY710" s="19" t="s">
        <v>329</v>
      </c>
      <c r="BE710" s="115">
        <f t="shared" ref="BE710:BE719" si="13">IF(O710="základná",K710,0)</f>
        <v>0</v>
      </c>
      <c r="BF710" s="115">
        <f t="shared" ref="BF710:BF719" si="14">IF(O710="znížená",K710,0)</f>
        <v>0</v>
      </c>
      <c r="BG710" s="115">
        <f t="shared" ref="BG710:BG719" si="15">IF(O710="zákl. prenesená",K710,0)</f>
        <v>0</v>
      </c>
      <c r="BH710" s="115">
        <f t="shared" ref="BH710:BH719" si="16">IF(O710="zníž. prenesená",K710,0)</f>
        <v>0</v>
      </c>
      <c r="BI710" s="115">
        <f t="shared" ref="BI710:BI719" si="17">IF(O710="nulová",K710,0)</f>
        <v>0</v>
      </c>
      <c r="BJ710" s="19" t="s">
        <v>96</v>
      </c>
      <c r="BK710" s="200">
        <f t="shared" ref="BK710:BK719" si="18">ROUND(P710*H710,3)</f>
        <v>0</v>
      </c>
      <c r="BL710" s="19" t="s">
        <v>464</v>
      </c>
      <c r="BM710" s="199" t="s">
        <v>2029</v>
      </c>
    </row>
    <row r="711" spans="1:65" s="2" customFormat="1" ht="24.2" customHeight="1">
      <c r="A711" s="37"/>
      <c r="B711" s="153"/>
      <c r="C711" s="233" t="s">
        <v>1287</v>
      </c>
      <c r="D711" s="233" t="s">
        <v>483</v>
      </c>
      <c r="E711" s="234" t="s">
        <v>2030</v>
      </c>
      <c r="F711" s="235" t="s">
        <v>1190</v>
      </c>
      <c r="G711" s="236" t="s">
        <v>646</v>
      </c>
      <c r="H711" s="237">
        <v>9</v>
      </c>
      <c r="I711" s="238"/>
      <c r="J711" s="239"/>
      <c r="K711" s="237">
        <f t="shared" si="6"/>
        <v>0</v>
      </c>
      <c r="L711" s="239"/>
      <c r="M711" s="240"/>
      <c r="N711" s="241" t="s">
        <v>1</v>
      </c>
      <c r="O711" s="195" t="s">
        <v>47</v>
      </c>
      <c r="P711" s="196">
        <f t="shared" si="7"/>
        <v>0</v>
      </c>
      <c r="Q711" s="196">
        <f t="shared" si="8"/>
        <v>0</v>
      </c>
      <c r="R711" s="196">
        <f t="shared" si="9"/>
        <v>0</v>
      </c>
      <c r="S711" s="66"/>
      <c r="T711" s="197">
        <f t="shared" si="10"/>
        <v>0</v>
      </c>
      <c r="U711" s="197">
        <v>2.5000000000000001E-2</v>
      </c>
      <c r="V711" s="197">
        <f t="shared" si="11"/>
        <v>0.22500000000000001</v>
      </c>
      <c r="W711" s="197">
        <v>0</v>
      </c>
      <c r="X711" s="198">
        <f t="shared" si="12"/>
        <v>0</v>
      </c>
      <c r="Y711" s="37"/>
      <c r="Z711" s="37"/>
      <c r="AA711" s="37"/>
      <c r="AB711" s="37"/>
      <c r="AC711" s="37"/>
      <c r="AD711" s="37"/>
      <c r="AE711" s="37"/>
      <c r="AR711" s="199" t="s">
        <v>595</v>
      </c>
      <c r="AT711" s="199" t="s">
        <v>483</v>
      </c>
      <c r="AU711" s="199" t="s">
        <v>96</v>
      </c>
      <c r="AY711" s="19" t="s">
        <v>329</v>
      </c>
      <c r="BE711" s="115">
        <f t="shared" si="13"/>
        <v>0</v>
      </c>
      <c r="BF711" s="115">
        <f t="shared" si="14"/>
        <v>0</v>
      </c>
      <c r="BG711" s="115">
        <f t="shared" si="15"/>
        <v>0</v>
      </c>
      <c r="BH711" s="115">
        <f t="shared" si="16"/>
        <v>0</v>
      </c>
      <c r="BI711" s="115">
        <f t="shared" si="17"/>
        <v>0</v>
      </c>
      <c r="BJ711" s="19" t="s">
        <v>96</v>
      </c>
      <c r="BK711" s="200">
        <f t="shared" si="18"/>
        <v>0</v>
      </c>
      <c r="BL711" s="19" t="s">
        <v>464</v>
      </c>
      <c r="BM711" s="199" t="s">
        <v>2031</v>
      </c>
    </row>
    <row r="712" spans="1:65" s="2" customFormat="1" ht="24.2" customHeight="1">
      <c r="A712" s="37"/>
      <c r="B712" s="153"/>
      <c r="C712" s="233" t="s">
        <v>1291</v>
      </c>
      <c r="D712" s="233" t="s">
        <v>483</v>
      </c>
      <c r="E712" s="234" t="s">
        <v>2032</v>
      </c>
      <c r="F712" s="235" t="s">
        <v>2033</v>
      </c>
      <c r="G712" s="236" t="s">
        <v>646</v>
      </c>
      <c r="H712" s="237">
        <v>16</v>
      </c>
      <c r="I712" s="238"/>
      <c r="J712" s="239"/>
      <c r="K712" s="237">
        <f t="shared" si="6"/>
        <v>0</v>
      </c>
      <c r="L712" s="239"/>
      <c r="M712" s="240"/>
      <c r="N712" s="241" t="s">
        <v>1</v>
      </c>
      <c r="O712" s="195" t="s">
        <v>47</v>
      </c>
      <c r="P712" s="196">
        <f t="shared" si="7"/>
        <v>0</v>
      </c>
      <c r="Q712" s="196">
        <f t="shared" si="8"/>
        <v>0</v>
      </c>
      <c r="R712" s="196">
        <f t="shared" si="9"/>
        <v>0</v>
      </c>
      <c r="S712" s="66"/>
      <c r="T712" s="197">
        <f t="shared" si="10"/>
        <v>0</v>
      </c>
      <c r="U712" s="197">
        <v>2.5000000000000001E-2</v>
      </c>
      <c r="V712" s="197">
        <f t="shared" si="11"/>
        <v>0.4</v>
      </c>
      <c r="W712" s="197">
        <v>0</v>
      </c>
      <c r="X712" s="198">
        <f t="shared" si="12"/>
        <v>0</v>
      </c>
      <c r="Y712" s="37"/>
      <c r="Z712" s="37"/>
      <c r="AA712" s="37"/>
      <c r="AB712" s="37"/>
      <c r="AC712" s="37"/>
      <c r="AD712" s="37"/>
      <c r="AE712" s="37"/>
      <c r="AR712" s="199" t="s">
        <v>595</v>
      </c>
      <c r="AT712" s="199" t="s">
        <v>483</v>
      </c>
      <c r="AU712" s="199" t="s">
        <v>96</v>
      </c>
      <c r="AY712" s="19" t="s">
        <v>329</v>
      </c>
      <c r="BE712" s="115">
        <f t="shared" si="13"/>
        <v>0</v>
      </c>
      <c r="BF712" s="115">
        <f t="shared" si="14"/>
        <v>0</v>
      </c>
      <c r="BG712" s="115">
        <f t="shared" si="15"/>
        <v>0</v>
      </c>
      <c r="BH712" s="115">
        <f t="shared" si="16"/>
        <v>0</v>
      </c>
      <c r="BI712" s="115">
        <f t="shared" si="17"/>
        <v>0</v>
      </c>
      <c r="BJ712" s="19" t="s">
        <v>96</v>
      </c>
      <c r="BK712" s="200">
        <f t="shared" si="18"/>
        <v>0</v>
      </c>
      <c r="BL712" s="19" t="s">
        <v>464</v>
      </c>
      <c r="BM712" s="199" t="s">
        <v>2034</v>
      </c>
    </row>
    <row r="713" spans="1:65" s="2" customFormat="1" ht="24.2" customHeight="1">
      <c r="A713" s="37"/>
      <c r="B713" s="153"/>
      <c r="C713" s="233" t="s">
        <v>1297</v>
      </c>
      <c r="D713" s="233" t="s">
        <v>483</v>
      </c>
      <c r="E713" s="234" t="s">
        <v>2035</v>
      </c>
      <c r="F713" s="235" t="s">
        <v>2036</v>
      </c>
      <c r="G713" s="236" t="s">
        <v>646</v>
      </c>
      <c r="H713" s="237">
        <v>2</v>
      </c>
      <c r="I713" s="238"/>
      <c r="J713" s="239"/>
      <c r="K713" s="237">
        <f t="shared" si="6"/>
        <v>0</v>
      </c>
      <c r="L713" s="239"/>
      <c r="M713" s="240"/>
      <c r="N713" s="241" t="s">
        <v>1</v>
      </c>
      <c r="O713" s="195" t="s">
        <v>47</v>
      </c>
      <c r="P713" s="196">
        <f t="shared" si="7"/>
        <v>0</v>
      </c>
      <c r="Q713" s="196">
        <f t="shared" si="8"/>
        <v>0</v>
      </c>
      <c r="R713" s="196">
        <f t="shared" si="9"/>
        <v>0</v>
      </c>
      <c r="S713" s="66"/>
      <c r="T713" s="197">
        <f t="shared" si="10"/>
        <v>0</v>
      </c>
      <c r="U713" s="197">
        <v>2.5000000000000001E-2</v>
      </c>
      <c r="V713" s="197">
        <f t="shared" si="11"/>
        <v>0.05</v>
      </c>
      <c r="W713" s="197">
        <v>0</v>
      </c>
      <c r="X713" s="198">
        <f t="shared" si="12"/>
        <v>0</v>
      </c>
      <c r="Y713" s="37"/>
      <c r="Z713" s="37"/>
      <c r="AA713" s="37"/>
      <c r="AB713" s="37"/>
      <c r="AC713" s="37"/>
      <c r="AD713" s="37"/>
      <c r="AE713" s="37"/>
      <c r="AR713" s="199" t="s">
        <v>595</v>
      </c>
      <c r="AT713" s="199" t="s">
        <v>483</v>
      </c>
      <c r="AU713" s="199" t="s">
        <v>96</v>
      </c>
      <c r="AY713" s="19" t="s">
        <v>329</v>
      </c>
      <c r="BE713" s="115">
        <f t="shared" si="13"/>
        <v>0</v>
      </c>
      <c r="BF713" s="115">
        <f t="shared" si="14"/>
        <v>0</v>
      </c>
      <c r="BG713" s="115">
        <f t="shared" si="15"/>
        <v>0</v>
      </c>
      <c r="BH713" s="115">
        <f t="shared" si="16"/>
        <v>0</v>
      </c>
      <c r="BI713" s="115">
        <f t="shared" si="17"/>
        <v>0</v>
      </c>
      <c r="BJ713" s="19" t="s">
        <v>96</v>
      </c>
      <c r="BK713" s="200">
        <f t="shared" si="18"/>
        <v>0</v>
      </c>
      <c r="BL713" s="19" t="s">
        <v>464</v>
      </c>
      <c r="BM713" s="199" t="s">
        <v>2037</v>
      </c>
    </row>
    <row r="714" spans="1:65" s="2" customFormat="1" ht="24.2" customHeight="1">
      <c r="A714" s="37"/>
      <c r="B714" s="153"/>
      <c r="C714" s="233" t="s">
        <v>1303</v>
      </c>
      <c r="D714" s="233" t="s">
        <v>483</v>
      </c>
      <c r="E714" s="234" t="s">
        <v>2038</v>
      </c>
      <c r="F714" s="235" t="s">
        <v>2036</v>
      </c>
      <c r="G714" s="236" t="s">
        <v>646</v>
      </c>
      <c r="H714" s="237">
        <v>2</v>
      </c>
      <c r="I714" s="238"/>
      <c r="J714" s="239"/>
      <c r="K714" s="237">
        <f t="shared" si="6"/>
        <v>0</v>
      </c>
      <c r="L714" s="239"/>
      <c r="M714" s="240"/>
      <c r="N714" s="241" t="s">
        <v>1</v>
      </c>
      <c r="O714" s="195" t="s">
        <v>47</v>
      </c>
      <c r="P714" s="196">
        <f t="shared" si="7"/>
        <v>0</v>
      </c>
      <c r="Q714" s="196">
        <f t="shared" si="8"/>
        <v>0</v>
      </c>
      <c r="R714" s="196">
        <f t="shared" si="9"/>
        <v>0</v>
      </c>
      <c r="S714" s="66"/>
      <c r="T714" s="197">
        <f t="shared" si="10"/>
        <v>0</v>
      </c>
      <c r="U714" s="197">
        <v>3.7999999999999999E-2</v>
      </c>
      <c r="V714" s="197">
        <f t="shared" si="11"/>
        <v>7.5999999999999998E-2</v>
      </c>
      <c r="W714" s="197">
        <v>0</v>
      </c>
      <c r="X714" s="198">
        <f t="shared" si="12"/>
        <v>0</v>
      </c>
      <c r="Y714" s="37"/>
      <c r="Z714" s="37"/>
      <c r="AA714" s="37"/>
      <c r="AB714" s="37"/>
      <c r="AC714" s="37"/>
      <c r="AD714" s="37"/>
      <c r="AE714" s="37"/>
      <c r="AR714" s="199" t="s">
        <v>595</v>
      </c>
      <c r="AT714" s="199" t="s">
        <v>483</v>
      </c>
      <c r="AU714" s="199" t="s">
        <v>96</v>
      </c>
      <c r="AY714" s="19" t="s">
        <v>329</v>
      </c>
      <c r="BE714" s="115">
        <f t="shared" si="13"/>
        <v>0</v>
      </c>
      <c r="BF714" s="115">
        <f t="shared" si="14"/>
        <v>0</v>
      </c>
      <c r="BG714" s="115">
        <f t="shared" si="15"/>
        <v>0</v>
      </c>
      <c r="BH714" s="115">
        <f t="shared" si="16"/>
        <v>0</v>
      </c>
      <c r="BI714" s="115">
        <f t="shared" si="17"/>
        <v>0</v>
      </c>
      <c r="BJ714" s="19" t="s">
        <v>96</v>
      </c>
      <c r="BK714" s="200">
        <f t="shared" si="18"/>
        <v>0</v>
      </c>
      <c r="BL714" s="19" t="s">
        <v>464</v>
      </c>
      <c r="BM714" s="199" t="s">
        <v>2039</v>
      </c>
    </row>
    <row r="715" spans="1:65" s="2" customFormat="1" ht="24.2" customHeight="1">
      <c r="A715" s="37"/>
      <c r="B715" s="153"/>
      <c r="C715" s="187" t="s">
        <v>1307</v>
      </c>
      <c r="D715" s="187" t="s">
        <v>331</v>
      </c>
      <c r="E715" s="188" t="s">
        <v>1201</v>
      </c>
      <c r="F715" s="189" t="s">
        <v>1202</v>
      </c>
      <c r="G715" s="190" t="s">
        <v>646</v>
      </c>
      <c r="H715" s="191">
        <v>29</v>
      </c>
      <c r="I715" s="192"/>
      <c r="J715" s="192"/>
      <c r="K715" s="191">
        <f t="shared" si="6"/>
        <v>0</v>
      </c>
      <c r="L715" s="193"/>
      <c r="M715" s="38"/>
      <c r="N715" s="194" t="s">
        <v>1</v>
      </c>
      <c r="O715" s="195" t="s">
        <v>47</v>
      </c>
      <c r="P715" s="196">
        <f t="shared" si="7"/>
        <v>0</v>
      </c>
      <c r="Q715" s="196">
        <f t="shared" si="8"/>
        <v>0</v>
      </c>
      <c r="R715" s="196">
        <f t="shared" si="9"/>
        <v>0</v>
      </c>
      <c r="S715" s="66"/>
      <c r="T715" s="197">
        <f t="shared" si="10"/>
        <v>0</v>
      </c>
      <c r="U715" s="197">
        <v>0</v>
      </c>
      <c r="V715" s="197">
        <f t="shared" si="11"/>
        <v>0</v>
      </c>
      <c r="W715" s="197">
        <v>0</v>
      </c>
      <c r="X715" s="198">
        <f t="shared" si="12"/>
        <v>0</v>
      </c>
      <c r="Y715" s="37"/>
      <c r="Z715" s="37"/>
      <c r="AA715" s="37"/>
      <c r="AB715" s="37"/>
      <c r="AC715" s="37"/>
      <c r="AD715" s="37"/>
      <c r="AE715" s="37"/>
      <c r="AR715" s="199" t="s">
        <v>464</v>
      </c>
      <c r="AT715" s="199" t="s">
        <v>331</v>
      </c>
      <c r="AU715" s="199" t="s">
        <v>96</v>
      </c>
      <c r="AY715" s="19" t="s">
        <v>329</v>
      </c>
      <c r="BE715" s="115">
        <f t="shared" si="13"/>
        <v>0</v>
      </c>
      <c r="BF715" s="115">
        <f t="shared" si="14"/>
        <v>0</v>
      </c>
      <c r="BG715" s="115">
        <f t="shared" si="15"/>
        <v>0</v>
      </c>
      <c r="BH715" s="115">
        <f t="shared" si="16"/>
        <v>0</v>
      </c>
      <c r="BI715" s="115">
        <f t="shared" si="17"/>
        <v>0</v>
      </c>
      <c r="BJ715" s="19" t="s">
        <v>96</v>
      </c>
      <c r="BK715" s="200">
        <f t="shared" si="18"/>
        <v>0</v>
      </c>
      <c r="BL715" s="19" t="s">
        <v>464</v>
      </c>
      <c r="BM715" s="199" t="s">
        <v>2040</v>
      </c>
    </row>
    <row r="716" spans="1:65" s="2" customFormat="1" ht="21.75" customHeight="1">
      <c r="A716" s="37"/>
      <c r="B716" s="153"/>
      <c r="C716" s="233" t="s">
        <v>1330</v>
      </c>
      <c r="D716" s="233" t="s">
        <v>483</v>
      </c>
      <c r="E716" s="234" t="s">
        <v>1205</v>
      </c>
      <c r="F716" s="235" t="s">
        <v>1206</v>
      </c>
      <c r="G716" s="236" t="s">
        <v>646</v>
      </c>
      <c r="H716" s="237">
        <v>29</v>
      </c>
      <c r="I716" s="238"/>
      <c r="J716" s="239"/>
      <c r="K716" s="237">
        <f t="shared" si="6"/>
        <v>0</v>
      </c>
      <c r="L716" s="239"/>
      <c r="M716" s="240"/>
      <c r="N716" s="241" t="s">
        <v>1</v>
      </c>
      <c r="O716" s="195" t="s">
        <v>47</v>
      </c>
      <c r="P716" s="196">
        <f t="shared" si="7"/>
        <v>0</v>
      </c>
      <c r="Q716" s="196">
        <f t="shared" si="8"/>
        <v>0</v>
      </c>
      <c r="R716" s="196">
        <f t="shared" si="9"/>
        <v>0</v>
      </c>
      <c r="S716" s="66"/>
      <c r="T716" s="197">
        <f t="shared" si="10"/>
        <v>0</v>
      </c>
      <c r="U716" s="197">
        <v>3.8999999999999999E-4</v>
      </c>
      <c r="V716" s="197">
        <f t="shared" si="11"/>
        <v>1.1310000000000001E-2</v>
      </c>
      <c r="W716" s="197">
        <v>0</v>
      </c>
      <c r="X716" s="198">
        <f t="shared" si="12"/>
        <v>0</v>
      </c>
      <c r="Y716" s="37"/>
      <c r="Z716" s="37"/>
      <c r="AA716" s="37"/>
      <c r="AB716" s="37"/>
      <c r="AC716" s="37"/>
      <c r="AD716" s="37"/>
      <c r="AE716" s="37"/>
      <c r="AR716" s="199" t="s">
        <v>595</v>
      </c>
      <c r="AT716" s="199" t="s">
        <v>483</v>
      </c>
      <c r="AU716" s="199" t="s">
        <v>96</v>
      </c>
      <c r="AY716" s="19" t="s">
        <v>329</v>
      </c>
      <c r="BE716" s="115">
        <f t="shared" si="13"/>
        <v>0</v>
      </c>
      <c r="BF716" s="115">
        <f t="shared" si="14"/>
        <v>0</v>
      </c>
      <c r="BG716" s="115">
        <f t="shared" si="15"/>
        <v>0</v>
      </c>
      <c r="BH716" s="115">
        <f t="shared" si="16"/>
        <v>0</v>
      </c>
      <c r="BI716" s="115">
        <f t="shared" si="17"/>
        <v>0</v>
      </c>
      <c r="BJ716" s="19" t="s">
        <v>96</v>
      </c>
      <c r="BK716" s="200">
        <f t="shared" si="18"/>
        <v>0</v>
      </c>
      <c r="BL716" s="19" t="s">
        <v>464</v>
      </c>
      <c r="BM716" s="199" t="s">
        <v>2041</v>
      </c>
    </row>
    <row r="717" spans="1:65" s="2" customFormat="1" ht="21.75" customHeight="1">
      <c r="A717" s="37"/>
      <c r="B717" s="153"/>
      <c r="C717" s="187" t="s">
        <v>1336</v>
      </c>
      <c r="D717" s="187" t="s">
        <v>331</v>
      </c>
      <c r="E717" s="188" t="s">
        <v>2042</v>
      </c>
      <c r="F717" s="189" t="s">
        <v>2043</v>
      </c>
      <c r="G717" s="190" t="s">
        <v>646</v>
      </c>
      <c r="H717" s="191">
        <v>29</v>
      </c>
      <c r="I717" s="192"/>
      <c r="J717" s="192"/>
      <c r="K717" s="191">
        <f t="shared" si="6"/>
        <v>0</v>
      </c>
      <c r="L717" s="193"/>
      <c r="M717" s="38"/>
      <c r="N717" s="194" t="s">
        <v>1</v>
      </c>
      <c r="O717" s="195" t="s">
        <v>47</v>
      </c>
      <c r="P717" s="196">
        <f t="shared" si="7"/>
        <v>0</v>
      </c>
      <c r="Q717" s="196">
        <f t="shared" si="8"/>
        <v>0</v>
      </c>
      <c r="R717" s="196">
        <f t="shared" si="9"/>
        <v>0</v>
      </c>
      <c r="S717" s="66"/>
      <c r="T717" s="197">
        <f t="shared" si="10"/>
        <v>0</v>
      </c>
      <c r="U717" s="197">
        <v>4.4999999999999999E-4</v>
      </c>
      <c r="V717" s="197">
        <f t="shared" si="11"/>
        <v>1.3049999999999999E-2</v>
      </c>
      <c r="W717" s="197">
        <v>0</v>
      </c>
      <c r="X717" s="198">
        <f t="shared" si="12"/>
        <v>0</v>
      </c>
      <c r="Y717" s="37"/>
      <c r="Z717" s="37"/>
      <c r="AA717" s="37"/>
      <c r="AB717" s="37"/>
      <c r="AC717" s="37"/>
      <c r="AD717" s="37"/>
      <c r="AE717" s="37"/>
      <c r="AR717" s="199" t="s">
        <v>464</v>
      </c>
      <c r="AT717" s="199" t="s">
        <v>331</v>
      </c>
      <c r="AU717" s="199" t="s">
        <v>96</v>
      </c>
      <c r="AY717" s="19" t="s">
        <v>329</v>
      </c>
      <c r="BE717" s="115">
        <f t="shared" si="13"/>
        <v>0</v>
      </c>
      <c r="BF717" s="115">
        <f t="shared" si="14"/>
        <v>0</v>
      </c>
      <c r="BG717" s="115">
        <f t="shared" si="15"/>
        <v>0</v>
      </c>
      <c r="BH717" s="115">
        <f t="shared" si="16"/>
        <v>0</v>
      </c>
      <c r="BI717" s="115">
        <f t="shared" si="17"/>
        <v>0</v>
      </c>
      <c r="BJ717" s="19" t="s">
        <v>96</v>
      </c>
      <c r="BK717" s="200">
        <f t="shared" si="18"/>
        <v>0</v>
      </c>
      <c r="BL717" s="19" t="s">
        <v>464</v>
      </c>
      <c r="BM717" s="199" t="s">
        <v>2044</v>
      </c>
    </row>
    <row r="718" spans="1:65" s="2" customFormat="1" ht="44.25" customHeight="1">
      <c r="A718" s="37"/>
      <c r="B718" s="153"/>
      <c r="C718" s="233" t="s">
        <v>1345</v>
      </c>
      <c r="D718" s="233" t="s">
        <v>483</v>
      </c>
      <c r="E718" s="234" t="s">
        <v>2045</v>
      </c>
      <c r="F718" s="235" t="s">
        <v>2046</v>
      </c>
      <c r="G718" s="236" t="s">
        <v>646</v>
      </c>
      <c r="H718" s="237">
        <v>29</v>
      </c>
      <c r="I718" s="238"/>
      <c r="J718" s="239"/>
      <c r="K718" s="237">
        <f t="shared" si="6"/>
        <v>0</v>
      </c>
      <c r="L718" s="239"/>
      <c r="M718" s="240"/>
      <c r="N718" s="241" t="s">
        <v>1</v>
      </c>
      <c r="O718" s="195" t="s">
        <v>47</v>
      </c>
      <c r="P718" s="196">
        <f t="shared" si="7"/>
        <v>0</v>
      </c>
      <c r="Q718" s="196">
        <f t="shared" si="8"/>
        <v>0</v>
      </c>
      <c r="R718" s="196">
        <f t="shared" si="9"/>
        <v>0</v>
      </c>
      <c r="S718" s="66"/>
      <c r="T718" s="197">
        <f t="shared" si="10"/>
        <v>0</v>
      </c>
      <c r="U718" s="197">
        <v>1.4999999999999999E-2</v>
      </c>
      <c r="V718" s="197">
        <f t="shared" si="11"/>
        <v>0.435</v>
      </c>
      <c r="W718" s="197">
        <v>0</v>
      </c>
      <c r="X718" s="198">
        <f t="shared" si="12"/>
        <v>0</v>
      </c>
      <c r="Y718" s="37"/>
      <c r="Z718" s="37"/>
      <c r="AA718" s="37"/>
      <c r="AB718" s="37"/>
      <c r="AC718" s="37"/>
      <c r="AD718" s="37"/>
      <c r="AE718" s="37"/>
      <c r="AR718" s="199" t="s">
        <v>595</v>
      </c>
      <c r="AT718" s="199" t="s">
        <v>483</v>
      </c>
      <c r="AU718" s="199" t="s">
        <v>96</v>
      </c>
      <c r="AY718" s="19" t="s">
        <v>329</v>
      </c>
      <c r="BE718" s="115">
        <f t="shared" si="13"/>
        <v>0</v>
      </c>
      <c r="BF718" s="115">
        <f t="shared" si="14"/>
        <v>0</v>
      </c>
      <c r="BG718" s="115">
        <f t="shared" si="15"/>
        <v>0</v>
      </c>
      <c r="BH718" s="115">
        <f t="shared" si="16"/>
        <v>0</v>
      </c>
      <c r="BI718" s="115">
        <f t="shared" si="17"/>
        <v>0</v>
      </c>
      <c r="BJ718" s="19" t="s">
        <v>96</v>
      </c>
      <c r="BK718" s="200">
        <f t="shared" si="18"/>
        <v>0</v>
      </c>
      <c r="BL718" s="19" t="s">
        <v>464</v>
      </c>
      <c r="BM718" s="199" t="s">
        <v>2047</v>
      </c>
    </row>
    <row r="719" spans="1:65" s="2" customFormat="1" ht="24.2" customHeight="1">
      <c r="A719" s="37"/>
      <c r="B719" s="153"/>
      <c r="C719" s="187" t="s">
        <v>1350</v>
      </c>
      <c r="D719" s="187" t="s">
        <v>331</v>
      </c>
      <c r="E719" s="188" t="s">
        <v>1209</v>
      </c>
      <c r="F719" s="189" t="s">
        <v>1210</v>
      </c>
      <c r="G719" s="190" t="s">
        <v>486</v>
      </c>
      <c r="H719" s="191">
        <v>12.526999999999999</v>
      </c>
      <c r="I719" s="192"/>
      <c r="J719" s="192"/>
      <c r="K719" s="191">
        <f t="shared" si="6"/>
        <v>0</v>
      </c>
      <c r="L719" s="193"/>
      <c r="M719" s="38"/>
      <c r="N719" s="194" t="s">
        <v>1</v>
      </c>
      <c r="O719" s="195" t="s">
        <v>47</v>
      </c>
      <c r="P719" s="196">
        <f t="shared" si="7"/>
        <v>0</v>
      </c>
      <c r="Q719" s="196">
        <f t="shared" si="8"/>
        <v>0</v>
      </c>
      <c r="R719" s="196">
        <f t="shared" si="9"/>
        <v>0</v>
      </c>
      <c r="S719" s="66"/>
      <c r="T719" s="197">
        <f t="shared" si="10"/>
        <v>0</v>
      </c>
      <c r="U719" s="197">
        <v>0</v>
      </c>
      <c r="V719" s="197">
        <f t="shared" si="11"/>
        <v>0</v>
      </c>
      <c r="W719" s="197">
        <v>0</v>
      </c>
      <c r="X719" s="198">
        <f t="shared" si="12"/>
        <v>0</v>
      </c>
      <c r="Y719" s="37"/>
      <c r="Z719" s="37"/>
      <c r="AA719" s="37"/>
      <c r="AB719" s="37"/>
      <c r="AC719" s="37"/>
      <c r="AD719" s="37"/>
      <c r="AE719" s="37"/>
      <c r="AR719" s="199" t="s">
        <v>464</v>
      </c>
      <c r="AT719" s="199" t="s">
        <v>331</v>
      </c>
      <c r="AU719" s="199" t="s">
        <v>96</v>
      </c>
      <c r="AY719" s="19" t="s">
        <v>329</v>
      </c>
      <c r="BE719" s="115">
        <f t="shared" si="13"/>
        <v>0</v>
      </c>
      <c r="BF719" s="115">
        <f t="shared" si="14"/>
        <v>0</v>
      </c>
      <c r="BG719" s="115">
        <f t="shared" si="15"/>
        <v>0</v>
      </c>
      <c r="BH719" s="115">
        <f t="shared" si="16"/>
        <v>0</v>
      </c>
      <c r="BI719" s="115">
        <f t="shared" si="17"/>
        <v>0</v>
      </c>
      <c r="BJ719" s="19" t="s">
        <v>96</v>
      </c>
      <c r="BK719" s="200">
        <f t="shared" si="18"/>
        <v>0</v>
      </c>
      <c r="BL719" s="19" t="s">
        <v>464</v>
      </c>
      <c r="BM719" s="199" t="s">
        <v>2048</v>
      </c>
    </row>
    <row r="720" spans="1:65" s="12" customFormat="1" ht="22.9" customHeight="1">
      <c r="B720" s="173"/>
      <c r="D720" s="174" t="s">
        <v>82</v>
      </c>
      <c r="E720" s="185" t="s">
        <v>1212</v>
      </c>
      <c r="F720" s="185" t="s">
        <v>1213</v>
      </c>
      <c r="I720" s="176"/>
      <c r="J720" s="176"/>
      <c r="K720" s="186">
        <f>BK720</f>
        <v>0</v>
      </c>
      <c r="M720" s="173"/>
      <c r="N720" s="178"/>
      <c r="O720" s="179"/>
      <c r="P720" s="179"/>
      <c r="Q720" s="180">
        <f>SUM(Q721:Q823)</f>
        <v>0</v>
      </c>
      <c r="R720" s="180">
        <f>SUM(R721:R823)</f>
        <v>0</v>
      </c>
      <c r="S720" s="179"/>
      <c r="T720" s="181">
        <f>SUM(T721:T823)</f>
        <v>0</v>
      </c>
      <c r="U720" s="179"/>
      <c r="V720" s="181">
        <f>SUM(V721:V823)</f>
        <v>23.381569860000003</v>
      </c>
      <c r="W720" s="179"/>
      <c r="X720" s="182">
        <f>SUM(X721:X823)</f>
        <v>0</v>
      </c>
      <c r="AR720" s="174" t="s">
        <v>96</v>
      </c>
      <c r="AT720" s="183" t="s">
        <v>82</v>
      </c>
      <c r="AU720" s="183" t="s">
        <v>90</v>
      </c>
      <c r="AY720" s="174" t="s">
        <v>329</v>
      </c>
      <c r="BK720" s="184">
        <f>SUM(BK721:BK823)</f>
        <v>0</v>
      </c>
    </row>
    <row r="721" spans="1:65" s="2" customFormat="1" ht="24.2" customHeight="1">
      <c r="A721" s="37"/>
      <c r="B721" s="153"/>
      <c r="C721" s="187" t="s">
        <v>1355</v>
      </c>
      <c r="D721" s="187" t="s">
        <v>331</v>
      </c>
      <c r="E721" s="188" t="s">
        <v>2049</v>
      </c>
      <c r="F721" s="189" t="s">
        <v>2050</v>
      </c>
      <c r="G721" s="190" t="s">
        <v>334</v>
      </c>
      <c r="H721" s="191">
        <v>341.202</v>
      </c>
      <c r="I721" s="192"/>
      <c r="J721" s="192"/>
      <c r="K721" s="191">
        <f>ROUND(P721*H721,3)</f>
        <v>0</v>
      </c>
      <c r="L721" s="193"/>
      <c r="M721" s="38"/>
      <c r="N721" s="194" t="s">
        <v>1</v>
      </c>
      <c r="O721" s="195" t="s">
        <v>47</v>
      </c>
      <c r="P721" s="196">
        <f>I721+J721</f>
        <v>0</v>
      </c>
      <c r="Q721" s="196">
        <f>ROUND(I721*H721,3)</f>
        <v>0</v>
      </c>
      <c r="R721" s="196">
        <f>ROUND(J721*H721,3)</f>
        <v>0</v>
      </c>
      <c r="S721" s="66"/>
      <c r="T721" s="197">
        <f>S721*H721</f>
        <v>0</v>
      </c>
      <c r="U721" s="197">
        <v>3.0000000000000001E-5</v>
      </c>
      <c r="V721" s="197">
        <f>U721*H721</f>
        <v>1.023606E-2</v>
      </c>
      <c r="W721" s="197">
        <v>0</v>
      </c>
      <c r="X721" s="198">
        <f>W721*H721</f>
        <v>0</v>
      </c>
      <c r="Y721" s="37"/>
      <c r="Z721" s="37"/>
      <c r="AA721" s="37"/>
      <c r="AB721" s="37"/>
      <c r="AC721" s="37"/>
      <c r="AD721" s="37"/>
      <c r="AE721" s="37"/>
      <c r="AR721" s="199" t="s">
        <v>464</v>
      </c>
      <c r="AT721" s="199" t="s">
        <v>331</v>
      </c>
      <c r="AU721" s="199" t="s">
        <v>96</v>
      </c>
      <c r="AY721" s="19" t="s">
        <v>329</v>
      </c>
      <c r="BE721" s="115">
        <f>IF(O721="základná",K721,0)</f>
        <v>0</v>
      </c>
      <c r="BF721" s="115">
        <f>IF(O721="znížená",K721,0)</f>
        <v>0</v>
      </c>
      <c r="BG721" s="115">
        <f>IF(O721="zákl. prenesená",K721,0)</f>
        <v>0</v>
      </c>
      <c r="BH721" s="115">
        <f>IF(O721="zníž. prenesená",K721,0)</f>
        <v>0</v>
      </c>
      <c r="BI721" s="115">
        <f>IF(O721="nulová",K721,0)</f>
        <v>0</v>
      </c>
      <c r="BJ721" s="19" t="s">
        <v>96</v>
      </c>
      <c r="BK721" s="200">
        <f>ROUND(P721*H721,3)</f>
        <v>0</v>
      </c>
      <c r="BL721" s="19" t="s">
        <v>464</v>
      </c>
      <c r="BM721" s="199" t="s">
        <v>2051</v>
      </c>
    </row>
    <row r="722" spans="1:65" s="13" customFormat="1" ht="11.25">
      <c r="B722" s="201"/>
      <c r="D722" s="202" t="s">
        <v>348</v>
      </c>
      <c r="E722" s="203" t="s">
        <v>1</v>
      </c>
      <c r="F722" s="204" t="s">
        <v>2052</v>
      </c>
      <c r="H722" s="205">
        <v>11.57</v>
      </c>
      <c r="I722" s="206"/>
      <c r="J722" s="206"/>
      <c r="M722" s="201"/>
      <c r="N722" s="207"/>
      <c r="O722" s="208"/>
      <c r="P722" s="208"/>
      <c r="Q722" s="208"/>
      <c r="R722" s="208"/>
      <c r="S722" s="208"/>
      <c r="T722" s="208"/>
      <c r="U722" s="208"/>
      <c r="V722" s="208"/>
      <c r="W722" s="208"/>
      <c r="X722" s="209"/>
      <c r="AT722" s="203" t="s">
        <v>348</v>
      </c>
      <c r="AU722" s="203" t="s">
        <v>96</v>
      </c>
      <c r="AV722" s="13" t="s">
        <v>96</v>
      </c>
      <c r="AW722" s="13" t="s">
        <v>4</v>
      </c>
      <c r="AX722" s="13" t="s">
        <v>83</v>
      </c>
      <c r="AY722" s="203" t="s">
        <v>329</v>
      </c>
    </row>
    <row r="723" spans="1:65" s="13" customFormat="1" ht="11.25">
      <c r="B723" s="201"/>
      <c r="D723" s="202" t="s">
        <v>348</v>
      </c>
      <c r="E723" s="203" t="s">
        <v>1</v>
      </c>
      <c r="F723" s="204" t="s">
        <v>2053</v>
      </c>
      <c r="H723" s="205">
        <v>28.106000000000002</v>
      </c>
      <c r="I723" s="206"/>
      <c r="J723" s="206"/>
      <c r="M723" s="201"/>
      <c r="N723" s="207"/>
      <c r="O723" s="208"/>
      <c r="P723" s="208"/>
      <c r="Q723" s="208"/>
      <c r="R723" s="208"/>
      <c r="S723" s="208"/>
      <c r="T723" s="208"/>
      <c r="U723" s="208"/>
      <c r="V723" s="208"/>
      <c r="W723" s="208"/>
      <c r="X723" s="209"/>
      <c r="AT723" s="203" t="s">
        <v>348</v>
      </c>
      <c r="AU723" s="203" t="s">
        <v>96</v>
      </c>
      <c r="AV723" s="13" t="s">
        <v>96</v>
      </c>
      <c r="AW723" s="13" t="s">
        <v>4</v>
      </c>
      <c r="AX723" s="13" t="s">
        <v>83</v>
      </c>
      <c r="AY723" s="203" t="s">
        <v>329</v>
      </c>
    </row>
    <row r="724" spans="1:65" s="13" customFormat="1" ht="11.25">
      <c r="B724" s="201"/>
      <c r="D724" s="202" t="s">
        <v>348</v>
      </c>
      <c r="E724" s="203" t="s">
        <v>1</v>
      </c>
      <c r="F724" s="204" t="s">
        <v>2054</v>
      </c>
      <c r="H724" s="205">
        <v>135.03299999999999</v>
      </c>
      <c r="I724" s="206"/>
      <c r="J724" s="206"/>
      <c r="M724" s="201"/>
      <c r="N724" s="207"/>
      <c r="O724" s="208"/>
      <c r="P724" s="208"/>
      <c r="Q724" s="208"/>
      <c r="R724" s="208"/>
      <c r="S724" s="208"/>
      <c r="T724" s="208"/>
      <c r="U724" s="208"/>
      <c r="V724" s="208"/>
      <c r="W724" s="208"/>
      <c r="X724" s="209"/>
      <c r="AT724" s="203" t="s">
        <v>348</v>
      </c>
      <c r="AU724" s="203" t="s">
        <v>96</v>
      </c>
      <c r="AV724" s="13" t="s">
        <v>96</v>
      </c>
      <c r="AW724" s="13" t="s">
        <v>4</v>
      </c>
      <c r="AX724" s="13" t="s">
        <v>83</v>
      </c>
      <c r="AY724" s="203" t="s">
        <v>329</v>
      </c>
    </row>
    <row r="725" spans="1:65" s="13" customFormat="1" ht="11.25">
      <c r="B725" s="201"/>
      <c r="D725" s="202" t="s">
        <v>348</v>
      </c>
      <c r="E725" s="203" t="s">
        <v>1</v>
      </c>
      <c r="F725" s="204" t="s">
        <v>2055</v>
      </c>
      <c r="H725" s="205">
        <v>108.747</v>
      </c>
      <c r="I725" s="206"/>
      <c r="J725" s="206"/>
      <c r="M725" s="201"/>
      <c r="N725" s="207"/>
      <c r="O725" s="208"/>
      <c r="P725" s="208"/>
      <c r="Q725" s="208"/>
      <c r="R725" s="208"/>
      <c r="S725" s="208"/>
      <c r="T725" s="208"/>
      <c r="U725" s="208"/>
      <c r="V725" s="208"/>
      <c r="W725" s="208"/>
      <c r="X725" s="209"/>
      <c r="AT725" s="203" t="s">
        <v>348</v>
      </c>
      <c r="AU725" s="203" t="s">
        <v>96</v>
      </c>
      <c r="AV725" s="13" t="s">
        <v>96</v>
      </c>
      <c r="AW725" s="13" t="s">
        <v>4</v>
      </c>
      <c r="AX725" s="13" t="s">
        <v>83</v>
      </c>
      <c r="AY725" s="203" t="s">
        <v>329</v>
      </c>
    </row>
    <row r="726" spans="1:65" s="13" customFormat="1" ht="11.25">
      <c r="B726" s="201"/>
      <c r="D726" s="202" t="s">
        <v>348</v>
      </c>
      <c r="E726" s="203" t="s">
        <v>1</v>
      </c>
      <c r="F726" s="204" t="s">
        <v>2056</v>
      </c>
      <c r="H726" s="205">
        <v>28.756</v>
      </c>
      <c r="I726" s="206"/>
      <c r="J726" s="206"/>
      <c r="M726" s="201"/>
      <c r="N726" s="207"/>
      <c r="O726" s="208"/>
      <c r="P726" s="208"/>
      <c r="Q726" s="208"/>
      <c r="R726" s="208"/>
      <c r="S726" s="208"/>
      <c r="T726" s="208"/>
      <c r="U726" s="208"/>
      <c r="V726" s="208"/>
      <c r="W726" s="208"/>
      <c r="X726" s="209"/>
      <c r="AT726" s="203" t="s">
        <v>348</v>
      </c>
      <c r="AU726" s="203" t="s">
        <v>96</v>
      </c>
      <c r="AV726" s="13" t="s">
        <v>96</v>
      </c>
      <c r="AW726" s="13" t="s">
        <v>4</v>
      </c>
      <c r="AX726" s="13" t="s">
        <v>83</v>
      </c>
      <c r="AY726" s="203" t="s">
        <v>329</v>
      </c>
    </row>
    <row r="727" spans="1:65" s="13" customFormat="1" ht="11.25">
      <c r="B727" s="201"/>
      <c r="D727" s="202" t="s">
        <v>348</v>
      </c>
      <c r="E727" s="203" t="s">
        <v>1</v>
      </c>
      <c r="F727" s="204" t="s">
        <v>2057</v>
      </c>
      <c r="H727" s="205">
        <v>28.99</v>
      </c>
      <c r="I727" s="206"/>
      <c r="J727" s="206"/>
      <c r="M727" s="201"/>
      <c r="N727" s="207"/>
      <c r="O727" s="208"/>
      <c r="P727" s="208"/>
      <c r="Q727" s="208"/>
      <c r="R727" s="208"/>
      <c r="S727" s="208"/>
      <c r="T727" s="208"/>
      <c r="U727" s="208"/>
      <c r="V727" s="208"/>
      <c r="W727" s="208"/>
      <c r="X727" s="209"/>
      <c r="AT727" s="203" t="s">
        <v>348</v>
      </c>
      <c r="AU727" s="203" t="s">
        <v>96</v>
      </c>
      <c r="AV727" s="13" t="s">
        <v>96</v>
      </c>
      <c r="AW727" s="13" t="s">
        <v>4</v>
      </c>
      <c r="AX727" s="13" t="s">
        <v>83</v>
      </c>
      <c r="AY727" s="203" t="s">
        <v>329</v>
      </c>
    </row>
    <row r="728" spans="1:65" s="15" customFormat="1" ht="11.25">
      <c r="B728" s="217"/>
      <c r="D728" s="202" t="s">
        <v>348</v>
      </c>
      <c r="E728" s="218" t="s">
        <v>1</v>
      </c>
      <c r="F728" s="219" t="s">
        <v>380</v>
      </c>
      <c r="H728" s="220">
        <v>341.202</v>
      </c>
      <c r="I728" s="221"/>
      <c r="J728" s="221"/>
      <c r="M728" s="217"/>
      <c r="N728" s="222"/>
      <c r="O728" s="223"/>
      <c r="P728" s="223"/>
      <c r="Q728" s="223"/>
      <c r="R728" s="223"/>
      <c r="S728" s="223"/>
      <c r="T728" s="223"/>
      <c r="U728" s="223"/>
      <c r="V728" s="223"/>
      <c r="W728" s="223"/>
      <c r="X728" s="224"/>
      <c r="AT728" s="218" t="s">
        <v>348</v>
      </c>
      <c r="AU728" s="218" t="s">
        <v>96</v>
      </c>
      <c r="AV728" s="15" t="s">
        <v>335</v>
      </c>
      <c r="AW728" s="15" t="s">
        <v>4</v>
      </c>
      <c r="AX728" s="15" t="s">
        <v>90</v>
      </c>
      <c r="AY728" s="218" t="s">
        <v>329</v>
      </c>
    </row>
    <row r="729" spans="1:65" s="2" customFormat="1" ht="66.75" customHeight="1">
      <c r="A729" s="37"/>
      <c r="B729" s="153"/>
      <c r="C729" s="233" t="s">
        <v>2058</v>
      </c>
      <c r="D729" s="233" t="s">
        <v>483</v>
      </c>
      <c r="E729" s="234" t="s">
        <v>2059</v>
      </c>
      <c r="F729" s="235" t="s">
        <v>2060</v>
      </c>
      <c r="G729" s="236" t="s">
        <v>646</v>
      </c>
      <c r="H729" s="237">
        <v>1</v>
      </c>
      <c r="I729" s="238"/>
      <c r="J729" s="239"/>
      <c r="K729" s="237">
        <f t="shared" ref="K729:K735" si="19">ROUND(P729*H729,3)</f>
        <v>0</v>
      </c>
      <c r="L729" s="239"/>
      <c r="M729" s="240"/>
      <c r="N729" s="241" t="s">
        <v>1</v>
      </c>
      <c r="O729" s="195" t="s">
        <v>47</v>
      </c>
      <c r="P729" s="196">
        <f t="shared" ref="P729:P735" si="20">I729+J729</f>
        <v>0</v>
      </c>
      <c r="Q729" s="196">
        <f t="shared" ref="Q729:Q735" si="21">ROUND(I729*H729,3)</f>
        <v>0</v>
      </c>
      <c r="R729" s="196">
        <f t="shared" ref="R729:R735" si="22">ROUND(J729*H729,3)</f>
        <v>0</v>
      </c>
      <c r="S729" s="66"/>
      <c r="T729" s="197">
        <f t="shared" ref="T729:T735" si="23">S729*H729</f>
        <v>0</v>
      </c>
      <c r="U729" s="197">
        <v>0.16500000000000001</v>
      </c>
      <c r="V729" s="197">
        <f t="shared" ref="V729:V735" si="24">U729*H729</f>
        <v>0.16500000000000001</v>
      </c>
      <c r="W729" s="197">
        <v>0</v>
      </c>
      <c r="X729" s="198">
        <f t="shared" ref="X729:X735" si="25">W729*H729</f>
        <v>0</v>
      </c>
      <c r="Y729" s="37"/>
      <c r="Z729" s="37"/>
      <c r="AA729" s="37"/>
      <c r="AB729" s="37"/>
      <c r="AC729" s="37"/>
      <c r="AD729" s="37"/>
      <c r="AE729" s="37"/>
      <c r="AR729" s="199" t="s">
        <v>595</v>
      </c>
      <c r="AT729" s="199" t="s">
        <v>483</v>
      </c>
      <c r="AU729" s="199" t="s">
        <v>96</v>
      </c>
      <c r="AY729" s="19" t="s">
        <v>329</v>
      </c>
      <c r="BE729" s="115">
        <f t="shared" ref="BE729:BE735" si="26">IF(O729="základná",K729,0)</f>
        <v>0</v>
      </c>
      <c r="BF729" s="115">
        <f t="shared" ref="BF729:BF735" si="27">IF(O729="znížená",K729,0)</f>
        <v>0</v>
      </c>
      <c r="BG729" s="115">
        <f t="shared" ref="BG729:BG735" si="28">IF(O729="zákl. prenesená",K729,0)</f>
        <v>0</v>
      </c>
      <c r="BH729" s="115">
        <f t="shared" ref="BH729:BH735" si="29">IF(O729="zníž. prenesená",K729,0)</f>
        <v>0</v>
      </c>
      <c r="BI729" s="115">
        <f t="shared" ref="BI729:BI735" si="30">IF(O729="nulová",K729,0)</f>
        <v>0</v>
      </c>
      <c r="BJ729" s="19" t="s">
        <v>96</v>
      </c>
      <c r="BK729" s="200">
        <f t="shared" ref="BK729:BK735" si="31">ROUND(P729*H729,3)</f>
        <v>0</v>
      </c>
      <c r="BL729" s="19" t="s">
        <v>464</v>
      </c>
      <c r="BM729" s="199" t="s">
        <v>2061</v>
      </c>
    </row>
    <row r="730" spans="1:65" s="2" customFormat="1" ht="66.75" customHeight="1">
      <c r="A730" s="37"/>
      <c r="B730" s="153"/>
      <c r="C730" s="233" t="s">
        <v>2062</v>
      </c>
      <c r="D730" s="233" t="s">
        <v>483</v>
      </c>
      <c r="E730" s="234" t="s">
        <v>2063</v>
      </c>
      <c r="F730" s="235" t="s">
        <v>2064</v>
      </c>
      <c r="G730" s="236" t="s">
        <v>646</v>
      </c>
      <c r="H730" s="237">
        <v>1</v>
      </c>
      <c r="I730" s="238"/>
      <c r="J730" s="239"/>
      <c r="K730" s="237">
        <f t="shared" si="19"/>
        <v>0</v>
      </c>
      <c r="L730" s="239"/>
      <c r="M730" s="240"/>
      <c r="N730" s="241" t="s">
        <v>1</v>
      </c>
      <c r="O730" s="195" t="s">
        <v>47</v>
      </c>
      <c r="P730" s="196">
        <f t="shared" si="20"/>
        <v>0</v>
      </c>
      <c r="Q730" s="196">
        <f t="shared" si="21"/>
        <v>0</v>
      </c>
      <c r="R730" s="196">
        <f t="shared" si="22"/>
        <v>0</v>
      </c>
      <c r="S730" s="66"/>
      <c r="T730" s="197">
        <f t="shared" si="23"/>
        <v>0</v>
      </c>
      <c r="U730" s="197">
        <v>0.16500000000000001</v>
      </c>
      <c r="V730" s="197">
        <f t="shared" si="24"/>
        <v>0.16500000000000001</v>
      </c>
      <c r="W730" s="197">
        <v>0</v>
      </c>
      <c r="X730" s="198">
        <f t="shared" si="25"/>
        <v>0</v>
      </c>
      <c r="Y730" s="37"/>
      <c r="Z730" s="37"/>
      <c r="AA730" s="37"/>
      <c r="AB730" s="37"/>
      <c r="AC730" s="37"/>
      <c r="AD730" s="37"/>
      <c r="AE730" s="37"/>
      <c r="AR730" s="199" t="s">
        <v>595</v>
      </c>
      <c r="AT730" s="199" t="s">
        <v>483</v>
      </c>
      <c r="AU730" s="199" t="s">
        <v>96</v>
      </c>
      <c r="AY730" s="19" t="s">
        <v>329</v>
      </c>
      <c r="BE730" s="115">
        <f t="shared" si="26"/>
        <v>0</v>
      </c>
      <c r="BF730" s="115">
        <f t="shared" si="27"/>
        <v>0</v>
      </c>
      <c r="BG730" s="115">
        <f t="shared" si="28"/>
        <v>0</v>
      </c>
      <c r="BH730" s="115">
        <f t="shared" si="29"/>
        <v>0</v>
      </c>
      <c r="BI730" s="115">
        <f t="shared" si="30"/>
        <v>0</v>
      </c>
      <c r="BJ730" s="19" t="s">
        <v>96</v>
      </c>
      <c r="BK730" s="200">
        <f t="shared" si="31"/>
        <v>0</v>
      </c>
      <c r="BL730" s="19" t="s">
        <v>464</v>
      </c>
      <c r="BM730" s="199" t="s">
        <v>2065</v>
      </c>
    </row>
    <row r="731" spans="1:65" s="2" customFormat="1" ht="55.5" customHeight="1">
      <c r="A731" s="37"/>
      <c r="B731" s="153"/>
      <c r="C731" s="233" t="s">
        <v>2066</v>
      </c>
      <c r="D731" s="233" t="s">
        <v>483</v>
      </c>
      <c r="E731" s="234" t="s">
        <v>2067</v>
      </c>
      <c r="F731" s="235" t="s">
        <v>2068</v>
      </c>
      <c r="G731" s="236" t="s">
        <v>646</v>
      </c>
      <c r="H731" s="237">
        <v>1</v>
      </c>
      <c r="I731" s="238"/>
      <c r="J731" s="239"/>
      <c r="K731" s="237">
        <f t="shared" si="19"/>
        <v>0</v>
      </c>
      <c r="L731" s="239"/>
      <c r="M731" s="240"/>
      <c r="N731" s="241" t="s">
        <v>1</v>
      </c>
      <c r="O731" s="195" t="s">
        <v>47</v>
      </c>
      <c r="P731" s="196">
        <f t="shared" si="20"/>
        <v>0</v>
      </c>
      <c r="Q731" s="196">
        <f t="shared" si="21"/>
        <v>0</v>
      </c>
      <c r="R731" s="196">
        <f t="shared" si="22"/>
        <v>0</v>
      </c>
      <c r="S731" s="66"/>
      <c r="T731" s="197">
        <f t="shared" si="23"/>
        <v>0</v>
      </c>
      <c r="U731" s="197">
        <v>0.16500000000000001</v>
      </c>
      <c r="V731" s="197">
        <f t="shared" si="24"/>
        <v>0.16500000000000001</v>
      </c>
      <c r="W731" s="197">
        <v>0</v>
      </c>
      <c r="X731" s="198">
        <f t="shared" si="25"/>
        <v>0</v>
      </c>
      <c r="Y731" s="37"/>
      <c r="Z731" s="37"/>
      <c r="AA731" s="37"/>
      <c r="AB731" s="37"/>
      <c r="AC731" s="37"/>
      <c r="AD731" s="37"/>
      <c r="AE731" s="37"/>
      <c r="AR731" s="199" t="s">
        <v>595</v>
      </c>
      <c r="AT731" s="199" t="s">
        <v>483</v>
      </c>
      <c r="AU731" s="199" t="s">
        <v>96</v>
      </c>
      <c r="AY731" s="19" t="s">
        <v>329</v>
      </c>
      <c r="BE731" s="115">
        <f t="shared" si="26"/>
        <v>0</v>
      </c>
      <c r="BF731" s="115">
        <f t="shared" si="27"/>
        <v>0</v>
      </c>
      <c r="BG731" s="115">
        <f t="shared" si="28"/>
        <v>0</v>
      </c>
      <c r="BH731" s="115">
        <f t="shared" si="29"/>
        <v>0</v>
      </c>
      <c r="BI731" s="115">
        <f t="shared" si="30"/>
        <v>0</v>
      </c>
      <c r="BJ731" s="19" t="s">
        <v>96</v>
      </c>
      <c r="BK731" s="200">
        <f t="shared" si="31"/>
        <v>0</v>
      </c>
      <c r="BL731" s="19" t="s">
        <v>464</v>
      </c>
      <c r="BM731" s="199" t="s">
        <v>2069</v>
      </c>
    </row>
    <row r="732" spans="1:65" s="2" customFormat="1" ht="66.75" customHeight="1">
      <c r="A732" s="37"/>
      <c r="B732" s="153"/>
      <c r="C732" s="233" t="s">
        <v>2070</v>
      </c>
      <c r="D732" s="233" t="s">
        <v>483</v>
      </c>
      <c r="E732" s="234" t="s">
        <v>2071</v>
      </c>
      <c r="F732" s="235" t="s">
        <v>2072</v>
      </c>
      <c r="G732" s="236" t="s">
        <v>646</v>
      </c>
      <c r="H732" s="237">
        <v>1</v>
      </c>
      <c r="I732" s="238"/>
      <c r="J732" s="239"/>
      <c r="K732" s="237">
        <f t="shared" si="19"/>
        <v>0</v>
      </c>
      <c r="L732" s="239"/>
      <c r="M732" s="240"/>
      <c r="N732" s="241" t="s">
        <v>1</v>
      </c>
      <c r="O732" s="195" t="s">
        <v>47</v>
      </c>
      <c r="P732" s="196">
        <f t="shared" si="20"/>
        <v>0</v>
      </c>
      <c r="Q732" s="196">
        <f t="shared" si="21"/>
        <v>0</v>
      </c>
      <c r="R732" s="196">
        <f t="shared" si="22"/>
        <v>0</v>
      </c>
      <c r="S732" s="66"/>
      <c r="T732" s="197">
        <f t="shared" si="23"/>
        <v>0</v>
      </c>
      <c r="U732" s="197">
        <v>0.16500000000000001</v>
      </c>
      <c r="V732" s="197">
        <f t="shared" si="24"/>
        <v>0.16500000000000001</v>
      </c>
      <c r="W732" s="197">
        <v>0</v>
      </c>
      <c r="X732" s="198">
        <f t="shared" si="25"/>
        <v>0</v>
      </c>
      <c r="Y732" s="37"/>
      <c r="Z732" s="37"/>
      <c r="AA732" s="37"/>
      <c r="AB732" s="37"/>
      <c r="AC732" s="37"/>
      <c r="AD732" s="37"/>
      <c r="AE732" s="37"/>
      <c r="AR732" s="199" t="s">
        <v>595</v>
      </c>
      <c r="AT732" s="199" t="s">
        <v>483</v>
      </c>
      <c r="AU732" s="199" t="s">
        <v>96</v>
      </c>
      <c r="AY732" s="19" t="s">
        <v>329</v>
      </c>
      <c r="BE732" s="115">
        <f t="shared" si="26"/>
        <v>0</v>
      </c>
      <c r="BF732" s="115">
        <f t="shared" si="27"/>
        <v>0</v>
      </c>
      <c r="BG732" s="115">
        <f t="shared" si="28"/>
        <v>0</v>
      </c>
      <c r="BH732" s="115">
        <f t="shared" si="29"/>
        <v>0</v>
      </c>
      <c r="BI732" s="115">
        <f t="shared" si="30"/>
        <v>0</v>
      </c>
      <c r="BJ732" s="19" t="s">
        <v>96</v>
      </c>
      <c r="BK732" s="200">
        <f t="shared" si="31"/>
        <v>0</v>
      </c>
      <c r="BL732" s="19" t="s">
        <v>464</v>
      </c>
      <c r="BM732" s="199" t="s">
        <v>2073</v>
      </c>
    </row>
    <row r="733" spans="1:65" s="2" customFormat="1" ht="78" customHeight="1">
      <c r="A733" s="37"/>
      <c r="B733" s="153"/>
      <c r="C733" s="233" t="s">
        <v>2074</v>
      </c>
      <c r="D733" s="233" t="s">
        <v>483</v>
      </c>
      <c r="E733" s="234" t="s">
        <v>2075</v>
      </c>
      <c r="F733" s="235" t="s">
        <v>2076</v>
      </c>
      <c r="G733" s="236" t="s">
        <v>646</v>
      </c>
      <c r="H733" s="237">
        <v>1</v>
      </c>
      <c r="I733" s="238"/>
      <c r="J733" s="239"/>
      <c r="K733" s="237">
        <f t="shared" si="19"/>
        <v>0</v>
      </c>
      <c r="L733" s="239"/>
      <c r="M733" s="240"/>
      <c r="N733" s="241" t="s">
        <v>1</v>
      </c>
      <c r="O733" s="195" t="s">
        <v>47</v>
      </c>
      <c r="P733" s="196">
        <f t="shared" si="20"/>
        <v>0</v>
      </c>
      <c r="Q733" s="196">
        <f t="shared" si="21"/>
        <v>0</v>
      </c>
      <c r="R733" s="196">
        <f t="shared" si="22"/>
        <v>0</v>
      </c>
      <c r="S733" s="66"/>
      <c r="T733" s="197">
        <f t="shared" si="23"/>
        <v>0</v>
      </c>
      <c r="U733" s="197">
        <v>0.16500000000000001</v>
      </c>
      <c r="V733" s="197">
        <f t="shared" si="24"/>
        <v>0.16500000000000001</v>
      </c>
      <c r="W733" s="197">
        <v>0</v>
      </c>
      <c r="X733" s="198">
        <f t="shared" si="25"/>
        <v>0</v>
      </c>
      <c r="Y733" s="37"/>
      <c r="Z733" s="37"/>
      <c r="AA733" s="37"/>
      <c r="AB733" s="37"/>
      <c r="AC733" s="37"/>
      <c r="AD733" s="37"/>
      <c r="AE733" s="37"/>
      <c r="AR733" s="199" t="s">
        <v>595</v>
      </c>
      <c r="AT733" s="199" t="s">
        <v>483</v>
      </c>
      <c r="AU733" s="199" t="s">
        <v>96</v>
      </c>
      <c r="AY733" s="19" t="s">
        <v>329</v>
      </c>
      <c r="BE733" s="115">
        <f t="shared" si="26"/>
        <v>0</v>
      </c>
      <c r="BF733" s="115">
        <f t="shared" si="27"/>
        <v>0</v>
      </c>
      <c r="BG733" s="115">
        <f t="shared" si="28"/>
        <v>0</v>
      </c>
      <c r="BH733" s="115">
        <f t="shared" si="29"/>
        <v>0</v>
      </c>
      <c r="BI733" s="115">
        <f t="shared" si="30"/>
        <v>0</v>
      </c>
      <c r="BJ733" s="19" t="s">
        <v>96</v>
      </c>
      <c r="BK733" s="200">
        <f t="shared" si="31"/>
        <v>0</v>
      </c>
      <c r="BL733" s="19" t="s">
        <v>464</v>
      </c>
      <c r="BM733" s="199" t="s">
        <v>2077</v>
      </c>
    </row>
    <row r="734" spans="1:65" s="2" customFormat="1" ht="66.75" customHeight="1">
      <c r="A734" s="37"/>
      <c r="B734" s="153"/>
      <c r="C734" s="233" t="s">
        <v>2078</v>
      </c>
      <c r="D734" s="233" t="s">
        <v>483</v>
      </c>
      <c r="E734" s="234" t="s">
        <v>2079</v>
      </c>
      <c r="F734" s="235" t="s">
        <v>2080</v>
      </c>
      <c r="G734" s="236" t="s">
        <v>646</v>
      </c>
      <c r="H734" s="237">
        <v>1</v>
      </c>
      <c r="I734" s="238"/>
      <c r="J734" s="239"/>
      <c r="K734" s="237">
        <f t="shared" si="19"/>
        <v>0</v>
      </c>
      <c r="L734" s="239"/>
      <c r="M734" s="240"/>
      <c r="N734" s="241" t="s">
        <v>1</v>
      </c>
      <c r="O734" s="195" t="s">
        <v>47</v>
      </c>
      <c r="P734" s="196">
        <f t="shared" si="20"/>
        <v>0</v>
      </c>
      <c r="Q734" s="196">
        <f t="shared" si="21"/>
        <v>0</v>
      </c>
      <c r="R734" s="196">
        <f t="shared" si="22"/>
        <v>0</v>
      </c>
      <c r="S734" s="66"/>
      <c r="T734" s="197">
        <f t="shared" si="23"/>
        <v>0</v>
      </c>
      <c r="U734" s="197">
        <v>0.16500000000000001</v>
      </c>
      <c r="V734" s="197">
        <f t="shared" si="24"/>
        <v>0.16500000000000001</v>
      </c>
      <c r="W734" s="197">
        <v>0</v>
      </c>
      <c r="X734" s="198">
        <f t="shared" si="25"/>
        <v>0</v>
      </c>
      <c r="Y734" s="37"/>
      <c r="Z734" s="37"/>
      <c r="AA734" s="37"/>
      <c r="AB734" s="37"/>
      <c r="AC734" s="37"/>
      <c r="AD734" s="37"/>
      <c r="AE734" s="37"/>
      <c r="AR734" s="199" t="s">
        <v>595</v>
      </c>
      <c r="AT734" s="199" t="s">
        <v>483</v>
      </c>
      <c r="AU734" s="199" t="s">
        <v>96</v>
      </c>
      <c r="AY734" s="19" t="s">
        <v>329</v>
      </c>
      <c r="BE734" s="115">
        <f t="shared" si="26"/>
        <v>0</v>
      </c>
      <c r="BF734" s="115">
        <f t="shared" si="27"/>
        <v>0</v>
      </c>
      <c r="BG734" s="115">
        <f t="shared" si="28"/>
        <v>0</v>
      </c>
      <c r="BH734" s="115">
        <f t="shared" si="29"/>
        <v>0</v>
      </c>
      <c r="BI734" s="115">
        <f t="shared" si="30"/>
        <v>0</v>
      </c>
      <c r="BJ734" s="19" t="s">
        <v>96</v>
      </c>
      <c r="BK734" s="200">
        <f t="shared" si="31"/>
        <v>0</v>
      </c>
      <c r="BL734" s="19" t="s">
        <v>464</v>
      </c>
      <c r="BM734" s="199" t="s">
        <v>2081</v>
      </c>
    </row>
    <row r="735" spans="1:65" s="2" customFormat="1" ht="37.9" customHeight="1">
      <c r="A735" s="37"/>
      <c r="B735" s="153"/>
      <c r="C735" s="187" t="s">
        <v>2082</v>
      </c>
      <c r="D735" s="187" t="s">
        <v>331</v>
      </c>
      <c r="E735" s="188" t="s">
        <v>2083</v>
      </c>
      <c r="F735" s="189" t="s">
        <v>2084</v>
      </c>
      <c r="G735" s="190" t="s">
        <v>342</v>
      </c>
      <c r="H735" s="191">
        <v>4.25</v>
      </c>
      <c r="I735" s="192"/>
      <c r="J735" s="192"/>
      <c r="K735" s="191">
        <f t="shared" si="19"/>
        <v>0</v>
      </c>
      <c r="L735" s="193"/>
      <c r="M735" s="38"/>
      <c r="N735" s="194" t="s">
        <v>1</v>
      </c>
      <c r="O735" s="195" t="s">
        <v>47</v>
      </c>
      <c r="P735" s="196">
        <f t="shared" si="20"/>
        <v>0</v>
      </c>
      <c r="Q735" s="196">
        <f t="shared" si="21"/>
        <v>0</v>
      </c>
      <c r="R735" s="196">
        <f t="shared" si="22"/>
        <v>0</v>
      </c>
      <c r="S735" s="66"/>
      <c r="T735" s="197">
        <f t="shared" si="23"/>
        <v>0</v>
      </c>
      <c r="U735" s="197">
        <v>1.72E-3</v>
      </c>
      <c r="V735" s="197">
        <f t="shared" si="24"/>
        <v>7.3099999999999997E-3</v>
      </c>
      <c r="W735" s="197">
        <v>0</v>
      </c>
      <c r="X735" s="198">
        <f t="shared" si="25"/>
        <v>0</v>
      </c>
      <c r="Y735" s="37"/>
      <c r="Z735" s="37"/>
      <c r="AA735" s="37"/>
      <c r="AB735" s="37"/>
      <c r="AC735" s="37"/>
      <c r="AD735" s="37"/>
      <c r="AE735" s="37"/>
      <c r="AR735" s="199" t="s">
        <v>464</v>
      </c>
      <c r="AT735" s="199" t="s">
        <v>331</v>
      </c>
      <c r="AU735" s="199" t="s">
        <v>96</v>
      </c>
      <c r="AY735" s="19" t="s">
        <v>329</v>
      </c>
      <c r="BE735" s="115">
        <f t="shared" si="26"/>
        <v>0</v>
      </c>
      <c r="BF735" s="115">
        <f t="shared" si="27"/>
        <v>0</v>
      </c>
      <c r="BG735" s="115">
        <f t="shared" si="28"/>
        <v>0</v>
      </c>
      <c r="BH735" s="115">
        <f t="shared" si="29"/>
        <v>0</v>
      </c>
      <c r="BI735" s="115">
        <f t="shared" si="30"/>
        <v>0</v>
      </c>
      <c r="BJ735" s="19" t="s">
        <v>96</v>
      </c>
      <c r="BK735" s="200">
        <f t="shared" si="31"/>
        <v>0</v>
      </c>
      <c r="BL735" s="19" t="s">
        <v>464</v>
      </c>
      <c r="BM735" s="199" t="s">
        <v>2085</v>
      </c>
    </row>
    <row r="736" spans="1:65" s="13" customFormat="1" ht="11.25">
      <c r="B736" s="201"/>
      <c r="D736" s="202" t="s">
        <v>348</v>
      </c>
      <c r="E736" s="203" t="s">
        <v>1</v>
      </c>
      <c r="F736" s="204" t="s">
        <v>2086</v>
      </c>
      <c r="H736" s="205">
        <v>4.25</v>
      </c>
      <c r="I736" s="206"/>
      <c r="J736" s="206"/>
      <c r="M736" s="201"/>
      <c r="N736" s="207"/>
      <c r="O736" s="208"/>
      <c r="P736" s="208"/>
      <c r="Q736" s="208"/>
      <c r="R736" s="208"/>
      <c r="S736" s="208"/>
      <c r="T736" s="208"/>
      <c r="U736" s="208"/>
      <c r="V736" s="208"/>
      <c r="W736" s="208"/>
      <c r="X736" s="209"/>
      <c r="AT736" s="203" t="s">
        <v>348</v>
      </c>
      <c r="AU736" s="203" t="s">
        <v>96</v>
      </c>
      <c r="AV736" s="13" t="s">
        <v>96</v>
      </c>
      <c r="AW736" s="13" t="s">
        <v>4</v>
      </c>
      <c r="AX736" s="13" t="s">
        <v>90</v>
      </c>
      <c r="AY736" s="203" t="s">
        <v>329</v>
      </c>
    </row>
    <row r="737" spans="1:65" s="2" customFormat="1" ht="37.9" customHeight="1">
      <c r="A737" s="37"/>
      <c r="B737" s="153"/>
      <c r="C737" s="233" t="s">
        <v>2087</v>
      </c>
      <c r="D737" s="233" t="s">
        <v>483</v>
      </c>
      <c r="E737" s="234" t="s">
        <v>2088</v>
      </c>
      <c r="F737" s="235" t="s">
        <v>2089</v>
      </c>
      <c r="G737" s="236" t="s">
        <v>342</v>
      </c>
      <c r="H737" s="237">
        <v>4.25</v>
      </c>
      <c r="I737" s="238"/>
      <c r="J737" s="239"/>
      <c r="K737" s="237">
        <f>ROUND(P737*H737,3)</f>
        <v>0</v>
      </c>
      <c r="L737" s="239"/>
      <c r="M737" s="240"/>
      <c r="N737" s="241" t="s">
        <v>1</v>
      </c>
      <c r="O737" s="195" t="s">
        <v>47</v>
      </c>
      <c r="P737" s="196">
        <f>I737+J737</f>
        <v>0</v>
      </c>
      <c r="Q737" s="196">
        <f>ROUND(I737*H737,3)</f>
        <v>0</v>
      </c>
      <c r="R737" s="196">
        <f>ROUND(J737*H737,3)</f>
        <v>0</v>
      </c>
      <c r="S737" s="66"/>
      <c r="T737" s="197">
        <f>S737*H737</f>
        <v>0</v>
      </c>
      <c r="U737" s="197">
        <v>1.4999999999999999E-2</v>
      </c>
      <c r="V737" s="197">
        <f>U737*H737</f>
        <v>6.3750000000000001E-2</v>
      </c>
      <c r="W737" s="197">
        <v>0</v>
      </c>
      <c r="X737" s="198">
        <f>W737*H737</f>
        <v>0</v>
      </c>
      <c r="Y737" s="37"/>
      <c r="Z737" s="37"/>
      <c r="AA737" s="37"/>
      <c r="AB737" s="37"/>
      <c r="AC737" s="37"/>
      <c r="AD737" s="37"/>
      <c r="AE737" s="37"/>
      <c r="AR737" s="199" t="s">
        <v>595</v>
      </c>
      <c r="AT737" s="199" t="s">
        <v>483</v>
      </c>
      <c r="AU737" s="199" t="s">
        <v>96</v>
      </c>
      <c r="AY737" s="19" t="s">
        <v>329</v>
      </c>
      <c r="BE737" s="115">
        <f>IF(O737="základná",K737,0)</f>
        <v>0</v>
      </c>
      <c r="BF737" s="115">
        <f>IF(O737="znížená",K737,0)</f>
        <v>0</v>
      </c>
      <c r="BG737" s="115">
        <f>IF(O737="zákl. prenesená",K737,0)</f>
        <v>0</v>
      </c>
      <c r="BH737" s="115">
        <f>IF(O737="zníž. prenesená",K737,0)</f>
        <v>0</v>
      </c>
      <c r="BI737" s="115">
        <f>IF(O737="nulová",K737,0)</f>
        <v>0</v>
      </c>
      <c r="BJ737" s="19" t="s">
        <v>96</v>
      </c>
      <c r="BK737" s="200">
        <f>ROUND(P737*H737,3)</f>
        <v>0</v>
      </c>
      <c r="BL737" s="19" t="s">
        <v>464</v>
      </c>
      <c r="BM737" s="199" t="s">
        <v>2090</v>
      </c>
    </row>
    <row r="738" spans="1:65" s="2" customFormat="1" ht="24.2" customHeight="1">
      <c r="A738" s="37"/>
      <c r="B738" s="153"/>
      <c r="C738" s="187" t="s">
        <v>2091</v>
      </c>
      <c r="D738" s="187" t="s">
        <v>331</v>
      </c>
      <c r="E738" s="188" t="s">
        <v>2092</v>
      </c>
      <c r="F738" s="189" t="s">
        <v>2093</v>
      </c>
      <c r="G738" s="190" t="s">
        <v>342</v>
      </c>
      <c r="H738" s="191">
        <v>44.02</v>
      </c>
      <c r="I738" s="192"/>
      <c r="J738" s="192"/>
      <c r="K738" s="191">
        <f>ROUND(P738*H738,3)</f>
        <v>0</v>
      </c>
      <c r="L738" s="193"/>
      <c r="M738" s="38"/>
      <c r="N738" s="194" t="s">
        <v>1</v>
      </c>
      <c r="O738" s="195" t="s">
        <v>47</v>
      </c>
      <c r="P738" s="196">
        <f>I738+J738</f>
        <v>0</v>
      </c>
      <c r="Q738" s="196">
        <f>ROUND(I738*H738,3)</f>
        <v>0</v>
      </c>
      <c r="R738" s="196">
        <f>ROUND(J738*H738,3)</f>
        <v>0</v>
      </c>
      <c r="S738" s="66"/>
      <c r="T738" s="197">
        <f>S738*H738</f>
        <v>0</v>
      </c>
      <c r="U738" s="197">
        <v>1.72E-3</v>
      </c>
      <c r="V738" s="197">
        <f>U738*H738</f>
        <v>7.5714400000000001E-2</v>
      </c>
      <c r="W738" s="197">
        <v>0</v>
      </c>
      <c r="X738" s="198">
        <f>W738*H738</f>
        <v>0</v>
      </c>
      <c r="Y738" s="37"/>
      <c r="Z738" s="37"/>
      <c r="AA738" s="37"/>
      <c r="AB738" s="37"/>
      <c r="AC738" s="37"/>
      <c r="AD738" s="37"/>
      <c r="AE738" s="37"/>
      <c r="AR738" s="199" t="s">
        <v>464</v>
      </c>
      <c r="AT738" s="199" t="s">
        <v>331</v>
      </c>
      <c r="AU738" s="199" t="s">
        <v>96</v>
      </c>
      <c r="AY738" s="19" t="s">
        <v>329</v>
      </c>
      <c r="BE738" s="115">
        <f>IF(O738="základná",K738,0)</f>
        <v>0</v>
      </c>
      <c r="BF738" s="115">
        <f>IF(O738="znížená",K738,0)</f>
        <v>0</v>
      </c>
      <c r="BG738" s="115">
        <f>IF(O738="zákl. prenesená",K738,0)</f>
        <v>0</v>
      </c>
      <c r="BH738" s="115">
        <f>IF(O738="zníž. prenesená",K738,0)</f>
        <v>0</v>
      </c>
      <c r="BI738" s="115">
        <f>IF(O738="nulová",K738,0)</f>
        <v>0</v>
      </c>
      <c r="BJ738" s="19" t="s">
        <v>96</v>
      </c>
      <c r="BK738" s="200">
        <f>ROUND(P738*H738,3)</f>
        <v>0</v>
      </c>
      <c r="BL738" s="19" t="s">
        <v>464</v>
      </c>
      <c r="BM738" s="199" t="s">
        <v>2094</v>
      </c>
    </row>
    <row r="739" spans="1:65" s="14" customFormat="1" ht="11.25">
      <c r="B739" s="210"/>
      <c r="D739" s="202" t="s">
        <v>348</v>
      </c>
      <c r="E739" s="211" t="s">
        <v>1</v>
      </c>
      <c r="F739" s="212" t="s">
        <v>2095</v>
      </c>
      <c r="H739" s="211" t="s">
        <v>1</v>
      </c>
      <c r="I739" s="213"/>
      <c r="J739" s="213"/>
      <c r="M739" s="210"/>
      <c r="N739" s="214"/>
      <c r="O739" s="215"/>
      <c r="P739" s="215"/>
      <c r="Q739" s="215"/>
      <c r="R739" s="215"/>
      <c r="S739" s="215"/>
      <c r="T739" s="215"/>
      <c r="U739" s="215"/>
      <c r="V739" s="215"/>
      <c r="W739" s="215"/>
      <c r="X739" s="216"/>
      <c r="AT739" s="211" t="s">
        <v>348</v>
      </c>
      <c r="AU739" s="211" t="s">
        <v>96</v>
      </c>
      <c r="AV739" s="14" t="s">
        <v>90</v>
      </c>
      <c r="AW739" s="14" t="s">
        <v>4</v>
      </c>
      <c r="AX739" s="14" t="s">
        <v>83</v>
      </c>
      <c r="AY739" s="211" t="s">
        <v>329</v>
      </c>
    </row>
    <row r="740" spans="1:65" s="13" customFormat="1" ht="11.25">
      <c r="B740" s="201"/>
      <c r="D740" s="202" t="s">
        <v>348</v>
      </c>
      <c r="E740" s="203" t="s">
        <v>1</v>
      </c>
      <c r="F740" s="204" t="s">
        <v>2096</v>
      </c>
      <c r="H740" s="205">
        <v>14.715</v>
      </c>
      <c r="I740" s="206"/>
      <c r="J740" s="206"/>
      <c r="M740" s="201"/>
      <c r="N740" s="207"/>
      <c r="O740" s="208"/>
      <c r="P740" s="208"/>
      <c r="Q740" s="208"/>
      <c r="R740" s="208"/>
      <c r="S740" s="208"/>
      <c r="T740" s="208"/>
      <c r="U740" s="208"/>
      <c r="V740" s="208"/>
      <c r="W740" s="208"/>
      <c r="X740" s="209"/>
      <c r="AT740" s="203" t="s">
        <v>348</v>
      </c>
      <c r="AU740" s="203" t="s">
        <v>96</v>
      </c>
      <c r="AV740" s="13" t="s">
        <v>96</v>
      </c>
      <c r="AW740" s="13" t="s">
        <v>4</v>
      </c>
      <c r="AX740" s="13" t="s">
        <v>83</v>
      </c>
      <c r="AY740" s="203" t="s">
        <v>329</v>
      </c>
    </row>
    <row r="741" spans="1:65" s="13" customFormat="1" ht="11.25">
      <c r="B741" s="201"/>
      <c r="D741" s="202" t="s">
        <v>348</v>
      </c>
      <c r="E741" s="203" t="s">
        <v>1</v>
      </c>
      <c r="F741" s="204" t="s">
        <v>2097</v>
      </c>
      <c r="H741" s="205">
        <v>14.715</v>
      </c>
      <c r="I741" s="206"/>
      <c r="J741" s="206"/>
      <c r="M741" s="201"/>
      <c r="N741" s="207"/>
      <c r="O741" s="208"/>
      <c r="P741" s="208"/>
      <c r="Q741" s="208"/>
      <c r="R741" s="208"/>
      <c r="S741" s="208"/>
      <c r="T741" s="208"/>
      <c r="U741" s="208"/>
      <c r="V741" s="208"/>
      <c r="W741" s="208"/>
      <c r="X741" s="209"/>
      <c r="AT741" s="203" t="s">
        <v>348</v>
      </c>
      <c r="AU741" s="203" t="s">
        <v>96</v>
      </c>
      <c r="AV741" s="13" t="s">
        <v>96</v>
      </c>
      <c r="AW741" s="13" t="s">
        <v>4</v>
      </c>
      <c r="AX741" s="13" t="s">
        <v>83</v>
      </c>
      <c r="AY741" s="203" t="s">
        <v>329</v>
      </c>
    </row>
    <row r="742" spans="1:65" s="13" customFormat="1" ht="11.25">
      <c r="B742" s="201"/>
      <c r="D742" s="202" t="s">
        <v>348</v>
      </c>
      <c r="E742" s="203" t="s">
        <v>1</v>
      </c>
      <c r="F742" s="204" t="s">
        <v>2098</v>
      </c>
      <c r="H742" s="205">
        <v>14.59</v>
      </c>
      <c r="I742" s="206"/>
      <c r="J742" s="206"/>
      <c r="M742" s="201"/>
      <c r="N742" s="207"/>
      <c r="O742" s="208"/>
      <c r="P742" s="208"/>
      <c r="Q742" s="208"/>
      <c r="R742" s="208"/>
      <c r="S742" s="208"/>
      <c r="T742" s="208"/>
      <c r="U742" s="208"/>
      <c r="V742" s="208"/>
      <c r="W742" s="208"/>
      <c r="X742" s="209"/>
      <c r="AT742" s="203" t="s">
        <v>348</v>
      </c>
      <c r="AU742" s="203" t="s">
        <v>96</v>
      </c>
      <c r="AV742" s="13" t="s">
        <v>96</v>
      </c>
      <c r="AW742" s="13" t="s">
        <v>4</v>
      </c>
      <c r="AX742" s="13" t="s">
        <v>83</v>
      </c>
      <c r="AY742" s="203" t="s">
        <v>329</v>
      </c>
    </row>
    <row r="743" spans="1:65" s="15" customFormat="1" ht="11.25">
      <c r="B743" s="217"/>
      <c r="D743" s="202" t="s">
        <v>348</v>
      </c>
      <c r="E743" s="218" t="s">
        <v>1</v>
      </c>
      <c r="F743" s="219" t="s">
        <v>380</v>
      </c>
      <c r="H743" s="220">
        <v>44.02</v>
      </c>
      <c r="I743" s="221"/>
      <c r="J743" s="221"/>
      <c r="M743" s="217"/>
      <c r="N743" s="222"/>
      <c r="O743" s="223"/>
      <c r="P743" s="223"/>
      <c r="Q743" s="223"/>
      <c r="R743" s="223"/>
      <c r="S743" s="223"/>
      <c r="T743" s="223"/>
      <c r="U743" s="223"/>
      <c r="V743" s="223"/>
      <c r="W743" s="223"/>
      <c r="X743" s="224"/>
      <c r="AT743" s="218" t="s">
        <v>348</v>
      </c>
      <c r="AU743" s="218" t="s">
        <v>96</v>
      </c>
      <c r="AV743" s="15" t="s">
        <v>335</v>
      </c>
      <c r="AW743" s="15" t="s">
        <v>4</v>
      </c>
      <c r="AX743" s="15" t="s">
        <v>90</v>
      </c>
      <c r="AY743" s="218" t="s">
        <v>329</v>
      </c>
    </row>
    <row r="744" spans="1:65" s="2" customFormat="1" ht="24.2" customHeight="1">
      <c r="A744" s="37"/>
      <c r="B744" s="153"/>
      <c r="C744" s="233" t="s">
        <v>2099</v>
      </c>
      <c r="D744" s="233" t="s">
        <v>483</v>
      </c>
      <c r="E744" s="234" t="s">
        <v>2100</v>
      </c>
      <c r="F744" s="235" t="s">
        <v>2101</v>
      </c>
      <c r="G744" s="236" t="s">
        <v>342</v>
      </c>
      <c r="H744" s="237">
        <v>44.02</v>
      </c>
      <c r="I744" s="238"/>
      <c r="J744" s="239"/>
      <c r="K744" s="237">
        <f>ROUND(P744*H744,3)</f>
        <v>0</v>
      </c>
      <c r="L744" s="239"/>
      <c r="M744" s="240"/>
      <c r="N744" s="241" t="s">
        <v>1</v>
      </c>
      <c r="O744" s="195" t="s">
        <v>47</v>
      </c>
      <c r="P744" s="196">
        <f>I744+J744</f>
        <v>0</v>
      </c>
      <c r="Q744" s="196">
        <f>ROUND(I744*H744,3)</f>
        <v>0</v>
      </c>
      <c r="R744" s="196">
        <f>ROUND(J744*H744,3)</f>
        <v>0</v>
      </c>
      <c r="S744" s="66"/>
      <c r="T744" s="197">
        <f>S744*H744</f>
        <v>0</v>
      </c>
      <c r="U744" s="197">
        <v>1.2E-2</v>
      </c>
      <c r="V744" s="197">
        <f>U744*H744</f>
        <v>0.52824000000000004</v>
      </c>
      <c r="W744" s="197">
        <v>0</v>
      </c>
      <c r="X744" s="198">
        <f>W744*H744</f>
        <v>0</v>
      </c>
      <c r="Y744" s="37"/>
      <c r="Z744" s="37"/>
      <c r="AA744" s="37"/>
      <c r="AB744" s="37"/>
      <c r="AC744" s="37"/>
      <c r="AD744" s="37"/>
      <c r="AE744" s="37"/>
      <c r="AR744" s="199" t="s">
        <v>595</v>
      </c>
      <c r="AT744" s="199" t="s">
        <v>483</v>
      </c>
      <c r="AU744" s="199" t="s">
        <v>96</v>
      </c>
      <c r="AY744" s="19" t="s">
        <v>329</v>
      </c>
      <c r="BE744" s="115">
        <f>IF(O744="základná",K744,0)</f>
        <v>0</v>
      </c>
      <c r="BF744" s="115">
        <f>IF(O744="znížená",K744,0)</f>
        <v>0</v>
      </c>
      <c r="BG744" s="115">
        <f>IF(O744="zákl. prenesená",K744,0)</f>
        <v>0</v>
      </c>
      <c r="BH744" s="115">
        <f>IF(O744="zníž. prenesená",K744,0)</f>
        <v>0</v>
      </c>
      <c r="BI744" s="115">
        <f>IF(O744="nulová",K744,0)</f>
        <v>0</v>
      </c>
      <c r="BJ744" s="19" t="s">
        <v>96</v>
      </c>
      <c r="BK744" s="200">
        <f>ROUND(P744*H744,3)</f>
        <v>0</v>
      </c>
      <c r="BL744" s="19" t="s">
        <v>464</v>
      </c>
      <c r="BM744" s="199" t="s">
        <v>2102</v>
      </c>
    </row>
    <row r="745" spans="1:65" s="2" customFormat="1" ht="24.2" customHeight="1">
      <c r="A745" s="37"/>
      <c r="B745" s="153"/>
      <c r="C745" s="187" t="s">
        <v>2103</v>
      </c>
      <c r="D745" s="187" t="s">
        <v>331</v>
      </c>
      <c r="E745" s="188" t="s">
        <v>2104</v>
      </c>
      <c r="F745" s="189" t="s">
        <v>2105</v>
      </c>
      <c r="G745" s="190" t="s">
        <v>342</v>
      </c>
      <c r="H745" s="191">
        <v>2.2549999999999999</v>
      </c>
      <c r="I745" s="192"/>
      <c r="J745" s="192"/>
      <c r="K745" s="191">
        <f>ROUND(P745*H745,3)</f>
        <v>0</v>
      </c>
      <c r="L745" s="193"/>
      <c r="M745" s="38"/>
      <c r="N745" s="194" t="s">
        <v>1</v>
      </c>
      <c r="O745" s="195" t="s">
        <v>47</v>
      </c>
      <c r="P745" s="196">
        <f>I745+J745</f>
        <v>0</v>
      </c>
      <c r="Q745" s="196">
        <f>ROUND(I745*H745,3)</f>
        <v>0</v>
      </c>
      <c r="R745" s="196">
        <f>ROUND(J745*H745,3)</f>
        <v>0</v>
      </c>
      <c r="S745" s="66"/>
      <c r="T745" s="197">
        <f>S745*H745</f>
        <v>0</v>
      </c>
      <c r="U745" s="197">
        <v>1.72E-3</v>
      </c>
      <c r="V745" s="197">
        <f>U745*H745</f>
        <v>3.8785999999999998E-3</v>
      </c>
      <c r="W745" s="197">
        <v>0</v>
      </c>
      <c r="X745" s="198">
        <f>W745*H745</f>
        <v>0</v>
      </c>
      <c r="Y745" s="37"/>
      <c r="Z745" s="37"/>
      <c r="AA745" s="37"/>
      <c r="AB745" s="37"/>
      <c r="AC745" s="37"/>
      <c r="AD745" s="37"/>
      <c r="AE745" s="37"/>
      <c r="AR745" s="199" t="s">
        <v>464</v>
      </c>
      <c r="AT745" s="199" t="s">
        <v>331</v>
      </c>
      <c r="AU745" s="199" t="s">
        <v>96</v>
      </c>
      <c r="AY745" s="19" t="s">
        <v>329</v>
      </c>
      <c r="BE745" s="115">
        <f>IF(O745="základná",K745,0)</f>
        <v>0</v>
      </c>
      <c r="BF745" s="115">
        <f>IF(O745="znížená",K745,0)</f>
        <v>0</v>
      </c>
      <c r="BG745" s="115">
        <f>IF(O745="zákl. prenesená",K745,0)</f>
        <v>0</v>
      </c>
      <c r="BH745" s="115">
        <f>IF(O745="zníž. prenesená",K745,0)</f>
        <v>0</v>
      </c>
      <c r="BI745" s="115">
        <f>IF(O745="nulová",K745,0)</f>
        <v>0</v>
      </c>
      <c r="BJ745" s="19" t="s">
        <v>96</v>
      </c>
      <c r="BK745" s="200">
        <f>ROUND(P745*H745,3)</f>
        <v>0</v>
      </c>
      <c r="BL745" s="19" t="s">
        <v>464</v>
      </c>
      <c r="BM745" s="199" t="s">
        <v>2106</v>
      </c>
    </row>
    <row r="746" spans="1:65" s="2" customFormat="1" ht="24.2" customHeight="1">
      <c r="A746" s="37"/>
      <c r="B746" s="153"/>
      <c r="C746" s="233" t="s">
        <v>2107</v>
      </c>
      <c r="D746" s="233" t="s">
        <v>483</v>
      </c>
      <c r="E746" s="234" t="s">
        <v>2108</v>
      </c>
      <c r="F746" s="235" t="s">
        <v>2109</v>
      </c>
      <c r="G746" s="236" t="s">
        <v>342</v>
      </c>
      <c r="H746" s="237">
        <v>2.2549999999999999</v>
      </c>
      <c r="I746" s="238"/>
      <c r="J746" s="239"/>
      <c r="K746" s="237">
        <f>ROUND(P746*H746,3)</f>
        <v>0</v>
      </c>
      <c r="L746" s="239"/>
      <c r="M746" s="240"/>
      <c r="N746" s="241" t="s">
        <v>1</v>
      </c>
      <c r="O746" s="195" t="s">
        <v>47</v>
      </c>
      <c r="P746" s="196">
        <f>I746+J746</f>
        <v>0</v>
      </c>
      <c r="Q746" s="196">
        <f>ROUND(I746*H746,3)</f>
        <v>0</v>
      </c>
      <c r="R746" s="196">
        <f>ROUND(J746*H746,3)</f>
        <v>0</v>
      </c>
      <c r="S746" s="66"/>
      <c r="T746" s="197">
        <f>S746*H746</f>
        <v>0</v>
      </c>
      <c r="U746" s="197">
        <v>1.2E-2</v>
      </c>
      <c r="V746" s="197">
        <f>U746*H746</f>
        <v>2.7060000000000001E-2</v>
      </c>
      <c r="W746" s="197">
        <v>0</v>
      </c>
      <c r="X746" s="198">
        <f>W746*H746</f>
        <v>0</v>
      </c>
      <c r="Y746" s="37"/>
      <c r="Z746" s="37"/>
      <c r="AA746" s="37"/>
      <c r="AB746" s="37"/>
      <c r="AC746" s="37"/>
      <c r="AD746" s="37"/>
      <c r="AE746" s="37"/>
      <c r="AR746" s="199" t="s">
        <v>595</v>
      </c>
      <c r="AT746" s="199" t="s">
        <v>483</v>
      </c>
      <c r="AU746" s="199" t="s">
        <v>96</v>
      </c>
      <c r="AY746" s="19" t="s">
        <v>329</v>
      </c>
      <c r="BE746" s="115">
        <f>IF(O746="základná",K746,0)</f>
        <v>0</v>
      </c>
      <c r="BF746" s="115">
        <f>IF(O746="znížená",K746,0)</f>
        <v>0</v>
      </c>
      <c r="BG746" s="115">
        <f>IF(O746="zákl. prenesená",K746,0)</f>
        <v>0</v>
      </c>
      <c r="BH746" s="115">
        <f>IF(O746="zníž. prenesená",K746,0)</f>
        <v>0</v>
      </c>
      <c r="BI746" s="115">
        <f>IF(O746="nulová",K746,0)</f>
        <v>0</v>
      </c>
      <c r="BJ746" s="19" t="s">
        <v>96</v>
      </c>
      <c r="BK746" s="200">
        <f>ROUND(P746*H746,3)</f>
        <v>0</v>
      </c>
      <c r="BL746" s="19" t="s">
        <v>464</v>
      </c>
      <c r="BM746" s="199" t="s">
        <v>2110</v>
      </c>
    </row>
    <row r="747" spans="1:65" s="2" customFormat="1" ht="16.5" customHeight="1">
      <c r="A747" s="37"/>
      <c r="B747" s="153"/>
      <c r="C747" s="187" t="s">
        <v>2111</v>
      </c>
      <c r="D747" s="187" t="s">
        <v>331</v>
      </c>
      <c r="E747" s="188" t="s">
        <v>1224</v>
      </c>
      <c r="F747" s="189" t="s">
        <v>1225</v>
      </c>
      <c r="G747" s="190" t="s">
        <v>342</v>
      </c>
      <c r="H747" s="191">
        <v>23.204999999999998</v>
      </c>
      <c r="I747" s="192"/>
      <c r="J747" s="192"/>
      <c r="K747" s="191">
        <f>ROUND(P747*H747,3)</f>
        <v>0</v>
      </c>
      <c r="L747" s="193"/>
      <c r="M747" s="38"/>
      <c r="N747" s="194" t="s">
        <v>1</v>
      </c>
      <c r="O747" s="195" t="s">
        <v>47</v>
      </c>
      <c r="P747" s="196">
        <f>I747+J747</f>
        <v>0</v>
      </c>
      <c r="Q747" s="196">
        <f>ROUND(I747*H747,3)</f>
        <v>0</v>
      </c>
      <c r="R747" s="196">
        <f>ROUND(J747*H747,3)</f>
        <v>0</v>
      </c>
      <c r="S747" s="66"/>
      <c r="T747" s="197">
        <f>S747*H747</f>
        <v>0</v>
      </c>
      <c r="U747" s="197">
        <v>1.72E-3</v>
      </c>
      <c r="V747" s="197">
        <f>U747*H747</f>
        <v>3.9912599999999999E-2</v>
      </c>
      <c r="W747" s="197">
        <v>0</v>
      </c>
      <c r="X747" s="198">
        <f>W747*H747</f>
        <v>0</v>
      </c>
      <c r="Y747" s="37"/>
      <c r="Z747" s="37"/>
      <c r="AA747" s="37"/>
      <c r="AB747" s="37"/>
      <c r="AC747" s="37"/>
      <c r="AD747" s="37"/>
      <c r="AE747" s="37"/>
      <c r="AR747" s="199" t="s">
        <v>464</v>
      </c>
      <c r="AT747" s="199" t="s">
        <v>331</v>
      </c>
      <c r="AU747" s="199" t="s">
        <v>96</v>
      </c>
      <c r="AY747" s="19" t="s">
        <v>329</v>
      </c>
      <c r="BE747" s="115">
        <f>IF(O747="základná",K747,0)</f>
        <v>0</v>
      </c>
      <c r="BF747" s="115">
        <f>IF(O747="znížená",K747,0)</f>
        <v>0</v>
      </c>
      <c r="BG747" s="115">
        <f>IF(O747="zákl. prenesená",K747,0)</f>
        <v>0</v>
      </c>
      <c r="BH747" s="115">
        <f>IF(O747="zníž. prenesená",K747,0)</f>
        <v>0</v>
      </c>
      <c r="BI747" s="115">
        <f>IF(O747="nulová",K747,0)</f>
        <v>0</v>
      </c>
      <c r="BJ747" s="19" t="s">
        <v>96</v>
      </c>
      <c r="BK747" s="200">
        <f>ROUND(P747*H747,3)</f>
        <v>0</v>
      </c>
      <c r="BL747" s="19" t="s">
        <v>464</v>
      </c>
      <c r="BM747" s="199" t="s">
        <v>2112</v>
      </c>
    </row>
    <row r="748" spans="1:65" s="13" customFormat="1" ht="11.25">
      <c r="B748" s="201"/>
      <c r="D748" s="202" t="s">
        <v>348</v>
      </c>
      <c r="E748" s="203" t="s">
        <v>1</v>
      </c>
      <c r="F748" s="204" t="s">
        <v>2113</v>
      </c>
      <c r="H748" s="205">
        <v>6.25</v>
      </c>
      <c r="I748" s="206"/>
      <c r="J748" s="206"/>
      <c r="M748" s="201"/>
      <c r="N748" s="207"/>
      <c r="O748" s="208"/>
      <c r="P748" s="208"/>
      <c r="Q748" s="208"/>
      <c r="R748" s="208"/>
      <c r="S748" s="208"/>
      <c r="T748" s="208"/>
      <c r="U748" s="208"/>
      <c r="V748" s="208"/>
      <c r="W748" s="208"/>
      <c r="X748" s="209"/>
      <c r="AT748" s="203" t="s">
        <v>348</v>
      </c>
      <c r="AU748" s="203" t="s">
        <v>96</v>
      </c>
      <c r="AV748" s="13" t="s">
        <v>96</v>
      </c>
      <c r="AW748" s="13" t="s">
        <v>4</v>
      </c>
      <c r="AX748" s="13" t="s">
        <v>83</v>
      </c>
      <c r="AY748" s="203" t="s">
        <v>329</v>
      </c>
    </row>
    <row r="749" spans="1:65" s="13" customFormat="1" ht="11.25">
      <c r="B749" s="201"/>
      <c r="D749" s="202" t="s">
        <v>348</v>
      </c>
      <c r="E749" s="203" t="s">
        <v>1</v>
      </c>
      <c r="F749" s="204" t="s">
        <v>2114</v>
      </c>
      <c r="H749" s="205">
        <v>16.954999999999998</v>
      </c>
      <c r="I749" s="206"/>
      <c r="J749" s="206"/>
      <c r="M749" s="201"/>
      <c r="N749" s="207"/>
      <c r="O749" s="208"/>
      <c r="P749" s="208"/>
      <c r="Q749" s="208"/>
      <c r="R749" s="208"/>
      <c r="S749" s="208"/>
      <c r="T749" s="208"/>
      <c r="U749" s="208"/>
      <c r="V749" s="208"/>
      <c r="W749" s="208"/>
      <c r="X749" s="209"/>
      <c r="AT749" s="203" t="s">
        <v>348</v>
      </c>
      <c r="AU749" s="203" t="s">
        <v>96</v>
      </c>
      <c r="AV749" s="13" t="s">
        <v>96</v>
      </c>
      <c r="AW749" s="13" t="s">
        <v>4</v>
      </c>
      <c r="AX749" s="13" t="s">
        <v>83</v>
      </c>
      <c r="AY749" s="203" t="s">
        <v>329</v>
      </c>
    </row>
    <row r="750" spans="1:65" s="15" customFormat="1" ht="11.25">
      <c r="B750" s="217"/>
      <c r="D750" s="202" t="s">
        <v>348</v>
      </c>
      <c r="E750" s="218" t="s">
        <v>1</v>
      </c>
      <c r="F750" s="219" t="s">
        <v>380</v>
      </c>
      <c r="H750" s="220">
        <v>23.204999999999998</v>
      </c>
      <c r="I750" s="221"/>
      <c r="J750" s="221"/>
      <c r="M750" s="217"/>
      <c r="N750" s="222"/>
      <c r="O750" s="223"/>
      <c r="P750" s="223"/>
      <c r="Q750" s="223"/>
      <c r="R750" s="223"/>
      <c r="S750" s="223"/>
      <c r="T750" s="223"/>
      <c r="U750" s="223"/>
      <c r="V750" s="223"/>
      <c r="W750" s="223"/>
      <c r="X750" s="224"/>
      <c r="AT750" s="218" t="s">
        <v>348</v>
      </c>
      <c r="AU750" s="218" t="s">
        <v>96</v>
      </c>
      <c r="AV750" s="15" t="s">
        <v>335</v>
      </c>
      <c r="AW750" s="15" t="s">
        <v>4</v>
      </c>
      <c r="AX750" s="15" t="s">
        <v>90</v>
      </c>
      <c r="AY750" s="218" t="s">
        <v>329</v>
      </c>
    </row>
    <row r="751" spans="1:65" s="2" customFormat="1" ht="21.75" customHeight="1">
      <c r="A751" s="37"/>
      <c r="B751" s="153"/>
      <c r="C751" s="233" t="s">
        <v>2115</v>
      </c>
      <c r="D751" s="233" t="s">
        <v>483</v>
      </c>
      <c r="E751" s="234" t="s">
        <v>1229</v>
      </c>
      <c r="F751" s="235" t="s">
        <v>1230</v>
      </c>
      <c r="G751" s="236" t="s">
        <v>342</v>
      </c>
      <c r="H751" s="237">
        <v>23.204999999999998</v>
      </c>
      <c r="I751" s="238"/>
      <c r="J751" s="239"/>
      <c r="K751" s="237">
        <f>ROUND(P751*H751,3)</f>
        <v>0</v>
      </c>
      <c r="L751" s="239"/>
      <c r="M751" s="240"/>
      <c r="N751" s="241" t="s">
        <v>1</v>
      </c>
      <c r="O751" s="195" t="s">
        <v>47</v>
      </c>
      <c r="P751" s="196">
        <f>I751+J751</f>
        <v>0</v>
      </c>
      <c r="Q751" s="196">
        <f>ROUND(I751*H751,3)</f>
        <v>0</v>
      </c>
      <c r="R751" s="196">
        <f>ROUND(J751*H751,3)</f>
        <v>0</v>
      </c>
      <c r="S751" s="66"/>
      <c r="T751" s="197">
        <f>S751*H751</f>
        <v>0</v>
      </c>
      <c r="U751" s="197">
        <v>1.1999999999999999E-3</v>
      </c>
      <c r="V751" s="197">
        <f>U751*H751</f>
        <v>2.7845999999999996E-2</v>
      </c>
      <c r="W751" s="197">
        <v>0</v>
      </c>
      <c r="X751" s="198">
        <f>W751*H751</f>
        <v>0</v>
      </c>
      <c r="Y751" s="37"/>
      <c r="Z751" s="37"/>
      <c r="AA751" s="37"/>
      <c r="AB751" s="37"/>
      <c r="AC751" s="37"/>
      <c r="AD751" s="37"/>
      <c r="AE751" s="37"/>
      <c r="AR751" s="199" t="s">
        <v>595</v>
      </c>
      <c r="AT751" s="199" t="s">
        <v>483</v>
      </c>
      <c r="AU751" s="199" t="s">
        <v>96</v>
      </c>
      <c r="AY751" s="19" t="s">
        <v>329</v>
      </c>
      <c r="BE751" s="115">
        <f>IF(O751="základná",K751,0)</f>
        <v>0</v>
      </c>
      <c r="BF751" s="115">
        <f>IF(O751="znížená",K751,0)</f>
        <v>0</v>
      </c>
      <c r="BG751" s="115">
        <f>IF(O751="zákl. prenesená",K751,0)</f>
        <v>0</v>
      </c>
      <c r="BH751" s="115">
        <f>IF(O751="zníž. prenesená",K751,0)</f>
        <v>0</v>
      </c>
      <c r="BI751" s="115">
        <f>IF(O751="nulová",K751,0)</f>
        <v>0</v>
      </c>
      <c r="BJ751" s="19" t="s">
        <v>96</v>
      </c>
      <c r="BK751" s="200">
        <f>ROUND(P751*H751,3)</f>
        <v>0</v>
      </c>
      <c r="BL751" s="19" t="s">
        <v>464</v>
      </c>
      <c r="BM751" s="199" t="s">
        <v>2116</v>
      </c>
    </row>
    <row r="752" spans="1:65" s="2" customFormat="1" ht="16.5" customHeight="1">
      <c r="A752" s="37"/>
      <c r="B752" s="153"/>
      <c r="C752" s="187" t="s">
        <v>2117</v>
      </c>
      <c r="D752" s="187" t="s">
        <v>331</v>
      </c>
      <c r="E752" s="188" t="s">
        <v>2118</v>
      </c>
      <c r="F752" s="189" t="s">
        <v>2119</v>
      </c>
      <c r="G752" s="190" t="s">
        <v>342</v>
      </c>
      <c r="H752" s="191">
        <v>33.909999999999997</v>
      </c>
      <c r="I752" s="192"/>
      <c r="J752" s="192"/>
      <c r="K752" s="191">
        <f>ROUND(P752*H752,3)</f>
        <v>0</v>
      </c>
      <c r="L752" s="193"/>
      <c r="M752" s="38"/>
      <c r="N752" s="194" t="s">
        <v>1</v>
      </c>
      <c r="O752" s="195" t="s">
        <v>47</v>
      </c>
      <c r="P752" s="196">
        <f>I752+J752</f>
        <v>0</v>
      </c>
      <c r="Q752" s="196">
        <f>ROUND(I752*H752,3)</f>
        <v>0</v>
      </c>
      <c r="R752" s="196">
        <f>ROUND(J752*H752,3)</f>
        <v>0</v>
      </c>
      <c r="S752" s="66"/>
      <c r="T752" s="197">
        <f>S752*H752</f>
        <v>0</v>
      </c>
      <c r="U752" s="197">
        <v>1.72E-3</v>
      </c>
      <c r="V752" s="197">
        <f>U752*H752</f>
        <v>5.8325199999999994E-2</v>
      </c>
      <c r="W752" s="197">
        <v>0</v>
      </c>
      <c r="X752" s="198">
        <f>W752*H752</f>
        <v>0</v>
      </c>
      <c r="Y752" s="37"/>
      <c r="Z752" s="37"/>
      <c r="AA752" s="37"/>
      <c r="AB752" s="37"/>
      <c r="AC752" s="37"/>
      <c r="AD752" s="37"/>
      <c r="AE752" s="37"/>
      <c r="AR752" s="199" t="s">
        <v>464</v>
      </c>
      <c r="AT752" s="199" t="s">
        <v>331</v>
      </c>
      <c r="AU752" s="199" t="s">
        <v>96</v>
      </c>
      <c r="AY752" s="19" t="s">
        <v>329</v>
      </c>
      <c r="BE752" s="115">
        <f>IF(O752="základná",K752,0)</f>
        <v>0</v>
      </c>
      <c r="BF752" s="115">
        <f>IF(O752="znížená",K752,0)</f>
        <v>0</v>
      </c>
      <c r="BG752" s="115">
        <f>IF(O752="zákl. prenesená",K752,0)</f>
        <v>0</v>
      </c>
      <c r="BH752" s="115">
        <f>IF(O752="zníž. prenesená",K752,0)</f>
        <v>0</v>
      </c>
      <c r="BI752" s="115">
        <f>IF(O752="nulová",K752,0)</f>
        <v>0</v>
      </c>
      <c r="BJ752" s="19" t="s">
        <v>96</v>
      </c>
      <c r="BK752" s="200">
        <f>ROUND(P752*H752,3)</f>
        <v>0</v>
      </c>
      <c r="BL752" s="19" t="s">
        <v>464</v>
      </c>
      <c r="BM752" s="199" t="s">
        <v>2120</v>
      </c>
    </row>
    <row r="753" spans="1:65" s="13" customFormat="1" ht="11.25">
      <c r="B753" s="201"/>
      <c r="D753" s="202" t="s">
        <v>348</v>
      </c>
      <c r="E753" s="203" t="s">
        <v>1</v>
      </c>
      <c r="F753" s="204" t="s">
        <v>2114</v>
      </c>
      <c r="H753" s="205">
        <v>16.954999999999998</v>
      </c>
      <c r="I753" s="206"/>
      <c r="J753" s="206"/>
      <c r="M753" s="201"/>
      <c r="N753" s="207"/>
      <c r="O753" s="208"/>
      <c r="P753" s="208"/>
      <c r="Q753" s="208"/>
      <c r="R753" s="208"/>
      <c r="S753" s="208"/>
      <c r="T753" s="208"/>
      <c r="U753" s="208"/>
      <c r="V753" s="208"/>
      <c r="W753" s="208"/>
      <c r="X753" s="209"/>
      <c r="AT753" s="203" t="s">
        <v>348</v>
      </c>
      <c r="AU753" s="203" t="s">
        <v>96</v>
      </c>
      <c r="AV753" s="13" t="s">
        <v>96</v>
      </c>
      <c r="AW753" s="13" t="s">
        <v>4</v>
      </c>
      <c r="AX753" s="13" t="s">
        <v>83</v>
      </c>
      <c r="AY753" s="203" t="s">
        <v>329</v>
      </c>
    </row>
    <row r="754" spans="1:65" s="13" customFormat="1" ht="11.25">
      <c r="B754" s="201"/>
      <c r="D754" s="202" t="s">
        <v>348</v>
      </c>
      <c r="E754" s="203" t="s">
        <v>1</v>
      </c>
      <c r="F754" s="204" t="s">
        <v>2114</v>
      </c>
      <c r="H754" s="205">
        <v>16.954999999999998</v>
      </c>
      <c r="I754" s="206"/>
      <c r="J754" s="206"/>
      <c r="M754" s="201"/>
      <c r="N754" s="207"/>
      <c r="O754" s="208"/>
      <c r="P754" s="208"/>
      <c r="Q754" s="208"/>
      <c r="R754" s="208"/>
      <c r="S754" s="208"/>
      <c r="T754" s="208"/>
      <c r="U754" s="208"/>
      <c r="V754" s="208"/>
      <c r="W754" s="208"/>
      <c r="X754" s="209"/>
      <c r="AT754" s="203" t="s">
        <v>348</v>
      </c>
      <c r="AU754" s="203" t="s">
        <v>96</v>
      </c>
      <c r="AV754" s="13" t="s">
        <v>96</v>
      </c>
      <c r="AW754" s="13" t="s">
        <v>4</v>
      </c>
      <c r="AX754" s="13" t="s">
        <v>83</v>
      </c>
      <c r="AY754" s="203" t="s">
        <v>329</v>
      </c>
    </row>
    <row r="755" spans="1:65" s="15" customFormat="1" ht="11.25">
      <c r="B755" s="217"/>
      <c r="D755" s="202" t="s">
        <v>348</v>
      </c>
      <c r="E755" s="218" t="s">
        <v>1</v>
      </c>
      <c r="F755" s="219" t="s">
        <v>380</v>
      </c>
      <c r="H755" s="220">
        <v>33.909999999999997</v>
      </c>
      <c r="I755" s="221"/>
      <c r="J755" s="221"/>
      <c r="M755" s="217"/>
      <c r="N755" s="222"/>
      <c r="O755" s="223"/>
      <c r="P755" s="223"/>
      <c r="Q755" s="223"/>
      <c r="R755" s="223"/>
      <c r="S755" s="223"/>
      <c r="T755" s="223"/>
      <c r="U755" s="223"/>
      <c r="V755" s="223"/>
      <c r="W755" s="223"/>
      <c r="X755" s="224"/>
      <c r="AT755" s="218" t="s">
        <v>348</v>
      </c>
      <c r="AU755" s="218" t="s">
        <v>96</v>
      </c>
      <c r="AV755" s="15" t="s">
        <v>335</v>
      </c>
      <c r="AW755" s="15" t="s">
        <v>4</v>
      </c>
      <c r="AX755" s="15" t="s">
        <v>90</v>
      </c>
      <c r="AY755" s="218" t="s">
        <v>329</v>
      </c>
    </row>
    <row r="756" spans="1:65" s="2" customFormat="1" ht="24.2" customHeight="1">
      <c r="A756" s="37"/>
      <c r="B756" s="153"/>
      <c r="C756" s="233" t="s">
        <v>2121</v>
      </c>
      <c r="D756" s="233" t="s">
        <v>483</v>
      </c>
      <c r="E756" s="234" t="s">
        <v>2122</v>
      </c>
      <c r="F756" s="235" t="s">
        <v>2123</v>
      </c>
      <c r="G756" s="236" t="s">
        <v>342</v>
      </c>
      <c r="H756" s="237">
        <v>33.909999999999997</v>
      </c>
      <c r="I756" s="238"/>
      <c r="J756" s="239"/>
      <c r="K756" s="237">
        <f t="shared" ref="K756:K764" si="32">ROUND(P756*H756,3)</f>
        <v>0</v>
      </c>
      <c r="L756" s="239"/>
      <c r="M756" s="240"/>
      <c r="N756" s="241" t="s">
        <v>1</v>
      </c>
      <c r="O756" s="195" t="s">
        <v>47</v>
      </c>
      <c r="P756" s="196">
        <f t="shared" ref="P756:P764" si="33">I756+J756</f>
        <v>0</v>
      </c>
      <c r="Q756" s="196">
        <f t="shared" ref="Q756:Q764" si="34">ROUND(I756*H756,3)</f>
        <v>0</v>
      </c>
      <c r="R756" s="196">
        <f t="shared" ref="R756:R764" si="35">ROUND(J756*H756,3)</f>
        <v>0</v>
      </c>
      <c r="S756" s="66"/>
      <c r="T756" s="197">
        <f t="shared" ref="T756:T764" si="36">S756*H756</f>
        <v>0</v>
      </c>
      <c r="U756" s="197">
        <v>1.5E-3</v>
      </c>
      <c r="V756" s="197">
        <f t="shared" ref="V756:V764" si="37">U756*H756</f>
        <v>5.0864999999999994E-2</v>
      </c>
      <c r="W756" s="197">
        <v>0</v>
      </c>
      <c r="X756" s="198">
        <f t="shared" ref="X756:X764" si="38">W756*H756</f>
        <v>0</v>
      </c>
      <c r="Y756" s="37"/>
      <c r="Z756" s="37"/>
      <c r="AA756" s="37"/>
      <c r="AB756" s="37"/>
      <c r="AC756" s="37"/>
      <c r="AD756" s="37"/>
      <c r="AE756" s="37"/>
      <c r="AR756" s="199" t="s">
        <v>595</v>
      </c>
      <c r="AT756" s="199" t="s">
        <v>483</v>
      </c>
      <c r="AU756" s="199" t="s">
        <v>96</v>
      </c>
      <c r="AY756" s="19" t="s">
        <v>329</v>
      </c>
      <c r="BE756" s="115">
        <f t="shared" ref="BE756:BE764" si="39">IF(O756="základná",K756,0)</f>
        <v>0</v>
      </c>
      <c r="BF756" s="115">
        <f t="shared" ref="BF756:BF764" si="40">IF(O756="znížená",K756,0)</f>
        <v>0</v>
      </c>
      <c r="BG756" s="115">
        <f t="shared" ref="BG756:BG764" si="41">IF(O756="zákl. prenesená",K756,0)</f>
        <v>0</v>
      </c>
      <c r="BH756" s="115">
        <f t="shared" ref="BH756:BH764" si="42">IF(O756="zníž. prenesená",K756,0)</f>
        <v>0</v>
      </c>
      <c r="BI756" s="115">
        <f t="shared" ref="BI756:BI764" si="43">IF(O756="nulová",K756,0)</f>
        <v>0</v>
      </c>
      <c r="BJ756" s="19" t="s">
        <v>96</v>
      </c>
      <c r="BK756" s="200">
        <f t="shared" ref="BK756:BK764" si="44">ROUND(P756*H756,3)</f>
        <v>0</v>
      </c>
      <c r="BL756" s="19" t="s">
        <v>464</v>
      </c>
      <c r="BM756" s="199" t="s">
        <v>2124</v>
      </c>
    </row>
    <row r="757" spans="1:65" s="2" customFormat="1" ht="16.5" customHeight="1">
      <c r="A757" s="37"/>
      <c r="B757" s="153"/>
      <c r="C757" s="187" t="s">
        <v>2125</v>
      </c>
      <c r="D757" s="187" t="s">
        <v>331</v>
      </c>
      <c r="E757" s="188" t="s">
        <v>2126</v>
      </c>
      <c r="F757" s="189" t="s">
        <v>2127</v>
      </c>
      <c r="G757" s="190" t="s">
        <v>646</v>
      </c>
      <c r="H757" s="191">
        <v>1</v>
      </c>
      <c r="I757" s="192"/>
      <c r="J757" s="192"/>
      <c r="K757" s="191">
        <f t="shared" si="32"/>
        <v>0</v>
      </c>
      <c r="L757" s="193"/>
      <c r="M757" s="38"/>
      <c r="N757" s="194" t="s">
        <v>1</v>
      </c>
      <c r="O757" s="195" t="s">
        <v>47</v>
      </c>
      <c r="P757" s="196">
        <f t="shared" si="33"/>
        <v>0</v>
      </c>
      <c r="Q757" s="196">
        <f t="shared" si="34"/>
        <v>0</v>
      </c>
      <c r="R757" s="196">
        <f t="shared" si="35"/>
        <v>0</v>
      </c>
      <c r="S757" s="66"/>
      <c r="T757" s="197">
        <f t="shared" si="36"/>
        <v>0</v>
      </c>
      <c r="U757" s="197">
        <v>5.0000000000000002E-5</v>
      </c>
      <c r="V757" s="197">
        <f t="shared" si="37"/>
        <v>5.0000000000000002E-5</v>
      </c>
      <c r="W757" s="197">
        <v>0</v>
      </c>
      <c r="X757" s="198">
        <f t="shared" si="38"/>
        <v>0</v>
      </c>
      <c r="Y757" s="37"/>
      <c r="Z757" s="37"/>
      <c r="AA757" s="37"/>
      <c r="AB757" s="37"/>
      <c r="AC757" s="37"/>
      <c r="AD757" s="37"/>
      <c r="AE757" s="37"/>
      <c r="AR757" s="199" t="s">
        <v>464</v>
      </c>
      <c r="AT757" s="199" t="s">
        <v>331</v>
      </c>
      <c r="AU757" s="199" t="s">
        <v>96</v>
      </c>
      <c r="AY757" s="19" t="s">
        <v>329</v>
      </c>
      <c r="BE757" s="115">
        <f t="shared" si="39"/>
        <v>0</v>
      </c>
      <c r="BF757" s="115">
        <f t="shared" si="40"/>
        <v>0</v>
      </c>
      <c r="BG757" s="115">
        <f t="shared" si="41"/>
        <v>0</v>
      </c>
      <c r="BH757" s="115">
        <f t="shared" si="42"/>
        <v>0</v>
      </c>
      <c r="BI757" s="115">
        <f t="shared" si="43"/>
        <v>0</v>
      </c>
      <c r="BJ757" s="19" t="s">
        <v>96</v>
      </c>
      <c r="BK757" s="200">
        <f t="shared" si="44"/>
        <v>0</v>
      </c>
      <c r="BL757" s="19" t="s">
        <v>464</v>
      </c>
      <c r="BM757" s="199" t="s">
        <v>2128</v>
      </c>
    </row>
    <row r="758" spans="1:65" s="2" customFormat="1" ht="24.2" customHeight="1">
      <c r="A758" s="37"/>
      <c r="B758" s="153"/>
      <c r="C758" s="233" t="s">
        <v>2129</v>
      </c>
      <c r="D758" s="233" t="s">
        <v>483</v>
      </c>
      <c r="E758" s="234" t="s">
        <v>2130</v>
      </c>
      <c r="F758" s="235" t="s">
        <v>2131</v>
      </c>
      <c r="G758" s="236" t="s">
        <v>646</v>
      </c>
      <c r="H758" s="237">
        <v>1</v>
      </c>
      <c r="I758" s="238"/>
      <c r="J758" s="239"/>
      <c r="K758" s="237">
        <f t="shared" si="32"/>
        <v>0</v>
      </c>
      <c r="L758" s="239"/>
      <c r="M758" s="240"/>
      <c r="N758" s="241" t="s">
        <v>1</v>
      </c>
      <c r="O758" s="195" t="s">
        <v>47</v>
      </c>
      <c r="P758" s="196">
        <f t="shared" si="33"/>
        <v>0</v>
      </c>
      <c r="Q758" s="196">
        <f t="shared" si="34"/>
        <v>0</v>
      </c>
      <c r="R758" s="196">
        <f t="shared" si="35"/>
        <v>0</v>
      </c>
      <c r="S758" s="66"/>
      <c r="T758" s="197">
        <f t="shared" si="36"/>
        <v>0</v>
      </c>
      <c r="U758" s="197">
        <v>6.2880000000000005E-2</v>
      </c>
      <c r="V758" s="197">
        <f t="shared" si="37"/>
        <v>6.2880000000000005E-2</v>
      </c>
      <c r="W758" s="197">
        <v>0</v>
      </c>
      <c r="X758" s="198">
        <f t="shared" si="38"/>
        <v>0</v>
      </c>
      <c r="Y758" s="37"/>
      <c r="Z758" s="37"/>
      <c r="AA758" s="37"/>
      <c r="AB758" s="37"/>
      <c r="AC758" s="37"/>
      <c r="AD758" s="37"/>
      <c r="AE758" s="37"/>
      <c r="AR758" s="199" t="s">
        <v>595</v>
      </c>
      <c r="AT758" s="199" t="s">
        <v>483</v>
      </c>
      <c r="AU758" s="199" t="s">
        <v>96</v>
      </c>
      <c r="AY758" s="19" t="s">
        <v>329</v>
      </c>
      <c r="BE758" s="115">
        <f t="shared" si="39"/>
        <v>0</v>
      </c>
      <c r="BF758" s="115">
        <f t="shared" si="40"/>
        <v>0</v>
      </c>
      <c r="BG758" s="115">
        <f t="shared" si="41"/>
        <v>0</v>
      </c>
      <c r="BH758" s="115">
        <f t="shared" si="42"/>
        <v>0</v>
      </c>
      <c r="BI758" s="115">
        <f t="shared" si="43"/>
        <v>0</v>
      </c>
      <c r="BJ758" s="19" t="s">
        <v>96</v>
      </c>
      <c r="BK758" s="200">
        <f t="shared" si="44"/>
        <v>0</v>
      </c>
      <c r="BL758" s="19" t="s">
        <v>464</v>
      </c>
      <c r="BM758" s="199" t="s">
        <v>2132</v>
      </c>
    </row>
    <row r="759" spans="1:65" s="2" customFormat="1" ht="24.2" customHeight="1">
      <c r="A759" s="37"/>
      <c r="B759" s="153"/>
      <c r="C759" s="187" t="s">
        <v>2133</v>
      </c>
      <c r="D759" s="187" t="s">
        <v>331</v>
      </c>
      <c r="E759" s="188" t="s">
        <v>2134</v>
      </c>
      <c r="F759" s="189" t="s">
        <v>2135</v>
      </c>
      <c r="G759" s="190" t="s">
        <v>342</v>
      </c>
      <c r="H759" s="191">
        <v>17.600000000000001</v>
      </c>
      <c r="I759" s="192"/>
      <c r="J759" s="192"/>
      <c r="K759" s="191">
        <f t="shared" si="32"/>
        <v>0</v>
      </c>
      <c r="L759" s="193"/>
      <c r="M759" s="38"/>
      <c r="N759" s="194" t="s">
        <v>1</v>
      </c>
      <c r="O759" s="195" t="s">
        <v>47</v>
      </c>
      <c r="P759" s="196">
        <f t="shared" si="33"/>
        <v>0</v>
      </c>
      <c r="Q759" s="196">
        <f t="shared" si="34"/>
        <v>0</v>
      </c>
      <c r="R759" s="196">
        <f t="shared" si="35"/>
        <v>0</v>
      </c>
      <c r="S759" s="66"/>
      <c r="T759" s="197">
        <f t="shared" si="36"/>
        <v>0</v>
      </c>
      <c r="U759" s="197">
        <v>8.4000000000000003E-4</v>
      </c>
      <c r="V759" s="197">
        <f t="shared" si="37"/>
        <v>1.4784000000000002E-2</v>
      </c>
      <c r="W759" s="197">
        <v>0</v>
      </c>
      <c r="X759" s="198">
        <f t="shared" si="38"/>
        <v>0</v>
      </c>
      <c r="Y759" s="37"/>
      <c r="Z759" s="37"/>
      <c r="AA759" s="37"/>
      <c r="AB759" s="37"/>
      <c r="AC759" s="37"/>
      <c r="AD759" s="37"/>
      <c r="AE759" s="37"/>
      <c r="AR759" s="199" t="s">
        <v>464</v>
      </c>
      <c r="AT759" s="199" t="s">
        <v>331</v>
      </c>
      <c r="AU759" s="199" t="s">
        <v>96</v>
      </c>
      <c r="AY759" s="19" t="s">
        <v>329</v>
      </c>
      <c r="BE759" s="115">
        <f t="shared" si="39"/>
        <v>0</v>
      </c>
      <c r="BF759" s="115">
        <f t="shared" si="40"/>
        <v>0</v>
      </c>
      <c r="BG759" s="115">
        <f t="shared" si="41"/>
        <v>0</v>
      </c>
      <c r="BH759" s="115">
        <f t="shared" si="42"/>
        <v>0</v>
      </c>
      <c r="BI759" s="115">
        <f t="shared" si="43"/>
        <v>0</v>
      </c>
      <c r="BJ759" s="19" t="s">
        <v>96</v>
      </c>
      <c r="BK759" s="200">
        <f t="shared" si="44"/>
        <v>0</v>
      </c>
      <c r="BL759" s="19" t="s">
        <v>464</v>
      </c>
      <c r="BM759" s="199" t="s">
        <v>2136</v>
      </c>
    </row>
    <row r="760" spans="1:65" s="2" customFormat="1" ht="55.5" customHeight="1">
      <c r="A760" s="37"/>
      <c r="B760" s="153"/>
      <c r="C760" s="233" t="s">
        <v>2137</v>
      </c>
      <c r="D760" s="233" t="s">
        <v>483</v>
      </c>
      <c r="E760" s="234" t="s">
        <v>2138</v>
      </c>
      <c r="F760" s="235" t="s">
        <v>2139</v>
      </c>
      <c r="G760" s="236" t="s">
        <v>646</v>
      </c>
      <c r="H760" s="237">
        <v>1</v>
      </c>
      <c r="I760" s="238"/>
      <c r="J760" s="239"/>
      <c r="K760" s="237">
        <f t="shared" si="32"/>
        <v>0</v>
      </c>
      <c r="L760" s="239"/>
      <c r="M760" s="240"/>
      <c r="N760" s="241" t="s">
        <v>1</v>
      </c>
      <c r="O760" s="195" t="s">
        <v>47</v>
      </c>
      <c r="P760" s="196">
        <f t="shared" si="33"/>
        <v>0</v>
      </c>
      <c r="Q760" s="196">
        <f t="shared" si="34"/>
        <v>0</v>
      </c>
      <c r="R760" s="196">
        <f t="shared" si="35"/>
        <v>0</v>
      </c>
      <c r="S760" s="66"/>
      <c r="T760" s="197">
        <f t="shared" si="36"/>
        <v>0</v>
      </c>
      <c r="U760" s="197">
        <v>2.9E-4</v>
      </c>
      <c r="V760" s="197">
        <f t="shared" si="37"/>
        <v>2.9E-4</v>
      </c>
      <c r="W760" s="197">
        <v>0</v>
      </c>
      <c r="X760" s="198">
        <f t="shared" si="38"/>
        <v>0</v>
      </c>
      <c r="Y760" s="37"/>
      <c r="Z760" s="37"/>
      <c r="AA760" s="37"/>
      <c r="AB760" s="37"/>
      <c r="AC760" s="37"/>
      <c r="AD760" s="37"/>
      <c r="AE760" s="37"/>
      <c r="AR760" s="199" t="s">
        <v>595</v>
      </c>
      <c r="AT760" s="199" t="s">
        <v>483</v>
      </c>
      <c r="AU760" s="199" t="s">
        <v>96</v>
      </c>
      <c r="AY760" s="19" t="s">
        <v>329</v>
      </c>
      <c r="BE760" s="115">
        <f t="shared" si="39"/>
        <v>0</v>
      </c>
      <c r="BF760" s="115">
        <f t="shared" si="40"/>
        <v>0</v>
      </c>
      <c r="BG760" s="115">
        <f t="shared" si="41"/>
        <v>0</v>
      </c>
      <c r="BH760" s="115">
        <f t="shared" si="42"/>
        <v>0</v>
      </c>
      <c r="BI760" s="115">
        <f t="shared" si="43"/>
        <v>0</v>
      </c>
      <c r="BJ760" s="19" t="s">
        <v>96</v>
      </c>
      <c r="BK760" s="200">
        <f t="shared" si="44"/>
        <v>0</v>
      </c>
      <c r="BL760" s="19" t="s">
        <v>464</v>
      </c>
      <c r="BM760" s="199" t="s">
        <v>2140</v>
      </c>
    </row>
    <row r="761" spans="1:65" s="2" customFormat="1" ht="49.15" customHeight="1">
      <c r="A761" s="37"/>
      <c r="B761" s="153"/>
      <c r="C761" s="233" t="s">
        <v>2141</v>
      </c>
      <c r="D761" s="233" t="s">
        <v>483</v>
      </c>
      <c r="E761" s="234" t="s">
        <v>2142</v>
      </c>
      <c r="F761" s="235" t="s">
        <v>2143</v>
      </c>
      <c r="G761" s="236" t="s">
        <v>646</v>
      </c>
      <c r="H761" s="237">
        <v>1</v>
      </c>
      <c r="I761" s="238"/>
      <c r="J761" s="239"/>
      <c r="K761" s="237">
        <f t="shared" si="32"/>
        <v>0</v>
      </c>
      <c r="L761" s="239"/>
      <c r="M761" s="240"/>
      <c r="N761" s="241" t="s">
        <v>1</v>
      </c>
      <c r="O761" s="195" t="s">
        <v>47</v>
      </c>
      <c r="P761" s="196">
        <f t="shared" si="33"/>
        <v>0</v>
      </c>
      <c r="Q761" s="196">
        <f t="shared" si="34"/>
        <v>0</v>
      </c>
      <c r="R761" s="196">
        <f t="shared" si="35"/>
        <v>0</v>
      </c>
      <c r="S761" s="66"/>
      <c r="T761" s="197">
        <f t="shared" si="36"/>
        <v>0</v>
      </c>
      <c r="U761" s="197">
        <v>2.9E-4</v>
      </c>
      <c r="V761" s="197">
        <f t="shared" si="37"/>
        <v>2.9E-4</v>
      </c>
      <c r="W761" s="197">
        <v>0</v>
      </c>
      <c r="X761" s="198">
        <f t="shared" si="38"/>
        <v>0</v>
      </c>
      <c r="Y761" s="37"/>
      <c r="Z761" s="37"/>
      <c r="AA761" s="37"/>
      <c r="AB761" s="37"/>
      <c r="AC761" s="37"/>
      <c r="AD761" s="37"/>
      <c r="AE761" s="37"/>
      <c r="AR761" s="199" t="s">
        <v>595</v>
      </c>
      <c r="AT761" s="199" t="s">
        <v>483</v>
      </c>
      <c r="AU761" s="199" t="s">
        <v>96</v>
      </c>
      <c r="AY761" s="19" t="s">
        <v>329</v>
      </c>
      <c r="BE761" s="115">
        <f t="shared" si="39"/>
        <v>0</v>
      </c>
      <c r="BF761" s="115">
        <f t="shared" si="40"/>
        <v>0</v>
      </c>
      <c r="BG761" s="115">
        <f t="shared" si="41"/>
        <v>0</v>
      </c>
      <c r="BH761" s="115">
        <f t="shared" si="42"/>
        <v>0</v>
      </c>
      <c r="BI761" s="115">
        <f t="shared" si="43"/>
        <v>0</v>
      </c>
      <c r="BJ761" s="19" t="s">
        <v>96</v>
      </c>
      <c r="BK761" s="200">
        <f t="shared" si="44"/>
        <v>0</v>
      </c>
      <c r="BL761" s="19" t="s">
        <v>464</v>
      </c>
      <c r="BM761" s="199" t="s">
        <v>2144</v>
      </c>
    </row>
    <row r="762" spans="1:65" s="2" customFormat="1" ht="49.15" customHeight="1">
      <c r="A762" s="37"/>
      <c r="B762" s="153"/>
      <c r="C762" s="233" t="s">
        <v>2145</v>
      </c>
      <c r="D762" s="233" t="s">
        <v>483</v>
      </c>
      <c r="E762" s="234" t="s">
        <v>2146</v>
      </c>
      <c r="F762" s="235" t="s">
        <v>2147</v>
      </c>
      <c r="G762" s="236" t="s">
        <v>646</v>
      </c>
      <c r="H762" s="237">
        <v>1</v>
      </c>
      <c r="I762" s="238"/>
      <c r="J762" s="239"/>
      <c r="K762" s="237">
        <f t="shared" si="32"/>
        <v>0</v>
      </c>
      <c r="L762" s="239"/>
      <c r="M762" s="240"/>
      <c r="N762" s="241" t="s">
        <v>1</v>
      </c>
      <c r="O762" s="195" t="s">
        <v>47</v>
      </c>
      <c r="P762" s="196">
        <f t="shared" si="33"/>
        <v>0</v>
      </c>
      <c r="Q762" s="196">
        <f t="shared" si="34"/>
        <v>0</v>
      </c>
      <c r="R762" s="196">
        <f t="shared" si="35"/>
        <v>0</v>
      </c>
      <c r="S762" s="66"/>
      <c r="T762" s="197">
        <f t="shared" si="36"/>
        <v>0</v>
      </c>
      <c r="U762" s="197">
        <v>2.9E-4</v>
      </c>
      <c r="V762" s="197">
        <f t="shared" si="37"/>
        <v>2.9E-4</v>
      </c>
      <c r="W762" s="197">
        <v>0</v>
      </c>
      <c r="X762" s="198">
        <f t="shared" si="38"/>
        <v>0</v>
      </c>
      <c r="Y762" s="37"/>
      <c r="Z762" s="37"/>
      <c r="AA762" s="37"/>
      <c r="AB762" s="37"/>
      <c r="AC762" s="37"/>
      <c r="AD762" s="37"/>
      <c r="AE762" s="37"/>
      <c r="AR762" s="199" t="s">
        <v>595</v>
      </c>
      <c r="AT762" s="199" t="s">
        <v>483</v>
      </c>
      <c r="AU762" s="199" t="s">
        <v>96</v>
      </c>
      <c r="AY762" s="19" t="s">
        <v>329</v>
      </c>
      <c r="BE762" s="115">
        <f t="shared" si="39"/>
        <v>0</v>
      </c>
      <c r="BF762" s="115">
        <f t="shared" si="40"/>
        <v>0</v>
      </c>
      <c r="BG762" s="115">
        <f t="shared" si="41"/>
        <v>0</v>
      </c>
      <c r="BH762" s="115">
        <f t="shared" si="42"/>
        <v>0</v>
      </c>
      <c r="BI762" s="115">
        <f t="shared" si="43"/>
        <v>0</v>
      </c>
      <c r="BJ762" s="19" t="s">
        <v>96</v>
      </c>
      <c r="BK762" s="200">
        <f t="shared" si="44"/>
        <v>0</v>
      </c>
      <c r="BL762" s="19" t="s">
        <v>464</v>
      </c>
      <c r="BM762" s="199" t="s">
        <v>2148</v>
      </c>
    </row>
    <row r="763" spans="1:65" s="2" customFormat="1" ht="24.2" customHeight="1">
      <c r="A763" s="37"/>
      <c r="B763" s="153"/>
      <c r="C763" s="233" t="s">
        <v>2149</v>
      </c>
      <c r="D763" s="233" t="s">
        <v>483</v>
      </c>
      <c r="E763" s="234" t="s">
        <v>2150</v>
      </c>
      <c r="F763" s="235" t="s">
        <v>2151</v>
      </c>
      <c r="G763" s="236" t="s">
        <v>646</v>
      </c>
      <c r="H763" s="237">
        <v>1</v>
      </c>
      <c r="I763" s="238"/>
      <c r="J763" s="239"/>
      <c r="K763" s="237">
        <f t="shared" si="32"/>
        <v>0</v>
      </c>
      <c r="L763" s="239"/>
      <c r="M763" s="240"/>
      <c r="N763" s="241" t="s">
        <v>1</v>
      </c>
      <c r="O763" s="195" t="s">
        <v>47</v>
      </c>
      <c r="P763" s="196">
        <f t="shared" si="33"/>
        <v>0</v>
      </c>
      <c r="Q763" s="196">
        <f t="shared" si="34"/>
        <v>0</v>
      </c>
      <c r="R763" s="196">
        <f t="shared" si="35"/>
        <v>0</v>
      </c>
      <c r="S763" s="66"/>
      <c r="T763" s="197">
        <f t="shared" si="36"/>
        <v>0</v>
      </c>
      <c r="U763" s="197">
        <v>2.9E-4</v>
      </c>
      <c r="V763" s="197">
        <f t="shared" si="37"/>
        <v>2.9E-4</v>
      </c>
      <c r="W763" s="197">
        <v>0</v>
      </c>
      <c r="X763" s="198">
        <f t="shared" si="38"/>
        <v>0</v>
      </c>
      <c r="Y763" s="37"/>
      <c r="Z763" s="37"/>
      <c r="AA763" s="37"/>
      <c r="AB763" s="37"/>
      <c r="AC763" s="37"/>
      <c r="AD763" s="37"/>
      <c r="AE763" s="37"/>
      <c r="AR763" s="199" t="s">
        <v>595</v>
      </c>
      <c r="AT763" s="199" t="s">
        <v>483</v>
      </c>
      <c r="AU763" s="199" t="s">
        <v>96</v>
      </c>
      <c r="AY763" s="19" t="s">
        <v>329</v>
      </c>
      <c r="BE763" s="115">
        <f t="shared" si="39"/>
        <v>0</v>
      </c>
      <c r="BF763" s="115">
        <f t="shared" si="40"/>
        <v>0</v>
      </c>
      <c r="BG763" s="115">
        <f t="shared" si="41"/>
        <v>0</v>
      </c>
      <c r="BH763" s="115">
        <f t="shared" si="42"/>
        <v>0</v>
      </c>
      <c r="BI763" s="115">
        <f t="shared" si="43"/>
        <v>0</v>
      </c>
      <c r="BJ763" s="19" t="s">
        <v>96</v>
      </c>
      <c r="BK763" s="200">
        <f t="shared" si="44"/>
        <v>0</v>
      </c>
      <c r="BL763" s="19" t="s">
        <v>464</v>
      </c>
      <c r="BM763" s="199" t="s">
        <v>2152</v>
      </c>
    </row>
    <row r="764" spans="1:65" s="2" customFormat="1" ht="37.9" customHeight="1">
      <c r="A764" s="37"/>
      <c r="B764" s="153"/>
      <c r="C764" s="187" t="s">
        <v>2153</v>
      </c>
      <c r="D764" s="187" t="s">
        <v>331</v>
      </c>
      <c r="E764" s="188" t="s">
        <v>2154</v>
      </c>
      <c r="F764" s="189" t="s">
        <v>2155</v>
      </c>
      <c r="G764" s="190" t="s">
        <v>334</v>
      </c>
      <c r="H764" s="191">
        <v>656.52499999999998</v>
      </c>
      <c r="I764" s="192"/>
      <c r="J764" s="192"/>
      <c r="K764" s="191">
        <f t="shared" si="32"/>
        <v>0</v>
      </c>
      <c r="L764" s="193"/>
      <c r="M764" s="38"/>
      <c r="N764" s="194" t="s">
        <v>1</v>
      </c>
      <c r="O764" s="195" t="s">
        <v>47</v>
      </c>
      <c r="P764" s="196">
        <f t="shared" si="33"/>
        <v>0</v>
      </c>
      <c r="Q764" s="196">
        <f t="shared" si="34"/>
        <v>0</v>
      </c>
      <c r="R764" s="196">
        <f t="shared" si="35"/>
        <v>0</v>
      </c>
      <c r="S764" s="66"/>
      <c r="T764" s="197">
        <f t="shared" si="36"/>
        <v>0</v>
      </c>
      <c r="U764" s="197">
        <v>2.2000000000000001E-4</v>
      </c>
      <c r="V764" s="197">
        <f t="shared" si="37"/>
        <v>0.14443549999999999</v>
      </c>
      <c r="W764" s="197">
        <v>0</v>
      </c>
      <c r="X764" s="198">
        <f t="shared" si="38"/>
        <v>0</v>
      </c>
      <c r="Y764" s="37"/>
      <c r="Z764" s="37"/>
      <c r="AA764" s="37"/>
      <c r="AB764" s="37"/>
      <c r="AC764" s="37"/>
      <c r="AD764" s="37"/>
      <c r="AE764" s="37"/>
      <c r="AR764" s="199" t="s">
        <v>464</v>
      </c>
      <c r="AT764" s="199" t="s">
        <v>331</v>
      </c>
      <c r="AU764" s="199" t="s">
        <v>96</v>
      </c>
      <c r="AY764" s="19" t="s">
        <v>329</v>
      </c>
      <c r="BE764" s="115">
        <f t="shared" si="39"/>
        <v>0</v>
      </c>
      <c r="BF764" s="115">
        <f t="shared" si="40"/>
        <v>0</v>
      </c>
      <c r="BG764" s="115">
        <f t="shared" si="41"/>
        <v>0</v>
      </c>
      <c r="BH764" s="115">
        <f t="shared" si="42"/>
        <v>0</v>
      </c>
      <c r="BI764" s="115">
        <f t="shared" si="43"/>
        <v>0</v>
      </c>
      <c r="BJ764" s="19" t="s">
        <v>96</v>
      </c>
      <c r="BK764" s="200">
        <f t="shared" si="44"/>
        <v>0</v>
      </c>
      <c r="BL764" s="19" t="s">
        <v>464</v>
      </c>
      <c r="BM764" s="199" t="s">
        <v>2156</v>
      </c>
    </row>
    <row r="765" spans="1:65" s="14" customFormat="1" ht="11.25">
      <c r="B765" s="210"/>
      <c r="D765" s="202" t="s">
        <v>348</v>
      </c>
      <c r="E765" s="211" t="s">
        <v>1</v>
      </c>
      <c r="F765" s="212" t="s">
        <v>2157</v>
      </c>
      <c r="H765" s="211" t="s">
        <v>1</v>
      </c>
      <c r="I765" s="213"/>
      <c r="J765" s="213"/>
      <c r="M765" s="210"/>
      <c r="N765" s="214"/>
      <c r="O765" s="215"/>
      <c r="P765" s="215"/>
      <c r="Q765" s="215"/>
      <c r="R765" s="215"/>
      <c r="S765" s="215"/>
      <c r="T765" s="215"/>
      <c r="U765" s="215"/>
      <c r="V765" s="215"/>
      <c r="W765" s="215"/>
      <c r="X765" s="216"/>
      <c r="AT765" s="211" t="s">
        <v>348</v>
      </c>
      <c r="AU765" s="211" t="s">
        <v>96</v>
      </c>
      <c r="AV765" s="14" t="s">
        <v>90</v>
      </c>
      <c r="AW765" s="14" t="s">
        <v>4</v>
      </c>
      <c r="AX765" s="14" t="s">
        <v>83</v>
      </c>
      <c r="AY765" s="211" t="s">
        <v>329</v>
      </c>
    </row>
    <row r="766" spans="1:65" s="13" customFormat="1" ht="11.25">
      <c r="B766" s="201"/>
      <c r="D766" s="202" t="s">
        <v>348</v>
      </c>
      <c r="E766" s="203" t="s">
        <v>1</v>
      </c>
      <c r="F766" s="204" t="s">
        <v>2158</v>
      </c>
      <c r="H766" s="205">
        <v>177.63200000000001</v>
      </c>
      <c r="I766" s="206"/>
      <c r="J766" s="206"/>
      <c r="M766" s="201"/>
      <c r="N766" s="207"/>
      <c r="O766" s="208"/>
      <c r="P766" s="208"/>
      <c r="Q766" s="208"/>
      <c r="R766" s="208"/>
      <c r="S766" s="208"/>
      <c r="T766" s="208"/>
      <c r="U766" s="208"/>
      <c r="V766" s="208"/>
      <c r="W766" s="208"/>
      <c r="X766" s="209"/>
      <c r="AT766" s="203" t="s">
        <v>348</v>
      </c>
      <c r="AU766" s="203" t="s">
        <v>96</v>
      </c>
      <c r="AV766" s="13" t="s">
        <v>96</v>
      </c>
      <c r="AW766" s="13" t="s">
        <v>4</v>
      </c>
      <c r="AX766" s="13" t="s">
        <v>83</v>
      </c>
      <c r="AY766" s="203" t="s">
        <v>329</v>
      </c>
    </row>
    <row r="767" spans="1:65" s="13" customFormat="1" ht="11.25">
      <c r="B767" s="201"/>
      <c r="D767" s="202" t="s">
        <v>348</v>
      </c>
      <c r="E767" s="203" t="s">
        <v>1</v>
      </c>
      <c r="F767" s="204" t="s">
        <v>2159</v>
      </c>
      <c r="H767" s="205">
        <v>-31.22</v>
      </c>
      <c r="I767" s="206"/>
      <c r="J767" s="206"/>
      <c r="M767" s="201"/>
      <c r="N767" s="207"/>
      <c r="O767" s="208"/>
      <c r="P767" s="208"/>
      <c r="Q767" s="208"/>
      <c r="R767" s="208"/>
      <c r="S767" s="208"/>
      <c r="T767" s="208"/>
      <c r="U767" s="208"/>
      <c r="V767" s="208"/>
      <c r="W767" s="208"/>
      <c r="X767" s="209"/>
      <c r="AT767" s="203" t="s">
        <v>348</v>
      </c>
      <c r="AU767" s="203" t="s">
        <v>96</v>
      </c>
      <c r="AV767" s="13" t="s">
        <v>96</v>
      </c>
      <c r="AW767" s="13" t="s">
        <v>4</v>
      </c>
      <c r="AX767" s="13" t="s">
        <v>83</v>
      </c>
      <c r="AY767" s="203" t="s">
        <v>329</v>
      </c>
    </row>
    <row r="768" spans="1:65" s="13" customFormat="1" ht="11.25">
      <c r="B768" s="201"/>
      <c r="D768" s="202" t="s">
        <v>348</v>
      </c>
      <c r="E768" s="203" t="s">
        <v>1</v>
      </c>
      <c r="F768" s="204" t="s">
        <v>2160</v>
      </c>
      <c r="H768" s="205">
        <v>50.585999999999999</v>
      </c>
      <c r="I768" s="206"/>
      <c r="J768" s="206"/>
      <c r="M768" s="201"/>
      <c r="N768" s="207"/>
      <c r="O768" s="208"/>
      <c r="P768" s="208"/>
      <c r="Q768" s="208"/>
      <c r="R768" s="208"/>
      <c r="S768" s="208"/>
      <c r="T768" s="208"/>
      <c r="U768" s="208"/>
      <c r="V768" s="208"/>
      <c r="W768" s="208"/>
      <c r="X768" s="209"/>
      <c r="AT768" s="203" t="s">
        <v>348</v>
      </c>
      <c r="AU768" s="203" t="s">
        <v>96</v>
      </c>
      <c r="AV768" s="13" t="s">
        <v>96</v>
      </c>
      <c r="AW768" s="13" t="s">
        <v>4</v>
      </c>
      <c r="AX768" s="13" t="s">
        <v>83</v>
      </c>
      <c r="AY768" s="203" t="s">
        <v>329</v>
      </c>
    </row>
    <row r="769" spans="1:65" s="13" customFormat="1" ht="11.25">
      <c r="B769" s="201"/>
      <c r="D769" s="202" t="s">
        <v>348</v>
      </c>
      <c r="E769" s="203" t="s">
        <v>1</v>
      </c>
      <c r="F769" s="204" t="s">
        <v>2161</v>
      </c>
      <c r="H769" s="205">
        <v>46.591999999999999</v>
      </c>
      <c r="I769" s="206"/>
      <c r="J769" s="206"/>
      <c r="M769" s="201"/>
      <c r="N769" s="207"/>
      <c r="O769" s="208"/>
      <c r="P769" s="208"/>
      <c r="Q769" s="208"/>
      <c r="R769" s="208"/>
      <c r="S769" s="208"/>
      <c r="T769" s="208"/>
      <c r="U769" s="208"/>
      <c r="V769" s="208"/>
      <c r="W769" s="208"/>
      <c r="X769" s="209"/>
      <c r="AT769" s="203" t="s">
        <v>348</v>
      </c>
      <c r="AU769" s="203" t="s">
        <v>96</v>
      </c>
      <c r="AV769" s="13" t="s">
        <v>96</v>
      </c>
      <c r="AW769" s="13" t="s">
        <v>4</v>
      </c>
      <c r="AX769" s="13" t="s">
        <v>83</v>
      </c>
      <c r="AY769" s="203" t="s">
        <v>329</v>
      </c>
    </row>
    <row r="770" spans="1:65" s="13" customFormat="1" ht="11.25">
      <c r="B770" s="201"/>
      <c r="D770" s="202" t="s">
        <v>348</v>
      </c>
      <c r="E770" s="203" t="s">
        <v>1</v>
      </c>
      <c r="F770" s="204" t="s">
        <v>2162</v>
      </c>
      <c r="H770" s="205">
        <v>-31.08</v>
      </c>
      <c r="I770" s="206"/>
      <c r="J770" s="206"/>
      <c r="M770" s="201"/>
      <c r="N770" s="207"/>
      <c r="O770" s="208"/>
      <c r="P770" s="208"/>
      <c r="Q770" s="208"/>
      <c r="R770" s="208"/>
      <c r="S770" s="208"/>
      <c r="T770" s="208"/>
      <c r="U770" s="208"/>
      <c r="V770" s="208"/>
      <c r="W770" s="208"/>
      <c r="X770" s="209"/>
      <c r="AT770" s="203" t="s">
        <v>348</v>
      </c>
      <c r="AU770" s="203" t="s">
        <v>96</v>
      </c>
      <c r="AV770" s="13" t="s">
        <v>96</v>
      </c>
      <c r="AW770" s="13" t="s">
        <v>4</v>
      </c>
      <c r="AX770" s="13" t="s">
        <v>83</v>
      </c>
      <c r="AY770" s="203" t="s">
        <v>329</v>
      </c>
    </row>
    <row r="771" spans="1:65" s="13" customFormat="1" ht="11.25">
      <c r="B771" s="201"/>
      <c r="D771" s="202" t="s">
        <v>348</v>
      </c>
      <c r="E771" s="203" t="s">
        <v>1</v>
      </c>
      <c r="F771" s="204" t="s">
        <v>2163</v>
      </c>
      <c r="H771" s="205">
        <v>-30.268000000000001</v>
      </c>
      <c r="I771" s="206"/>
      <c r="J771" s="206"/>
      <c r="M771" s="201"/>
      <c r="N771" s="207"/>
      <c r="O771" s="208"/>
      <c r="P771" s="208"/>
      <c r="Q771" s="208"/>
      <c r="R771" s="208"/>
      <c r="S771" s="208"/>
      <c r="T771" s="208"/>
      <c r="U771" s="208"/>
      <c r="V771" s="208"/>
      <c r="W771" s="208"/>
      <c r="X771" s="209"/>
      <c r="AT771" s="203" t="s">
        <v>348</v>
      </c>
      <c r="AU771" s="203" t="s">
        <v>96</v>
      </c>
      <c r="AV771" s="13" t="s">
        <v>96</v>
      </c>
      <c r="AW771" s="13" t="s">
        <v>4</v>
      </c>
      <c r="AX771" s="13" t="s">
        <v>83</v>
      </c>
      <c r="AY771" s="203" t="s">
        <v>329</v>
      </c>
    </row>
    <row r="772" spans="1:65" s="13" customFormat="1" ht="11.25">
      <c r="B772" s="201"/>
      <c r="D772" s="202" t="s">
        <v>348</v>
      </c>
      <c r="E772" s="203" t="s">
        <v>1</v>
      </c>
      <c r="F772" s="204" t="s">
        <v>2164</v>
      </c>
      <c r="H772" s="205">
        <v>77.792000000000002</v>
      </c>
      <c r="I772" s="206"/>
      <c r="J772" s="206"/>
      <c r="M772" s="201"/>
      <c r="N772" s="207"/>
      <c r="O772" s="208"/>
      <c r="P772" s="208"/>
      <c r="Q772" s="208"/>
      <c r="R772" s="208"/>
      <c r="S772" s="208"/>
      <c r="T772" s="208"/>
      <c r="U772" s="208"/>
      <c r="V772" s="208"/>
      <c r="W772" s="208"/>
      <c r="X772" s="209"/>
      <c r="AT772" s="203" t="s">
        <v>348</v>
      </c>
      <c r="AU772" s="203" t="s">
        <v>96</v>
      </c>
      <c r="AV772" s="13" t="s">
        <v>96</v>
      </c>
      <c r="AW772" s="13" t="s">
        <v>4</v>
      </c>
      <c r="AX772" s="13" t="s">
        <v>83</v>
      </c>
      <c r="AY772" s="203" t="s">
        <v>329</v>
      </c>
    </row>
    <row r="773" spans="1:65" s="13" customFormat="1" ht="11.25">
      <c r="B773" s="201"/>
      <c r="D773" s="202" t="s">
        <v>348</v>
      </c>
      <c r="E773" s="203" t="s">
        <v>1</v>
      </c>
      <c r="F773" s="204" t="s">
        <v>2165</v>
      </c>
      <c r="H773" s="205">
        <v>177.46600000000001</v>
      </c>
      <c r="I773" s="206"/>
      <c r="J773" s="206"/>
      <c r="M773" s="201"/>
      <c r="N773" s="207"/>
      <c r="O773" s="208"/>
      <c r="P773" s="208"/>
      <c r="Q773" s="208"/>
      <c r="R773" s="208"/>
      <c r="S773" s="208"/>
      <c r="T773" s="208"/>
      <c r="U773" s="208"/>
      <c r="V773" s="208"/>
      <c r="W773" s="208"/>
      <c r="X773" s="209"/>
      <c r="AT773" s="203" t="s">
        <v>348</v>
      </c>
      <c r="AU773" s="203" t="s">
        <v>96</v>
      </c>
      <c r="AV773" s="13" t="s">
        <v>96</v>
      </c>
      <c r="AW773" s="13" t="s">
        <v>4</v>
      </c>
      <c r="AX773" s="13" t="s">
        <v>83</v>
      </c>
      <c r="AY773" s="203" t="s">
        <v>329</v>
      </c>
    </row>
    <row r="774" spans="1:65" s="13" customFormat="1" ht="11.25">
      <c r="B774" s="201"/>
      <c r="D774" s="202" t="s">
        <v>348</v>
      </c>
      <c r="E774" s="203" t="s">
        <v>1</v>
      </c>
      <c r="F774" s="204" t="s">
        <v>2166</v>
      </c>
      <c r="H774" s="205">
        <v>-12.46</v>
      </c>
      <c r="I774" s="206"/>
      <c r="J774" s="206"/>
      <c r="M774" s="201"/>
      <c r="N774" s="207"/>
      <c r="O774" s="208"/>
      <c r="P774" s="208"/>
      <c r="Q774" s="208"/>
      <c r="R774" s="208"/>
      <c r="S774" s="208"/>
      <c r="T774" s="208"/>
      <c r="U774" s="208"/>
      <c r="V774" s="208"/>
      <c r="W774" s="208"/>
      <c r="X774" s="209"/>
      <c r="AT774" s="203" t="s">
        <v>348</v>
      </c>
      <c r="AU774" s="203" t="s">
        <v>96</v>
      </c>
      <c r="AV774" s="13" t="s">
        <v>96</v>
      </c>
      <c r="AW774" s="13" t="s">
        <v>4</v>
      </c>
      <c r="AX774" s="13" t="s">
        <v>83</v>
      </c>
      <c r="AY774" s="203" t="s">
        <v>329</v>
      </c>
    </row>
    <row r="775" spans="1:65" s="16" customFormat="1" ht="11.25">
      <c r="B775" s="225"/>
      <c r="D775" s="202" t="s">
        <v>348</v>
      </c>
      <c r="E775" s="226" t="s">
        <v>1</v>
      </c>
      <c r="F775" s="227" t="s">
        <v>445</v>
      </c>
      <c r="H775" s="228">
        <v>425.04</v>
      </c>
      <c r="I775" s="229"/>
      <c r="J775" s="229"/>
      <c r="M775" s="225"/>
      <c r="N775" s="230"/>
      <c r="O775" s="231"/>
      <c r="P775" s="231"/>
      <c r="Q775" s="231"/>
      <c r="R775" s="231"/>
      <c r="S775" s="231"/>
      <c r="T775" s="231"/>
      <c r="U775" s="231"/>
      <c r="V775" s="231"/>
      <c r="W775" s="231"/>
      <c r="X775" s="232"/>
      <c r="AT775" s="226" t="s">
        <v>348</v>
      </c>
      <c r="AU775" s="226" t="s">
        <v>96</v>
      </c>
      <c r="AV775" s="16" t="s">
        <v>178</v>
      </c>
      <c r="AW775" s="16" t="s">
        <v>4</v>
      </c>
      <c r="AX775" s="16" t="s">
        <v>83</v>
      </c>
      <c r="AY775" s="226" t="s">
        <v>329</v>
      </c>
    </row>
    <row r="776" spans="1:65" s="14" customFormat="1" ht="11.25">
      <c r="B776" s="210"/>
      <c r="D776" s="202" t="s">
        <v>348</v>
      </c>
      <c r="E776" s="211" t="s">
        <v>1</v>
      </c>
      <c r="F776" s="212" t="s">
        <v>2167</v>
      </c>
      <c r="H776" s="211" t="s">
        <v>1</v>
      </c>
      <c r="I776" s="213"/>
      <c r="J776" s="213"/>
      <c r="M776" s="210"/>
      <c r="N776" s="214"/>
      <c r="O776" s="215"/>
      <c r="P776" s="215"/>
      <c r="Q776" s="215"/>
      <c r="R776" s="215"/>
      <c r="S776" s="215"/>
      <c r="T776" s="215"/>
      <c r="U776" s="215"/>
      <c r="V776" s="215"/>
      <c r="W776" s="215"/>
      <c r="X776" s="216"/>
      <c r="AT776" s="211" t="s">
        <v>348</v>
      </c>
      <c r="AU776" s="211" t="s">
        <v>96</v>
      </c>
      <c r="AV776" s="14" t="s">
        <v>90</v>
      </c>
      <c r="AW776" s="14" t="s">
        <v>4</v>
      </c>
      <c r="AX776" s="14" t="s">
        <v>83</v>
      </c>
      <c r="AY776" s="211" t="s">
        <v>329</v>
      </c>
    </row>
    <row r="777" spans="1:65" s="13" customFormat="1" ht="11.25">
      <c r="B777" s="201"/>
      <c r="D777" s="202" t="s">
        <v>348</v>
      </c>
      <c r="E777" s="203" t="s">
        <v>1</v>
      </c>
      <c r="F777" s="204" t="s">
        <v>2168</v>
      </c>
      <c r="H777" s="205">
        <v>122.94499999999999</v>
      </c>
      <c r="I777" s="206"/>
      <c r="J777" s="206"/>
      <c r="M777" s="201"/>
      <c r="N777" s="207"/>
      <c r="O777" s="208"/>
      <c r="P777" s="208"/>
      <c r="Q777" s="208"/>
      <c r="R777" s="208"/>
      <c r="S777" s="208"/>
      <c r="T777" s="208"/>
      <c r="U777" s="208"/>
      <c r="V777" s="208"/>
      <c r="W777" s="208"/>
      <c r="X777" s="209"/>
      <c r="AT777" s="203" t="s">
        <v>348</v>
      </c>
      <c r="AU777" s="203" t="s">
        <v>96</v>
      </c>
      <c r="AV777" s="13" t="s">
        <v>96</v>
      </c>
      <c r="AW777" s="13" t="s">
        <v>4</v>
      </c>
      <c r="AX777" s="13" t="s">
        <v>83</v>
      </c>
      <c r="AY777" s="203" t="s">
        <v>329</v>
      </c>
    </row>
    <row r="778" spans="1:65" s="13" customFormat="1" ht="11.25">
      <c r="B778" s="201"/>
      <c r="D778" s="202" t="s">
        <v>348</v>
      </c>
      <c r="E778" s="203" t="s">
        <v>1</v>
      </c>
      <c r="F778" s="204" t="s">
        <v>2169</v>
      </c>
      <c r="H778" s="205">
        <v>42.545000000000002</v>
      </c>
      <c r="I778" s="206"/>
      <c r="J778" s="206"/>
      <c r="M778" s="201"/>
      <c r="N778" s="207"/>
      <c r="O778" s="208"/>
      <c r="P778" s="208"/>
      <c r="Q778" s="208"/>
      <c r="R778" s="208"/>
      <c r="S778" s="208"/>
      <c r="T778" s="208"/>
      <c r="U778" s="208"/>
      <c r="V778" s="208"/>
      <c r="W778" s="208"/>
      <c r="X778" s="209"/>
      <c r="AT778" s="203" t="s">
        <v>348</v>
      </c>
      <c r="AU778" s="203" t="s">
        <v>96</v>
      </c>
      <c r="AV778" s="13" t="s">
        <v>96</v>
      </c>
      <c r="AW778" s="13" t="s">
        <v>4</v>
      </c>
      <c r="AX778" s="13" t="s">
        <v>83</v>
      </c>
      <c r="AY778" s="203" t="s">
        <v>329</v>
      </c>
    </row>
    <row r="779" spans="1:65" s="13" customFormat="1" ht="11.25">
      <c r="B779" s="201"/>
      <c r="D779" s="202" t="s">
        <v>348</v>
      </c>
      <c r="E779" s="203" t="s">
        <v>1</v>
      </c>
      <c r="F779" s="204" t="s">
        <v>2170</v>
      </c>
      <c r="H779" s="205">
        <v>65.995000000000005</v>
      </c>
      <c r="I779" s="206"/>
      <c r="J779" s="206"/>
      <c r="M779" s="201"/>
      <c r="N779" s="207"/>
      <c r="O779" s="208"/>
      <c r="P779" s="208"/>
      <c r="Q779" s="208"/>
      <c r="R779" s="208"/>
      <c r="S779" s="208"/>
      <c r="T779" s="208"/>
      <c r="U779" s="208"/>
      <c r="V779" s="208"/>
      <c r="W779" s="208"/>
      <c r="X779" s="209"/>
      <c r="AT779" s="203" t="s">
        <v>348</v>
      </c>
      <c r="AU779" s="203" t="s">
        <v>96</v>
      </c>
      <c r="AV779" s="13" t="s">
        <v>96</v>
      </c>
      <c r="AW779" s="13" t="s">
        <v>4</v>
      </c>
      <c r="AX779" s="13" t="s">
        <v>83</v>
      </c>
      <c r="AY779" s="203" t="s">
        <v>329</v>
      </c>
    </row>
    <row r="780" spans="1:65" s="16" customFormat="1" ht="11.25">
      <c r="B780" s="225"/>
      <c r="D780" s="202" t="s">
        <v>348</v>
      </c>
      <c r="E780" s="226" t="s">
        <v>1</v>
      </c>
      <c r="F780" s="227" t="s">
        <v>445</v>
      </c>
      <c r="H780" s="228">
        <v>231.48500000000001</v>
      </c>
      <c r="I780" s="229"/>
      <c r="J780" s="229"/>
      <c r="M780" s="225"/>
      <c r="N780" s="230"/>
      <c r="O780" s="231"/>
      <c r="P780" s="231"/>
      <c r="Q780" s="231"/>
      <c r="R780" s="231"/>
      <c r="S780" s="231"/>
      <c r="T780" s="231"/>
      <c r="U780" s="231"/>
      <c r="V780" s="231"/>
      <c r="W780" s="231"/>
      <c r="X780" s="232"/>
      <c r="AT780" s="226" t="s">
        <v>348</v>
      </c>
      <c r="AU780" s="226" t="s">
        <v>96</v>
      </c>
      <c r="AV780" s="16" t="s">
        <v>178</v>
      </c>
      <c r="AW780" s="16" t="s">
        <v>4</v>
      </c>
      <c r="AX780" s="16" t="s">
        <v>83</v>
      </c>
      <c r="AY780" s="226" t="s">
        <v>329</v>
      </c>
    </row>
    <row r="781" spans="1:65" s="15" customFormat="1" ht="11.25">
      <c r="B781" s="217"/>
      <c r="D781" s="202" t="s">
        <v>348</v>
      </c>
      <c r="E781" s="218" t="s">
        <v>1</v>
      </c>
      <c r="F781" s="219" t="s">
        <v>380</v>
      </c>
      <c r="H781" s="220">
        <v>656.52499999999998</v>
      </c>
      <c r="I781" s="221"/>
      <c r="J781" s="221"/>
      <c r="M781" s="217"/>
      <c r="N781" s="222"/>
      <c r="O781" s="223"/>
      <c r="P781" s="223"/>
      <c r="Q781" s="223"/>
      <c r="R781" s="223"/>
      <c r="S781" s="223"/>
      <c r="T781" s="223"/>
      <c r="U781" s="223"/>
      <c r="V781" s="223"/>
      <c r="W781" s="223"/>
      <c r="X781" s="224"/>
      <c r="AT781" s="218" t="s">
        <v>348</v>
      </c>
      <c r="AU781" s="218" t="s">
        <v>96</v>
      </c>
      <c r="AV781" s="15" t="s">
        <v>335</v>
      </c>
      <c r="AW781" s="15" t="s">
        <v>4</v>
      </c>
      <c r="AX781" s="15" t="s">
        <v>90</v>
      </c>
      <c r="AY781" s="218" t="s">
        <v>329</v>
      </c>
    </row>
    <row r="782" spans="1:65" s="2" customFormat="1" ht="37.9" customHeight="1">
      <c r="A782" s="37"/>
      <c r="B782" s="153"/>
      <c r="C782" s="233" t="s">
        <v>2171</v>
      </c>
      <c r="D782" s="233" t="s">
        <v>483</v>
      </c>
      <c r="E782" s="234" t="s">
        <v>2172</v>
      </c>
      <c r="F782" s="235" t="s">
        <v>2173</v>
      </c>
      <c r="G782" s="236" t="s">
        <v>334</v>
      </c>
      <c r="H782" s="237">
        <v>425.04</v>
      </c>
      <c r="I782" s="238"/>
      <c r="J782" s="239"/>
      <c r="K782" s="237">
        <f>ROUND(P782*H782,3)</f>
        <v>0</v>
      </c>
      <c r="L782" s="239"/>
      <c r="M782" s="240"/>
      <c r="N782" s="241" t="s">
        <v>1</v>
      </c>
      <c r="O782" s="195" t="s">
        <v>47</v>
      </c>
      <c r="P782" s="196">
        <f>I782+J782</f>
        <v>0</v>
      </c>
      <c r="Q782" s="196">
        <f>ROUND(I782*H782,3)</f>
        <v>0</v>
      </c>
      <c r="R782" s="196">
        <f>ROUND(J782*H782,3)</f>
        <v>0</v>
      </c>
      <c r="S782" s="66"/>
      <c r="T782" s="197">
        <f>S782*H782</f>
        <v>0</v>
      </c>
      <c r="U782" s="197">
        <v>3.0099999999999998E-2</v>
      </c>
      <c r="V782" s="197">
        <f>U782*H782</f>
        <v>12.793704</v>
      </c>
      <c r="W782" s="197">
        <v>0</v>
      </c>
      <c r="X782" s="198">
        <f>W782*H782</f>
        <v>0</v>
      </c>
      <c r="Y782" s="37"/>
      <c r="Z782" s="37"/>
      <c r="AA782" s="37"/>
      <c r="AB782" s="37"/>
      <c r="AC782" s="37"/>
      <c r="AD782" s="37"/>
      <c r="AE782" s="37"/>
      <c r="AR782" s="199" t="s">
        <v>595</v>
      </c>
      <c r="AT782" s="199" t="s">
        <v>483</v>
      </c>
      <c r="AU782" s="199" t="s">
        <v>96</v>
      </c>
      <c r="AY782" s="19" t="s">
        <v>329</v>
      </c>
      <c r="BE782" s="115">
        <f>IF(O782="základná",K782,0)</f>
        <v>0</v>
      </c>
      <c r="BF782" s="115">
        <f>IF(O782="znížená",K782,0)</f>
        <v>0</v>
      </c>
      <c r="BG782" s="115">
        <f>IF(O782="zákl. prenesená",K782,0)</f>
        <v>0</v>
      </c>
      <c r="BH782" s="115">
        <f>IF(O782="zníž. prenesená",K782,0)</f>
        <v>0</v>
      </c>
      <c r="BI782" s="115">
        <f>IF(O782="nulová",K782,0)</f>
        <v>0</v>
      </c>
      <c r="BJ782" s="19" t="s">
        <v>96</v>
      </c>
      <c r="BK782" s="200">
        <f>ROUND(P782*H782,3)</f>
        <v>0</v>
      </c>
      <c r="BL782" s="19" t="s">
        <v>464</v>
      </c>
      <c r="BM782" s="199" t="s">
        <v>2174</v>
      </c>
    </row>
    <row r="783" spans="1:65" s="14" customFormat="1" ht="11.25">
      <c r="B783" s="210"/>
      <c r="D783" s="202" t="s">
        <v>348</v>
      </c>
      <c r="E783" s="211" t="s">
        <v>1</v>
      </c>
      <c r="F783" s="212" t="s">
        <v>2157</v>
      </c>
      <c r="H783" s="211" t="s">
        <v>1</v>
      </c>
      <c r="I783" s="213"/>
      <c r="J783" s="213"/>
      <c r="M783" s="210"/>
      <c r="N783" s="214"/>
      <c r="O783" s="215"/>
      <c r="P783" s="215"/>
      <c r="Q783" s="215"/>
      <c r="R783" s="215"/>
      <c r="S783" s="215"/>
      <c r="T783" s="215"/>
      <c r="U783" s="215"/>
      <c r="V783" s="215"/>
      <c r="W783" s="215"/>
      <c r="X783" s="216"/>
      <c r="AT783" s="211" t="s">
        <v>348</v>
      </c>
      <c r="AU783" s="211" t="s">
        <v>96</v>
      </c>
      <c r="AV783" s="14" t="s">
        <v>90</v>
      </c>
      <c r="AW783" s="14" t="s">
        <v>4</v>
      </c>
      <c r="AX783" s="14" t="s">
        <v>83</v>
      </c>
      <c r="AY783" s="211" t="s">
        <v>329</v>
      </c>
    </row>
    <row r="784" spans="1:65" s="13" customFormat="1" ht="11.25">
      <c r="B784" s="201"/>
      <c r="D784" s="202" t="s">
        <v>348</v>
      </c>
      <c r="E784" s="203" t="s">
        <v>1</v>
      </c>
      <c r="F784" s="204" t="s">
        <v>2158</v>
      </c>
      <c r="H784" s="205">
        <v>177.63200000000001</v>
      </c>
      <c r="I784" s="206"/>
      <c r="J784" s="206"/>
      <c r="M784" s="201"/>
      <c r="N784" s="207"/>
      <c r="O784" s="208"/>
      <c r="P784" s="208"/>
      <c r="Q784" s="208"/>
      <c r="R784" s="208"/>
      <c r="S784" s="208"/>
      <c r="T784" s="208"/>
      <c r="U784" s="208"/>
      <c r="V784" s="208"/>
      <c r="W784" s="208"/>
      <c r="X784" s="209"/>
      <c r="AT784" s="203" t="s">
        <v>348</v>
      </c>
      <c r="AU784" s="203" t="s">
        <v>96</v>
      </c>
      <c r="AV784" s="13" t="s">
        <v>96</v>
      </c>
      <c r="AW784" s="13" t="s">
        <v>4</v>
      </c>
      <c r="AX784" s="13" t="s">
        <v>83</v>
      </c>
      <c r="AY784" s="203" t="s">
        <v>329</v>
      </c>
    </row>
    <row r="785" spans="1:65" s="13" customFormat="1" ht="11.25">
      <c r="B785" s="201"/>
      <c r="D785" s="202" t="s">
        <v>348</v>
      </c>
      <c r="E785" s="203" t="s">
        <v>1</v>
      </c>
      <c r="F785" s="204" t="s">
        <v>2159</v>
      </c>
      <c r="H785" s="205">
        <v>-31.22</v>
      </c>
      <c r="I785" s="206"/>
      <c r="J785" s="206"/>
      <c r="M785" s="201"/>
      <c r="N785" s="207"/>
      <c r="O785" s="208"/>
      <c r="P785" s="208"/>
      <c r="Q785" s="208"/>
      <c r="R785" s="208"/>
      <c r="S785" s="208"/>
      <c r="T785" s="208"/>
      <c r="U785" s="208"/>
      <c r="V785" s="208"/>
      <c r="W785" s="208"/>
      <c r="X785" s="209"/>
      <c r="AT785" s="203" t="s">
        <v>348</v>
      </c>
      <c r="AU785" s="203" t="s">
        <v>96</v>
      </c>
      <c r="AV785" s="13" t="s">
        <v>96</v>
      </c>
      <c r="AW785" s="13" t="s">
        <v>4</v>
      </c>
      <c r="AX785" s="13" t="s">
        <v>83</v>
      </c>
      <c r="AY785" s="203" t="s">
        <v>329</v>
      </c>
    </row>
    <row r="786" spans="1:65" s="13" customFormat="1" ht="11.25">
      <c r="B786" s="201"/>
      <c r="D786" s="202" t="s">
        <v>348</v>
      </c>
      <c r="E786" s="203" t="s">
        <v>1</v>
      </c>
      <c r="F786" s="204" t="s">
        <v>2160</v>
      </c>
      <c r="H786" s="205">
        <v>50.585999999999999</v>
      </c>
      <c r="I786" s="206"/>
      <c r="J786" s="206"/>
      <c r="M786" s="201"/>
      <c r="N786" s="207"/>
      <c r="O786" s="208"/>
      <c r="P786" s="208"/>
      <c r="Q786" s="208"/>
      <c r="R786" s="208"/>
      <c r="S786" s="208"/>
      <c r="T786" s="208"/>
      <c r="U786" s="208"/>
      <c r="V786" s="208"/>
      <c r="W786" s="208"/>
      <c r="X786" s="209"/>
      <c r="AT786" s="203" t="s">
        <v>348</v>
      </c>
      <c r="AU786" s="203" t="s">
        <v>96</v>
      </c>
      <c r="AV786" s="13" t="s">
        <v>96</v>
      </c>
      <c r="AW786" s="13" t="s">
        <v>4</v>
      </c>
      <c r="AX786" s="13" t="s">
        <v>83</v>
      </c>
      <c r="AY786" s="203" t="s">
        <v>329</v>
      </c>
    </row>
    <row r="787" spans="1:65" s="13" customFormat="1" ht="11.25">
      <c r="B787" s="201"/>
      <c r="D787" s="202" t="s">
        <v>348</v>
      </c>
      <c r="E787" s="203" t="s">
        <v>1</v>
      </c>
      <c r="F787" s="204" t="s">
        <v>2161</v>
      </c>
      <c r="H787" s="205">
        <v>46.591999999999999</v>
      </c>
      <c r="I787" s="206"/>
      <c r="J787" s="206"/>
      <c r="M787" s="201"/>
      <c r="N787" s="207"/>
      <c r="O787" s="208"/>
      <c r="P787" s="208"/>
      <c r="Q787" s="208"/>
      <c r="R787" s="208"/>
      <c r="S787" s="208"/>
      <c r="T787" s="208"/>
      <c r="U787" s="208"/>
      <c r="V787" s="208"/>
      <c r="W787" s="208"/>
      <c r="X787" s="209"/>
      <c r="AT787" s="203" t="s">
        <v>348</v>
      </c>
      <c r="AU787" s="203" t="s">
        <v>96</v>
      </c>
      <c r="AV787" s="13" t="s">
        <v>96</v>
      </c>
      <c r="AW787" s="13" t="s">
        <v>4</v>
      </c>
      <c r="AX787" s="13" t="s">
        <v>83</v>
      </c>
      <c r="AY787" s="203" t="s">
        <v>329</v>
      </c>
    </row>
    <row r="788" spans="1:65" s="13" customFormat="1" ht="11.25">
      <c r="B788" s="201"/>
      <c r="D788" s="202" t="s">
        <v>348</v>
      </c>
      <c r="E788" s="203" t="s">
        <v>1</v>
      </c>
      <c r="F788" s="204" t="s">
        <v>2162</v>
      </c>
      <c r="H788" s="205">
        <v>-31.08</v>
      </c>
      <c r="I788" s="206"/>
      <c r="J788" s="206"/>
      <c r="M788" s="201"/>
      <c r="N788" s="207"/>
      <c r="O788" s="208"/>
      <c r="P788" s="208"/>
      <c r="Q788" s="208"/>
      <c r="R788" s="208"/>
      <c r="S788" s="208"/>
      <c r="T788" s="208"/>
      <c r="U788" s="208"/>
      <c r="V788" s="208"/>
      <c r="W788" s="208"/>
      <c r="X788" s="209"/>
      <c r="AT788" s="203" t="s">
        <v>348</v>
      </c>
      <c r="AU788" s="203" t="s">
        <v>96</v>
      </c>
      <c r="AV788" s="13" t="s">
        <v>96</v>
      </c>
      <c r="AW788" s="13" t="s">
        <v>4</v>
      </c>
      <c r="AX788" s="13" t="s">
        <v>83</v>
      </c>
      <c r="AY788" s="203" t="s">
        <v>329</v>
      </c>
    </row>
    <row r="789" spans="1:65" s="13" customFormat="1" ht="11.25">
      <c r="B789" s="201"/>
      <c r="D789" s="202" t="s">
        <v>348</v>
      </c>
      <c r="E789" s="203" t="s">
        <v>1</v>
      </c>
      <c r="F789" s="204" t="s">
        <v>2163</v>
      </c>
      <c r="H789" s="205">
        <v>-30.268000000000001</v>
      </c>
      <c r="I789" s="206"/>
      <c r="J789" s="206"/>
      <c r="M789" s="201"/>
      <c r="N789" s="207"/>
      <c r="O789" s="208"/>
      <c r="P789" s="208"/>
      <c r="Q789" s="208"/>
      <c r="R789" s="208"/>
      <c r="S789" s="208"/>
      <c r="T789" s="208"/>
      <c r="U789" s="208"/>
      <c r="V789" s="208"/>
      <c r="W789" s="208"/>
      <c r="X789" s="209"/>
      <c r="AT789" s="203" t="s">
        <v>348</v>
      </c>
      <c r="AU789" s="203" t="s">
        <v>96</v>
      </c>
      <c r="AV789" s="13" t="s">
        <v>96</v>
      </c>
      <c r="AW789" s="13" t="s">
        <v>4</v>
      </c>
      <c r="AX789" s="13" t="s">
        <v>83</v>
      </c>
      <c r="AY789" s="203" t="s">
        <v>329</v>
      </c>
    </row>
    <row r="790" spans="1:65" s="13" customFormat="1" ht="11.25">
      <c r="B790" s="201"/>
      <c r="D790" s="202" t="s">
        <v>348</v>
      </c>
      <c r="E790" s="203" t="s">
        <v>1</v>
      </c>
      <c r="F790" s="204" t="s">
        <v>2164</v>
      </c>
      <c r="H790" s="205">
        <v>77.792000000000002</v>
      </c>
      <c r="I790" s="206"/>
      <c r="J790" s="206"/>
      <c r="M790" s="201"/>
      <c r="N790" s="207"/>
      <c r="O790" s="208"/>
      <c r="P790" s="208"/>
      <c r="Q790" s="208"/>
      <c r="R790" s="208"/>
      <c r="S790" s="208"/>
      <c r="T790" s="208"/>
      <c r="U790" s="208"/>
      <c r="V790" s="208"/>
      <c r="W790" s="208"/>
      <c r="X790" s="209"/>
      <c r="AT790" s="203" t="s">
        <v>348</v>
      </c>
      <c r="AU790" s="203" t="s">
        <v>96</v>
      </c>
      <c r="AV790" s="13" t="s">
        <v>96</v>
      </c>
      <c r="AW790" s="13" t="s">
        <v>4</v>
      </c>
      <c r="AX790" s="13" t="s">
        <v>83</v>
      </c>
      <c r="AY790" s="203" t="s">
        <v>329</v>
      </c>
    </row>
    <row r="791" spans="1:65" s="13" customFormat="1" ht="11.25">
      <c r="B791" s="201"/>
      <c r="D791" s="202" t="s">
        <v>348</v>
      </c>
      <c r="E791" s="203" t="s">
        <v>1</v>
      </c>
      <c r="F791" s="204" t="s">
        <v>2165</v>
      </c>
      <c r="H791" s="205">
        <v>177.46600000000001</v>
      </c>
      <c r="I791" s="206"/>
      <c r="J791" s="206"/>
      <c r="M791" s="201"/>
      <c r="N791" s="207"/>
      <c r="O791" s="208"/>
      <c r="P791" s="208"/>
      <c r="Q791" s="208"/>
      <c r="R791" s="208"/>
      <c r="S791" s="208"/>
      <c r="T791" s="208"/>
      <c r="U791" s="208"/>
      <c r="V791" s="208"/>
      <c r="W791" s="208"/>
      <c r="X791" s="209"/>
      <c r="AT791" s="203" t="s">
        <v>348</v>
      </c>
      <c r="AU791" s="203" t="s">
        <v>96</v>
      </c>
      <c r="AV791" s="13" t="s">
        <v>96</v>
      </c>
      <c r="AW791" s="13" t="s">
        <v>4</v>
      </c>
      <c r="AX791" s="13" t="s">
        <v>83</v>
      </c>
      <c r="AY791" s="203" t="s">
        <v>329</v>
      </c>
    </row>
    <row r="792" spans="1:65" s="13" customFormat="1" ht="11.25">
      <c r="B792" s="201"/>
      <c r="D792" s="202" t="s">
        <v>348</v>
      </c>
      <c r="E792" s="203" t="s">
        <v>1</v>
      </c>
      <c r="F792" s="204" t="s">
        <v>2166</v>
      </c>
      <c r="H792" s="205">
        <v>-12.46</v>
      </c>
      <c r="I792" s="206"/>
      <c r="J792" s="206"/>
      <c r="M792" s="201"/>
      <c r="N792" s="207"/>
      <c r="O792" s="208"/>
      <c r="P792" s="208"/>
      <c r="Q792" s="208"/>
      <c r="R792" s="208"/>
      <c r="S792" s="208"/>
      <c r="T792" s="208"/>
      <c r="U792" s="208"/>
      <c r="V792" s="208"/>
      <c r="W792" s="208"/>
      <c r="X792" s="209"/>
      <c r="AT792" s="203" t="s">
        <v>348</v>
      </c>
      <c r="AU792" s="203" t="s">
        <v>96</v>
      </c>
      <c r="AV792" s="13" t="s">
        <v>96</v>
      </c>
      <c r="AW792" s="13" t="s">
        <v>4</v>
      </c>
      <c r="AX792" s="13" t="s">
        <v>83</v>
      </c>
      <c r="AY792" s="203" t="s">
        <v>329</v>
      </c>
    </row>
    <row r="793" spans="1:65" s="16" customFormat="1" ht="11.25">
      <c r="B793" s="225"/>
      <c r="D793" s="202" t="s">
        <v>348</v>
      </c>
      <c r="E793" s="226" t="s">
        <v>1</v>
      </c>
      <c r="F793" s="227" t="s">
        <v>445</v>
      </c>
      <c r="H793" s="228">
        <v>425.04</v>
      </c>
      <c r="I793" s="229"/>
      <c r="J793" s="229"/>
      <c r="M793" s="225"/>
      <c r="N793" s="230"/>
      <c r="O793" s="231"/>
      <c r="P793" s="231"/>
      <c r="Q793" s="231"/>
      <c r="R793" s="231"/>
      <c r="S793" s="231"/>
      <c r="T793" s="231"/>
      <c r="U793" s="231"/>
      <c r="V793" s="231"/>
      <c r="W793" s="231"/>
      <c r="X793" s="232"/>
      <c r="AT793" s="226" t="s">
        <v>348</v>
      </c>
      <c r="AU793" s="226" t="s">
        <v>96</v>
      </c>
      <c r="AV793" s="16" t="s">
        <v>178</v>
      </c>
      <c r="AW793" s="16" t="s">
        <v>4</v>
      </c>
      <c r="AX793" s="16" t="s">
        <v>83</v>
      </c>
      <c r="AY793" s="226" t="s">
        <v>329</v>
      </c>
    </row>
    <row r="794" spans="1:65" s="15" customFormat="1" ht="11.25">
      <c r="B794" s="217"/>
      <c r="D794" s="202" t="s">
        <v>348</v>
      </c>
      <c r="E794" s="218" t="s">
        <v>1</v>
      </c>
      <c r="F794" s="219" t="s">
        <v>380</v>
      </c>
      <c r="H794" s="220">
        <v>425.04</v>
      </c>
      <c r="I794" s="221"/>
      <c r="J794" s="221"/>
      <c r="M794" s="217"/>
      <c r="N794" s="222"/>
      <c r="O794" s="223"/>
      <c r="P794" s="223"/>
      <c r="Q794" s="223"/>
      <c r="R794" s="223"/>
      <c r="S794" s="223"/>
      <c r="T794" s="223"/>
      <c r="U794" s="223"/>
      <c r="V794" s="223"/>
      <c r="W794" s="223"/>
      <c r="X794" s="224"/>
      <c r="AT794" s="218" t="s">
        <v>348</v>
      </c>
      <c r="AU794" s="218" t="s">
        <v>96</v>
      </c>
      <c r="AV794" s="15" t="s">
        <v>335</v>
      </c>
      <c r="AW794" s="15" t="s">
        <v>4</v>
      </c>
      <c r="AX794" s="15" t="s">
        <v>90</v>
      </c>
      <c r="AY794" s="218" t="s">
        <v>329</v>
      </c>
    </row>
    <row r="795" spans="1:65" s="2" customFormat="1" ht="37.9" customHeight="1">
      <c r="A795" s="37"/>
      <c r="B795" s="153"/>
      <c r="C795" s="233" t="s">
        <v>2175</v>
      </c>
      <c r="D795" s="233" t="s">
        <v>483</v>
      </c>
      <c r="E795" s="234" t="s">
        <v>2176</v>
      </c>
      <c r="F795" s="235" t="s">
        <v>2177</v>
      </c>
      <c r="G795" s="236" t="s">
        <v>334</v>
      </c>
      <c r="H795" s="237">
        <v>231.48500000000001</v>
      </c>
      <c r="I795" s="238"/>
      <c r="J795" s="239"/>
      <c r="K795" s="237">
        <f>ROUND(P795*H795,3)</f>
        <v>0</v>
      </c>
      <c r="L795" s="239"/>
      <c r="M795" s="240"/>
      <c r="N795" s="241" t="s">
        <v>1</v>
      </c>
      <c r="O795" s="195" t="s">
        <v>47</v>
      </c>
      <c r="P795" s="196">
        <f>I795+J795</f>
        <v>0</v>
      </c>
      <c r="Q795" s="196">
        <f>ROUND(I795*H795,3)</f>
        <v>0</v>
      </c>
      <c r="R795" s="196">
        <f>ROUND(J795*H795,3)</f>
        <v>0</v>
      </c>
      <c r="S795" s="66"/>
      <c r="T795" s="197">
        <f>S795*H795</f>
        <v>0</v>
      </c>
      <c r="U795" s="197">
        <v>3.0099999999999998E-2</v>
      </c>
      <c r="V795" s="197">
        <f>U795*H795</f>
        <v>6.9676985</v>
      </c>
      <c r="W795" s="197">
        <v>0</v>
      </c>
      <c r="X795" s="198">
        <f>W795*H795</f>
        <v>0</v>
      </c>
      <c r="Y795" s="37"/>
      <c r="Z795" s="37"/>
      <c r="AA795" s="37"/>
      <c r="AB795" s="37"/>
      <c r="AC795" s="37"/>
      <c r="AD795" s="37"/>
      <c r="AE795" s="37"/>
      <c r="AR795" s="199" t="s">
        <v>595</v>
      </c>
      <c r="AT795" s="199" t="s">
        <v>483</v>
      </c>
      <c r="AU795" s="199" t="s">
        <v>96</v>
      </c>
      <c r="AY795" s="19" t="s">
        <v>329</v>
      </c>
      <c r="BE795" s="115">
        <f>IF(O795="základná",K795,0)</f>
        <v>0</v>
      </c>
      <c r="BF795" s="115">
        <f>IF(O795="znížená",K795,0)</f>
        <v>0</v>
      </c>
      <c r="BG795" s="115">
        <f>IF(O795="zákl. prenesená",K795,0)</f>
        <v>0</v>
      </c>
      <c r="BH795" s="115">
        <f>IF(O795="zníž. prenesená",K795,0)</f>
        <v>0</v>
      </c>
      <c r="BI795" s="115">
        <f>IF(O795="nulová",K795,0)</f>
        <v>0</v>
      </c>
      <c r="BJ795" s="19" t="s">
        <v>96</v>
      </c>
      <c r="BK795" s="200">
        <f>ROUND(P795*H795,3)</f>
        <v>0</v>
      </c>
      <c r="BL795" s="19" t="s">
        <v>464</v>
      </c>
      <c r="BM795" s="199" t="s">
        <v>2178</v>
      </c>
    </row>
    <row r="796" spans="1:65" s="14" customFormat="1" ht="11.25">
      <c r="B796" s="210"/>
      <c r="D796" s="202" t="s">
        <v>348</v>
      </c>
      <c r="E796" s="211" t="s">
        <v>1</v>
      </c>
      <c r="F796" s="212" t="s">
        <v>2167</v>
      </c>
      <c r="H796" s="211" t="s">
        <v>1</v>
      </c>
      <c r="I796" s="213"/>
      <c r="J796" s="213"/>
      <c r="M796" s="210"/>
      <c r="N796" s="214"/>
      <c r="O796" s="215"/>
      <c r="P796" s="215"/>
      <c r="Q796" s="215"/>
      <c r="R796" s="215"/>
      <c r="S796" s="215"/>
      <c r="T796" s="215"/>
      <c r="U796" s="215"/>
      <c r="V796" s="215"/>
      <c r="W796" s="215"/>
      <c r="X796" s="216"/>
      <c r="AT796" s="211" t="s">
        <v>348</v>
      </c>
      <c r="AU796" s="211" t="s">
        <v>96</v>
      </c>
      <c r="AV796" s="14" t="s">
        <v>90</v>
      </c>
      <c r="AW796" s="14" t="s">
        <v>4</v>
      </c>
      <c r="AX796" s="14" t="s">
        <v>83</v>
      </c>
      <c r="AY796" s="211" t="s">
        <v>329</v>
      </c>
    </row>
    <row r="797" spans="1:65" s="13" customFormat="1" ht="11.25">
      <c r="B797" s="201"/>
      <c r="D797" s="202" t="s">
        <v>348</v>
      </c>
      <c r="E797" s="203" t="s">
        <v>1</v>
      </c>
      <c r="F797" s="204" t="s">
        <v>2168</v>
      </c>
      <c r="H797" s="205">
        <v>122.94499999999999</v>
      </c>
      <c r="I797" s="206"/>
      <c r="J797" s="206"/>
      <c r="M797" s="201"/>
      <c r="N797" s="207"/>
      <c r="O797" s="208"/>
      <c r="P797" s="208"/>
      <c r="Q797" s="208"/>
      <c r="R797" s="208"/>
      <c r="S797" s="208"/>
      <c r="T797" s="208"/>
      <c r="U797" s="208"/>
      <c r="V797" s="208"/>
      <c r="W797" s="208"/>
      <c r="X797" s="209"/>
      <c r="AT797" s="203" t="s">
        <v>348</v>
      </c>
      <c r="AU797" s="203" t="s">
        <v>96</v>
      </c>
      <c r="AV797" s="13" t="s">
        <v>96</v>
      </c>
      <c r="AW797" s="13" t="s">
        <v>4</v>
      </c>
      <c r="AX797" s="13" t="s">
        <v>83</v>
      </c>
      <c r="AY797" s="203" t="s">
        <v>329</v>
      </c>
    </row>
    <row r="798" spans="1:65" s="13" customFormat="1" ht="11.25">
      <c r="B798" s="201"/>
      <c r="D798" s="202" t="s">
        <v>348</v>
      </c>
      <c r="E798" s="203" t="s">
        <v>1</v>
      </c>
      <c r="F798" s="204" t="s">
        <v>2169</v>
      </c>
      <c r="H798" s="205">
        <v>42.545000000000002</v>
      </c>
      <c r="I798" s="206"/>
      <c r="J798" s="206"/>
      <c r="M798" s="201"/>
      <c r="N798" s="207"/>
      <c r="O798" s="208"/>
      <c r="P798" s="208"/>
      <c r="Q798" s="208"/>
      <c r="R798" s="208"/>
      <c r="S798" s="208"/>
      <c r="T798" s="208"/>
      <c r="U798" s="208"/>
      <c r="V798" s="208"/>
      <c r="W798" s="208"/>
      <c r="X798" s="209"/>
      <c r="AT798" s="203" t="s">
        <v>348</v>
      </c>
      <c r="AU798" s="203" t="s">
        <v>96</v>
      </c>
      <c r="AV798" s="13" t="s">
        <v>96</v>
      </c>
      <c r="AW798" s="13" t="s">
        <v>4</v>
      </c>
      <c r="AX798" s="13" t="s">
        <v>83</v>
      </c>
      <c r="AY798" s="203" t="s">
        <v>329</v>
      </c>
    </row>
    <row r="799" spans="1:65" s="13" customFormat="1" ht="11.25">
      <c r="B799" s="201"/>
      <c r="D799" s="202" t="s">
        <v>348</v>
      </c>
      <c r="E799" s="203" t="s">
        <v>1</v>
      </c>
      <c r="F799" s="204" t="s">
        <v>2170</v>
      </c>
      <c r="H799" s="205">
        <v>65.995000000000005</v>
      </c>
      <c r="I799" s="206"/>
      <c r="J799" s="206"/>
      <c r="M799" s="201"/>
      <c r="N799" s="207"/>
      <c r="O799" s="208"/>
      <c r="P799" s="208"/>
      <c r="Q799" s="208"/>
      <c r="R799" s="208"/>
      <c r="S799" s="208"/>
      <c r="T799" s="208"/>
      <c r="U799" s="208"/>
      <c r="V799" s="208"/>
      <c r="W799" s="208"/>
      <c r="X799" s="209"/>
      <c r="AT799" s="203" t="s">
        <v>348</v>
      </c>
      <c r="AU799" s="203" t="s">
        <v>96</v>
      </c>
      <c r="AV799" s="13" t="s">
        <v>96</v>
      </c>
      <c r="AW799" s="13" t="s">
        <v>4</v>
      </c>
      <c r="AX799" s="13" t="s">
        <v>83</v>
      </c>
      <c r="AY799" s="203" t="s">
        <v>329</v>
      </c>
    </row>
    <row r="800" spans="1:65" s="15" customFormat="1" ht="11.25">
      <c r="B800" s="217"/>
      <c r="D800" s="202" t="s">
        <v>348</v>
      </c>
      <c r="E800" s="218" t="s">
        <v>1</v>
      </c>
      <c r="F800" s="219" t="s">
        <v>380</v>
      </c>
      <c r="H800" s="220">
        <v>231.48500000000001</v>
      </c>
      <c r="I800" s="221"/>
      <c r="J800" s="221"/>
      <c r="M800" s="217"/>
      <c r="N800" s="222"/>
      <c r="O800" s="223"/>
      <c r="P800" s="223"/>
      <c r="Q800" s="223"/>
      <c r="R800" s="223"/>
      <c r="S800" s="223"/>
      <c r="T800" s="223"/>
      <c r="U800" s="223"/>
      <c r="V800" s="223"/>
      <c r="W800" s="223"/>
      <c r="X800" s="224"/>
      <c r="AT800" s="218" t="s">
        <v>348</v>
      </c>
      <c r="AU800" s="218" t="s">
        <v>96</v>
      </c>
      <c r="AV800" s="15" t="s">
        <v>335</v>
      </c>
      <c r="AW800" s="15" t="s">
        <v>4</v>
      </c>
      <c r="AX800" s="15" t="s">
        <v>90</v>
      </c>
      <c r="AY800" s="218" t="s">
        <v>329</v>
      </c>
    </row>
    <row r="801" spans="1:65" s="2" customFormat="1" ht="24.2" customHeight="1">
      <c r="A801" s="37"/>
      <c r="B801" s="153"/>
      <c r="C801" s="187" t="s">
        <v>2179</v>
      </c>
      <c r="D801" s="187" t="s">
        <v>331</v>
      </c>
      <c r="E801" s="188" t="s">
        <v>1233</v>
      </c>
      <c r="F801" s="189" t="s">
        <v>1234</v>
      </c>
      <c r="G801" s="190" t="s">
        <v>342</v>
      </c>
      <c r="H801" s="191">
        <v>87.6</v>
      </c>
      <c r="I801" s="192"/>
      <c r="J801" s="192"/>
      <c r="K801" s="191">
        <f>ROUND(P801*H801,3)</f>
        <v>0</v>
      </c>
      <c r="L801" s="193"/>
      <c r="M801" s="38"/>
      <c r="N801" s="194" t="s">
        <v>1</v>
      </c>
      <c r="O801" s="195" t="s">
        <v>47</v>
      </c>
      <c r="P801" s="196">
        <f>I801+J801</f>
        <v>0</v>
      </c>
      <c r="Q801" s="196">
        <f>ROUND(I801*H801,3)</f>
        <v>0</v>
      </c>
      <c r="R801" s="196">
        <f>ROUND(J801*H801,3)</f>
        <v>0</v>
      </c>
      <c r="S801" s="66"/>
      <c r="T801" s="197">
        <f>S801*H801</f>
        <v>0</v>
      </c>
      <c r="U801" s="197">
        <v>2.1000000000000001E-4</v>
      </c>
      <c r="V801" s="197">
        <f>U801*H801</f>
        <v>1.8395999999999999E-2</v>
      </c>
      <c r="W801" s="197">
        <v>0</v>
      </c>
      <c r="X801" s="198">
        <f>W801*H801</f>
        <v>0</v>
      </c>
      <c r="Y801" s="37"/>
      <c r="Z801" s="37"/>
      <c r="AA801" s="37"/>
      <c r="AB801" s="37"/>
      <c r="AC801" s="37"/>
      <c r="AD801" s="37"/>
      <c r="AE801" s="37"/>
      <c r="AR801" s="199" t="s">
        <v>464</v>
      </c>
      <c r="AT801" s="199" t="s">
        <v>331</v>
      </c>
      <c r="AU801" s="199" t="s">
        <v>96</v>
      </c>
      <c r="AY801" s="19" t="s">
        <v>329</v>
      </c>
      <c r="BE801" s="115">
        <f>IF(O801="základná",K801,0)</f>
        <v>0</v>
      </c>
      <c r="BF801" s="115">
        <f>IF(O801="znížená",K801,0)</f>
        <v>0</v>
      </c>
      <c r="BG801" s="115">
        <f>IF(O801="zákl. prenesená",K801,0)</f>
        <v>0</v>
      </c>
      <c r="BH801" s="115">
        <f>IF(O801="zníž. prenesená",K801,0)</f>
        <v>0</v>
      </c>
      <c r="BI801" s="115">
        <f>IF(O801="nulová",K801,0)</f>
        <v>0</v>
      </c>
      <c r="BJ801" s="19" t="s">
        <v>96</v>
      </c>
      <c r="BK801" s="200">
        <f>ROUND(P801*H801,3)</f>
        <v>0</v>
      </c>
      <c r="BL801" s="19" t="s">
        <v>464</v>
      </c>
      <c r="BM801" s="199" t="s">
        <v>2180</v>
      </c>
    </row>
    <row r="802" spans="1:65" s="13" customFormat="1" ht="11.25">
      <c r="B802" s="201"/>
      <c r="D802" s="202" t="s">
        <v>348</v>
      </c>
      <c r="E802" s="203" t="s">
        <v>1</v>
      </c>
      <c r="F802" s="204" t="s">
        <v>2181</v>
      </c>
      <c r="H802" s="205">
        <v>19.2</v>
      </c>
      <c r="I802" s="206"/>
      <c r="J802" s="206"/>
      <c r="M802" s="201"/>
      <c r="N802" s="207"/>
      <c r="O802" s="208"/>
      <c r="P802" s="208"/>
      <c r="Q802" s="208"/>
      <c r="R802" s="208"/>
      <c r="S802" s="208"/>
      <c r="T802" s="208"/>
      <c r="U802" s="208"/>
      <c r="V802" s="208"/>
      <c r="W802" s="208"/>
      <c r="X802" s="209"/>
      <c r="AT802" s="203" t="s">
        <v>348</v>
      </c>
      <c r="AU802" s="203" t="s">
        <v>96</v>
      </c>
      <c r="AV802" s="13" t="s">
        <v>96</v>
      </c>
      <c r="AW802" s="13" t="s">
        <v>4</v>
      </c>
      <c r="AX802" s="13" t="s">
        <v>83</v>
      </c>
      <c r="AY802" s="203" t="s">
        <v>329</v>
      </c>
    </row>
    <row r="803" spans="1:65" s="13" customFormat="1" ht="11.25">
      <c r="B803" s="201"/>
      <c r="D803" s="202" t="s">
        <v>348</v>
      </c>
      <c r="E803" s="203" t="s">
        <v>1</v>
      </c>
      <c r="F803" s="204" t="s">
        <v>2182</v>
      </c>
      <c r="H803" s="205">
        <v>13.6</v>
      </c>
      <c r="I803" s="206"/>
      <c r="J803" s="206"/>
      <c r="M803" s="201"/>
      <c r="N803" s="207"/>
      <c r="O803" s="208"/>
      <c r="P803" s="208"/>
      <c r="Q803" s="208"/>
      <c r="R803" s="208"/>
      <c r="S803" s="208"/>
      <c r="T803" s="208"/>
      <c r="U803" s="208"/>
      <c r="V803" s="208"/>
      <c r="W803" s="208"/>
      <c r="X803" s="209"/>
      <c r="AT803" s="203" t="s">
        <v>348</v>
      </c>
      <c r="AU803" s="203" t="s">
        <v>96</v>
      </c>
      <c r="AV803" s="13" t="s">
        <v>96</v>
      </c>
      <c r="AW803" s="13" t="s">
        <v>4</v>
      </c>
      <c r="AX803" s="13" t="s">
        <v>83</v>
      </c>
      <c r="AY803" s="203" t="s">
        <v>329</v>
      </c>
    </row>
    <row r="804" spans="1:65" s="13" customFormat="1" ht="11.25">
      <c r="B804" s="201"/>
      <c r="D804" s="202" t="s">
        <v>348</v>
      </c>
      <c r="E804" s="203" t="s">
        <v>1</v>
      </c>
      <c r="F804" s="204" t="s">
        <v>2183</v>
      </c>
      <c r="H804" s="205">
        <v>7.2</v>
      </c>
      <c r="I804" s="206"/>
      <c r="J804" s="206"/>
      <c r="M804" s="201"/>
      <c r="N804" s="207"/>
      <c r="O804" s="208"/>
      <c r="P804" s="208"/>
      <c r="Q804" s="208"/>
      <c r="R804" s="208"/>
      <c r="S804" s="208"/>
      <c r="T804" s="208"/>
      <c r="U804" s="208"/>
      <c r="V804" s="208"/>
      <c r="W804" s="208"/>
      <c r="X804" s="209"/>
      <c r="AT804" s="203" t="s">
        <v>348</v>
      </c>
      <c r="AU804" s="203" t="s">
        <v>96</v>
      </c>
      <c r="AV804" s="13" t="s">
        <v>96</v>
      </c>
      <c r="AW804" s="13" t="s">
        <v>4</v>
      </c>
      <c r="AX804" s="13" t="s">
        <v>83</v>
      </c>
      <c r="AY804" s="203" t="s">
        <v>329</v>
      </c>
    </row>
    <row r="805" spans="1:65" s="13" customFormat="1" ht="11.25">
      <c r="B805" s="201"/>
      <c r="D805" s="202" t="s">
        <v>348</v>
      </c>
      <c r="E805" s="203" t="s">
        <v>1</v>
      </c>
      <c r="F805" s="204" t="s">
        <v>2184</v>
      </c>
      <c r="H805" s="205">
        <v>19.2</v>
      </c>
      <c r="I805" s="206"/>
      <c r="J805" s="206"/>
      <c r="M805" s="201"/>
      <c r="N805" s="207"/>
      <c r="O805" s="208"/>
      <c r="P805" s="208"/>
      <c r="Q805" s="208"/>
      <c r="R805" s="208"/>
      <c r="S805" s="208"/>
      <c r="T805" s="208"/>
      <c r="U805" s="208"/>
      <c r="V805" s="208"/>
      <c r="W805" s="208"/>
      <c r="X805" s="209"/>
      <c r="AT805" s="203" t="s">
        <v>348</v>
      </c>
      <c r="AU805" s="203" t="s">
        <v>96</v>
      </c>
      <c r="AV805" s="13" t="s">
        <v>96</v>
      </c>
      <c r="AW805" s="13" t="s">
        <v>4</v>
      </c>
      <c r="AX805" s="13" t="s">
        <v>83</v>
      </c>
      <c r="AY805" s="203" t="s">
        <v>329</v>
      </c>
    </row>
    <row r="806" spans="1:65" s="13" customFormat="1" ht="11.25">
      <c r="B806" s="201"/>
      <c r="D806" s="202" t="s">
        <v>348</v>
      </c>
      <c r="E806" s="203" t="s">
        <v>1</v>
      </c>
      <c r="F806" s="204" t="s">
        <v>2185</v>
      </c>
      <c r="H806" s="205">
        <v>20</v>
      </c>
      <c r="I806" s="206"/>
      <c r="J806" s="206"/>
      <c r="M806" s="201"/>
      <c r="N806" s="207"/>
      <c r="O806" s="208"/>
      <c r="P806" s="208"/>
      <c r="Q806" s="208"/>
      <c r="R806" s="208"/>
      <c r="S806" s="208"/>
      <c r="T806" s="208"/>
      <c r="U806" s="208"/>
      <c r="V806" s="208"/>
      <c r="W806" s="208"/>
      <c r="X806" s="209"/>
      <c r="AT806" s="203" t="s">
        <v>348</v>
      </c>
      <c r="AU806" s="203" t="s">
        <v>96</v>
      </c>
      <c r="AV806" s="13" t="s">
        <v>96</v>
      </c>
      <c r="AW806" s="13" t="s">
        <v>4</v>
      </c>
      <c r="AX806" s="13" t="s">
        <v>83</v>
      </c>
      <c r="AY806" s="203" t="s">
        <v>329</v>
      </c>
    </row>
    <row r="807" spans="1:65" s="13" customFormat="1" ht="11.25">
      <c r="B807" s="201"/>
      <c r="D807" s="202" t="s">
        <v>348</v>
      </c>
      <c r="E807" s="203" t="s">
        <v>1</v>
      </c>
      <c r="F807" s="204" t="s">
        <v>2186</v>
      </c>
      <c r="H807" s="205">
        <v>8.4</v>
      </c>
      <c r="I807" s="206"/>
      <c r="J807" s="206"/>
      <c r="M807" s="201"/>
      <c r="N807" s="207"/>
      <c r="O807" s="208"/>
      <c r="P807" s="208"/>
      <c r="Q807" s="208"/>
      <c r="R807" s="208"/>
      <c r="S807" s="208"/>
      <c r="T807" s="208"/>
      <c r="U807" s="208"/>
      <c r="V807" s="208"/>
      <c r="W807" s="208"/>
      <c r="X807" s="209"/>
      <c r="AT807" s="203" t="s">
        <v>348</v>
      </c>
      <c r="AU807" s="203" t="s">
        <v>96</v>
      </c>
      <c r="AV807" s="13" t="s">
        <v>96</v>
      </c>
      <c r="AW807" s="13" t="s">
        <v>4</v>
      </c>
      <c r="AX807" s="13" t="s">
        <v>83</v>
      </c>
      <c r="AY807" s="203" t="s">
        <v>329</v>
      </c>
    </row>
    <row r="808" spans="1:65" s="15" customFormat="1" ht="11.25">
      <c r="B808" s="217"/>
      <c r="D808" s="202" t="s">
        <v>348</v>
      </c>
      <c r="E808" s="218" t="s">
        <v>1</v>
      </c>
      <c r="F808" s="219" t="s">
        <v>380</v>
      </c>
      <c r="H808" s="220">
        <v>87.6</v>
      </c>
      <c r="I808" s="221"/>
      <c r="J808" s="221"/>
      <c r="M808" s="217"/>
      <c r="N808" s="222"/>
      <c r="O808" s="223"/>
      <c r="P808" s="223"/>
      <c r="Q808" s="223"/>
      <c r="R808" s="223"/>
      <c r="S808" s="223"/>
      <c r="T808" s="223"/>
      <c r="U808" s="223"/>
      <c r="V808" s="223"/>
      <c r="W808" s="223"/>
      <c r="X808" s="224"/>
      <c r="AT808" s="218" t="s">
        <v>348</v>
      </c>
      <c r="AU808" s="218" t="s">
        <v>96</v>
      </c>
      <c r="AV808" s="15" t="s">
        <v>335</v>
      </c>
      <c r="AW808" s="15" t="s">
        <v>4</v>
      </c>
      <c r="AX808" s="15" t="s">
        <v>90</v>
      </c>
      <c r="AY808" s="218" t="s">
        <v>329</v>
      </c>
    </row>
    <row r="809" spans="1:65" s="2" customFormat="1" ht="37.9" customHeight="1">
      <c r="A809" s="37"/>
      <c r="B809" s="153"/>
      <c r="C809" s="233" t="s">
        <v>2187</v>
      </c>
      <c r="D809" s="233" t="s">
        <v>483</v>
      </c>
      <c r="E809" s="234" t="s">
        <v>1169</v>
      </c>
      <c r="F809" s="235" t="s">
        <v>1170</v>
      </c>
      <c r="G809" s="236" t="s">
        <v>342</v>
      </c>
      <c r="H809" s="237">
        <v>91.98</v>
      </c>
      <c r="I809" s="238"/>
      <c r="J809" s="239"/>
      <c r="K809" s="237">
        <f t="shared" ref="K809:K817" si="45">ROUND(P809*H809,3)</f>
        <v>0</v>
      </c>
      <c r="L809" s="239"/>
      <c r="M809" s="240"/>
      <c r="N809" s="241" t="s">
        <v>1</v>
      </c>
      <c r="O809" s="195" t="s">
        <v>47</v>
      </c>
      <c r="P809" s="196">
        <f t="shared" ref="P809:P817" si="46">I809+J809</f>
        <v>0</v>
      </c>
      <c r="Q809" s="196">
        <f t="shared" ref="Q809:Q817" si="47">ROUND(I809*H809,3)</f>
        <v>0</v>
      </c>
      <c r="R809" s="196">
        <f t="shared" ref="R809:R817" si="48">ROUND(J809*H809,3)</f>
        <v>0</v>
      </c>
      <c r="S809" s="66"/>
      <c r="T809" s="197">
        <f t="shared" ref="T809:T817" si="49">S809*H809</f>
        <v>0</v>
      </c>
      <c r="U809" s="197">
        <v>1E-4</v>
      </c>
      <c r="V809" s="197">
        <f t="shared" ref="V809:V817" si="50">U809*H809</f>
        <v>9.1980000000000013E-3</v>
      </c>
      <c r="W809" s="197">
        <v>0</v>
      </c>
      <c r="X809" s="198">
        <f t="shared" ref="X809:X817" si="51">W809*H809</f>
        <v>0</v>
      </c>
      <c r="Y809" s="37"/>
      <c r="Z809" s="37"/>
      <c r="AA809" s="37"/>
      <c r="AB809" s="37"/>
      <c r="AC809" s="37"/>
      <c r="AD809" s="37"/>
      <c r="AE809" s="37"/>
      <c r="AR809" s="199" t="s">
        <v>595</v>
      </c>
      <c r="AT809" s="199" t="s">
        <v>483</v>
      </c>
      <c r="AU809" s="199" t="s">
        <v>96</v>
      </c>
      <c r="AY809" s="19" t="s">
        <v>329</v>
      </c>
      <c r="BE809" s="115">
        <f t="shared" ref="BE809:BE817" si="52">IF(O809="základná",K809,0)</f>
        <v>0</v>
      </c>
      <c r="BF809" s="115">
        <f t="shared" ref="BF809:BF817" si="53">IF(O809="znížená",K809,0)</f>
        <v>0</v>
      </c>
      <c r="BG809" s="115">
        <f t="shared" ref="BG809:BG817" si="54">IF(O809="zákl. prenesená",K809,0)</f>
        <v>0</v>
      </c>
      <c r="BH809" s="115">
        <f t="shared" ref="BH809:BH817" si="55">IF(O809="zníž. prenesená",K809,0)</f>
        <v>0</v>
      </c>
      <c r="BI809" s="115">
        <f t="shared" ref="BI809:BI817" si="56">IF(O809="nulová",K809,0)</f>
        <v>0</v>
      </c>
      <c r="BJ809" s="19" t="s">
        <v>96</v>
      </c>
      <c r="BK809" s="200">
        <f t="shared" ref="BK809:BK817" si="57">ROUND(P809*H809,3)</f>
        <v>0</v>
      </c>
      <c r="BL809" s="19" t="s">
        <v>464</v>
      </c>
      <c r="BM809" s="199" t="s">
        <v>2188</v>
      </c>
    </row>
    <row r="810" spans="1:65" s="2" customFormat="1" ht="37.9" customHeight="1">
      <c r="A810" s="37"/>
      <c r="B810" s="153"/>
      <c r="C810" s="233" t="s">
        <v>2189</v>
      </c>
      <c r="D810" s="233" t="s">
        <v>483</v>
      </c>
      <c r="E810" s="234" t="s">
        <v>1173</v>
      </c>
      <c r="F810" s="235" t="s">
        <v>1174</v>
      </c>
      <c r="G810" s="236" t="s">
        <v>342</v>
      </c>
      <c r="H810" s="237">
        <v>91.98</v>
      </c>
      <c r="I810" s="238"/>
      <c r="J810" s="239"/>
      <c r="K810" s="237">
        <f t="shared" si="45"/>
        <v>0</v>
      </c>
      <c r="L810" s="239"/>
      <c r="M810" s="240"/>
      <c r="N810" s="241" t="s">
        <v>1</v>
      </c>
      <c r="O810" s="195" t="s">
        <v>47</v>
      </c>
      <c r="P810" s="196">
        <f t="shared" si="46"/>
        <v>0</v>
      </c>
      <c r="Q810" s="196">
        <f t="shared" si="47"/>
        <v>0</v>
      </c>
      <c r="R810" s="196">
        <f t="shared" si="48"/>
        <v>0</v>
      </c>
      <c r="S810" s="66"/>
      <c r="T810" s="197">
        <f t="shared" si="49"/>
        <v>0</v>
      </c>
      <c r="U810" s="197">
        <v>1E-4</v>
      </c>
      <c r="V810" s="197">
        <f t="shared" si="50"/>
        <v>9.1980000000000013E-3</v>
      </c>
      <c r="W810" s="197">
        <v>0</v>
      </c>
      <c r="X810" s="198">
        <f t="shared" si="51"/>
        <v>0</v>
      </c>
      <c r="Y810" s="37"/>
      <c r="Z810" s="37"/>
      <c r="AA810" s="37"/>
      <c r="AB810" s="37"/>
      <c r="AC810" s="37"/>
      <c r="AD810" s="37"/>
      <c r="AE810" s="37"/>
      <c r="AR810" s="199" t="s">
        <v>595</v>
      </c>
      <c r="AT810" s="199" t="s">
        <v>483</v>
      </c>
      <c r="AU810" s="199" t="s">
        <v>96</v>
      </c>
      <c r="AY810" s="19" t="s">
        <v>329</v>
      </c>
      <c r="BE810" s="115">
        <f t="shared" si="52"/>
        <v>0</v>
      </c>
      <c r="BF810" s="115">
        <f t="shared" si="53"/>
        <v>0</v>
      </c>
      <c r="BG810" s="115">
        <f t="shared" si="54"/>
        <v>0</v>
      </c>
      <c r="BH810" s="115">
        <f t="shared" si="55"/>
        <v>0</v>
      </c>
      <c r="BI810" s="115">
        <f t="shared" si="56"/>
        <v>0</v>
      </c>
      <c r="BJ810" s="19" t="s">
        <v>96</v>
      </c>
      <c r="BK810" s="200">
        <f t="shared" si="57"/>
        <v>0</v>
      </c>
      <c r="BL810" s="19" t="s">
        <v>464</v>
      </c>
      <c r="BM810" s="199" t="s">
        <v>2190</v>
      </c>
    </row>
    <row r="811" spans="1:65" s="2" customFormat="1" ht="66.75" customHeight="1">
      <c r="A811" s="37"/>
      <c r="B811" s="153"/>
      <c r="C811" s="233" t="s">
        <v>2191</v>
      </c>
      <c r="D811" s="233" t="s">
        <v>483</v>
      </c>
      <c r="E811" s="234" t="s">
        <v>2192</v>
      </c>
      <c r="F811" s="235" t="s">
        <v>2193</v>
      </c>
      <c r="G811" s="236" t="s">
        <v>646</v>
      </c>
      <c r="H811" s="237">
        <v>3</v>
      </c>
      <c r="I811" s="238"/>
      <c r="J811" s="239"/>
      <c r="K811" s="237">
        <f t="shared" si="45"/>
        <v>0</v>
      </c>
      <c r="L811" s="239"/>
      <c r="M811" s="240"/>
      <c r="N811" s="241" t="s">
        <v>1</v>
      </c>
      <c r="O811" s="195" t="s">
        <v>47</v>
      </c>
      <c r="P811" s="196">
        <f t="shared" si="46"/>
        <v>0</v>
      </c>
      <c r="Q811" s="196">
        <f t="shared" si="47"/>
        <v>0</v>
      </c>
      <c r="R811" s="196">
        <f t="shared" si="48"/>
        <v>0</v>
      </c>
      <c r="S811" s="66"/>
      <c r="T811" s="197">
        <f t="shared" si="49"/>
        <v>0</v>
      </c>
      <c r="U811" s="197">
        <v>9.8000000000000004E-2</v>
      </c>
      <c r="V811" s="197">
        <f t="shared" si="50"/>
        <v>0.29400000000000004</v>
      </c>
      <c r="W811" s="197">
        <v>0</v>
      </c>
      <c r="X811" s="198">
        <f t="shared" si="51"/>
        <v>0</v>
      </c>
      <c r="Y811" s="37"/>
      <c r="Z811" s="37"/>
      <c r="AA811" s="37"/>
      <c r="AB811" s="37"/>
      <c r="AC811" s="37"/>
      <c r="AD811" s="37"/>
      <c r="AE811" s="37"/>
      <c r="AR811" s="199" t="s">
        <v>595</v>
      </c>
      <c r="AT811" s="199" t="s">
        <v>483</v>
      </c>
      <c r="AU811" s="199" t="s">
        <v>96</v>
      </c>
      <c r="AY811" s="19" t="s">
        <v>329</v>
      </c>
      <c r="BE811" s="115">
        <f t="shared" si="52"/>
        <v>0</v>
      </c>
      <c r="BF811" s="115">
        <f t="shared" si="53"/>
        <v>0</v>
      </c>
      <c r="BG811" s="115">
        <f t="shared" si="54"/>
        <v>0</v>
      </c>
      <c r="BH811" s="115">
        <f t="shared" si="55"/>
        <v>0</v>
      </c>
      <c r="BI811" s="115">
        <f t="shared" si="56"/>
        <v>0</v>
      </c>
      <c r="BJ811" s="19" t="s">
        <v>96</v>
      </c>
      <c r="BK811" s="200">
        <f t="shared" si="57"/>
        <v>0</v>
      </c>
      <c r="BL811" s="19" t="s">
        <v>464</v>
      </c>
      <c r="BM811" s="199" t="s">
        <v>2194</v>
      </c>
    </row>
    <row r="812" spans="1:65" s="2" customFormat="1" ht="66.75" customHeight="1">
      <c r="A812" s="37"/>
      <c r="B812" s="153"/>
      <c r="C812" s="233" t="s">
        <v>2195</v>
      </c>
      <c r="D812" s="233" t="s">
        <v>483</v>
      </c>
      <c r="E812" s="234" t="s">
        <v>2196</v>
      </c>
      <c r="F812" s="235" t="s">
        <v>2197</v>
      </c>
      <c r="G812" s="236" t="s">
        <v>646</v>
      </c>
      <c r="H812" s="237">
        <v>2</v>
      </c>
      <c r="I812" s="238"/>
      <c r="J812" s="239"/>
      <c r="K812" s="237">
        <f t="shared" si="45"/>
        <v>0</v>
      </c>
      <c r="L812" s="239"/>
      <c r="M812" s="240"/>
      <c r="N812" s="241" t="s">
        <v>1</v>
      </c>
      <c r="O812" s="195" t="s">
        <v>47</v>
      </c>
      <c r="P812" s="196">
        <f t="shared" si="46"/>
        <v>0</v>
      </c>
      <c r="Q812" s="196">
        <f t="shared" si="47"/>
        <v>0</v>
      </c>
      <c r="R812" s="196">
        <f t="shared" si="48"/>
        <v>0</v>
      </c>
      <c r="S812" s="66"/>
      <c r="T812" s="197">
        <f t="shared" si="49"/>
        <v>0</v>
      </c>
      <c r="U812" s="197">
        <v>0.106</v>
      </c>
      <c r="V812" s="197">
        <f t="shared" si="50"/>
        <v>0.21199999999999999</v>
      </c>
      <c r="W812" s="197">
        <v>0</v>
      </c>
      <c r="X812" s="198">
        <f t="shared" si="51"/>
        <v>0</v>
      </c>
      <c r="Y812" s="37"/>
      <c r="Z812" s="37"/>
      <c r="AA812" s="37"/>
      <c r="AB812" s="37"/>
      <c r="AC812" s="37"/>
      <c r="AD812" s="37"/>
      <c r="AE812" s="37"/>
      <c r="AR812" s="199" t="s">
        <v>595</v>
      </c>
      <c r="AT812" s="199" t="s">
        <v>483</v>
      </c>
      <c r="AU812" s="199" t="s">
        <v>96</v>
      </c>
      <c r="AY812" s="19" t="s">
        <v>329</v>
      </c>
      <c r="BE812" s="115">
        <f t="shared" si="52"/>
        <v>0</v>
      </c>
      <c r="BF812" s="115">
        <f t="shared" si="53"/>
        <v>0</v>
      </c>
      <c r="BG812" s="115">
        <f t="shared" si="54"/>
        <v>0</v>
      </c>
      <c r="BH812" s="115">
        <f t="shared" si="55"/>
        <v>0</v>
      </c>
      <c r="BI812" s="115">
        <f t="shared" si="56"/>
        <v>0</v>
      </c>
      <c r="BJ812" s="19" t="s">
        <v>96</v>
      </c>
      <c r="BK812" s="200">
        <f t="shared" si="57"/>
        <v>0</v>
      </c>
      <c r="BL812" s="19" t="s">
        <v>464</v>
      </c>
      <c r="BM812" s="199" t="s">
        <v>2198</v>
      </c>
    </row>
    <row r="813" spans="1:65" s="2" customFormat="1" ht="49.15" customHeight="1">
      <c r="A813" s="37"/>
      <c r="B813" s="153"/>
      <c r="C813" s="233" t="s">
        <v>2199</v>
      </c>
      <c r="D813" s="233" t="s">
        <v>483</v>
      </c>
      <c r="E813" s="234" t="s">
        <v>2200</v>
      </c>
      <c r="F813" s="235" t="s">
        <v>2201</v>
      </c>
      <c r="G813" s="236" t="s">
        <v>646</v>
      </c>
      <c r="H813" s="237">
        <v>2</v>
      </c>
      <c r="I813" s="238"/>
      <c r="J813" s="239"/>
      <c r="K813" s="237">
        <f t="shared" si="45"/>
        <v>0</v>
      </c>
      <c r="L813" s="239"/>
      <c r="M813" s="240"/>
      <c r="N813" s="241" t="s">
        <v>1</v>
      </c>
      <c r="O813" s="195" t="s">
        <v>47</v>
      </c>
      <c r="P813" s="196">
        <f t="shared" si="46"/>
        <v>0</v>
      </c>
      <c r="Q813" s="196">
        <f t="shared" si="47"/>
        <v>0</v>
      </c>
      <c r="R813" s="196">
        <f t="shared" si="48"/>
        <v>0</v>
      </c>
      <c r="S813" s="66"/>
      <c r="T813" s="197">
        <f t="shared" si="49"/>
        <v>0</v>
      </c>
      <c r="U813" s="197">
        <v>4.3999999999999997E-2</v>
      </c>
      <c r="V813" s="197">
        <f t="shared" si="50"/>
        <v>8.7999999999999995E-2</v>
      </c>
      <c r="W813" s="197">
        <v>0</v>
      </c>
      <c r="X813" s="198">
        <f t="shared" si="51"/>
        <v>0</v>
      </c>
      <c r="Y813" s="37"/>
      <c r="Z813" s="37"/>
      <c r="AA813" s="37"/>
      <c r="AB813" s="37"/>
      <c r="AC813" s="37"/>
      <c r="AD813" s="37"/>
      <c r="AE813" s="37"/>
      <c r="AR813" s="199" t="s">
        <v>595</v>
      </c>
      <c r="AT813" s="199" t="s">
        <v>483</v>
      </c>
      <c r="AU813" s="199" t="s">
        <v>96</v>
      </c>
      <c r="AY813" s="19" t="s">
        <v>329</v>
      </c>
      <c r="BE813" s="115">
        <f t="shared" si="52"/>
        <v>0</v>
      </c>
      <c r="BF813" s="115">
        <f t="shared" si="53"/>
        <v>0</v>
      </c>
      <c r="BG813" s="115">
        <f t="shared" si="54"/>
        <v>0</v>
      </c>
      <c r="BH813" s="115">
        <f t="shared" si="55"/>
        <v>0</v>
      </c>
      <c r="BI813" s="115">
        <f t="shared" si="56"/>
        <v>0</v>
      </c>
      <c r="BJ813" s="19" t="s">
        <v>96</v>
      </c>
      <c r="BK813" s="200">
        <f t="shared" si="57"/>
        <v>0</v>
      </c>
      <c r="BL813" s="19" t="s">
        <v>464</v>
      </c>
      <c r="BM813" s="199" t="s">
        <v>2202</v>
      </c>
    </row>
    <row r="814" spans="1:65" s="2" customFormat="1" ht="55.5" customHeight="1">
      <c r="A814" s="37"/>
      <c r="B814" s="153"/>
      <c r="C814" s="233" t="s">
        <v>2203</v>
      </c>
      <c r="D814" s="233" t="s">
        <v>483</v>
      </c>
      <c r="E814" s="234" t="s">
        <v>2204</v>
      </c>
      <c r="F814" s="235" t="s">
        <v>2205</v>
      </c>
      <c r="G814" s="236" t="s">
        <v>646</v>
      </c>
      <c r="H814" s="237">
        <v>2</v>
      </c>
      <c r="I814" s="238"/>
      <c r="J814" s="239"/>
      <c r="K814" s="237">
        <f t="shared" si="45"/>
        <v>0</v>
      </c>
      <c r="L814" s="239"/>
      <c r="M814" s="240"/>
      <c r="N814" s="241" t="s">
        <v>1</v>
      </c>
      <c r="O814" s="195" t="s">
        <v>47</v>
      </c>
      <c r="P814" s="196">
        <f t="shared" si="46"/>
        <v>0</v>
      </c>
      <c r="Q814" s="196">
        <f t="shared" si="47"/>
        <v>0</v>
      </c>
      <c r="R814" s="196">
        <f t="shared" si="48"/>
        <v>0</v>
      </c>
      <c r="S814" s="66"/>
      <c r="T814" s="197">
        <f t="shared" si="49"/>
        <v>0</v>
      </c>
      <c r="U814" s="197">
        <v>0.13200000000000001</v>
      </c>
      <c r="V814" s="197">
        <f t="shared" si="50"/>
        <v>0.26400000000000001</v>
      </c>
      <c r="W814" s="197">
        <v>0</v>
      </c>
      <c r="X814" s="198">
        <f t="shared" si="51"/>
        <v>0</v>
      </c>
      <c r="Y814" s="37"/>
      <c r="Z814" s="37"/>
      <c r="AA814" s="37"/>
      <c r="AB814" s="37"/>
      <c r="AC814" s="37"/>
      <c r="AD814" s="37"/>
      <c r="AE814" s="37"/>
      <c r="AR814" s="199" t="s">
        <v>595</v>
      </c>
      <c r="AT814" s="199" t="s">
        <v>483</v>
      </c>
      <c r="AU814" s="199" t="s">
        <v>96</v>
      </c>
      <c r="AY814" s="19" t="s">
        <v>329</v>
      </c>
      <c r="BE814" s="115">
        <f t="shared" si="52"/>
        <v>0</v>
      </c>
      <c r="BF814" s="115">
        <f t="shared" si="53"/>
        <v>0</v>
      </c>
      <c r="BG814" s="115">
        <f t="shared" si="54"/>
        <v>0</v>
      </c>
      <c r="BH814" s="115">
        <f t="shared" si="55"/>
        <v>0</v>
      </c>
      <c r="BI814" s="115">
        <f t="shared" si="56"/>
        <v>0</v>
      </c>
      <c r="BJ814" s="19" t="s">
        <v>96</v>
      </c>
      <c r="BK814" s="200">
        <f t="shared" si="57"/>
        <v>0</v>
      </c>
      <c r="BL814" s="19" t="s">
        <v>464</v>
      </c>
      <c r="BM814" s="199" t="s">
        <v>2206</v>
      </c>
    </row>
    <row r="815" spans="1:65" s="2" customFormat="1" ht="49.15" customHeight="1">
      <c r="A815" s="37"/>
      <c r="B815" s="153"/>
      <c r="C815" s="233" t="s">
        <v>2207</v>
      </c>
      <c r="D815" s="233" t="s">
        <v>483</v>
      </c>
      <c r="E815" s="234" t="s">
        <v>2208</v>
      </c>
      <c r="F815" s="235" t="s">
        <v>2209</v>
      </c>
      <c r="G815" s="236" t="s">
        <v>646</v>
      </c>
      <c r="H815" s="237">
        <v>4</v>
      </c>
      <c r="I815" s="238"/>
      <c r="J815" s="239"/>
      <c r="K815" s="237">
        <f t="shared" si="45"/>
        <v>0</v>
      </c>
      <c r="L815" s="239"/>
      <c r="M815" s="240"/>
      <c r="N815" s="241" t="s">
        <v>1</v>
      </c>
      <c r="O815" s="195" t="s">
        <v>47</v>
      </c>
      <c r="P815" s="196">
        <f t="shared" si="46"/>
        <v>0</v>
      </c>
      <c r="Q815" s="196">
        <f t="shared" si="47"/>
        <v>0</v>
      </c>
      <c r="R815" s="196">
        <f t="shared" si="48"/>
        <v>0</v>
      </c>
      <c r="S815" s="66"/>
      <c r="T815" s="197">
        <f t="shared" si="49"/>
        <v>0</v>
      </c>
      <c r="U815" s="197">
        <v>7.5999999999999998E-2</v>
      </c>
      <c r="V815" s="197">
        <f t="shared" si="50"/>
        <v>0.30399999999999999</v>
      </c>
      <c r="W815" s="197">
        <v>0</v>
      </c>
      <c r="X815" s="198">
        <f t="shared" si="51"/>
        <v>0</v>
      </c>
      <c r="Y815" s="37"/>
      <c r="Z815" s="37"/>
      <c r="AA815" s="37"/>
      <c r="AB815" s="37"/>
      <c r="AC815" s="37"/>
      <c r="AD815" s="37"/>
      <c r="AE815" s="37"/>
      <c r="AR815" s="199" t="s">
        <v>595</v>
      </c>
      <c r="AT815" s="199" t="s">
        <v>483</v>
      </c>
      <c r="AU815" s="199" t="s">
        <v>96</v>
      </c>
      <c r="AY815" s="19" t="s">
        <v>329</v>
      </c>
      <c r="BE815" s="115">
        <f t="shared" si="52"/>
        <v>0</v>
      </c>
      <c r="BF815" s="115">
        <f t="shared" si="53"/>
        <v>0</v>
      </c>
      <c r="BG815" s="115">
        <f t="shared" si="54"/>
        <v>0</v>
      </c>
      <c r="BH815" s="115">
        <f t="shared" si="55"/>
        <v>0</v>
      </c>
      <c r="BI815" s="115">
        <f t="shared" si="56"/>
        <v>0</v>
      </c>
      <c r="BJ815" s="19" t="s">
        <v>96</v>
      </c>
      <c r="BK815" s="200">
        <f t="shared" si="57"/>
        <v>0</v>
      </c>
      <c r="BL815" s="19" t="s">
        <v>464</v>
      </c>
      <c r="BM815" s="199" t="s">
        <v>2210</v>
      </c>
    </row>
    <row r="816" spans="1:65" s="2" customFormat="1" ht="49.15" customHeight="1">
      <c r="A816" s="37"/>
      <c r="B816" s="153"/>
      <c r="C816" s="233" t="s">
        <v>2211</v>
      </c>
      <c r="D816" s="233" t="s">
        <v>483</v>
      </c>
      <c r="E816" s="234" t="s">
        <v>2212</v>
      </c>
      <c r="F816" s="235" t="s">
        <v>2213</v>
      </c>
      <c r="G816" s="236" t="s">
        <v>646</v>
      </c>
      <c r="H816" s="237">
        <v>3</v>
      </c>
      <c r="I816" s="238"/>
      <c r="J816" s="239"/>
      <c r="K816" s="237">
        <f t="shared" si="45"/>
        <v>0</v>
      </c>
      <c r="L816" s="239"/>
      <c r="M816" s="240"/>
      <c r="N816" s="241" t="s">
        <v>1</v>
      </c>
      <c r="O816" s="195" t="s">
        <v>47</v>
      </c>
      <c r="P816" s="196">
        <f t="shared" si="46"/>
        <v>0</v>
      </c>
      <c r="Q816" s="196">
        <f t="shared" si="47"/>
        <v>0</v>
      </c>
      <c r="R816" s="196">
        <f t="shared" si="48"/>
        <v>0</v>
      </c>
      <c r="S816" s="66"/>
      <c r="T816" s="197">
        <f t="shared" si="49"/>
        <v>0</v>
      </c>
      <c r="U816" s="197">
        <v>3.6999999999999998E-2</v>
      </c>
      <c r="V816" s="197">
        <f t="shared" si="50"/>
        <v>0.11099999999999999</v>
      </c>
      <c r="W816" s="197">
        <v>0</v>
      </c>
      <c r="X816" s="198">
        <f t="shared" si="51"/>
        <v>0</v>
      </c>
      <c r="Y816" s="37"/>
      <c r="Z816" s="37"/>
      <c r="AA816" s="37"/>
      <c r="AB816" s="37"/>
      <c r="AC816" s="37"/>
      <c r="AD816" s="37"/>
      <c r="AE816" s="37"/>
      <c r="AR816" s="199" t="s">
        <v>595</v>
      </c>
      <c r="AT816" s="199" t="s">
        <v>483</v>
      </c>
      <c r="AU816" s="199" t="s">
        <v>96</v>
      </c>
      <c r="AY816" s="19" t="s">
        <v>329</v>
      </c>
      <c r="BE816" s="115">
        <f t="shared" si="52"/>
        <v>0</v>
      </c>
      <c r="BF816" s="115">
        <f t="shared" si="53"/>
        <v>0</v>
      </c>
      <c r="BG816" s="115">
        <f t="shared" si="54"/>
        <v>0</v>
      </c>
      <c r="BH816" s="115">
        <f t="shared" si="55"/>
        <v>0</v>
      </c>
      <c r="BI816" s="115">
        <f t="shared" si="56"/>
        <v>0</v>
      </c>
      <c r="BJ816" s="19" t="s">
        <v>96</v>
      </c>
      <c r="BK816" s="200">
        <f t="shared" si="57"/>
        <v>0</v>
      </c>
      <c r="BL816" s="19" t="s">
        <v>464</v>
      </c>
      <c r="BM816" s="199" t="s">
        <v>2214</v>
      </c>
    </row>
    <row r="817" spans="1:65" s="2" customFormat="1" ht="24.2" customHeight="1">
      <c r="A817" s="37"/>
      <c r="B817" s="153"/>
      <c r="C817" s="187" t="s">
        <v>2215</v>
      </c>
      <c r="D817" s="187" t="s">
        <v>331</v>
      </c>
      <c r="E817" s="188" t="s">
        <v>1260</v>
      </c>
      <c r="F817" s="189" t="s">
        <v>1261</v>
      </c>
      <c r="G817" s="190" t="s">
        <v>342</v>
      </c>
      <c r="H817" s="191">
        <v>12.8</v>
      </c>
      <c r="I817" s="192"/>
      <c r="J817" s="192"/>
      <c r="K817" s="191">
        <f t="shared" si="45"/>
        <v>0</v>
      </c>
      <c r="L817" s="193"/>
      <c r="M817" s="38"/>
      <c r="N817" s="194" t="s">
        <v>1</v>
      </c>
      <c r="O817" s="195" t="s">
        <v>47</v>
      </c>
      <c r="P817" s="196">
        <f t="shared" si="46"/>
        <v>0</v>
      </c>
      <c r="Q817" s="196">
        <f t="shared" si="47"/>
        <v>0</v>
      </c>
      <c r="R817" s="196">
        <f t="shared" si="48"/>
        <v>0</v>
      </c>
      <c r="S817" s="66"/>
      <c r="T817" s="197">
        <f t="shared" si="49"/>
        <v>0</v>
      </c>
      <c r="U817" s="197">
        <v>4.0999999999999999E-4</v>
      </c>
      <c r="V817" s="197">
        <f t="shared" si="50"/>
        <v>5.2480000000000001E-3</v>
      </c>
      <c r="W817" s="197">
        <v>0</v>
      </c>
      <c r="X817" s="198">
        <f t="shared" si="51"/>
        <v>0</v>
      </c>
      <c r="Y817" s="37"/>
      <c r="Z817" s="37"/>
      <c r="AA817" s="37"/>
      <c r="AB817" s="37"/>
      <c r="AC817" s="37"/>
      <c r="AD817" s="37"/>
      <c r="AE817" s="37"/>
      <c r="AR817" s="199" t="s">
        <v>464</v>
      </c>
      <c r="AT817" s="199" t="s">
        <v>331</v>
      </c>
      <c r="AU817" s="199" t="s">
        <v>96</v>
      </c>
      <c r="AY817" s="19" t="s">
        <v>329</v>
      </c>
      <c r="BE817" s="115">
        <f t="shared" si="52"/>
        <v>0</v>
      </c>
      <c r="BF817" s="115">
        <f t="shared" si="53"/>
        <v>0</v>
      </c>
      <c r="BG817" s="115">
        <f t="shared" si="54"/>
        <v>0</v>
      </c>
      <c r="BH817" s="115">
        <f t="shared" si="55"/>
        <v>0</v>
      </c>
      <c r="BI817" s="115">
        <f t="shared" si="56"/>
        <v>0</v>
      </c>
      <c r="BJ817" s="19" t="s">
        <v>96</v>
      </c>
      <c r="BK817" s="200">
        <f t="shared" si="57"/>
        <v>0</v>
      </c>
      <c r="BL817" s="19" t="s">
        <v>464</v>
      </c>
      <c r="BM817" s="199" t="s">
        <v>2216</v>
      </c>
    </row>
    <row r="818" spans="1:65" s="13" customFormat="1" ht="11.25">
      <c r="B818" s="201"/>
      <c r="D818" s="202" t="s">
        <v>348</v>
      </c>
      <c r="E818" s="203" t="s">
        <v>1</v>
      </c>
      <c r="F818" s="204" t="s">
        <v>2217</v>
      </c>
      <c r="H818" s="205">
        <v>7.6</v>
      </c>
      <c r="I818" s="206"/>
      <c r="J818" s="206"/>
      <c r="M818" s="201"/>
      <c r="N818" s="207"/>
      <c r="O818" s="208"/>
      <c r="P818" s="208"/>
      <c r="Q818" s="208"/>
      <c r="R818" s="208"/>
      <c r="S818" s="208"/>
      <c r="T818" s="208"/>
      <c r="U818" s="208"/>
      <c r="V818" s="208"/>
      <c r="W818" s="208"/>
      <c r="X818" s="209"/>
      <c r="AT818" s="203" t="s">
        <v>348</v>
      </c>
      <c r="AU818" s="203" t="s">
        <v>96</v>
      </c>
      <c r="AV818" s="13" t="s">
        <v>96</v>
      </c>
      <c r="AW818" s="13" t="s">
        <v>4</v>
      </c>
      <c r="AX818" s="13" t="s">
        <v>83</v>
      </c>
      <c r="AY818" s="203" t="s">
        <v>329</v>
      </c>
    </row>
    <row r="819" spans="1:65" s="13" customFormat="1" ht="11.25">
      <c r="B819" s="201"/>
      <c r="D819" s="202" t="s">
        <v>348</v>
      </c>
      <c r="E819" s="203" t="s">
        <v>1</v>
      </c>
      <c r="F819" s="204" t="s">
        <v>2218</v>
      </c>
      <c r="H819" s="205">
        <v>5.2</v>
      </c>
      <c r="I819" s="206"/>
      <c r="J819" s="206"/>
      <c r="M819" s="201"/>
      <c r="N819" s="207"/>
      <c r="O819" s="208"/>
      <c r="P819" s="208"/>
      <c r="Q819" s="208"/>
      <c r="R819" s="208"/>
      <c r="S819" s="208"/>
      <c r="T819" s="208"/>
      <c r="U819" s="208"/>
      <c r="V819" s="208"/>
      <c r="W819" s="208"/>
      <c r="X819" s="209"/>
      <c r="AT819" s="203" t="s">
        <v>348</v>
      </c>
      <c r="AU819" s="203" t="s">
        <v>96</v>
      </c>
      <c r="AV819" s="13" t="s">
        <v>96</v>
      </c>
      <c r="AW819" s="13" t="s">
        <v>4</v>
      </c>
      <c r="AX819" s="13" t="s">
        <v>83</v>
      </c>
      <c r="AY819" s="203" t="s">
        <v>329</v>
      </c>
    </row>
    <row r="820" spans="1:65" s="15" customFormat="1" ht="11.25">
      <c r="B820" s="217"/>
      <c r="D820" s="202" t="s">
        <v>348</v>
      </c>
      <c r="E820" s="218" t="s">
        <v>1</v>
      </c>
      <c r="F820" s="219" t="s">
        <v>380</v>
      </c>
      <c r="H820" s="220">
        <v>12.8</v>
      </c>
      <c r="I820" s="221"/>
      <c r="J820" s="221"/>
      <c r="M820" s="217"/>
      <c r="N820" s="222"/>
      <c r="O820" s="223"/>
      <c r="P820" s="223"/>
      <c r="Q820" s="223"/>
      <c r="R820" s="223"/>
      <c r="S820" s="223"/>
      <c r="T820" s="223"/>
      <c r="U820" s="223"/>
      <c r="V820" s="223"/>
      <c r="W820" s="223"/>
      <c r="X820" s="224"/>
      <c r="AT820" s="218" t="s">
        <v>348</v>
      </c>
      <c r="AU820" s="218" t="s">
        <v>96</v>
      </c>
      <c r="AV820" s="15" t="s">
        <v>335</v>
      </c>
      <c r="AW820" s="15" t="s">
        <v>4</v>
      </c>
      <c r="AX820" s="15" t="s">
        <v>90</v>
      </c>
      <c r="AY820" s="218" t="s">
        <v>329</v>
      </c>
    </row>
    <row r="821" spans="1:65" s="2" customFormat="1" ht="49.15" customHeight="1">
      <c r="A821" s="37"/>
      <c r="B821" s="153"/>
      <c r="C821" s="233" t="s">
        <v>2219</v>
      </c>
      <c r="D821" s="233" t="s">
        <v>483</v>
      </c>
      <c r="E821" s="234" t="s">
        <v>2220</v>
      </c>
      <c r="F821" s="235" t="s">
        <v>2221</v>
      </c>
      <c r="G821" s="236" t="s">
        <v>646</v>
      </c>
      <c r="H821" s="237">
        <v>1</v>
      </c>
      <c r="I821" s="238"/>
      <c r="J821" s="239"/>
      <c r="K821" s="237">
        <f>ROUND(P821*H821,3)</f>
        <v>0</v>
      </c>
      <c r="L821" s="239"/>
      <c r="M821" s="240"/>
      <c r="N821" s="241" t="s">
        <v>1</v>
      </c>
      <c r="O821" s="195" t="s">
        <v>47</v>
      </c>
      <c r="P821" s="196">
        <f>I821+J821</f>
        <v>0</v>
      </c>
      <c r="Q821" s="196">
        <f>ROUND(I821*H821,3)</f>
        <v>0</v>
      </c>
      <c r="R821" s="196">
        <f>ROUND(J821*H821,3)</f>
        <v>0</v>
      </c>
      <c r="S821" s="66"/>
      <c r="T821" s="197">
        <f>S821*H821</f>
        <v>0</v>
      </c>
      <c r="U821" s="197">
        <v>0.1143</v>
      </c>
      <c r="V821" s="197">
        <f>U821*H821</f>
        <v>0.1143</v>
      </c>
      <c r="W821" s="197">
        <v>0</v>
      </c>
      <c r="X821" s="198">
        <f>W821*H821</f>
        <v>0</v>
      </c>
      <c r="Y821" s="37"/>
      <c r="Z821" s="37"/>
      <c r="AA821" s="37"/>
      <c r="AB821" s="37"/>
      <c r="AC821" s="37"/>
      <c r="AD821" s="37"/>
      <c r="AE821" s="37"/>
      <c r="AR821" s="199" t="s">
        <v>595</v>
      </c>
      <c r="AT821" s="199" t="s">
        <v>483</v>
      </c>
      <c r="AU821" s="199" t="s">
        <v>96</v>
      </c>
      <c r="AY821" s="19" t="s">
        <v>329</v>
      </c>
      <c r="BE821" s="115">
        <f>IF(O821="základná",K821,0)</f>
        <v>0</v>
      </c>
      <c r="BF821" s="115">
        <f>IF(O821="znížená",K821,0)</f>
        <v>0</v>
      </c>
      <c r="BG821" s="115">
        <f>IF(O821="zákl. prenesená",K821,0)</f>
        <v>0</v>
      </c>
      <c r="BH821" s="115">
        <f>IF(O821="zníž. prenesená",K821,0)</f>
        <v>0</v>
      </c>
      <c r="BI821" s="115">
        <f>IF(O821="nulová",K821,0)</f>
        <v>0</v>
      </c>
      <c r="BJ821" s="19" t="s">
        <v>96</v>
      </c>
      <c r="BK821" s="200">
        <f>ROUND(P821*H821,3)</f>
        <v>0</v>
      </c>
      <c r="BL821" s="19" t="s">
        <v>464</v>
      </c>
      <c r="BM821" s="199" t="s">
        <v>2222</v>
      </c>
    </row>
    <row r="822" spans="1:65" s="2" customFormat="1" ht="44.25" customHeight="1">
      <c r="A822" s="37"/>
      <c r="B822" s="153"/>
      <c r="C822" s="233" t="s">
        <v>2223</v>
      </c>
      <c r="D822" s="233" t="s">
        <v>483</v>
      </c>
      <c r="E822" s="234" t="s">
        <v>2224</v>
      </c>
      <c r="F822" s="235" t="s">
        <v>2225</v>
      </c>
      <c r="G822" s="236" t="s">
        <v>646</v>
      </c>
      <c r="H822" s="237">
        <v>1</v>
      </c>
      <c r="I822" s="238"/>
      <c r="J822" s="239"/>
      <c r="K822" s="237">
        <f>ROUND(P822*H822,3)</f>
        <v>0</v>
      </c>
      <c r="L822" s="239"/>
      <c r="M822" s="240"/>
      <c r="N822" s="241" t="s">
        <v>1</v>
      </c>
      <c r="O822" s="195" t="s">
        <v>47</v>
      </c>
      <c r="P822" s="196">
        <f>I822+J822</f>
        <v>0</v>
      </c>
      <c r="Q822" s="196">
        <f>ROUND(I822*H822,3)</f>
        <v>0</v>
      </c>
      <c r="R822" s="196">
        <f>ROUND(J822*H822,3)</f>
        <v>0</v>
      </c>
      <c r="S822" s="66"/>
      <c r="T822" s="197">
        <f>S822*H822</f>
        <v>0</v>
      </c>
      <c r="U822" s="197">
        <v>8.4379999999999997E-2</v>
      </c>
      <c r="V822" s="197">
        <f>U822*H822</f>
        <v>8.4379999999999997E-2</v>
      </c>
      <c r="W822" s="197">
        <v>0</v>
      </c>
      <c r="X822" s="198">
        <f>W822*H822</f>
        <v>0</v>
      </c>
      <c r="Y822" s="37"/>
      <c r="Z822" s="37"/>
      <c r="AA822" s="37"/>
      <c r="AB822" s="37"/>
      <c r="AC822" s="37"/>
      <c r="AD822" s="37"/>
      <c r="AE822" s="37"/>
      <c r="AR822" s="199" t="s">
        <v>595</v>
      </c>
      <c r="AT822" s="199" t="s">
        <v>483</v>
      </c>
      <c r="AU822" s="199" t="s">
        <v>96</v>
      </c>
      <c r="AY822" s="19" t="s">
        <v>329</v>
      </c>
      <c r="BE822" s="115">
        <f>IF(O822="základná",K822,0)</f>
        <v>0</v>
      </c>
      <c r="BF822" s="115">
        <f>IF(O822="znížená",K822,0)</f>
        <v>0</v>
      </c>
      <c r="BG822" s="115">
        <f>IF(O822="zákl. prenesená",K822,0)</f>
        <v>0</v>
      </c>
      <c r="BH822" s="115">
        <f>IF(O822="zníž. prenesená",K822,0)</f>
        <v>0</v>
      </c>
      <c r="BI822" s="115">
        <f>IF(O822="nulová",K822,0)</f>
        <v>0</v>
      </c>
      <c r="BJ822" s="19" t="s">
        <v>96</v>
      </c>
      <c r="BK822" s="200">
        <f>ROUND(P822*H822,3)</f>
        <v>0</v>
      </c>
      <c r="BL822" s="19" t="s">
        <v>464</v>
      </c>
      <c r="BM822" s="199" t="s">
        <v>2226</v>
      </c>
    </row>
    <row r="823" spans="1:65" s="2" customFormat="1" ht="24.2" customHeight="1">
      <c r="A823" s="37"/>
      <c r="B823" s="153"/>
      <c r="C823" s="187" t="s">
        <v>2227</v>
      </c>
      <c r="D823" s="187" t="s">
        <v>331</v>
      </c>
      <c r="E823" s="188" t="s">
        <v>2228</v>
      </c>
      <c r="F823" s="189" t="s">
        <v>2229</v>
      </c>
      <c r="G823" s="190" t="s">
        <v>1602</v>
      </c>
      <c r="H823" s="192"/>
      <c r="I823" s="192"/>
      <c r="J823" s="192"/>
      <c r="K823" s="191">
        <f>ROUND(P823*H823,3)</f>
        <v>0</v>
      </c>
      <c r="L823" s="193"/>
      <c r="M823" s="38"/>
      <c r="N823" s="194" t="s">
        <v>1</v>
      </c>
      <c r="O823" s="195" t="s">
        <v>47</v>
      </c>
      <c r="P823" s="196">
        <f>I823+J823</f>
        <v>0</v>
      </c>
      <c r="Q823" s="196">
        <f>ROUND(I823*H823,3)</f>
        <v>0</v>
      </c>
      <c r="R823" s="196">
        <f>ROUND(J823*H823,3)</f>
        <v>0</v>
      </c>
      <c r="S823" s="66"/>
      <c r="T823" s="197">
        <f>S823*H823</f>
        <v>0</v>
      </c>
      <c r="U823" s="197">
        <v>0</v>
      </c>
      <c r="V823" s="197">
        <f>U823*H823</f>
        <v>0</v>
      </c>
      <c r="W823" s="197">
        <v>0</v>
      </c>
      <c r="X823" s="198">
        <f>W823*H823</f>
        <v>0</v>
      </c>
      <c r="Y823" s="37"/>
      <c r="Z823" s="37"/>
      <c r="AA823" s="37"/>
      <c r="AB823" s="37"/>
      <c r="AC823" s="37"/>
      <c r="AD823" s="37"/>
      <c r="AE823" s="37"/>
      <c r="AR823" s="199" t="s">
        <v>464</v>
      </c>
      <c r="AT823" s="199" t="s">
        <v>331</v>
      </c>
      <c r="AU823" s="199" t="s">
        <v>96</v>
      </c>
      <c r="AY823" s="19" t="s">
        <v>329</v>
      </c>
      <c r="BE823" s="115">
        <f>IF(O823="základná",K823,0)</f>
        <v>0</v>
      </c>
      <c r="BF823" s="115">
        <f>IF(O823="znížená",K823,0)</f>
        <v>0</v>
      </c>
      <c r="BG823" s="115">
        <f>IF(O823="zákl. prenesená",K823,0)</f>
        <v>0</v>
      </c>
      <c r="BH823" s="115">
        <f>IF(O823="zníž. prenesená",K823,0)</f>
        <v>0</v>
      </c>
      <c r="BI823" s="115">
        <f>IF(O823="nulová",K823,0)</f>
        <v>0</v>
      </c>
      <c r="BJ823" s="19" t="s">
        <v>96</v>
      </c>
      <c r="BK823" s="200">
        <f>ROUND(P823*H823,3)</f>
        <v>0</v>
      </c>
      <c r="BL823" s="19" t="s">
        <v>464</v>
      </c>
      <c r="BM823" s="199" t="s">
        <v>2230</v>
      </c>
    </row>
    <row r="824" spans="1:65" s="12" customFormat="1" ht="22.9" customHeight="1">
      <c r="B824" s="173"/>
      <c r="D824" s="174" t="s">
        <v>82</v>
      </c>
      <c r="E824" s="185" t="s">
        <v>2231</v>
      </c>
      <c r="F824" s="185" t="s">
        <v>2232</v>
      </c>
      <c r="I824" s="176"/>
      <c r="J824" s="176"/>
      <c r="K824" s="186">
        <f>BK824</f>
        <v>0</v>
      </c>
      <c r="M824" s="173"/>
      <c r="N824" s="178"/>
      <c r="O824" s="179"/>
      <c r="P824" s="179"/>
      <c r="Q824" s="180">
        <f>SUM(Q825:Q892)</f>
        <v>0</v>
      </c>
      <c r="R824" s="180">
        <f>SUM(R825:R892)</f>
        <v>0</v>
      </c>
      <c r="S824" s="179"/>
      <c r="T824" s="181">
        <f>SUM(T825:T892)</f>
        <v>0</v>
      </c>
      <c r="U824" s="179"/>
      <c r="V824" s="181">
        <f>SUM(V825:V892)</f>
        <v>25.956087799999999</v>
      </c>
      <c r="W824" s="179"/>
      <c r="X824" s="182">
        <f>SUM(X825:X892)</f>
        <v>0</v>
      </c>
      <c r="AR824" s="174" t="s">
        <v>96</v>
      </c>
      <c r="AT824" s="183" t="s">
        <v>82</v>
      </c>
      <c r="AU824" s="183" t="s">
        <v>90</v>
      </c>
      <c r="AY824" s="174" t="s">
        <v>329</v>
      </c>
      <c r="BK824" s="184">
        <f>SUM(BK825:BK892)</f>
        <v>0</v>
      </c>
    </row>
    <row r="825" spans="1:65" s="2" customFormat="1" ht="24.2" customHeight="1">
      <c r="A825" s="37"/>
      <c r="B825" s="153"/>
      <c r="C825" s="187" t="s">
        <v>2233</v>
      </c>
      <c r="D825" s="187" t="s">
        <v>331</v>
      </c>
      <c r="E825" s="188" t="s">
        <v>2234</v>
      </c>
      <c r="F825" s="189" t="s">
        <v>2235</v>
      </c>
      <c r="G825" s="190" t="s">
        <v>342</v>
      </c>
      <c r="H825" s="191">
        <v>75.06</v>
      </c>
      <c r="I825" s="192"/>
      <c r="J825" s="192"/>
      <c r="K825" s="191">
        <f>ROUND(P825*H825,3)</f>
        <v>0</v>
      </c>
      <c r="L825" s="193"/>
      <c r="M825" s="38"/>
      <c r="N825" s="194" t="s">
        <v>1</v>
      </c>
      <c r="O825" s="195" t="s">
        <v>47</v>
      </c>
      <c r="P825" s="196">
        <f>I825+J825</f>
        <v>0</v>
      </c>
      <c r="Q825" s="196">
        <f>ROUND(I825*H825,3)</f>
        <v>0</v>
      </c>
      <c r="R825" s="196">
        <f>ROUND(J825*H825,3)</f>
        <v>0</v>
      </c>
      <c r="S825" s="66"/>
      <c r="T825" s="197">
        <f>S825*H825</f>
        <v>0</v>
      </c>
      <c r="U825" s="197">
        <v>4.0000000000000001E-3</v>
      </c>
      <c r="V825" s="197">
        <f>U825*H825</f>
        <v>0.30024000000000001</v>
      </c>
      <c r="W825" s="197">
        <v>0</v>
      </c>
      <c r="X825" s="198">
        <f>W825*H825</f>
        <v>0</v>
      </c>
      <c r="Y825" s="37"/>
      <c r="Z825" s="37"/>
      <c r="AA825" s="37"/>
      <c r="AB825" s="37"/>
      <c r="AC825" s="37"/>
      <c r="AD825" s="37"/>
      <c r="AE825" s="37"/>
      <c r="AR825" s="199" t="s">
        <v>464</v>
      </c>
      <c r="AT825" s="199" t="s">
        <v>331</v>
      </c>
      <c r="AU825" s="199" t="s">
        <v>96</v>
      </c>
      <c r="AY825" s="19" t="s">
        <v>329</v>
      </c>
      <c r="BE825" s="115">
        <f>IF(O825="základná",K825,0)</f>
        <v>0</v>
      </c>
      <c r="BF825" s="115">
        <f>IF(O825="znížená",K825,0)</f>
        <v>0</v>
      </c>
      <c r="BG825" s="115">
        <f>IF(O825="zákl. prenesená",K825,0)</f>
        <v>0</v>
      </c>
      <c r="BH825" s="115">
        <f>IF(O825="zníž. prenesená",K825,0)</f>
        <v>0</v>
      </c>
      <c r="BI825" s="115">
        <f>IF(O825="nulová",K825,0)</f>
        <v>0</v>
      </c>
      <c r="BJ825" s="19" t="s">
        <v>96</v>
      </c>
      <c r="BK825" s="200">
        <f>ROUND(P825*H825,3)</f>
        <v>0</v>
      </c>
      <c r="BL825" s="19" t="s">
        <v>464</v>
      </c>
      <c r="BM825" s="199" t="s">
        <v>2236</v>
      </c>
    </row>
    <row r="826" spans="1:65" s="2" customFormat="1" ht="24.2" customHeight="1">
      <c r="A826" s="37"/>
      <c r="B826" s="153"/>
      <c r="C826" s="233" t="s">
        <v>2237</v>
      </c>
      <c r="D826" s="233" t="s">
        <v>483</v>
      </c>
      <c r="E826" s="234" t="s">
        <v>2238</v>
      </c>
      <c r="F826" s="235" t="s">
        <v>2239</v>
      </c>
      <c r="G826" s="236" t="s">
        <v>646</v>
      </c>
      <c r="H826" s="237">
        <v>69.007999999999996</v>
      </c>
      <c r="I826" s="238"/>
      <c r="J826" s="239"/>
      <c r="K826" s="237">
        <f>ROUND(P826*H826,3)</f>
        <v>0</v>
      </c>
      <c r="L826" s="239"/>
      <c r="M826" s="240"/>
      <c r="N826" s="241" t="s">
        <v>1</v>
      </c>
      <c r="O826" s="195" t="s">
        <v>47</v>
      </c>
      <c r="P826" s="196">
        <f>I826+J826</f>
        <v>0</v>
      </c>
      <c r="Q826" s="196">
        <f>ROUND(I826*H826,3)</f>
        <v>0</v>
      </c>
      <c r="R826" s="196">
        <f>ROUND(J826*H826,3)</f>
        <v>0</v>
      </c>
      <c r="S826" s="66"/>
      <c r="T826" s="197">
        <f>S826*H826</f>
        <v>0</v>
      </c>
      <c r="U826" s="197">
        <v>1.25E-3</v>
      </c>
      <c r="V826" s="197">
        <f>U826*H826</f>
        <v>8.6259999999999989E-2</v>
      </c>
      <c r="W826" s="197">
        <v>0</v>
      </c>
      <c r="X826" s="198">
        <f>W826*H826</f>
        <v>0</v>
      </c>
      <c r="Y826" s="37"/>
      <c r="Z826" s="37"/>
      <c r="AA826" s="37"/>
      <c r="AB826" s="37"/>
      <c r="AC826" s="37"/>
      <c r="AD826" s="37"/>
      <c r="AE826" s="37"/>
      <c r="AR826" s="199" t="s">
        <v>595</v>
      </c>
      <c r="AT826" s="199" t="s">
        <v>483</v>
      </c>
      <c r="AU826" s="199" t="s">
        <v>96</v>
      </c>
      <c r="AY826" s="19" t="s">
        <v>329</v>
      </c>
      <c r="BE826" s="115">
        <f>IF(O826="základná",K826,0)</f>
        <v>0</v>
      </c>
      <c r="BF826" s="115">
        <f>IF(O826="znížená",K826,0)</f>
        <v>0</v>
      </c>
      <c r="BG826" s="115">
        <f>IF(O826="zákl. prenesená",K826,0)</f>
        <v>0</v>
      </c>
      <c r="BH826" s="115">
        <f>IF(O826="zníž. prenesená",K826,0)</f>
        <v>0</v>
      </c>
      <c r="BI826" s="115">
        <f>IF(O826="nulová",K826,0)</f>
        <v>0</v>
      </c>
      <c r="BJ826" s="19" t="s">
        <v>96</v>
      </c>
      <c r="BK826" s="200">
        <f>ROUND(P826*H826,3)</f>
        <v>0</v>
      </c>
      <c r="BL826" s="19" t="s">
        <v>464</v>
      </c>
      <c r="BM826" s="199" t="s">
        <v>2240</v>
      </c>
    </row>
    <row r="827" spans="1:65" s="13" customFormat="1" ht="11.25">
      <c r="B827" s="201"/>
      <c r="D827" s="202" t="s">
        <v>348</v>
      </c>
      <c r="E827" s="203" t="s">
        <v>1</v>
      </c>
      <c r="F827" s="204" t="s">
        <v>2241</v>
      </c>
      <c r="H827" s="205">
        <v>9.1</v>
      </c>
      <c r="I827" s="206"/>
      <c r="J827" s="206"/>
      <c r="M827" s="201"/>
      <c r="N827" s="207"/>
      <c r="O827" s="208"/>
      <c r="P827" s="208"/>
      <c r="Q827" s="208"/>
      <c r="R827" s="208"/>
      <c r="S827" s="208"/>
      <c r="T827" s="208"/>
      <c r="U827" s="208"/>
      <c r="V827" s="208"/>
      <c r="W827" s="208"/>
      <c r="X827" s="209"/>
      <c r="AT827" s="203" t="s">
        <v>348</v>
      </c>
      <c r="AU827" s="203" t="s">
        <v>96</v>
      </c>
      <c r="AV827" s="13" t="s">
        <v>96</v>
      </c>
      <c r="AW827" s="13" t="s">
        <v>4</v>
      </c>
      <c r="AX827" s="13" t="s">
        <v>83</v>
      </c>
      <c r="AY827" s="203" t="s">
        <v>329</v>
      </c>
    </row>
    <row r="828" spans="1:65" s="13" customFormat="1" ht="11.25">
      <c r="B828" s="201"/>
      <c r="D828" s="202" t="s">
        <v>348</v>
      </c>
      <c r="E828" s="203" t="s">
        <v>1</v>
      </c>
      <c r="F828" s="204" t="s">
        <v>2242</v>
      </c>
      <c r="H828" s="205">
        <v>11.1</v>
      </c>
      <c r="I828" s="206"/>
      <c r="J828" s="206"/>
      <c r="M828" s="201"/>
      <c r="N828" s="207"/>
      <c r="O828" s="208"/>
      <c r="P828" s="208"/>
      <c r="Q828" s="208"/>
      <c r="R828" s="208"/>
      <c r="S828" s="208"/>
      <c r="T828" s="208"/>
      <c r="U828" s="208"/>
      <c r="V828" s="208"/>
      <c r="W828" s="208"/>
      <c r="X828" s="209"/>
      <c r="AT828" s="203" t="s">
        <v>348</v>
      </c>
      <c r="AU828" s="203" t="s">
        <v>96</v>
      </c>
      <c r="AV828" s="13" t="s">
        <v>96</v>
      </c>
      <c r="AW828" s="13" t="s">
        <v>4</v>
      </c>
      <c r="AX828" s="13" t="s">
        <v>83</v>
      </c>
      <c r="AY828" s="203" t="s">
        <v>329</v>
      </c>
    </row>
    <row r="829" spans="1:65" s="13" customFormat="1" ht="11.25">
      <c r="B829" s="201"/>
      <c r="D829" s="202" t="s">
        <v>348</v>
      </c>
      <c r="E829" s="203" t="s">
        <v>1</v>
      </c>
      <c r="F829" s="204" t="s">
        <v>2243</v>
      </c>
      <c r="H829" s="205">
        <v>19.46</v>
      </c>
      <c r="I829" s="206"/>
      <c r="J829" s="206"/>
      <c r="M829" s="201"/>
      <c r="N829" s="207"/>
      <c r="O829" s="208"/>
      <c r="P829" s="208"/>
      <c r="Q829" s="208"/>
      <c r="R829" s="208"/>
      <c r="S829" s="208"/>
      <c r="T829" s="208"/>
      <c r="U829" s="208"/>
      <c r="V829" s="208"/>
      <c r="W829" s="208"/>
      <c r="X829" s="209"/>
      <c r="AT829" s="203" t="s">
        <v>348</v>
      </c>
      <c r="AU829" s="203" t="s">
        <v>96</v>
      </c>
      <c r="AV829" s="13" t="s">
        <v>96</v>
      </c>
      <c r="AW829" s="13" t="s">
        <v>4</v>
      </c>
      <c r="AX829" s="13" t="s">
        <v>83</v>
      </c>
      <c r="AY829" s="203" t="s">
        <v>329</v>
      </c>
    </row>
    <row r="830" spans="1:65" s="15" customFormat="1" ht="11.25">
      <c r="B830" s="217"/>
      <c r="D830" s="202" t="s">
        <v>348</v>
      </c>
      <c r="E830" s="218" t="s">
        <v>1</v>
      </c>
      <c r="F830" s="219" t="s">
        <v>380</v>
      </c>
      <c r="H830" s="220">
        <v>39.659999999999997</v>
      </c>
      <c r="I830" s="221"/>
      <c r="J830" s="221"/>
      <c r="M830" s="217"/>
      <c r="N830" s="222"/>
      <c r="O830" s="223"/>
      <c r="P830" s="223"/>
      <c r="Q830" s="223"/>
      <c r="R830" s="223"/>
      <c r="S830" s="223"/>
      <c r="T830" s="223"/>
      <c r="U830" s="223"/>
      <c r="V830" s="223"/>
      <c r="W830" s="223"/>
      <c r="X830" s="224"/>
      <c r="AT830" s="218" t="s">
        <v>348</v>
      </c>
      <c r="AU830" s="218" t="s">
        <v>96</v>
      </c>
      <c r="AV830" s="15" t="s">
        <v>335</v>
      </c>
      <c r="AW830" s="15" t="s">
        <v>4</v>
      </c>
      <c r="AX830" s="15" t="s">
        <v>90</v>
      </c>
      <c r="AY830" s="218" t="s">
        <v>329</v>
      </c>
    </row>
    <row r="831" spans="1:65" s="13" customFormat="1" ht="11.25">
      <c r="B831" s="201"/>
      <c r="D831" s="202" t="s">
        <v>348</v>
      </c>
      <c r="F831" s="204" t="s">
        <v>2244</v>
      </c>
      <c r="H831" s="205">
        <v>69.007999999999996</v>
      </c>
      <c r="I831" s="206"/>
      <c r="J831" s="206"/>
      <c r="M831" s="201"/>
      <c r="N831" s="207"/>
      <c r="O831" s="208"/>
      <c r="P831" s="208"/>
      <c r="Q831" s="208"/>
      <c r="R831" s="208"/>
      <c r="S831" s="208"/>
      <c r="T831" s="208"/>
      <c r="U831" s="208"/>
      <c r="V831" s="208"/>
      <c r="W831" s="208"/>
      <c r="X831" s="209"/>
      <c r="AT831" s="203" t="s">
        <v>348</v>
      </c>
      <c r="AU831" s="203" t="s">
        <v>96</v>
      </c>
      <c r="AV831" s="13" t="s">
        <v>96</v>
      </c>
      <c r="AW831" s="13" t="s">
        <v>3</v>
      </c>
      <c r="AX831" s="13" t="s">
        <v>90</v>
      </c>
      <c r="AY831" s="203" t="s">
        <v>329</v>
      </c>
    </row>
    <row r="832" spans="1:65" s="2" customFormat="1" ht="33" customHeight="1">
      <c r="A832" s="37"/>
      <c r="B832" s="153"/>
      <c r="C832" s="233" t="s">
        <v>2245</v>
      </c>
      <c r="D832" s="233" t="s">
        <v>483</v>
      </c>
      <c r="E832" s="234" t="s">
        <v>2246</v>
      </c>
      <c r="F832" s="235" t="s">
        <v>2247</v>
      </c>
      <c r="G832" s="236" t="s">
        <v>646</v>
      </c>
      <c r="H832" s="237">
        <v>61.595999999999997</v>
      </c>
      <c r="I832" s="238"/>
      <c r="J832" s="239"/>
      <c r="K832" s="237">
        <f>ROUND(P832*H832,3)</f>
        <v>0</v>
      </c>
      <c r="L832" s="239"/>
      <c r="M832" s="240"/>
      <c r="N832" s="241" t="s">
        <v>1</v>
      </c>
      <c r="O832" s="195" t="s">
        <v>47</v>
      </c>
      <c r="P832" s="196">
        <f>I832+J832</f>
        <v>0</v>
      </c>
      <c r="Q832" s="196">
        <f>ROUND(I832*H832,3)</f>
        <v>0</v>
      </c>
      <c r="R832" s="196">
        <f>ROUND(J832*H832,3)</f>
        <v>0</v>
      </c>
      <c r="S832" s="66"/>
      <c r="T832" s="197">
        <f>S832*H832</f>
        <v>0</v>
      </c>
      <c r="U832" s="197">
        <v>1.25E-3</v>
      </c>
      <c r="V832" s="197">
        <f>U832*H832</f>
        <v>7.6994999999999994E-2</v>
      </c>
      <c r="W832" s="197">
        <v>0</v>
      </c>
      <c r="X832" s="198">
        <f>W832*H832</f>
        <v>0</v>
      </c>
      <c r="Y832" s="37"/>
      <c r="Z832" s="37"/>
      <c r="AA832" s="37"/>
      <c r="AB832" s="37"/>
      <c r="AC832" s="37"/>
      <c r="AD832" s="37"/>
      <c r="AE832" s="37"/>
      <c r="AR832" s="199" t="s">
        <v>595</v>
      </c>
      <c r="AT832" s="199" t="s">
        <v>483</v>
      </c>
      <c r="AU832" s="199" t="s">
        <v>96</v>
      </c>
      <c r="AY832" s="19" t="s">
        <v>329</v>
      </c>
      <c r="BE832" s="115">
        <f>IF(O832="základná",K832,0)</f>
        <v>0</v>
      </c>
      <c r="BF832" s="115">
        <f>IF(O832="znížená",K832,0)</f>
        <v>0</v>
      </c>
      <c r="BG832" s="115">
        <f>IF(O832="zákl. prenesená",K832,0)</f>
        <v>0</v>
      </c>
      <c r="BH832" s="115">
        <f>IF(O832="zníž. prenesená",K832,0)</f>
        <v>0</v>
      </c>
      <c r="BI832" s="115">
        <f>IF(O832="nulová",K832,0)</f>
        <v>0</v>
      </c>
      <c r="BJ832" s="19" t="s">
        <v>96</v>
      </c>
      <c r="BK832" s="200">
        <f>ROUND(P832*H832,3)</f>
        <v>0</v>
      </c>
      <c r="BL832" s="19" t="s">
        <v>464</v>
      </c>
      <c r="BM832" s="199" t="s">
        <v>2248</v>
      </c>
    </row>
    <row r="833" spans="1:65" s="13" customFormat="1" ht="11.25">
      <c r="B833" s="201"/>
      <c r="D833" s="202" t="s">
        <v>348</v>
      </c>
      <c r="E833" s="203" t="s">
        <v>1</v>
      </c>
      <c r="F833" s="204" t="s">
        <v>2249</v>
      </c>
      <c r="H833" s="205">
        <v>13</v>
      </c>
      <c r="I833" s="206"/>
      <c r="J833" s="206"/>
      <c r="M833" s="201"/>
      <c r="N833" s="207"/>
      <c r="O833" s="208"/>
      <c r="P833" s="208"/>
      <c r="Q833" s="208"/>
      <c r="R833" s="208"/>
      <c r="S833" s="208"/>
      <c r="T833" s="208"/>
      <c r="U833" s="208"/>
      <c r="V833" s="208"/>
      <c r="W833" s="208"/>
      <c r="X833" s="209"/>
      <c r="AT833" s="203" t="s">
        <v>348</v>
      </c>
      <c r="AU833" s="203" t="s">
        <v>96</v>
      </c>
      <c r="AV833" s="13" t="s">
        <v>96</v>
      </c>
      <c r="AW833" s="13" t="s">
        <v>4</v>
      </c>
      <c r="AX833" s="13" t="s">
        <v>83</v>
      </c>
      <c r="AY833" s="203" t="s">
        <v>329</v>
      </c>
    </row>
    <row r="834" spans="1:65" s="13" customFormat="1" ht="11.25">
      <c r="B834" s="201"/>
      <c r="D834" s="202" t="s">
        <v>348</v>
      </c>
      <c r="E834" s="203" t="s">
        <v>1</v>
      </c>
      <c r="F834" s="204" t="s">
        <v>2250</v>
      </c>
      <c r="H834" s="205">
        <v>6.3</v>
      </c>
      <c r="I834" s="206"/>
      <c r="J834" s="206"/>
      <c r="M834" s="201"/>
      <c r="N834" s="207"/>
      <c r="O834" s="208"/>
      <c r="P834" s="208"/>
      <c r="Q834" s="208"/>
      <c r="R834" s="208"/>
      <c r="S834" s="208"/>
      <c r="T834" s="208"/>
      <c r="U834" s="208"/>
      <c r="V834" s="208"/>
      <c r="W834" s="208"/>
      <c r="X834" s="209"/>
      <c r="AT834" s="203" t="s">
        <v>348</v>
      </c>
      <c r="AU834" s="203" t="s">
        <v>96</v>
      </c>
      <c r="AV834" s="13" t="s">
        <v>96</v>
      </c>
      <c r="AW834" s="13" t="s">
        <v>4</v>
      </c>
      <c r="AX834" s="13" t="s">
        <v>83</v>
      </c>
      <c r="AY834" s="203" t="s">
        <v>329</v>
      </c>
    </row>
    <row r="835" spans="1:65" s="13" customFormat="1" ht="11.25">
      <c r="B835" s="201"/>
      <c r="D835" s="202" t="s">
        <v>348</v>
      </c>
      <c r="E835" s="203" t="s">
        <v>1</v>
      </c>
      <c r="F835" s="204" t="s">
        <v>2251</v>
      </c>
      <c r="H835" s="205">
        <v>16.100000000000001</v>
      </c>
      <c r="I835" s="206"/>
      <c r="J835" s="206"/>
      <c r="M835" s="201"/>
      <c r="N835" s="207"/>
      <c r="O835" s="208"/>
      <c r="P835" s="208"/>
      <c r="Q835" s="208"/>
      <c r="R835" s="208"/>
      <c r="S835" s="208"/>
      <c r="T835" s="208"/>
      <c r="U835" s="208"/>
      <c r="V835" s="208"/>
      <c r="W835" s="208"/>
      <c r="X835" s="209"/>
      <c r="AT835" s="203" t="s">
        <v>348</v>
      </c>
      <c r="AU835" s="203" t="s">
        <v>96</v>
      </c>
      <c r="AV835" s="13" t="s">
        <v>96</v>
      </c>
      <c r="AW835" s="13" t="s">
        <v>4</v>
      </c>
      <c r="AX835" s="13" t="s">
        <v>83</v>
      </c>
      <c r="AY835" s="203" t="s">
        <v>329</v>
      </c>
    </row>
    <row r="836" spans="1:65" s="15" customFormat="1" ht="11.25">
      <c r="B836" s="217"/>
      <c r="D836" s="202" t="s">
        <v>348</v>
      </c>
      <c r="E836" s="218" t="s">
        <v>1</v>
      </c>
      <c r="F836" s="219" t="s">
        <v>380</v>
      </c>
      <c r="H836" s="220">
        <v>35.4</v>
      </c>
      <c r="I836" s="221"/>
      <c r="J836" s="221"/>
      <c r="M836" s="217"/>
      <c r="N836" s="222"/>
      <c r="O836" s="223"/>
      <c r="P836" s="223"/>
      <c r="Q836" s="223"/>
      <c r="R836" s="223"/>
      <c r="S836" s="223"/>
      <c r="T836" s="223"/>
      <c r="U836" s="223"/>
      <c r="V836" s="223"/>
      <c r="W836" s="223"/>
      <c r="X836" s="224"/>
      <c r="AT836" s="218" t="s">
        <v>348</v>
      </c>
      <c r="AU836" s="218" t="s">
        <v>96</v>
      </c>
      <c r="AV836" s="15" t="s">
        <v>335</v>
      </c>
      <c r="AW836" s="15" t="s">
        <v>4</v>
      </c>
      <c r="AX836" s="15" t="s">
        <v>90</v>
      </c>
      <c r="AY836" s="218" t="s">
        <v>329</v>
      </c>
    </row>
    <row r="837" spans="1:65" s="13" customFormat="1" ht="11.25">
      <c r="B837" s="201"/>
      <c r="D837" s="202" t="s">
        <v>348</v>
      </c>
      <c r="F837" s="204" t="s">
        <v>2252</v>
      </c>
      <c r="H837" s="205">
        <v>61.595999999999997</v>
      </c>
      <c r="I837" s="206"/>
      <c r="J837" s="206"/>
      <c r="M837" s="201"/>
      <c r="N837" s="207"/>
      <c r="O837" s="208"/>
      <c r="P837" s="208"/>
      <c r="Q837" s="208"/>
      <c r="R837" s="208"/>
      <c r="S837" s="208"/>
      <c r="T837" s="208"/>
      <c r="U837" s="208"/>
      <c r="V837" s="208"/>
      <c r="W837" s="208"/>
      <c r="X837" s="209"/>
      <c r="AT837" s="203" t="s">
        <v>348</v>
      </c>
      <c r="AU837" s="203" t="s">
        <v>96</v>
      </c>
      <c r="AV837" s="13" t="s">
        <v>96</v>
      </c>
      <c r="AW837" s="13" t="s">
        <v>3</v>
      </c>
      <c r="AX837" s="13" t="s">
        <v>90</v>
      </c>
      <c r="AY837" s="203" t="s">
        <v>329</v>
      </c>
    </row>
    <row r="838" spans="1:65" s="2" customFormat="1" ht="24.2" customHeight="1">
      <c r="A838" s="37"/>
      <c r="B838" s="153"/>
      <c r="C838" s="187" t="s">
        <v>2253</v>
      </c>
      <c r="D838" s="187" t="s">
        <v>331</v>
      </c>
      <c r="E838" s="188" t="s">
        <v>2254</v>
      </c>
      <c r="F838" s="189" t="s">
        <v>2255</v>
      </c>
      <c r="G838" s="190" t="s">
        <v>334</v>
      </c>
      <c r="H838" s="191">
        <v>948.95</v>
      </c>
      <c r="I838" s="192"/>
      <c r="J838" s="192"/>
      <c r="K838" s="191">
        <f>ROUND(P838*H838,3)</f>
        <v>0</v>
      </c>
      <c r="L838" s="193"/>
      <c r="M838" s="38"/>
      <c r="N838" s="194" t="s">
        <v>1</v>
      </c>
      <c r="O838" s="195" t="s">
        <v>47</v>
      </c>
      <c r="P838" s="196">
        <f>I838+J838</f>
        <v>0</v>
      </c>
      <c r="Q838" s="196">
        <f>ROUND(I838*H838,3)</f>
        <v>0</v>
      </c>
      <c r="R838" s="196">
        <f>ROUND(J838*H838,3)</f>
        <v>0</v>
      </c>
      <c r="S838" s="66"/>
      <c r="T838" s="197">
        <f>S838*H838</f>
        <v>0</v>
      </c>
      <c r="U838" s="197">
        <v>3.65E-3</v>
      </c>
      <c r="V838" s="197">
        <f>U838*H838</f>
        <v>3.4636675000000001</v>
      </c>
      <c r="W838" s="197">
        <v>0</v>
      </c>
      <c r="X838" s="198">
        <f>W838*H838</f>
        <v>0</v>
      </c>
      <c r="Y838" s="37"/>
      <c r="Z838" s="37"/>
      <c r="AA838" s="37"/>
      <c r="AB838" s="37"/>
      <c r="AC838" s="37"/>
      <c r="AD838" s="37"/>
      <c r="AE838" s="37"/>
      <c r="AR838" s="199" t="s">
        <v>464</v>
      </c>
      <c r="AT838" s="199" t="s">
        <v>331</v>
      </c>
      <c r="AU838" s="199" t="s">
        <v>96</v>
      </c>
      <c r="AY838" s="19" t="s">
        <v>329</v>
      </c>
      <c r="BE838" s="115">
        <f>IF(O838="základná",K838,0)</f>
        <v>0</v>
      </c>
      <c r="BF838" s="115">
        <f>IF(O838="znížená",K838,0)</f>
        <v>0</v>
      </c>
      <c r="BG838" s="115">
        <f>IF(O838="zákl. prenesená",K838,0)</f>
        <v>0</v>
      </c>
      <c r="BH838" s="115">
        <f>IF(O838="zníž. prenesená",K838,0)</f>
        <v>0</v>
      </c>
      <c r="BI838" s="115">
        <f>IF(O838="nulová",K838,0)</f>
        <v>0</v>
      </c>
      <c r="BJ838" s="19" t="s">
        <v>96</v>
      </c>
      <c r="BK838" s="200">
        <f>ROUND(P838*H838,3)</f>
        <v>0</v>
      </c>
      <c r="BL838" s="19" t="s">
        <v>464</v>
      </c>
      <c r="BM838" s="199" t="s">
        <v>2256</v>
      </c>
    </row>
    <row r="839" spans="1:65" s="2" customFormat="1" ht="24.2" customHeight="1">
      <c r="A839" s="37"/>
      <c r="B839" s="153"/>
      <c r="C839" s="233" t="s">
        <v>2257</v>
      </c>
      <c r="D839" s="233" t="s">
        <v>483</v>
      </c>
      <c r="E839" s="234" t="s">
        <v>2258</v>
      </c>
      <c r="F839" s="235" t="s">
        <v>2259</v>
      </c>
      <c r="G839" s="236" t="s">
        <v>334</v>
      </c>
      <c r="H839" s="237">
        <v>904.18</v>
      </c>
      <c r="I839" s="238"/>
      <c r="J839" s="239"/>
      <c r="K839" s="237">
        <f>ROUND(P839*H839,3)</f>
        <v>0</v>
      </c>
      <c r="L839" s="239"/>
      <c r="M839" s="240"/>
      <c r="N839" s="241" t="s">
        <v>1</v>
      </c>
      <c r="O839" s="195" t="s">
        <v>47</v>
      </c>
      <c r="P839" s="196">
        <f>I839+J839</f>
        <v>0</v>
      </c>
      <c r="Q839" s="196">
        <f>ROUND(I839*H839,3)</f>
        <v>0</v>
      </c>
      <c r="R839" s="196">
        <f>ROUND(J839*H839,3)</f>
        <v>0</v>
      </c>
      <c r="S839" s="66"/>
      <c r="T839" s="197">
        <f>S839*H839</f>
        <v>0</v>
      </c>
      <c r="U839" s="197">
        <v>2.1899999999999999E-2</v>
      </c>
      <c r="V839" s="197">
        <f>U839*H839</f>
        <v>19.801541999999998</v>
      </c>
      <c r="W839" s="197">
        <v>0</v>
      </c>
      <c r="X839" s="198">
        <f>W839*H839</f>
        <v>0</v>
      </c>
      <c r="Y839" s="37"/>
      <c r="Z839" s="37"/>
      <c r="AA839" s="37"/>
      <c r="AB839" s="37"/>
      <c r="AC839" s="37"/>
      <c r="AD839" s="37"/>
      <c r="AE839" s="37"/>
      <c r="AR839" s="199" t="s">
        <v>595</v>
      </c>
      <c r="AT839" s="199" t="s">
        <v>483</v>
      </c>
      <c r="AU839" s="199" t="s">
        <v>96</v>
      </c>
      <c r="AY839" s="19" t="s">
        <v>329</v>
      </c>
      <c r="BE839" s="115">
        <f>IF(O839="základná",K839,0)</f>
        <v>0</v>
      </c>
      <c r="BF839" s="115">
        <f>IF(O839="znížená",K839,0)</f>
        <v>0</v>
      </c>
      <c r="BG839" s="115">
        <f>IF(O839="zákl. prenesená",K839,0)</f>
        <v>0</v>
      </c>
      <c r="BH839" s="115">
        <f>IF(O839="zníž. prenesená",K839,0)</f>
        <v>0</v>
      </c>
      <c r="BI839" s="115">
        <f>IF(O839="nulová",K839,0)</f>
        <v>0</v>
      </c>
      <c r="BJ839" s="19" t="s">
        <v>96</v>
      </c>
      <c r="BK839" s="200">
        <f>ROUND(P839*H839,3)</f>
        <v>0</v>
      </c>
      <c r="BL839" s="19" t="s">
        <v>464</v>
      </c>
      <c r="BM839" s="199" t="s">
        <v>2260</v>
      </c>
    </row>
    <row r="840" spans="1:65" s="13" customFormat="1" ht="11.25">
      <c r="B840" s="201"/>
      <c r="D840" s="202" t="s">
        <v>348</v>
      </c>
      <c r="E840" s="203" t="s">
        <v>1</v>
      </c>
      <c r="F840" s="204" t="s">
        <v>1820</v>
      </c>
      <c r="H840" s="205">
        <v>9.9</v>
      </c>
      <c r="I840" s="206"/>
      <c r="J840" s="206"/>
      <c r="M840" s="201"/>
      <c r="N840" s="207"/>
      <c r="O840" s="208"/>
      <c r="P840" s="208"/>
      <c r="Q840" s="208"/>
      <c r="R840" s="208"/>
      <c r="S840" s="208"/>
      <c r="T840" s="208"/>
      <c r="U840" s="208"/>
      <c r="V840" s="208"/>
      <c r="W840" s="208"/>
      <c r="X840" s="209"/>
      <c r="AT840" s="203" t="s">
        <v>348</v>
      </c>
      <c r="AU840" s="203" t="s">
        <v>96</v>
      </c>
      <c r="AV840" s="13" t="s">
        <v>96</v>
      </c>
      <c r="AW840" s="13" t="s">
        <v>4</v>
      </c>
      <c r="AX840" s="13" t="s">
        <v>83</v>
      </c>
      <c r="AY840" s="203" t="s">
        <v>329</v>
      </c>
    </row>
    <row r="841" spans="1:65" s="13" customFormat="1" ht="11.25">
      <c r="B841" s="201"/>
      <c r="D841" s="202" t="s">
        <v>348</v>
      </c>
      <c r="E841" s="203" t="s">
        <v>1</v>
      </c>
      <c r="F841" s="204" t="s">
        <v>1788</v>
      </c>
      <c r="H841" s="205">
        <v>4.42</v>
      </c>
      <c r="I841" s="206"/>
      <c r="J841" s="206"/>
      <c r="M841" s="201"/>
      <c r="N841" s="207"/>
      <c r="O841" s="208"/>
      <c r="P841" s="208"/>
      <c r="Q841" s="208"/>
      <c r="R841" s="208"/>
      <c r="S841" s="208"/>
      <c r="T841" s="208"/>
      <c r="U841" s="208"/>
      <c r="V841" s="208"/>
      <c r="W841" s="208"/>
      <c r="X841" s="209"/>
      <c r="AT841" s="203" t="s">
        <v>348</v>
      </c>
      <c r="AU841" s="203" t="s">
        <v>96</v>
      </c>
      <c r="AV841" s="13" t="s">
        <v>96</v>
      </c>
      <c r="AW841" s="13" t="s">
        <v>4</v>
      </c>
      <c r="AX841" s="13" t="s">
        <v>83</v>
      </c>
      <c r="AY841" s="203" t="s">
        <v>329</v>
      </c>
    </row>
    <row r="842" spans="1:65" s="13" customFormat="1" ht="11.25">
      <c r="B842" s="201"/>
      <c r="D842" s="202" t="s">
        <v>348</v>
      </c>
      <c r="E842" s="203" t="s">
        <v>1</v>
      </c>
      <c r="F842" s="204" t="s">
        <v>2261</v>
      </c>
      <c r="H842" s="205">
        <v>20.350000000000001</v>
      </c>
      <c r="I842" s="206"/>
      <c r="J842" s="206"/>
      <c r="M842" s="201"/>
      <c r="N842" s="207"/>
      <c r="O842" s="208"/>
      <c r="P842" s="208"/>
      <c r="Q842" s="208"/>
      <c r="R842" s="208"/>
      <c r="S842" s="208"/>
      <c r="T842" s="208"/>
      <c r="U842" s="208"/>
      <c r="V842" s="208"/>
      <c r="W842" s="208"/>
      <c r="X842" s="209"/>
      <c r="AT842" s="203" t="s">
        <v>348</v>
      </c>
      <c r="AU842" s="203" t="s">
        <v>96</v>
      </c>
      <c r="AV842" s="13" t="s">
        <v>96</v>
      </c>
      <c r="AW842" s="13" t="s">
        <v>4</v>
      </c>
      <c r="AX842" s="13" t="s">
        <v>83</v>
      </c>
      <c r="AY842" s="203" t="s">
        <v>329</v>
      </c>
    </row>
    <row r="843" spans="1:65" s="13" customFormat="1" ht="11.25">
      <c r="B843" s="201"/>
      <c r="D843" s="202" t="s">
        <v>348</v>
      </c>
      <c r="E843" s="203" t="s">
        <v>1</v>
      </c>
      <c r="F843" s="204" t="s">
        <v>2262</v>
      </c>
      <c r="H843" s="205">
        <v>5.71</v>
      </c>
      <c r="I843" s="206"/>
      <c r="J843" s="206"/>
      <c r="M843" s="201"/>
      <c r="N843" s="207"/>
      <c r="O843" s="208"/>
      <c r="P843" s="208"/>
      <c r="Q843" s="208"/>
      <c r="R843" s="208"/>
      <c r="S843" s="208"/>
      <c r="T843" s="208"/>
      <c r="U843" s="208"/>
      <c r="V843" s="208"/>
      <c r="W843" s="208"/>
      <c r="X843" s="209"/>
      <c r="AT843" s="203" t="s">
        <v>348</v>
      </c>
      <c r="AU843" s="203" t="s">
        <v>96</v>
      </c>
      <c r="AV843" s="13" t="s">
        <v>96</v>
      </c>
      <c r="AW843" s="13" t="s">
        <v>4</v>
      </c>
      <c r="AX843" s="13" t="s">
        <v>83</v>
      </c>
      <c r="AY843" s="203" t="s">
        <v>329</v>
      </c>
    </row>
    <row r="844" spans="1:65" s="13" customFormat="1" ht="11.25">
      <c r="B844" s="201"/>
      <c r="D844" s="202" t="s">
        <v>348</v>
      </c>
      <c r="E844" s="203" t="s">
        <v>1</v>
      </c>
      <c r="F844" s="204" t="s">
        <v>1821</v>
      </c>
      <c r="H844" s="205">
        <v>11.77</v>
      </c>
      <c r="I844" s="206"/>
      <c r="J844" s="206"/>
      <c r="M844" s="201"/>
      <c r="N844" s="207"/>
      <c r="O844" s="208"/>
      <c r="P844" s="208"/>
      <c r="Q844" s="208"/>
      <c r="R844" s="208"/>
      <c r="S844" s="208"/>
      <c r="T844" s="208"/>
      <c r="U844" s="208"/>
      <c r="V844" s="208"/>
      <c r="W844" s="208"/>
      <c r="X844" s="209"/>
      <c r="AT844" s="203" t="s">
        <v>348</v>
      </c>
      <c r="AU844" s="203" t="s">
        <v>96</v>
      </c>
      <c r="AV844" s="13" t="s">
        <v>96</v>
      </c>
      <c r="AW844" s="13" t="s">
        <v>4</v>
      </c>
      <c r="AX844" s="13" t="s">
        <v>83</v>
      </c>
      <c r="AY844" s="203" t="s">
        <v>329</v>
      </c>
    </row>
    <row r="845" spans="1:65" s="13" customFormat="1" ht="11.25">
      <c r="B845" s="201"/>
      <c r="D845" s="202" t="s">
        <v>348</v>
      </c>
      <c r="E845" s="203" t="s">
        <v>1</v>
      </c>
      <c r="F845" s="204" t="s">
        <v>1783</v>
      </c>
      <c r="H845" s="205">
        <v>65.72</v>
      </c>
      <c r="I845" s="206"/>
      <c r="J845" s="206"/>
      <c r="M845" s="201"/>
      <c r="N845" s="207"/>
      <c r="O845" s="208"/>
      <c r="P845" s="208"/>
      <c r="Q845" s="208"/>
      <c r="R845" s="208"/>
      <c r="S845" s="208"/>
      <c r="T845" s="208"/>
      <c r="U845" s="208"/>
      <c r="V845" s="208"/>
      <c r="W845" s="208"/>
      <c r="X845" s="209"/>
      <c r="AT845" s="203" t="s">
        <v>348</v>
      </c>
      <c r="AU845" s="203" t="s">
        <v>96</v>
      </c>
      <c r="AV845" s="13" t="s">
        <v>96</v>
      </c>
      <c r="AW845" s="13" t="s">
        <v>4</v>
      </c>
      <c r="AX845" s="13" t="s">
        <v>83</v>
      </c>
      <c r="AY845" s="203" t="s">
        <v>329</v>
      </c>
    </row>
    <row r="846" spans="1:65" s="13" customFormat="1" ht="11.25">
      <c r="B846" s="201"/>
      <c r="D846" s="202" t="s">
        <v>348</v>
      </c>
      <c r="E846" s="203" t="s">
        <v>1</v>
      </c>
      <c r="F846" s="204" t="s">
        <v>1794</v>
      </c>
      <c r="H846" s="205">
        <v>17.46</v>
      </c>
      <c r="I846" s="206"/>
      <c r="J846" s="206"/>
      <c r="M846" s="201"/>
      <c r="N846" s="207"/>
      <c r="O846" s="208"/>
      <c r="P846" s="208"/>
      <c r="Q846" s="208"/>
      <c r="R846" s="208"/>
      <c r="S846" s="208"/>
      <c r="T846" s="208"/>
      <c r="U846" s="208"/>
      <c r="V846" s="208"/>
      <c r="W846" s="208"/>
      <c r="X846" s="209"/>
      <c r="AT846" s="203" t="s">
        <v>348</v>
      </c>
      <c r="AU846" s="203" t="s">
        <v>96</v>
      </c>
      <c r="AV846" s="13" t="s">
        <v>96</v>
      </c>
      <c r="AW846" s="13" t="s">
        <v>4</v>
      </c>
      <c r="AX846" s="13" t="s">
        <v>83</v>
      </c>
      <c r="AY846" s="203" t="s">
        <v>329</v>
      </c>
    </row>
    <row r="847" spans="1:65" s="13" customFormat="1" ht="11.25">
      <c r="B847" s="201"/>
      <c r="D847" s="202" t="s">
        <v>348</v>
      </c>
      <c r="E847" s="203" t="s">
        <v>1</v>
      </c>
      <c r="F847" s="204" t="s">
        <v>2263</v>
      </c>
      <c r="H847" s="205">
        <v>16.87</v>
      </c>
      <c r="I847" s="206"/>
      <c r="J847" s="206"/>
      <c r="M847" s="201"/>
      <c r="N847" s="207"/>
      <c r="O847" s="208"/>
      <c r="P847" s="208"/>
      <c r="Q847" s="208"/>
      <c r="R847" s="208"/>
      <c r="S847" s="208"/>
      <c r="T847" s="208"/>
      <c r="U847" s="208"/>
      <c r="V847" s="208"/>
      <c r="W847" s="208"/>
      <c r="X847" s="209"/>
      <c r="AT847" s="203" t="s">
        <v>348</v>
      </c>
      <c r="AU847" s="203" t="s">
        <v>96</v>
      </c>
      <c r="AV847" s="13" t="s">
        <v>96</v>
      </c>
      <c r="AW847" s="13" t="s">
        <v>4</v>
      </c>
      <c r="AX847" s="13" t="s">
        <v>83</v>
      </c>
      <c r="AY847" s="203" t="s">
        <v>329</v>
      </c>
    </row>
    <row r="848" spans="1:65" s="13" customFormat="1" ht="11.25">
      <c r="B848" s="201"/>
      <c r="D848" s="202" t="s">
        <v>348</v>
      </c>
      <c r="E848" s="203" t="s">
        <v>1</v>
      </c>
      <c r="F848" s="204" t="s">
        <v>1799</v>
      </c>
      <c r="H848" s="205">
        <v>5.09</v>
      </c>
      <c r="I848" s="206"/>
      <c r="J848" s="206"/>
      <c r="M848" s="201"/>
      <c r="N848" s="207"/>
      <c r="O848" s="208"/>
      <c r="P848" s="208"/>
      <c r="Q848" s="208"/>
      <c r="R848" s="208"/>
      <c r="S848" s="208"/>
      <c r="T848" s="208"/>
      <c r="U848" s="208"/>
      <c r="V848" s="208"/>
      <c r="W848" s="208"/>
      <c r="X848" s="209"/>
      <c r="AT848" s="203" t="s">
        <v>348</v>
      </c>
      <c r="AU848" s="203" t="s">
        <v>96</v>
      </c>
      <c r="AV848" s="13" t="s">
        <v>96</v>
      </c>
      <c r="AW848" s="13" t="s">
        <v>4</v>
      </c>
      <c r="AX848" s="13" t="s">
        <v>83</v>
      </c>
      <c r="AY848" s="203" t="s">
        <v>329</v>
      </c>
    </row>
    <row r="849" spans="2:51" s="13" customFormat="1" ht="11.25">
      <c r="B849" s="201"/>
      <c r="D849" s="202" t="s">
        <v>348</v>
      </c>
      <c r="E849" s="203" t="s">
        <v>1</v>
      </c>
      <c r="F849" s="204" t="s">
        <v>2264</v>
      </c>
      <c r="H849" s="205">
        <v>15.44</v>
      </c>
      <c r="I849" s="206"/>
      <c r="J849" s="206"/>
      <c r="M849" s="201"/>
      <c r="N849" s="207"/>
      <c r="O849" s="208"/>
      <c r="P849" s="208"/>
      <c r="Q849" s="208"/>
      <c r="R849" s="208"/>
      <c r="S849" s="208"/>
      <c r="T849" s="208"/>
      <c r="U849" s="208"/>
      <c r="V849" s="208"/>
      <c r="W849" s="208"/>
      <c r="X849" s="209"/>
      <c r="AT849" s="203" t="s">
        <v>348</v>
      </c>
      <c r="AU849" s="203" t="s">
        <v>96</v>
      </c>
      <c r="AV849" s="13" t="s">
        <v>96</v>
      </c>
      <c r="AW849" s="13" t="s">
        <v>4</v>
      </c>
      <c r="AX849" s="13" t="s">
        <v>83</v>
      </c>
      <c r="AY849" s="203" t="s">
        <v>329</v>
      </c>
    </row>
    <row r="850" spans="2:51" s="13" customFormat="1" ht="11.25">
      <c r="B850" s="201"/>
      <c r="D850" s="202" t="s">
        <v>348</v>
      </c>
      <c r="E850" s="203" t="s">
        <v>1</v>
      </c>
      <c r="F850" s="204" t="s">
        <v>1801</v>
      </c>
      <c r="H850" s="205">
        <v>4.91</v>
      </c>
      <c r="I850" s="206"/>
      <c r="J850" s="206"/>
      <c r="M850" s="201"/>
      <c r="N850" s="207"/>
      <c r="O850" s="208"/>
      <c r="P850" s="208"/>
      <c r="Q850" s="208"/>
      <c r="R850" s="208"/>
      <c r="S850" s="208"/>
      <c r="T850" s="208"/>
      <c r="U850" s="208"/>
      <c r="V850" s="208"/>
      <c r="W850" s="208"/>
      <c r="X850" s="209"/>
      <c r="AT850" s="203" t="s">
        <v>348</v>
      </c>
      <c r="AU850" s="203" t="s">
        <v>96</v>
      </c>
      <c r="AV850" s="13" t="s">
        <v>96</v>
      </c>
      <c r="AW850" s="13" t="s">
        <v>4</v>
      </c>
      <c r="AX850" s="13" t="s">
        <v>83</v>
      </c>
      <c r="AY850" s="203" t="s">
        <v>329</v>
      </c>
    </row>
    <row r="851" spans="2:51" s="13" customFormat="1" ht="11.25">
      <c r="B851" s="201"/>
      <c r="D851" s="202" t="s">
        <v>348</v>
      </c>
      <c r="E851" s="203" t="s">
        <v>1</v>
      </c>
      <c r="F851" s="204" t="s">
        <v>1802</v>
      </c>
      <c r="H851" s="205">
        <v>2.9</v>
      </c>
      <c r="I851" s="206"/>
      <c r="J851" s="206"/>
      <c r="M851" s="201"/>
      <c r="N851" s="207"/>
      <c r="O851" s="208"/>
      <c r="P851" s="208"/>
      <c r="Q851" s="208"/>
      <c r="R851" s="208"/>
      <c r="S851" s="208"/>
      <c r="T851" s="208"/>
      <c r="U851" s="208"/>
      <c r="V851" s="208"/>
      <c r="W851" s="208"/>
      <c r="X851" s="209"/>
      <c r="AT851" s="203" t="s">
        <v>348</v>
      </c>
      <c r="AU851" s="203" t="s">
        <v>96</v>
      </c>
      <c r="AV851" s="13" t="s">
        <v>96</v>
      </c>
      <c r="AW851" s="13" t="s">
        <v>4</v>
      </c>
      <c r="AX851" s="13" t="s">
        <v>83</v>
      </c>
      <c r="AY851" s="203" t="s">
        <v>329</v>
      </c>
    </row>
    <row r="852" spans="2:51" s="13" customFormat="1" ht="11.25">
      <c r="B852" s="201"/>
      <c r="D852" s="202" t="s">
        <v>348</v>
      </c>
      <c r="E852" s="203" t="s">
        <v>1</v>
      </c>
      <c r="F852" s="204" t="s">
        <v>1803</v>
      </c>
      <c r="H852" s="205">
        <v>3.78</v>
      </c>
      <c r="I852" s="206"/>
      <c r="J852" s="206"/>
      <c r="M852" s="201"/>
      <c r="N852" s="207"/>
      <c r="O852" s="208"/>
      <c r="P852" s="208"/>
      <c r="Q852" s="208"/>
      <c r="R852" s="208"/>
      <c r="S852" s="208"/>
      <c r="T852" s="208"/>
      <c r="U852" s="208"/>
      <c r="V852" s="208"/>
      <c r="W852" s="208"/>
      <c r="X852" s="209"/>
      <c r="AT852" s="203" t="s">
        <v>348</v>
      </c>
      <c r="AU852" s="203" t="s">
        <v>96</v>
      </c>
      <c r="AV852" s="13" t="s">
        <v>96</v>
      </c>
      <c r="AW852" s="13" t="s">
        <v>4</v>
      </c>
      <c r="AX852" s="13" t="s">
        <v>83</v>
      </c>
      <c r="AY852" s="203" t="s">
        <v>329</v>
      </c>
    </row>
    <row r="853" spans="2:51" s="13" customFormat="1" ht="11.25">
      <c r="B853" s="201"/>
      <c r="D853" s="202" t="s">
        <v>348</v>
      </c>
      <c r="E853" s="203" t="s">
        <v>1</v>
      </c>
      <c r="F853" s="204" t="s">
        <v>2265</v>
      </c>
      <c r="H853" s="205">
        <v>7.76</v>
      </c>
      <c r="I853" s="206"/>
      <c r="J853" s="206"/>
      <c r="M853" s="201"/>
      <c r="N853" s="207"/>
      <c r="O853" s="208"/>
      <c r="P853" s="208"/>
      <c r="Q853" s="208"/>
      <c r="R853" s="208"/>
      <c r="S853" s="208"/>
      <c r="T853" s="208"/>
      <c r="U853" s="208"/>
      <c r="V853" s="208"/>
      <c r="W853" s="208"/>
      <c r="X853" s="209"/>
      <c r="AT853" s="203" t="s">
        <v>348</v>
      </c>
      <c r="AU853" s="203" t="s">
        <v>96</v>
      </c>
      <c r="AV853" s="13" t="s">
        <v>96</v>
      </c>
      <c r="AW853" s="13" t="s">
        <v>4</v>
      </c>
      <c r="AX853" s="13" t="s">
        <v>83</v>
      </c>
      <c r="AY853" s="203" t="s">
        <v>329</v>
      </c>
    </row>
    <row r="854" spans="2:51" s="13" customFormat="1" ht="11.25">
      <c r="B854" s="201"/>
      <c r="D854" s="202" t="s">
        <v>348</v>
      </c>
      <c r="E854" s="203" t="s">
        <v>1</v>
      </c>
      <c r="F854" s="204" t="s">
        <v>2266</v>
      </c>
      <c r="H854" s="205">
        <v>320.58</v>
      </c>
      <c r="I854" s="206"/>
      <c r="J854" s="206"/>
      <c r="M854" s="201"/>
      <c r="N854" s="207"/>
      <c r="O854" s="208"/>
      <c r="P854" s="208"/>
      <c r="Q854" s="208"/>
      <c r="R854" s="208"/>
      <c r="S854" s="208"/>
      <c r="T854" s="208"/>
      <c r="U854" s="208"/>
      <c r="V854" s="208"/>
      <c r="W854" s="208"/>
      <c r="X854" s="209"/>
      <c r="AT854" s="203" t="s">
        <v>348</v>
      </c>
      <c r="AU854" s="203" t="s">
        <v>96</v>
      </c>
      <c r="AV854" s="13" t="s">
        <v>96</v>
      </c>
      <c r="AW854" s="13" t="s">
        <v>4</v>
      </c>
      <c r="AX854" s="13" t="s">
        <v>83</v>
      </c>
      <c r="AY854" s="203" t="s">
        <v>329</v>
      </c>
    </row>
    <row r="855" spans="2:51" s="13" customFormat="1" ht="11.25">
      <c r="B855" s="201"/>
      <c r="D855" s="202" t="s">
        <v>348</v>
      </c>
      <c r="E855" s="203" t="s">
        <v>1</v>
      </c>
      <c r="F855" s="204" t="s">
        <v>1805</v>
      </c>
      <c r="H855" s="205">
        <v>16</v>
      </c>
      <c r="I855" s="206"/>
      <c r="J855" s="206"/>
      <c r="M855" s="201"/>
      <c r="N855" s="207"/>
      <c r="O855" s="208"/>
      <c r="P855" s="208"/>
      <c r="Q855" s="208"/>
      <c r="R855" s="208"/>
      <c r="S855" s="208"/>
      <c r="T855" s="208"/>
      <c r="U855" s="208"/>
      <c r="V855" s="208"/>
      <c r="W855" s="208"/>
      <c r="X855" s="209"/>
      <c r="AT855" s="203" t="s">
        <v>348</v>
      </c>
      <c r="AU855" s="203" t="s">
        <v>96</v>
      </c>
      <c r="AV855" s="13" t="s">
        <v>96</v>
      </c>
      <c r="AW855" s="13" t="s">
        <v>4</v>
      </c>
      <c r="AX855" s="13" t="s">
        <v>83</v>
      </c>
      <c r="AY855" s="203" t="s">
        <v>329</v>
      </c>
    </row>
    <row r="856" spans="2:51" s="13" customFormat="1" ht="11.25">
      <c r="B856" s="201"/>
      <c r="D856" s="202" t="s">
        <v>348</v>
      </c>
      <c r="E856" s="203" t="s">
        <v>1</v>
      </c>
      <c r="F856" s="204" t="s">
        <v>2267</v>
      </c>
      <c r="H856" s="205">
        <v>23.73</v>
      </c>
      <c r="I856" s="206"/>
      <c r="J856" s="206"/>
      <c r="M856" s="201"/>
      <c r="N856" s="207"/>
      <c r="O856" s="208"/>
      <c r="P856" s="208"/>
      <c r="Q856" s="208"/>
      <c r="R856" s="208"/>
      <c r="S856" s="208"/>
      <c r="T856" s="208"/>
      <c r="U856" s="208"/>
      <c r="V856" s="208"/>
      <c r="W856" s="208"/>
      <c r="X856" s="209"/>
      <c r="AT856" s="203" t="s">
        <v>348</v>
      </c>
      <c r="AU856" s="203" t="s">
        <v>96</v>
      </c>
      <c r="AV856" s="13" t="s">
        <v>96</v>
      </c>
      <c r="AW856" s="13" t="s">
        <v>4</v>
      </c>
      <c r="AX856" s="13" t="s">
        <v>83</v>
      </c>
      <c r="AY856" s="203" t="s">
        <v>329</v>
      </c>
    </row>
    <row r="857" spans="2:51" s="13" customFormat="1" ht="11.25">
      <c r="B857" s="201"/>
      <c r="D857" s="202" t="s">
        <v>348</v>
      </c>
      <c r="E857" s="203" t="s">
        <v>1</v>
      </c>
      <c r="F857" s="204" t="s">
        <v>1822</v>
      </c>
      <c r="H857" s="205">
        <v>18.3</v>
      </c>
      <c r="I857" s="206"/>
      <c r="J857" s="206"/>
      <c r="M857" s="201"/>
      <c r="N857" s="207"/>
      <c r="O857" s="208"/>
      <c r="P857" s="208"/>
      <c r="Q857" s="208"/>
      <c r="R857" s="208"/>
      <c r="S857" s="208"/>
      <c r="T857" s="208"/>
      <c r="U857" s="208"/>
      <c r="V857" s="208"/>
      <c r="W857" s="208"/>
      <c r="X857" s="209"/>
      <c r="AT857" s="203" t="s">
        <v>348</v>
      </c>
      <c r="AU857" s="203" t="s">
        <v>96</v>
      </c>
      <c r="AV857" s="13" t="s">
        <v>96</v>
      </c>
      <c r="AW857" s="13" t="s">
        <v>4</v>
      </c>
      <c r="AX857" s="13" t="s">
        <v>83</v>
      </c>
      <c r="AY857" s="203" t="s">
        <v>329</v>
      </c>
    </row>
    <row r="858" spans="2:51" s="13" customFormat="1" ht="11.25">
      <c r="B858" s="201"/>
      <c r="D858" s="202" t="s">
        <v>348</v>
      </c>
      <c r="E858" s="203" t="s">
        <v>1</v>
      </c>
      <c r="F858" s="204" t="s">
        <v>2268</v>
      </c>
      <c r="H858" s="205">
        <v>66.430000000000007</v>
      </c>
      <c r="I858" s="206"/>
      <c r="J858" s="206"/>
      <c r="M858" s="201"/>
      <c r="N858" s="207"/>
      <c r="O858" s="208"/>
      <c r="P858" s="208"/>
      <c r="Q858" s="208"/>
      <c r="R858" s="208"/>
      <c r="S858" s="208"/>
      <c r="T858" s="208"/>
      <c r="U858" s="208"/>
      <c r="V858" s="208"/>
      <c r="W858" s="208"/>
      <c r="X858" s="209"/>
      <c r="AT858" s="203" t="s">
        <v>348</v>
      </c>
      <c r="AU858" s="203" t="s">
        <v>96</v>
      </c>
      <c r="AV858" s="13" t="s">
        <v>96</v>
      </c>
      <c r="AW858" s="13" t="s">
        <v>4</v>
      </c>
      <c r="AX858" s="13" t="s">
        <v>83</v>
      </c>
      <c r="AY858" s="203" t="s">
        <v>329</v>
      </c>
    </row>
    <row r="859" spans="2:51" s="13" customFormat="1" ht="11.25">
      <c r="B859" s="201"/>
      <c r="D859" s="202" t="s">
        <v>348</v>
      </c>
      <c r="E859" s="203" t="s">
        <v>1</v>
      </c>
      <c r="F859" s="204" t="s">
        <v>1809</v>
      </c>
      <c r="H859" s="205">
        <v>6</v>
      </c>
      <c r="I859" s="206"/>
      <c r="J859" s="206"/>
      <c r="M859" s="201"/>
      <c r="N859" s="207"/>
      <c r="O859" s="208"/>
      <c r="P859" s="208"/>
      <c r="Q859" s="208"/>
      <c r="R859" s="208"/>
      <c r="S859" s="208"/>
      <c r="T859" s="208"/>
      <c r="U859" s="208"/>
      <c r="V859" s="208"/>
      <c r="W859" s="208"/>
      <c r="X859" s="209"/>
      <c r="AT859" s="203" t="s">
        <v>348</v>
      </c>
      <c r="AU859" s="203" t="s">
        <v>96</v>
      </c>
      <c r="AV859" s="13" t="s">
        <v>96</v>
      </c>
      <c r="AW859" s="13" t="s">
        <v>4</v>
      </c>
      <c r="AX859" s="13" t="s">
        <v>83</v>
      </c>
      <c r="AY859" s="203" t="s">
        <v>329</v>
      </c>
    </row>
    <row r="860" spans="2:51" s="13" customFormat="1" ht="11.25">
      <c r="B860" s="201"/>
      <c r="D860" s="202" t="s">
        <v>348</v>
      </c>
      <c r="E860" s="203" t="s">
        <v>1</v>
      </c>
      <c r="F860" s="204" t="s">
        <v>1810</v>
      </c>
      <c r="H860" s="205">
        <v>8.44</v>
      </c>
      <c r="I860" s="206"/>
      <c r="J860" s="206"/>
      <c r="M860" s="201"/>
      <c r="N860" s="207"/>
      <c r="O860" s="208"/>
      <c r="P860" s="208"/>
      <c r="Q860" s="208"/>
      <c r="R860" s="208"/>
      <c r="S860" s="208"/>
      <c r="T860" s="208"/>
      <c r="U860" s="208"/>
      <c r="V860" s="208"/>
      <c r="W860" s="208"/>
      <c r="X860" s="209"/>
      <c r="AT860" s="203" t="s">
        <v>348</v>
      </c>
      <c r="AU860" s="203" t="s">
        <v>96</v>
      </c>
      <c r="AV860" s="13" t="s">
        <v>96</v>
      </c>
      <c r="AW860" s="13" t="s">
        <v>4</v>
      </c>
      <c r="AX860" s="13" t="s">
        <v>83</v>
      </c>
      <c r="AY860" s="203" t="s">
        <v>329</v>
      </c>
    </row>
    <row r="861" spans="2:51" s="13" customFormat="1" ht="11.25">
      <c r="B861" s="201"/>
      <c r="D861" s="202" t="s">
        <v>348</v>
      </c>
      <c r="E861" s="203" t="s">
        <v>1</v>
      </c>
      <c r="F861" s="204" t="s">
        <v>1824</v>
      </c>
      <c r="H861" s="205">
        <v>8.11</v>
      </c>
      <c r="I861" s="206"/>
      <c r="J861" s="206"/>
      <c r="M861" s="201"/>
      <c r="N861" s="207"/>
      <c r="O861" s="208"/>
      <c r="P861" s="208"/>
      <c r="Q861" s="208"/>
      <c r="R861" s="208"/>
      <c r="S861" s="208"/>
      <c r="T861" s="208"/>
      <c r="U861" s="208"/>
      <c r="V861" s="208"/>
      <c r="W861" s="208"/>
      <c r="X861" s="209"/>
      <c r="AT861" s="203" t="s">
        <v>348</v>
      </c>
      <c r="AU861" s="203" t="s">
        <v>96</v>
      </c>
      <c r="AV861" s="13" t="s">
        <v>96</v>
      </c>
      <c r="AW861" s="13" t="s">
        <v>4</v>
      </c>
      <c r="AX861" s="13" t="s">
        <v>83</v>
      </c>
      <c r="AY861" s="203" t="s">
        <v>329</v>
      </c>
    </row>
    <row r="862" spans="2:51" s="13" customFormat="1" ht="11.25">
      <c r="B862" s="201"/>
      <c r="D862" s="202" t="s">
        <v>348</v>
      </c>
      <c r="E862" s="203" t="s">
        <v>1</v>
      </c>
      <c r="F862" s="204" t="s">
        <v>1811</v>
      </c>
      <c r="H862" s="205">
        <v>5.72</v>
      </c>
      <c r="I862" s="206"/>
      <c r="J862" s="206"/>
      <c r="M862" s="201"/>
      <c r="N862" s="207"/>
      <c r="O862" s="208"/>
      <c r="P862" s="208"/>
      <c r="Q862" s="208"/>
      <c r="R862" s="208"/>
      <c r="S862" s="208"/>
      <c r="T862" s="208"/>
      <c r="U862" s="208"/>
      <c r="V862" s="208"/>
      <c r="W862" s="208"/>
      <c r="X862" s="209"/>
      <c r="AT862" s="203" t="s">
        <v>348</v>
      </c>
      <c r="AU862" s="203" t="s">
        <v>96</v>
      </c>
      <c r="AV862" s="13" t="s">
        <v>96</v>
      </c>
      <c r="AW862" s="13" t="s">
        <v>4</v>
      </c>
      <c r="AX862" s="13" t="s">
        <v>83</v>
      </c>
      <c r="AY862" s="203" t="s">
        <v>329</v>
      </c>
    </row>
    <row r="863" spans="2:51" s="13" customFormat="1" ht="11.25">
      <c r="B863" s="201"/>
      <c r="D863" s="202" t="s">
        <v>348</v>
      </c>
      <c r="E863" s="203" t="s">
        <v>1</v>
      </c>
      <c r="F863" s="204" t="s">
        <v>1813</v>
      </c>
      <c r="H863" s="205">
        <v>1</v>
      </c>
      <c r="I863" s="206"/>
      <c r="J863" s="206"/>
      <c r="M863" s="201"/>
      <c r="N863" s="207"/>
      <c r="O863" s="208"/>
      <c r="P863" s="208"/>
      <c r="Q863" s="208"/>
      <c r="R863" s="208"/>
      <c r="S863" s="208"/>
      <c r="T863" s="208"/>
      <c r="U863" s="208"/>
      <c r="V863" s="208"/>
      <c r="W863" s="208"/>
      <c r="X863" s="209"/>
      <c r="AT863" s="203" t="s">
        <v>348</v>
      </c>
      <c r="AU863" s="203" t="s">
        <v>96</v>
      </c>
      <c r="AV863" s="13" t="s">
        <v>96</v>
      </c>
      <c r="AW863" s="13" t="s">
        <v>4</v>
      </c>
      <c r="AX863" s="13" t="s">
        <v>83</v>
      </c>
      <c r="AY863" s="203" t="s">
        <v>329</v>
      </c>
    </row>
    <row r="864" spans="2:51" s="13" customFormat="1" ht="11.25">
      <c r="B864" s="201"/>
      <c r="D864" s="202" t="s">
        <v>348</v>
      </c>
      <c r="E864" s="203" t="s">
        <v>1</v>
      </c>
      <c r="F864" s="204" t="s">
        <v>1814</v>
      </c>
      <c r="H864" s="205">
        <v>1</v>
      </c>
      <c r="I864" s="206"/>
      <c r="J864" s="206"/>
      <c r="M864" s="201"/>
      <c r="N864" s="207"/>
      <c r="O864" s="208"/>
      <c r="P864" s="208"/>
      <c r="Q864" s="208"/>
      <c r="R864" s="208"/>
      <c r="S864" s="208"/>
      <c r="T864" s="208"/>
      <c r="U864" s="208"/>
      <c r="V864" s="208"/>
      <c r="W864" s="208"/>
      <c r="X864" s="209"/>
      <c r="AT864" s="203" t="s">
        <v>348</v>
      </c>
      <c r="AU864" s="203" t="s">
        <v>96</v>
      </c>
      <c r="AV864" s="13" t="s">
        <v>96</v>
      </c>
      <c r="AW864" s="13" t="s">
        <v>4</v>
      </c>
      <c r="AX864" s="13" t="s">
        <v>83</v>
      </c>
      <c r="AY864" s="203" t="s">
        <v>329</v>
      </c>
    </row>
    <row r="865" spans="1:65" s="13" customFormat="1" ht="11.25">
      <c r="B865" s="201"/>
      <c r="D865" s="202" t="s">
        <v>348</v>
      </c>
      <c r="E865" s="203" t="s">
        <v>1</v>
      </c>
      <c r="F865" s="204" t="s">
        <v>1816</v>
      </c>
      <c r="H865" s="205">
        <v>5</v>
      </c>
      <c r="I865" s="206"/>
      <c r="J865" s="206"/>
      <c r="M865" s="201"/>
      <c r="N865" s="207"/>
      <c r="O865" s="208"/>
      <c r="P865" s="208"/>
      <c r="Q865" s="208"/>
      <c r="R865" s="208"/>
      <c r="S865" s="208"/>
      <c r="T865" s="208"/>
      <c r="U865" s="208"/>
      <c r="V865" s="208"/>
      <c r="W865" s="208"/>
      <c r="X865" s="209"/>
      <c r="AT865" s="203" t="s">
        <v>348</v>
      </c>
      <c r="AU865" s="203" t="s">
        <v>96</v>
      </c>
      <c r="AV865" s="13" t="s">
        <v>96</v>
      </c>
      <c r="AW865" s="13" t="s">
        <v>4</v>
      </c>
      <c r="AX865" s="13" t="s">
        <v>83</v>
      </c>
      <c r="AY865" s="203" t="s">
        <v>329</v>
      </c>
    </row>
    <row r="866" spans="1:65" s="13" customFormat="1" ht="11.25">
      <c r="B866" s="201"/>
      <c r="D866" s="202" t="s">
        <v>348</v>
      </c>
      <c r="E866" s="203" t="s">
        <v>1</v>
      </c>
      <c r="F866" s="204" t="s">
        <v>1825</v>
      </c>
      <c r="H866" s="205">
        <v>52.1</v>
      </c>
      <c r="I866" s="206"/>
      <c r="J866" s="206"/>
      <c r="M866" s="201"/>
      <c r="N866" s="207"/>
      <c r="O866" s="208"/>
      <c r="P866" s="208"/>
      <c r="Q866" s="208"/>
      <c r="R866" s="208"/>
      <c r="S866" s="208"/>
      <c r="T866" s="208"/>
      <c r="U866" s="208"/>
      <c r="V866" s="208"/>
      <c r="W866" s="208"/>
      <c r="X866" s="209"/>
      <c r="AT866" s="203" t="s">
        <v>348</v>
      </c>
      <c r="AU866" s="203" t="s">
        <v>96</v>
      </c>
      <c r="AV866" s="13" t="s">
        <v>96</v>
      </c>
      <c r="AW866" s="13" t="s">
        <v>4</v>
      </c>
      <c r="AX866" s="13" t="s">
        <v>83</v>
      </c>
      <c r="AY866" s="203" t="s">
        <v>329</v>
      </c>
    </row>
    <row r="867" spans="1:65" s="13" customFormat="1" ht="11.25">
      <c r="B867" s="201"/>
      <c r="D867" s="202" t="s">
        <v>348</v>
      </c>
      <c r="E867" s="203" t="s">
        <v>1</v>
      </c>
      <c r="F867" s="204" t="s">
        <v>1826</v>
      </c>
      <c r="H867" s="205">
        <v>17.649999999999999</v>
      </c>
      <c r="I867" s="206"/>
      <c r="J867" s="206"/>
      <c r="M867" s="201"/>
      <c r="N867" s="207"/>
      <c r="O867" s="208"/>
      <c r="P867" s="208"/>
      <c r="Q867" s="208"/>
      <c r="R867" s="208"/>
      <c r="S867" s="208"/>
      <c r="T867" s="208"/>
      <c r="U867" s="208"/>
      <c r="V867" s="208"/>
      <c r="W867" s="208"/>
      <c r="X867" s="209"/>
      <c r="AT867" s="203" t="s">
        <v>348</v>
      </c>
      <c r="AU867" s="203" t="s">
        <v>96</v>
      </c>
      <c r="AV867" s="13" t="s">
        <v>96</v>
      </c>
      <c r="AW867" s="13" t="s">
        <v>4</v>
      </c>
      <c r="AX867" s="13" t="s">
        <v>83</v>
      </c>
      <c r="AY867" s="203" t="s">
        <v>329</v>
      </c>
    </row>
    <row r="868" spans="1:65" s="13" customFormat="1" ht="11.25">
      <c r="B868" s="201"/>
      <c r="D868" s="202" t="s">
        <v>348</v>
      </c>
      <c r="E868" s="203" t="s">
        <v>1</v>
      </c>
      <c r="F868" s="204" t="s">
        <v>1827</v>
      </c>
      <c r="H868" s="205">
        <v>14.25</v>
      </c>
      <c r="I868" s="206"/>
      <c r="J868" s="206"/>
      <c r="M868" s="201"/>
      <c r="N868" s="207"/>
      <c r="O868" s="208"/>
      <c r="P868" s="208"/>
      <c r="Q868" s="208"/>
      <c r="R868" s="208"/>
      <c r="S868" s="208"/>
      <c r="T868" s="208"/>
      <c r="U868" s="208"/>
      <c r="V868" s="208"/>
      <c r="W868" s="208"/>
      <c r="X868" s="209"/>
      <c r="AT868" s="203" t="s">
        <v>348</v>
      </c>
      <c r="AU868" s="203" t="s">
        <v>96</v>
      </c>
      <c r="AV868" s="13" t="s">
        <v>96</v>
      </c>
      <c r="AW868" s="13" t="s">
        <v>4</v>
      </c>
      <c r="AX868" s="13" t="s">
        <v>83</v>
      </c>
      <c r="AY868" s="203" t="s">
        <v>329</v>
      </c>
    </row>
    <row r="869" spans="1:65" s="13" customFormat="1" ht="11.25">
      <c r="B869" s="201"/>
      <c r="D869" s="202" t="s">
        <v>348</v>
      </c>
      <c r="E869" s="203" t="s">
        <v>1</v>
      </c>
      <c r="F869" s="204" t="s">
        <v>1828</v>
      </c>
      <c r="H869" s="205">
        <v>36.22</v>
      </c>
      <c r="I869" s="206"/>
      <c r="J869" s="206"/>
      <c r="M869" s="201"/>
      <c r="N869" s="207"/>
      <c r="O869" s="208"/>
      <c r="P869" s="208"/>
      <c r="Q869" s="208"/>
      <c r="R869" s="208"/>
      <c r="S869" s="208"/>
      <c r="T869" s="208"/>
      <c r="U869" s="208"/>
      <c r="V869" s="208"/>
      <c r="W869" s="208"/>
      <c r="X869" s="209"/>
      <c r="AT869" s="203" t="s">
        <v>348</v>
      </c>
      <c r="AU869" s="203" t="s">
        <v>96</v>
      </c>
      <c r="AV869" s="13" t="s">
        <v>96</v>
      </c>
      <c r="AW869" s="13" t="s">
        <v>4</v>
      </c>
      <c r="AX869" s="13" t="s">
        <v>83</v>
      </c>
      <c r="AY869" s="203" t="s">
        <v>329</v>
      </c>
    </row>
    <row r="870" spans="1:65" s="13" customFormat="1" ht="11.25">
      <c r="B870" s="201"/>
      <c r="D870" s="202" t="s">
        <v>348</v>
      </c>
      <c r="E870" s="203" t="s">
        <v>1</v>
      </c>
      <c r="F870" s="204" t="s">
        <v>1829</v>
      </c>
      <c r="H870" s="205">
        <v>60.39</v>
      </c>
      <c r="I870" s="206"/>
      <c r="J870" s="206"/>
      <c r="M870" s="201"/>
      <c r="N870" s="207"/>
      <c r="O870" s="208"/>
      <c r="P870" s="208"/>
      <c r="Q870" s="208"/>
      <c r="R870" s="208"/>
      <c r="S870" s="208"/>
      <c r="T870" s="208"/>
      <c r="U870" s="208"/>
      <c r="V870" s="208"/>
      <c r="W870" s="208"/>
      <c r="X870" s="209"/>
      <c r="AT870" s="203" t="s">
        <v>348</v>
      </c>
      <c r="AU870" s="203" t="s">
        <v>96</v>
      </c>
      <c r="AV870" s="13" t="s">
        <v>96</v>
      </c>
      <c r="AW870" s="13" t="s">
        <v>4</v>
      </c>
      <c r="AX870" s="13" t="s">
        <v>83</v>
      </c>
      <c r="AY870" s="203" t="s">
        <v>329</v>
      </c>
    </row>
    <row r="871" spans="1:65" s="15" customFormat="1" ht="11.25">
      <c r="B871" s="217"/>
      <c r="D871" s="202" t="s">
        <v>348</v>
      </c>
      <c r="E871" s="218" t="s">
        <v>1</v>
      </c>
      <c r="F871" s="219" t="s">
        <v>380</v>
      </c>
      <c r="H871" s="220">
        <v>853</v>
      </c>
      <c r="I871" s="221"/>
      <c r="J871" s="221"/>
      <c r="M871" s="217"/>
      <c r="N871" s="222"/>
      <c r="O871" s="223"/>
      <c r="P871" s="223"/>
      <c r="Q871" s="223"/>
      <c r="R871" s="223"/>
      <c r="S871" s="223"/>
      <c r="T871" s="223"/>
      <c r="U871" s="223"/>
      <c r="V871" s="223"/>
      <c r="W871" s="223"/>
      <c r="X871" s="224"/>
      <c r="AT871" s="218" t="s">
        <v>348</v>
      </c>
      <c r="AU871" s="218" t="s">
        <v>96</v>
      </c>
      <c r="AV871" s="15" t="s">
        <v>335</v>
      </c>
      <c r="AW871" s="15" t="s">
        <v>4</v>
      </c>
      <c r="AX871" s="15" t="s">
        <v>90</v>
      </c>
      <c r="AY871" s="218" t="s">
        <v>329</v>
      </c>
    </row>
    <row r="872" spans="1:65" s="13" customFormat="1" ht="11.25">
      <c r="B872" s="201"/>
      <c r="D872" s="202" t="s">
        <v>348</v>
      </c>
      <c r="F872" s="204" t="s">
        <v>2269</v>
      </c>
      <c r="H872" s="205">
        <v>904.18</v>
      </c>
      <c r="I872" s="206"/>
      <c r="J872" s="206"/>
      <c r="M872" s="201"/>
      <c r="N872" s="207"/>
      <c r="O872" s="208"/>
      <c r="P872" s="208"/>
      <c r="Q872" s="208"/>
      <c r="R872" s="208"/>
      <c r="S872" s="208"/>
      <c r="T872" s="208"/>
      <c r="U872" s="208"/>
      <c r="V872" s="208"/>
      <c r="W872" s="208"/>
      <c r="X872" s="209"/>
      <c r="AT872" s="203" t="s">
        <v>348</v>
      </c>
      <c r="AU872" s="203" t="s">
        <v>96</v>
      </c>
      <c r="AV872" s="13" t="s">
        <v>96</v>
      </c>
      <c r="AW872" s="13" t="s">
        <v>3</v>
      </c>
      <c r="AX872" s="13" t="s">
        <v>90</v>
      </c>
      <c r="AY872" s="203" t="s">
        <v>329</v>
      </c>
    </row>
    <row r="873" spans="1:65" s="2" customFormat="1" ht="24.2" customHeight="1">
      <c r="A873" s="37"/>
      <c r="B873" s="153"/>
      <c r="C873" s="233" t="s">
        <v>2270</v>
      </c>
      <c r="D873" s="233" t="s">
        <v>483</v>
      </c>
      <c r="E873" s="234" t="s">
        <v>2271</v>
      </c>
      <c r="F873" s="235" t="s">
        <v>2272</v>
      </c>
      <c r="G873" s="236" t="s">
        <v>334</v>
      </c>
      <c r="H873" s="237">
        <v>101.70699999999999</v>
      </c>
      <c r="I873" s="238"/>
      <c r="J873" s="239"/>
      <c r="K873" s="237">
        <f>ROUND(P873*H873,3)</f>
        <v>0</v>
      </c>
      <c r="L873" s="239"/>
      <c r="M873" s="240"/>
      <c r="N873" s="241" t="s">
        <v>1</v>
      </c>
      <c r="O873" s="195" t="s">
        <v>47</v>
      </c>
      <c r="P873" s="196">
        <f>I873+J873</f>
        <v>0</v>
      </c>
      <c r="Q873" s="196">
        <f>ROUND(I873*H873,3)</f>
        <v>0</v>
      </c>
      <c r="R873" s="196">
        <f>ROUND(J873*H873,3)</f>
        <v>0</v>
      </c>
      <c r="S873" s="66"/>
      <c r="T873" s="197">
        <f>S873*H873</f>
        <v>0</v>
      </c>
      <c r="U873" s="197">
        <v>2.1899999999999999E-2</v>
      </c>
      <c r="V873" s="197">
        <f>U873*H873</f>
        <v>2.2273832999999996</v>
      </c>
      <c r="W873" s="197">
        <v>0</v>
      </c>
      <c r="X873" s="198">
        <f>W873*H873</f>
        <v>0</v>
      </c>
      <c r="Y873" s="37"/>
      <c r="Z873" s="37"/>
      <c r="AA873" s="37"/>
      <c r="AB873" s="37"/>
      <c r="AC873" s="37"/>
      <c r="AD873" s="37"/>
      <c r="AE873" s="37"/>
      <c r="AR873" s="199" t="s">
        <v>595</v>
      </c>
      <c r="AT873" s="199" t="s">
        <v>483</v>
      </c>
      <c r="AU873" s="199" t="s">
        <v>96</v>
      </c>
      <c r="AY873" s="19" t="s">
        <v>329</v>
      </c>
      <c r="BE873" s="115">
        <f>IF(O873="základná",K873,0)</f>
        <v>0</v>
      </c>
      <c r="BF873" s="115">
        <f>IF(O873="znížená",K873,0)</f>
        <v>0</v>
      </c>
      <c r="BG873" s="115">
        <f>IF(O873="zákl. prenesená",K873,0)</f>
        <v>0</v>
      </c>
      <c r="BH873" s="115">
        <f>IF(O873="zníž. prenesená",K873,0)</f>
        <v>0</v>
      </c>
      <c r="BI873" s="115">
        <f>IF(O873="nulová",K873,0)</f>
        <v>0</v>
      </c>
      <c r="BJ873" s="19" t="s">
        <v>96</v>
      </c>
      <c r="BK873" s="200">
        <f>ROUND(P873*H873,3)</f>
        <v>0</v>
      </c>
      <c r="BL873" s="19" t="s">
        <v>464</v>
      </c>
      <c r="BM873" s="199" t="s">
        <v>2273</v>
      </c>
    </row>
    <row r="874" spans="1:65" s="13" customFormat="1" ht="11.25">
      <c r="B874" s="201"/>
      <c r="D874" s="202" t="s">
        <v>348</v>
      </c>
      <c r="E874" s="203" t="s">
        <v>1</v>
      </c>
      <c r="F874" s="204" t="s">
        <v>1781</v>
      </c>
      <c r="H874" s="205">
        <v>11.55</v>
      </c>
      <c r="I874" s="206"/>
      <c r="J874" s="206"/>
      <c r="M874" s="201"/>
      <c r="N874" s="207"/>
      <c r="O874" s="208"/>
      <c r="P874" s="208"/>
      <c r="Q874" s="208"/>
      <c r="R874" s="208"/>
      <c r="S874" s="208"/>
      <c r="T874" s="208"/>
      <c r="U874" s="208"/>
      <c r="V874" s="208"/>
      <c r="W874" s="208"/>
      <c r="X874" s="209"/>
      <c r="AT874" s="203" t="s">
        <v>348</v>
      </c>
      <c r="AU874" s="203" t="s">
        <v>96</v>
      </c>
      <c r="AV874" s="13" t="s">
        <v>96</v>
      </c>
      <c r="AW874" s="13" t="s">
        <v>4</v>
      </c>
      <c r="AX874" s="13" t="s">
        <v>83</v>
      </c>
      <c r="AY874" s="203" t="s">
        <v>329</v>
      </c>
    </row>
    <row r="875" spans="1:65" s="13" customFormat="1" ht="11.25">
      <c r="B875" s="201"/>
      <c r="D875" s="202" t="s">
        <v>348</v>
      </c>
      <c r="E875" s="203" t="s">
        <v>1</v>
      </c>
      <c r="F875" s="204" t="s">
        <v>1789</v>
      </c>
      <c r="H875" s="205">
        <v>5.44</v>
      </c>
      <c r="I875" s="206"/>
      <c r="J875" s="206"/>
      <c r="M875" s="201"/>
      <c r="N875" s="207"/>
      <c r="O875" s="208"/>
      <c r="P875" s="208"/>
      <c r="Q875" s="208"/>
      <c r="R875" s="208"/>
      <c r="S875" s="208"/>
      <c r="T875" s="208"/>
      <c r="U875" s="208"/>
      <c r="V875" s="208"/>
      <c r="W875" s="208"/>
      <c r="X875" s="209"/>
      <c r="AT875" s="203" t="s">
        <v>348</v>
      </c>
      <c r="AU875" s="203" t="s">
        <v>96</v>
      </c>
      <c r="AV875" s="13" t="s">
        <v>96</v>
      </c>
      <c r="AW875" s="13" t="s">
        <v>4</v>
      </c>
      <c r="AX875" s="13" t="s">
        <v>83</v>
      </c>
      <c r="AY875" s="203" t="s">
        <v>329</v>
      </c>
    </row>
    <row r="876" spans="1:65" s="13" customFormat="1" ht="11.25">
      <c r="B876" s="201"/>
      <c r="D876" s="202" t="s">
        <v>348</v>
      </c>
      <c r="E876" s="203" t="s">
        <v>1</v>
      </c>
      <c r="F876" s="204" t="s">
        <v>1790</v>
      </c>
      <c r="H876" s="205">
        <v>1.1499999999999999</v>
      </c>
      <c r="I876" s="206"/>
      <c r="J876" s="206"/>
      <c r="M876" s="201"/>
      <c r="N876" s="207"/>
      <c r="O876" s="208"/>
      <c r="P876" s="208"/>
      <c r="Q876" s="208"/>
      <c r="R876" s="208"/>
      <c r="S876" s="208"/>
      <c r="T876" s="208"/>
      <c r="U876" s="208"/>
      <c r="V876" s="208"/>
      <c r="W876" s="208"/>
      <c r="X876" s="209"/>
      <c r="AT876" s="203" t="s">
        <v>348</v>
      </c>
      <c r="AU876" s="203" t="s">
        <v>96</v>
      </c>
      <c r="AV876" s="13" t="s">
        <v>96</v>
      </c>
      <c r="AW876" s="13" t="s">
        <v>4</v>
      </c>
      <c r="AX876" s="13" t="s">
        <v>83</v>
      </c>
      <c r="AY876" s="203" t="s">
        <v>329</v>
      </c>
    </row>
    <row r="877" spans="1:65" s="13" customFormat="1" ht="11.25">
      <c r="B877" s="201"/>
      <c r="D877" s="202" t="s">
        <v>348</v>
      </c>
      <c r="E877" s="203" t="s">
        <v>1</v>
      </c>
      <c r="F877" s="204" t="s">
        <v>1791</v>
      </c>
      <c r="H877" s="205">
        <v>6.03</v>
      </c>
      <c r="I877" s="206"/>
      <c r="J877" s="206"/>
      <c r="M877" s="201"/>
      <c r="N877" s="207"/>
      <c r="O877" s="208"/>
      <c r="P877" s="208"/>
      <c r="Q877" s="208"/>
      <c r="R877" s="208"/>
      <c r="S877" s="208"/>
      <c r="T877" s="208"/>
      <c r="U877" s="208"/>
      <c r="V877" s="208"/>
      <c r="W877" s="208"/>
      <c r="X877" s="209"/>
      <c r="AT877" s="203" t="s">
        <v>348</v>
      </c>
      <c r="AU877" s="203" t="s">
        <v>96</v>
      </c>
      <c r="AV877" s="13" t="s">
        <v>96</v>
      </c>
      <c r="AW877" s="13" t="s">
        <v>4</v>
      </c>
      <c r="AX877" s="13" t="s">
        <v>83</v>
      </c>
      <c r="AY877" s="203" t="s">
        <v>329</v>
      </c>
    </row>
    <row r="878" spans="1:65" s="13" customFormat="1" ht="11.25">
      <c r="B878" s="201"/>
      <c r="D878" s="202" t="s">
        <v>348</v>
      </c>
      <c r="E878" s="203" t="s">
        <v>1</v>
      </c>
      <c r="F878" s="204" t="s">
        <v>1782</v>
      </c>
      <c r="H878" s="205">
        <v>14.8</v>
      </c>
      <c r="I878" s="206"/>
      <c r="J878" s="206"/>
      <c r="M878" s="201"/>
      <c r="N878" s="207"/>
      <c r="O878" s="208"/>
      <c r="P878" s="208"/>
      <c r="Q878" s="208"/>
      <c r="R878" s="208"/>
      <c r="S878" s="208"/>
      <c r="T878" s="208"/>
      <c r="U878" s="208"/>
      <c r="V878" s="208"/>
      <c r="W878" s="208"/>
      <c r="X878" s="209"/>
      <c r="AT878" s="203" t="s">
        <v>348</v>
      </c>
      <c r="AU878" s="203" t="s">
        <v>96</v>
      </c>
      <c r="AV878" s="13" t="s">
        <v>96</v>
      </c>
      <c r="AW878" s="13" t="s">
        <v>4</v>
      </c>
      <c r="AX878" s="13" t="s">
        <v>83</v>
      </c>
      <c r="AY878" s="203" t="s">
        <v>329</v>
      </c>
    </row>
    <row r="879" spans="1:65" s="13" customFormat="1" ht="11.25">
      <c r="B879" s="201"/>
      <c r="D879" s="202" t="s">
        <v>348</v>
      </c>
      <c r="E879" s="203" t="s">
        <v>1</v>
      </c>
      <c r="F879" s="204" t="s">
        <v>1792</v>
      </c>
      <c r="H879" s="205">
        <v>2.78</v>
      </c>
      <c r="I879" s="206"/>
      <c r="J879" s="206"/>
      <c r="M879" s="201"/>
      <c r="N879" s="207"/>
      <c r="O879" s="208"/>
      <c r="P879" s="208"/>
      <c r="Q879" s="208"/>
      <c r="R879" s="208"/>
      <c r="S879" s="208"/>
      <c r="T879" s="208"/>
      <c r="U879" s="208"/>
      <c r="V879" s="208"/>
      <c r="W879" s="208"/>
      <c r="X879" s="209"/>
      <c r="AT879" s="203" t="s">
        <v>348</v>
      </c>
      <c r="AU879" s="203" t="s">
        <v>96</v>
      </c>
      <c r="AV879" s="13" t="s">
        <v>96</v>
      </c>
      <c r="AW879" s="13" t="s">
        <v>4</v>
      </c>
      <c r="AX879" s="13" t="s">
        <v>83</v>
      </c>
      <c r="AY879" s="203" t="s">
        <v>329</v>
      </c>
    </row>
    <row r="880" spans="1:65" s="13" customFormat="1" ht="11.25">
      <c r="B880" s="201"/>
      <c r="D880" s="202" t="s">
        <v>348</v>
      </c>
      <c r="E880" s="203" t="s">
        <v>1</v>
      </c>
      <c r="F880" s="204" t="s">
        <v>1793</v>
      </c>
      <c r="H880" s="205">
        <v>22.6</v>
      </c>
      <c r="I880" s="206"/>
      <c r="J880" s="206"/>
      <c r="M880" s="201"/>
      <c r="N880" s="207"/>
      <c r="O880" s="208"/>
      <c r="P880" s="208"/>
      <c r="Q880" s="208"/>
      <c r="R880" s="208"/>
      <c r="S880" s="208"/>
      <c r="T880" s="208"/>
      <c r="U880" s="208"/>
      <c r="V880" s="208"/>
      <c r="W880" s="208"/>
      <c r="X880" s="209"/>
      <c r="AT880" s="203" t="s">
        <v>348</v>
      </c>
      <c r="AU880" s="203" t="s">
        <v>96</v>
      </c>
      <c r="AV880" s="13" t="s">
        <v>96</v>
      </c>
      <c r="AW880" s="13" t="s">
        <v>4</v>
      </c>
      <c r="AX880" s="13" t="s">
        <v>83</v>
      </c>
      <c r="AY880" s="203" t="s">
        <v>329</v>
      </c>
    </row>
    <row r="881" spans="1:65" s="13" customFormat="1" ht="11.25">
      <c r="B881" s="201"/>
      <c r="D881" s="202" t="s">
        <v>348</v>
      </c>
      <c r="E881" s="203" t="s">
        <v>1</v>
      </c>
      <c r="F881" s="204" t="s">
        <v>2274</v>
      </c>
      <c r="H881" s="205">
        <v>4.5</v>
      </c>
      <c r="I881" s="206"/>
      <c r="J881" s="206"/>
      <c r="M881" s="201"/>
      <c r="N881" s="207"/>
      <c r="O881" s="208"/>
      <c r="P881" s="208"/>
      <c r="Q881" s="208"/>
      <c r="R881" s="208"/>
      <c r="S881" s="208"/>
      <c r="T881" s="208"/>
      <c r="U881" s="208"/>
      <c r="V881" s="208"/>
      <c r="W881" s="208"/>
      <c r="X881" s="209"/>
      <c r="AT881" s="203" t="s">
        <v>348</v>
      </c>
      <c r="AU881" s="203" t="s">
        <v>96</v>
      </c>
      <c r="AV881" s="13" t="s">
        <v>96</v>
      </c>
      <c r="AW881" s="13" t="s">
        <v>4</v>
      </c>
      <c r="AX881" s="13" t="s">
        <v>83</v>
      </c>
      <c r="AY881" s="203" t="s">
        <v>329</v>
      </c>
    </row>
    <row r="882" spans="1:65" s="13" customFormat="1" ht="11.25">
      <c r="B882" s="201"/>
      <c r="D882" s="202" t="s">
        <v>348</v>
      </c>
      <c r="E882" s="203" t="s">
        <v>1</v>
      </c>
      <c r="F882" s="204" t="s">
        <v>2275</v>
      </c>
      <c r="H882" s="205">
        <v>3.23</v>
      </c>
      <c r="I882" s="206"/>
      <c r="J882" s="206"/>
      <c r="M882" s="201"/>
      <c r="N882" s="207"/>
      <c r="O882" s="208"/>
      <c r="P882" s="208"/>
      <c r="Q882" s="208"/>
      <c r="R882" s="208"/>
      <c r="S882" s="208"/>
      <c r="T882" s="208"/>
      <c r="U882" s="208"/>
      <c r="V882" s="208"/>
      <c r="W882" s="208"/>
      <c r="X882" s="209"/>
      <c r="AT882" s="203" t="s">
        <v>348</v>
      </c>
      <c r="AU882" s="203" t="s">
        <v>96</v>
      </c>
      <c r="AV882" s="13" t="s">
        <v>96</v>
      </c>
      <c r="AW882" s="13" t="s">
        <v>4</v>
      </c>
      <c r="AX882" s="13" t="s">
        <v>83</v>
      </c>
      <c r="AY882" s="203" t="s">
        <v>329</v>
      </c>
    </row>
    <row r="883" spans="1:65" s="13" customFormat="1" ht="11.25">
      <c r="B883" s="201"/>
      <c r="D883" s="202" t="s">
        <v>348</v>
      </c>
      <c r="E883" s="203" t="s">
        <v>1</v>
      </c>
      <c r="F883" s="204" t="s">
        <v>1806</v>
      </c>
      <c r="H883" s="205">
        <v>1.92</v>
      </c>
      <c r="I883" s="206"/>
      <c r="J883" s="206"/>
      <c r="M883" s="201"/>
      <c r="N883" s="207"/>
      <c r="O883" s="208"/>
      <c r="P883" s="208"/>
      <c r="Q883" s="208"/>
      <c r="R883" s="208"/>
      <c r="S883" s="208"/>
      <c r="T883" s="208"/>
      <c r="U883" s="208"/>
      <c r="V883" s="208"/>
      <c r="W883" s="208"/>
      <c r="X883" s="209"/>
      <c r="AT883" s="203" t="s">
        <v>348</v>
      </c>
      <c r="AU883" s="203" t="s">
        <v>96</v>
      </c>
      <c r="AV883" s="13" t="s">
        <v>96</v>
      </c>
      <c r="AW883" s="13" t="s">
        <v>4</v>
      </c>
      <c r="AX883" s="13" t="s">
        <v>83</v>
      </c>
      <c r="AY883" s="203" t="s">
        <v>329</v>
      </c>
    </row>
    <row r="884" spans="1:65" s="13" customFormat="1" ht="11.25">
      <c r="B884" s="201"/>
      <c r="D884" s="202" t="s">
        <v>348</v>
      </c>
      <c r="E884" s="203" t="s">
        <v>1</v>
      </c>
      <c r="F884" s="204" t="s">
        <v>1807</v>
      </c>
      <c r="H884" s="205">
        <v>2.52</v>
      </c>
      <c r="I884" s="206"/>
      <c r="J884" s="206"/>
      <c r="M884" s="201"/>
      <c r="N884" s="207"/>
      <c r="O884" s="208"/>
      <c r="P884" s="208"/>
      <c r="Q884" s="208"/>
      <c r="R884" s="208"/>
      <c r="S884" s="208"/>
      <c r="T884" s="208"/>
      <c r="U884" s="208"/>
      <c r="V884" s="208"/>
      <c r="W884" s="208"/>
      <c r="X884" s="209"/>
      <c r="AT884" s="203" t="s">
        <v>348</v>
      </c>
      <c r="AU884" s="203" t="s">
        <v>96</v>
      </c>
      <c r="AV884" s="13" t="s">
        <v>96</v>
      </c>
      <c r="AW884" s="13" t="s">
        <v>4</v>
      </c>
      <c r="AX884" s="13" t="s">
        <v>83</v>
      </c>
      <c r="AY884" s="203" t="s">
        <v>329</v>
      </c>
    </row>
    <row r="885" spans="1:65" s="13" customFormat="1" ht="11.25">
      <c r="B885" s="201"/>
      <c r="D885" s="202" t="s">
        <v>348</v>
      </c>
      <c r="E885" s="203" t="s">
        <v>1</v>
      </c>
      <c r="F885" s="204" t="s">
        <v>1812</v>
      </c>
      <c r="H885" s="205">
        <v>2.02</v>
      </c>
      <c r="I885" s="206"/>
      <c r="J885" s="206"/>
      <c r="M885" s="201"/>
      <c r="N885" s="207"/>
      <c r="O885" s="208"/>
      <c r="P885" s="208"/>
      <c r="Q885" s="208"/>
      <c r="R885" s="208"/>
      <c r="S885" s="208"/>
      <c r="T885" s="208"/>
      <c r="U885" s="208"/>
      <c r="V885" s="208"/>
      <c r="W885" s="208"/>
      <c r="X885" s="209"/>
      <c r="AT885" s="203" t="s">
        <v>348</v>
      </c>
      <c r="AU885" s="203" t="s">
        <v>96</v>
      </c>
      <c r="AV885" s="13" t="s">
        <v>96</v>
      </c>
      <c r="AW885" s="13" t="s">
        <v>4</v>
      </c>
      <c r="AX885" s="13" t="s">
        <v>83</v>
      </c>
      <c r="AY885" s="203" t="s">
        <v>329</v>
      </c>
    </row>
    <row r="886" spans="1:65" s="13" customFormat="1" ht="11.25">
      <c r="B886" s="201"/>
      <c r="D886" s="202" t="s">
        <v>348</v>
      </c>
      <c r="E886" s="203" t="s">
        <v>1</v>
      </c>
      <c r="F886" s="204" t="s">
        <v>1815</v>
      </c>
      <c r="H886" s="205">
        <v>1.95</v>
      </c>
      <c r="I886" s="206"/>
      <c r="J886" s="206"/>
      <c r="M886" s="201"/>
      <c r="N886" s="207"/>
      <c r="O886" s="208"/>
      <c r="P886" s="208"/>
      <c r="Q886" s="208"/>
      <c r="R886" s="208"/>
      <c r="S886" s="208"/>
      <c r="T886" s="208"/>
      <c r="U886" s="208"/>
      <c r="V886" s="208"/>
      <c r="W886" s="208"/>
      <c r="X886" s="209"/>
      <c r="AT886" s="203" t="s">
        <v>348</v>
      </c>
      <c r="AU886" s="203" t="s">
        <v>96</v>
      </c>
      <c r="AV886" s="13" t="s">
        <v>96</v>
      </c>
      <c r="AW886" s="13" t="s">
        <v>4</v>
      </c>
      <c r="AX886" s="13" t="s">
        <v>83</v>
      </c>
      <c r="AY886" s="203" t="s">
        <v>329</v>
      </c>
    </row>
    <row r="887" spans="1:65" s="13" customFormat="1" ht="11.25">
      <c r="B887" s="201"/>
      <c r="D887" s="202" t="s">
        <v>348</v>
      </c>
      <c r="E887" s="203" t="s">
        <v>1</v>
      </c>
      <c r="F887" s="204" t="s">
        <v>1830</v>
      </c>
      <c r="H887" s="205">
        <v>8.5399999999999991</v>
      </c>
      <c r="I887" s="206"/>
      <c r="J887" s="206"/>
      <c r="M887" s="201"/>
      <c r="N887" s="207"/>
      <c r="O887" s="208"/>
      <c r="P887" s="208"/>
      <c r="Q887" s="208"/>
      <c r="R887" s="208"/>
      <c r="S887" s="208"/>
      <c r="T887" s="208"/>
      <c r="U887" s="208"/>
      <c r="V887" s="208"/>
      <c r="W887" s="208"/>
      <c r="X887" s="209"/>
      <c r="AT887" s="203" t="s">
        <v>348</v>
      </c>
      <c r="AU887" s="203" t="s">
        <v>96</v>
      </c>
      <c r="AV887" s="13" t="s">
        <v>96</v>
      </c>
      <c r="AW887" s="13" t="s">
        <v>4</v>
      </c>
      <c r="AX887" s="13" t="s">
        <v>83</v>
      </c>
      <c r="AY887" s="203" t="s">
        <v>329</v>
      </c>
    </row>
    <row r="888" spans="1:65" s="13" customFormat="1" ht="11.25">
      <c r="B888" s="201"/>
      <c r="D888" s="202" t="s">
        <v>348</v>
      </c>
      <c r="E888" s="203" t="s">
        <v>1</v>
      </c>
      <c r="F888" s="204" t="s">
        <v>1831</v>
      </c>
      <c r="H888" s="205">
        <v>4.32</v>
      </c>
      <c r="I888" s="206"/>
      <c r="J888" s="206"/>
      <c r="M888" s="201"/>
      <c r="N888" s="207"/>
      <c r="O888" s="208"/>
      <c r="P888" s="208"/>
      <c r="Q888" s="208"/>
      <c r="R888" s="208"/>
      <c r="S888" s="208"/>
      <c r="T888" s="208"/>
      <c r="U888" s="208"/>
      <c r="V888" s="208"/>
      <c r="W888" s="208"/>
      <c r="X888" s="209"/>
      <c r="AT888" s="203" t="s">
        <v>348</v>
      </c>
      <c r="AU888" s="203" t="s">
        <v>96</v>
      </c>
      <c r="AV888" s="13" t="s">
        <v>96</v>
      </c>
      <c r="AW888" s="13" t="s">
        <v>4</v>
      </c>
      <c r="AX888" s="13" t="s">
        <v>83</v>
      </c>
      <c r="AY888" s="203" t="s">
        <v>329</v>
      </c>
    </row>
    <row r="889" spans="1:65" s="13" customFormat="1" ht="11.25">
      <c r="B889" s="201"/>
      <c r="D889" s="202" t="s">
        <v>348</v>
      </c>
      <c r="E889" s="203" t="s">
        <v>1</v>
      </c>
      <c r="F889" s="204" t="s">
        <v>2276</v>
      </c>
      <c r="H889" s="205">
        <v>2.6</v>
      </c>
      <c r="I889" s="206"/>
      <c r="J889" s="206"/>
      <c r="M889" s="201"/>
      <c r="N889" s="207"/>
      <c r="O889" s="208"/>
      <c r="P889" s="208"/>
      <c r="Q889" s="208"/>
      <c r="R889" s="208"/>
      <c r="S889" s="208"/>
      <c r="T889" s="208"/>
      <c r="U889" s="208"/>
      <c r="V889" s="208"/>
      <c r="W889" s="208"/>
      <c r="X889" s="209"/>
      <c r="AT889" s="203" t="s">
        <v>348</v>
      </c>
      <c r="AU889" s="203" t="s">
        <v>96</v>
      </c>
      <c r="AV889" s="13" t="s">
        <v>96</v>
      </c>
      <c r="AW889" s="13" t="s">
        <v>4</v>
      </c>
      <c r="AX889" s="13" t="s">
        <v>83</v>
      </c>
      <c r="AY889" s="203" t="s">
        <v>329</v>
      </c>
    </row>
    <row r="890" spans="1:65" s="15" customFormat="1" ht="11.25">
      <c r="B890" s="217"/>
      <c r="D890" s="202" t="s">
        <v>348</v>
      </c>
      <c r="E890" s="218" t="s">
        <v>1</v>
      </c>
      <c r="F890" s="219" t="s">
        <v>380</v>
      </c>
      <c r="H890" s="220">
        <v>95.95</v>
      </c>
      <c r="I890" s="221"/>
      <c r="J890" s="221"/>
      <c r="M890" s="217"/>
      <c r="N890" s="222"/>
      <c r="O890" s="223"/>
      <c r="P890" s="223"/>
      <c r="Q890" s="223"/>
      <c r="R890" s="223"/>
      <c r="S890" s="223"/>
      <c r="T890" s="223"/>
      <c r="U890" s="223"/>
      <c r="V890" s="223"/>
      <c r="W890" s="223"/>
      <c r="X890" s="224"/>
      <c r="AT890" s="218" t="s">
        <v>348</v>
      </c>
      <c r="AU890" s="218" t="s">
        <v>96</v>
      </c>
      <c r="AV890" s="15" t="s">
        <v>335</v>
      </c>
      <c r="AW890" s="15" t="s">
        <v>4</v>
      </c>
      <c r="AX890" s="15" t="s">
        <v>90</v>
      </c>
      <c r="AY890" s="218" t="s">
        <v>329</v>
      </c>
    </row>
    <row r="891" spans="1:65" s="13" customFormat="1" ht="11.25">
      <c r="B891" s="201"/>
      <c r="D891" s="202" t="s">
        <v>348</v>
      </c>
      <c r="F891" s="204" t="s">
        <v>2277</v>
      </c>
      <c r="H891" s="205">
        <v>101.70699999999999</v>
      </c>
      <c r="I891" s="206"/>
      <c r="J891" s="206"/>
      <c r="M891" s="201"/>
      <c r="N891" s="207"/>
      <c r="O891" s="208"/>
      <c r="P891" s="208"/>
      <c r="Q891" s="208"/>
      <c r="R891" s="208"/>
      <c r="S891" s="208"/>
      <c r="T891" s="208"/>
      <c r="U891" s="208"/>
      <c r="V891" s="208"/>
      <c r="W891" s="208"/>
      <c r="X891" s="209"/>
      <c r="AT891" s="203" t="s">
        <v>348</v>
      </c>
      <c r="AU891" s="203" t="s">
        <v>96</v>
      </c>
      <c r="AV891" s="13" t="s">
        <v>96</v>
      </c>
      <c r="AW891" s="13" t="s">
        <v>3</v>
      </c>
      <c r="AX891" s="13" t="s">
        <v>90</v>
      </c>
      <c r="AY891" s="203" t="s">
        <v>329</v>
      </c>
    </row>
    <row r="892" spans="1:65" s="2" customFormat="1" ht="24.2" customHeight="1">
      <c r="A892" s="37"/>
      <c r="B892" s="153"/>
      <c r="C892" s="187" t="s">
        <v>2278</v>
      </c>
      <c r="D892" s="187" t="s">
        <v>331</v>
      </c>
      <c r="E892" s="188" t="s">
        <v>2279</v>
      </c>
      <c r="F892" s="189" t="s">
        <v>2280</v>
      </c>
      <c r="G892" s="190" t="s">
        <v>1602</v>
      </c>
      <c r="H892" s="192"/>
      <c r="I892" s="192"/>
      <c r="J892" s="192"/>
      <c r="K892" s="191">
        <f>ROUND(P892*H892,3)</f>
        <v>0</v>
      </c>
      <c r="L892" s="193"/>
      <c r="M892" s="38"/>
      <c r="N892" s="194" t="s">
        <v>1</v>
      </c>
      <c r="O892" s="195" t="s">
        <v>47</v>
      </c>
      <c r="P892" s="196">
        <f>I892+J892</f>
        <v>0</v>
      </c>
      <c r="Q892" s="196">
        <f>ROUND(I892*H892,3)</f>
        <v>0</v>
      </c>
      <c r="R892" s="196">
        <f>ROUND(J892*H892,3)</f>
        <v>0</v>
      </c>
      <c r="S892" s="66"/>
      <c r="T892" s="197">
        <f>S892*H892</f>
        <v>0</v>
      </c>
      <c r="U892" s="197">
        <v>0</v>
      </c>
      <c r="V892" s="197">
        <f>U892*H892</f>
        <v>0</v>
      </c>
      <c r="W892" s="197">
        <v>0</v>
      </c>
      <c r="X892" s="198">
        <f>W892*H892</f>
        <v>0</v>
      </c>
      <c r="Y892" s="37"/>
      <c r="Z892" s="37"/>
      <c r="AA892" s="37"/>
      <c r="AB892" s="37"/>
      <c r="AC892" s="37"/>
      <c r="AD892" s="37"/>
      <c r="AE892" s="37"/>
      <c r="AR892" s="199" t="s">
        <v>464</v>
      </c>
      <c r="AT892" s="199" t="s">
        <v>331</v>
      </c>
      <c r="AU892" s="199" t="s">
        <v>96</v>
      </c>
      <c r="AY892" s="19" t="s">
        <v>329</v>
      </c>
      <c r="BE892" s="115">
        <f>IF(O892="základná",K892,0)</f>
        <v>0</v>
      </c>
      <c r="BF892" s="115">
        <f>IF(O892="znížená",K892,0)</f>
        <v>0</v>
      </c>
      <c r="BG892" s="115">
        <f>IF(O892="zákl. prenesená",K892,0)</f>
        <v>0</v>
      </c>
      <c r="BH892" s="115">
        <f>IF(O892="zníž. prenesená",K892,0)</f>
        <v>0</v>
      </c>
      <c r="BI892" s="115">
        <f>IF(O892="nulová",K892,0)</f>
        <v>0</v>
      </c>
      <c r="BJ892" s="19" t="s">
        <v>96</v>
      </c>
      <c r="BK892" s="200">
        <f>ROUND(P892*H892,3)</f>
        <v>0</v>
      </c>
      <c r="BL892" s="19" t="s">
        <v>464</v>
      </c>
      <c r="BM892" s="199" t="s">
        <v>2281</v>
      </c>
    </row>
    <row r="893" spans="1:65" s="12" customFormat="1" ht="22.9" customHeight="1">
      <c r="B893" s="173"/>
      <c r="D893" s="174" t="s">
        <v>82</v>
      </c>
      <c r="E893" s="185" t="s">
        <v>1285</v>
      </c>
      <c r="F893" s="185" t="s">
        <v>1286</v>
      </c>
      <c r="I893" s="176"/>
      <c r="J893" s="176"/>
      <c r="K893" s="186">
        <f>BK893</f>
        <v>0</v>
      </c>
      <c r="M893" s="173"/>
      <c r="N893" s="178"/>
      <c r="O893" s="179"/>
      <c r="P893" s="179"/>
      <c r="Q893" s="180">
        <f>SUM(Q894:Q900)</f>
        <v>0</v>
      </c>
      <c r="R893" s="180">
        <f>SUM(R894:R900)</f>
        <v>0</v>
      </c>
      <c r="S893" s="179"/>
      <c r="T893" s="181">
        <f>SUM(T894:T900)</f>
        <v>0</v>
      </c>
      <c r="U893" s="179"/>
      <c r="V893" s="181">
        <f>SUM(V894:V900)</f>
        <v>4.3639999999999998E-2</v>
      </c>
      <c r="W893" s="179"/>
      <c r="X893" s="182">
        <f>SUM(X894:X900)</f>
        <v>0</v>
      </c>
      <c r="AR893" s="174" t="s">
        <v>96</v>
      </c>
      <c r="AT893" s="183" t="s">
        <v>82</v>
      </c>
      <c r="AU893" s="183" t="s">
        <v>90</v>
      </c>
      <c r="AY893" s="174" t="s">
        <v>329</v>
      </c>
      <c r="BK893" s="184">
        <f>SUM(BK894:BK900)</f>
        <v>0</v>
      </c>
    </row>
    <row r="894" spans="1:65" s="2" customFormat="1" ht="24.2" customHeight="1">
      <c r="A894" s="37"/>
      <c r="B894" s="153"/>
      <c r="C894" s="187" t="s">
        <v>2282</v>
      </c>
      <c r="D894" s="187" t="s">
        <v>331</v>
      </c>
      <c r="E894" s="188" t="s">
        <v>1288</v>
      </c>
      <c r="F894" s="189" t="s">
        <v>1289</v>
      </c>
      <c r="G894" s="190" t="s">
        <v>334</v>
      </c>
      <c r="H894" s="191">
        <v>109.1</v>
      </c>
      <c r="I894" s="192"/>
      <c r="J894" s="192"/>
      <c r="K894" s="191">
        <f>ROUND(P894*H894,3)</f>
        <v>0</v>
      </c>
      <c r="L894" s="193"/>
      <c r="M894" s="38"/>
      <c r="N894" s="194" t="s">
        <v>1</v>
      </c>
      <c r="O894" s="195" t="s">
        <v>47</v>
      </c>
      <c r="P894" s="196">
        <f>I894+J894</f>
        <v>0</v>
      </c>
      <c r="Q894" s="196">
        <f>ROUND(I894*H894,3)</f>
        <v>0</v>
      </c>
      <c r="R894" s="196">
        <f>ROUND(J894*H894,3)</f>
        <v>0</v>
      </c>
      <c r="S894" s="66"/>
      <c r="T894" s="197">
        <f>S894*H894</f>
        <v>0</v>
      </c>
      <c r="U894" s="197">
        <v>0</v>
      </c>
      <c r="V894" s="197">
        <f>U894*H894</f>
        <v>0</v>
      </c>
      <c r="W894" s="197">
        <v>0</v>
      </c>
      <c r="X894" s="198">
        <f>W894*H894</f>
        <v>0</v>
      </c>
      <c r="Y894" s="37"/>
      <c r="Z894" s="37"/>
      <c r="AA894" s="37"/>
      <c r="AB894" s="37"/>
      <c r="AC894" s="37"/>
      <c r="AD894" s="37"/>
      <c r="AE894" s="37"/>
      <c r="AR894" s="199" t="s">
        <v>464</v>
      </c>
      <c r="AT894" s="199" t="s">
        <v>331</v>
      </c>
      <c r="AU894" s="199" t="s">
        <v>96</v>
      </c>
      <c r="AY894" s="19" t="s">
        <v>329</v>
      </c>
      <c r="BE894" s="115">
        <f>IF(O894="základná",K894,0)</f>
        <v>0</v>
      </c>
      <c r="BF894" s="115">
        <f>IF(O894="znížená",K894,0)</f>
        <v>0</v>
      </c>
      <c r="BG894" s="115">
        <f>IF(O894="zákl. prenesená",K894,0)</f>
        <v>0</v>
      </c>
      <c r="BH894" s="115">
        <f>IF(O894="zníž. prenesená",K894,0)</f>
        <v>0</v>
      </c>
      <c r="BI894" s="115">
        <f>IF(O894="nulová",K894,0)</f>
        <v>0</v>
      </c>
      <c r="BJ894" s="19" t="s">
        <v>96</v>
      </c>
      <c r="BK894" s="200">
        <f>ROUND(P894*H894,3)</f>
        <v>0</v>
      </c>
      <c r="BL894" s="19" t="s">
        <v>464</v>
      </c>
      <c r="BM894" s="199" t="s">
        <v>2283</v>
      </c>
    </row>
    <row r="895" spans="1:65" s="2" customFormat="1" ht="37.9" customHeight="1">
      <c r="A895" s="37"/>
      <c r="B895" s="153"/>
      <c r="C895" s="233" t="s">
        <v>2284</v>
      </c>
      <c r="D895" s="233" t="s">
        <v>483</v>
      </c>
      <c r="E895" s="234" t="s">
        <v>1292</v>
      </c>
      <c r="F895" s="235" t="s">
        <v>1293</v>
      </c>
      <c r="G895" s="236" t="s">
        <v>982</v>
      </c>
      <c r="H895" s="237">
        <v>43.64</v>
      </c>
      <c r="I895" s="238"/>
      <c r="J895" s="239"/>
      <c r="K895" s="237">
        <f>ROUND(P895*H895,3)</f>
        <v>0</v>
      </c>
      <c r="L895" s="239"/>
      <c r="M895" s="240"/>
      <c r="N895" s="241" t="s">
        <v>1</v>
      </c>
      <c r="O895" s="195" t="s">
        <v>47</v>
      </c>
      <c r="P895" s="196">
        <f>I895+J895</f>
        <v>0</v>
      </c>
      <c r="Q895" s="196">
        <f>ROUND(I895*H895,3)</f>
        <v>0</v>
      </c>
      <c r="R895" s="196">
        <f>ROUND(J895*H895,3)</f>
        <v>0</v>
      </c>
      <c r="S895" s="66"/>
      <c r="T895" s="197">
        <f>S895*H895</f>
        <v>0</v>
      </c>
      <c r="U895" s="197">
        <v>1E-3</v>
      </c>
      <c r="V895" s="197">
        <f>U895*H895</f>
        <v>4.3639999999999998E-2</v>
      </c>
      <c r="W895" s="197">
        <v>0</v>
      </c>
      <c r="X895" s="198">
        <f>W895*H895</f>
        <v>0</v>
      </c>
      <c r="Y895" s="37"/>
      <c r="Z895" s="37"/>
      <c r="AA895" s="37"/>
      <c r="AB895" s="37"/>
      <c r="AC895" s="37"/>
      <c r="AD895" s="37"/>
      <c r="AE895" s="37"/>
      <c r="AR895" s="199" t="s">
        <v>595</v>
      </c>
      <c r="AT895" s="199" t="s">
        <v>483</v>
      </c>
      <c r="AU895" s="199" t="s">
        <v>96</v>
      </c>
      <c r="AY895" s="19" t="s">
        <v>329</v>
      </c>
      <c r="BE895" s="115">
        <f>IF(O895="základná",K895,0)</f>
        <v>0</v>
      </c>
      <c r="BF895" s="115">
        <f>IF(O895="znížená",K895,0)</f>
        <v>0</v>
      </c>
      <c r="BG895" s="115">
        <f>IF(O895="zákl. prenesená",K895,0)</f>
        <v>0</v>
      </c>
      <c r="BH895" s="115">
        <f>IF(O895="zníž. prenesená",K895,0)</f>
        <v>0</v>
      </c>
      <c r="BI895" s="115">
        <f>IF(O895="nulová",K895,0)</f>
        <v>0</v>
      </c>
      <c r="BJ895" s="19" t="s">
        <v>96</v>
      </c>
      <c r="BK895" s="200">
        <f>ROUND(P895*H895,3)</f>
        <v>0</v>
      </c>
      <c r="BL895" s="19" t="s">
        <v>464</v>
      </c>
      <c r="BM895" s="199" t="s">
        <v>2285</v>
      </c>
    </row>
    <row r="896" spans="1:65" s="14" customFormat="1" ht="11.25">
      <c r="B896" s="210"/>
      <c r="D896" s="202" t="s">
        <v>348</v>
      </c>
      <c r="E896" s="211" t="s">
        <v>1</v>
      </c>
      <c r="F896" s="212" t="s">
        <v>1295</v>
      </c>
      <c r="H896" s="211" t="s">
        <v>1</v>
      </c>
      <c r="I896" s="213"/>
      <c r="J896" s="213"/>
      <c r="M896" s="210"/>
      <c r="N896" s="214"/>
      <c r="O896" s="215"/>
      <c r="P896" s="215"/>
      <c r="Q896" s="215"/>
      <c r="R896" s="215"/>
      <c r="S896" s="215"/>
      <c r="T896" s="215"/>
      <c r="U896" s="215"/>
      <c r="V896" s="215"/>
      <c r="W896" s="215"/>
      <c r="X896" s="216"/>
      <c r="AT896" s="211" t="s">
        <v>348</v>
      </c>
      <c r="AU896" s="211" t="s">
        <v>96</v>
      </c>
      <c r="AV896" s="14" t="s">
        <v>90</v>
      </c>
      <c r="AW896" s="14" t="s">
        <v>4</v>
      </c>
      <c r="AX896" s="14" t="s">
        <v>83</v>
      </c>
      <c r="AY896" s="211" t="s">
        <v>329</v>
      </c>
    </row>
    <row r="897" spans="1:65" s="13" customFormat="1" ht="11.25">
      <c r="B897" s="201"/>
      <c r="D897" s="202" t="s">
        <v>348</v>
      </c>
      <c r="E897" s="203" t="s">
        <v>1</v>
      </c>
      <c r="F897" s="204" t="s">
        <v>2286</v>
      </c>
      <c r="H897" s="205">
        <v>109.1</v>
      </c>
      <c r="I897" s="206"/>
      <c r="J897" s="206"/>
      <c r="M897" s="201"/>
      <c r="N897" s="207"/>
      <c r="O897" s="208"/>
      <c r="P897" s="208"/>
      <c r="Q897" s="208"/>
      <c r="R897" s="208"/>
      <c r="S897" s="208"/>
      <c r="T897" s="208"/>
      <c r="U897" s="208"/>
      <c r="V897" s="208"/>
      <c r="W897" s="208"/>
      <c r="X897" s="209"/>
      <c r="AT897" s="203" t="s">
        <v>348</v>
      </c>
      <c r="AU897" s="203" t="s">
        <v>96</v>
      </c>
      <c r="AV897" s="13" t="s">
        <v>96</v>
      </c>
      <c r="AW897" s="13" t="s">
        <v>4</v>
      </c>
      <c r="AX897" s="13" t="s">
        <v>83</v>
      </c>
      <c r="AY897" s="203" t="s">
        <v>329</v>
      </c>
    </row>
    <row r="898" spans="1:65" s="15" customFormat="1" ht="11.25">
      <c r="B898" s="217"/>
      <c r="D898" s="202" t="s">
        <v>348</v>
      </c>
      <c r="E898" s="218" t="s">
        <v>1</v>
      </c>
      <c r="F898" s="219" t="s">
        <v>380</v>
      </c>
      <c r="H898" s="220">
        <v>109.1</v>
      </c>
      <c r="I898" s="221"/>
      <c r="J898" s="221"/>
      <c r="M898" s="217"/>
      <c r="N898" s="222"/>
      <c r="O898" s="223"/>
      <c r="P898" s="223"/>
      <c r="Q898" s="223"/>
      <c r="R898" s="223"/>
      <c r="S898" s="223"/>
      <c r="T898" s="223"/>
      <c r="U898" s="223"/>
      <c r="V898" s="223"/>
      <c r="W898" s="223"/>
      <c r="X898" s="224"/>
      <c r="AT898" s="218" t="s">
        <v>348</v>
      </c>
      <c r="AU898" s="218" t="s">
        <v>96</v>
      </c>
      <c r="AV898" s="15" t="s">
        <v>335</v>
      </c>
      <c r="AW898" s="15" t="s">
        <v>4</v>
      </c>
      <c r="AX898" s="15" t="s">
        <v>90</v>
      </c>
      <c r="AY898" s="218" t="s">
        <v>329</v>
      </c>
    </row>
    <row r="899" spans="1:65" s="13" customFormat="1" ht="11.25">
      <c r="B899" s="201"/>
      <c r="D899" s="202" t="s">
        <v>348</v>
      </c>
      <c r="F899" s="204" t="s">
        <v>2287</v>
      </c>
      <c r="H899" s="205">
        <v>43.64</v>
      </c>
      <c r="I899" s="206"/>
      <c r="J899" s="206"/>
      <c r="M899" s="201"/>
      <c r="N899" s="207"/>
      <c r="O899" s="208"/>
      <c r="P899" s="208"/>
      <c r="Q899" s="208"/>
      <c r="R899" s="208"/>
      <c r="S899" s="208"/>
      <c r="T899" s="208"/>
      <c r="U899" s="208"/>
      <c r="V899" s="208"/>
      <c r="W899" s="208"/>
      <c r="X899" s="209"/>
      <c r="AT899" s="203" t="s">
        <v>348</v>
      </c>
      <c r="AU899" s="203" t="s">
        <v>96</v>
      </c>
      <c r="AV899" s="13" t="s">
        <v>96</v>
      </c>
      <c r="AW899" s="13" t="s">
        <v>3</v>
      </c>
      <c r="AX899" s="13" t="s">
        <v>90</v>
      </c>
      <c r="AY899" s="203" t="s">
        <v>329</v>
      </c>
    </row>
    <row r="900" spans="1:65" s="2" customFormat="1" ht="24.2" customHeight="1">
      <c r="A900" s="37"/>
      <c r="B900" s="153"/>
      <c r="C900" s="187" t="s">
        <v>2288</v>
      </c>
      <c r="D900" s="187" t="s">
        <v>331</v>
      </c>
      <c r="E900" s="188" t="s">
        <v>1298</v>
      </c>
      <c r="F900" s="189" t="s">
        <v>1299</v>
      </c>
      <c r="G900" s="190" t="s">
        <v>486</v>
      </c>
      <c r="H900" s="191">
        <v>4.3999999999999997E-2</v>
      </c>
      <c r="I900" s="192"/>
      <c r="J900" s="192"/>
      <c r="K900" s="191">
        <f>ROUND(P900*H900,3)</f>
        <v>0</v>
      </c>
      <c r="L900" s="193"/>
      <c r="M900" s="38"/>
      <c r="N900" s="194" t="s">
        <v>1</v>
      </c>
      <c r="O900" s="195" t="s">
        <v>47</v>
      </c>
      <c r="P900" s="196">
        <f>I900+J900</f>
        <v>0</v>
      </c>
      <c r="Q900" s="196">
        <f>ROUND(I900*H900,3)</f>
        <v>0</v>
      </c>
      <c r="R900" s="196">
        <f>ROUND(J900*H900,3)</f>
        <v>0</v>
      </c>
      <c r="S900" s="66"/>
      <c r="T900" s="197">
        <f>S900*H900</f>
        <v>0</v>
      </c>
      <c r="U900" s="197">
        <v>0</v>
      </c>
      <c r="V900" s="197">
        <f>U900*H900</f>
        <v>0</v>
      </c>
      <c r="W900" s="197">
        <v>0</v>
      </c>
      <c r="X900" s="198">
        <f>W900*H900</f>
        <v>0</v>
      </c>
      <c r="Y900" s="37"/>
      <c r="Z900" s="37"/>
      <c r="AA900" s="37"/>
      <c r="AB900" s="37"/>
      <c r="AC900" s="37"/>
      <c r="AD900" s="37"/>
      <c r="AE900" s="37"/>
      <c r="AR900" s="199" t="s">
        <v>464</v>
      </c>
      <c r="AT900" s="199" t="s">
        <v>331</v>
      </c>
      <c r="AU900" s="199" t="s">
        <v>96</v>
      </c>
      <c r="AY900" s="19" t="s">
        <v>329</v>
      </c>
      <c r="BE900" s="115">
        <f>IF(O900="základná",K900,0)</f>
        <v>0</v>
      </c>
      <c r="BF900" s="115">
        <f>IF(O900="znížená",K900,0)</f>
        <v>0</v>
      </c>
      <c r="BG900" s="115">
        <f>IF(O900="zákl. prenesená",K900,0)</f>
        <v>0</v>
      </c>
      <c r="BH900" s="115">
        <f>IF(O900="zníž. prenesená",K900,0)</f>
        <v>0</v>
      </c>
      <c r="BI900" s="115">
        <f>IF(O900="nulová",K900,0)</f>
        <v>0</v>
      </c>
      <c r="BJ900" s="19" t="s">
        <v>96</v>
      </c>
      <c r="BK900" s="200">
        <f>ROUND(P900*H900,3)</f>
        <v>0</v>
      </c>
      <c r="BL900" s="19" t="s">
        <v>464</v>
      </c>
      <c r="BM900" s="199" t="s">
        <v>2289</v>
      </c>
    </row>
    <row r="901" spans="1:65" s="12" customFormat="1" ht="22.9" customHeight="1">
      <c r="B901" s="173"/>
      <c r="D901" s="174" t="s">
        <v>82</v>
      </c>
      <c r="E901" s="185" t="s">
        <v>2290</v>
      </c>
      <c r="F901" s="185" t="s">
        <v>2291</v>
      </c>
      <c r="I901" s="176"/>
      <c r="J901" s="176"/>
      <c r="K901" s="186">
        <f>BK901</f>
        <v>0</v>
      </c>
      <c r="M901" s="173"/>
      <c r="N901" s="178"/>
      <c r="O901" s="179"/>
      <c r="P901" s="179"/>
      <c r="Q901" s="180">
        <f>SUM(Q902:Q972)</f>
        <v>0</v>
      </c>
      <c r="R901" s="180">
        <f>SUM(R902:R972)</f>
        <v>0</v>
      </c>
      <c r="S901" s="179"/>
      <c r="T901" s="181">
        <f>SUM(T902:T972)</f>
        <v>0</v>
      </c>
      <c r="U901" s="179"/>
      <c r="V901" s="181">
        <f>SUM(V902:V972)</f>
        <v>23.154684809999996</v>
      </c>
      <c r="W901" s="179"/>
      <c r="X901" s="182">
        <f>SUM(X902:X972)</f>
        <v>0</v>
      </c>
      <c r="AR901" s="174" t="s">
        <v>96</v>
      </c>
      <c r="AT901" s="183" t="s">
        <v>82</v>
      </c>
      <c r="AU901" s="183" t="s">
        <v>90</v>
      </c>
      <c r="AY901" s="174" t="s">
        <v>329</v>
      </c>
      <c r="BK901" s="184">
        <f>SUM(BK902:BK972)</f>
        <v>0</v>
      </c>
    </row>
    <row r="902" spans="1:65" s="2" customFormat="1" ht="24.2" customHeight="1">
      <c r="A902" s="37"/>
      <c r="B902" s="153"/>
      <c r="C902" s="187" t="s">
        <v>2292</v>
      </c>
      <c r="D902" s="187" t="s">
        <v>331</v>
      </c>
      <c r="E902" s="188" t="s">
        <v>2293</v>
      </c>
      <c r="F902" s="189" t="s">
        <v>2294</v>
      </c>
      <c r="G902" s="190" t="s">
        <v>334</v>
      </c>
      <c r="H902" s="191">
        <v>1016.395</v>
      </c>
      <c r="I902" s="192"/>
      <c r="J902" s="192"/>
      <c r="K902" s="191">
        <f>ROUND(P902*H902,3)</f>
        <v>0</v>
      </c>
      <c r="L902" s="193"/>
      <c r="M902" s="38"/>
      <c r="N902" s="194" t="s">
        <v>1</v>
      </c>
      <c r="O902" s="195" t="s">
        <v>47</v>
      </c>
      <c r="P902" s="196">
        <f>I902+J902</f>
        <v>0</v>
      </c>
      <c r="Q902" s="196">
        <f>ROUND(I902*H902,3)</f>
        <v>0</v>
      </c>
      <c r="R902" s="196">
        <f>ROUND(J902*H902,3)</f>
        <v>0</v>
      </c>
      <c r="S902" s="66"/>
      <c r="T902" s="197">
        <f>S902*H902</f>
        <v>0</v>
      </c>
      <c r="U902" s="197">
        <v>3.15E-3</v>
      </c>
      <c r="V902" s="197">
        <f>U902*H902</f>
        <v>3.2016442499999997</v>
      </c>
      <c r="W902" s="197">
        <v>0</v>
      </c>
      <c r="X902" s="198">
        <f>W902*H902</f>
        <v>0</v>
      </c>
      <c r="Y902" s="37"/>
      <c r="Z902" s="37"/>
      <c r="AA902" s="37"/>
      <c r="AB902" s="37"/>
      <c r="AC902" s="37"/>
      <c r="AD902" s="37"/>
      <c r="AE902" s="37"/>
      <c r="AR902" s="199" t="s">
        <v>464</v>
      </c>
      <c r="AT902" s="199" t="s">
        <v>331</v>
      </c>
      <c r="AU902" s="199" t="s">
        <v>96</v>
      </c>
      <c r="AY902" s="19" t="s">
        <v>329</v>
      </c>
      <c r="BE902" s="115">
        <f>IF(O902="základná",K902,0)</f>
        <v>0</v>
      </c>
      <c r="BF902" s="115">
        <f>IF(O902="znížená",K902,0)</f>
        <v>0</v>
      </c>
      <c r="BG902" s="115">
        <f>IF(O902="zákl. prenesená",K902,0)</f>
        <v>0</v>
      </c>
      <c r="BH902" s="115">
        <f>IF(O902="zníž. prenesená",K902,0)</f>
        <v>0</v>
      </c>
      <c r="BI902" s="115">
        <f>IF(O902="nulová",K902,0)</f>
        <v>0</v>
      </c>
      <c r="BJ902" s="19" t="s">
        <v>96</v>
      </c>
      <c r="BK902" s="200">
        <f>ROUND(P902*H902,3)</f>
        <v>0</v>
      </c>
      <c r="BL902" s="19" t="s">
        <v>464</v>
      </c>
      <c r="BM902" s="199" t="s">
        <v>2295</v>
      </c>
    </row>
    <row r="903" spans="1:65" s="2" customFormat="1" ht="24.2" customHeight="1">
      <c r="A903" s="37"/>
      <c r="B903" s="153"/>
      <c r="C903" s="233" t="s">
        <v>2296</v>
      </c>
      <c r="D903" s="233" t="s">
        <v>483</v>
      </c>
      <c r="E903" s="234" t="s">
        <v>2297</v>
      </c>
      <c r="F903" s="235" t="s">
        <v>2259</v>
      </c>
      <c r="G903" s="236" t="s">
        <v>334</v>
      </c>
      <c r="H903" s="237">
        <v>794.63699999999994</v>
      </c>
      <c r="I903" s="238"/>
      <c r="J903" s="239"/>
      <c r="K903" s="237">
        <f>ROUND(P903*H903,3)</f>
        <v>0</v>
      </c>
      <c r="L903" s="239"/>
      <c r="M903" s="240"/>
      <c r="N903" s="241" t="s">
        <v>1</v>
      </c>
      <c r="O903" s="195" t="s">
        <v>47</v>
      </c>
      <c r="P903" s="196">
        <f>I903+J903</f>
        <v>0</v>
      </c>
      <c r="Q903" s="196">
        <f>ROUND(I903*H903,3)</f>
        <v>0</v>
      </c>
      <c r="R903" s="196">
        <f>ROUND(J903*H903,3)</f>
        <v>0</v>
      </c>
      <c r="S903" s="66"/>
      <c r="T903" s="197">
        <f>S903*H903</f>
        <v>0</v>
      </c>
      <c r="U903" s="197">
        <v>1.8519999999999998E-2</v>
      </c>
      <c r="V903" s="197">
        <f>U903*H903</f>
        <v>14.716677239999997</v>
      </c>
      <c r="W903" s="197">
        <v>0</v>
      </c>
      <c r="X903" s="198">
        <f>W903*H903</f>
        <v>0</v>
      </c>
      <c r="Y903" s="37"/>
      <c r="Z903" s="37"/>
      <c r="AA903" s="37"/>
      <c r="AB903" s="37"/>
      <c r="AC903" s="37"/>
      <c r="AD903" s="37"/>
      <c r="AE903" s="37"/>
      <c r="AR903" s="199" t="s">
        <v>595</v>
      </c>
      <c r="AT903" s="199" t="s">
        <v>483</v>
      </c>
      <c r="AU903" s="199" t="s">
        <v>96</v>
      </c>
      <c r="AY903" s="19" t="s">
        <v>329</v>
      </c>
      <c r="BE903" s="115">
        <f>IF(O903="základná",K903,0)</f>
        <v>0</v>
      </c>
      <c r="BF903" s="115">
        <f>IF(O903="znížená",K903,0)</f>
        <v>0</v>
      </c>
      <c r="BG903" s="115">
        <f>IF(O903="zákl. prenesená",K903,0)</f>
        <v>0</v>
      </c>
      <c r="BH903" s="115">
        <f>IF(O903="zníž. prenesená",K903,0)</f>
        <v>0</v>
      </c>
      <c r="BI903" s="115">
        <f>IF(O903="nulová",K903,0)</f>
        <v>0</v>
      </c>
      <c r="BJ903" s="19" t="s">
        <v>96</v>
      </c>
      <c r="BK903" s="200">
        <f>ROUND(P903*H903,3)</f>
        <v>0</v>
      </c>
      <c r="BL903" s="19" t="s">
        <v>464</v>
      </c>
      <c r="BM903" s="199" t="s">
        <v>2298</v>
      </c>
    </row>
    <row r="904" spans="1:65" s="14" customFormat="1" ht="11.25">
      <c r="B904" s="210"/>
      <c r="D904" s="202" t="s">
        <v>348</v>
      </c>
      <c r="E904" s="211" t="s">
        <v>1</v>
      </c>
      <c r="F904" s="212" t="s">
        <v>2299</v>
      </c>
      <c r="H904" s="211" t="s">
        <v>1</v>
      </c>
      <c r="I904" s="213"/>
      <c r="J904" s="213"/>
      <c r="M904" s="210"/>
      <c r="N904" s="214"/>
      <c r="O904" s="215"/>
      <c r="P904" s="215"/>
      <c r="Q904" s="215"/>
      <c r="R904" s="215"/>
      <c r="S904" s="215"/>
      <c r="T904" s="215"/>
      <c r="U904" s="215"/>
      <c r="V904" s="215"/>
      <c r="W904" s="215"/>
      <c r="X904" s="216"/>
      <c r="AT904" s="211" t="s">
        <v>348</v>
      </c>
      <c r="AU904" s="211" t="s">
        <v>96</v>
      </c>
      <c r="AV904" s="14" t="s">
        <v>90</v>
      </c>
      <c r="AW904" s="14" t="s">
        <v>4</v>
      </c>
      <c r="AX904" s="14" t="s">
        <v>83</v>
      </c>
      <c r="AY904" s="211" t="s">
        <v>329</v>
      </c>
    </row>
    <row r="905" spans="1:65" s="13" customFormat="1" ht="11.25">
      <c r="B905" s="201"/>
      <c r="D905" s="202" t="s">
        <v>348</v>
      </c>
      <c r="E905" s="203" t="s">
        <v>1</v>
      </c>
      <c r="F905" s="204" t="s">
        <v>2300</v>
      </c>
      <c r="H905" s="205">
        <v>17.472000000000001</v>
      </c>
      <c r="I905" s="206"/>
      <c r="J905" s="206"/>
      <c r="M905" s="201"/>
      <c r="N905" s="207"/>
      <c r="O905" s="208"/>
      <c r="P905" s="208"/>
      <c r="Q905" s="208"/>
      <c r="R905" s="208"/>
      <c r="S905" s="208"/>
      <c r="T905" s="208"/>
      <c r="U905" s="208"/>
      <c r="V905" s="208"/>
      <c r="W905" s="208"/>
      <c r="X905" s="209"/>
      <c r="AT905" s="203" t="s">
        <v>348</v>
      </c>
      <c r="AU905" s="203" t="s">
        <v>96</v>
      </c>
      <c r="AV905" s="13" t="s">
        <v>96</v>
      </c>
      <c r="AW905" s="13" t="s">
        <v>4</v>
      </c>
      <c r="AX905" s="13" t="s">
        <v>83</v>
      </c>
      <c r="AY905" s="203" t="s">
        <v>329</v>
      </c>
    </row>
    <row r="906" spans="1:65" s="13" customFormat="1" ht="11.25">
      <c r="B906" s="201"/>
      <c r="D906" s="202" t="s">
        <v>348</v>
      </c>
      <c r="E906" s="203" t="s">
        <v>1</v>
      </c>
      <c r="F906" s="204" t="s">
        <v>2301</v>
      </c>
      <c r="H906" s="205">
        <v>8.3249999999999993</v>
      </c>
      <c r="I906" s="206"/>
      <c r="J906" s="206"/>
      <c r="M906" s="201"/>
      <c r="N906" s="207"/>
      <c r="O906" s="208"/>
      <c r="P906" s="208"/>
      <c r="Q906" s="208"/>
      <c r="R906" s="208"/>
      <c r="S906" s="208"/>
      <c r="T906" s="208"/>
      <c r="U906" s="208"/>
      <c r="V906" s="208"/>
      <c r="W906" s="208"/>
      <c r="X906" s="209"/>
      <c r="AT906" s="203" t="s">
        <v>348</v>
      </c>
      <c r="AU906" s="203" t="s">
        <v>96</v>
      </c>
      <c r="AV906" s="13" t="s">
        <v>96</v>
      </c>
      <c r="AW906" s="13" t="s">
        <v>4</v>
      </c>
      <c r="AX906" s="13" t="s">
        <v>83</v>
      </c>
      <c r="AY906" s="203" t="s">
        <v>329</v>
      </c>
    </row>
    <row r="907" spans="1:65" s="13" customFormat="1" ht="11.25">
      <c r="B907" s="201"/>
      <c r="D907" s="202" t="s">
        <v>348</v>
      </c>
      <c r="E907" s="203" t="s">
        <v>1</v>
      </c>
      <c r="F907" s="204" t="s">
        <v>2302</v>
      </c>
      <c r="H907" s="205">
        <v>18.52</v>
      </c>
      <c r="I907" s="206"/>
      <c r="J907" s="206"/>
      <c r="M907" s="201"/>
      <c r="N907" s="207"/>
      <c r="O907" s="208"/>
      <c r="P907" s="208"/>
      <c r="Q907" s="208"/>
      <c r="R907" s="208"/>
      <c r="S907" s="208"/>
      <c r="T907" s="208"/>
      <c r="U907" s="208"/>
      <c r="V907" s="208"/>
      <c r="W907" s="208"/>
      <c r="X907" s="209"/>
      <c r="AT907" s="203" t="s">
        <v>348</v>
      </c>
      <c r="AU907" s="203" t="s">
        <v>96</v>
      </c>
      <c r="AV907" s="13" t="s">
        <v>96</v>
      </c>
      <c r="AW907" s="13" t="s">
        <v>4</v>
      </c>
      <c r="AX907" s="13" t="s">
        <v>83</v>
      </c>
      <c r="AY907" s="203" t="s">
        <v>329</v>
      </c>
    </row>
    <row r="908" spans="1:65" s="13" customFormat="1" ht="22.5">
      <c r="B908" s="201"/>
      <c r="D908" s="202" t="s">
        <v>348</v>
      </c>
      <c r="E908" s="203" t="s">
        <v>1</v>
      </c>
      <c r="F908" s="204" t="s">
        <v>2303</v>
      </c>
      <c r="H908" s="205">
        <v>70.203999999999994</v>
      </c>
      <c r="I908" s="206"/>
      <c r="J908" s="206"/>
      <c r="M908" s="201"/>
      <c r="N908" s="207"/>
      <c r="O908" s="208"/>
      <c r="P908" s="208"/>
      <c r="Q908" s="208"/>
      <c r="R908" s="208"/>
      <c r="S908" s="208"/>
      <c r="T908" s="208"/>
      <c r="U908" s="208"/>
      <c r="V908" s="208"/>
      <c r="W908" s="208"/>
      <c r="X908" s="209"/>
      <c r="AT908" s="203" t="s">
        <v>348</v>
      </c>
      <c r="AU908" s="203" t="s">
        <v>96</v>
      </c>
      <c r="AV908" s="13" t="s">
        <v>96</v>
      </c>
      <c r="AW908" s="13" t="s">
        <v>4</v>
      </c>
      <c r="AX908" s="13" t="s">
        <v>83</v>
      </c>
      <c r="AY908" s="203" t="s">
        <v>329</v>
      </c>
    </row>
    <row r="909" spans="1:65" s="13" customFormat="1" ht="22.5">
      <c r="B909" s="201"/>
      <c r="D909" s="202" t="s">
        <v>348</v>
      </c>
      <c r="E909" s="203" t="s">
        <v>1</v>
      </c>
      <c r="F909" s="204" t="s">
        <v>2304</v>
      </c>
      <c r="H909" s="205">
        <v>38.091999999999999</v>
      </c>
      <c r="I909" s="206"/>
      <c r="J909" s="206"/>
      <c r="M909" s="201"/>
      <c r="N909" s="207"/>
      <c r="O909" s="208"/>
      <c r="P909" s="208"/>
      <c r="Q909" s="208"/>
      <c r="R909" s="208"/>
      <c r="S909" s="208"/>
      <c r="T909" s="208"/>
      <c r="U909" s="208"/>
      <c r="V909" s="208"/>
      <c r="W909" s="208"/>
      <c r="X909" s="209"/>
      <c r="AT909" s="203" t="s">
        <v>348</v>
      </c>
      <c r="AU909" s="203" t="s">
        <v>96</v>
      </c>
      <c r="AV909" s="13" t="s">
        <v>96</v>
      </c>
      <c r="AW909" s="13" t="s">
        <v>4</v>
      </c>
      <c r="AX909" s="13" t="s">
        <v>83</v>
      </c>
      <c r="AY909" s="203" t="s">
        <v>329</v>
      </c>
    </row>
    <row r="910" spans="1:65" s="14" customFormat="1" ht="11.25">
      <c r="B910" s="210"/>
      <c r="D910" s="202" t="s">
        <v>348</v>
      </c>
      <c r="E910" s="211" t="s">
        <v>1</v>
      </c>
      <c r="F910" s="212" t="s">
        <v>2305</v>
      </c>
      <c r="H910" s="211" t="s">
        <v>1</v>
      </c>
      <c r="I910" s="213"/>
      <c r="J910" s="213"/>
      <c r="M910" s="210"/>
      <c r="N910" s="214"/>
      <c r="O910" s="215"/>
      <c r="P910" s="215"/>
      <c r="Q910" s="215"/>
      <c r="R910" s="215"/>
      <c r="S910" s="215"/>
      <c r="T910" s="215"/>
      <c r="U910" s="215"/>
      <c r="V910" s="215"/>
      <c r="W910" s="215"/>
      <c r="X910" s="216"/>
      <c r="AT910" s="211" t="s">
        <v>348</v>
      </c>
      <c r="AU910" s="211" t="s">
        <v>96</v>
      </c>
      <c r="AV910" s="14" t="s">
        <v>90</v>
      </c>
      <c r="AW910" s="14" t="s">
        <v>4</v>
      </c>
      <c r="AX910" s="14" t="s">
        <v>83</v>
      </c>
      <c r="AY910" s="211" t="s">
        <v>329</v>
      </c>
    </row>
    <row r="911" spans="1:65" s="13" customFormat="1" ht="11.25">
      <c r="B911" s="201"/>
      <c r="D911" s="202" t="s">
        <v>348</v>
      </c>
      <c r="E911" s="203" t="s">
        <v>1</v>
      </c>
      <c r="F911" s="204" t="s">
        <v>2306</v>
      </c>
      <c r="H911" s="205">
        <v>19.526</v>
      </c>
      <c r="I911" s="206"/>
      <c r="J911" s="206"/>
      <c r="M911" s="201"/>
      <c r="N911" s="207"/>
      <c r="O911" s="208"/>
      <c r="P911" s="208"/>
      <c r="Q911" s="208"/>
      <c r="R911" s="208"/>
      <c r="S911" s="208"/>
      <c r="T911" s="208"/>
      <c r="U911" s="208"/>
      <c r="V911" s="208"/>
      <c r="W911" s="208"/>
      <c r="X911" s="209"/>
      <c r="AT911" s="203" t="s">
        <v>348</v>
      </c>
      <c r="AU911" s="203" t="s">
        <v>96</v>
      </c>
      <c r="AV911" s="13" t="s">
        <v>96</v>
      </c>
      <c r="AW911" s="13" t="s">
        <v>4</v>
      </c>
      <c r="AX911" s="13" t="s">
        <v>83</v>
      </c>
      <c r="AY911" s="203" t="s">
        <v>329</v>
      </c>
    </row>
    <row r="912" spans="1:65" s="13" customFormat="1" ht="11.25">
      <c r="B912" s="201"/>
      <c r="D912" s="202" t="s">
        <v>348</v>
      </c>
      <c r="E912" s="203" t="s">
        <v>1</v>
      </c>
      <c r="F912" s="204" t="s">
        <v>2307</v>
      </c>
      <c r="H912" s="205">
        <v>17.940000000000001</v>
      </c>
      <c r="I912" s="206"/>
      <c r="J912" s="206"/>
      <c r="M912" s="201"/>
      <c r="N912" s="207"/>
      <c r="O912" s="208"/>
      <c r="P912" s="208"/>
      <c r="Q912" s="208"/>
      <c r="R912" s="208"/>
      <c r="S912" s="208"/>
      <c r="T912" s="208"/>
      <c r="U912" s="208"/>
      <c r="V912" s="208"/>
      <c r="W912" s="208"/>
      <c r="X912" s="209"/>
      <c r="AT912" s="203" t="s">
        <v>348</v>
      </c>
      <c r="AU912" s="203" t="s">
        <v>96</v>
      </c>
      <c r="AV912" s="13" t="s">
        <v>96</v>
      </c>
      <c r="AW912" s="13" t="s">
        <v>4</v>
      </c>
      <c r="AX912" s="13" t="s">
        <v>83</v>
      </c>
      <c r="AY912" s="203" t="s">
        <v>329</v>
      </c>
    </row>
    <row r="913" spans="2:51" s="13" customFormat="1" ht="11.25">
      <c r="B913" s="201"/>
      <c r="D913" s="202" t="s">
        <v>348</v>
      </c>
      <c r="E913" s="203" t="s">
        <v>1</v>
      </c>
      <c r="F913" s="204" t="s">
        <v>2308</v>
      </c>
      <c r="H913" s="205">
        <v>19.82</v>
      </c>
      <c r="I913" s="206"/>
      <c r="J913" s="206"/>
      <c r="M913" s="201"/>
      <c r="N913" s="207"/>
      <c r="O913" s="208"/>
      <c r="P913" s="208"/>
      <c r="Q913" s="208"/>
      <c r="R913" s="208"/>
      <c r="S913" s="208"/>
      <c r="T913" s="208"/>
      <c r="U913" s="208"/>
      <c r="V913" s="208"/>
      <c r="W913" s="208"/>
      <c r="X913" s="209"/>
      <c r="AT913" s="203" t="s">
        <v>348</v>
      </c>
      <c r="AU913" s="203" t="s">
        <v>96</v>
      </c>
      <c r="AV913" s="13" t="s">
        <v>96</v>
      </c>
      <c r="AW913" s="13" t="s">
        <v>4</v>
      </c>
      <c r="AX913" s="13" t="s">
        <v>83</v>
      </c>
      <c r="AY913" s="203" t="s">
        <v>329</v>
      </c>
    </row>
    <row r="914" spans="2:51" s="13" customFormat="1" ht="11.25">
      <c r="B914" s="201"/>
      <c r="D914" s="202" t="s">
        <v>348</v>
      </c>
      <c r="E914" s="203" t="s">
        <v>1</v>
      </c>
      <c r="F914" s="204" t="s">
        <v>2309</v>
      </c>
      <c r="H914" s="205">
        <v>15.21</v>
      </c>
      <c r="I914" s="206"/>
      <c r="J914" s="206"/>
      <c r="M914" s="201"/>
      <c r="N914" s="207"/>
      <c r="O914" s="208"/>
      <c r="P914" s="208"/>
      <c r="Q914" s="208"/>
      <c r="R914" s="208"/>
      <c r="S914" s="208"/>
      <c r="T914" s="208"/>
      <c r="U914" s="208"/>
      <c r="V914" s="208"/>
      <c r="W914" s="208"/>
      <c r="X914" s="209"/>
      <c r="AT914" s="203" t="s">
        <v>348</v>
      </c>
      <c r="AU914" s="203" t="s">
        <v>96</v>
      </c>
      <c r="AV914" s="13" t="s">
        <v>96</v>
      </c>
      <c r="AW914" s="13" t="s">
        <v>4</v>
      </c>
      <c r="AX914" s="13" t="s">
        <v>83</v>
      </c>
      <c r="AY914" s="203" t="s">
        <v>329</v>
      </c>
    </row>
    <row r="915" spans="2:51" s="13" customFormat="1" ht="11.25">
      <c r="B915" s="201"/>
      <c r="D915" s="202" t="s">
        <v>348</v>
      </c>
      <c r="E915" s="203" t="s">
        <v>1</v>
      </c>
      <c r="F915" s="204" t="s">
        <v>2310</v>
      </c>
      <c r="H915" s="205">
        <v>12.025</v>
      </c>
      <c r="I915" s="206"/>
      <c r="J915" s="206"/>
      <c r="M915" s="201"/>
      <c r="N915" s="207"/>
      <c r="O915" s="208"/>
      <c r="P915" s="208"/>
      <c r="Q915" s="208"/>
      <c r="R915" s="208"/>
      <c r="S915" s="208"/>
      <c r="T915" s="208"/>
      <c r="U915" s="208"/>
      <c r="V915" s="208"/>
      <c r="W915" s="208"/>
      <c r="X915" s="209"/>
      <c r="AT915" s="203" t="s">
        <v>348</v>
      </c>
      <c r="AU915" s="203" t="s">
        <v>96</v>
      </c>
      <c r="AV915" s="13" t="s">
        <v>96</v>
      </c>
      <c r="AW915" s="13" t="s">
        <v>4</v>
      </c>
      <c r="AX915" s="13" t="s">
        <v>83</v>
      </c>
      <c r="AY915" s="203" t="s">
        <v>329</v>
      </c>
    </row>
    <row r="916" spans="2:51" s="13" customFormat="1" ht="11.25">
      <c r="B916" s="201"/>
      <c r="D916" s="202" t="s">
        <v>348</v>
      </c>
      <c r="E916" s="203" t="s">
        <v>1</v>
      </c>
      <c r="F916" s="204" t="s">
        <v>2311</v>
      </c>
      <c r="H916" s="205">
        <v>17.940000000000001</v>
      </c>
      <c r="I916" s="206"/>
      <c r="J916" s="206"/>
      <c r="M916" s="201"/>
      <c r="N916" s="207"/>
      <c r="O916" s="208"/>
      <c r="P916" s="208"/>
      <c r="Q916" s="208"/>
      <c r="R916" s="208"/>
      <c r="S916" s="208"/>
      <c r="T916" s="208"/>
      <c r="U916" s="208"/>
      <c r="V916" s="208"/>
      <c r="W916" s="208"/>
      <c r="X916" s="209"/>
      <c r="AT916" s="203" t="s">
        <v>348</v>
      </c>
      <c r="AU916" s="203" t="s">
        <v>96</v>
      </c>
      <c r="AV916" s="13" t="s">
        <v>96</v>
      </c>
      <c r="AW916" s="13" t="s">
        <v>4</v>
      </c>
      <c r="AX916" s="13" t="s">
        <v>83</v>
      </c>
      <c r="AY916" s="203" t="s">
        <v>329</v>
      </c>
    </row>
    <row r="917" spans="2:51" s="13" customFormat="1" ht="11.25">
      <c r="B917" s="201"/>
      <c r="D917" s="202" t="s">
        <v>348</v>
      </c>
      <c r="E917" s="203" t="s">
        <v>1</v>
      </c>
      <c r="F917" s="204" t="s">
        <v>2312</v>
      </c>
      <c r="H917" s="205">
        <v>15.925000000000001</v>
      </c>
      <c r="I917" s="206"/>
      <c r="J917" s="206"/>
      <c r="M917" s="201"/>
      <c r="N917" s="207"/>
      <c r="O917" s="208"/>
      <c r="P917" s="208"/>
      <c r="Q917" s="208"/>
      <c r="R917" s="208"/>
      <c r="S917" s="208"/>
      <c r="T917" s="208"/>
      <c r="U917" s="208"/>
      <c r="V917" s="208"/>
      <c r="W917" s="208"/>
      <c r="X917" s="209"/>
      <c r="AT917" s="203" t="s">
        <v>348</v>
      </c>
      <c r="AU917" s="203" t="s">
        <v>96</v>
      </c>
      <c r="AV917" s="13" t="s">
        <v>96</v>
      </c>
      <c r="AW917" s="13" t="s">
        <v>4</v>
      </c>
      <c r="AX917" s="13" t="s">
        <v>83</v>
      </c>
      <c r="AY917" s="203" t="s">
        <v>329</v>
      </c>
    </row>
    <row r="918" spans="2:51" s="13" customFormat="1" ht="11.25">
      <c r="B918" s="201"/>
      <c r="D918" s="202" t="s">
        <v>348</v>
      </c>
      <c r="E918" s="203" t="s">
        <v>1</v>
      </c>
      <c r="F918" s="204" t="s">
        <v>2313</v>
      </c>
      <c r="H918" s="205">
        <v>13.99</v>
      </c>
      <c r="I918" s="206"/>
      <c r="J918" s="206"/>
      <c r="M918" s="201"/>
      <c r="N918" s="207"/>
      <c r="O918" s="208"/>
      <c r="P918" s="208"/>
      <c r="Q918" s="208"/>
      <c r="R918" s="208"/>
      <c r="S918" s="208"/>
      <c r="T918" s="208"/>
      <c r="U918" s="208"/>
      <c r="V918" s="208"/>
      <c r="W918" s="208"/>
      <c r="X918" s="209"/>
      <c r="AT918" s="203" t="s">
        <v>348</v>
      </c>
      <c r="AU918" s="203" t="s">
        <v>96</v>
      </c>
      <c r="AV918" s="13" t="s">
        <v>96</v>
      </c>
      <c r="AW918" s="13" t="s">
        <v>4</v>
      </c>
      <c r="AX918" s="13" t="s">
        <v>83</v>
      </c>
      <c r="AY918" s="203" t="s">
        <v>329</v>
      </c>
    </row>
    <row r="919" spans="2:51" s="13" customFormat="1" ht="11.25">
      <c r="B919" s="201"/>
      <c r="D919" s="202" t="s">
        <v>348</v>
      </c>
      <c r="E919" s="203" t="s">
        <v>1</v>
      </c>
      <c r="F919" s="204" t="s">
        <v>2314</v>
      </c>
      <c r="H919" s="205">
        <v>10.92</v>
      </c>
      <c r="I919" s="206"/>
      <c r="J919" s="206"/>
      <c r="M919" s="201"/>
      <c r="N919" s="207"/>
      <c r="O919" s="208"/>
      <c r="P919" s="208"/>
      <c r="Q919" s="208"/>
      <c r="R919" s="208"/>
      <c r="S919" s="208"/>
      <c r="T919" s="208"/>
      <c r="U919" s="208"/>
      <c r="V919" s="208"/>
      <c r="W919" s="208"/>
      <c r="X919" s="209"/>
      <c r="AT919" s="203" t="s">
        <v>348</v>
      </c>
      <c r="AU919" s="203" t="s">
        <v>96</v>
      </c>
      <c r="AV919" s="13" t="s">
        <v>96</v>
      </c>
      <c r="AW919" s="13" t="s">
        <v>4</v>
      </c>
      <c r="AX919" s="13" t="s">
        <v>83</v>
      </c>
      <c r="AY919" s="203" t="s">
        <v>329</v>
      </c>
    </row>
    <row r="920" spans="2:51" s="13" customFormat="1" ht="11.25">
      <c r="B920" s="201"/>
      <c r="D920" s="202" t="s">
        <v>348</v>
      </c>
      <c r="E920" s="203" t="s">
        <v>1</v>
      </c>
      <c r="F920" s="204" t="s">
        <v>2315</v>
      </c>
      <c r="H920" s="205">
        <v>14.092000000000001</v>
      </c>
      <c r="I920" s="206"/>
      <c r="J920" s="206"/>
      <c r="M920" s="201"/>
      <c r="N920" s="207"/>
      <c r="O920" s="208"/>
      <c r="P920" s="208"/>
      <c r="Q920" s="208"/>
      <c r="R920" s="208"/>
      <c r="S920" s="208"/>
      <c r="T920" s="208"/>
      <c r="U920" s="208"/>
      <c r="V920" s="208"/>
      <c r="W920" s="208"/>
      <c r="X920" s="209"/>
      <c r="AT920" s="203" t="s">
        <v>348</v>
      </c>
      <c r="AU920" s="203" t="s">
        <v>96</v>
      </c>
      <c r="AV920" s="13" t="s">
        <v>96</v>
      </c>
      <c r="AW920" s="13" t="s">
        <v>4</v>
      </c>
      <c r="AX920" s="13" t="s">
        <v>83</v>
      </c>
      <c r="AY920" s="203" t="s">
        <v>329</v>
      </c>
    </row>
    <row r="921" spans="2:51" s="13" customFormat="1" ht="11.25">
      <c r="B921" s="201"/>
      <c r="D921" s="202" t="s">
        <v>348</v>
      </c>
      <c r="E921" s="203" t="s">
        <v>1</v>
      </c>
      <c r="F921" s="204" t="s">
        <v>2316</v>
      </c>
      <c r="H921" s="205">
        <v>12.948</v>
      </c>
      <c r="I921" s="206"/>
      <c r="J921" s="206"/>
      <c r="M921" s="201"/>
      <c r="N921" s="207"/>
      <c r="O921" s="208"/>
      <c r="P921" s="208"/>
      <c r="Q921" s="208"/>
      <c r="R921" s="208"/>
      <c r="S921" s="208"/>
      <c r="T921" s="208"/>
      <c r="U921" s="208"/>
      <c r="V921" s="208"/>
      <c r="W921" s="208"/>
      <c r="X921" s="209"/>
      <c r="AT921" s="203" t="s">
        <v>348</v>
      </c>
      <c r="AU921" s="203" t="s">
        <v>96</v>
      </c>
      <c r="AV921" s="13" t="s">
        <v>96</v>
      </c>
      <c r="AW921" s="13" t="s">
        <v>4</v>
      </c>
      <c r="AX921" s="13" t="s">
        <v>83</v>
      </c>
      <c r="AY921" s="203" t="s">
        <v>329</v>
      </c>
    </row>
    <row r="922" spans="2:51" s="13" customFormat="1" ht="11.25">
      <c r="B922" s="201"/>
      <c r="D922" s="202" t="s">
        <v>348</v>
      </c>
      <c r="E922" s="203" t="s">
        <v>1</v>
      </c>
      <c r="F922" s="204" t="s">
        <v>2317</v>
      </c>
      <c r="H922" s="205">
        <v>15.786</v>
      </c>
      <c r="I922" s="206"/>
      <c r="J922" s="206"/>
      <c r="M922" s="201"/>
      <c r="N922" s="207"/>
      <c r="O922" s="208"/>
      <c r="P922" s="208"/>
      <c r="Q922" s="208"/>
      <c r="R922" s="208"/>
      <c r="S922" s="208"/>
      <c r="T922" s="208"/>
      <c r="U922" s="208"/>
      <c r="V922" s="208"/>
      <c r="W922" s="208"/>
      <c r="X922" s="209"/>
      <c r="AT922" s="203" t="s">
        <v>348</v>
      </c>
      <c r="AU922" s="203" t="s">
        <v>96</v>
      </c>
      <c r="AV922" s="13" t="s">
        <v>96</v>
      </c>
      <c r="AW922" s="13" t="s">
        <v>4</v>
      </c>
      <c r="AX922" s="13" t="s">
        <v>83</v>
      </c>
      <c r="AY922" s="203" t="s">
        <v>329</v>
      </c>
    </row>
    <row r="923" spans="2:51" s="13" customFormat="1" ht="11.25">
      <c r="B923" s="201"/>
      <c r="D923" s="202" t="s">
        <v>348</v>
      </c>
      <c r="E923" s="203" t="s">
        <v>1</v>
      </c>
      <c r="F923" s="204" t="s">
        <v>2318</v>
      </c>
      <c r="H923" s="205">
        <v>18.260000000000002</v>
      </c>
      <c r="I923" s="206"/>
      <c r="J923" s="206"/>
      <c r="M923" s="201"/>
      <c r="N923" s="207"/>
      <c r="O923" s="208"/>
      <c r="P923" s="208"/>
      <c r="Q923" s="208"/>
      <c r="R923" s="208"/>
      <c r="S923" s="208"/>
      <c r="T923" s="208"/>
      <c r="U923" s="208"/>
      <c r="V923" s="208"/>
      <c r="W923" s="208"/>
      <c r="X923" s="209"/>
      <c r="AT923" s="203" t="s">
        <v>348</v>
      </c>
      <c r="AU923" s="203" t="s">
        <v>96</v>
      </c>
      <c r="AV923" s="13" t="s">
        <v>96</v>
      </c>
      <c r="AW923" s="13" t="s">
        <v>4</v>
      </c>
      <c r="AX923" s="13" t="s">
        <v>83</v>
      </c>
      <c r="AY923" s="203" t="s">
        <v>329</v>
      </c>
    </row>
    <row r="924" spans="2:51" s="14" customFormat="1" ht="11.25">
      <c r="B924" s="210"/>
      <c r="D924" s="202" t="s">
        <v>348</v>
      </c>
      <c r="E924" s="211" t="s">
        <v>1</v>
      </c>
      <c r="F924" s="212" t="s">
        <v>2319</v>
      </c>
      <c r="H924" s="211" t="s">
        <v>1</v>
      </c>
      <c r="I924" s="213"/>
      <c r="J924" s="213"/>
      <c r="M924" s="210"/>
      <c r="N924" s="214"/>
      <c r="O924" s="215"/>
      <c r="P924" s="215"/>
      <c r="Q924" s="215"/>
      <c r="R924" s="215"/>
      <c r="S924" s="215"/>
      <c r="T924" s="215"/>
      <c r="U924" s="215"/>
      <c r="V924" s="215"/>
      <c r="W924" s="215"/>
      <c r="X924" s="216"/>
      <c r="AT924" s="211" t="s">
        <v>348</v>
      </c>
      <c r="AU924" s="211" t="s">
        <v>96</v>
      </c>
      <c r="AV924" s="14" t="s">
        <v>90</v>
      </c>
      <c r="AW924" s="14" t="s">
        <v>4</v>
      </c>
      <c r="AX924" s="14" t="s">
        <v>83</v>
      </c>
      <c r="AY924" s="211" t="s">
        <v>329</v>
      </c>
    </row>
    <row r="925" spans="2:51" s="13" customFormat="1" ht="33.75">
      <c r="B925" s="201"/>
      <c r="D925" s="202" t="s">
        <v>348</v>
      </c>
      <c r="E925" s="203" t="s">
        <v>1</v>
      </c>
      <c r="F925" s="204" t="s">
        <v>2320</v>
      </c>
      <c r="H925" s="205">
        <v>78.59</v>
      </c>
      <c r="I925" s="206"/>
      <c r="J925" s="206"/>
      <c r="M925" s="201"/>
      <c r="N925" s="207"/>
      <c r="O925" s="208"/>
      <c r="P925" s="208"/>
      <c r="Q925" s="208"/>
      <c r="R925" s="208"/>
      <c r="S925" s="208"/>
      <c r="T925" s="208"/>
      <c r="U925" s="208"/>
      <c r="V925" s="208"/>
      <c r="W925" s="208"/>
      <c r="X925" s="209"/>
      <c r="AT925" s="203" t="s">
        <v>348</v>
      </c>
      <c r="AU925" s="203" t="s">
        <v>96</v>
      </c>
      <c r="AV925" s="13" t="s">
        <v>96</v>
      </c>
      <c r="AW925" s="13" t="s">
        <v>4</v>
      </c>
      <c r="AX925" s="13" t="s">
        <v>83</v>
      </c>
      <c r="AY925" s="203" t="s">
        <v>329</v>
      </c>
    </row>
    <row r="926" spans="2:51" s="13" customFormat="1" ht="11.25">
      <c r="B926" s="201"/>
      <c r="D926" s="202" t="s">
        <v>348</v>
      </c>
      <c r="E926" s="203" t="s">
        <v>1</v>
      </c>
      <c r="F926" s="204" t="s">
        <v>2321</v>
      </c>
      <c r="H926" s="205">
        <v>5.9539999999999997</v>
      </c>
      <c r="I926" s="206"/>
      <c r="J926" s="206"/>
      <c r="M926" s="201"/>
      <c r="N926" s="207"/>
      <c r="O926" s="208"/>
      <c r="P926" s="208"/>
      <c r="Q926" s="208"/>
      <c r="R926" s="208"/>
      <c r="S926" s="208"/>
      <c r="T926" s="208"/>
      <c r="U926" s="208"/>
      <c r="V926" s="208"/>
      <c r="W926" s="208"/>
      <c r="X926" s="209"/>
      <c r="AT926" s="203" t="s">
        <v>348</v>
      </c>
      <c r="AU926" s="203" t="s">
        <v>96</v>
      </c>
      <c r="AV926" s="13" t="s">
        <v>96</v>
      </c>
      <c r="AW926" s="13" t="s">
        <v>4</v>
      </c>
      <c r="AX926" s="13" t="s">
        <v>83</v>
      </c>
      <c r="AY926" s="203" t="s">
        <v>329</v>
      </c>
    </row>
    <row r="927" spans="2:51" s="13" customFormat="1" ht="22.5">
      <c r="B927" s="201"/>
      <c r="D927" s="202" t="s">
        <v>348</v>
      </c>
      <c r="E927" s="203" t="s">
        <v>1</v>
      </c>
      <c r="F927" s="204" t="s">
        <v>2322</v>
      </c>
      <c r="H927" s="205">
        <v>42.533000000000001</v>
      </c>
      <c r="I927" s="206"/>
      <c r="J927" s="206"/>
      <c r="M927" s="201"/>
      <c r="N927" s="207"/>
      <c r="O927" s="208"/>
      <c r="P927" s="208"/>
      <c r="Q927" s="208"/>
      <c r="R927" s="208"/>
      <c r="S927" s="208"/>
      <c r="T927" s="208"/>
      <c r="U927" s="208"/>
      <c r="V927" s="208"/>
      <c r="W927" s="208"/>
      <c r="X927" s="209"/>
      <c r="AT927" s="203" t="s">
        <v>348</v>
      </c>
      <c r="AU927" s="203" t="s">
        <v>96</v>
      </c>
      <c r="AV927" s="13" t="s">
        <v>96</v>
      </c>
      <c r="AW927" s="13" t="s">
        <v>4</v>
      </c>
      <c r="AX927" s="13" t="s">
        <v>83</v>
      </c>
      <c r="AY927" s="203" t="s">
        <v>329</v>
      </c>
    </row>
    <row r="928" spans="2:51" s="13" customFormat="1" ht="11.25">
      <c r="B928" s="201"/>
      <c r="D928" s="202" t="s">
        <v>348</v>
      </c>
      <c r="E928" s="203" t="s">
        <v>1</v>
      </c>
      <c r="F928" s="204" t="s">
        <v>2323</v>
      </c>
      <c r="H928" s="205">
        <v>41.66</v>
      </c>
      <c r="I928" s="206"/>
      <c r="J928" s="206"/>
      <c r="M928" s="201"/>
      <c r="N928" s="207"/>
      <c r="O928" s="208"/>
      <c r="P928" s="208"/>
      <c r="Q928" s="208"/>
      <c r="R928" s="208"/>
      <c r="S928" s="208"/>
      <c r="T928" s="208"/>
      <c r="U928" s="208"/>
      <c r="V928" s="208"/>
      <c r="W928" s="208"/>
      <c r="X928" s="209"/>
      <c r="AT928" s="203" t="s">
        <v>348</v>
      </c>
      <c r="AU928" s="203" t="s">
        <v>96</v>
      </c>
      <c r="AV928" s="13" t="s">
        <v>96</v>
      </c>
      <c r="AW928" s="13" t="s">
        <v>4</v>
      </c>
      <c r="AX928" s="13" t="s">
        <v>83</v>
      </c>
      <c r="AY928" s="203" t="s">
        <v>329</v>
      </c>
    </row>
    <row r="929" spans="2:51" s="13" customFormat="1" ht="11.25">
      <c r="B929" s="201"/>
      <c r="D929" s="202" t="s">
        <v>348</v>
      </c>
      <c r="E929" s="203" t="s">
        <v>1</v>
      </c>
      <c r="F929" s="204" t="s">
        <v>2324</v>
      </c>
      <c r="H929" s="205">
        <v>7.2</v>
      </c>
      <c r="I929" s="206"/>
      <c r="J929" s="206"/>
      <c r="M929" s="201"/>
      <c r="N929" s="207"/>
      <c r="O929" s="208"/>
      <c r="P929" s="208"/>
      <c r="Q929" s="208"/>
      <c r="R929" s="208"/>
      <c r="S929" s="208"/>
      <c r="T929" s="208"/>
      <c r="U929" s="208"/>
      <c r="V929" s="208"/>
      <c r="W929" s="208"/>
      <c r="X929" s="209"/>
      <c r="AT929" s="203" t="s">
        <v>348</v>
      </c>
      <c r="AU929" s="203" t="s">
        <v>96</v>
      </c>
      <c r="AV929" s="13" t="s">
        <v>96</v>
      </c>
      <c r="AW929" s="13" t="s">
        <v>4</v>
      </c>
      <c r="AX929" s="13" t="s">
        <v>83</v>
      </c>
      <c r="AY929" s="203" t="s">
        <v>329</v>
      </c>
    </row>
    <row r="930" spans="2:51" s="14" customFormat="1" ht="11.25">
      <c r="B930" s="210"/>
      <c r="D930" s="202" t="s">
        <v>348</v>
      </c>
      <c r="E930" s="211" t="s">
        <v>1</v>
      </c>
      <c r="F930" s="212" t="s">
        <v>2325</v>
      </c>
      <c r="H930" s="211" t="s">
        <v>1</v>
      </c>
      <c r="I930" s="213"/>
      <c r="J930" s="213"/>
      <c r="M930" s="210"/>
      <c r="N930" s="214"/>
      <c r="O930" s="215"/>
      <c r="P930" s="215"/>
      <c r="Q930" s="215"/>
      <c r="R930" s="215"/>
      <c r="S930" s="215"/>
      <c r="T930" s="215"/>
      <c r="U930" s="215"/>
      <c r="V930" s="215"/>
      <c r="W930" s="215"/>
      <c r="X930" s="216"/>
      <c r="AT930" s="211" t="s">
        <v>348</v>
      </c>
      <c r="AU930" s="211" t="s">
        <v>96</v>
      </c>
      <c r="AV930" s="14" t="s">
        <v>90</v>
      </c>
      <c r="AW930" s="14" t="s">
        <v>4</v>
      </c>
      <c r="AX930" s="14" t="s">
        <v>83</v>
      </c>
      <c r="AY930" s="211" t="s">
        <v>329</v>
      </c>
    </row>
    <row r="931" spans="2:51" s="13" customFormat="1" ht="11.25">
      <c r="B931" s="201"/>
      <c r="D931" s="202" t="s">
        <v>348</v>
      </c>
      <c r="E931" s="203" t="s">
        <v>1</v>
      </c>
      <c r="F931" s="204" t="s">
        <v>2326</v>
      </c>
      <c r="H931" s="205">
        <v>6.48</v>
      </c>
      <c r="I931" s="206"/>
      <c r="J931" s="206"/>
      <c r="M931" s="201"/>
      <c r="N931" s="207"/>
      <c r="O931" s="208"/>
      <c r="P931" s="208"/>
      <c r="Q931" s="208"/>
      <c r="R931" s="208"/>
      <c r="S931" s="208"/>
      <c r="T931" s="208"/>
      <c r="U931" s="208"/>
      <c r="V931" s="208"/>
      <c r="W931" s="208"/>
      <c r="X931" s="209"/>
      <c r="AT931" s="203" t="s">
        <v>348</v>
      </c>
      <c r="AU931" s="203" t="s">
        <v>96</v>
      </c>
      <c r="AV931" s="13" t="s">
        <v>96</v>
      </c>
      <c r="AW931" s="13" t="s">
        <v>4</v>
      </c>
      <c r="AX931" s="13" t="s">
        <v>83</v>
      </c>
      <c r="AY931" s="203" t="s">
        <v>329</v>
      </c>
    </row>
    <row r="932" spans="2:51" s="13" customFormat="1" ht="11.25">
      <c r="B932" s="201"/>
      <c r="D932" s="202" t="s">
        <v>348</v>
      </c>
      <c r="E932" s="203" t="s">
        <v>1</v>
      </c>
      <c r="F932" s="204" t="s">
        <v>2327</v>
      </c>
      <c r="H932" s="205">
        <v>4.2679999999999998</v>
      </c>
      <c r="I932" s="206"/>
      <c r="J932" s="206"/>
      <c r="M932" s="201"/>
      <c r="N932" s="207"/>
      <c r="O932" s="208"/>
      <c r="P932" s="208"/>
      <c r="Q932" s="208"/>
      <c r="R932" s="208"/>
      <c r="S932" s="208"/>
      <c r="T932" s="208"/>
      <c r="U932" s="208"/>
      <c r="V932" s="208"/>
      <c r="W932" s="208"/>
      <c r="X932" s="209"/>
      <c r="AT932" s="203" t="s">
        <v>348</v>
      </c>
      <c r="AU932" s="203" t="s">
        <v>96</v>
      </c>
      <c r="AV932" s="13" t="s">
        <v>96</v>
      </c>
      <c r="AW932" s="13" t="s">
        <v>4</v>
      </c>
      <c r="AX932" s="13" t="s">
        <v>83</v>
      </c>
      <c r="AY932" s="203" t="s">
        <v>329</v>
      </c>
    </row>
    <row r="933" spans="2:51" s="13" customFormat="1" ht="11.25">
      <c r="B933" s="201"/>
      <c r="D933" s="202" t="s">
        <v>348</v>
      </c>
      <c r="E933" s="203" t="s">
        <v>1</v>
      </c>
      <c r="F933" s="204" t="s">
        <v>2328</v>
      </c>
      <c r="H933" s="205">
        <v>15.42</v>
      </c>
      <c r="I933" s="206"/>
      <c r="J933" s="206"/>
      <c r="M933" s="201"/>
      <c r="N933" s="207"/>
      <c r="O933" s="208"/>
      <c r="P933" s="208"/>
      <c r="Q933" s="208"/>
      <c r="R933" s="208"/>
      <c r="S933" s="208"/>
      <c r="T933" s="208"/>
      <c r="U933" s="208"/>
      <c r="V933" s="208"/>
      <c r="W933" s="208"/>
      <c r="X933" s="209"/>
      <c r="AT933" s="203" t="s">
        <v>348</v>
      </c>
      <c r="AU933" s="203" t="s">
        <v>96</v>
      </c>
      <c r="AV933" s="13" t="s">
        <v>96</v>
      </c>
      <c r="AW933" s="13" t="s">
        <v>4</v>
      </c>
      <c r="AX933" s="13" t="s">
        <v>83</v>
      </c>
      <c r="AY933" s="203" t="s">
        <v>329</v>
      </c>
    </row>
    <row r="934" spans="2:51" s="13" customFormat="1" ht="11.25">
      <c r="B934" s="201"/>
      <c r="D934" s="202" t="s">
        <v>348</v>
      </c>
      <c r="E934" s="203" t="s">
        <v>1</v>
      </c>
      <c r="F934" s="204" t="s">
        <v>2329</v>
      </c>
      <c r="H934" s="205">
        <v>3</v>
      </c>
      <c r="I934" s="206"/>
      <c r="J934" s="206"/>
      <c r="M934" s="201"/>
      <c r="N934" s="207"/>
      <c r="O934" s="208"/>
      <c r="P934" s="208"/>
      <c r="Q934" s="208"/>
      <c r="R934" s="208"/>
      <c r="S934" s="208"/>
      <c r="T934" s="208"/>
      <c r="U934" s="208"/>
      <c r="V934" s="208"/>
      <c r="W934" s="208"/>
      <c r="X934" s="209"/>
      <c r="AT934" s="203" t="s">
        <v>348</v>
      </c>
      <c r="AU934" s="203" t="s">
        <v>96</v>
      </c>
      <c r="AV934" s="13" t="s">
        <v>96</v>
      </c>
      <c r="AW934" s="13" t="s">
        <v>4</v>
      </c>
      <c r="AX934" s="13" t="s">
        <v>83</v>
      </c>
      <c r="AY934" s="203" t="s">
        <v>329</v>
      </c>
    </row>
    <row r="935" spans="2:51" s="13" customFormat="1" ht="11.25">
      <c r="B935" s="201"/>
      <c r="D935" s="202" t="s">
        <v>348</v>
      </c>
      <c r="E935" s="203" t="s">
        <v>1</v>
      </c>
      <c r="F935" s="204" t="s">
        <v>2330</v>
      </c>
      <c r="H935" s="205">
        <v>7.56</v>
      </c>
      <c r="I935" s="206"/>
      <c r="J935" s="206"/>
      <c r="M935" s="201"/>
      <c r="N935" s="207"/>
      <c r="O935" s="208"/>
      <c r="P935" s="208"/>
      <c r="Q935" s="208"/>
      <c r="R935" s="208"/>
      <c r="S935" s="208"/>
      <c r="T935" s="208"/>
      <c r="U935" s="208"/>
      <c r="V935" s="208"/>
      <c r="W935" s="208"/>
      <c r="X935" s="209"/>
      <c r="AT935" s="203" t="s">
        <v>348</v>
      </c>
      <c r="AU935" s="203" t="s">
        <v>96</v>
      </c>
      <c r="AV935" s="13" t="s">
        <v>96</v>
      </c>
      <c r="AW935" s="13" t="s">
        <v>4</v>
      </c>
      <c r="AX935" s="13" t="s">
        <v>83</v>
      </c>
      <c r="AY935" s="203" t="s">
        <v>329</v>
      </c>
    </row>
    <row r="936" spans="2:51" s="13" customFormat="1" ht="11.25">
      <c r="B936" s="201"/>
      <c r="D936" s="202" t="s">
        <v>348</v>
      </c>
      <c r="E936" s="203" t="s">
        <v>1</v>
      </c>
      <c r="F936" s="204" t="s">
        <v>2331</v>
      </c>
      <c r="H936" s="205">
        <v>12.15</v>
      </c>
      <c r="I936" s="206"/>
      <c r="J936" s="206"/>
      <c r="M936" s="201"/>
      <c r="N936" s="207"/>
      <c r="O936" s="208"/>
      <c r="P936" s="208"/>
      <c r="Q936" s="208"/>
      <c r="R936" s="208"/>
      <c r="S936" s="208"/>
      <c r="T936" s="208"/>
      <c r="U936" s="208"/>
      <c r="V936" s="208"/>
      <c r="W936" s="208"/>
      <c r="X936" s="209"/>
      <c r="AT936" s="203" t="s">
        <v>348</v>
      </c>
      <c r="AU936" s="203" t="s">
        <v>96</v>
      </c>
      <c r="AV936" s="13" t="s">
        <v>96</v>
      </c>
      <c r="AW936" s="13" t="s">
        <v>4</v>
      </c>
      <c r="AX936" s="13" t="s">
        <v>83</v>
      </c>
      <c r="AY936" s="203" t="s">
        <v>329</v>
      </c>
    </row>
    <row r="937" spans="2:51" s="13" customFormat="1" ht="11.25">
      <c r="B937" s="201"/>
      <c r="D937" s="202" t="s">
        <v>348</v>
      </c>
      <c r="E937" s="203" t="s">
        <v>1</v>
      </c>
      <c r="F937" s="204" t="s">
        <v>2332</v>
      </c>
      <c r="H937" s="205">
        <v>22.2</v>
      </c>
      <c r="I937" s="206"/>
      <c r="J937" s="206"/>
      <c r="M937" s="201"/>
      <c r="N937" s="207"/>
      <c r="O937" s="208"/>
      <c r="P937" s="208"/>
      <c r="Q937" s="208"/>
      <c r="R937" s="208"/>
      <c r="S937" s="208"/>
      <c r="T937" s="208"/>
      <c r="U937" s="208"/>
      <c r="V937" s="208"/>
      <c r="W937" s="208"/>
      <c r="X937" s="209"/>
      <c r="AT937" s="203" t="s">
        <v>348</v>
      </c>
      <c r="AU937" s="203" t="s">
        <v>96</v>
      </c>
      <c r="AV937" s="13" t="s">
        <v>96</v>
      </c>
      <c r="AW937" s="13" t="s">
        <v>4</v>
      </c>
      <c r="AX937" s="13" t="s">
        <v>83</v>
      </c>
      <c r="AY937" s="203" t="s">
        <v>329</v>
      </c>
    </row>
    <row r="938" spans="2:51" s="13" customFormat="1" ht="11.25">
      <c r="B938" s="201"/>
      <c r="D938" s="202" t="s">
        <v>348</v>
      </c>
      <c r="E938" s="203" t="s">
        <v>1</v>
      </c>
      <c r="F938" s="204" t="s">
        <v>2333</v>
      </c>
      <c r="H938" s="205">
        <v>8.4</v>
      </c>
      <c r="I938" s="206"/>
      <c r="J938" s="206"/>
      <c r="M938" s="201"/>
      <c r="N938" s="207"/>
      <c r="O938" s="208"/>
      <c r="P938" s="208"/>
      <c r="Q938" s="208"/>
      <c r="R938" s="208"/>
      <c r="S938" s="208"/>
      <c r="T938" s="208"/>
      <c r="U938" s="208"/>
      <c r="V938" s="208"/>
      <c r="W938" s="208"/>
      <c r="X938" s="209"/>
      <c r="AT938" s="203" t="s">
        <v>348</v>
      </c>
      <c r="AU938" s="203" t="s">
        <v>96</v>
      </c>
      <c r="AV938" s="13" t="s">
        <v>96</v>
      </c>
      <c r="AW938" s="13" t="s">
        <v>4</v>
      </c>
      <c r="AX938" s="13" t="s">
        <v>83</v>
      </c>
      <c r="AY938" s="203" t="s">
        <v>329</v>
      </c>
    </row>
    <row r="939" spans="2:51" s="13" customFormat="1" ht="11.25">
      <c r="B939" s="201"/>
      <c r="D939" s="202" t="s">
        <v>348</v>
      </c>
      <c r="E939" s="203" t="s">
        <v>1</v>
      </c>
      <c r="F939" s="204" t="s">
        <v>2334</v>
      </c>
      <c r="H939" s="205">
        <v>19.957999999999998</v>
      </c>
      <c r="I939" s="206"/>
      <c r="J939" s="206"/>
      <c r="M939" s="201"/>
      <c r="N939" s="207"/>
      <c r="O939" s="208"/>
      <c r="P939" s="208"/>
      <c r="Q939" s="208"/>
      <c r="R939" s="208"/>
      <c r="S939" s="208"/>
      <c r="T939" s="208"/>
      <c r="U939" s="208"/>
      <c r="V939" s="208"/>
      <c r="W939" s="208"/>
      <c r="X939" s="209"/>
      <c r="AT939" s="203" t="s">
        <v>348</v>
      </c>
      <c r="AU939" s="203" t="s">
        <v>96</v>
      </c>
      <c r="AV939" s="13" t="s">
        <v>96</v>
      </c>
      <c r="AW939" s="13" t="s">
        <v>4</v>
      </c>
      <c r="AX939" s="13" t="s">
        <v>83</v>
      </c>
      <c r="AY939" s="203" t="s">
        <v>329</v>
      </c>
    </row>
    <row r="940" spans="2:51" s="13" customFormat="1" ht="11.25">
      <c r="B940" s="201"/>
      <c r="D940" s="202" t="s">
        <v>348</v>
      </c>
      <c r="E940" s="203" t="s">
        <v>1</v>
      </c>
      <c r="F940" s="204" t="s">
        <v>2335</v>
      </c>
      <c r="H940" s="205">
        <v>8.6999999999999993</v>
      </c>
      <c r="I940" s="206"/>
      <c r="J940" s="206"/>
      <c r="M940" s="201"/>
      <c r="N940" s="207"/>
      <c r="O940" s="208"/>
      <c r="P940" s="208"/>
      <c r="Q940" s="208"/>
      <c r="R940" s="208"/>
      <c r="S940" s="208"/>
      <c r="T940" s="208"/>
      <c r="U940" s="208"/>
      <c r="V940" s="208"/>
      <c r="W940" s="208"/>
      <c r="X940" s="209"/>
      <c r="AT940" s="203" t="s">
        <v>348</v>
      </c>
      <c r="AU940" s="203" t="s">
        <v>96</v>
      </c>
      <c r="AV940" s="13" t="s">
        <v>96</v>
      </c>
      <c r="AW940" s="13" t="s">
        <v>4</v>
      </c>
      <c r="AX940" s="13" t="s">
        <v>83</v>
      </c>
      <c r="AY940" s="203" t="s">
        <v>329</v>
      </c>
    </row>
    <row r="941" spans="2:51" s="13" customFormat="1" ht="11.25">
      <c r="B941" s="201"/>
      <c r="D941" s="202" t="s">
        <v>348</v>
      </c>
      <c r="E941" s="203" t="s">
        <v>1</v>
      </c>
      <c r="F941" s="204" t="s">
        <v>2336</v>
      </c>
      <c r="H941" s="205">
        <v>13.77</v>
      </c>
      <c r="I941" s="206"/>
      <c r="J941" s="206"/>
      <c r="M941" s="201"/>
      <c r="N941" s="207"/>
      <c r="O941" s="208"/>
      <c r="P941" s="208"/>
      <c r="Q941" s="208"/>
      <c r="R941" s="208"/>
      <c r="S941" s="208"/>
      <c r="T941" s="208"/>
      <c r="U941" s="208"/>
      <c r="V941" s="208"/>
      <c r="W941" s="208"/>
      <c r="X941" s="209"/>
      <c r="AT941" s="203" t="s">
        <v>348</v>
      </c>
      <c r="AU941" s="203" t="s">
        <v>96</v>
      </c>
      <c r="AV941" s="13" t="s">
        <v>96</v>
      </c>
      <c r="AW941" s="13" t="s">
        <v>4</v>
      </c>
      <c r="AX941" s="13" t="s">
        <v>83</v>
      </c>
      <c r="AY941" s="203" t="s">
        <v>329</v>
      </c>
    </row>
    <row r="942" spans="2:51" s="13" customFormat="1" ht="11.25">
      <c r="B942" s="201"/>
      <c r="D942" s="202" t="s">
        <v>348</v>
      </c>
      <c r="E942" s="203" t="s">
        <v>1</v>
      </c>
      <c r="F942" s="204" t="s">
        <v>2337</v>
      </c>
      <c r="H942" s="205">
        <v>9.9</v>
      </c>
      <c r="I942" s="206"/>
      <c r="J942" s="206"/>
      <c r="M942" s="201"/>
      <c r="N942" s="207"/>
      <c r="O942" s="208"/>
      <c r="P942" s="208"/>
      <c r="Q942" s="208"/>
      <c r="R942" s="208"/>
      <c r="S942" s="208"/>
      <c r="T942" s="208"/>
      <c r="U942" s="208"/>
      <c r="V942" s="208"/>
      <c r="W942" s="208"/>
      <c r="X942" s="209"/>
      <c r="AT942" s="203" t="s">
        <v>348</v>
      </c>
      <c r="AU942" s="203" t="s">
        <v>96</v>
      </c>
      <c r="AV942" s="13" t="s">
        <v>96</v>
      </c>
      <c r="AW942" s="13" t="s">
        <v>4</v>
      </c>
      <c r="AX942" s="13" t="s">
        <v>83</v>
      </c>
      <c r="AY942" s="203" t="s">
        <v>329</v>
      </c>
    </row>
    <row r="943" spans="2:51" s="13" customFormat="1" ht="22.5">
      <c r="B943" s="201"/>
      <c r="D943" s="202" t="s">
        <v>348</v>
      </c>
      <c r="E943" s="203" t="s">
        <v>1</v>
      </c>
      <c r="F943" s="204" t="s">
        <v>2338</v>
      </c>
      <c r="H943" s="205">
        <v>21.936</v>
      </c>
      <c r="I943" s="206"/>
      <c r="J943" s="206"/>
      <c r="M943" s="201"/>
      <c r="N943" s="207"/>
      <c r="O943" s="208"/>
      <c r="P943" s="208"/>
      <c r="Q943" s="208"/>
      <c r="R943" s="208"/>
      <c r="S943" s="208"/>
      <c r="T943" s="208"/>
      <c r="U943" s="208"/>
      <c r="V943" s="208"/>
      <c r="W943" s="208"/>
      <c r="X943" s="209"/>
      <c r="AT943" s="203" t="s">
        <v>348</v>
      </c>
      <c r="AU943" s="203" t="s">
        <v>96</v>
      </c>
      <c r="AV943" s="13" t="s">
        <v>96</v>
      </c>
      <c r="AW943" s="13" t="s">
        <v>4</v>
      </c>
      <c r="AX943" s="13" t="s">
        <v>83</v>
      </c>
      <c r="AY943" s="203" t="s">
        <v>329</v>
      </c>
    </row>
    <row r="944" spans="2:51" s="13" customFormat="1" ht="11.25">
      <c r="B944" s="201"/>
      <c r="D944" s="202" t="s">
        <v>348</v>
      </c>
      <c r="E944" s="203" t="s">
        <v>1</v>
      </c>
      <c r="F944" s="204" t="s">
        <v>2339</v>
      </c>
      <c r="H944" s="205">
        <v>0</v>
      </c>
      <c r="I944" s="206"/>
      <c r="J944" s="206"/>
      <c r="M944" s="201"/>
      <c r="N944" s="207"/>
      <c r="O944" s="208"/>
      <c r="P944" s="208"/>
      <c r="Q944" s="208"/>
      <c r="R944" s="208"/>
      <c r="S944" s="208"/>
      <c r="T944" s="208"/>
      <c r="U944" s="208"/>
      <c r="V944" s="208"/>
      <c r="W944" s="208"/>
      <c r="X944" s="209"/>
      <c r="AT944" s="203" t="s">
        <v>348</v>
      </c>
      <c r="AU944" s="203" t="s">
        <v>96</v>
      </c>
      <c r="AV944" s="13" t="s">
        <v>96</v>
      </c>
      <c r="AW944" s="13" t="s">
        <v>4</v>
      </c>
      <c r="AX944" s="13" t="s">
        <v>83</v>
      </c>
      <c r="AY944" s="203" t="s">
        <v>329</v>
      </c>
    </row>
    <row r="945" spans="1:65" s="13" customFormat="1" ht="11.25">
      <c r="B945" s="201"/>
      <c r="D945" s="202" t="s">
        <v>348</v>
      </c>
      <c r="E945" s="203" t="s">
        <v>1</v>
      </c>
      <c r="F945" s="204" t="s">
        <v>2340</v>
      </c>
      <c r="H945" s="205">
        <v>0</v>
      </c>
      <c r="I945" s="206"/>
      <c r="J945" s="206"/>
      <c r="M945" s="201"/>
      <c r="N945" s="207"/>
      <c r="O945" s="208"/>
      <c r="P945" s="208"/>
      <c r="Q945" s="208"/>
      <c r="R945" s="208"/>
      <c r="S945" s="208"/>
      <c r="T945" s="208"/>
      <c r="U945" s="208"/>
      <c r="V945" s="208"/>
      <c r="W945" s="208"/>
      <c r="X945" s="209"/>
      <c r="AT945" s="203" t="s">
        <v>348</v>
      </c>
      <c r="AU945" s="203" t="s">
        <v>96</v>
      </c>
      <c r="AV945" s="13" t="s">
        <v>96</v>
      </c>
      <c r="AW945" s="13" t="s">
        <v>4</v>
      </c>
      <c r="AX945" s="13" t="s">
        <v>83</v>
      </c>
      <c r="AY945" s="203" t="s">
        <v>329</v>
      </c>
    </row>
    <row r="946" spans="1:65" s="13" customFormat="1" ht="11.25">
      <c r="B946" s="201"/>
      <c r="D946" s="202" t="s">
        <v>348</v>
      </c>
      <c r="E946" s="203" t="s">
        <v>1</v>
      </c>
      <c r="F946" s="204" t="s">
        <v>2341</v>
      </c>
      <c r="H946" s="205">
        <v>23.545999999999999</v>
      </c>
      <c r="I946" s="206"/>
      <c r="J946" s="206"/>
      <c r="M946" s="201"/>
      <c r="N946" s="207"/>
      <c r="O946" s="208"/>
      <c r="P946" s="208"/>
      <c r="Q946" s="208"/>
      <c r="R946" s="208"/>
      <c r="S946" s="208"/>
      <c r="T946" s="208"/>
      <c r="U946" s="208"/>
      <c r="V946" s="208"/>
      <c r="W946" s="208"/>
      <c r="X946" s="209"/>
      <c r="AT946" s="203" t="s">
        <v>348</v>
      </c>
      <c r="AU946" s="203" t="s">
        <v>96</v>
      </c>
      <c r="AV946" s="13" t="s">
        <v>96</v>
      </c>
      <c r="AW946" s="13" t="s">
        <v>4</v>
      </c>
      <c r="AX946" s="13" t="s">
        <v>83</v>
      </c>
      <c r="AY946" s="203" t="s">
        <v>329</v>
      </c>
    </row>
    <row r="947" spans="1:65" s="13" customFormat="1" ht="11.25">
      <c r="B947" s="201"/>
      <c r="D947" s="202" t="s">
        <v>348</v>
      </c>
      <c r="E947" s="203" t="s">
        <v>1</v>
      </c>
      <c r="F947" s="204" t="s">
        <v>2342</v>
      </c>
      <c r="H947" s="205">
        <v>8.9860000000000007</v>
      </c>
      <c r="I947" s="206"/>
      <c r="J947" s="206"/>
      <c r="M947" s="201"/>
      <c r="N947" s="207"/>
      <c r="O947" s="208"/>
      <c r="P947" s="208"/>
      <c r="Q947" s="208"/>
      <c r="R947" s="208"/>
      <c r="S947" s="208"/>
      <c r="T947" s="208"/>
      <c r="U947" s="208"/>
      <c r="V947" s="208"/>
      <c r="W947" s="208"/>
      <c r="X947" s="209"/>
      <c r="AT947" s="203" t="s">
        <v>348</v>
      </c>
      <c r="AU947" s="203" t="s">
        <v>96</v>
      </c>
      <c r="AV947" s="13" t="s">
        <v>96</v>
      </c>
      <c r="AW947" s="13" t="s">
        <v>4</v>
      </c>
      <c r="AX947" s="13" t="s">
        <v>83</v>
      </c>
      <c r="AY947" s="203" t="s">
        <v>329</v>
      </c>
    </row>
    <row r="948" spans="1:65" s="13" customFormat="1" ht="11.25">
      <c r="B948" s="201"/>
      <c r="D948" s="202" t="s">
        <v>348</v>
      </c>
      <c r="E948" s="203" t="s">
        <v>1</v>
      </c>
      <c r="F948" s="204" t="s">
        <v>2343</v>
      </c>
      <c r="H948" s="205">
        <v>8.9860000000000007</v>
      </c>
      <c r="I948" s="206"/>
      <c r="J948" s="206"/>
      <c r="M948" s="201"/>
      <c r="N948" s="207"/>
      <c r="O948" s="208"/>
      <c r="P948" s="208"/>
      <c r="Q948" s="208"/>
      <c r="R948" s="208"/>
      <c r="S948" s="208"/>
      <c r="T948" s="208"/>
      <c r="U948" s="208"/>
      <c r="V948" s="208"/>
      <c r="W948" s="208"/>
      <c r="X948" s="209"/>
      <c r="AT948" s="203" t="s">
        <v>348</v>
      </c>
      <c r="AU948" s="203" t="s">
        <v>96</v>
      </c>
      <c r="AV948" s="13" t="s">
        <v>96</v>
      </c>
      <c r="AW948" s="13" t="s">
        <v>4</v>
      </c>
      <c r="AX948" s="13" t="s">
        <v>83</v>
      </c>
      <c r="AY948" s="203" t="s">
        <v>329</v>
      </c>
    </row>
    <row r="949" spans="1:65" s="13" customFormat="1" ht="11.25">
      <c r="B949" s="201"/>
      <c r="D949" s="202" t="s">
        <v>348</v>
      </c>
      <c r="E949" s="203" t="s">
        <v>1</v>
      </c>
      <c r="F949" s="204" t="s">
        <v>2344</v>
      </c>
      <c r="H949" s="205">
        <v>21.466000000000001</v>
      </c>
      <c r="I949" s="206"/>
      <c r="J949" s="206"/>
      <c r="M949" s="201"/>
      <c r="N949" s="207"/>
      <c r="O949" s="208"/>
      <c r="P949" s="208"/>
      <c r="Q949" s="208"/>
      <c r="R949" s="208"/>
      <c r="S949" s="208"/>
      <c r="T949" s="208"/>
      <c r="U949" s="208"/>
      <c r="V949" s="208"/>
      <c r="W949" s="208"/>
      <c r="X949" s="209"/>
      <c r="AT949" s="203" t="s">
        <v>348</v>
      </c>
      <c r="AU949" s="203" t="s">
        <v>96</v>
      </c>
      <c r="AV949" s="13" t="s">
        <v>96</v>
      </c>
      <c r="AW949" s="13" t="s">
        <v>4</v>
      </c>
      <c r="AX949" s="13" t="s">
        <v>83</v>
      </c>
      <c r="AY949" s="203" t="s">
        <v>329</v>
      </c>
    </row>
    <row r="950" spans="1:65" s="13" customFormat="1" ht="11.25">
      <c r="B950" s="201"/>
      <c r="D950" s="202" t="s">
        <v>348</v>
      </c>
      <c r="E950" s="203" t="s">
        <v>1</v>
      </c>
      <c r="F950" s="204" t="s">
        <v>2345</v>
      </c>
      <c r="H950" s="205">
        <v>0</v>
      </c>
      <c r="I950" s="206"/>
      <c r="J950" s="206"/>
      <c r="M950" s="201"/>
      <c r="N950" s="207"/>
      <c r="O950" s="208"/>
      <c r="P950" s="208"/>
      <c r="Q950" s="208"/>
      <c r="R950" s="208"/>
      <c r="S950" s="208"/>
      <c r="T950" s="208"/>
      <c r="U950" s="208"/>
      <c r="V950" s="208"/>
      <c r="W950" s="208"/>
      <c r="X950" s="209"/>
      <c r="AT950" s="203" t="s">
        <v>348</v>
      </c>
      <c r="AU950" s="203" t="s">
        <v>96</v>
      </c>
      <c r="AV950" s="13" t="s">
        <v>96</v>
      </c>
      <c r="AW950" s="13" t="s">
        <v>4</v>
      </c>
      <c r="AX950" s="13" t="s">
        <v>83</v>
      </c>
      <c r="AY950" s="203" t="s">
        <v>329</v>
      </c>
    </row>
    <row r="951" spans="1:65" s="15" customFormat="1" ht="11.25">
      <c r="B951" s="217"/>
      <c r="D951" s="202" t="s">
        <v>348</v>
      </c>
      <c r="E951" s="218" t="s">
        <v>1</v>
      </c>
      <c r="F951" s="219" t="s">
        <v>380</v>
      </c>
      <c r="H951" s="220">
        <v>749.65800000000002</v>
      </c>
      <c r="I951" s="221"/>
      <c r="J951" s="221"/>
      <c r="M951" s="217"/>
      <c r="N951" s="222"/>
      <c r="O951" s="223"/>
      <c r="P951" s="223"/>
      <c r="Q951" s="223"/>
      <c r="R951" s="223"/>
      <c r="S951" s="223"/>
      <c r="T951" s="223"/>
      <c r="U951" s="223"/>
      <c r="V951" s="223"/>
      <c r="W951" s="223"/>
      <c r="X951" s="224"/>
      <c r="AT951" s="218" t="s">
        <v>348</v>
      </c>
      <c r="AU951" s="218" t="s">
        <v>96</v>
      </c>
      <c r="AV951" s="15" t="s">
        <v>335</v>
      </c>
      <c r="AW951" s="15" t="s">
        <v>4</v>
      </c>
      <c r="AX951" s="15" t="s">
        <v>90</v>
      </c>
      <c r="AY951" s="218" t="s">
        <v>329</v>
      </c>
    </row>
    <row r="952" spans="1:65" s="13" customFormat="1" ht="11.25">
      <c r="B952" s="201"/>
      <c r="D952" s="202" t="s">
        <v>348</v>
      </c>
      <c r="F952" s="204" t="s">
        <v>2346</v>
      </c>
      <c r="H952" s="205">
        <v>794.63699999999994</v>
      </c>
      <c r="I952" s="206"/>
      <c r="J952" s="206"/>
      <c r="M952" s="201"/>
      <c r="N952" s="207"/>
      <c r="O952" s="208"/>
      <c r="P952" s="208"/>
      <c r="Q952" s="208"/>
      <c r="R952" s="208"/>
      <c r="S952" s="208"/>
      <c r="T952" s="208"/>
      <c r="U952" s="208"/>
      <c r="V952" s="208"/>
      <c r="W952" s="208"/>
      <c r="X952" s="209"/>
      <c r="AT952" s="203" t="s">
        <v>348</v>
      </c>
      <c r="AU952" s="203" t="s">
        <v>96</v>
      </c>
      <c r="AV952" s="13" t="s">
        <v>96</v>
      </c>
      <c r="AW952" s="13" t="s">
        <v>3</v>
      </c>
      <c r="AX952" s="13" t="s">
        <v>90</v>
      </c>
      <c r="AY952" s="203" t="s">
        <v>329</v>
      </c>
    </row>
    <row r="953" spans="1:65" s="2" customFormat="1" ht="24.2" customHeight="1">
      <c r="A953" s="37"/>
      <c r="B953" s="153"/>
      <c r="C953" s="233" t="s">
        <v>2347</v>
      </c>
      <c r="D953" s="233" t="s">
        <v>483</v>
      </c>
      <c r="E953" s="234" t="s">
        <v>2348</v>
      </c>
      <c r="F953" s="235" t="s">
        <v>2272</v>
      </c>
      <c r="G953" s="236" t="s">
        <v>334</v>
      </c>
      <c r="H953" s="237">
        <v>282.74099999999999</v>
      </c>
      <c r="I953" s="238"/>
      <c r="J953" s="239"/>
      <c r="K953" s="237">
        <f>ROUND(P953*H953,3)</f>
        <v>0</v>
      </c>
      <c r="L953" s="239"/>
      <c r="M953" s="240"/>
      <c r="N953" s="241" t="s">
        <v>1</v>
      </c>
      <c r="O953" s="195" t="s">
        <v>47</v>
      </c>
      <c r="P953" s="196">
        <f>I953+J953</f>
        <v>0</v>
      </c>
      <c r="Q953" s="196">
        <f>ROUND(I953*H953,3)</f>
        <v>0</v>
      </c>
      <c r="R953" s="196">
        <f>ROUND(J953*H953,3)</f>
        <v>0</v>
      </c>
      <c r="S953" s="66"/>
      <c r="T953" s="197">
        <f>S953*H953</f>
        <v>0</v>
      </c>
      <c r="U953" s="197">
        <v>1.8519999999999998E-2</v>
      </c>
      <c r="V953" s="197">
        <f>U953*H953</f>
        <v>5.2363633199999988</v>
      </c>
      <c r="W953" s="197">
        <v>0</v>
      </c>
      <c r="X953" s="198">
        <f>W953*H953</f>
        <v>0</v>
      </c>
      <c r="Y953" s="37"/>
      <c r="Z953" s="37"/>
      <c r="AA953" s="37"/>
      <c r="AB953" s="37"/>
      <c r="AC953" s="37"/>
      <c r="AD953" s="37"/>
      <c r="AE953" s="37"/>
      <c r="AR953" s="199" t="s">
        <v>595</v>
      </c>
      <c r="AT953" s="199" t="s">
        <v>483</v>
      </c>
      <c r="AU953" s="199" t="s">
        <v>96</v>
      </c>
      <c r="AY953" s="19" t="s">
        <v>329</v>
      </c>
      <c r="BE953" s="115">
        <f>IF(O953="základná",K953,0)</f>
        <v>0</v>
      </c>
      <c r="BF953" s="115">
        <f>IF(O953="znížená",K953,0)</f>
        <v>0</v>
      </c>
      <c r="BG953" s="115">
        <f>IF(O953="zákl. prenesená",K953,0)</f>
        <v>0</v>
      </c>
      <c r="BH953" s="115">
        <f>IF(O953="zníž. prenesená",K953,0)</f>
        <v>0</v>
      </c>
      <c r="BI953" s="115">
        <f>IF(O953="nulová",K953,0)</f>
        <v>0</v>
      </c>
      <c r="BJ953" s="19" t="s">
        <v>96</v>
      </c>
      <c r="BK953" s="200">
        <f>ROUND(P953*H953,3)</f>
        <v>0</v>
      </c>
      <c r="BL953" s="19" t="s">
        <v>464</v>
      </c>
      <c r="BM953" s="199" t="s">
        <v>2349</v>
      </c>
    </row>
    <row r="954" spans="1:65" s="13" customFormat="1" ht="11.25">
      <c r="B954" s="201"/>
      <c r="D954" s="202" t="s">
        <v>348</v>
      </c>
      <c r="E954" s="203" t="s">
        <v>1</v>
      </c>
      <c r="F954" s="204" t="s">
        <v>2350</v>
      </c>
      <c r="H954" s="205">
        <v>0</v>
      </c>
      <c r="I954" s="206"/>
      <c r="J954" s="206"/>
      <c r="M954" s="201"/>
      <c r="N954" s="207"/>
      <c r="O954" s="208"/>
      <c r="P954" s="208"/>
      <c r="Q954" s="208"/>
      <c r="R954" s="208"/>
      <c r="S954" s="208"/>
      <c r="T954" s="208"/>
      <c r="U954" s="208"/>
      <c r="V954" s="208"/>
      <c r="W954" s="208"/>
      <c r="X954" s="209"/>
      <c r="AT954" s="203" t="s">
        <v>348</v>
      </c>
      <c r="AU954" s="203" t="s">
        <v>96</v>
      </c>
      <c r="AV954" s="13" t="s">
        <v>96</v>
      </c>
      <c r="AW954" s="13" t="s">
        <v>4</v>
      </c>
      <c r="AX954" s="13" t="s">
        <v>83</v>
      </c>
      <c r="AY954" s="203" t="s">
        <v>329</v>
      </c>
    </row>
    <row r="955" spans="1:65" s="13" customFormat="1" ht="22.5">
      <c r="B955" s="201"/>
      <c r="D955" s="202" t="s">
        <v>348</v>
      </c>
      <c r="E955" s="203" t="s">
        <v>1</v>
      </c>
      <c r="F955" s="204" t="s">
        <v>2351</v>
      </c>
      <c r="H955" s="205">
        <v>26.445</v>
      </c>
      <c r="I955" s="206"/>
      <c r="J955" s="206"/>
      <c r="M955" s="201"/>
      <c r="N955" s="207"/>
      <c r="O955" s="208"/>
      <c r="P955" s="208"/>
      <c r="Q955" s="208"/>
      <c r="R955" s="208"/>
      <c r="S955" s="208"/>
      <c r="T955" s="208"/>
      <c r="U955" s="208"/>
      <c r="V955" s="208"/>
      <c r="W955" s="208"/>
      <c r="X955" s="209"/>
      <c r="AT955" s="203" t="s">
        <v>348</v>
      </c>
      <c r="AU955" s="203" t="s">
        <v>96</v>
      </c>
      <c r="AV955" s="13" t="s">
        <v>96</v>
      </c>
      <c r="AW955" s="13" t="s">
        <v>4</v>
      </c>
      <c r="AX955" s="13" t="s">
        <v>83</v>
      </c>
      <c r="AY955" s="203" t="s">
        <v>329</v>
      </c>
    </row>
    <row r="956" spans="1:65" s="13" customFormat="1" ht="11.25">
      <c r="B956" s="201"/>
      <c r="D956" s="202" t="s">
        <v>348</v>
      </c>
      <c r="E956" s="203" t="s">
        <v>1</v>
      </c>
      <c r="F956" s="204" t="s">
        <v>2352</v>
      </c>
      <c r="H956" s="205">
        <v>9.8960000000000008</v>
      </c>
      <c r="I956" s="206"/>
      <c r="J956" s="206"/>
      <c r="M956" s="201"/>
      <c r="N956" s="207"/>
      <c r="O956" s="208"/>
      <c r="P956" s="208"/>
      <c r="Q956" s="208"/>
      <c r="R956" s="208"/>
      <c r="S956" s="208"/>
      <c r="T956" s="208"/>
      <c r="U956" s="208"/>
      <c r="V956" s="208"/>
      <c r="W956" s="208"/>
      <c r="X956" s="209"/>
      <c r="AT956" s="203" t="s">
        <v>348</v>
      </c>
      <c r="AU956" s="203" t="s">
        <v>96</v>
      </c>
      <c r="AV956" s="13" t="s">
        <v>96</v>
      </c>
      <c r="AW956" s="13" t="s">
        <v>4</v>
      </c>
      <c r="AX956" s="13" t="s">
        <v>83</v>
      </c>
      <c r="AY956" s="203" t="s">
        <v>329</v>
      </c>
    </row>
    <row r="957" spans="1:65" s="13" customFormat="1" ht="22.5">
      <c r="B957" s="201"/>
      <c r="D957" s="202" t="s">
        <v>348</v>
      </c>
      <c r="E957" s="203" t="s">
        <v>1</v>
      </c>
      <c r="F957" s="204" t="s">
        <v>2353</v>
      </c>
      <c r="H957" s="205">
        <v>27.908000000000001</v>
      </c>
      <c r="I957" s="206"/>
      <c r="J957" s="206"/>
      <c r="M957" s="201"/>
      <c r="N957" s="207"/>
      <c r="O957" s="208"/>
      <c r="P957" s="208"/>
      <c r="Q957" s="208"/>
      <c r="R957" s="208"/>
      <c r="S957" s="208"/>
      <c r="T957" s="208"/>
      <c r="U957" s="208"/>
      <c r="V957" s="208"/>
      <c r="W957" s="208"/>
      <c r="X957" s="209"/>
      <c r="AT957" s="203" t="s">
        <v>348</v>
      </c>
      <c r="AU957" s="203" t="s">
        <v>96</v>
      </c>
      <c r="AV957" s="13" t="s">
        <v>96</v>
      </c>
      <c r="AW957" s="13" t="s">
        <v>4</v>
      </c>
      <c r="AX957" s="13" t="s">
        <v>83</v>
      </c>
      <c r="AY957" s="203" t="s">
        <v>329</v>
      </c>
    </row>
    <row r="958" spans="1:65" s="13" customFormat="1" ht="11.25">
      <c r="B958" s="201"/>
      <c r="D958" s="202" t="s">
        <v>348</v>
      </c>
      <c r="E958" s="203" t="s">
        <v>1</v>
      </c>
      <c r="F958" s="204" t="s">
        <v>2354</v>
      </c>
      <c r="H958" s="205">
        <v>0</v>
      </c>
      <c r="I958" s="206"/>
      <c r="J958" s="206"/>
      <c r="M958" s="201"/>
      <c r="N958" s="207"/>
      <c r="O958" s="208"/>
      <c r="P958" s="208"/>
      <c r="Q958" s="208"/>
      <c r="R958" s="208"/>
      <c r="S958" s="208"/>
      <c r="T958" s="208"/>
      <c r="U958" s="208"/>
      <c r="V958" s="208"/>
      <c r="W958" s="208"/>
      <c r="X958" s="209"/>
      <c r="AT958" s="203" t="s">
        <v>348</v>
      </c>
      <c r="AU958" s="203" t="s">
        <v>96</v>
      </c>
      <c r="AV958" s="13" t="s">
        <v>96</v>
      </c>
      <c r="AW958" s="13" t="s">
        <v>4</v>
      </c>
      <c r="AX958" s="13" t="s">
        <v>83</v>
      </c>
      <c r="AY958" s="203" t="s">
        <v>329</v>
      </c>
    </row>
    <row r="959" spans="1:65" s="13" customFormat="1" ht="11.25">
      <c r="B959" s="201"/>
      <c r="D959" s="202" t="s">
        <v>348</v>
      </c>
      <c r="E959" s="203" t="s">
        <v>1</v>
      </c>
      <c r="F959" s="204" t="s">
        <v>2355</v>
      </c>
      <c r="H959" s="205">
        <v>15.206</v>
      </c>
      <c r="I959" s="206"/>
      <c r="J959" s="206"/>
      <c r="M959" s="201"/>
      <c r="N959" s="207"/>
      <c r="O959" s="208"/>
      <c r="P959" s="208"/>
      <c r="Q959" s="208"/>
      <c r="R959" s="208"/>
      <c r="S959" s="208"/>
      <c r="T959" s="208"/>
      <c r="U959" s="208"/>
      <c r="V959" s="208"/>
      <c r="W959" s="208"/>
      <c r="X959" s="209"/>
      <c r="AT959" s="203" t="s">
        <v>348</v>
      </c>
      <c r="AU959" s="203" t="s">
        <v>96</v>
      </c>
      <c r="AV959" s="13" t="s">
        <v>96</v>
      </c>
      <c r="AW959" s="13" t="s">
        <v>4</v>
      </c>
      <c r="AX959" s="13" t="s">
        <v>83</v>
      </c>
      <c r="AY959" s="203" t="s">
        <v>329</v>
      </c>
    </row>
    <row r="960" spans="1:65" s="13" customFormat="1" ht="22.5">
      <c r="B960" s="201"/>
      <c r="D960" s="202" t="s">
        <v>348</v>
      </c>
      <c r="E960" s="203" t="s">
        <v>1</v>
      </c>
      <c r="F960" s="204" t="s">
        <v>2356</v>
      </c>
      <c r="H960" s="205">
        <v>59.777999999999999</v>
      </c>
      <c r="I960" s="206"/>
      <c r="J960" s="206"/>
      <c r="M960" s="201"/>
      <c r="N960" s="207"/>
      <c r="O960" s="208"/>
      <c r="P960" s="208"/>
      <c r="Q960" s="208"/>
      <c r="R960" s="208"/>
      <c r="S960" s="208"/>
      <c r="T960" s="208"/>
      <c r="U960" s="208"/>
      <c r="V960" s="208"/>
      <c r="W960" s="208"/>
      <c r="X960" s="209"/>
      <c r="AT960" s="203" t="s">
        <v>348</v>
      </c>
      <c r="AU960" s="203" t="s">
        <v>96</v>
      </c>
      <c r="AV960" s="13" t="s">
        <v>96</v>
      </c>
      <c r="AW960" s="13" t="s">
        <v>4</v>
      </c>
      <c r="AX960" s="13" t="s">
        <v>83</v>
      </c>
      <c r="AY960" s="203" t="s">
        <v>329</v>
      </c>
    </row>
    <row r="961" spans="1:65" s="13" customFormat="1" ht="11.25">
      <c r="B961" s="201"/>
      <c r="D961" s="202" t="s">
        <v>348</v>
      </c>
      <c r="E961" s="203" t="s">
        <v>1</v>
      </c>
      <c r="F961" s="204" t="s">
        <v>2357</v>
      </c>
      <c r="H961" s="205">
        <v>0</v>
      </c>
      <c r="I961" s="206"/>
      <c r="J961" s="206"/>
      <c r="M961" s="201"/>
      <c r="N961" s="207"/>
      <c r="O961" s="208"/>
      <c r="P961" s="208"/>
      <c r="Q961" s="208"/>
      <c r="R961" s="208"/>
      <c r="S961" s="208"/>
      <c r="T961" s="208"/>
      <c r="U961" s="208"/>
      <c r="V961" s="208"/>
      <c r="W961" s="208"/>
      <c r="X961" s="209"/>
      <c r="AT961" s="203" t="s">
        <v>348</v>
      </c>
      <c r="AU961" s="203" t="s">
        <v>96</v>
      </c>
      <c r="AV961" s="13" t="s">
        <v>96</v>
      </c>
      <c r="AW961" s="13" t="s">
        <v>4</v>
      </c>
      <c r="AX961" s="13" t="s">
        <v>83</v>
      </c>
      <c r="AY961" s="203" t="s">
        <v>329</v>
      </c>
    </row>
    <row r="962" spans="1:65" s="13" customFormat="1" ht="11.25">
      <c r="B962" s="201"/>
      <c r="D962" s="202" t="s">
        <v>348</v>
      </c>
      <c r="E962" s="203" t="s">
        <v>1</v>
      </c>
      <c r="F962" s="204" t="s">
        <v>2358</v>
      </c>
      <c r="H962" s="205">
        <v>16.850000000000001</v>
      </c>
      <c r="I962" s="206"/>
      <c r="J962" s="206"/>
      <c r="M962" s="201"/>
      <c r="N962" s="207"/>
      <c r="O962" s="208"/>
      <c r="P962" s="208"/>
      <c r="Q962" s="208"/>
      <c r="R962" s="208"/>
      <c r="S962" s="208"/>
      <c r="T962" s="208"/>
      <c r="U962" s="208"/>
      <c r="V962" s="208"/>
      <c r="W962" s="208"/>
      <c r="X962" s="209"/>
      <c r="AT962" s="203" t="s">
        <v>348</v>
      </c>
      <c r="AU962" s="203" t="s">
        <v>96</v>
      </c>
      <c r="AV962" s="13" t="s">
        <v>96</v>
      </c>
      <c r="AW962" s="13" t="s">
        <v>4</v>
      </c>
      <c r="AX962" s="13" t="s">
        <v>83</v>
      </c>
      <c r="AY962" s="203" t="s">
        <v>329</v>
      </c>
    </row>
    <row r="963" spans="1:65" s="13" customFormat="1" ht="11.25">
      <c r="B963" s="201"/>
      <c r="D963" s="202" t="s">
        <v>348</v>
      </c>
      <c r="E963" s="203" t="s">
        <v>1</v>
      </c>
      <c r="F963" s="204" t="s">
        <v>2359</v>
      </c>
      <c r="H963" s="205">
        <v>12.625999999999999</v>
      </c>
      <c r="I963" s="206"/>
      <c r="J963" s="206"/>
      <c r="M963" s="201"/>
      <c r="N963" s="207"/>
      <c r="O963" s="208"/>
      <c r="P963" s="208"/>
      <c r="Q963" s="208"/>
      <c r="R963" s="208"/>
      <c r="S963" s="208"/>
      <c r="T963" s="208"/>
      <c r="U963" s="208"/>
      <c r="V963" s="208"/>
      <c r="W963" s="208"/>
      <c r="X963" s="209"/>
      <c r="AT963" s="203" t="s">
        <v>348</v>
      </c>
      <c r="AU963" s="203" t="s">
        <v>96</v>
      </c>
      <c r="AV963" s="13" t="s">
        <v>96</v>
      </c>
      <c r="AW963" s="13" t="s">
        <v>4</v>
      </c>
      <c r="AX963" s="13" t="s">
        <v>83</v>
      </c>
      <c r="AY963" s="203" t="s">
        <v>329</v>
      </c>
    </row>
    <row r="964" spans="1:65" s="13" customFormat="1" ht="11.25">
      <c r="B964" s="201"/>
      <c r="D964" s="202" t="s">
        <v>348</v>
      </c>
      <c r="E964" s="203" t="s">
        <v>1</v>
      </c>
      <c r="F964" s="204" t="s">
        <v>2360</v>
      </c>
      <c r="H964" s="205">
        <v>15.226000000000001</v>
      </c>
      <c r="I964" s="206"/>
      <c r="J964" s="206"/>
      <c r="M964" s="201"/>
      <c r="N964" s="207"/>
      <c r="O964" s="208"/>
      <c r="P964" s="208"/>
      <c r="Q964" s="208"/>
      <c r="R964" s="208"/>
      <c r="S964" s="208"/>
      <c r="T964" s="208"/>
      <c r="U964" s="208"/>
      <c r="V964" s="208"/>
      <c r="W964" s="208"/>
      <c r="X964" s="209"/>
      <c r="AT964" s="203" t="s">
        <v>348</v>
      </c>
      <c r="AU964" s="203" t="s">
        <v>96</v>
      </c>
      <c r="AV964" s="13" t="s">
        <v>96</v>
      </c>
      <c r="AW964" s="13" t="s">
        <v>4</v>
      </c>
      <c r="AX964" s="13" t="s">
        <v>83</v>
      </c>
      <c r="AY964" s="203" t="s">
        <v>329</v>
      </c>
    </row>
    <row r="965" spans="1:65" s="13" customFormat="1" ht="11.25">
      <c r="B965" s="201"/>
      <c r="D965" s="202" t="s">
        <v>348</v>
      </c>
      <c r="E965" s="203" t="s">
        <v>1</v>
      </c>
      <c r="F965" s="204" t="s">
        <v>2361</v>
      </c>
      <c r="H965" s="205">
        <v>10.662000000000001</v>
      </c>
      <c r="I965" s="206"/>
      <c r="J965" s="206"/>
      <c r="M965" s="201"/>
      <c r="N965" s="207"/>
      <c r="O965" s="208"/>
      <c r="P965" s="208"/>
      <c r="Q965" s="208"/>
      <c r="R965" s="208"/>
      <c r="S965" s="208"/>
      <c r="T965" s="208"/>
      <c r="U965" s="208"/>
      <c r="V965" s="208"/>
      <c r="W965" s="208"/>
      <c r="X965" s="209"/>
      <c r="AT965" s="203" t="s">
        <v>348</v>
      </c>
      <c r="AU965" s="203" t="s">
        <v>96</v>
      </c>
      <c r="AV965" s="13" t="s">
        <v>96</v>
      </c>
      <c r="AW965" s="13" t="s">
        <v>4</v>
      </c>
      <c r="AX965" s="13" t="s">
        <v>83</v>
      </c>
      <c r="AY965" s="203" t="s">
        <v>329</v>
      </c>
    </row>
    <row r="966" spans="1:65" s="13" customFormat="1" ht="11.25">
      <c r="B966" s="201"/>
      <c r="D966" s="202" t="s">
        <v>348</v>
      </c>
      <c r="E966" s="203" t="s">
        <v>1</v>
      </c>
      <c r="F966" s="204" t="s">
        <v>2362</v>
      </c>
      <c r="H966" s="205">
        <v>13.002000000000001</v>
      </c>
      <c r="I966" s="206"/>
      <c r="J966" s="206"/>
      <c r="M966" s="201"/>
      <c r="N966" s="207"/>
      <c r="O966" s="208"/>
      <c r="P966" s="208"/>
      <c r="Q966" s="208"/>
      <c r="R966" s="208"/>
      <c r="S966" s="208"/>
      <c r="T966" s="208"/>
      <c r="U966" s="208"/>
      <c r="V966" s="208"/>
      <c r="W966" s="208"/>
      <c r="X966" s="209"/>
      <c r="AT966" s="203" t="s">
        <v>348</v>
      </c>
      <c r="AU966" s="203" t="s">
        <v>96</v>
      </c>
      <c r="AV966" s="13" t="s">
        <v>96</v>
      </c>
      <c r="AW966" s="13" t="s">
        <v>4</v>
      </c>
      <c r="AX966" s="13" t="s">
        <v>83</v>
      </c>
      <c r="AY966" s="203" t="s">
        <v>329</v>
      </c>
    </row>
    <row r="967" spans="1:65" s="13" customFormat="1" ht="22.5">
      <c r="B967" s="201"/>
      <c r="D967" s="202" t="s">
        <v>348</v>
      </c>
      <c r="E967" s="203" t="s">
        <v>1</v>
      </c>
      <c r="F967" s="204" t="s">
        <v>2363</v>
      </c>
      <c r="H967" s="205">
        <v>23.704000000000001</v>
      </c>
      <c r="I967" s="206"/>
      <c r="J967" s="206"/>
      <c r="M967" s="201"/>
      <c r="N967" s="207"/>
      <c r="O967" s="208"/>
      <c r="P967" s="208"/>
      <c r="Q967" s="208"/>
      <c r="R967" s="208"/>
      <c r="S967" s="208"/>
      <c r="T967" s="208"/>
      <c r="U967" s="208"/>
      <c r="V967" s="208"/>
      <c r="W967" s="208"/>
      <c r="X967" s="209"/>
      <c r="AT967" s="203" t="s">
        <v>348</v>
      </c>
      <c r="AU967" s="203" t="s">
        <v>96</v>
      </c>
      <c r="AV967" s="13" t="s">
        <v>96</v>
      </c>
      <c r="AW967" s="13" t="s">
        <v>4</v>
      </c>
      <c r="AX967" s="13" t="s">
        <v>83</v>
      </c>
      <c r="AY967" s="203" t="s">
        <v>329</v>
      </c>
    </row>
    <row r="968" spans="1:65" s="13" customFormat="1" ht="11.25">
      <c r="B968" s="201"/>
      <c r="D968" s="202" t="s">
        <v>348</v>
      </c>
      <c r="E968" s="203" t="s">
        <v>1</v>
      </c>
      <c r="F968" s="204" t="s">
        <v>2364</v>
      </c>
      <c r="H968" s="205">
        <v>19.167999999999999</v>
      </c>
      <c r="I968" s="206"/>
      <c r="J968" s="206"/>
      <c r="M968" s="201"/>
      <c r="N968" s="207"/>
      <c r="O968" s="208"/>
      <c r="P968" s="208"/>
      <c r="Q968" s="208"/>
      <c r="R968" s="208"/>
      <c r="S968" s="208"/>
      <c r="T968" s="208"/>
      <c r="U968" s="208"/>
      <c r="V968" s="208"/>
      <c r="W968" s="208"/>
      <c r="X968" s="209"/>
      <c r="AT968" s="203" t="s">
        <v>348</v>
      </c>
      <c r="AU968" s="203" t="s">
        <v>96</v>
      </c>
      <c r="AV968" s="13" t="s">
        <v>96</v>
      </c>
      <c r="AW968" s="13" t="s">
        <v>4</v>
      </c>
      <c r="AX968" s="13" t="s">
        <v>83</v>
      </c>
      <c r="AY968" s="203" t="s">
        <v>329</v>
      </c>
    </row>
    <row r="969" spans="1:65" s="13" customFormat="1" ht="11.25">
      <c r="B969" s="201"/>
      <c r="D969" s="202" t="s">
        <v>348</v>
      </c>
      <c r="E969" s="203" t="s">
        <v>1</v>
      </c>
      <c r="F969" s="204" t="s">
        <v>2365</v>
      </c>
      <c r="H969" s="205">
        <v>16.265999999999998</v>
      </c>
      <c r="I969" s="206"/>
      <c r="J969" s="206"/>
      <c r="M969" s="201"/>
      <c r="N969" s="207"/>
      <c r="O969" s="208"/>
      <c r="P969" s="208"/>
      <c r="Q969" s="208"/>
      <c r="R969" s="208"/>
      <c r="S969" s="208"/>
      <c r="T969" s="208"/>
      <c r="U969" s="208"/>
      <c r="V969" s="208"/>
      <c r="W969" s="208"/>
      <c r="X969" s="209"/>
      <c r="AT969" s="203" t="s">
        <v>348</v>
      </c>
      <c r="AU969" s="203" t="s">
        <v>96</v>
      </c>
      <c r="AV969" s="13" t="s">
        <v>96</v>
      </c>
      <c r="AW969" s="13" t="s">
        <v>4</v>
      </c>
      <c r="AX969" s="13" t="s">
        <v>83</v>
      </c>
      <c r="AY969" s="203" t="s">
        <v>329</v>
      </c>
    </row>
    <row r="970" spans="1:65" s="15" customFormat="1" ht="11.25">
      <c r="B970" s="217"/>
      <c r="D970" s="202" t="s">
        <v>348</v>
      </c>
      <c r="E970" s="218" t="s">
        <v>1</v>
      </c>
      <c r="F970" s="219" t="s">
        <v>380</v>
      </c>
      <c r="H970" s="220">
        <v>266.73700000000002</v>
      </c>
      <c r="I970" s="221"/>
      <c r="J970" s="221"/>
      <c r="M970" s="217"/>
      <c r="N970" s="222"/>
      <c r="O970" s="223"/>
      <c r="P970" s="223"/>
      <c r="Q970" s="223"/>
      <c r="R970" s="223"/>
      <c r="S970" s="223"/>
      <c r="T970" s="223"/>
      <c r="U970" s="223"/>
      <c r="V970" s="223"/>
      <c r="W970" s="223"/>
      <c r="X970" s="224"/>
      <c r="AT970" s="218" t="s">
        <v>348</v>
      </c>
      <c r="AU970" s="218" t="s">
        <v>96</v>
      </c>
      <c r="AV970" s="15" t="s">
        <v>335</v>
      </c>
      <c r="AW970" s="15" t="s">
        <v>4</v>
      </c>
      <c r="AX970" s="15" t="s">
        <v>90</v>
      </c>
      <c r="AY970" s="218" t="s">
        <v>329</v>
      </c>
    </row>
    <row r="971" spans="1:65" s="13" customFormat="1" ht="11.25">
      <c r="B971" s="201"/>
      <c r="D971" s="202" t="s">
        <v>348</v>
      </c>
      <c r="F971" s="204" t="s">
        <v>2366</v>
      </c>
      <c r="H971" s="205">
        <v>282.74099999999999</v>
      </c>
      <c r="I971" s="206"/>
      <c r="J971" s="206"/>
      <c r="M971" s="201"/>
      <c r="N971" s="207"/>
      <c r="O971" s="208"/>
      <c r="P971" s="208"/>
      <c r="Q971" s="208"/>
      <c r="R971" s="208"/>
      <c r="S971" s="208"/>
      <c r="T971" s="208"/>
      <c r="U971" s="208"/>
      <c r="V971" s="208"/>
      <c r="W971" s="208"/>
      <c r="X971" s="209"/>
      <c r="AT971" s="203" t="s">
        <v>348</v>
      </c>
      <c r="AU971" s="203" t="s">
        <v>96</v>
      </c>
      <c r="AV971" s="13" t="s">
        <v>96</v>
      </c>
      <c r="AW971" s="13" t="s">
        <v>3</v>
      </c>
      <c r="AX971" s="13" t="s">
        <v>90</v>
      </c>
      <c r="AY971" s="203" t="s">
        <v>329</v>
      </c>
    </row>
    <row r="972" spans="1:65" s="2" customFormat="1" ht="24.2" customHeight="1">
      <c r="A972" s="37"/>
      <c r="B972" s="153"/>
      <c r="C972" s="187" t="s">
        <v>2367</v>
      </c>
      <c r="D972" s="187" t="s">
        <v>331</v>
      </c>
      <c r="E972" s="188" t="s">
        <v>2368</v>
      </c>
      <c r="F972" s="189" t="s">
        <v>2369</v>
      </c>
      <c r="G972" s="190" t="s">
        <v>1602</v>
      </c>
      <c r="H972" s="192"/>
      <c r="I972" s="192"/>
      <c r="J972" s="192"/>
      <c r="K972" s="191">
        <f>ROUND(P972*H972,3)</f>
        <v>0</v>
      </c>
      <c r="L972" s="193"/>
      <c r="M972" s="38"/>
      <c r="N972" s="194" t="s">
        <v>1</v>
      </c>
      <c r="O972" s="195" t="s">
        <v>47</v>
      </c>
      <c r="P972" s="196">
        <f>I972+J972</f>
        <v>0</v>
      </c>
      <c r="Q972" s="196">
        <f>ROUND(I972*H972,3)</f>
        <v>0</v>
      </c>
      <c r="R972" s="196">
        <f>ROUND(J972*H972,3)</f>
        <v>0</v>
      </c>
      <c r="S972" s="66"/>
      <c r="T972" s="197">
        <f>S972*H972</f>
        <v>0</v>
      </c>
      <c r="U972" s="197">
        <v>0</v>
      </c>
      <c r="V972" s="197">
        <f>U972*H972</f>
        <v>0</v>
      </c>
      <c r="W972" s="197">
        <v>0</v>
      </c>
      <c r="X972" s="198">
        <f>W972*H972</f>
        <v>0</v>
      </c>
      <c r="Y972" s="37"/>
      <c r="Z972" s="37"/>
      <c r="AA972" s="37"/>
      <c r="AB972" s="37"/>
      <c r="AC972" s="37"/>
      <c r="AD972" s="37"/>
      <c r="AE972" s="37"/>
      <c r="AR972" s="199" t="s">
        <v>464</v>
      </c>
      <c r="AT972" s="199" t="s">
        <v>331</v>
      </c>
      <c r="AU972" s="199" t="s">
        <v>96</v>
      </c>
      <c r="AY972" s="19" t="s">
        <v>329</v>
      </c>
      <c r="BE972" s="115">
        <f>IF(O972="základná",K972,0)</f>
        <v>0</v>
      </c>
      <c r="BF972" s="115">
        <f>IF(O972="znížená",K972,0)</f>
        <v>0</v>
      </c>
      <c r="BG972" s="115">
        <f>IF(O972="zákl. prenesená",K972,0)</f>
        <v>0</v>
      </c>
      <c r="BH972" s="115">
        <f>IF(O972="zníž. prenesená",K972,0)</f>
        <v>0</v>
      </c>
      <c r="BI972" s="115">
        <f>IF(O972="nulová",K972,0)</f>
        <v>0</v>
      </c>
      <c r="BJ972" s="19" t="s">
        <v>96</v>
      </c>
      <c r="BK972" s="200">
        <f>ROUND(P972*H972,3)</f>
        <v>0</v>
      </c>
      <c r="BL972" s="19" t="s">
        <v>464</v>
      </c>
      <c r="BM972" s="199" t="s">
        <v>2370</v>
      </c>
    </row>
    <row r="973" spans="1:65" s="12" customFormat="1" ht="22.9" customHeight="1">
      <c r="B973" s="173"/>
      <c r="D973" s="174" t="s">
        <v>82</v>
      </c>
      <c r="E973" s="185" t="s">
        <v>2371</v>
      </c>
      <c r="F973" s="185" t="s">
        <v>2372</v>
      </c>
      <c r="I973" s="176"/>
      <c r="J973" s="176"/>
      <c r="K973" s="186">
        <f>BK973</f>
        <v>0</v>
      </c>
      <c r="M973" s="173"/>
      <c r="N973" s="178"/>
      <c r="O973" s="179"/>
      <c r="P973" s="179"/>
      <c r="Q973" s="180">
        <f>SUM(Q974:Q979)</f>
        <v>0</v>
      </c>
      <c r="R973" s="180">
        <f>SUM(R974:R979)</f>
        <v>0</v>
      </c>
      <c r="S973" s="179"/>
      <c r="T973" s="181">
        <f>SUM(T974:T979)</f>
        <v>0</v>
      </c>
      <c r="U973" s="179"/>
      <c r="V973" s="181">
        <f>SUM(V974:V979)</f>
        <v>8.3269339999999996</v>
      </c>
      <c r="W973" s="179"/>
      <c r="X973" s="182">
        <f>SUM(X974:X979)</f>
        <v>0</v>
      </c>
      <c r="AR973" s="174" t="s">
        <v>96</v>
      </c>
      <c r="AT973" s="183" t="s">
        <v>82</v>
      </c>
      <c r="AU973" s="183" t="s">
        <v>90</v>
      </c>
      <c r="AY973" s="174" t="s">
        <v>329</v>
      </c>
      <c r="BK973" s="184">
        <f>SUM(BK974:BK979)</f>
        <v>0</v>
      </c>
    </row>
    <row r="974" spans="1:65" s="2" customFormat="1" ht="24.2" customHeight="1">
      <c r="A974" s="37"/>
      <c r="B974" s="153"/>
      <c r="C974" s="187" t="s">
        <v>2373</v>
      </c>
      <c r="D974" s="187" t="s">
        <v>331</v>
      </c>
      <c r="E974" s="188" t="s">
        <v>2374</v>
      </c>
      <c r="F974" s="189" t="s">
        <v>2375</v>
      </c>
      <c r="G974" s="190" t="s">
        <v>334</v>
      </c>
      <c r="H974" s="191">
        <v>77.8</v>
      </c>
      <c r="I974" s="192"/>
      <c r="J974" s="192"/>
      <c r="K974" s="191">
        <f>ROUND(P974*H974,3)</f>
        <v>0</v>
      </c>
      <c r="L974" s="193"/>
      <c r="M974" s="38"/>
      <c r="N974" s="194" t="s">
        <v>1</v>
      </c>
      <c r="O974" s="195" t="s">
        <v>47</v>
      </c>
      <c r="P974" s="196">
        <f>I974+J974</f>
        <v>0</v>
      </c>
      <c r="Q974" s="196">
        <f>ROUND(I974*H974,3)</f>
        <v>0</v>
      </c>
      <c r="R974" s="196">
        <f>ROUND(J974*H974,3)</f>
        <v>0</v>
      </c>
      <c r="S974" s="66"/>
      <c r="T974" s="197">
        <f>S974*H974</f>
        <v>0</v>
      </c>
      <c r="U974" s="197">
        <v>2.6530000000000001E-2</v>
      </c>
      <c r="V974" s="197">
        <f>U974*H974</f>
        <v>2.0640339999999999</v>
      </c>
      <c r="W974" s="197">
        <v>0</v>
      </c>
      <c r="X974" s="198">
        <f>W974*H974</f>
        <v>0</v>
      </c>
      <c r="Y974" s="37"/>
      <c r="Z974" s="37"/>
      <c r="AA974" s="37"/>
      <c r="AB974" s="37"/>
      <c r="AC974" s="37"/>
      <c r="AD974" s="37"/>
      <c r="AE974" s="37"/>
      <c r="AR974" s="199" t="s">
        <v>464</v>
      </c>
      <c r="AT974" s="199" t="s">
        <v>331</v>
      </c>
      <c r="AU974" s="199" t="s">
        <v>96</v>
      </c>
      <c r="AY974" s="19" t="s">
        <v>329</v>
      </c>
      <c r="BE974" s="115">
        <f>IF(O974="základná",K974,0)</f>
        <v>0</v>
      </c>
      <c r="BF974" s="115">
        <f>IF(O974="znížená",K974,0)</f>
        <v>0</v>
      </c>
      <c r="BG974" s="115">
        <f>IF(O974="zákl. prenesená",K974,0)</f>
        <v>0</v>
      </c>
      <c r="BH974" s="115">
        <f>IF(O974="zníž. prenesená",K974,0)</f>
        <v>0</v>
      </c>
      <c r="BI974" s="115">
        <f>IF(O974="nulová",K974,0)</f>
        <v>0</v>
      </c>
      <c r="BJ974" s="19" t="s">
        <v>96</v>
      </c>
      <c r="BK974" s="200">
        <f>ROUND(P974*H974,3)</f>
        <v>0</v>
      </c>
      <c r="BL974" s="19" t="s">
        <v>464</v>
      </c>
      <c r="BM974" s="199" t="s">
        <v>2376</v>
      </c>
    </row>
    <row r="975" spans="1:65" s="13" customFormat="1" ht="11.25">
      <c r="B975" s="201"/>
      <c r="D975" s="202" t="s">
        <v>348</v>
      </c>
      <c r="E975" s="203" t="s">
        <v>1</v>
      </c>
      <c r="F975" s="204" t="s">
        <v>2377</v>
      </c>
      <c r="H975" s="205">
        <v>77.8</v>
      </c>
      <c r="I975" s="206"/>
      <c r="J975" s="206"/>
      <c r="M975" s="201"/>
      <c r="N975" s="207"/>
      <c r="O975" s="208"/>
      <c r="P975" s="208"/>
      <c r="Q975" s="208"/>
      <c r="R975" s="208"/>
      <c r="S975" s="208"/>
      <c r="T975" s="208"/>
      <c r="U975" s="208"/>
      <c r="V975" s="208"/>
      <c r="W975" s="208"/>
      <c r="X975" s="209"/>
      <c r="AT975" s="203" t="s">
        <v>348</v>
      </c>
      <c r="AU975" s="203" t="s">
        <v>96</v>
      </c>
      <c r="AV975" s="13" t="s">
        <v>96</v>
      </c>
      <c r="AW975" s="13" t="s">
        <v>4</v>
      </c>
      <c r="AX975" s="13" t="s">
        <v>83</v>
      </c>
      <c r="AY975" s="203" t="s">
        <v>329</v>
      </c>
    </row>
    <row r="976" spans="1:65" s="15" customFormat="1" ht="11.25">
      <c r="B976" s="217"/>
      <c r="D976" s="202" t="s">
        <v>348</v>
      </c>
      <c r="E976" s="218" t="s">
        <v>1</v>
      </c>
      <c r="F976" s="219" t="s">
        <v>380</v>
      </c>
      <c r="H976" s="220">
        <v>77.8</v>
      </c>
      <c r="I976" s="221"/>
      <c r="J976" s="221"/>
      <c r="M976" s="217"/>
      <c r="N976" s="222"/>
      <c r="O976" s="223"/>
      <c r="P976" s="223"/>
      <c r="Q976" s="223"/>
      <c r="R976" s="223"/>
      <c r="S976" s="223"/>
      <c r="T976" s="223"/>
      <c r="U976" s="223"/>
      <c r="V976" s="223"/>
      <c r="W976" s="223"/>
      <c r="X976" s="224"/>
      <c r="AT976" s="218" t="s">
        <v>348</v>
      </c>
      <c r="AU976" s="218" t="s">
        <v>96</v>
      </c>
      <c r="AV976" s="15" t="s">
        <v>335</v>
      </c>
      <c r="AW976" s="15" t="s">
        <v>4</v>
      </c>
      <c r="AX976" s="15" t="s">
        <v>90</v>
      </c>
      <c r="AY976" s="218" t="s">
        <v>329</v>
      </c>
    </row>
    <row r="977" spans="1:65" s="2" customFormat="1" ht="16.5" customHeight="1">
      <c r="A977" s="37"/>
      <c r="B977" s="153"/>
      <c r="C977" s="233" t="s">
        <v>2378</v>
      </c>
      <c r="D977" s="233" t="s">
        <v>483</v>
      </c>
      <c r="E977" s="234" t="s">
        <v>2379</v>
      </c>
      <c r="F977" s="235" t="s">
        <v>2380</v>
      </c>
      <c r="G977" s="236" t="s">
        <v>334</v>
      </c>
      <c r="H977" s="237">
        <v>89.47</v>
      </c>
      <c r="I977" s="238"/>
      <c r="J977" s="239"/>
      <c r="K977" s="237">
        <f>ROUND(P977*H977,3)</f>
        <v>0</v>
      </c>
      <c r="L977" s="239"/>
      <c r="M977" s="240"/>
      <c r="N977" s="241" t="s">
        <v>1</v>
      </c>
      <c r="O977" s="195" t="s">
        <v>47</v>
      </c>
      <c r="P977" s="196">
        <f>I977+J977</f>
        <v>0</v>
      </c>
      <c r="Q977" s="196">
        <f>ROUND(I977*H977,3)</f>
        <v>0</v>
      </c>
      <c r="R977" s="196">
        <f>ROUND(J977*H977,3)</f>
        <v>0</v>
      </c>
      <c r="S977" s="66"/>
      <c r="T977" s="197">
        <f>S977*H977</f>
        <v>0</v>
      </c>
      <c r="U977" s="197">
        <v>7.0000000000000007E-2</v>
      </c>
      <c r="V977" s="197">
        <f>U977*H977</f>
        <v>6.2629000000000001</v>
      </c>
      <c r="W977" s="197">
        <v>0</v>
      </c>
      <c r="X977" s="198">
        <f>W977*H977</f>
        <v>0</v>
      </c>
      <c r="Y977" s="37"/>
      <c r="Z977" s="37"/>
      <c r="AA977" s="37"/>
      <c r="AB977" s="37"/>
      <c r="AC977" s="37"/>
      <c r="AD977" s="37"/>
      <c r="AE977" s="37"/>
      <c r="AR977" s="199" t="s">
        <v>595</v>
      </c>
      <c r="AT977" s="199" t="s">
        <v>483</v>
      </c>
      <c r="AU977" s="199" t="s">
        <v>96</v>
      </c>
      <c r="AY977" s="19" t="s">
        <v>329</v>
      </c>
      <c r="BE977" s="115">
        <f>IF(O977="základná",K977,0)</f>
        <v>0</v>
      </c>
      <c r="BF977" s="115">
        <f>IF(O977="znížená",K977,0)</f>
        <v>0</v>
      </c>
      <c r="BG977" s="115">
        <f>IF(O977="zákl. prenesená",K977,0)</f>
        <v>0</v>
      </c>
      <c r="BH977" s="115">
        <f>IF(O977="zníž. prenesená",K977,0)</f>
        <v>0</v>
      </c>
      <c r="BI977" s="115">
        <f>IF(O977="nulová",K977,0)</f>
        <v>0</v>
      </c>
      <c r="BJ977" s="19" t="s">
        <v>96</v>
      </c>
      <c r="BK977" s="200">
        <f>ROUND(P977*H977,3)</f>
        <v>0</v>
      </c>
      <c r="BL977" s="19" t="s">
        <v>464</v>
      </c>
      <c r="BM977" s="199" t="s">
        <v>2381</v>
      </c>
    </row>
    <row r="978" spans="1:65" s="13" customFormat="1" ht="11.25">
      <c r="B978" s="201"/>
      <c r="D978" s="202" t="s">
        <v>348</v>
      </c>
      <c r="F978" s="204" t="s">
        <v>2382</v>
      </c>
      <c r="H978" s="205">
        <v>89.47</v>
      </c>
      <c r="I978" s="206"/>
      <c r="J978" s="206"/>
      <c r="M978" s="201"/>
      <c r="N978" s="207"/>
      <c r="O978" s="208"/>
      <c r="P978" s="208"/>
      <c r="Q978" s="208"/>
      <c r="R978" s="208"/>
      <c r="S978" s="208"/>
      <c r="T978" s="208"/>
      <c r="U978" s="208"/>
      <c r="V978" s="208"/>
      <c r="W978" s="208"/>
      <c r="X978" s="209"/>
      <c r="AT978" s="203" t="s">
        <v>348</v>
      </c>
      <c r="AU978" s="203" t="s">
        <v>96</v>
      </c>
      <c r="AV978" s="13" t="s">
        <v>96</v>
      </c>
      <c r="AW978" s="13" t="s">
        <v>3</v>
      </c>
      <c r="AX978" s="13" t="s">
        <v>90</v>
      </c>
      <c r="AY978" s="203" t="s">
        <v>329</v>
      </c>
    </row>
    <row r="979" spans="1:65" s="2" customFormat="1" ht="24.2" customHeight="1">
      <c r="A979" s="37"/>
      <c r="B979" s="153"/>
      <c r="C979" s="187" t="s">
        <v>2383</v>
      </c>
      <c r="D979" s="187" t="s">
        <v>331</v>
      </c>
      <c r="E979" s="188" t="s">
        <v>2384</v>
      </c>
      <c r="F979" s="189" t="s">
        <v>2385</v>
      </c>
      <c r="G979" s="190" t="s">
        <v>1602</v>
      </c>
      <c r="H979" s="192"/>
      <c r="I979" s="192"/>
      <c r="J979" s="192"/>
      <c r="K979" s="191">
        <f>ROUND(P979*H979,3)</f>
        <v>0</v>
      </c>
      <c r="L979" s="193"/>
      <c r="M979" s="38"/>
      <c r="N979" s="194" t="s">
        <v>1</v>
      </c>
      <c r="O979" s="195" t="s">
        <v>47</v>
      </c>
      <c r="P979" s="196">
        <f>I979+J979</f>
        <v>0</v>
      </c>
      <c r="Q979" s="196">
        <f>ROUND(I979*H979,3)</f>
        <v>0</v>
      </c>
      <c r="R979" s="196">
        <f>ROUND(J979*H979,3)</f>
        <v>0</v>
      </c>
      <c r="S979" s="66"/>
      <c r="T979" s="197">
        <f>S979*H979</f>
        <v>0</v>
      </c>
      <c r="U979" s="197">
        <v>0</v>
      </c>
      <c r="V979" s="197">
        <f>U979*H979</f>
        <v>0</v>
      </c>
      <c r="W979" s="197">
        <v>0</v>
      </c>
      <c r="X979" s="198">
        <f>W979*H979</f>
        <v>0</v>
      </c>
      <c r="Y979" s="37"/>
      <c r="Z979" s="37"/>
      <c r="AA979" s="37"/>
      <c r="AB979" s="37"/>
      <c r="AC979" s="37"/>
      <c r="AD979" s="37"/>
      <c r="AE979" s="37"/>
      <c r="AR979" s="199" t="s">
        <v>464</v>
      </c>
      <c r="AT979" s="199" t="s">
        <v>331</v>
      </c>
      <c r="AU979" s="199" t="s">
        <v>96</v>
      </c>
      <c r="AY979" s="19" t="s">
        <v>329</v>
      </c>
      <c r="BE979" s="115">
        <f>IF(O979="základná",K979,0)</f>
        <v>0</v>
      </c>
      <c r="BF979" s="115">
        <f>IF(O979="znížená",K979,0)</f>
        <v>0</v>
      </c>
      <c r="BG979" s="115">
        <f>IF(O979="zákl. prenesená",K979,0)</f>
        <v>0</v>
      </c>
      <c r="BH979" s="115">
        <f>IF(O979="zníž. prenesená",K979,0)</f>
        <v>0</v>
      </c>
      <c r="BI979" s="115">
        <f>IF(O979="nulová",K979,0)</f>
        <v>0</v>
      </c>
      <c r="BJ979" s="19" t="s">
        <v>96</v>
      </c>
      <c r="BK979" s="200">
        <f>ROUND(P979*H979,3)</f>
        <v>0</v>
      </c>
      <c r="BL979" s="19" t="s">
        <v>464</v>
      </c>
      <c r="BM979" s="199" t="s">
        <v>2386</v>
      </c>
    </row>
    <row r="980" spans="1:65" s="12" customFormat="1" ht="22.9" customHeight="1">
      <c r="B980" s="173"/>
      <c r="D980" s="174" t="s">
        <v>82</v>
      </c>
      <c r="E980" s="185" t="s">
        <v>1301</v>
      </c>
      <c r="F980" s="185" t="s">
        <v>1302</v>
      </c>
      <c r="I980" s="176"/>
      <c r="J980" s="176"/>
      <c r="K980" s="186">
        <f>BK980</f>
        <v>0</v>
      </c>
      <c r="M980" s="173"/>
      <c r="N980" s="178"/>
      <c r="O980" s="179"/>
      <c r="P980" s="179"/>
      <c r="Q980" s="180">
        <f>SUM(Q981:Q1123)</f>
        <v>0</v>
      </c>
      <c r="R980" s="180">
        <f>SUM(R981:R1123)</f>
        <v>0</v>
      </c>
      <c r="S980" s="179"/>
      <c r="T980" s="181">
        <f>SUM(T981:T1123)</f>
        <v>0</v>
      </c>
      <c r="U980" s="179"/>
      <c r="V980" s="181">
        <f>SUM(V981:V1123)</f>
        <v>3.8842889500000002</v>
      </c>
      <c r="W980" s="179"/>
      <c r="X980" s="182">
        <f>SUM(X981:X1123)</f>
        <v>0</v>
      </c>
      <c r="AR980" s="174" t="s">
        <v>96</v>
      </c>
      <c r="AT980" s="183" t="s">
        <v>82</v>
      </c>
      <c r="AU980" s="183" t="s">
        <v>90</v>
      </c>
      <c r="AY980" s="174" t="s">
        <v>329</v>
      </c>
      <c r="BK980" s="184">
        <f>SUM(BK981:BK1123)</f>
        <v>0</v>
      </c>
    </row>
    <row r="981" spans="1:65" s="2" customFormat="1" ht="33" customHeight="1">
      <c r="A981" s="37"/>
      <c r="B981" s="153"/>
      <c r="C981" s="187" t="s">
        <v>2387</v>
      </c>
      <c r="D981" s="187" t="s">
        <v>331</v>
      </c>
      <c r="E981" s="188" t="s">
        <v>1304</v>
      </c>
      <c r="F981" s="189" t="s">
        <v>1305</v>
      </c>
      <c r="G981" s="190" t="s">
        <v>334</v>
      </c>
      <c r="H981" s="191">
        <v>1133.615</v>
      </c>
      <c r="I981" s="192"/>
      <c r="J981" s="192"/>
      <c r="K981" s="191">
        <f>ROUND(P981*H981,3)</f>
        <v>0</v>
      </c>
      <c r="L981" s="193"/>
      <c r="M981" s="38"/>
      <c r="N981" s="194" t="s">
        <v>1</v>
      </c>
      <c r="O981" s="195" t="s">
        <v>47</v>
      </c>
      <c r="P981" s="196">
        <f>I981+J981</f>
        <v>0</v>
      </c>
      <c r="Q981" s="196">
        <f>ROUND(I981*H981,3)</f>
        <v>0</v>
      </c>
      <c r="R981" s="196">
        <f>ROUND(J981*H981,3)</f>
        <v>0</v>
      </c>
      <c r="S981" s="66"/>
      <c r="T981" s="197">
        <f>S981*H981</f>
        <v>0</v>
      </c>
      <c r="U981" s="197">
        <v>6.4999999999999997E-4</v>
      </c>
      <c r="V981" s="197">
        <f>U981*H981</f>
        <v>0.73684974999999997</v>
      </c>
      <c r="W981" s="197">
        <v>0</v>
      </c>
      <c r="X981" s="198">
        <f>W981*H981</f>
        <v>0</v>
      </c>
      <c r="Y981" s="37"/>
      <c r="Z981" s="37"/>
      <c r="AA981" s="37"/>
      <c r="AB981" s="37"/>
      <c r="AC981" s="37"/>
      <c r="AD981" s="37"/>
      <c r="AE981" s="37"/>
      <c r="AR981" s="199" t="s">
        <v>464</v>
      </c>
      <c r="AT981" s="199" t="s">
        <v>331</v>
      </c>
      <c r="AU981" s="199" t="s">
        <v>96</v>
      </c>
      <c r="AY981" s="19" t="s">
        <v>329</v>
      </c>
      <c r="BE981" s="115">
        <f>IF(O981="základná",K981,0)</f>
        <v>0</v>
      </c>
      <c r="BF981" s="115">
        <f>IF(O981="znížená",K981,0)</f>
        <v>0</v>
      </c>
      <c r="BG981" s="115">
        <f>IF(O981="zákl. prenesená",K981,0)</f>
        <v>0</v>
      </c>
      <c r="BH981" s="115">
        <f>IF(O981="zníž. prenesená",K981,0)</f>
        <v>0</v>
      </c>
      <c r="BI981" s="115">
        <f>IF(O981="nulová",K981,0)</f>
        <v>0</v>
      </c>
      <c r="BJ981" s="19" t="s">
        <v>96</v>
      </c>
      <c r="BK981" s="200">
        <f>ROUND(P981*H981,3)</f>
        <v>0</v>
      </c>
      <c r="BL981" s="19" t="s">
        <v>464</v>
      </c>
      <c r="BM981" s="199" t="s">
        <v>2388</v>
      </c>
    </row>
    <row r="982" spans="1:65" s="2" customFormat="1" ht="24.2" customHeight="1">
      <c r="A982" s="37"/>
      <c r="B982" s="153"/>
      <c r="C982" s="187" t="s">
        <v>2389</v>
      </c>
      <c r="D982" s="187" t="s">
        <v>331</v>
      </c>
      <c r="E982" s="188" t="s">
        <v>1308</v>
      </c>
      <c r="F982" s="189" t="s">
        <v>1309</v>
      </c>
      <c r="G982" s="190" t="s">
        <v>334</v>
      </c>
      <c r="H982" s="191">
        <v>1133.615</v>
      </c>
      <c r="I982" s="192"/>
      <c r="J982" s="192"/>
      <c r="K982" s="191">
        <f>ROUND(P982*H982,3)</f>
        <v>0</v>
      </c>
      <c r="L982" s="193"/>
      <c r="M982" s="38"/>
      <c r="N982" s="194" t="s">
        <v>1</v>
      </c>
      <c r="O982" s="195" t="s">
        <v>47</v>
      </c>
      <c r="P982" s="196">
        <f>I982+J982</f>
        <v>0</v>
      </c>
      <c r="Q982" s="196">
        <f>ROUND(I982*H982,3)</f>
        <v>0</v>
      </c>
      <c r="R982" s="196">
        <f>ROUND(J982*H982,3)</f>
        <v>0</v>
      </c>
      <c r="S982" s="66"/>
      <c r="T982" s="197">
        <f>S982*H982</f>
        <v>0</v>
      </c>
      <c r="U982" s="197">
        <v>2.7E-4</v>
      </c>
      <c r="V982" s="197">
        <f>U982*H982</f>
        <v>0.30607604999999999</v>
      </c>
      <c r="W982" s="197">
        <v>0</v>
      </c>
      <c r="X982" s="198">
        <f>W982*H982</f>
        <v>0</v>
      </c>
      <c r="Y982" s="37"/>
      <c r="Z982" s="37"/>
      <c r="AA982" s="37"/>
      <c r="AB982" s="37"/>
      <c r="AC982" s="37"/>
      <c r="AD982" s="37"/>
      <c r="AE982" s="37"/>
      <c r="AR982" s="199" t="s">
        <v>464</v>
      </c>
      <c r="AT982" s="199" t="s">
        <v>331</v>
      </c>
      <c r="AU982" s="199" t="s">
        <v>96</v>
      </c>
      <c r="AY982" s="19" t="s">
        <v>329</v>
      </c>
      <c r="BE982" s="115">
        <f>IF(O982="základná",K982,0)</f>
        <v>0</v>
      </c>
      <c r="BF982" s="115">
        <f>IF(O982="znížená",K982,0)</f>
        <v>0</v>
      </c>
      <c r="BG982" s="115">
        <f>IF(O982="zákl. prenesená",K982,0)</f>
        <v>0</v>
      </c>
      <c r="BH982" s="115">
        <f>IF(O982="zníž. prenesená",K982,0)</f>
        <v>0</v>
      </c>
      <c r="BI982" s="115">
        <f>IF(O982="nulová",K982,0)</f>
        <v>0</v>
      </c>
      <c r="BJ982" s="19" t="s">
        <v>96</v>
      </c>
      <c r="BK982" s="200">
        <f>ROUND(P982*H982,3)</f>
        <v>0</v>
      </c>
      <c r="BL982" s="19" t="s">
        <v>464</v>
      </c>
      <c r="BM982" s="199" t="s">
        <v>2390</v>
      </c>
    </row>
    <row r="983" spans="1:65" s="14" customFormat="1" ht="11.25">
      <c r="B983" s="210"/>
      <c r="D983" s="202" t="s">
        <v>348</v>
      </c>
      <c r="E983" s="211" t="s">
        <v>1</v>
      </c>
      <c r="F983" s="212" t="s">
        <v>2391</v>
      </c>
      <c r="H983" s="211" t="s">
        <v>1</v>
      </c>
      <c r="I983" s="213"/>
      <c r="J983" s="213"/>
      <c r="M983" s="210"/>
      <c r="N983" s="214"/>
      <c r="O983" s="215"/>
      <c r="P983" s="215"/>
      <c r="Q983" s="215"/>
      <c r="R983" s="215"/>
      <c r="S983" s="215"/>
      <c r="T983" s="215"/>
      <c r="U983" s="215"/>
      <c r="V983" s="215"/>
      <c r="W983" s="215"/>
      <c r="X983" s="216"/>
      <c r="AT983" s="211" t="s">
        <v>348</v>
      </c>
      <c r="AU983" s="211" t="s">
        <v>96</v>
      </c>
      <c r="AV983" s="14" t="s">
        <v>90</v>
      </c>
      <c r="AW983" s="14" t="s">
        <v>4</v>
      </c>
      <c r="AX983" s="14" t="s">
        <v>83</v>
      </c>
      <c r="AY983" s="211" t="s">
        <v>329</v>
      </c>
    </row>
    <row r="984" spans="1:65" s="14" customFormat="1" ht="11.25">
      <c r="B984" s="210"/>
      <c r="D984" s="202" t="s">
        <v>348</v>
      </c>
      <c r="E984" s="211" t="s">
        <v>1</v>
      </c>
      <c r="F984" s="212" t="s">
        <v>2392</v>
      </c>
      <c r="H984" s="211" t="s">
        <v>1</v>
      </c>
      <c r="I984" s="213"/>
      <c r="J984" s="213"/>
      <c r="M984" s="210"/>
      <c r="N984" s="214"/>
      <c r="O984" s="215"/>
      <c r="P984" s="215"/>
      <c r="Q984" s="215"/>
      <c r="R984" s="215"/>
      <c r="S984" s="215"/>
      <c r="T984" s="215"/>
      <c r="U984" s="215"/>
      <c r="V984" s="215"/>
      <c r="W984" s="215"/>
      <c r="X984" s="216"/>
      <c r="AT984" s="211" t="s">
        <v>348</v>
      </c>
      <c r="AU984" s="211" t="s">
        <v>96</v>
      </c>
      <c r="AV984" s="14" t="s">
        <v>90</v>
      </c>
      <c r="AW984" s="14" t="s">
        <v>4</v>
      </c>
      <c r="AX984" s="14" t="s">
        <v>83</v>
      </c>
      <c r="AY984" s="211" t="s">
        <v>329</v>
      </c>
    </row>
    <row r="985" spans="1:65" s="13" customFormat="1" ht="11.25">
      <c r="B985" s="201"/>
      <c r="D985" s="202" t="s">
        <v>348</v>
      </c>
      <c r="E985" s="203" t="s">
        <v>1</v>
      </c>
      <c r="F985" s="204" t="s">
        <v>2393</v>
      </c>
      <c r="H985" s="205">
        <v>82.445999999999998</v>
      </c>
      <c r="I985" s="206"/>
      <c r="J985" s="206"/>
      <c r="M985" s="201"/>
      <c r="N985" s="207"/>
      <c r="O985" s="208"/>
      <c r="P985" s="208"/>
      <c r="Q985" s="208"/>
      <c r="R985" s="208"/>
      <c r="S985" s="208"/>
      <c r="T985" s="208"/>
      <c r="U985" s="208"/>
      <c r="V985" s="208"/>
      <c r="W985" s="208"/>
      <c r="X985" s="209"/>
      <c r="AT985" s="203" t="s">
        <v>348</v>
      </c>
      <c r="AU985" s="203" t="s">
        <v>96</v>
      </c>
      <c r="AV985" s="13" t="s">
        <v>96</v>
      </c>
      <c r="AW985" s="13" t="s">
        <v>4</v>
      </c>
      <c r="AX985" s="13" t="s">
        <v>83</v>
      </c>
      <c r="AY985" s="203" t="s">
        <v>329</v>
      </c>
    </row>
    <row r="986" spans="1:65" s="13" customFormat="1" ht="11.25">
      <c r="B986" s="201"/>
      <c r="D986" s="202" t="s">
        <v>348</v>
      </c>
      <c r="E986" s="203" t="s">
        <v>1</v>
      </c>
      <c r="F986" s="204" t="s">
        <v>2394</v>
      </c>
      <c r="H986" s="205">
        <v>28.5</v>
      </c>
      <c r="I986" s="206"/>
      <c r="J986" s="206"/>
      <c r="M986" s="201"/>
      <c r="N986" s="207"/>
      <c r="O986" s="208"/>
      <c r="P986" s="208"/>
      <c r="Q986" s="208"/>
      <c r="R986" s="208"/>
      <c r="S986" s="208"/>
      <c r="T986" s="208"/>
      <c r="U986" s="208"/>
      <c r="V986" s="208"/>
      <c r="W986" s="208"/>
      <c r="X986" s="209"/>
      <c r="AT986" s="203" t="s">
        <v>348</v>
      </c>
      <c r="AU986" s="203" t="s">
        <v>96</v>
      </c>
      <c r="AV986" s="13" t="s">
        <v>96</v>
      </c>
      <c r="AW986" s="13" t="s">
        <v>4</v>
      </c>
      <c r="AX986" s="13" t="s">
        <v>83</v>
      </c>
      <c r="AY986" s="203" t="s">
        <v>329</v>
      </c>
    </row>
    <row r="987" spans="1:65" s="13" customFormat="1" ht="11.25">
      <c r="B987" s="201"/>
      <c r="D987" s="202" t="s">
        <v>348</v>
      </c>
      <c r="E987" s="203" t="s">
        <v>1</v>
      </c>
      <c r="F987" s="204" t="s">
        <v>2395</v>
      </c>
      <c r="H987" s="205">
        <v>102.06</v>
      </c>
      <c r="I987" s="206"/>
      <c r="J987" s="206"/>
      <c r="M987" s="201"/>
      <c r="N987" s="207"/>
      <c r="O987" s="208"/>
      <c r="P987" s="208"/>
      <c r="Q987" s="208"/>
      <c r="R987" s="208"/>
      <c r="S987" s="208"/>
      <c r="T987" s="208"/>
      <c r="U987" s="208"/>
      <c r="V987" s="208"/>
      <c r="W987" s="208"/>
      <c r="X987" s="209"/>
      <c r="AT987" s="203" t="s">
        <v>348</v>
      </c>
      <c r="AU987" s="203" t="s">
        <v>96</v>
      </c>
      <c r="AV987" s="13" t="s">
        <v>96</v>
      </c>
      <c r="AW987" s="13" t="s">
        <v>4</v>
      </c>
      <c r="AX987" s="13" t="s">
        <v>83</v>
      </c>
      <c r="AY987" s="203" t="s">
        <v>329</v>
      </c>
    </row>
    <row r="988" spans="1:65" s="13" customFormat="1" ht="11.25">
      <c r="B988" s="201"/>
      <c r="D988" s="202" t="s">
        <v>348</v>
      </c>
      <c r="E988" s="203" t="s">
        <v>1</v>
      </c>
      <c r="F988" s="204" t="s">
        <v>2396</v>
      </c>
      <c r="H988" s="205">
        <v>6.72</v>
      </c>
      <c r="I988" s="206"/>
      <c r="J988" s="206"/>
      <c r="M988" s="201"/>
      <c r="N988" s="207"/>
      <c r="O988" s="208"/>
      <c r="P988" s="208"/>
      <c r="Q988" s="208"/>
      <c r="R988" s="208"/>
      <c r="S988" s="208"/>
      <c r="T988" s="208"/>
      <c r="U988" s="208"/>
      <c r="V988" s="208"/>
      <c r="W988" s="208"/>
      <c r="X988" s="209"/>
      <c r="AT988" s="203" t="s">
        <v>348</v>
      </c>
      <c r="AU988" s="203" t="s">
        <v>96</v>
      </c>
      <c r="AV988" s="13" t="s">
        <v>96</v>
      </c>
      <c r="AW988" s="13" t="s">
        <v>4</v>
      </c>
      <c r="AX988" s="13" t="s">
        <v>83</v>
      </c>
      <c r="AY988" s="203" t="s">
        <v>329</v>
      </c>
    </row>
    <row r="989" spans="1:65" s="13" customFormat="1" ht="11.25">
      <c r="B989" s="201"/>
      <c r="D989" s="202" t="s">
        <v>348</v>
      </c>
      <c r="E989" s="203" t="s">
        <v>1</v>
      </c>
      <c r="F989" s="204" t="s">
        <v>2397</v>
      </c>
      <c r="H989" s="205">
        <v>5.04</v>
      </c>
      <c r="I989" s="206"/>
      <c r="J989" s="206"/>
      <c r="M989" s="201"/>
      <c r="N989" s="207"/>
      <c r="O989" s="208"/>
      <c r="P989" s="208"/>
      <c r="Q989" s="208"/>
      <c r="R989" s="208"/>
      <c r="S989" s="208"/>
      <c r="T989" s="208"/>
      <c r="U989" s="208"/>
      <c r="V989" s="208"/>
      <c r="W989" s="208"/>
      <c r="X989" s="209"/>
      <c r="AT989" s="203" t="s">
        <v>348</v>
      </c>
      <c r="AU989" s="203" t="s">
        <v>96</v>
      </c>
      <c r="AV989" s="13" t="s">
        <v>96</v>
      </c>
      <c r="AW989" s="13" t="s">
        <v>4</v>
      </c>
      <c r="AX989" s="13" t="s">
        <v>83</v>
      </c>
      <c r="AY989" s="203" t="s">
        <v>329</v>
      </c>
    </row>
    <row r="990" spans="1:65" s="13" customFormat="1" ht="11.25">
      <c r="B990" s="201"/>
      <c r="D990" s="202" t="s">
        <v>348</v>
      </c>
      <c r="E990" s="203" t="s">
        <v>1</v>
      </c>
      <c r="F990" s="204" t="s">
        <v>2398</v>
      </c>
      <c r="H990" s="205">
        <v>1.3440000000000001</v>
      </c>
      <c r="I990" s="206"/>
      <c r="J990" s="206"/>
      <c r="M990" s="201"/>
      <c r="N990" s="207"/>
      <c r="O990" s="208"/>
      <c r="P990" s="208"/>
      <c r="Q990" s="208"/>
      <c r="R990" s="208"/>
      <c r="S990" s="208"/>
      <c r="T990" s="208"/>
      <c r="U990" s="208"/>
      <c r="V990" s="208"/>
      <c r="W990" s="208"/>
      <c r="X990" s="209"/>
      <c r="AT990" s="203" t="s">
        <v>348</v>
      </c>
      <c r="AU990" s="203" t="s">
        <v>96</v>
      </c>
      <c r="AV990" s="13" t="s">
        <v>96</v>
      </c>
      <c r="AW990" s="13" t="s">
        <v>4</v>
      </c>
      <c r="AX990" s="13" t="s">
        <v>83</v>
      </c>
      <c r="AY990" s="203" t="s">
        <v>329</v>
      </c>
    </row>
    <row r="991" spans="1:65" s="13" customFormat="1" ht="11.25">
      <c r="B991" s="201"/>
      <c r="D991" s="202" t="s">
        <v>348</v>
      </c>
      <c r="E991" s="203" t="s">
        <v>1</v>
      </c>
      <c r="F991" s="204" t="s">
        <v>2399</v>
      </c>
      <c r="H991" s="205">
        <v>0.8</v>
      </c>
      <c r="I991" s="206"/>
      <c r="J991" s="206"/>
      <c r="M991" s="201"/>
      <c r="N991" s="207"/>
      <c r="O991" s="208"/>
      <c r="P991" s="208"/>
      <c r="Q991" s="208"/>
      <c r="R991" s="208"/>
      <c r="S991" s="208"/>
      <c r="T991" s="208"/>
      <c r="U991" s="208"/>
      <c r="V991" s="208"/>
      <c r="W991" s="208"/>
      <c r="X991" s="209"/>
      <c r="AT991" s="203" t="s">
        <v>348</v>
      </c>
      <c r="AU991" s="203" t="s">
        <v>96</v>
      </c>
      <c r="AV991" s="13" t="s">
        <v>96</v>
      </c>
      <c r="AW991" s="13" t="s">
        <v>4</v>
      </c>
      <c r="AX991" s="13" t="s">
        <v>83</v>
      </c>
      <c r="AY991" s="203" t="s">
        <v>329</v>
      </c>
    </row>
    <row r="992" spans="1:65" s="13" customFormat="1" ht="11.25">
      <c r="B992" s="201"/>
      <c r="D992" s="202" t="s">
        <v>348</v>
      </c>
      <c r="E992" s="203" t="s">
        <v>1</v>
      </c>
      <c r="F992" s="204" t="s">
        <v>2400</v>
      </c>
      <c r="H992" s="205">
        <v>0.6</v>
      </c>
      <c r="I992" s="206"/>
      <c r="J992" s="206"/>
      <c r="M992" s="201"/>
      <c r="N992" s="207"/>
      <c r="O992" s="208"/>
      <c r="P992" s="208"/>
      <c r="Q992" s="208"/>
      <c r="R992" s="208"/>
      <c r="S992" s="208"/>
      <c r="T992" s="208"/>
      <c r="U992" s="208"/>
      <c r="V992" s="208"/>
      <c r="W992" s="208"/>
      <c r="X992" s="209"/>
      <c r="AT992" s="203" t="s">
        <v>348</v>
      </c>
      <c r="AU992" s="203" t="s">
        <v>96</v>
      </c>
      <c r="AV992" s="13" t="s">
        <v>96</v>
      </c>
      <c r="AW992" s="13" t="s">
        <v>4</v>
      </c>
      <c r="AX992" s="13" t="s">
        <v>83</v>
      </c>
      <c r="AY992" s="203" t="s">
        <v>329</v>
      </c>
    </row>
    <row r="993" spans="2:51" s="13" customFormat="1" ht="11.25">
      <c r="B993" s="201"/>
      <c r="D993" s="202" t="s">
        <v>348</v>
      </c>
      <c r="E993" s="203" t="s">
        <v>1</v>
      </c>
      <c r="F993" s="204" t="s">
        <v>2401</v>
      </c>
      <c r="H993" s="205">
        <v>0.216</v>
      </c>
      <c r="I993" s="206"/>
      <c r="J993" s="206"/>
      <c r="M993" s="201"/>
      <c r="N993" s="207"/>
      <c r="O993" s="208"/>
      <c r="P993" s="208"/>
      <c r="Q993" s="208"/>
      <c r="R993" s="208"/>
      <c r="S993" s="208"/>
      <c r="T993" s="208"/>
      <c r="U993" s="208"/>
      <c r="V993" s="208"/>
      <c r="W993" s="208"/>
      <c r="X993" s="209"/>
      <c r="AT993" s="203" t="s">
        <v>348</v>
      </c>
      <c r="AU993" s="203" t="s">
        <v>96</v>
      </c>
      <c r="AV993" s="13" t="s">
        <v>96</v>
      </c>
      <c r="AW993" s="13" t="s">
        <v>4</v>
      </c>
      <c r="AX993" s="13" t="s">
        <v>83</v>
      </c>
      <c r="AY993" s="203" t="s">
        <v>329</v>
      </c>
    </row>
    <row r="994" spans="2:51" s="13" customFormat="1" ht="11.25">
      <c r="B994" s="201"/>
      <c r="D994" s="202" t="s">
        <v>348</v>
      </c>
      <c r="E994" s="203" t="s">
        <v>1</v>
      </c>
      <c r="F994" s="204" t="s">
        <v>2402</v>
      </c>
      <c r="H994" s="205">
        <v>3.96</v>
      </c>
      <c r="I994" s="206"/>
      <c r="J994" s="206"/>
      <c r="M994" s="201"/>
      <c r="N994" s="207"/>
      <c r="O994" s="208"/>
      <c r="P994" s="208"/>
      <c r="Q994" s="208"/>
      <c r="R994" s="208"/>
      <c r="S994" s="208"/>
      <c r="T994" s="208"/>
      <c r="U994" s="208"/>
      <c r="V994" s="208"/>
      <c r="W994" s="208"/>
      <c r="X994" s="209"/>
      <c r="AT994" s="203" t="s">
        <v>348</v>
      </c>
      <c r="AU994" s="203" t="s">
        <v>96</v>
      </c>
      <c r="AV994" s="13" t="s">
        <v>96</v>
      </c>
      <c r="AW994" s="13" t="s">
        <v>4</v>
      </c>
      <c r="AX994" s="13" t="s">
        <v>83</v>
      </c>
      <c r="AY994" s="203" t="s">
        <v>329</v>
      </c>
    </row>
    <row r="995" spans="2:51" s="13" customFormat="1" ht="11.25">
      <c r="B995" s="201"/>
      <c r="D995" s="202" t="s">
        <v>348</v>
      </c>
      <c r="E995" s="203" t="s">
        <v>1</v>
      </c>
      <c r="F995" s="204" t="s">
        <v>2403</v>
      </c>
      <c r="H995" s="205">
        <v>3.96</v>
      </c>
      <c r="I995" s="206"/>
      <c r="J995" s="206"/>
      <c r="M995" s="201"/>
      <c r="N995" s="207"/>
      <c r="O995" s="208"/>
      <c r="P995" s="208"/>
      <c r="Q995" s="208"/>
      <c r="R995" s="208"/>
      <c r="S995" s="208"/>
      <c r="T995" s="208"/>
      <c r="U995" s="208"/>
      <c r="V995" s="208"/>
      <c r="W995" s="208"/>
      <c r="X995" s="209"/>
      <c r="AT995" s="203" t="s">
        <v>348</v>
      </c>
      <c r="AU995" s="203" t="s">
        <v>96</v>
      </c>
      <c r="AV995" s="13" t="s">
        <v>96</v>
      </c>
      <c r="AW995" s="13" t="s">
        <v>4</v>
      </c>
      <c r="AX995" s="13" t="s">
        <v>83</v>
      </c>
      <c r="AY995" s="203" t="s">
        <v>329</v>
      </c>
    </row>
    <row r="996" spans="2:51" s="13" customFormat="1" ht="11.25">
      <c r="B996" s="201"/>
      <c r="D996" s="202" t="s">
        <v>348</v>
      </c>
      <c r="E996" s="203" t="s">
        <v>1</v>
      </c>
      <c r="F996" s="204" t="s">
        <v>2404</v>
      </c>
      <c r="H996" s="205">
        <v>1.637</v>
      </c>
      <c r="I996" s="206"/>
      <c r="J996" s="206"/>
      <c r="M996" s="201"/>
      <c r="N996" s="207"/>
      <c r="O996" s="208"/>
      <c r="P996" s="208"/>
      <c r="Q996" s="208"/>
      <c r="R996" s="208"/>
      <c r="S996" s="208"/>
      <c r="T996" s="208"/>
      <c r="U996" s="208"/>
      <c r="V996" s="208"/>
      <c r="W996" s="208"/>
      <c r="X996" s="209"/>
      <c r="AT996" s="203" t="s">
        <v>348</v>
      </c>
      <c r="AU996" s="203" t="s">
        <v>96</v>
      </c>
      <c r="AV996" s="13" t="s">
        <v>96</v>
      </c>
      <c r="AW996" s="13" t="s">
        <v>4</v>
      </c>
      <c r="AX996" s="13" t="s">
        <v>83</v>
      </c>
      <c r="AY996" s="203" t="s">
        <v>329</v>
      </c>
    </row>
    <row r="997" spans="2:51" s="13" customFormat="1" ht="11.25">
      <c r="B997" s="201"/>
      <c r="D997" s="202" t="s">
        <v>348</v>
      </c>
      <c r="E997" s="203" t="s">
        <v>1</v>
      </c>
      <c r="F997" s="204" t="s">
        <v>2405</v>
      </c>
      <c r="H997" s="205">
        <v>2.88</v>
      </c>
      <c r="I997" s="206"/>
      <c r="J997" s="206"/>
      <c r="M997" s="201"/>
      <c r="N997" s="207"/>
      <c r="O997" s="208"/>
      <c r="P997" s="208"/>
      <c r="Q997" s="208"/>
      <c r="R997" s="208"/>
      <c r="S997" s="208"/>
      <c r="T997" s="208"/>
      <c r="U997" s="208"/>
      <c r="V997" s="208"/>
      <c r="W997" s="208"/>
      <c r="X997" s="209"/>
      <c r="AT997" s="203" t="s">
        <v>348</v>
      </c>
      <c r="AU997" s="203" t="s">
        <v>96</v>
      </c>
      <c r="AV997" s="13" t="s">
        <v>96</v>
      </c>
      <c r="AW997" s="13" t="s">
        <v>4</v>
      </c>
      <c r="AX997" s="13" t="s">
        <v>83</v>
      </c>
      <c r="AY997" s="203" t="s">
        <v>329</v>
      </c>
    </row>
    <row r="998" spans="2:51" s="13" customFormat="1" ht="11.25">
      <c r="B998" s="201"/>
      <c r="D998" s="202" t="s">
        <v>348</v>
      </c>
      <c r="E998" s="203" t="s">
        <v>1</v>
      </c>
      <c r="F998" s="204" t="s">
        <v>2406</v>
      </c>
      <c r="H998" s="205">
        <v>0.94799999999999995</v>
      </c>
      <c r="I998" s="206"/>
      <c r="J998" s="206"/>
      <c r="M998" s="201"/>
      <c r="N998" s="207"/>
      <c r="O998" s="208"/>
      <c r="P998" s="208"/>
      <c r="Q998" s="208"/>
      <c r="R998" s="208"/>
      <c r="S998" s="208"/>
      <c r="T998" s="208"/>
      <c r="U998" s="208"/>
      <c r="V998" s="208"/>
      <c r="W998" s="208"/>
      <c r="X998" s="209"/>
      <c r="AT998" s="203" t="s">
        <v>348</v>
      </c>
      <c r="AU998" s="203" t="s">
        <v>96</v>
      </c>
      <c r="AV998" s="13" t="s">
        <v>96</v>
      </c>
      <c r="AW998" s="13" t="s">
        <v>4</v>
      </c>
      <c r="AX998" s="13" t="s">
        <v>83</v>
      </c>
      <c r="AY998" s="203" t="s">
        <v>329</v>
      </c>
    </row>
    <row r="999" spans="2:51" s="13" customFormat="1" ht="11.25">
      <c r="B999" s="201"/>
      <c r="D999" s="202" t="s">
        <v>348</v>
      </c>
      <c r="E999" s="203" t="s">
        <v>1</v>
      </c>
      <c r="F999" s="204" t="s">
        <v>2407</v>
      </c>
      <c r="H999" s="205">
        <v>0.98399999999999999</v>
      </c>
      <c r="I999" s="206"/>
      <c r="J999" s="206"/>
      <c r="M999" s="201"/>
      <c r="N999" s="207"/>
      <c r="O999" s="208"/>
      <c r="P999" s="208"/>
      <c r="Q999" s="208"/>
      <c r="R999" s="208"/>
      <c r="S999" s="208"/>
      <c r="T999" s="208"/>
      <c r="U999" s="208"/>
      <c r="V999" s="208"/>
      <c r="W999" s="208"/>
      <c r="X999" s="209"/>
      <c r="AT999" s="203" t="s">
        <v>348</v>
      </c>
      <c r="AU999" s="203" t="s">
        <v>96</v>
      </c>
      <c r="AV999" s="13" t="s">
        <v>96</v>
      </c>
      <c r="AW999" s="13" t="s">
        <v>4</v>
      </c>
      <c r="AX999" s="13" t="s">
        <v>83</v>
      </c>
      <c r="AY999" s="203" t="s">
        <v>329</v>
      </c>
    </row>
    <row r="1000" spans="2:51" s="13" customFormat="1" ht="11.25">
      <c r="B1000" s="201"/>
      <c r="D1000" s="202" t="s">
        <v>348</v>
      </c>
      <c r="E1000" s="203" t="s">
        <v>1</v>
      </c>
      <c r="F1000" s="204" t="s">
        <v>2408</v>
      </c>
      <c r="H1000" s="205">
        <v>0.76800000000000002</v>
      </c>
      <c r="I1000" s="206"/>
      <c r="J1000" s="206"/>
      <c r="M1000" s="201"/>
      <c r="N1000" s="207"/>
      <c r="O1000" s="208"/>
      <c r="P1000" s="208"/>
      <c r="Q1000" s="208"/>
      <c r="R1000" s="208"/>
      <c r="S1000" s="208"/>
      <c r="T1000" s="208"/>
      <c r="U1000" s="208"/>
      <c r="V1000" s="208"/>
      <c r="W1000" s="208"/>
      <c r="X1000" s="209"/>
      <c r="AT1000" s="203" t="s">
        <v>348</v>
      </c>
      <c r="AU1000" s="203" t="s">
        <v>96</v>
      </c>
      <c r="AV1000" s="13" t="s">
        <v>96</v>
      </c>
      <c r="AW1000" s="13" t="s">
        <v>4</v>
      </c>
      <c r="AX1000" s="13" t="s">
        <v>83</v>
      </c>
      <c r="AY1000" s="203" t="s">
        <v>329</v>
      </c>
    </row>
    <row r="1001" spans="2:51" s="16" customFormat="1" ht="11.25">
      <c r="B1001" s="225"/>
      <c r="D1001" s="202" t="s">
        <v>348</v>
      </c>
      <c r="E1001" s="226" t="s">
        <v>1</v>
      </c>
      <c r="F1001" s="227" t="s">
        <v>445</v>
      </c>
      <c r="H1001" s="228">
        <v>242.863</v>
      </c>
      <c r="I1001" s="229"/>
      <c r="J1001" s="229"/>
      <c r="M1001" s="225"/>
      <c r="N1001" s="230"/>
      <c r="O1001" s="231"/>
      <c r="P1001" s="231"/>
      <c r="Q1001" s="231"/>
      <c r="R1001" s="231"/>
      <c r="S1001" s="231"/>
      <c r="T1001" s="231"/>
      <c r="U1001" s="231"/>
      <c r="V1001" s="231"/>
      <c r="W1001" s="231"/>
      <c r="X1001" s="232"/>
      <c r="AT1001" s="226" t="s">
        <v>348</v>
      </c>
      <c r="AU1001" s="226" t="s">
        <v>96</v>
      </c>
      <c r="AV1001" s="16" t="s">
        <v>178</v>
      </c>
      <c r="AW1001" s="16" t="s">
        <v>4</v>
      </c>
      <c r="AX1001" s="16" t="s">
        <v>83</v>
      </c>
      <c r="AY1001" s="226" t="s">
        <v>329</v>
      </c>
    </row>
    <row r="1002" spans="2:51" s="14" customFormat="1" ht="11.25">
      <c r="B1002" s="210"/>
      <c r="D1002" s="202" t="s">
        <v>348</v>
      </c>
      <c r="E1002" s="211" t="s">
        <v>1</v>
      </c>
      <c r="F1002" s="212" t="s">
        <v>2409</v>
      </c>
      <c r="H1002" s="211" t="s">
        <v>1</v>
      </c>
      <c r="I1002" s="213"/>
      <c r="J1002" s="213"/>
      <c r="M1002" s="210"/>
      <c r="N1002" s="214"/>
      <c r="O1002" s="215"/>
      <c r="P1002" s="215"/>
      <c r="Q1002" s="215"/>
      <c r="R1002" s="215"/>
      <c r="S1002" s="215"/>
      <c r="T1002" s="215"/>
      <c r="U1002" s="215"/>
      <c r="V1002" s="215"/>
      <c r="W1002" s="215"/>
      <c r="X1002" s="216"/>
      <c r="AT1002" s="211" t="s">
        <v>348</v>
      </c>
      <c r="AU1002" s="211" t="s">
        <v>96</v>
      </c>
      <c r="AV1002" s="14" t="s">
        <v>90</v>
      </c>
      <c r="AW1002" s="14" t="s">
        <v>4</v>
      </c>
      <c r="AX1002" s="14" t="s">
        <v>83</v>
      </c>
      <c r="AY1002" s="211" t="s">
        <v>329</v>
      </c>
    </row>
    <row r="1003" spans="2:51" s="13" customFormat="1" ht="11.25">
      <c r="B1003" s="201"/>
      <c r="D1003" s="202" t="s">
        <v>348</v>
      </c>
      <c r="E1003" s="203" t="s">
        <v>1</v>
      </c>
      <c r="F1003" s="204" t="s">
        <v>2410</v>
      </c>
      <c r="H1003" s="205">
        <v>90.436000000000007</v>
      </c>
      <c r="I1003" s="206"/>
      <c r="J1003" s="206"/>
      <c r="M1003" s="201"/>
      <c r="N1003" s="207"/>
      <c r="O1003" s="208"/>
      <c r="P1003" s="208"/>
      <c r="Q1003" s="208"/>
      <c r="R1003" s="208"/>
      <c r="S1003" s="208"/>
      <c r="T1003" s="208"/>
      <c r="U1003" s="208"/>
      <c r="V1003" s="208"/>
      <c r="W1003" s="208"/>
      <c r="X1003" s="209"/>
      <c r="AT1003" s="203" t="s">
        <v>348</v>
      </c>
      <c r="AU1003" s="203" t="s">
        <v>96</v>
      </c>
      <c r="AV1003" s="13" t="s">
        <v>96</v>
      </c>
      <c r="AW1003" s="13" t="s">
        <v>4</v>
      </c>
      <c r="AX1003" s="13" t="s">
        <v>83</v>
      </c>
      <c r="AY1003" s="203" t="s">
        <v>329</v>
      </c>
    </row>
    <row r="1004" spans="2:51" s="13" customFormat="1" ht="11.25">
      <c r="B1004" s="201"/>
      <c r="D1004" s="202" t="s">
        <v>348</v>
      </c>
      <c r="E1004" s="203" t="s">
        <v>1</v>
      </c>
      <c r="F1004" s="204" t="s">
        <v>2411</v>
      </c>
      <c r="H1004" s="205">
        <v>65.623999999999995</v>
      </c>
      <c r="I1004" s="206"/>
      <c r="J1004" s="206"/>
      <c r="M1004" s="201"/>
      <c r="N1004" s="207"/>
      <c r="O1004" s="208"/>
      <c r="P1004" s="208"/>
      <c r="Q1004" s="208"/>
      <c r="R1004" s="208"/>
      <c r="S1004" s="208"/>
      <c r="T1004" s="208"/>
      <c r="U1004" s="208"/>
      <c r="V1004" s="208"/>
      <c r="W1004" s="208"/>
      <c r="X1004" s="209"/>
      <c r="AT1004" s="203" t="s">
        <v>348</v>
      </c>
      <c r="AU1004" s="203" t="s">
        <v>96</v>
      </c>
      <c r="AV1004" s="13" t="s">
        <v>96</v>
      </c>
      <c r="AW1004" s="13" t="s">
        <v>4</v>
      </c>
      <c r="AX1004" s="13" t="s">
        <v>83</v>
      </c>
      <c r="AY1004" s="203" t="s">
        <v>329</v>
      </c>
    </row>
    <row r="1005" spans="2:51" s="13" customFormat="1" ht="11.25">
      <c r="B1005" s="201"/>
      <c r="D1005" s="202" t="s">
        <v>348</v>
      </c>
      <c r="E1005" s="203" t="s">
        <v>1</v>
      </c>
      <c r="F1005" s="204" t="s">
        <v>2412</v>
      </c>
      <c r="H1005" s="205">
        <v>44.338000000000001</v>
      </c>
      <c r="I1005" s="206"/>
      <c r="J1005" s="206"/>
      <c r="M1005" s="201"/>
      <c r="N1005" s="207"/>
      <c r="O1005" s="208"/>
      <c r="P1005" s="208"/>
      <c r="Q1005" s="208"/>
      <c r="R1005" s="208"/>
      <c r="S1005" s="208"/>
      <c r="T1005" s="208"/>
      <c r="U1005" s="208"/>
      <c r="V1005" s="208"/>
      <c r="W1005" s="208"/>
      <c r="X1005" s="209"/>
      <c r="AT1005" s="203" t="s">
        <v>348</v>
      </c>
      <c r="AU1005" s="203" t="s">
        <v>96</v>
      </c>
      <c r="AV1005" s="13" t="s">
        <v>96</v>
      </c>
      <c r="AW1005" s="13" t="s">
        <v>4</v>
      </c>
      <c r="AX1005" s="13" t="s">
        <v>83</v>
      </c>
      <c r="AY1005" s="203" t="s">
        <v>329</v>
      </c>
    </row>
    <row r="1006" spans="2:51" s="13" customFormat="1" ht="33.75">
      <c r="B1006" s="201"/>
      <c r="D1006" s="202" t="s">
        <v>348</v>
      </c>
      <c r="E1006" s="203" t="s">
        <v>1</v>
      </c>
      <c r="F1006" s="204" t="s">
        <v>2413</v>
      </c>
      <c r="H1006" s="205">
        <v>106.70399999999999</v>
      </c>
      <c r="I1006" s="206"/>
      <c r="J1006" s="206"/>
      <c r="M1006" s="201"/>
      <c r="N1006" s="207"/>
      <c r="O1006" s="208"/>
      <c r="P1006" s="208"/>
      <c r="Q1006" s="208"/>
      <c r="R1006" s="208"/>
      <c r="S1006" s="208"/>
      <c r="T1006" s="208"/>
      <c r="U1006" s="208"/>
      <c r="V1006" s="208"/>
      <c r="W1006" s="208"/>
      <c r="X1006" s="209"/>
      <c r="AT1006" s="203" t="s">
        <v>348</v>
      </c>
      <c r="AU1006" s="203" t="s">
        <v>96</v>
      </c>
      <c r="AV1006" s="13" t="s">
        <v>96</v>
      </c>
      <c r="AW1006" s="13" t="s">
        <v>4</v>
      </c>
      <c r="AX1006" s="13" t="s">
        <v>83</v>
      </c>
      <c r="AY1006" s="203" t="s">
        <v>329</v>
      </c>
    </row>
    <row r="1007" spans="2:51" s="16" customFormat="1" ht="11.25">
      <c r="B1007" s="225"/>
      <c r="D1007" s="202" t="s">
        <v>348</v>
      </c>
      <c r="E1007" s="226" t="s">
        <v>1</v>
      </c>
      <c r="F1007" s="227" t="s">
        <v>445</v>
      </c>
      <c r="H1007" s="228">
        <v>307.10199999999998</v>
      </c>
      <c r="I1007" s="229"/>
      <c r="J1007" s="229"/>
      <c r="M1007" s="225"/>
      <c r="N1007" s="230"/>
      <c r="O1007" s="231"/>
      <c r="P1007" s="231"/>
      <c r="Q1007" s="231"/>
      <c r="R1007" s="231"/>
      <c r="S1007" s="231"/>
      <c r="T1007" s="231"/>
      <c r="U1007" s="231"/>
      <c r="V1007" s="231"/>
      <c r="W1007" s="231"/>
      <c r="X1007" s="232"/>
      <c r="AT1007" s="226" t="s">
        <v>348</v>
      </c>
      <c r="AU1007" s="226" t="s">
        <v>96</v>
      </c>
      <c r="AV1007" s="16" t="s">
        <v>178</v>
      </c>
      <c r="AW1007" s="16" t="s">
        <v>4</v>
      </c>
      <c r="AX1007" s="16" t="s">
        <v>83</v>
      </c>
      <c r="AY1007" s="226" t="s">
        <v>329</v>
      </c>
    </row>
    <row r="1008" spans="2:51" s="14" customFormat="1" ht="11.25">
      <c r="B1008" s="210"/>
      <c r="D1008" s="202" t="s">
        <v>348</v>
      </c>
      <c r="E1008" s="211" t="s">
        <v>1</v>
      </c>
      <c r="F1008" s="212" t="s">
        <v>2414</v>
      </c>
      <c r="H1008" s="211" t="s">
        <v>1</v>
      </c>
      <c r="I1008" s="213"/>
      <c r="J1008" s="213"/>
      <c r="M1008" s="210"/>
      <c r="N1008" s="214"/>
      <c r="O1008" s="215"/>
      <c r="P1008" s="215"/>
      <c r="Q1008" s="215"/>
      <c r="R1008" s="215"/>
      <c r="S1008" s="215"/>
      <c r="T1008" s="215"/>
      <c r="U1008" s="215"/>
      <c r="V1008" s="215"/>
      <c r="W1008" s="215"/>
      <c r="X1008" s="216"/>
      <c r="AT1008" s="211" t="s">
        <v>348</v>
      </c>
      <c r="AU1008" s="211" t="s">
        <v>96</v>
      </c>
      <c r="AV1008" s="14" t="s">
        <v>90</v>
      </c>
      <c r="AW1008" s="14" t="s">
        <v>4</v>
      </c>
      <c r="AX1008" s="14" t="s">
        <v>83</v>
      </c>
      <c r="AY1008" s="211" t="s">
        <v>329</v>
      </c>
    </row>
    <row r="1009" spans="2:51" s="13" customFormat="1" ht="11.25">
      <c r="B1009" s="201"/>
      <c r="D1009" s="202" t="s">
        <v>348</v>
      </c>
      <c r="E1009" s="203" t="s">
        <v>1</v>
      </c>
      <c r="F1009" s="204" t="s">
        <v>2415</v>
      </c>
      <c r="H1009" s="205">
        <v>2.6110000000000002</v>
      </c>
      <c r="I1009" s="206"/>
      <c r="J1009" s="206"/>
      <c r="M1009" s="201"/>
      <c r="N1009" s="207"/>
      <c r="O1009" s="208"/>
      <c r="P1009" s="208"/>
      <c r="Q1009" s="208"/>
      <c r="R1009" s="208"/>
      <c r="S1009" s="208"/>
      <c r="T1009" s="208"/>
      <c r="U1009" s="208"/>
      <c r="V1009" s="208"/>
      <c r="W1009" s="208"/>
      <c r="X1009" s="209"/>
      <c r="AT1009" s="203" t="s">
        <v>348</v>
      </c>
      <c r="AU1009" s="203" t="s">
        <v>96</v>
      </c>
      <c r="AV1009" s="13" t="s">
        <v>96</v>
      </c>
      <c r="AW1009" s="13" t="s">
        <v>4</v>
      </c>
      <c r="AX1009" s="13" t="s">
        <v>83</v>
      </c>
      <c r="AY1009" s="203" t="s">
        <v>329</v>
      </c>
    </row>
    <row r="1010" spans="2:51" s="13" customFormat="1" ht="11.25">
      <c r="B1010" s="201"/>
      <c r="D1010" s="202" t="s">
        <v>348</v>
      </c>
      <c r="E1010" s="203" t="s">
        <v>1</v>
      </c>
      <c r="F1010" s="204" t="s">
        <v>2416</v>
      </c>
      <c r="H1010" s="205">
        <v>2.0249999999999999</v>
      </c>
      <c r="I1010" s="206"/>
      <c r="J1010" s="206"/>
      <c r="M1010" s="201"/>
      <c r="N1010" s="207"/>
      <c r="O1010" s="208"/>
      <c r="P1010" s="208"/>
      <c r="Q1010" s="208"/>
      <c r="R1010" s="208"/>
      <c r="S1010" s="208"/>
      <c r="T1010" s="208"/>
      <c r="U1010" s="208"/>
      <c r="V1010" s="208"/>
      <c r="W1010" s="208"/>
      <c r="X1010" s="209"/>
      <c r="AT1010" s="203" t="s">
        <v>348</v>
      </c>
      <c r="AU1010" s="203" t="s">
        <v>96</v>
      </c>
      <c r="AV1010" s="13" t="s">
        <v>96</v>
      </c>
      <c r="AW1010" s="13" t="s">
        <v>4</v>
      </c>
      <c r="AX1010" s="13" t="s">
        <v>83</v>
      </c>
      <c r="AY1010" s="203" t="s">
        <v>329</v>
      </c>
    </row>
    <row r="1011" spans="2:51" s="13" customFormat="1" ht="11.25">
      <c r="B1011" s="201"/>
      <c r="D1011" s="202" t="s">
        <v>348</v>
      </c>
      <c r="E1011" s="203" t="s">
        <v>1</v>
      </c>
      <c r="F1011" s="204" t="s">
        <v>2417</v>
      </c>
      <c r="H1011" s="205">
        <v>1.1599999999999999</v>
      </c>
      <c r="I1011" s="206"/>
      <c r="J1011" s="206"/>
      <c r="M1011" s="201"/>
      <c r="N1011" s="207"/>
      <c r="O1011" s="208"/>
      <c r="P1011" s="208"/>
      <c r="Q1011" s="208"/>
      <c r="R1011" s="208"/>
      <c r="S1011" s="208"/>
      <c r="T1011" s="208"/>
      <c r="U1011" s="208"/>
      <c r="V1011" s="208"/>
      <c r="W1011" s="208"/>
      <c r="X1011" s="209"/>
      <c r="AT1011" s="203" t="s">
        <v>348</v>
      </c>
      <c r="AU1011" s="203" t="s">
        <v>96</v>
      </c>
      <c r="AV1011" s="13" t="s">
        <v>96</v>
      </c>
      <c r="AW1011" s="13" t="s">
        <v>4</v>
      </c>
      <c r="AX1011" s="13" t="s">
        <v>83</v>
      </c>
      <c r="AY1011" s="203" t="s">
        <v>329</v>
      </c>
    </row>
    <row r="1012" spans="2:51" s="13" customFormat="1" ht="11.25">
      <c r="B1012" s="201"/>
      <c r="D1012" s="202" t="s">
        <v>348</v>
      </c>
      <c r="E1012" s="203" t="s">
        <v>1</v>
      </c>
      <c r="F1012" s="204" t="s">
        <v>2418</v>
      </c>
      <c r="H1012" s="205">
        <v>0.94899999999999995</v>
      </c>
      <c r="I1012" s="206"/>
      <c r="J1012" s="206"/>
      <c r="M1012" s="201"/>
      <c r="N1012" s="207"/>
      <c r="O1012" s="208"/>
      <c r="P1012" s="208"/>
      <c r="Q1012" s="208"/>
      <c r="R1012" s="208"/>
      <c r="S1012" s="208"/>
      <c r="T1012" s="208"/>
      <c r="U1012" s="208"/>
      <c r="V1012" s="208"/>
      <c r="W1012" s="208"/>
      <c r="X1012" s="209"/>
      <c r="AT1012" s="203" t="s">
        <v>348</v>
      </c>
      <c r="AU1012" s="203" t="s">
        <v>96</v>
      </c>
      <c r="AV1012" s="13" t="s">
        <v>96</v>
      </c>
      <c r="AW1012" s="13" t="s">
        <v>4</v>
      </c>
      <c r="AX1012" s="13" t="s">
        <v>83</v>
      </c>
      <c r="AY1012" s="203" t="s">
        <v>329</v>
      </c>
    </row>
    <row r="1013" spans="2:51" s="13" customFormat="1" ht="11.25">
      <c r="B1013" s="201"/>
      <c r="D1013" s="202" t="s">
        <v>348</v>
      </c>
      <c r="E1013" s="203" t="s">
        <v>1</v>
      </c>
      <c r="F1013" s="204" t="s">
        <v>2419</v>
      </c>
      <c r="H1013" s="205">
        <v>2.1419999999999999</v>
      </c>
      <c r="I1013" s="206"/>
      <c r="J1013" s="206"/>
      <c r="M1013" s="201"/>
      <c r="N1013" s="207"/>
      <c r="O1013" s="208"/>
      <c r="P1013" s="208"/>
      <c r="Q1013" s="208"/>
      <c r="R1013" s="208"/>
      <c r="S1013" s="208"/>
      <c r="T1013" s="208"/>
      <c r="U1013" s="208"/>
      <c r="V1013" s="208"/>
      <c r="W1013" s="208"/>
      <c r="X1013" s="209"/>
      <c r="AT1013" s="203" t="s">
        <v>348</v>
      </c>
      <c r="AU1013" s="203" t="s">
        <v>96</v>
      </c>
      <c r="AV1013" s="13" t="s">
        <v>96</v>
      </c>
      <c r="AW1013" s="13" t="s">
        <v>4</v>
      </c>
      <c r="AX1013" s="13" t="s">
        <v>83</v>
      </c>
      <c r="AY1013" s="203" t="s">
        <v>329</v>
      </c>
    </row>
    <row r="1014" spans="2:51" s="13" customFormat="1" ht="11.25">
      <c r="B1014" s="201"/>
      <c r="D1014" s="202" t="s">
        <v>348</v>
      </c>
      <c r="E1014" s="203" t="s">
        <v>1</v>
      </c>
      <c r="F1014" s="204" t="s">
        <v>2420</v>
      </c>
      <c r="H1014" s="205">
        <v>2.4790000000000001</v>
      </c>
      <c r="I1014" s="206"/>
      <c r="J1014" s="206"/>
      <c r="M1014" s="201"/>
      <c r="N1014" s="207"/>
      <c r="O1014" s="208"/>
      <c r="P1014" s="208"/>
      <c r="Q1014" s="208"/>
      <c r="R1014" s="208"/>
      <c r="S1014" s="208"/>
      <c r="T1014" s="208"/>
      <c r="U1014" s="208"/>
      <c r="V1014" s="208"/>
      <c r="W1014" s="208"/>
      <c r="X1014" s="209"/>
      <c r="AT1014" s="203" t="s">
        <v>348</v>
      </c>
      <c r="AU1014" s="203" t="s">
        <v>96</v>
      </c>
      <c r="AV1014" s="13" t="s">
        <v>96</v>
      </c>
      <c r="AW1014" s="13" t="s">
        <v>4</v>
      </c>
      <c r="AX1014" s="13" t="s">
        <v>83</v>
      </c>
      <c r="AY1014" s="203" t="s">
        <v>329</v>
      </c>
    </row>
    <row r="1015" spans="2:51" s="13" customFormat="1" ht="11.25">
      <c r="B1015" s="201"/>
      <c r="D1015" s="202" t="s">
        <v>348</v>
      </c>
      <c r="E1015" s="203" t="s">
        <v>1</v>
      </c>
      <c r="F1015" s="204" t="s">
        <v>2421</v>
      </c>
      <c r="H1015" s="205">
        <v>0.71</v>
      </c>
      <c r="I1015" s="206"/>
      <c r="J1015" s="206"/>
      <c r="M1015" s="201"/>
      <c r="N1015" s="207"/>
      <c r="O1015" s="208"/>
      <c r="P1015" s="208"/>
      <c r="Q1015" s="208"/>
      <c r="R1015" s="208"/>
      <c r="S1015" s="208"/>
      <c r="T1015" s="208"/>
      <c r="U1015" s="208"/>
      <c r="V1015" s="208"/>
      <c r="W1015" s="208"/>
      <c r="X1015" s="209"/>
      <c r="AT1015" s="203" t="s">
        <v>348</v>
      </c>
      <c r="AU1015" s="203" t="s">
        <v>96</v>
      </c>
      <c r="AV1015" s="13" t="s">
        <v>96</v>
      </c>
      <c r="AW1015" s="13" t="s">
        <v>4</v>
      </c>
      <c r="AX1015" s="13" t="s">
        <v>83</v>
      </c>
      <c r="AY1015" s="203" t="s">
        <v>329</v>
      </c>
    </row>
    <row r="1016" spans="2:51" s="13" customFormat="1" ht="11.25">
      <c r="B1016" s="201"/>
      <c r="D1016" s="202" t="s">
        <v>348</v>
      </c>
      <c r="E1016" s="203" t="s">
        <v>1</v>
      </c>
      <c r="F1016" s="204" t="s">
        <v>2422</v>
      </c>
      <c r="H1016" s="205">
        <v>0.57599999999999996</v>
      </c>
      <c r="I1016" s="206"/>
      <c r="J1016" s="206"/>
      <c r="M1016" s="201"/>
      <c r="N1016" s="207"/>
      <c r="O1016" s="208"/>
      <c r="P1016" s="208"/>
      <c r="Q1016" s="208"/>
      <c r="R1016" s="208"/>
      <c r="S1016" s="208"/>
      <c r="T1016" s="208"/>
      <c r="U1016" s="208"/>
      <c r="V1016" s="208"/>
      <c r="W1016" s="208"/>
      <c r="X1016" s="209"/>
      <c r="AT1016" s="203" t="s">
        <v>348</v>
      </c>
      <c r="AU1016" s="203" t="s">
        <v>96</v>
      </c>
      <c r="AV1016" s="13" t="s">
        <v>96</v>
      </c>
      <c r="AW1016" s="13" t="s">
        <v>4</v>
      </c>
      <c r="AX1016" s="13" t="s">
        <v>83</v>
      </c>
      <c r="AY1016" s="203" t="s">
        <v>329</v>
      </c>
    </row>
    <row r="1017" spans="2:51" s="13" customFormat="1" ht="11.25">
      <c r="B1017" s="201"/>
      <c r="D1017" s="202" t="s">
        <v>348</v>
      </c>
      <c r="E1017" s="203" t="s">
        <v>1</v>
      </c>
      <c r="F1017" s="204" t="s">
        <v>2423</v>
      </c>
      <c r="H1017" s="205">
        <v>2.8559999999999999</v>
      </c>
      <c r="I1017" s="206"/>
      <c r="J1017" s="206"/>
      <c r="M1017" s="201"/>
      <c r="N1017" s="207"/>
      <c r="O1017" s="208"/>
      <c r="P1017" s="208"/>
      <c r="Q1017" s="208"/>
      <c r="R1017" s="208"/>
      <c r="S1017" s="208"/>
      <c r="T1017" s="208"/>
      <c r="U1017" s="208"/>
      <c r="V1017" s="208"/>
      <c r="W1017" s="208"/>
      <c r="X1017" s="209"/>
      <c r="AT1017" s="203" t="s">
        <v>348</v>
      </c>
      <c r="AU1017" s="203" t="s">
        <v>96</v>
      </c>
      <c r="AV1017" s="13" t="s">
        <v>96</v>
      </c>
      <c r="AW1017" s="13" t="s">
        <v>4</v>
      </c>
      <c r="AX1017" s="13" t="s">
        <v>83</v>
      </c>
      <c r="AY1017" s="203" t="s">
        <v>329</v>
      </c>
    </row>
    <row r="1018" spans="2:51" s="13" customFormat="1" ht="11.25">
      <c r="B1018" s="201"/>
      <c r="D1018" s="202" t="s">
        <v>348</v>
      </c>
      <c r="E1018" s="203" t="s">
        <v>1</v>
      </c>
      <c r="F1018" s="204" t="s">
        <v>2424</v>
      </c>
      <c r="H1018" s="205">
        <v>0.16900000000000001</v>
      </c>
      <c r="I1018" s="206"/>
      <c r="J1018" s="206"/>
      <c r="M1018" s="201"/>
      <c r="N1018" s="207"/>
      <c r="O1018" s="208"/>
      <c r="P1018" s="208"/>
      <c r="Q1018" s="208"/>
      <c r="R1018" s="208"/>
      <c r="S1018" s="208"/>
      <c r="T1018" s="208"/>
      <c r="U1018" s="208"/>
      <c r="V1018" s="208"/>
      <c r="W1018" s="208"/>
      <c r="X1018" s="209"/>
      <c r="AT1018" s="203" t="s">
        <v>348</v>
      </c>
      <c r="AU1018" s="203" t="s">
        <v>96</v>
      </c>
      <c r="AV1018" s="13" t="s">
        <v>96</v>
      </c>
      <c r="AW1018" s="13" t="s">
        <v>4</v>
      </c>
      <c r="AX1018" s="13" t="s">
        <v>83</v>
      </c>
      <c r="AY1018" s="203" t="s">
        <v>329</v>
      </c>
    </row>
    <row r="1019" spans="2:51" s="13" customFormat="1" ht="11.25">
      <c r="B1019" s="201"/>
      <c r="D1019" s="202" t="s">
        <v>348</v>
      </c>
      <c r="E1019" s="203" t="s">
        <v>1</v>
      </c>
      <c r="F1019" s="204" t="s">
        <v>2425</v>
      </c>
      <c r="H1019" s="205">
        <v>1.518</v>
      </c>
      <c r="I1019" s="206"/>
      <c r="J1019" s="206"/>
      <c r="M1019" s="201"/>
      <c r="N1019" s="207"/>
      <c r="O1019" s="208"/>
      <c r="P1019" s="208"/>
      <c r="Q1019" s="208"/>
      <c r="R1019" s="208"/>
      <c r="S1019" s="208"/>
      <c r="T1019" s="208"/>
      <c r="U1019" s="208"/>
      <c r="V1019" s="208"/>
      <c r="W1019" s="208"/>
      <c r="X1019" s="209"/>
      <c r="AT1019" s="203" t="s">
        <v>348</v>
      </c>
      <c r="AU1019" s="203" t="s">
        <v>96</v>
      </c>
      <c r="AV1019" s="13" t="s">
        <v>96</v>
      </c>
      <c r="AW1019" s="13" t="s">
        <v>4</v>
      </c>
      <c r="AX1019" s="13" t="s">
        <v>83</v>
      </c>
      <c r="AY1019" s="203" t="s">
        <v>329</v>
      </c>
    </row>
    <row r="1020" spans="2:51" s="13" customFormat="1" ht="11.25">
      <c r="B1020" s="201"/>
      <c r="D1020" s="202" t="s">
        <v>348</v>
      </c>
      <c r="E1020" s="203" t="s">
        <v>1</v>
      </c>
      <c r="F1020" s="204" t="s">
        <v>2426</v>
      </c>
      <c r="H1020" s="205">
        <v>1.847</v>
      </c>
      <c r="I1020" s="206"/>
      <c r="J1020" s="206"/>
      <c r="M1020" s="201"/>
      <c r="N1020" s="207"/>
      <c r="O1020" s="208"/>
      <c r="P1020" s="208"/>
      <c r="Q1020" s="208"/>
      <c r="R1020" s="208"/>
      <c r="S1020" s="208"/>
      <c r="T1020" s="208"/>
      <c r="U1020" s="208"/>
      <c r="V1020" s="208"/>
      <c r="W1020" s="208"/>
      <c r="X1020" s="209"/>
      <c r="AT1020" s="203" t="s">
        <v>348</v>
      </c>
      <c r="AU1020" s="203" t="s">
        <v>96</v>
      </c>
      <c r="AV1020" s="13" t="s">
        <v>96</v>
      </c>
      <c r="AW1020" s="13" t="s">
        <v>4</v>
      </c>
      <c r="AX1020" s="13" t="s">
        <v>83</v>
      </c>
      <c r="AY1020" s="203" t="s">
        <v>329</v>
      </c>
    </row>
    <row r="1021" spans="2:51" s="13" customFormat="1" ht="11.25">
      <c r="B1021" s="201"/>
      <c r="D1021" s="202" t="s">
        <v>348</v>
      </c>
      <c r="E1021" s="203" t="s">
        <v>1</v>
      </c>
      <c r="F1021" s="204" t="s">
        <v>2427</v>
      </c>
      <c r="H1021" s="205">
        <v>0.25800000000000001</v>
      </c>
      <c r="I1021" s="206"/>
      <c r="J1021" s="206"/>
      <c r="M1021" s="201"/>
      <c r="N1021" s="207"/>
      <c r="O1021" s="208"/>
      <c r="P1021" s="208"/>
      <c r="Q1021" s="208"/>
      <c r="R1021" s="208"/>
      <c r="S1021" s="208"/>
      <c r="T1021" s="208"/>
      <c r="U1021" s="208"/>
      <c r="V1021" s="208"/>
      <c r="W1021" s="208"/>
      <c r="X1021" s="209"/>
      <c r="AT1021" s="203" t="s">
        <v>348</v>
      </c>
      <c r="AU1021" s="203" t="s">
        <v>96</v>
      </c>
      <c r="AV1021" s="13" t="s">
        <v>96</v>
      </c>
      <c r="AW1021" s="13" t="s">
        <v>4</v>
      </c>
      <c r="AX1021" s="13" t="s">
        <v>83</v>
      </c>
      <c r="AY1021" s="203" t="s">
        <v>329</v>
      </c>
    </row>
    <row r="1022" spans="2:51" s="13" customFormat="1" ht="11.25">
      <c r="B1022" s="201"/>
      <c r="D1022" s="202" t="s">
        <v>348</v>
      </c>
      <c r="E1022" s="203" t="s">
        <v>1</v>
      </c>
      <c r="F1022" s="204" t="s">
        <v>2428</v>
      </c>
      <c r="H1022" s="205">
        <v>0.4</v>
      </c>
      <c r="I1022" s="206"/>
      <c r="J1022" s="206"/>
      <c r="M1022" s="201"/>
      <c r="N1022" s="207"/>
      <c r="O1022" s="208"/>
      <c r="P1022" s="208"/>
      <c r="Q1022" s="208"/>
      <c r="R1022" s="208"/>
      <c r="S1022" s="208"/>
      <c r="T1022" s="208"/>
      <c r="U1022" s="208"/>
      <c r="V1022" s="208"/>
      <c r="W1022" s="208"/>
      <c r="X1022" s="209"/>
      <c r="AT1022" s="203" t="s">
        <v>348</v>
      </c>
      <c r="AU1022" s="203" t="s">
        <v>96</v>
      </c>
      <c r="AV1022" s="13" t="s">
        <v>96</v>
      </c>
      <c r="AW1022" s="13" t="s">
        <v>4</v>
      </c>
      <c r="AX1022" s="13" t="s">
        <v>83</v>
      </c>
      <c r="AY1022" s="203" t="s">
        <v>329</v>
      </c>
    </row>
    <row r="1023" spans="2:51" s="13" customFormat="1" ht="11.25">
      <c r="B1023" s="201"/>
      <c r="D1023" s="202" t="s">
        <v>348</v>
      </c>
      <c r="E1023" s="203" t="s">
        <v>1</v>
      </c>
      <c r="F1023" s="204" t="s">
        <v>2429</v>
      </c>
      <c r="H1023" s="205">
        <v>0.73099999999999998</v>
      </c>
      <c r="I1023" s="206"/>
      <c r="J1023" s="206"/>
      <c r="M1023" s="201"/>
      <c r="N1023" s="207"/>
      <c r="O1023" s="208"/>
      <c r="P1023" s="208"/>
      <c r="Q1023" s="208"/>
      <c r="R1023" s="208"/>
      <c r="S1023" s="208"/>
      <c r="T1023" s="208"/>
      <c r="U1023" s="208"/>
      <c r="V1023" s="208"/>
      <c r="W1023" s="208"/>
      <c r="X1023" s="209"/>
      <c r="AT1023" s="203" t="s">
        <v>348</v>
      </c>
      <c r="AU1023" s="203" t="s">
        <v>96</v>
      </c>
      <c r="AV1023" s="13" t="s">
        <v>96</v>
      </c>
      <c r="AW1023" s="13" t="s">
        <v>4</v>
      </c>
      <c r="AX1023" s="13" t="s">
        <v>83</v>
      </c>
      <c r="AY1023" s="203" t="s">
        <v>329</v>
      </c>
    </row>
    <row r="1024" spans="2:51" s="13" customFormat="1" ht="11.25">
      <c r="B1024" s="201"/>
      <c r="D1024" s="202" t="s">
        <v>348</v>
      </c>
      <c r="E1024" s="203" t="s">
        <v>1</v>
      </c>
      <c r="F1024" s="204" t="s">
        <v>2430</v>
      </c>
      <c r="H1024" s="205">
        <v>1.1879999999999999</v>
      </c>
      <c r="I1024" s="206"/>
      <c r="J1024" s="206"/>
      <c r="M1024" s="201"/>
      <c r="N1024" s="207"/>
      <c r="O1024" s="208"/>
      <c r="P1024" s="208"/>
      <c r="Q1024" s="208"/>
      <c r="R1024" s="208"/>
      <c r="S1024" s="208"/>
      <c r="T1024" s="208"/>
      <c r="U1024" s="208"/>
      <c r="V1024" s="208"/>
      <c r="W1024" s="208"/>
      <c r="X1024" s="209"/>
      <c r="AT1024" s="203" t="s">
        <v>348</v>
      </c>
      <c r="AU1024" s="203" t="s">
        <v>96</v>
      </c>
      <c r="AV1024" s="13" t="s">
        <v>96</v>
      </c>
      <c r="AW1024" s="13" t="s">
        <v>4</v>
      </c>
      <c r="AX1024" s="13" t="s">
        <v>83</v>
      </c>
      <c r="AY1024" s="203" t="s">
        <v>329</v>
      </c>
    </row>
    <row r="1025" spans="2:51" s="16" customFormat="1" ht="11.25">
      <c r="B1025" s="225"/>
      <c r="D1025" s="202" t="s">
        <v>348</v>
      </c>
      <c r="E1025" s="226" t="s">
        <v>1</v>
      </c>
      <c r="F1025" s="227" t="s">
        <v>445</v>
      </c>
      <c r="H1025" s="228">
        <v>21.619</v>
      </c>
      <c r="I1025" s="229"/>
      <c r="J1025" s="229"/>
      <c r="M1025" s="225"/>
      <c r="N1025" s="230"/>
      <c r="O1025" s="231"/>
      <c r="P1025" s="231"/>
      <c r="Q1025" s="231"/>
      <c r="R1025" s="231"/>
      <c r="S1025" s="231"/>
      <c r="T1025" s="231"/>
      <c r="U1025" s="231"/>
      <c r="V1025" s="231"/>
      <c r="W1025" s="231"/>
      <c r="X1025" s="232"/>
      <c r="AT1025" s="226" t="s">
        <v>348</v>
      </c>
      <c r="AU1025" s="226" t="s">
        <v>96</v>
      </c>
      <c r="AV1025" s="16" t="s">
        <v>178</v>
      </c>
      <c r="AW1025" s="16" t="s">
        <v>4</v>
      </c>
      <c r="AX1025" s="16" t="s">
        <v>83</v>
      </c>
      <c r="AY1025" s="226" t="s">
        <v>329</v>
      </c>
    </row>
    <row r="1026" spans="2:51" s="14" customFormat="1" ht="11.25">
      <c r="B1026" s="210"/>
      <c r="D1026" s="202" t="s">
        <v>348</v>
      </c>
      <c r="E1026" s="211" t="s">
        <v>1</v>
      </c>
      <c r="F1026" s="212" t="s">
        <v>2431</v>
      </c>
      <c r="H1026" s="211" t="s">
        <v>1</v>
      </c>
      <c r="I1026" s="213"/>
      <c r="J1026" s="213"/>
      <c r="M1026" s="210"/>
      <c r="N1026" s="214"/>
      <c r="O1026" s="215"/>
      <c r="P1026" s="215"/>
      <c r="Q1026" s="215"/>
      <c r="R1026" s="215"/>
      <c r="S1026" s="215"/>
      <c r="T1026" s="215"/>
      <c r="U1026" s="215"/>
      <c r="V1026" s="215"/>
      <c r="W1026" s="215"/>
      <c r="X1026" s="216"/>
      <c r="AT1026" s="211" t="s">
        <v>348</v>
      </c>
      <c r="AU1026" s="211" t="s">
        <v>96</v>
      </c>
      <c r="AV1026" s="14" t="s">
        <v>90</v>
      </c>
      <c r="AW1026" s="14" t="s">
        <v>4</v>
      </c>
      <c r="AX1026" s="14" t="s">
        <v>83</v>
      </c>
      <c r="AY1026" s="211" t="s">
        <v>329</v>
      </c>
    </row>
    <row r="1027" spans="2:51" s="13" customFormat="1" ht="11.25">
      <c r="B1027" s="201"/>
      <c r="D1027" s="202" t="s">
        <v>348</v>
      </c>
      <c r="E1027" s="203" t="s">
        <v>1</v>
      </c>
      <c r="F1027" s="204" t="s">
        <v>2432</v>
      </c>
      <c r="H1027" s="205">
        <v>0.54100000000000004</v>
      </c>
      <c r="I1027" s="206"/>
      <c r="J1027" s="206"/>
      <c r="M1027" s="201"/>
      <c r="N1027" s="207"/>
      <c r="O1027" s="208"/>
      <c r="P1027" s="208"/>
      <c r="Q1027" s="208"/>
      <c r="R1027" s="208"/>
      <c r="S1027" s="208"/>
      <c r="T1027" s="208"/>
      <c r="U1027" s="208"/>
      <c r="V1027" s="208"/>
      <c r="W1027" s="208"/>
      <c r="X1027" s="209"/>
      <c r="AT1027" s="203" t="s">
        <v>348</v>
      </c>
      <c r="AU1027" s="203" t="s">
        <v>96</v>
      </c>
      <c r="AV1027" s="13" t="s">
        <v>96</v>
      </c>
      <c r="AW1027" s="13" t="s">
        <v>4</v>
      </c>
      <c r="AX1027" s="13" t="s">
        <v>83</v>
      </c>
      <c r="AY1027" s="203" t="s">
        <v>329</v>
      </c>
    </row>
    <row r="1028" spans="2:51" s="13" customFormat="1" ht="11.25">
      <c r="B1028" s="201"/>
      <c r="D1028" s="202" t="s">
        <v>348</v>
      </c>
      <c r="E1028" s="203" t="s">
        <v>1</v>
      </c>
      <c r="F1028" s="204" t="s">
        <v>2433</v>
      </c>
      <c r="H1028" s="205">
        <v>0.52800000000000002</v>
      </c>
      <c r="I1028" s="206"/>
      <c r="J1028" s="206"/>
      <c r="M1028" s="201"/>
      <c r="N1028" s="207"/>
      <c r="O1028" s="208"/>
      <c r="P1028" s="208"/>
      <c r="Q1028" s="208"/>
      <c r="R1028" s="208"/>
      <c r="S1028" s="208"/>
      <c r="T1028" s="208"/>
      <c r="U1028" s="208"/>
      <c r="V1028" s="208"/>
      <c r="W1028" s="208"/>
      <c r="X1028" s="209"/>
      <c r="AT1028" s="203" t="s">
        <v>348</v>
      </c>
      <c r="AU1028" s="203" t="s">
        <v>96</v>
      </c>
      <c r="AV1028" s="13" t="s">
        <v>96</v>
      </c>
      <c r="AW1028" s="13" t="s">
        <v>4</v>
      </c>
      <c r="AX1028" s="13" t="s">
        <v>83</v>
      </c>
      <c r="AY1028" s="203" t="s">
        <v>329</v>
      </c>
    </row>
    <row r="1029" spans="2:51" s="13" customFormat="1" ht="11.25">
      <c r="B1029" s="201"/>
      <c r="D1029" s="202" t="s">
        <v>348</v>
      </c>
      <c r="E1029" s="203" t="s">
        <v>1</v>
      </c>
      <c r="F1029" s="204" t="s">
        <v>2434</v>
      </c>
      <c r="H1029" s="205">
        <v>0.52500000000000002</v>
      </c>
      <c r="I1029" s="206"/>
      <c r="J1029" s="206"/>
      <c r="M1029" s="201"/>
      <c r="N1029" s="207"/>
      <c r="O1029" s="208"/>
      <c r="P1029" s="208"/>
      <c r="Q1029" s="208"/>
      <c r="R1029" s="208"/>
      <c r="S1029" s="208"/>
      <c r="T1029" s="208"/>
      <c r="U1029" s="208"/>
      <c r="V1029" s="208"/>
      <c r="W1029" s="208"/>
      <c r="X1029" s="209"/>
      <c r="AT1029" s="203" t="s">
        <v>348</v>
      </c>
      <c r="AU1029" s="203" t="s">
        <v>96</v>
      </c>
      <c r="AV1029" s="13" t="s">
        <v>96</v>
      </c>
      <c r="AW1029" s="13" t="s">
        <v>4</v>
      </c>
      <c r="AX1029" s="13" t="s">
        <v>83</v>
      </c>
      <c r="AY1029" s="203" t="s">
        <v>329</v>
      </c>
    </row>
    <row r="1030" spans="2:51" s="13" customFormat="1" ht="11.25">
      <c r="B1030" s="201"/>
      <c r="D1030" s="202" t="s">
        <v>348</v>
      </c>
      <c r="E1030" s="203" t="s">
        <v>1</v>
      </c>
      <c r="F1030" s="204" t="s">
        <v>2435</v>
      </c>
      <c r="H1030" s="205">
        <v>0.27700000000000002</v>
      </c>
      <c r="I1030" s="206"/>
      <c r="J1030" s="206"/>
      <c r="M1030" s="201"/>
      <c r="N1030" s="207"/>
      <c r="O1030" s="208"/>
      <c r="P1030" s="208"/>
      <c r="Q1030" s="208"/>
      <c r="R1030" s="208"/>
      <c r="S1030" s="208"/>
      <c r="T1030" s="208"/>
      <c r="U1030" s="208"/>
      <c r="V1030" s="208"/>
      <c r="W1030" s="208"/>
      <c r="X1030" s="209"/>
      <c r="AT1030" s="203" t="s">
        <v>348</v>
      </c>
      <c r="AU1030" s="203" t="s">
        <v>96</v>
      </c>
      <c r="AV1030" s="13" t="s">
        <v>96</v>
      </c>
      <c r="AW1030" s="13" t="s">
        <v>4</v>
      </c>
      <c r="AX1030" s="13" t="s">
        <v>83</v>
      </c>
      <c r="AY1030" s="203" t="s">
        <v>329</v>
      </c>
    </row>
    <row r="1031" spans="2:51" s="16" customFormat="1" ht="11.25">
      <c r="B1031" s="225"/>
      <c r="D1031" s="202" t="s">
        <v>348</v>
      </c>
      <c r="E1031" s="226" t="s">
        <v>1</v>
      </c>
      <c r="F1031" s="227" t="s">
        <v>445</v>
      </c>
      <c r="H1031" s="228">
        <v>1.871</v>
      </c>
      <c r="I1031" s="229"/>
      <c r="J1031" s="229"/>
      <c r="M1031" s="225"/>
      <c r="N1031" s="230"/>
      <c r="O1031" s="231"/>
      <c r="P1031" s="231"/>
      <c r="Q1031" s="231"/>
      <c r="R1031" s="231"/>
      <c r="S1031" s="231"/>
      <c r="T1031" s="231"/>
      <c r="U1031" s="231"/>
      <c r="V1031" s="231"/>
      <c r="W1031" s="231"/>
      <c r="X1031" s="232"/>
      <c r="AT1031" s="226" t="s">
        <v>348</v>
      </c>
      <c r="AU1031" s="226" t="s">
        <v>96</v>
      </c>
      <c r="AV1031" s="16" t="s">
        <v>178</v>
      </c>
      <c r="AW1031" s="16" t="s">
        <v>4</v>
      </c>
      <c r="AX1031" s="16" t="s">
        <v>83</v>
      </c>
      <c r="AY1031" s="226" t="s">
        <v>329</v>
      </c>
    </row>
    <row r="1032" spans="2:51" s="14" customFormat="1" ht="11.25">
      <c r="B1032" s="210"/>
      <c r="D1032" s="202" t="s">
        <v>348</v>
      </c>
      <c r="E1032" s="211" t="s">
        <v>1</v>
      </c>
      <c r="F1032" s="212" t="s">
        <v>2436</v>
      </c>
      <c r="H1032" s="211" t="s">
        <v>1</v>
      </c>
      <c r="I1032" s="213"/>
      <c r="J1032" s="213"/>
      <c r="M1032" s="210"/>
      <c r="N1032" s="214"/>
      <c r="O1032" s="215"/>
      <c r="P1032" s="215"/>
      <c r="Q1032" s="215"/>
      <c r="R1032" s="215"/>
      <c r="S1032" s="215"/>
      <c r="T1032" s="215"/>
      <c r="U1032" s="215"/>
      <c r="V1032" s="215"/>
      <c r="W1032" s="215"/>
      <c r="X1032" s="216"/>
      <c r="AT1032" s="211" t="s">
        <v>348</v>
      </c>
      <c r="AU1032" s="211" t="s">
        <v>96</v>
      </c>
      <c r="AV1032" s="14" t="s">
        <v>90</v>
      </c>
      <c r="AW1032" s="14" t="s">
        <v>4</v>
      </c>
      <c r="AX1032" s="14" t="s">
        <v>83</v>
      </c>
      <c r="AY1032" s="211" t="s">
        <v>329</v>
      </c>
    </row>
    <row r="1033" spans="2:51" s="13" customFormat="1" ht="11.25">
      <c r="B1033" s="201"/>
      <c r="D1033" s="202" t="s">
        <v>348</v>
      </c>
      <c r="E1033" s="203" t="s">
        <v>1</v>
      </c>
      <c r="F1033" s="204" t="s">
        <v>2437</v>
      </c>
      <c r="H1033" s="205">
        <v>30.065000000000001</v>
      </c>
      <c r="I1033" s="206"/>
      <c r="J1033" s="206"/>
      <c r="M1033" s="201"/>
      <c r="N1033" s="207"/>
      <c r="O1033" s="208"/>
      <c r="P1033" s="208"/>
      <c r="Q1033" s="208"/>
      <c r="R1033" s="208"/>
      <c r="S1033" s="208"/>
      <c r="T1033" s="208"/>
      <c r="U1033" s="208"/>
      <c r="V1033" s="208"/>
      <c r="W1033" s="208"/>
      <c r="X1033" s="209"/>
      <c r="AT1033" s="203" t="s">
        <v>348</v>
      </c>
      <c r="AU1033" s="203" t="s">
        <v>96</v>
      </c>
      <c r="AV1033" s="13" t="s">
        <v>96</v>
      </c>
      <c r="AW1033" s="13" t="s">
        <v>4</v>
      </c>
      <c r="AX1033" s="13" t="s">
        <v>83</v>
      </c>
      <c r="AY1033" s="203" t="s">
        <v>329</v>
      </c>
    </row>
    <row r="1034" spans="2:51" s="13" customFormat="1" ht="11.25">
      <c r="B1034" s="201"/>
      <c r="D1034" s="202" t="s">
        <v>348</v>
      </c>
      <c r="E1034" s="203" t="s">
        <v>1</v>
      </c>
      <c r="F1034" s="204" t="s">
        <v>2438</v>
      </c>
      <c r="H1034" s="205">
        <v>70.447999999999993</v>
      </c>
      <c r="I1034" s="206"/>
      <c r="J1034" s="206"/>
      <c r="M1034" s="201"/>
      <c r="N1034" s="207"/>
      <c r="O1034" s="208"/>
      <c r="P1034" s="208"/>
      <c r="Q1034" s="208"/>
      <c r="R1034" s="208"/>
      <c r="S1034" s="208"/>
      <c r="T1034" s="208"/>
      <c r="U1034" s="208"/>
      <c r="V1034" s="208"/>
      <c r="W1034" s="208"/>
      <c r="X1034" s="209"/>
      <c r="AT1034" s="203" t="s">
        <v>348</v>
      </c>
      <c r="AU1034" s="203" t="s">
        <v>96</v>
      </c>
      <c r="AV1034" s="13" t="s">
        <v>96</v>
      </c>
      <c r="AW1034" s="13" t="s">
        <v>4</v>
      </c>
      <c r="AX1034" s="13" t="s">
        <v>83</v>
      </c>
      <c r="AY1034" s="203" t="s">
        <v>329</v>
      </c>
    </row>
    <row r="1035" spans="2:51" s="13" customFormat="1" ht="11.25">
      <c r="B1035" s="201"/>
      <c r="D1035" s="202" t="s">
        <v>348</v>
      </c>
      <c r="E1035" s="203" t="s">
        <v>1</v>
      </c>
      <c r="F1035" s="204" t="s">
        <v>2439</v>
      </c>
      <c r="H1035" s="205">
        <v>1.218</v>
      </c>
      <c r="I1035" s="206"/>
      <c r="J1035" s="206"/>
      <c r="M1035" s="201"/>
      <c r="N1035" s="207"/>
      <c r="O1035" s="208"/>
      <c r="P1035" s="208"/>
      <c r="Q1035" s="208"/>
      <c r="R1035" s="208"/>
      <c r="S1035" s="208"/>
      <c r="T1035" s="208"/>
      <c r="U1035" s="208"/>
      <c r="V1035" s="208"/>
      <c r="W1035" s="208"/>
      <c r="X1035" s="209"/>
      <c r="AT1035" s="203" t="s">
        <v>348</v>
      </c>
      <c r="AU1035" s="203" t="s">
        <v>96</v>
      </c>
      <c r="AV1035" s="13" t="s">
        <v>96</v>
      </c>
      <c r="AW1035" s="13" t="s">
        <v>4</v>
      </c>
      <c r="AX1035" s="13" t="s">
        <v>83</v>
      </c>
      <c r="AY1035" s="203" t="s">
        <v>329</v>
      </c>
    </row>
    <row r="1036" spans="2:51" s="13" customFormat="1" ht="11.25">
      <c r="B1036" s="201"/>
      <c r="D1036" s="202" t="s">
        <v>348</v>
      </c>
      <c r="E1036" s="203" t="s">
        <v>1</v>
      </c>
      <c r="F1036" s="204" t="s">
        <v>2440</v>
      </c>
      <c r="H1036" s="205">
        <v>0.72599999999999998</v>
      </c>
      <c r="I1036" s="206"/>
      <c r="J1036" s="206"/>
      <c r="M1036" s="201"/>
      <c r="N1036" s="207"/>
      <c r="O1036" s="208"/>
      <c r="P1036" s="208"/>
      <c r="Q1036" s="208"/>
      <c r="R1036" s="208"/>
      <c r="S1036" s="208"/>
      <c r="T1036" s="208"/>
      <c r="U1036" s="208"/>
      <c r="V1036" s="208"/>
      <c r="W1036" s="208"/>
      <c r="X1036" s="209"/>
      <c r="AT1036" s="203" t="s">
        <v>348</v>
      </c>
      <c r="AU1036" s="203" t="s">
        <v>96</v>
      </c>
      <c r="AV1036" s="13" t="s">
        <v>96</v>
      </c>
      <c r="AW1036" s="13" t="s">
        <v>4</v>
      </c>
      <c r="AX1036" s="13" t="s">
        <v>83</v>
      </c>
      <c r="AY1036" s="203" t="s">
        <v>329</v>
      </c>
    </row>
    <row r="1037" spans="2:51" s="13" customFormat="1" ht="11.25">
      <c r="B1037" s="201"/>
      <c r="D1037" s="202" t="s">
        <v>348</v>
      </c>
      <c r="E1037" s="203" t="s">
        <v>1</v>
      </c>
      <c r="F1037" s="204" t="s">
        <v>2441</v>
      </c>
      <c r="H1037" s="205">
        <v>0.54</v>
      </c>
      <c r="I1037" s="206"/>
      <c r="J1037" s="206"/>
      <c r="M1037" s="201"/>
      <c r="N1037" s="207"/>
      <c r="O1037" s="208"/>
      <c r="P1037" s="208"/>
      <c r="Q1037" s="208"/>
      <c r="R1037" s="208"/>
      <c r="S1037" s="208"/>
      <c r="T1037" s="208"/>
      <c r="U1037" s="208"/>
      <c r="V1037" s="208"/>
      <c r="W1037" s="208"/>
      <c r="X1037" s="209"/>
      <c r="AT1037" s="203" t="s">
        <v>348</v>
      </c>
      <c r="AU1037" s="203" t="s">
        <v>96</v>
      </c>
      <c r="AV1037" s="13" t="s">
        <v>96</v>
      </c>
      <c r="AW1037" s="13" t="s">
        <v>4</v>
      </c>
      <c r="AX1037" s="13" t="s">
        <v>83</v>
      </c>
      <c r="AY1037" s="203" t="s">
        <v>329</v>
      </c>
    </row>
    <row r="1038" spans="2:51" s="13" customFormat="1" ht="11.25">
      <c r="B1038" s="201"/>
      <c r="D1038" s="202" t="s">
        <v>348</v>
      </c>
      <c r="E1038" s="203" t="s">
        <v>1</v>
      </c>
      <c r="F1038" s="204" t="s">
        <v>2442</v>
      </c>
      <c r="H1038" s="205">
        <v>4.8000000000000001E-2</v>
      </c>
      <c r="I1038" s="206"/>
      <c r="J1038" s="206"/>
      <c r="M1038" s="201"/>
      <c r="N1038" s="207"/>
      <c r="O1038" s="208"/>
      <c r="P1038" s="208"/>
      <c r="Q1038" s="208"/>
      <c r="R1038" s="208"/>
      <c r="S1038" s="208"/>
      <c r="T1038" s="208"/>
      <c r="U1038" s="208"/>
      <c r="V1038" s="208"/>
      <c r="W1038" s="208"/>
      <c r="X1038" s="209"/>
      <c r="AT1038" s="203" t="s">
        <v>348</v>
      </c>
      <c r="AU1038" s="203" t="s">
        <v>96</v>
      </c>
      <c r="AV1038" s="13" t="s">
        <v>96</v>
      </c>
      <c r="AW1038" s="13" t="s">
        <v>4</v>
      </c>
      <c r="AX1038" s="13" t="s">
        <v>83</v>
      </c>
      <c r="AY1038" s="203" t="s">
        <v>329</v>
      </c>
    </row>
    <row r="1039" spans="2:51" s="13" customFormat="1" ht="11.25">
      <c r="B1039" s="201"/>
      <c r="D1039" s="202" t="s">
        <v>348</v>
      </c>
      <c r="E1039" s="203" t="s">
        <v>1</v>
      </c>
      <c r="F1039" s="204" t="s">
        <v>2443</v>
      </c>
      <c r="H1039" s="205">
        <v>0.184</v>
      </c>
      <c r="I1039" s="206"/>
      <c r="J1039" s="206"/>
      <c r="M1039" s="201"/>
      <c r="N1039" s="207"/>
      <c r="O1039" s="208"/>
      <c r="P1039" s="208"/>
      <c r="Q1039" s="208"/>
      <c r="R1039" s="208"/>
      <c r="S1039" s="208"/>
      <c r="T1039" s="208"/>
      <c r="U1039" s="208"/>
      <c r="V1039" s="208"/>
      <c r="W1039" s="208"/>
      <c r="X1039" s="209"/>
      <c r="AT1039" s="203" t="s">
        <v>348</v>
      </c>
      <c r="AU1039" s="203" t="s">
        <v>96</v>
      </c>
      <c r="AV1039" s="13" t="s">
        <v>96</v>
      </c>
      <c r="AW1039" s="13" t="s">
        <v>4</v>
      </c>
      <c r="AX1039" s="13" t="s">
        <v>83</v>
      </c>
      <c r="AY1039" s="203" t="s">
        <v>329</v>
      </c>
    </row>
    <row r="1040" spans="2:51" s="13" customFormat="1" ht="11.25">
      <c r="B1040" s="201"/>
      <c r="D1040" s="202" t="s">
        <v>348</v>
      </c>
      <c r="E1040" s="203" t="s">
        <v>1</v>
      </c>
      <c r="F1040" s="204" t="s">
        <v>2444</v>
      </c>
      <c r="H1040" s="205">
        <v>0.89600000000000002</v>
      </c>
      <c r="I1040" s="206"/>
      <c r="J1040" s="206"/>
      <c r="M1040" s="201"/>
      <c r="N1040" s="207"/>
      <c r="O1040" s="208"/>
      <c r="P1040" s="208"/>
      <c r="Q1040" s="208"/>
      <c r="R1040" s="208"/>
      <c r="S1040" s="208"/>
      <c r="T1040" s="208"/>
      <c r="U1040" s="208"/>
      <c r="V1040" s="208"/>
      <c r="W1040" s="208"/>
      <c r="X1040" s="209"/>
      <c r="AT1040" s="203" t="s">
        <v>348</v>
      </c>
      <c r="AU1040" s="203" t="s">
        <v>96</v>
      </c>
      <c r="AV1040" s="13" t="s">
        <v>96</v>
      </c>
      <c r="AW1040" s="13" t="s">
        <v>4</v>
      </c>
      <c r="AX1040" s="13" t="s">
        <v>83</v>
      </c>
      <c r="AY1040" s="203" t="s">
        <v>329</v>
      </c>
    </row>
    <row r="1041" spans="2:51" s="13" customFormat="1" ht="11.25">
      <c r="B1041" s="201"/>
      <c r="D1041" s="202" t="s">
        <v>348</v>
      </c>
      <c r="E1041" s="203" t="s">
        <v>1</v>
      </c>
      <c r="F1041" s="204" t="s">
        <v>2445</v>
      </c>
      <c r="H1041" s="205">
        <v>0.53300000000000003</v>
      </c>
      <c r="I1041" s="206"/>
      <c r="J1041" s="206"/>
      <c r="M1041" s="201"/>
      <c r="N1041" s="207"/>
      <c r="O1041" s="208"/>
      <c r="P1041" s="208"/>
      <c r="Q1041" s="208"/>
      <c r="R1041" s="208"/>
      <c r="S1041" s="208"/>
      <c r="T1041" s="208"/>
      <c r="U1041" s="208"/>
      <c r="V1041" s="208"/>
      <c r="W1041" s="208"/>
      <c r="X1041" s="209"/>
      <c r="AT1041" s="203" t="s">
        <v>348</v>
      </c>
      <c r="AU1041" s="203" t="s">
        <v>96</v>
      </c>
      <c r="AV1041" s="13" t="s">
        <v>96</v>
      </c>
      <c r="AW1041" s="13" t="s">
        <v>4</v>
      </c>
      <c r="AX1041" s="13" t="s">
        <v>83</v>
      </c>
      <c r="AY1041" s="203" t="s">
        <v>329</v>
      </c>
    </row>
    <row r="1042" spans="2:51" s="13" customFormat="1" ht="11.25">
      <c r="B1042" s="201"/>
      <c r="D1042" s="202" t="s">
        <v>348</v>
      </c>
      <c r="E1042" s="203" t="s">
        <v>1</v>
      </c>
      <c r="F1042" s="204" t="s">
        <v>2446</v>
      </c>
      <c r="H1042" s="205">
        <v>0.17599999999999999</v>
      </c>
      <c r="I1042" s="206"/>
      <c r="J1042" s="206"/>
      <c r="M1042" s="201"/>
      <c r="N1042" s="207"/>
      <c r="O1042" s="208"/>
      <c r="P1042" s="208"/>
      <c r="Q1042" s="208"/>
      <c r="R1042" s="208"/>
      <c r="S1042" s="208"/>
      <c r="T1042" s="208"/>
      <c r="U1042" s="208"/>
      <c r="V1042" s="208"/>
      <c r="W1042" s="208"/>
      <c r="X1042" s="209"/>
      <c r="AT1042" s="203" t="s">
        <v>348</v>
      </c>
      <c r="AU1042" s="203" t="s">
        <v>96</v>
      </c>
      <c r="AV1042" s="13" t="s">
        <v>96</v>
      </c>
      <c r="AW1042" s="13" t="s">
        <v>4</v>
      </c>
      <c r="AX1042" s="13" t="s">
        <v>83</v>
      </c>
      <c r="AY1042" s="203" t="s">
        <v>329</v>
      </c>
    </row>
    <row r="1043" spans="2:51" s="13" customFormat="1" ht="11.25">
      <c r="B1043" s="201"/>
      <c r="D1043" s="202" t="s">
        <v>348</v>
      </c>
      <c r="E1043" s="203" t="s">
        <v>1</v>
      </c>
      <c r="F1043" s="204" t="s">
        <v>2447</v>
      </c>
      <c r="H1043" s="205">
        <v>1.294</v>
      </c>
      <c r="I1043" s="206"/>
      <c r="J1043" s="206"/>
      <c r="M1043" s="201"/>
      <c r="N1043" s="207"/>
      <c r="O1043" s="208"/>
      <c r="P1043" s="208"/>
      <c r="Q1043" s="208"/>
      <c r="R1043" s="208"/>
      <c r="S1043" s="208"/>
      <c r="T1043" s="208"/>
      <c r="U1043" s="208"/>
      <c r="V1043" s="208"/>
      <c r="W1043" s="208"/>
      <c r="X1043" s="209"/>
      <c r="AT1043" s="203" t="s">
        <v>348</v>
      </c>
      <c r="AU1043" s="203" t="s">
        <v>96</v>
      </c>
      <c r="AV1043" s="13" t="s">
        <v>96</v>
      </c>
      <c r="AW1043" s="13" t="s">
        <v>4</v>
      </c>
      <c r="AX1043" s="13" t="s">
        <v>83</v>
      </c>
      <c r="AY1043" s="203" t="s">
        <v>329</v>
      </c>
    </row>
    <row r="1044" spans="2:51" s="13" customFormat="1" ht="11.25">
      <c r="B1044" s="201"/>
      <c r="D1044" s="202" t="s">
        <v>348</v>
      </c>
      <c r="E1044" s="203" t="s">
        <v>1</v>
      </c>
      <c r="F1044" s="204" t="s">
        <v>2448</v>
      </c>
      <c r="H1044" s="205">
        <v>2.6459999999999999</v>
      </c>
      <c r="I1044" s="206"/>
      <c r="J1044" s="206"/>
      <c r="M1044" s="201"/>
      <c r="N1044" s="207"/>
      <c r="O1044" s="208"/>
      <c r="P1044" s="208"/>
      <c r="Q1044" s="208"/>
      <c r="R1044" s="208"/>
      <c r="S1044" s="208"/>
      <c r="T1044" s="208"/>
      <c r="U1044" s="208"/>
      <c r="V1044" s="208"/>
      <c r="W1044" s="208"/>
      <c r="X1044" s="209"/>
      <c r="AT1044" s="203" t="s">
        <v>348</v>
      </c>
      <c r="AU1044" s="203" t="s">
        <v>96</v>
      </c>
      <c r="AV1044" s="13" t="s">
        <v>96</v>
      </c>
      <c r="AW1044" s="13" t="s">
        <v>4</v>
      </c>
      <c r="AX1044" s="13" t="s">
        <v>83</v>
      </c>
      <c r="AY1044" s="203" t="s">
        <v>329</v>
      </c>
    </row>
    <row r="1045" spans="2:51" s="13" customFormat="1" ht="11.25">
      <c r="B1045" s="201"/>
      <c r="D1045" s="202" t="s">
        <v>348</v>
      </c>
      <c r="E1045" s="203" t="s">
        <v>1</v>
      </c>
      <c r="F1045" s="204" t="s">
        <v>2449</v>
      </c>
      <c r="H1045" s="205">
        <v>2.4319999999999999</v>
      </c>
      <c r="I1045" s="206"/>
      <c r="J1045" s="206"/>
      <c r="M1045" s="201"/>
      <c r="N1045" s="207"/>
      <c r="O1045" s="208"/>
      <c r="P1045" s="208"/>
      <c r="Q1045" s="208"/>
      <c r="R1045" s="208"/>
      <c r="S1045" s="208"/>
      <c r="T1045" s="208"/>
      <c r="U1045" s="208"/>
      <c r="V1045" s="208"/>
      <c r="W1045" s="208"/>
      <c r="X1045" s="209"/>
      <c r="AT1045" s="203" t="s">
        <v>348</v>
      </c>
      <c r="AU1045" s="203" t="s">
        <v>96</v>
      </c>
      <c r="AV1045" s="13" t="s">
        <v>96</v>
      </c>
      <c r="AW1045" s="13" t="s">
        <v>4</v>
      </c>
      <c r="AX1045" s="13" t="s">
        <v>83</v>
      </c>
      <c r="AY1045" s="203" t="s">
        <v>329</v>
      </c>
    </row>
    <row r="1046" spans="2:51" s="16" customFormat="1" ht="11.25">
      <c r="B1046" s="225"/>
      <c r="D1046" s="202" t="s">
        <v>348</v>
      </c>
      <c r="E1046" s="226" t="s">
        <v>1</v>
      </c>
      <c r="F1046" s="227" t="s">
        <v>445</v>
      </c>
      <c r="H1046" s="228">
        <v>111.206</v>
      </c>
      <c r="I1046" s="229"/>
      <c r="J1046" s="229"/>
      <c r="M1046" s="225"/>
      <c r="N1046" s="230"/>
      <c r="O1046" s="231"/>
      <c r="P1046" s="231"/>
      <c r="Q1046" s="231"/>
      <c r="R1046" s="231"/>
      <c r="S1046" s="231"/>
      <c r="T1046" s="231"/>
      <c r="U1046" s="231"/>
      <c r="V1046" s="231"/>
      <c r="W1046" s="231"/>
      <c r="X1046" s="232"/>
      <c r="AT1046" s="226" t="s">
        <v>348</v>
      </c>
      <c r="AU1046" s="226" t="s">
        <v>96</v>
      </c>
      <c r="AV1046" s="16" t="s">
        <v>178</v>
      </c>
      <c r="AW1046" s="16" t="s">
        <v>4</v>
      </c>
      <c r="AX1046" s="16" t="s">
        <v>83</v>
      </c>
      <c r="AY1046" s="226" t="s">
        <v>329</v>
      </c>
    </row>
    <row r="1047" spans="2:51" s="14" customFormat="1" ht="11.25">
      <c r="B1047" s="210"/>
      <c r="D1047" s="202" t="s">
        <v>348</v>
      </c>
      <c r="E1047" s="211" t="s">
        <v>1</v>
      </c>
      <c r="F1047" s="212" t="s">
        <v>2450</v>
      </c>
      <c r="H1047" s="211" t="s">
        <v>1</v>
      </c>
      <c r="I1047" s="213"/>
      <c r="J1047" s="213"/>
      <c r="M1047" s="210"/>
      <c r="N1047" s="214"/>
      <c r="O1047" s="215"/>
      <c r="P1047" s="215"/>
      <c r="Q1047" s="215"/>
      <c r="R1047" s="215"/>
      <c r="S1047" s="215"/>
      <c r="T1047" s="215"/>
      <c r="U1047" s="215"/>
      <c r="V1047" s="215"/>
      <c r="W1047" s="215"/>
      <c r="X1047" s="216"/>
      <c r="AT1047" s="211" t="s">
        <v>348</v>
      </c>
      <c r="AU1047" s="211" t="s">
        <v>96</v>
      </c>
      <c r="AV1047" s="14" t="s">
        <v>90</v>
      </c>
      <c r="AW1047" s="14" t="s">
        <v>4</v>
      </c>
      <c r="AX1047" s="14" t="s">
        <v>83</v>
      </c>
      <c r="AY1047" s="211" t="s">
        <v>329</v>
      </c>
    </row>
    <row r="1048" spans="2:51" s="13" customFormat="1" ht="11.25">
      <c r="B1048" s="201"/>
      <c r="D1048" s="202" t="s">
        <v>348</v>
      </c>
      <c r="E1048" s="203" t="s">
        <v>1</v>
      </c>
      <c r="F1048" s="204" t="s">
        <v>2451</v>
      </c>
      <c r="H1048" s="205">
        <v>3.6120000000000001</v>
      </c>
      <c r="I1048" s="206"/>
      <c r="J1048" s="206"/>
      <c r="M1048" s="201"/>
      <c r="N1048" s="207"/>
      <c r="O1048" s="208"/>
      <c r="P1048" s="208"/>
      <c r="Q1048" s="208"/>
      <c r="R1048" s="208"/>
      <c r="S1048" s="208"/>
      <c r="T1048" s="208"/>
      <c r="U1048" s="208"/>
      <c r="V1048" s="208"/>
      <c r="W1048" s="208"/>
      <c r="X1048" s="209"/>
      <c r="AT1048" s="203" t="s">
        <v>348</v>
      </c>
      <c r="AU1048" s="203" t="s">
        <v>96</v>
      </c>
      <c r="AV1048" s="13" t="s">
        <v>96</v>
      </c>
      <c r="AW1048" s="13" t="s">
        <v>4</v>
      </c>
      <c r="AX1048" s="13" t="s">
        <v>83</v>
      </c>
      <c r="AY1048" s="203" t="s">
        <v>329</v>
      </c>
    </row>
    <row r="1049" spans="2:51" s="13" customFormat="1" ht="11.25">
      <c r="B1049" s="201"/>
      <c r="D1049" s="202" t="s">
        <v>348</v>
      </c>
      <c r="E1049" s="203" t="s">
        <v>1</v>
      </c>
      <c r="F1049" s="204" t="s">
        <v>2452</v>
      </c>
      <c r="H1049" s="205">
        <v>3.1680000000000001</v>
      </c>
      <c r="I1049" s="206"/>
      <c r="J1049" s="206"/>
      <c r="M1049" s="201"/>
      <c r="N1049" s="207"/>
      <c r="O1049" s="208"/>
      <c r="P1049" s="208"/>
      <c r="Q1049" s="208"/>
      <c r="R1049" s="208"/>
      <c r="S1049" s="208"/>
      <c r="T1049" s="208"/>
      <c r="U1049" s="208"/>
      <c r="V1049" s="208"/>
      <c r="W1049" s="208"/>
      <c r="X1049" s="209"/>
      <c r="AT1049" s="203" t="s">
        <v>348</v>
      </c>
      <c r="AU1049" s="203" t="s">
        <v>96</v>
      </c>
      <c r="AV1049" s="13" t="s">
        <v>96</v>
      </c>
      <c r="AW1049" s="13" t="s">
        <v>4</v>
      </c>
      <c r="AX1049" s="13" t="s">
        <v>83</v>
      </c>
      <c r="AY1049" s="203" t="s">
        <v>329</v>
      </c>
    </row>
    <row r="1050" spans="2:51" s="13" customFormat="1" ht="11.25">
      <c r="B1050" s="201"/>
      <c r="D1050" s="202" t="s">
        <v>348</v>
      </c>
      <c r="E1050" s="203" t="s">
        <v>1</v>
      </c>
      <c r="F1050" s="204" t="s">
        <v>2453</v>
      </c>
      <c r="H1050" s="205">
        <v>1.984</v>
      </c>
      <c r="I1050" s="206"/>
      <c r="J1050" s="206"/>
      <c r="M1050" s="201"/>
      <c r="N1050" s="207"/>
      <c r="O1050" s="208"/>
      <c r="P1050" s="208"/>
      <c r="Q1050" s="208"/>
      <c r="R1050" s="208"/>
      <c r="S1050" s="208"/>
      <c r="T1050" s="208"/>
      <c r="U1050" s="208"/>
      <c r="V1050" s="208"/>
      <c r="W1050" s="208"/>
      <c r="X1050" s="209"/>
      <c r="AT1050" s="203" t="s">
        <v>348</v>
      </c>
      <c r="AU1050" s="203" t="s">
        <v>96</v>
      </c>
      <c r="AV1050" s="13" t="s">
        <v>96</v>
      </c>
      <c r="AW1050" s="13" t="s">
        <v>4</v>
      </c>
      <c r="AX1050" s="13" t="s">
        <v>83</v>
      </c>
      <c r="AY1050" s="203" t="s">
        <v>329</v>
      </c>
    </row>
    <row r="1051" spans="2:51" s="13" customFormat="1" ht="11.25">
      <c r="B1051" s="201"/>
      <c r="D1051" s="202" t="s">
        <v>348</v>
      </c>
      <c r="E1051" s="203" t="s">
        <v>1</v>
      </c>
      <c r="F1051" s="204" t="s">
        <v>2454</v>
      </c>
      <c r="H1051" s="205">
        <v>2.94</v>
      </c>
      <c r="I1051" s="206"/>
      <c r="J1051" s="206"/>
      <c r="M1051" s="201"/>
      <c r="N1051" s="207"/>
      <c r="O1051" s="208"/>
      <c r="P1051" s="208"/>
      <c r="Q1051" s="208"/>
      <c r="R1051" s="208"/>
      <c r="S1051" s="208"/>
      <c r="T1051" s="208"/>
      <c r="U1051" s="208"/>
      <c r="V1051" s="208"/>
      <c r="W1051" s="208"/>
      <c r="X1051" s="209"/>
      <c r="AT1051" s="203" t="s">
        <v>348</v>
      </c>
      <c r="AU1051" s="203" t="s">
        <v>96</v>
      </c>
      <c r="AV1051" s="13" t="s">
        <v>96</v>
      </c>
      <c r="AW1051" s="13" t="s">
        <v>4</v>
      </c>
      <c r="AX1051" s="13" t="s">
        <v>83</v>
      </c>
      <c r="AY1051" s="203" t="s">
        <v>329</v>
      </c>
    </row>
    <row r="1052" spans="2:51" s="13" customFormat="1" ht="11.25">
      <c r="B1052" s="201"/>
      <c r="D1052" s="202" t="s">
        <v>348</v>
      </c>
      <c r="E1052" s="203" t="s">
        <v>1</v>
      </c>
      <c r="F1052" s="204" t="s">
        <v>2455</v>
      </c>
      <c r="H1052" s="205">
        <v>4.9279999999999999</v>
      </c>
      <c r="I1052" s="206"/>
      <c r="J1052" s="206"/>
      <c r="M1052" s="201"/>
      <c r="N1052" s="207"/>
      <c r="O1052" s="208"/>
      <c r="P1052" s="208"/>
      <c r="Q1052" s="208"/>
      <c r="R1052" s="208"/>
      <c r="S1052" s="208"/>
      <c r="T1052" s="208"/>
      <c r="U1052" s="208"/>
      <c r="V1052" s="208"/>
      <c r="W1052" s="208"/>
      <c r="X1052" s="209"/>
      <c r="AT1052" s="203" t="s">
        <v>348</v>
      </c>
      <c r="AU1052" s="203" t="s">
        <v>96</v>
      </c>
      <c r="AV1052" s="13" t="s">
        <v>96</v>
      </c>
      <c r="AW1052" s="13" t="s">
        <v>4</v>
      </c>
      <c r="AX1052" s="13" t="s">
        <v>83</v>
      </c>
      <c r="AY1052" s="203" t="s">
        <v>329</v>
      </c>
    </row>
    <row r="1053" spans="2:51" s="13" customFormat="1" ht="11.25">
      <c r="B1053" s="201"/>
      <c r="D1053" s="202" t="s">
        <v>348</v>
      </c>
      <c r="E1053" s="203" t="s">
        <v>1</v>
      </c>
      <c r="F1053" s="204" t="s">
        <v>2456</v>
      </c>
      <c r="H1053" s="205">
        <v>13.86</v>
      </c>
      <c r="I1053" s="206"/>
      <c r="J1053" s="206"/>
      <c r="M1053" s="201"/>
      <c r="N1053" s="207"/>
      <c r="O1053" s="208"/>
      <c r="P1053" s="208"/>
      <c r="Q1053" s="208"/>
      <c r="R1053" s="208"/>
      <c r="S1053" s="208"/>
      <c r="T1053" s="208"/>
      <c r="U1053" s="208"/>
      <c r="V1053" s="208"/>
      <c r="W1053" s="208"/>
      <c r="X1053" s="209"/>
      <c r="AT1053" s="203" t="s">
        <v>348</v>
      </c>
      <c r="AU1053" s="203" t="s">
        <v>96</v>
      </c>
      <c r="AV1053" s="13" t="s">
        <v>96</v>
      </c>
      <c r="AW1053" s="13" t="s">
        <v>4</v>
      </c>
      <c r="AX1053" s="13" t="s">
        <v>83</v>
      </c>
      <c r="AY1053" s="203" t="s">
        <v>329</v>
      </c>
    </row>
    <row r="1054" spans="2:51" s="13" customFormat="1" ht="11.25">
      <c r="B1054" s="201"/>
      <c r="D1054" s="202" t="s">
        <v>348</v>
      </c>
      <c r="E1054" s="203" t="s">
        <v>1</v>
      </c>
      <c r="F1054" s="204" t="s">
        <v>2457</v>
      </c>
      <c r="H1054" s="205">
        <v>6.72</v>
      </c>
      <c r="I1054" s="206"/>
      <c r="J1054" s="206"/>
      <c r="M1054" s="201"/>
      <c r="N1054" s="207"/>
      <c r="O1054" s="208"/>
      <c r="P1054" s="208"/>
      <c r="Q1054" s="208"/>
      <c r="R1054" s="208"/>
      <c r="S1054" s="208"/>
      <c r="T1054" s="208"/>
      <c r="U1054" s="208"/>
      <c r="V1054" s="208"/>
      <c r="W1054" s="208"/>
      <c r="X1054" s="209"/>
      <c r="AT1054" s="203" t="s">
        <v>348</v>
      </c>
      <c r="AU1054" s="203" t="s">
        <v>96</v>
      </c>
      <c r="AV1054" s="13" t="s">
        <v>96</v>
      </c>
      <c r="AW1054" s="13" t="s">
        <v>4</v>
      </c>
      <c r="AX1054" s="13" t="s">
        <v>83</v>
      </c>
      <c r="AY1054" s="203" t="s">
        <v>329</v>
      </c>
    </row>
    <row r="1055" spans="2:51" s="13" customFormat="1" ht="11.25">
      <c r="B1055" s="201"/>
      <c r="D1055" s="202" t="s">
        <v>348</v>
      </c>
      <c r="E1055" s="203" t="s">
        <v>1</v>
      </c>
      <c r="F1055" s="204" t="s">
        <v>2458</v>
      </c>
      <c r="H1055" s="205">
        <v>5.6</v>
      </c>
      <c r="I1055" s="206"/>
      <c r="J1055" s="206"/>
      <c r="M1055" s="201"/>
      <c r="N1055" s="207"/>
      <c r="O1055" s="208"/>
      <c r="P1055" s="208"/>
      <c r="Q1055" s="208"/>
      <c r="R1055" s="208"/>
      <c r="S1055" s="208"/>
      <c r="T1055" s="208"/>
      <c r="U1055" s="208"/>
      <c r="V1055" s="208"/>
      <c r="W1055" s="208"/>
      <c r="X1055" s="209"/>
      <c r="AT1055" s="203" t="s">
        <v>348</v>
      </c>
      <c r="AU1055" s="203" t="s">
        <v>96</v>
      </c>
      <c r="AV1055" s="13" t="s">
        <v>96</v>
      </c>
      <c r="AW1055" s="13" t="s">
        <v>4</v>
      </c>
      <c r="AX1055" s="13" t="s">
        <v>83</v>
      </c>
      <c r="AY1055" s="203" t="s">
        <v>329</v>
      </c>
    </row>
    <row r="1056" spans="2:51" s="13" customFormat="1" ht="11.25">
      <c r="B1056" s="201"/>
      <c r="D1056" s="202" t="s">
        <v>348</v>
      </c>
      <c r="E1056" s="203" t="s">
        <v>1</v>
      </c>
      <c r="F1056" s="204" t="s">
        <v>2459</v>
      </c>
      <c r="H1056" s="205">
        <v>6.12</v>
      </c>
      <c r="I1056" s="206"/>
      <c r="J1056" s="206"/>
      <c r="M1056" s="201"/>
      <c r="N1056" s="207"/>
      <c r="O1056" s="208"/>
      <c r="P1056" s="208"/>
      <c r="Q1056" s="208"/>
      <c r="R1056" s="208"/>
      <c r="S1056" s="208"/>
      <c r="T1056" s="208"/>
      <c r="U1056" s="208"/>
      <c r="V1056" s="208"/>
      <c r="W1056" s="208"/>
      <c r="X1056" s="209"/>
      <c r="AT1056" s="203" t="s">
        <v>348</v>
      </c>
      <c r="AU1056" s="203" t="s">
        <v>96</v>
      </c>
      <c r="AV1056" s="13" t="s">
        <v>96</v>
      </c>
      <c r="AW1056" s="13" t="s">
        <v>4</v>
      </c>
      <c r="AX1056" s="13" t="s">
        <v>83</v>
      </c>
      <c r="AY1056" s="203" t="s">
        <v>329</v>
      </c>
    </row>
    <row r="1057" spans="2:51" s="13" customFormat="1" ht="11.25">
      <c r="B1057" s="201"/>
      <c r="D1057" s="202" t="s">
        <v>348</v>
      </c>
      <c r="E1057" s="203" t="s">
        <v>1</v>
      </c>
      <c r="F1057" s="204" t="s">
        <v>2460</v>
      </c>
      <c r="H1057" s="205">
        <v>1.26</v>
      </c>
      <c r="I1057" s="206"/>
      <c r="J1057" s="206"/>
      <c r="M1057" s="201"/>
      <c r="N1057" s="207"/>
      <c r="O1057" s="208"/>
      <c r="P1057" s="208"/>
      <c r="Q1057" s="208"/>
      <c r="R1057" s="208"/>
      <c r="S1057" s="208"/>
      <c r="T1057" s="208"/>
      <c r="U1057" s="208"/>
      <c r="V1057" s="208"/>
      <c r="W1057" s="208"/>
      <c r="X1057" s="209"/>
      <c r="AT1057" s="203" t="s">
        <v>348</v>
      </c>
      <c r="AU1057" s="203" t="s">
        <v>96</v>
      </c>
      <c r="AV1057" s="13" t="s">
        <v>96</v>
      </c>
      <c r="AW1057" s="13" t="s">
        <v>4</v>
      </c>
      <c r="AX1057" s="13" t="s">
        <v>83</v>
      </c>
      <c r="AY1057" s="203" t="s">
        <v>329</v>
      </c>
    </row>
    <row r="1058" spans="2:51" s="13" customFormat="1" ht="11.25">
      <c r="B1058" s="201"/>
      <c r="D1058" s="202" t="s">
        <v>348</v>
      </c>
      <c r="E1058" s="203" t="s">
        <v>1</v>
      </c>
      <c r="F1058" s="204" t="s">
        <v>2461</v>
      </c>
      <c r="H1058" s="205">
        <v>12.88</v>
      </c>
      <c r="I1058" s="206"/>
      <c r="J1058" s="206"/>
      <c r="M1058" s="201"/>
      <c r="N1058" s="207"/>
      <c r="O1058" s="208"/>
      <c r="P1058" s="208"/>
      <c r="Q1058" s="208"/>
      <c r="R1058" s="208"/>
      <c r="S1058" s="208"/>
      <c r="T1058" s="208"/>
      <c r="U1058" s="208"/>
      <c r="V1058" s="208"/>
      <c r="W1058" s="208"/>
      <c r="X1058" s="209"/>
      <c r="AT1058" s="203" t="s">
        <v>348</v>
      </c>
      <c r="AU1058" s="203" t="s">
        <v>96</v>
      </c>
      <c r="AV1058" s="13" t="s">
        <v>96</v>
      </c>
      <c r="AW1058" s="13" t="s">
        <v>4</v>
      </c>
      <c r="AX1058" s="13" t="s">
        <v>83</v>
      </c>
      <c r="AY1058" s="203" t="s">
        <v>329</v>
      </c>
    </row>
    <row r="1059" spans="2:51" s="13" customFormat="1" ht="11.25">
      <c r="B1059" s="201"/>
      <c r="D1059" s="202" t="s">
        <v>348</v>
      </c>
      <c r="E1059" s="203" t="s">
        <v>1</v>
      </c>
      <c r="F1059" s="204" t="s">
        <v>2462</v>
      </c>
      <c r="H1059" s="205">
        <v>3.5840000000000001</v>
      </c>
      <c r="I1059" s="206"/>
      <c r="J1059" s="206"/>
      <c r="M1059" s="201"/>
      <c r="N1059" s="207"/>
      <c r="O1059" s="208"/>
      <c r="P1059" s="208"/>
      <c r="Q1059" s="208"/>
      <c r="R1059" s="208"/>
      <c r="S1059" s="208"/>
      <c r="T1059" s="208"/>
      <c r="U1059" s="208"/>
      <c r="V1059" s="208"/>
      <c r="W1059" s="208"/>
      <c r="X1059" s="209"/>
      <c r="AT1059" s="203" t="s">
        <v>348</v>
      </c>
      <c r="AU1059" s="203" t="s">
        <v>96</v>
      </c>
      <c r="AV1059" s="13" t="s">
        <v>96</v>
      </c>
      <c r="AW1059" s="13" t="s">
        <v>4</v>
      </c>
      <c r="AX1059" s="13" t="s">
        <v>83</v>
      </c>
      <c r="AY1059" s="203" t="s">
        <v>329</v>
      </c>
    </row>
    <row r="1060" spans="2:51" s="13" customFormat="1" ht="11.25">
      <c r="B1060" s="201"/>
      <c r="D1060" s="202" t="s">
        <v>348</v>
      </c>
      <c r="E1060" s="203" t="s">
        <v>1</v>
      </c>
      <c r="F1060" s="204" t="s">
        <v>2463</v>
      </c>
      <c r="H1060" s="205">
        <v>1.782</v>
      </c>
      <c r="I1060" s="206"/>
      <c r="J1060" s="206"/>
      <c r="M1060" s="201"/>
      <c r="N1060" s="207"/>
      <c r="O1060" s="208"/>
      <c r="P1060" s="208"/>
      <c r="Q1060" s="208"/>
      <c r="R1060" s="208"/>
      <c r="S1060" s="208"/>
      <c r="T1060" s="208"/>
      <c r="U1060" s="208"/>
      <c r="V1060" s="208"/>
      <c r="W1060" s="208"/>
      <c r="X1060" s="209"/>
      <c r="AT1060" s="203" t="s">
        <v>348</v>
      </c>
      <c r="AU1060" s="203" t="s">
        <v>96</v>
      </c>
      <c r="AV1060" s="13" t="s">
        <v>96</v>
      </c>
      <c r="AW1060" s="13" t="s">
        <v>4</v>
      </c>
      <c r="AX1060" s="13" t="s">
        <v>83</v>
      </c>
      <c r="AY1060" s="203" t="s">
        <v>329</v>
      </c>
    </row>
    <row r="1061" spans="2:51" s="13" customFormat="1" ht="11.25">
      <c r="B1061" s="201"/>
      <c r="D1061" s="202" t="s">
        <v>348</v>
      </c>
      <c r="E1061" s="203" t="s">
        <v>1</v>
      </c>
      <c r="F1061" s="204" t="s">
        <v>2464</v>
      </c>
      <c r="H1061" s="205">
        <v>3</v>
      </c>
      <c r="I1061" s="206"/>
      <c r="J1061" s="206"/>
      <c r="M1061" s="201"/>
      <c r="N1061" s="207"/>
      <c r="O1061" s="208"/>
      <c r="P1061" s="208"/>
      <c r="Q1061" s="208"/>
      <c r="R1061" s="208"/>
      <c r="S1061" s="208"/>
      <c r="T1061" s="208"/>
      <c r="U1061" s="208"/>
      <c r="V1061" s="208"/>
      <c r="W1061" s="208"/>
      <c r="X1061" s="209"/>
      <c r="AT1061" s="203" t="s">
        <v>348</v>
      </c>
      <c r="AU1061" s="203" t="s">
        <v>96</v>
      </c>
      <c r="AV1061" s="13" t="s">
        <v>96</v>
      </c>
      <c r="AW1061" s="13" t="s">
        <v>4</v>
      </c>
      <c r="AX1061" s="13" t="s">
        <v>83</v>
      </c>
      <c r="AY1061" s="203" t="s">
        <v>329</v>
      </c>
    </row>
    <row r="1062" spans="2:51" s="16" customFormat="1" ht="11.25">
      <c r="B1062" s="225"/>
      <c r="D1062" s="202" t="s">
        <v>348</v>
      </c>
      <c r="E1062" s="226" t="s">
        <v>1</v>
      </c>
      <c r="F1062" s="227" t="s">
        <v>445</v>
      </c>
      <c r="H1062" s="228">
        <v>71.438000000000002</v>
      </c>
      <c r="I1062" s="229"/>
      <c r="J1062" s="229"/>
      <c r="M1062" s="225"/>
      <c r="N1062" s="230"/>
      <c r="O1062" s="231"/>
      <c r="P1062" s="231"/>
      <c r="Q1062" s="231"/>
      <c r="R1062" s="231"/>
      <c r="S1062" s="231"/>
      <c r="T1062" s="231"/>
      <c r="U1062" s="231"/>
      <c r="V1062" s="231"/>
      <c r="W1062" s="231"/>
      <c r="X1062" s="232"/>
      <c r="AT1062" s="226" t="s">
        <v>348</v>
      </c>
      <c r="AU1062" s="226" t="s">
        <v>96</v>
      </c>
      <c r="AV1062" s="16" t="s">
        <v>178</v>
      </c>
      <c r="AW1062" s="16" t="s">
        <v>4</v>
      </c>
      <c r="AX1062" s="16" t="s">
        <v>83</v>
      </c>
      <c r="AY1062" s="226" t="s">
        <v>329</v>
      </c>
    </row>
    <row r="1063" spans="2:51" s="14" customFormat="1" ht="11.25">
      <c r="B1063" s="210"/>
      <c r="D1063" s="202" t="s">
        <v>348</v>
      </c>
      <c r="E1063" s="211" t="s">
        <v>1</v>
      </c>
      <c r="F1063" s="212" t="s">
        <v>2465</v>
      </c>
      <c r="H1063" s="211" t="s">
        <v>1</v>
      </c>
      <c r="I1063" s="213"/>
      <c r="J1063" s="213"/>
      <c r="M1063" s="210"/>
      <c r="N1063" s="214"/>
      <c r="O1063" s="215"/>
      <c r="P1063" s="215"/>
      <c r="Q1063" s="215"/>
      <c r="R1063" s="215"/>
      <c r="S1063" s="215"/>
      <c r="T1063" s="215"/>
      <c r="U1063" s="215"/>
      <c r="V1063" s="215"/>
      <c r="W1063" s="215"/>
      <c r="X1063" s="216"/>
      <c r="AT1063" s="211" t="s">
        <v>348</v>
      </c>
      <c r="AU1063" s="211" t="s">
        <v>96</v>
      </c>
      <c r="AV1063" s="14" t="s">
        <v>90</v>
      </c>
      <c r="AW1063" s="14" t="s">
        <v>4</v>
      </c>
      <c r="AX1063" s="14" t="s">
        <v>83</v>
      </c>
      <c r="AY1063" s="211" t="s">
        <v>329</v>
      </c>
    </row>
    <row r="1064" spans="2:51" s="13" customFormat="1" ht="11.25">
      <c r="B1064" s="201"/>
      <c r="D1064" s="202" t="s">
        <v>348</v>
      </c>
      <c r="E1064" s="203" t="s">
        <v>1</v>
      </c>
      <c r="F1064" s="204" t="s">
        <v>2466</v>
      </c>
      <c r="H1064" s="205">
        <v>209.41499999999999</v>
      </c>
      <c r="I1064" s="206"/>
      <c r="J1064" s="206"/>
      <c r="M1064" s="201"/>
      <c r="N1064" s="207"/>
      <c r="O1064" s="208"/>
      <c r="P1064" s="208"/>
      <c r="Q1064" s="208"/>
      <c r="R1064" s="208"/>
      <c r="S1064" s="208"/>
      <c r="T1064" s="208"/>
      <c r="U1064" s="208"/>
      <c r="V1064" s="208"/>
      <c r="W1064" s="208"/>
      <c r="X1064" s="209"/>
      <c r="AT1064" s="203" t="s">
        <v>348</v>
      </c>
      <c r="AU1064" s="203" t="s">
        <v>96</v>
      </c>
      <c r="AV1064" s="13" t="s">
        <v>96</v>
      </c>
      <c r="AW1064" s="13" t="s">
        <v>4</v>
      </c>
      <c r="AX1064" s="13" t="s">
        <v>83</v>
      </c>
      <c r="AY1064" s="203" t="s">
        <v>329</v>
      </c>
    </row>
    <row r="1065" spans="2:51" s="13" customFormat="1" ht="11.25">
      <c r="B1065" s="201"/>
      <c r="D1065" s="202" t="s">
        <v>348</v>
      </c>
      <c r="E1065" s="203" t="s">
        <v>1</v>
      </c>
      <c r="F1065" s="204" t="s">
        <v>2467</v>
      </c>
      <c r="H1065" s="205">
        <v>31.684000000000001</v>
      </c>
      <c r="I1065" s="206"/>
      <c r="J1065" s="206"/>
      <c r="M1065" s="201"/>
      <c r="N1065" s="207"/>
      <c r="O1065" s="208"/>
      <c r="P1065" s="208"/>
      <c r="Q1065" s="208"/>
      <c r="R1065" s="208"/>
      <c r="S1065" s="208"/>
      <c r="T1065" s="208"/>
      <c r="U1065" s="208"/>
      <c r="V1065" s="208"/>
      <c r="W1065" s="208"/>
      <c r="X1065" s="209"/>
      <c r="AT1065" s="203" t="s">
        <v>348</v>
      </c>
      <c r="AU1065" s="203" t="s">
        <v>96</v>
      </c>
      <c r="AV1065" s="13" t="s">
        <v>96</v>
      </c>
      <c r="AW1065" s="13" t="s">
        <v>4</v>
      </c>
      <c r="AX1065" s="13" t="s">
        <v>83</v>
      </c>
      <c r="AY1065" s="203" t="s">
        <v>329</v>
      </c>
    </row>
    <row r="1066" spans="2:51" s="13" customFormat="1" ht="11.25">
      <c r="B1066" s="201"/>
      <c r="D1066" s="202" t="s">
        <v>348</v>
      </c>
      <c r="E1066" s="203" t="s">
        <v>1</v>
      </c>
      <c r="F1066" s="204" t="s">
        <v>2468</v>
      </c>
      <c r="H1066" s="205">
        <v>8.6690000000000005</v>
      </c>
      <c r="I1066" s="206"/>
      <c r="J1066" s="206"/>
      <c r="M1066" s="201"/>
      <c r="N1066" s="207"/>
      <c r="O1066" s="208"/>
      <c r="P1066" s="208"/>
      <c r="Q1066" s="208"/>
      <c r="R1066" s="208"/>
      <c r="S1066" s="208"/>
      <c r="T1066" s="208"/>
      <c r="U1066" s="208"/>
      <c r="V1066" s="208"/>
      <c r="W1066" s="208"/>
      <c r="X1066" s="209"/>
      <c r="AT1066" s="203" t="s">
        <v>348</v>
      </c>
      <c r="AU1066" s="203" t="s">
        <v>96</v>
      </c>
      <c r="AV1066" s="13" t="s">
        <v>96</v>
      </c>
      <c r="AW1066" s="13" t="s">
        <v>4</v>
      </c>
      <c r="AX1066" s="13" t="s">
        <v>83</v>
      </c>
      <c r="AY1066" s="203" t="s">
        <v>329</v>
      </c>
    </row>
    <row r="1067" spans="2:51" s="14" customFormat="1" ht="11.25">
      <c r="B1067" s="210"/>
      <c r="D1067" s="202" t="s">
        <v>348</v>
      </c>
      <c r="E1067" s="211" t="s">
        <v>1</v>
      </c>
      <c r="F1067" s="212" t="s">
        <v>2469</v>
      </c>
      <c r="H1067" s="211" t="s">
        <v>1</v>
      </c>
      <c r="I1067" s="213"/>
      <c r="J1067" s="213"/>
      <c r="M1067" s="210"/>
      <c r="N1067" s="214"/>
      <c r="O1067" s="215"/>
      <c r="P1067" s="215"/>
      <c r="Q1067" s="215"/>
      <c r="R1067" s="215"/>
      <c r="S1067" s="215"/>
      <c r="T1067" s="215"/>
      <c r="U1067" s="215"/>
      <c r="V1067" s="215"/>
      <c r="W1067" s="215"/>
      <c r="X1067" s="216"/>
      <c r="AT1067" s="211" t="s">
        <v>348</v>
      </c>
      <c r="AU1067" s="211" t="s">
        <v>96</v>
      </c>
      <c r="AV1067" s="14" t="s">
        <v>90</v>
      </c>
      <c r="AW1067" s="14" t="s">
        <v>4</v>
      </c>
      <c r="AX1067" s="14" t="s">
        <v>83</v>
      </c>
      <c r="AY1067" s="211" t="s">
        <v>329</v>
      </c>
    </row>
    <row r="1068" spans="2:51" s="13" customFormat="1" ht="11.25">
      <c r="B1068" s="201"/>
      <c r="D1068" s="202" t="s">
        <v>348</v>
      </c>
      <c r="E1068" s="203" t="s">
        <v>1</v>
      </c>
      <c r="F1068" s="204" t="s">
        <v>2470</v>
      </c>
      <c r="H1068" s="205">
        <v>2.7719999999999998</v>
      </c>
      <c r="I1068" s="206"/>
      <c r="J1068" s="206"/>
      <c r="M1068" s="201"/>
      <c r="N1068" s="207"/>
      <c r="O1068" s="208"/>
      <c r="P1068" s="208"/>
      <c r="Q1068" s="208"/>
      <c r="R1068" s="208"/>
      <c r="S1068" s="208"/>
      <c r="T1068" s="208"/>
      <c r="U1068" s="208"/>
      <c r="V1068" s="208"/>
      <c r="W1068" s="208"/>
      <c r="X1068" s="209"/>
      <c r="AT1068" s="203" t="s">
        <v>348</v>
      </c>
      <c r="AU1068" s="203" t="s">
        <v>96</v>
      </c>
      <c r="AV1068" s="13" t="s">
        <v>96</v>
      </c>
      <c r="AW1068" s="13" t="s">
        <v>4</v>
      </c>
      <c r="AX1068" s="13" t="s">
        <v>83</v>
      </c>
      <c r="AY1068" s="203" t="s">
        <v>329</v>
      </c>
    </row>
    <row r="1069" spans="2:51" s="16" customFormat="1" ht="11.25">
      <c r="B1069" s="225"/>
      <c r="D1069" s="202" t="s">
        <v>348</v>
      </c>
      <c r="E1069" s="226" t="s">
        <v>1</v>
      </c>
      <c r="F1069" s="227" t="s">
        <v>445</v>
      </c>
      <c r="H1069" s="228">
        <v>252.54</v>
      </c>
      <c r="I1069" s="229"/>
      <c r="J1069" s="229"/>
      <c r="M1069" s="225"/>
      <c r="N1069" s="230"/>
      <c r="O1069" s="231"/>
      <c r="P1069" s="231"/>
      <c r="Q1069" s="231"/>
      <c r="R1069" s="231"/>
      <c r="S1069" s="231"/>
      <c r="T1069" s="231"/>
      <c r="U1069" s="231"/>
      <c r="V1069" s="231"/>
      <c r="W1069" s="231"/>
      <c r="X1069" s="232"/>
      <c r="AT1069" s="226" t="s">
        <v>348</v>
      </c>
      <c r="AU1069" s="226" t="s">
        <v>96</v>
      </c>
      <c r="AV1069" s="16" t="s">
        <v>178</v>
      </c>
      <c r="AW1069" s="16" t="s">
        <v>4</v>
      </c>
      <c r="AX1069" s="16" t="s">
        <v>83</v>
      </c>
      <c r="AY1069" s="226" t="s">
        <v>329</v>
      </c>
    </row>
    <row r="1070" spans="2:51" s="14" customFormat="1" ht="11.25">
      <c r="B1070" s="210"/>
      <c r="D1070" s="202" t="s">
        <v>348</v>
      </c>
      <c r="E1070" s="211" t="s">
        <v>1</v>
      </c>
      <c r="F1070" s="212" t="s">
        <v>2471</v>
      </c>
      <c r="H1070" s="211" t="s">
        <v>1</v>
      </c>
      <c r="I1070" s="213"/>
      <c r="J1070" s="213"/>
      <c r="M1070" s="210"/>
      <c r="N1070" s="214"/>
      <c r="O1070" s="215"/>
      <c r="P1070" s="215"/>
      <c r="Q1070" s="215"/>
      <c r="R1070" s="215"/>
      <c r="S1070" s="215"/>
      <c r="T1070" s="215"/>
      <c r="U1070" s="215"/>
      <c r="V1070" s="215"/>
      <c r="W1070" s="215"/>
      <c r="X1070" s="216"/>
      <c r="AT1070" s="211" t="s">
        <v>348</v>
      </c>
      <c r="AU1070" s="211" t="s">
        <v>96</v>
      </c>
      <c r="AV1070" s="14" t="s">
        <v>90</v>
      </c>
      <c r="AW1070" s="14" t="s">
        <v>4</v>
      </c>
      <c r="AX1070" s="14" t="s">
        <v>83</v>
      </c>
      <c r="AY1070" s="211" t="s">
        <v>329</v>
      </c>
    </row>
    <row r="1071" spans="2:51" s="13" customFormat="1" ht="11.25">
      <c r="B1071" s="201"/>
      <c r="D1071" s="202" t="s">
        <v>348</v>
      </c>
      <c r="E1071" s="203" t="s">
        <v>1</v>
      </c>
      <c r="F1071" s="204" t="s">
        <v>2472</v>
      </c>
      <c r="H1071" s="205">
        <v>3.1320000000000001</v>
      </c>
      <c r="I1071" s="206"/>
      <c r="J1071" s="206"/>
      <c r="M1071" s="201"/>
      <c r="N1071" s="207"/>
      <c r="O1071" s="208"/>
      <c r="P1071" s="208"/>
      <c r="Q1071" s="208"/>
      <c r="R1071" s="208"/>
      <c r="S1071" s="208"/>
      <c r="T1071" s="208"/>
      <c r="U1071" s="208"/>
      <c r="V1071" s="208"/>
      <c r="W1071" s="208"/>
      <c r="X1071" s="209"/>
      <c r="AT1071" s="203" t="s">
        <v>348</v>
      </c>
      <c r="AU1071" s="203" t="s">
        <v>96</v>
      </c>
      <c r="AV1071" s="13" t="s">
        <v>96</v>
      </c>
      <c r="AW1071" s="13" t="s">
        <v>4</v>
      </c>
      <c r="AX1071" s="13" t="s">
        <v>83</v>
      </c>
      <c r="AY1071" s="203" t="s">
        <v>329</v>
      </c>
    </row>
    <row r="1072" spans="2:51" s="13" customFormat="1" ht="11.25">
      <c r="B1072" s="201"/>
      <c r="D1072" s="202" t="s">
        <v>348</v>
      </c>
      <c r="E1072" s="203" t="s">
        <v>1</v>
      </c>
      <c r="F1072" s="204" t="s">
        <v>2473</v>
      </c>
      <c r="H1072" s="205">
        <v>1.0069999999999999</v>
      </c>
      <c r="I1072" s="206"/>
      <c r="J1072" s="206"/>
      <c r="M1072" s="201"/>
      <c r="N1072" s="207"/>
      <c r="O1072" s="208"/>
      <c r="P1072" s="208"/>
      <c r="Q1072" s="208"/>
      <c r="R1072" s="208"/>
      <c r="S1072" s="208"/>
      <c r="T1072" s="208"/>
      <c r="U1072" s="208"/>
      <c r="V1072" s="208"/>
      <c r="W1072" s="208"/>
      <c r="X1072" s="209"/>
      <c r="AT1072" s="203" t="s">
        <v>348</v>
      </c>
      <c r="AU1072" s="203" t="s">
        <v>96</v>
      </c>
      <c r="AV1072" s="13" t="s">
        <v>96</v>
      </c>
      <c r="AW1072" s="13" t="s">
        <v>4</v>
      </c>
      <c r="AX1072" s="13" t="s">
        <v>83</v>
      </c>
      <c r="AY1072" s="203" t="s">
        <v>329</v>
      </c>
    </row>
    <row r="1073" spans="2:51" s="13" customFormat="1" ht="11.25">
      <c r="B1073" s="201"/>
      <c r="D1073" s="202" t="s">
        <v>348</v>
      </c>
      <c r="E1073" s="203" t="s">
        <v>1</v>
      </c>
      <c r="F1073" s="204" t="s">
        <v>2474</v>
      </c>
      <c r="H1073" s="205">
        <v>49.819000000000003</v>
      </c>
      <c r="I1073" s="206"/>
      <c r="J1073" s="206"/>
      <c r="M1073" s="201"/>
      <c r="N1073" s="207"/>
      <c r="O1073" s="208"/>
      <c r="P1073" s="208"/>
      <c r="Q1073" s="208"/>
      <c r="R1073" s="208"/>
      <c r="S1073" s="208"/>
      <c r="T1073" s="208"/>
      <c r="U1073" s="208"/>
      <c r="V1073" s="208"/>
      <c r="W1073" s="208"/>
      <c r="X1073" s="209"/>
      <c r="AT1073" s="203" t="s">
        <v>348</v>
      </c>
      <c r="AU1073" s="203" t="s">
        <v>96</v>
      </c>
      <c r="AV1073" s="13" t="s">
        <v>96</v>
      </c>
      <c r="AW1073" s="13" t="s">
        <v>4</v>
      </c>
      <c r="AX1073" s="13" t="s">
        <v>83</v>
      </c>
      <c r="AY1073" s="203" t="s">
        <v>329</v>
      </c>
    </row>
    <row r="1074" spans="2:51" s="13" customFormat="1" ht="11.25">
      <c r="B1074" s="201"/>
      <c r="D1074" s="202" t="s">
        <v>348</v>
      </c>
      <c r="E1074" s="203" t="s">
        <v>1</v>
      </c>
      <c r="F1074" s="204" t="s">
        <v>2475</v>
      </c>
      <c r="H1074" s="205">
        <v>1.28</v>
      </c>
      <c r="I1074" s="206"/>
      <c r="J1074" s="206"/>
      <c r="M1074" s="201"/>
      <c r="N1074" s="207"/>
      <c r="O1074" s="208"/>
      <c r="P1074" s="208"/>
      <c r="Q1074" s="208"/>
      <c r="R1074" s="208"/>
      <c r="S1074" s="208"/>
      <c r="T1074" s="208"/>
      <c r="U1074" s="208"/>
      <c r="V1074" s="208"/>
      <c r="W1074" s="208"/>
      <c r="X1074" s="209"/>
      <c r="AT1074" s="203" t="s">
        <v>348</v>
      </c>
      <c r="AU1074" s="203" t="s">
        <v>96</v>
      </c>
      <c r="AV1074" s="13" t="s">
        <v>96</v>
      </c>
      <c r="AW1074" s="13" t="s">
        <v>4</v>
      </c>
      <c r="AX1074" s="13" t="s">
        <v>83</v>
      </c>
      <c r="AY1074" s="203" t="s">
        <v>329</v>
      </c>
    </row>
    <row r="1075" spans="2:51" s="13" customFormat="1" ht="11.25">
      <c r="B1075" s="201"/>
      <c r="D1075" s="202" t="s">
        <v>348</v>
      </c>
      <c r="E1075" s="203" t="s">
        <v>1</v>
      </c>
      <c r="F1075" s="204" t="s">
        <v>2476</v>
      </c>
      <c r="H1075" s="205">
        <v>1.6</v>
      </c>
      <c r="I1075" s="206"/>
      <c r="J1075" s="206"/>
      <c r="M1075" s="201"/>
      <c r="N1075" s="207"/>
      <c r="O1075" s="208"/>
      <c r="P1075" s="208"/>
      <c r="Q1075" s="208"/>
      <c r="R1075" s="208"/>
      <c r="S1075" s="208"/>
      <c r="T1075" s="208"/>
      <c r="U1075" s="208"/>
      <c r="V1075" s="208"/>
      <c r="W1075" s="208"/>
      <c r="X1075" s="209"/>
      <c r="AT1075" s="203" t="s">
        <v>348</v>
      </c>
      <c r="AU1075" s="203" t="s">
        <v>96</v>
      </c>
      <c r="AV1075" s="13" t="s">
        <v>96</v>
      </c>
      <c r="AW1075" s="13" t="s">
        <v>4</v>
      </c>
      <c r="AX1075" s="13" t="s">
        <v>83</v>
      </c>
      <c r="AY1075" s="203" t="s">
        <v>329</v>
      </c>
    </row>
    <row r="1076" spans="2:51" s="13" customFormat="1" ht="11.25">
      <c r="B1076" s="201"/>
      <c r="D1076" s="202" t="s">
        <v>348</v>
      </c>
      <c r="E1076" s="203" t="s">
        <v>1</v>
      </c>
      <c r="F1076" s="204" t="s">
        <v>2477</v>
      </c>
      <c r="H1076" s="205">
        <v>0.248</v>
      </c>
      <c r="I1076" s="206"/>
      <c r="J1076" s="206"/>
      <c r="M1076" s="201"/>
      <c r="N1076" s="207"/>
      <c r="O1076" s="208"/>
      <c r="P1076" s="208"/>
      <c r="Q1076" s="208"/>
      <c r="R1076" s="208"/>
      <c r="S1076" s="208"/>
      <c r="T1076" s="208"/>
      <c r="U1076" s="208"/>
      <c r="V1076" s="208"/>
      <c r="W1076" s="208"/>
      <c r="X1076" s="209"/>
      <c r="AT1076" s="203" t="s">
        <v>348</v>
      </c>
      <c r="AU1076" s="203" t="s">
        <v>96</v>
      </c>
      <c r="AV1076" s="13" t="s">
        <v>96</v>
      </c>
      <c r="AW1076" s="13" t="s">
        <v>4</v>
      </c>
      <c r="AX1076" s="13" t="s">
        <v>83</v>
      </c>
      <c r="AY1076" s="203" t="s">
        <v>329</v>
      </c>
    </row>
    <row r="1077" spans="2:51" s="13" customFormat="1" ht="11.25">
      <c r="B1077" s="201"/>
      <c r="D1077" s="202" t="s">
        <v>348</v>
      </c>
      <c r="E1077" s="203" t="s">
        <v>1</v>
      </c>
      <c r="F1077" s="204" t="s">
        <v>2478</v>
      </c>
      <c r="H1077" s="205">
        <v>0.432</v>
      </c>
      <c r="I1077" s="206"/>
      <c r="J1077" s="206"/>
      <c r="M1077" s="201"/>
      <c r="N1077" s="207"/>
      <c r="O1077" s="208"/>
      <c r="P1077" s="208"/>
      <c r="Q1077" s="208"/>
      <c r="R1077" s="208"/>
      <c r="S1077" s="208"/>
      <c r="T1077" s="208"/>
      <c r="U1077" s="208"/>
      <c r="V1077" s="208"/>
      <c r="W1077" s="208"/>
      <c r="X1077" s="209"/>
      <c r="AT1077" s="203" t="s">
        <v>348</v>
      </c>
      <c r="AU1077" s="203" t="s">
        <v>96</v>
      </c>
      <c r="AV1077" s="13" t="s">
        <v>96</v>
      </c>
      <c r="AW1077" s="13" t="s">
        <v>4</v>
      </c>
      <c r="AX1077" s="13" t="s">
        <v>83</v>
      </c>
      <c r="AY1077" s="203" t="s">
        <v>329</v>
      </c>
    </row>
    <row r="1078" spans="2:51" s="13" customFormat="1" ht="11.25">
      <c r="B1078" s="201"/>
      <c r="D1078" s="202" t="s">
        <v>348</v>
      </c>
      <c r="E1078" s="203" t="s">
        <v>1</v>
      </c>
      <c r="F1078" s="204" t="s">
        <v>2479</v>
      </c>
      <c r="H1078" s="205">
        <v>0.33600000000000002</v>
      </c>
      <c r="I1078" s="206"/>
      <c r="J1078" s="206"/>
      <c r="M1078" s="201"/>
      <c r="N1078" s="207"/>
      <c r="O1078" s="208"/>
      <c r="P1078" s="208"/>
      <c r="Q1078" s="208"/>
      <c r="R1078" s="208"/>
      <c r="S1078" s="208"/>
      <c r="T1078" s="208"/>
      <c r="U1078" s="208"/>
      <c r="V1078" s="208"/>
      <c r="W1078" s="208"/>
      <c r="X1078" s="209"/>
      <c r="AT1078" s="203" t="s">
        <v>348</v>
      </c>
      <c r="AU1078" s="203" t="s">
        <v>96</v>
      </c>
      <c r="AV1078" s="13" t="s">
        <v>96</v>
      </c>
      <c r="AW1078" s="13" t="s">
        <v>4</v>
      </c>
      <c r="AX1078" s="13" t="s">
        <v>83</v>
      </c>
      <c r="AY1078" s="203" t="s">
        <v>329</v>
      </c>
    </row>
    <row r="1079" spans="2:51" s="16" customFormat="1" ht="11.25">
      <c r="B1079" s="225"/>
      <c r="D1079" s="202" t="s">
        <v>348</v>
      </c>
      <c r="E1079" s="226" t="s">
        <v>1</v>
      </c>
      <c r="F1079" s="227" t="s">
        <v>445</v>
      </c>
      <c r="H1079" s="228">
        <v>57.853999999999999</v>
      </c>
      <c r="I1079" s="229"/>
      <c r="J1079" s="229"/>
      <c r="M1079" s="225"/>
      <c r="N1079" s="230"/>
      <c r="O1079" s="231"/>
      <c r="P1079" s="231"/>
      <c r="Q1079" s="231"/>
      <c r="R1079" s="231"/>
      <c r="S1079" s="231"/>
      <c r="T1079" s="231"/>
      <c r="U1079" s="231"/>
      <c r="V1079" s="231"/>
      <c r="W1079" s="231"/>
      <c r="X1079" s="232"/>
      <c r="AT1079" s="226" t="s">
        <v>348</v>
      </c>
      <c r="AU1079" s="226" t="s">
        <v>96</v>
      </c>
      <c r="AV1079" s="16" t="s">
        <v>178</v>
      </c>
      <c r="AW1079" s="16" t="s">
        <v>4</v>
      </c>
      <c r="AX1079" s="16" t="s">
        <v>83</v>
      </c>
      <c r="AY1079" s="226" t="s">
        <v>329</v>
      </c>
    </row>
    <row r="1080" spans="2:51" s="14" customFormat="1" ht="11.25">
      <c r="B1080" s="210"/>
      <c r="D1080" s="202" t="s">
        <v>348</v>
      </c>
      <c r="E1080" s="211" t="s">
        <v>1</v>
      </c>
      <c r="F1080" s="212" t="s">
        <v>2480</v>
      </c>
      <c r="H1080" s="211" t="s">
        <v>1</v>
      </c>
      <c r="I1080" s="213"/>
      <c r="J1080" s="213"/>
      <c r="M1080" s="210"/>
      <c r="N1080" s="214"/>
      <c r="O1080" s="215"/>
      <c r="P1080" s="215"/>
      <c r="Q1080" s="215"/>
      <c r="R1080" s="215"/>
      <c r="S1080" s="215"/>
      <c r="T1080" s="215"/>
      <c r="U1080" s="215"/>
      <c r="V1080" s="215"/>
      <c r="W1080" s="215"/>
      <c r="X1080" s="216"/>
      <c r="AT1080" s="211" t="s">
        <v>348</v>
      </c>
      <c r="AU1080" s="211" t="s">
        <v>96</v>
      </c>
      <c r="AV1080" s="14" t="s">
        <v>90</v>
      </c>
      <c r="AW1080" s="14" t="s">
        <v>4</v>
      </c>
      <c r="AX1080" s="14" t="s">
        <v>83</v>
      </c>
      <c r="AY1080" s="211" t="s">
        <v>329</v>
      </c>
    </row>
    <row r="1081" spans="2:51" s="13" customFormat="1" ht="11.25">
      <c r="B1081" s="201"/>
      <c r="D1081" s="202" t="s">
        <v>348</v>
      </c>
      <c r="E1081" s="203" t="s">
        <v>1</v>
      </c>
      <c r="F1081" s="204" t="s">
        <v>2481</v>
      </c>
      <c r="H1081" s="205">
        <v>50.7</v>
      </c>
      <c r="I1081" s="206"/>
      <c r="J1081" s="206"/>
      <c r="M1081" s="201"/>
      <c r="N1081" s="207"/>
      <c r="O1081" s="208"/>
      <c r="P1081" s="208"/>
      <c r="Q1081" s="208"/>
      <c r="R1081" s="208"/>
      <c r="S1081" s="208"/>
      <c r="T1081" s="208"/>
      <c r="U1081" s="208"/>
      <c r="V1081" s="208"/>
      <c r="W1081" s="208"/>
      <c r="X1081" s="209"/>
      <c r="AT1081" s="203" t="s">
        <v>348</v>
      </c>
      <c r="AU1081" s="203" t="s">
        <v>96</v>
      </c>
      <c r="AV1081" s="13" t="s">
        <v>96</v>
      </c>
      <c r="AW1081" s="13" t="s">
        <v>4</v>
      </c>
      <c r="AX1081" s="13" t="s">
        <v>83</v>
      </c>
      <c r="AY1081" s="203" t="s">
        <v>329</v>
      </c>
    </row>
    <row r="1082" spans="2:51" s="13" customFormat="1" ht="11.25">
      <c r="B1082" s="201"/>
      <c r="D1082" s="202" t="s">
        <v>348</v>
      </c>
      <c r="E1082" s="203" t="s">
        <v>1</v>
      </c>
      <c r="F1082" s="204" t="s">
        <v>2482</v>
      </c>
      <c r="H1082" s="205">
        <v>1.2390000000000001</v>
      </c>
      <c r="I1082" s="206"/>
      <c r="J1082" s="206"/>
      <c r="M1082" s="201"/>
      <c r="N1082" s="207"/>
      <c r="O1082" s="208"/>
      <c r="P1082" s="208"/>
      <c r="Q1082" s="208"/>
      <c r="R1082" s="208"/>
      <c r="S1082" s="208"/>
      <c r="T1082" s="208"/>
      <c r="U1082" s="208"/>
      <c r="V1082" s="208"/>
      <c r="W1082" s="208"/>
      <c r="X1082" s="209"/>
      <c r="AT1082" s="203" t="s">
        <v>348</v>
      </c>
      <c r="AU1082" s="203" t="s">
        <v>96</v>
      </c>
      <c r="AV1082" s="13" t="s">
        <v>96</v>
      </c>
      <c r="AW1082" s="13" t="s">
        <v>4</v>
      </c>
      <c r="AX1082" s="13" t="s">
        <v>83</v>
      </c>
      <c r="AY1082" s="203" t="s">
        <v>329</v>
      </c>
    </row>
    <row r="1083" spans="2:51" s="13" customFormat="1" ht="11.25">
      <c r="B1083" s="201"/>
      <c r="D1083" s="202" t="s">
        <v>348</v>
      </c>
      <c r="E1083" s="203" t="s">
        <v>1</v>
      </c>
      <c r="F1083" s="204" t="s">
        <v>2483</v>
      </c>
      <c r="H1083" s="205">
        <v>2.375</v>
      </c>
      <c r="I1083" s="206"/>
      <c r="J1083" s="206"/>
      <c r="M1083" s="201"/>
      <c r="N1083" s="207"/>
      <c r="O1083" s="208"/>
      <c r="P1083" s="208"/>
      <c r="Q1083" s="208"/>
      <c r="R1083" s="208"/>
      <c r="S1083" s="208"/>
      <c r="T1083" s="208"/>
      <c r="U1083" s="208"/>
      <c r="V1083" s="208"/>
      <c r="W1083" s="208"/>
      <c r="X1083" s="209"/>
      <c r="AT1083" s="203" t="s">
        <v>348</v>
      </c>
      <c r="AU1083" s="203" t="s">
        <v>96</v>
      </c>
      <c r="AV1083" s="13" t="s">
        <v>96</v>
      </c>
      <c r="AW1083" s="13" t="s">
        <v>4</v>
      </c>
      <c r="AX1083" s="13" t="s">
        <v>83</v>
      </c>
      <c r="AY1083" s="203" t="s">
        <v>329</v>
      </c>
    </row>
    <row r="1084" spans="2:51" s="13" customFormat="1" ht="11.25">
      <c r="B1084" s="201"/>
      <c r="D1084" s="202" t="s">
        <v>348</v>
      </c>
      <c r="E1084" s="203" t="s">
        <v>1</v>
      </c>
      <c r="F1084" s="204" t="s">
        <v>2484</v>
      </c>
      <c r="H1084" s="205">
        <v>0.69</v>
      </c>
      <c r="I1084" s="206"/>
      <c r="J1084" s="206"/>
      <c r="M1084" s="201"/>
      <c r="N1084" s="207"/>
      <c r="O1084" s="208"/>
      <c r="P1084" s="208"/>
      <c r="Q1084" s="208"/>
      <c r="R1084" s="208"/>
      <c r="S1084" s="208"/>
      <c r="T1084" s="208"/>
      <c r="U1084" s="208"/>
      <c r="V1084" s="208"/>
      <c r="W1084" s="208"/>
      <c r="X1084" s="209"/>
      <c r="AT1084" s="203" t="s">
        <v>348</v>
      </c>
      <c r="AU1084" s="203" t="s">
        <v>96</v>
      </c>
      <c r="AV1084" s="13" t="s">
        <v>96</v>
      </c>
      <c r="AW1084" s="13" t="s">
        <v>4</v>
      </c>
      <c r="AX1084" s="13" t="s">
        <v>83</v>
      </c>
      <c r="AY1084" s="203" t="s">
        <v>329</v>
      </c>
    </row>
    <row r="1085" spans="2:51" s="13" customFormat="1" ht="11.25">
      <c r="B1085" s="201"/>
      <c r="D1085" s="202" t="s">
        <v>348</v>
      </c>
      <c r="E1085" s="203" t="s">
        <v>1</v>
      </c>
      <c r="F1085" s="204" t="s">
        <v>2485</v>
      </c>
      <c r="H1085" s="205">
        <v>4.0679999999999996</v>
      </c>
      <c r="I1085" s="206"/>
      <c r="J1085" s="206"/>
      <c r="M1085" s="201"/>
      <c r="N1085" s="207"/>
      <c r="O1085" s="208"/>
      <c r="P1085" s="208"/>
      <c r="Q1085" s="208"/>
      <c r="R1085" s="208"/>
      <c r="S1085" s="208"/>
      <c r="T1085" s="208"/>
      <c r="U1085" s="208"/>
      <c r="V1085" s="208"/>
      <c r="W1085" s="208"/>
      <c r="X1085" s="209"/>
      <c r="AT1085" s="203" t="s">
        <v>348</v>
      </c>
      <c r="AU1085" s="203" t="s">
        <v>96</v>
      </c>
      <c r="AV1085" s="13" t="s">
        <v>96</v>
      </c>
      <c r="AW1085" s="13" t="s">
        <v>4</v>
      </c>
      <c r="AX1085" s="13" t="s">
        <v>83</v>
      </c>
      <c r="AY1085" s="203" t="s">
        <v>329</v>
      </c>
    </row>
    <row r="1086" spans="2:51" s="13" customFormat="1" ht="11.25">
      <c r="B1086" s="201"/>
      <c r="D1086" s="202" t="s">
        <v>348</v>
      </c>
      <c r="E1086" s="203" t="s">
        <v>1</v>
      </c>
      <c r="F1086" s="204" t="s">
        <v>2486</v>
      </c>
      <c r="H1086" s="205">
        <v>1.665</v>
      </c>
      <c r="I1086" s="206"/>
      <c r="J1086" s="206"/>
      <c r="M1086" s="201"/>
      <c r="N1086" s="207"/>
      <c r="O1086" s="208"/>
      <c r="P1086" s="208"/>
      <c r="Q1086" s="208"/>
      <c r="R1086" s="208"/>
      <c r="S1086" s="208"/>
      <c r="T1086" s="208"/>
      <c r="U1086" s="208"/>
      <c r="V1086" s="208"/>
      <c r="W1086" s="208"/>
      <c r="X1086" s="209"/>
      <c r="AT1086" s="203" t="s">
        <v>348</v>
      </c>
      <c r="AU1086" s="203" t="s">
        <v>96</v>
      </c>
      <c r="AV1086" s="13" t="s">
        <v>96</v>
      </c>
      <c r="AW1086" s="13" t="s">
        <v>4</v>
      </c>
      <c r="AX1086" s="13" t="s">
        <v>83</v>
      </c>
      <c r="AY1086" s="203" t="s">
        <v>329</v>
      </c>
    </row>
    <row r="1087" spans="2:51" s="13" customFormat="1" ht="11.25">
      <c r="B1087" s="201"/>
      <c r="D1087" s="202" t="s">
        <v>348</v>
      </c>
      <c r="E1087" s="203" t="s">
        <v>1</v>
      </c>
      <c r="F1087" s="204" t="s">
        <v>2487</v>
      </c>
      <c r="H1087" s="205">
        <v>0.25</v>
      </c>
      <c r="I1087" s="206"/>
      <c r="J1087" s="206"/>
      <c r="M1087" s="201"/>
      <c r="N1087" s="207"/>
      <c r="O1087" s="208"/>
      <c r="P1087" s="208"/>
      <c r="Q1087" s="208"/>
      <c r="R1087" s="208"/>
      <c r="S1087" s="208"/>
      <c r="T1087" s="208"/>
      <c r="U1087" s="208"/>
      <c r="V1087" s="208"/>
      <c r="W1087" s="208"/>
      <c r="X1087" s="209"/>
      <c r="AT1087" s="203" t="s">
        <v>348</v>
      </c>
      <c r="AU1087" s="203" t="s">
        <v>96</v>
      </c>
      <c r="AV1087" s="13" t="s">
        <v>96</v>
      </c>
      <c r="AW1087" s="13" t="s">
        <v>4</v>
      </c>
      <c r="AX1087" s="13" t="s">
        <v>83</v>
      </c>
      <c r="AY1087" s="203" t="s">
        <v>329</v>
      </c>
    </row>
    <row r="1088" spans="2:51" s="13" customFormat="1" ht="11.25">
      <c r="B1088" s="201"/>
      <c r="D1088" s="202" t="s">
        <v>348</v>
      </c>
      <c r="E1088" s="203" t="s">
        <v>1</v>
      </c>
      <c r="F1088" s="204" t="s">
        <v>2488</v>
      </c>
      <c r="H1088" s="205">
        <v>0.2</v>
      </c>
      <c r="I1088" s="206"/>
      <c r="J1088" s="206"/>
      <c r="M1088" s="201"/>
      <c r="N1088" s="207"/>
      <c r="O1088" s="208"/>
      <c r="P1088" s="208"/>
      <c r="Q1088" s="208"/>
      <c r="R1088" s="208"/>
      <c r="S1088" s="208"/>
      <c r="T1088" s="208"/>
      <c r="U1088" s="208"/>
      <c r="V1088" s="208"/>
      <c r="W1088" s="208"/>
      <c r="X1088" s="209"/>
      <c r="AT1088" s="203" t="s">
        <v>348</v>
      </c>
      <c r="AU1088" s="203" t="s">
        <v>96</v>
      </c>
      <c r="AV1088" s="13" t="s">
        <v>96</v>
      </c>
      <c r="AW1088" s="13" t="s">
        <v>4</v>
      </c>
      <c r="AX1088" s="13" t="s">
        <v>83</v>
      </c>
      <c r="AY1088" s="203" t="s">
        <v>329</v>
      </c>
    </row>
    <row r="1089" spans="1:65" s="16" customFormat="1" ht="11.25">
      <c r="B1089" s="225"/>
      <c r="D1089" s="202" t="s">
        <v>348</v>
      </c>
      <c r="E1089" s="226" t="s">
        <v>1</v>
      </c>
      <c r="F1089" s="227" t="s">
        <v>445</v>
      </c>
      <c r="H1089" s="228">
        <v>61.186999999999998</v>
      </c>
      <c r="I1089" s="229"/>
      <c r="J1089" s="229"/>
      <c r="M1089" s="225"/>
      <c r="N1089" s="230"/>
      <c r="O1089" s="231"/>
      <c r="P1089" s="231"/>
      <c r="Q1089" s="231"/>
      <c r="R1089" s="231"/>
      <c r="S1089" s="231"/>
      <c r="T1089" s="231"/>
      <c r="U1089" s="231"/>
      <c r="V1089" s="231"/>
      <c r="W1089" s="231"/>
      <c r="X1089" s="232"/>
      <c r="AT1089" s="226" t="s">
        <v>348</v>
      </c>
      <c r="AU1089" s="226" t="s">
        <v>96</v>
      </c>
      <c r="AV1089" s="16" t="s">
        <v>178</v>
      </c>
      <c r="AW1089" s="16" t="s">
        <v>4</v>
      </c>
      <c r="AX1089" s="16" t="s">
        <v>83</v>
      </c>
      <c r="AY1089" s="226" t="s">
        <v>329</v>
      </c>
    </row>
    <row r="1090" spans="1:65" s="14" customFormat="1" ht="11.25">
      <c r="B1090" s="210"/>
      <c r="D1090" s="202" t="s">
        <v>348</v>
      </c>
      <c r="E1090" s="211" t="s">
        <v>1</v>
      </c>
      <c r="F1090" s="212" t="s">
        <v>2489</v>
      </c>
      <c r="H1090" s="211" t="s">
        <v>1</v>
      </c>
      <c r="I1090" s="213"/>
      <c r="J1090" s="213"/>
      <c r="M1090" s="210"/>
      <c r="N1090" s="214"/>
      <c r="O1090" s="215"/>
      <c r="P1090" s="215"/>
      <c r="Q1090" s="215"/>
      <c r="R1090" s="215"/>
      <c r="S1090" s="215"/>
      <c r="T1090" s="215"/>
      <c r="U1090" s="215"/>
      <c r="V1090" s="215"/>
      <c r="W1090" s="215"/>
      <c r="X1090" s="216"/>
      <c r="AT1090" s="211" t="s">
        <v>348</v>
      </c>
      <c r="AU1090" s="211" t="s">
        <v>96</v>
      </c>
      <c r="AV1090" s="14" t="s">
        <v>90</v>
      </c>
      <c r="AW1090" s="14" t="s">
        <v>4</v>
      </c>
      <c r="AX1090" s="14" t="s">
        <v>83</v>
      </c>
      <c r="AY1090" s="211" t="s">
        <v>329</v>
      </c>
    </row>
    <row r="1091" spans="1:65" s="14" customFormat="1" ht="11.25">
      <c r="B1091" s="210"/>
      <c r="D1091" s="202" t="s">
        <v>348</v>
      </c>
      <c r="E1091" s="211" t="s">
        <v>1</v>
      </c>
      <c r="F1091" s="212" t="s">
        <v>2490</v>
      </c>
      <c r="H1091" s="211" t="s">
        <v>1</v>
      </c>
      <c r="I1091" s="213"/>
      <c r="J1091" s="213"/>
      <c r="M1091" s="210"/>
      <c r="N1091" s="214"/>
      <c r="O1091" s="215"/>
      <c r="P1091" s="215"/>
      <c r="Q1091" s="215"/>
      <c r="R1091" s="215"/>
      <c r="S1091" s="215"/>
      <c r="T1091" s="215"/>
      <c r="U1091" s="215"/>
      <c r="V1091" s="215"/>
      <c r="W1091" s="215"/>
      <c r="X1091" s="216"/>
      <c r="AT1091" s="211" t="s">
        <v>348</v>
      </c>
      <c r="AU1091" s="211" t="s">
        <v>96</v>
      </c>
      <c r="AV1091" s="14" t="s">
        <v>90</v>
      </c>
      <c r="AW1091" s="14" t="s">
        <v>4</v>
      </c>
      <c r="AX1091" s="14" t="s">
        <v>83</v>
      </c>
      <c r="AY1091" s="211" t="s">
        <v>329</v>
      </c>
    </row>
    <row r="1092" spans="1:65" s="13" customFormat="1" ht="22.5">
      <c r="B1092" s="201"/>
      <c r="D1092" s="202" t="s">
        <v>348</v>
      </c>
      <c r="E1092" s="203" t="s">
        <v>1</v>
      </c>
      <c r="F1092" s="204" t="s">
        <v>2491</v>
      </c>
      <c r="H1092" s="205">
        <v>4.7539999999999996</v>
      </c>
      <c r="I1092" s="206"/>
      <c r="J1092" s="206"/>
      <c r="M1092" s="201"/>
      <c r="N1092" s="207"/>
      <c r="O1092" s="208"/>
      <c r="P1092" s="208"/>
      <c r="Q1092" s="208"/>
      <c r="R1092" s="208"/>
      <c r="S1092" s="208"/>
      <c r="T1092" s="208"/>
      <c r="U1092" s="208"/>
      <c r="V1092" s="208"/>
      <c r="W1092" s="208"/>
      <c r="X1092" s="209"/>
      <c r="AT1092" s="203" t="s">
        <v>348</v>
      </c>
      <c r="AU1092" s="203" t="s">
        <v>96</v>
      </c>
      <c r="AV1092" s="13" t="s">
        <v>96</v>
      </c>
      <c r="AW1092" s="13" t="s">
        <v>4</v>
      </c>
      <c r="AX1092" s="13" t="s">
        <v>83</v>
      </c>
      <c r="AY1092" s="203" t="s">
        <v>329</v>
      </c>
    </row>
    <row r="1093" spans="1:65" s="13" customFormat="1" ht="11.25">
      <c r="B1093" s="201"/>
      <c r="D1093" s="202" t="s">
        <v>348</v>
      </c>
      <c r="E1093" s="203" t="s">
        <v>1</v>
      </c>
      <c r="F1093" s="204" t="s">
        <v>2492</v>
      </c>
      <c r="H1093" s="205">
        <v>0.57299999999999995</v>
      </c>
      <c r="I1093" s="206"/>
      <c r="J1093" s="206"/>
      <c r="M1093" s="201"/>
      <c r="N1093" s="207"/>
      <c r="O1093" s="208"/>
      <c r="P1093" s="208"/>
      <c r="Q1093" s="208"/>
      <c r="R1093" s="208"/>
      <c r="S1093" s="208"/>
      <c r="T1093" s="208"/>
      <c r="U1093" s="208"/>
      <c r="V1093" s="208"/>
      <c r="W1093" s="208"/>
      <c r="X1093" s="209"/>
      <c r="AT1093" s="203" t="s">
        <v>348</v>
      </c>
      <c r="AU1093" s="203" t="s">
        <v>96</v>
      </c>
      <c r="AV1093" s="13" t="s">
        <v>96</v>
      </c>
      <c r="AW1093" s="13" t="s">
        <v>4</v>
      </c>
      <c r="AX1093" s="13" t="s">
        <v>83</v>
      </c>
      <c r="AY1093" s="203" t="s">
        <v>329</v>
      </c>
    </row>
    <row r="1094" spans="1:65" s="13" customFormat="1" ht="11.25">
      <c r="B1094" s="201"/>
      <c r="D1094" s="202" t="s">
        <v>348</v>
      </c>
      <c r="E1094" s="203" t="s">
        <v>1</v>
      </c>
      <c r="F1094" s="204" t="s">
        <v>2493</v>
      </c>
      <c r="H1094" s="205">
        <v>0.16400000000000001</v>
      </c>
      <c r="I1094" s="206"/>
      <c r="J1094" s="206"/>
      <c r="M1094" s="201"/>
      <c r="N1094" s="207"/>
      <c r="O1094" s="208"/>
      <c r="P1094" s="208"/>
      <c r="Q1094" s="208"/>
      <c r="R1094" s="208"/>
      <c r="S1094" s="208"/>
      <c r="T1094" s="208"/>
      <c r="U1094" s="208"/>
      <c r="V1094" s="208"/>
      <c r="W1094" s="208"/>
      <c r="X1094" s="209"/>
      <c r="AT1094" s="203" t="s">
        <v>348</v>
      </c>
      <c r="AU1094" s="203" t="s">
        <v>96</v>
      </c>
      <c r="AV1094" s="13" t="s">
        <v>96</v>
      </c>
      <c r="AW1094" s="13" t="s">
        <v>4</v>
      </c>
      <c r="AX1094" s="13" t="s">
        <v>83</v>
      </c>
      <c r="AY1094" s="203" t="s">
        <v>329</v>
      </c>
    </row>
    <row r="1095" spans="1:65" s="13" customFormat="1" ht="11.25">
      <c r="B1095" s="201"/>
      <c r="D1095" s="202" t="s">
        <v>348</v>
      </c>
      <c r="E1095" s="203" t="s">
        <v>1</v>
      </c>
      <c r="F1095" s="204" t="s">
        <v>2494</v>
      </c>
      <c r="H1095" s="205">
        <v>0.192</v>
      </c>
      <c r="I1095" s="206"/>
      <c r="J1095" s="206"/>
      <c r="M1095" s="201"/>
      <c r="N1095" s="207"/>
      <c r="O1095" s="208"/>
      <c r="P1095" s="208"/>
      <c r="Q1095" s="208"/>
      <c r="R1095" s="208"/>
      <c r="S1095" s="208"/>
      <c r="T1095" s="208"/>
      <c r="U1095" s="208"/>
      <c r="V1095" s="208"/>
      <c r="W1095" s="208"/>
      <c r="X1095" s="209"/>
      <c r="AT1095" s="203" t="s">
        <v>348</v>
      </c>
      <c r="AU1095" s="203" t="s">
        <v>96</v>
      </c>
      <c r="AV1095" s="13" t="s">
        <v>96</v>
      </c>
      <c r="AW1095" s="13" t="s">
        <v>4</v>
      </c>
      <c r="AX1095" s="13" t="s">
        <v>83</v>
      </c>
      <c r="AY1095" s="203" t="s">
        <v>329</v>
      </c>
    </row>
    <row r="1096" spans="1:65" s="13" customFormat="1" ht="11.25">
      <c r="B1096" s="201"/>
      <c r="D1096" s="202" t="s">
        <v>348</v>
      </c>
      <c r="E1096" s="203" t="s">
        <v>1</v>
      </c>
      <c r="F1096" s="204" t="s">
        <v>2495</v>
      </c>
      <c r="H1096" s="205">
        <v>0.15</v>
      </c>
      <c r="I1096" s="206"/>
      <c r="J1096" s="206"/>
      <c r="M1096" s="201"/>
      <c r="N1096" s="207"/>
      <c r="O1096" s="208"/>
      <c r="P1096" s="208"/>
      <c r="Q1096" s="208"/>
      <c r="R1096" s="208"/>
      <c r="S1096" s="208"/>
      <c r="T1096" s="208"/>
      <c r="U1096" s="208"/>
      <c r="V1096" s="208"/>
      <c r="W1096" s="208"/>
      <c r="X1096" s="209"/>
      <c r="AT1096" s="203" t="s">
        <v>348</v>
      </c>
      <c r="AU1096" s="203" t="s">
        <v>96</v>
      </c>
      <c r="AV1096" s="13" t="s">
        <v>96</v>
      </c>
      <c r="AW1096" s="13" t="s">
        <v>4</v>
      </c>
      <c r="AX1096" s="13" t="s">
        <v>83</v>
      </c>
      <c r="AY1096" s="203" t="s">
        <v>329</v>
      </c>
    </row>
    <row r="1097" spans="1:65" s="13" customFormat="1" ht="11.25">
      <c r="B1097" s="201"/>
      <c r="D1097" s="202" t="s">
        <v>348</v>
      </c>
      <c r="E1097" s="203" t="s">
        <v>1</v>
      </c>
      <c r="F1097" s="204" t="s">
        <v>2496</v>
      </c>
      <c r="H1097" s="205">
        <v>0.10199999999999999</v>
      </c>
      <c r="I1097" s="206"/>
      <c r="J1097" s="206"/>
      <c r="M1097" s="201"/>
      <c r="N1097" s="207"/>
      <c r="O1097" s="208"/>
      <c r="P1097" s="208"/>
      <c r="Q1097" s="208"/>
      <c r="R1097" s="208"/>
      <c r="S1097" s="208"/>
      <c r="T1097" s="208"/>
      <c r="U1097" s="208"/>
      <c r="V1097" s="208"/>
      <c r="W1097" s="208"/>
      <c r="X1097" s="209"/>
      <c r="AT1097" s="203" t="s">
        <v>348</v>
      </c>
      <c r="AU1097" s="203" t="s">
        <v>96</v>
      </c>
      <c r="AV1097" s="13" t="s">
        <v>96</v>
      </c>
      <c r="AW1097" s="13" t="s">
        <v>4</v>
      </c>
      <c r="AX1097" s="13" t="s">
        <v>83</v>
      </c>
      <c r="AY1097" s="203" t="s">
        <v>329</v>
      </c>
    </row>
    <row r="1098" spans="1:65" s="16" customFormat="1" ht="11.25">
      <c r="B1098" s="225"/>
      <c r="D1098" s="202" t="s">
        <v>348</v>
      </c>
      <c r="E1098" s="226" t="s">
        <v>1</v>
      </c>
      <c r="F1098" s="227" t="s">
        <v>445</v>
      </c>
      <c r="H1098" s="228">
        <v>5.9349999999999996</v>
      </c>
      <c r="I1098" s="229"/>
      <c r="J1098" s="229"/>
      <c r="M1098" s="225"/>
      <c r="N1098" s="230"/>
      <c r="O1098" s="231"/>
      <c r="P1098" s="231"/>
      <c r="Q1098" s="231"/>
      <c r="R1098" s="231"/>
      <c r="S1098" s="231"/>
      <c r="T1098" s="231"/>
      <c r="U1098" s="231"/>
      <c r="V1098" s="231"/>
      <c r="W1098" s="231"/>
      <c r="X1098" s="232"/>
      <c r="AT1098" s="226" t="s">
        <v>348</v>
      </c>
      <c r="AU1098" s="226" t="s">
        <v>96</v>
      </c>
      <c r="AV1098" s="16" t="s">
        <v>178</v>
      </c>
      <c r="AW1098" s="16" t="s">
        <v>4</v>
      </c>
      <c r="AX1098" s="16" t="s">
        <v>83</v>
      </c>
      <c r="AY1098" s="226" t="s">
        <v>329</v>
      </c>
    </row>
    <row r="1099" spans="1:65" s="15" customFormat="1" ht="11.25">
      <c r="B1099" s="217"/>
      <c r="D1099" s="202" t="s">
        <v>348</v>
      </c>
      <c r="E1099" s="218" t="s">
        <v>1</v>
      </c>
      <c r="F1099" s="219" t="s">
        <v>380</v>
      </c>
      <c r="H1099" s="220">
        <v>1133.615</v>
      </c>
      <c r="I1099" s="221"/>
      <c r="J1099" s="221"/>
      <c r="M1099" s="217"/>
      <c r="N1099" s="222"/>
      <c r="O1099" s="223"/>
      <c r="P1099" s="223"/>
      <c r="Q1099" s="223"/>
      <c r="R1099" s="223"/>
      <c r="S1099" s="223"/>
      <c r="T1099" s="223"/>
      <c r="U1099" s="223"/>
      <c r="V1099" s="223"/>
      <c r="W1099" s="223"/>
      <c r="X1099" s="224"/>
      <c r="AT1099" s="218" t="s">
        <v>348</v>
      </c>
      <c r="AU1099" s="218" t="s">
        <v>96</v>
      </c>
      <c r="AV1099" s="15" t="s">
        <v>335</v>
      </c>
      <c r="AW1099" s="15" t="s">
        <v>4</v>
      </c>
      <c r="AX1099" s="15" t="s">
        <v>90</v>
      </c>
      <c r="AY1099" s="218" t="s">
        <v>329</v>
      </c>
    </row>
    <row r="1100" spans="1:65" s="2" customFormat="1" ht="33" customHeight="1">
      <c r="A1100" s="37"/>
      <c r="B1100" s="153"/>
      <c r="C1100" s="187" t="s">
        <v>2497</v>
      </c>
      <c r="D1100" s="187" t="s">
        <v>331</v>
      </c>
      <c r="E1100" s="188" t="s">
        <v>2498</v>
      </c>
      <c r="F1100" s="189" t="s">
        <v>2499</v>
      </c>
      <c r="G1100" s="190" t="s">
        <v>334</v>
      </c>
      <c r="H1100" s="191">
        <v>1133.615</v>
      </c>
      <c r="I1100" s="192"/>
      <c r="J1100" s="192"/>
      <c r="K1100" s="191">
        <f>ROUND(P1100*H1100,3)</f>
        <v>0</v>
      </c>
      <c r="L1100" s="193"/>
      <c r="M1100" s="38"/>
      <c r="N1100" s="194" t="s">
        <v>1</v>
      </c>
      <c r="O1100" s="195" t="s">
        <v>47</v>
      </c>
      <c r="P1100" s="196">
        <f>I1100+J1100</f>
        <v>0</v>
      </c>
      <c r="Q1100" s="196">
        <f>ROUND(I1100*H1100,3)</f>
        <v>0</v>
      </c>
      <c r="R1100" s="196">
        <f>ROUND(J1100*H1100,3)</f>
        <v>0</v>
      </c>
      <c r="S1100" s="66"/>
      <c r="T1100" s="197">
        <f>S1100*H1100</f>
        <v>0</v>
      </c>
      <c r="U1100" s="197">
        <v>1.3500000000000001E-3</v>
      </c>
      <c r="V1100" s="197">
        <f>U1100*H1100</f>
        <v>1.5303802500000001</v>
      </c>
      <c r="W1100" s="197">
        <v>0</v>
      </c>
      <c r="X1100" s="198">
        <f>W1100*H1100</f>
        <v>0</v>
      </c>
      <c r="Y1100" s="37"/>
      <c r="Z1100" s="37"/>
      <c r="AA1100" s="37"/>
      <c r="AB1100" s="37"/>
      <c r="AC1100" s="37"/>
      <c r="AD1100" s="37"/>
      <c r="AE1100" s="37"/>
      <c r="AR1100" s="199" t="s">
        <v>464</v>
      </c>
      <c r="AT1100" s="199" t="s">
        <v>331</v>
      </c>
      <c r="AU1100" s="199" t="s">
        <v>96</v>
      </c>
      <c r="AY1100" s="19" t="s">
        <v>329</v>
      </c>
      <c r="BE1100" s="115">
        <f>IF(O1100="základná",K1100,0)</f>
        <v>0</v>
      </c>
      <c r="BF1100" s="115">
        <f>IF(O1100="znížená",K1100,0)</f>
        <v>0</v>
      </c>
      <c r="BG1100" s="115">
        <f>IF(O1100="zákl. prenesená",K1100,0)</f>
        <v>0</v>
      </c>
      <c r="BH1100" s="115">
        <f>IF(O1100="zníž. prenesená",K1100,0)</f>
        <v>0</v>
      </c>
      <c r="BI1100" s="115">
        <f>IF(O1100="nulová",K1100,0)</f>
        <v>0</v>
      </c>
      <c r="BJ1100" s="19" t="s">
        <v>96</v>
      </c>
      <c r="BK1100" s="200">
        <f>ROUND(P1100*H1100,3)</f>
        <v>0</v>
      </c>
      <c r="BL1100" s="19" t="s">
        <v>464</v>
      </c>
      <c r="BM1100" s="199" t="s">
        <v>2500</v>
      </c>
    </row>
    <row r="1101" spans="1:65" s="2" customFormat="1" ht="24.2" customHeight="1">
      <c r="A1101" s="37"/>
      <c r="B1101" s="153"/>
      <c r="C1101" s="187" t="s">
        <v>2501</v>
      </c>
      <c r="D1101" s="187" t="s">
        <v>331</v>
      </c>
      <c r="E1101" s="188" t="s">
        <v>2502</v>
      </c>
      <c r="F1101" s="189" t="s">
        <v>2503</v>
      </c>
      <c r="G1101" s="190" t="s">
        <v>334</v>
      </c>
      <c r="H1101" s="191">
        <v>1149.9849999999999</v>
      </c>
      <c r="I1101" s="192"/>
      <c r="J1101" s="192"/>
      <c r="K1101" s="191">
        <f>ROUND(P1101*H1101,3)</f>
        <v>0</v>
      </c>
      <c r="L1101" s="193"/>
      <c r="M1101" s="38"/>
      <c r="N1101" s="194" t="s">
        <v>1</v>
      </c>
      <c r="O1101" s="195" t="s">
        <v>47</v>
      </c>
      <c r="P1101" s="196">
        <f>I1101+J1101</f>
        <v>0</v>
      </c>
      <c r="Q1101" s="196">
        <f>ROUND(I1101*H1101,3)</f>
        <v>0</v>
      </c>
      <c r="R1101" s="196">
        <f>ROUND(J1101*H1101,3)</f>
        <v>0</v>
      </c>
      <c r="S1101" s="66"/>
      <c r="T1101" s="197">
        <f>S1101*H1101</f>
        <v>0</v>
      </c>
      <c r="U1101" s="197">
        <v>9.0000000000000006E-5</v>
      </c>
      <c r="V1101" s="197">
        <f>U1101*H1101</f>
        <v>0.10349865</v>
      </c>
      <c r="W1101" s="197">
        <v>0</v>
      </c>
      <c r="X1101" s="198">
        <f>W1101*H1101</f>
        <v>0</v>
      </c>
      <c r="Y1101" s="37"/>
      <c r="Z1101" s="37"/>
      <c r="AA1101" s="37"/>
      <c r="AB1101" s="37"/>
      <c r="AC1101" s="37"/>
      <c r="AD1101" s="37"/>
      <c r="AE1101" s="37"/>
      <c r="AR1101" s="199" t="s">
        <v>464</v>
      </c>
      <c r="AT1101" s="199" t="s">
        <v>331</v>
      </c>
      <c r="AU1101" s="199" t="s">
        <v>96</v>
      </c>
      <c r="AY1101" s="19" t="s">
        <v>329</v>
      </c>
      <c r="BE1101" s="115">
        <f>IF(O1101="základná",K1101,0)</f>
        <v>0</v>
      </c>
      <c r="BF1101" s="115">
        <f>IF(O1101="znížená",K1101,0)</f>
        <v>0</v>
      </c>
      <c r="BG1101" s="115">
        <f>IF(O1101="zákl. prenesená",K1101,0)</f>
        <v>0</v>
      </c>
      <c r="BH1101" s="115">
        <f>IF(O1101="zníž. prenesená",K1101,0)</f>
        <v>0</v>
      </c>
      <c r="BI1101" s="115">
        <f>IF(O1101="nulová",K1101,0)</f>
        <v>0</v>
      </c>
      <c r="BJ1101" s="19" t="s">
        <v>96</v>
      </c>
      <c r="BK1101" s="200">
        <f>ROUND(P1101*H1101,3)</f>
        <v>0</v>
      </c>
      <c r="BL1101" s="19" t="s">
        <v>464</v>
      </c>
      <c r="BM1101" s="199" t="s">
        <v>2504</v>
      </c>
    </row>
    <row r="1102" spans="1:65" s="14" customFormat="1" ht="11.25">
      <c r="B1102" s="210"/>
      <c r="D1102" s="202" t="s">
        <v>348</v>
      </c>
      <c r="E1102" s="211" t="s">
        <v>1</v>
      </c>
      <c r="F1102" s="212" t="s">
        <v>1856</v>
      </c>
      <c r="H1102" s="211" t="s">
        <v>1</v>
      </c>
      <c r="I1102" s="213"/>
      <c r="J1102" s="213"/>
      <c r="M1102" s="210"/>
      <c r="N1102" s="214"/>
      <c r="O1102" s="215"/>
      <c r="P1102" s="215"/>
      <c r="Q1102" s="215"/>
      <c r="R1102" s="215"/>
      <c r="S1102" s="215"/>
      <c r="T1102" s="215"/>
      <c r="U1102" s="215"/>
      <c r="V1102" s="215"/>
      <c r="W1102" s="215"/>
      <c r="X1102" s="216"/>
      <c r="AT1102" s="211" t="s">
        <v>348</v>
      </c>
      <c r="AU1102" s="211" t="s">
        <v>96</v>
      </c>
      <c r="AV1102" s="14" t="s">
        <v>90</v>
      </c>
      <c r="AW1102" s="14" t="s">
        <v>4</v>
      </c>
      <c r="AX1102" s="14" t="s">
        <v>83</v>
      </c>
      <c r="AY1102" s="211" t="s">
        <v>329</v>
      </c>
    </row>
    <row r="1103" spans="1:65" s="13" customFormat="1" ht="11.25">
      <c r="B1103" s="201"/>
      <c r="D1103" s="202" t="s">
        <v>348</v>
      </c>
      <c r="E1103" s="203" t="s">
        <v>1</v>
      </c>
      <c r="F1103" s="204" t="s">
        <v>2505</v>
      </c>
      <c r="H1103" s="205">
        <v>4.4800000000000004</v>
      </c>
      <c r="I1103" s="206"/>
      <c r="J1103" s="206"/>
      <c r="M1103" s="201"/>
      <c r="N1103" s="207"/>
      <c r="O1103" s="208"/>
      <c r="P1103" s="208"/>
      <c r="Q1103" s="208"/>
      <c r="R1103" s="208"/>
      <c r="S1103" s="208"/>
      <c r="T1103" s="208"/>
      <c r="U1103" s="208"/>
      <c r="V1103" s="208"/>
      <c r="W1103" s="208"/>
      <c r="X1103" s="209"/>
      <c r="AT1103" s="203" t="s">
        <v>348</v>
      </c>
      <c r="AU1103" s="203" t="s">
        <v>96</v>
      </c>
      <c r="AV1103" s="13" t="s">
        <v>96</v>
      </c>
      <c r="AW1103" s="13" t="s">
        <v>4</v>
      </c>
      <c r="AX1103" s="13" t="s">
        <v>83</v>
      </c>
      <c r="AY1103" s="203" t="s">
        <v>329</v>
      </c>
    </row>
    <row r="1104" spans="1:65" s="13" customFormat="1" ht="11.25">
      <c r="B1104" s="201"/>
      <c r="D1104" s="202" t="s">
        <v>348</v>
      </c>
      <c r="E1104" s="203" t="s">
        <v>1</v>
      </c>
      <c r="F1104" s="204" t="s">
        <v>2506</v>
      </c>
      <c r="H1104" s="205">
        <v>11.456</v>
      </c>
      <c r="I1104" s="206"/>
      <c r="J1104" s="206"/>
      <c r="M1104" s="201"/>
      <c r="N1104" s="207"/>
      <c r="O1104" s="208"/>
      <c r="P1104" s="208"/>
      <c r="Q1104" s="208"/>
      <c r="R1104" s="208"/>
      <c r="S1104" s="208"/>
      <c r="T1104" s="208"/>
      <c r="U1104" s="208"/>
      <c r="V1104" s="208"/>
      <c r="W1104" s="208"/>
      <c r="X1104" s="209"/>
      <c r="AT1104" s="203" t="s">
        <v>348</v>
      </c>
      <c r="AU1104" s="203" t="s">
        <v>96</v>
      </c>
      <c r="AV1104" s="13" t="s">
        <v>96</v>
      </c>
      <c r="AW1104" s="13" t="s">
        <v>4</v>
      </c>
      <c r="AX1104" s="13" t="s">
        <v>83</v>
      </c>
      <c r="AY1104" s="203" t="s">
        <v>329</v>
      </c>
    </row>
    <row r="1105" spans="2:51" s="13" customFormat="1" ht="11.25">
      <c r="B1105" s="201"/>
      <c r="D1105" s="202" t="s">
        <v>348</v>
      </c>
      <c r="E1105" s="203" t="s">
        <v>1</v>
      </c>
      <c r="F1105" s="204" t="s">
        <v>2507</v>
      </c>
      <c r="H1105" s="205">
        <v>11.84</v>
      </c>
      <c r="I1105" s="206"/>
      <c r="J1105" s="206"/>
      <c r="M1105" s="201"/>
      <c r="N1105" s="207"/>
      <c r="O1105" s="208"/>
      <c r="P1105" s="208"/>
      <c r="Q1105" s="208"/>
      <c r="R1105" s="208"/>
      <c r="S1105" s="208"/>
      <c r="T1105" s="208"/>
      <c r="U1105" s="208"/>
      <c r="V1105" s="208"/>
      <c r="W1105" s="208"/>
      <c r="X1105" s="209"/>
      <c r="AT1105" s="203" t="s">
        <v>348</v>
      </c>
      <c r="AU1105" s="203" t="s">
        <v>96</v>
      </c>
      <c r="AV1105" s="13" t="s">
        <v>96</v>
      </c>
      <c r="AW1105" s="13" t="s">
        <v>4</v>
      </c>
      <c r="AX1105" s="13" t="s">
        <v>83</v>
      </c>
      <c r="AY1105" s="203" t="s">
        <v>329</v>
      </c>
    </row>
    <row r="1106" spans="2:51" s="16" customFormat="1" ht="11.25">
      <c r="B1106" s="225"/>
      <c r="D1106" s="202" t="s">
        <v>348</v>
      </c>
      <c r="E1106" s="226" t="s">
        <v>1</v>
      </c>
      <c r="F1106" s="227" t="s">
        <v>445</v>
      </c>
      <c r="H1106" s="228">
        <v>27.776</v>
      </c>
      <c r="I1106" s="229"/>
      <c r="J1106" s="229"/>
      <c r="M1106" s="225"/>
      <c r="N1106" s="230"/>
      <c r="O1106" s="231"/>
      <c r="P1106" s="231"/>
      <c r="Q1106" s="231"/>
      <c r="R1106" s="231"/>
      <c r="S1106" s="231"/>
      <c r="T1106" s="231"/>
      <c r="U1106" s="231"/>
      <c r="V1106" s="231"/>
      <c r="W1106" s="231"/>
      <c r="X1106" s="232"/>
      <c r="AT1106" s="226" t="s">
        <v>348</v>
      </c>
      <c r="AU1106" s="226" t="s">
        <v>96</v>
      </c>
      <c r="AV1106" s="16" t="s">
        <v>178</v>
      </c>
      <c r="AW1106" s="16" t="s">
        <v>4</v>
      </c>
      <c r="AX1106" s="16" t="s">
        <v>83</v>
      </c>
      <c r="AY1106" s="226" t="s">
        <v>329</v>
      </c>
    </row>
    <row r="1107" spans="2:51" s="14" customFormat="1" ht="11.25">
      <c r="B1107" s="210"/>
      <c r="D1107" s="202" t="s">
        <v>348</v>
      </c>
      <c r="E1107" s="211" t="s">
        <v>1</v>
      </c>
      <c r="F1107" s="212" t="s">
        <v>1869</v>
      </c>
      <c r="H1107" s="211" t="s">
        <v>1</v>
      </c>
      <c r="I1107" s="213"/>
      <c r="J1107" s="213"/>
      <c r="M1107" s="210"/>
      <c r="N1107" s="214"/>
      <c r="O1107" s="215"/>
      <c r="P1107" s="215"/>
      <c r="Q1107" s="215"/>
      <c r="R1107" s="215"/>
      <c r="S1107" s="215"/>
      <c r="T1107" s="215"/>
      <c r="U1107" s="215"/>
      <c r="V1107" s="215"/>
      <c r="W1107" s="215"/>
      <c r="X1107" s="216"/>
      <c r="AT1107" s="211" t="s">
        <v>348</v>
      </c>
      <c r="AU1107" s="211" t="s">
        <v>96</v>
      </c>
      <c r="AV1107" s="14" t="s">
        <v>90</v>
      </c>
      <c r="AW1107" s="14" t="s">
        <v>4</v>
      </c>
      <c r="AX1107" s="14" t="s">
        <v>83</v>
      </c>
      <c r="AY1107" s="211" t="s">
        <v>329</v>
      </c>
    </row>
    <row r="1108" spans="2:51" s="13" customFormat="1" ht="11.25">
      <c r="B1108" s="201"/>
      <c r="D1108" s="202" t="s">
        <v>348</v>
      </c>
      <c r="E1108" s="203" t="s">
        <v>1</v>
      </c>
      <c r="F1108" s="204" t="s">
        <v>2508</v>
      </c>
      <c r="H1108" s="205">
        <v>263.33999999999997</v>
      </c>
      <c r="I1108" s="206"/>
      <c r="J1108" s="206"/>
      <c r="M1108" s="201"/>
      <c r="N1108" s="207"/>
      <c r="O1108" s="208"/>
      <c r="P1108" s="208"/>
      <c r="Q1108" s="208"/>
      <c r="R1108" s="208"/>
      <c r="S1108" s="208"/>
      <c r="T1108" s="208"/>
      <c r="U1108" s="208"/>
      <c r="V1108" s="208"/>
      <c r="W1108" s="208"/>
      <c r="X1108" s="209"/>
      <c r="AT1108" s="203" t="s">
        <v>348</v>
      </c>
      <c r="AU1108" s="203" t="s">
        <v>96</v>
      </c>
      <c r="AV1108" s="13" t="s">
        <v>96</v>
      </c>
      <c r="AW1108" s="13" t="s">
        <v>4</v>
      </c>
      <c r="AX1108" s="13" t="s">
        <v>83</v>
      </c>
      <c r="AY1108" s="203" t="s">
        <v>329</v>
      </c>
    </row>
    <row r="1109" spans="2:51" s="13" customFormat="1" ht="11.25">
      <c r="B1109" s="201"/>
      <c r="D1109" s="202" t="s">
        <v>348</v>
      </c>
      <c r="E1109" s="203" t="s">
        <v>1</v>
      </c>
      <c r="F1109" s="204" t="s">
        <v>2509</v>
      </c>
      <c r="H1109" s="205">
        <v>22.571999999999999</v>
      </c>
      <c r="I1109" s="206"/>
      <c r="J1109" s="206"/>
      <c r="M1109" s="201"/>
      <c r="N1109" s="207"/>
      <c r="O1109" s="208"/>
      <c r="P1109" s="208"/>
      <c r="Q1109" s="208"/>
      <c r="R1109" s="208"/>
      <c r="S1109" s="208"/>
      <c r="T1109" s="208"/>
      <c r="U1109" s="208"/>
      <c r="V1109" s="208"/>
      <c r="W1109" s="208"/>
      <c r="X1109" s="209"/>
      <c r="AT1109" s="203" t="s">
        <v>348</v>
      </c>
      <c r="AU1109" s="203" t="s">
        <v>96</v>
      </c>
      <c r="AV1109" s="13" t="s">
        <v>96</v>
      </c>
      <c r="AW1109" s="13" t="s">
        <v>4</v>
      </c>
      <c r="AX1109" s="13" t="s">
        <v>83</v>
      </c>
      <c r="AY1109" s="203" t="s">
        <v>329</v>
      </c>
    </row>
    <row r="1110" spans="2:51" s="13" customFormat="1" ht="11.25">
      <c r="B1110" s="201"/>
      <c r="D1110" s="202" t="s">
        <v>348</v>
      </c>
      <c r="E1110" s="203" t="s">
        <v>1</v>
      </c>
      <c r="F1110" s="204" t="s">
        <v>2510</v>
      </c>
      <c r="H1110" s="205">
        <v>22.715</v>
      </c>
      <c r="I1110" s="206"/>
      <c r="J1110" s="206"/>
      <c r="M1110" s="201"/>
      <c r="N1110" s="207"/>
      <c r="O1110" s="208"/>
      <c r="P1110" s="208"/>
      <c r="Q1110" s="208"/>
      <c r="R1110" s="208"/>
      <c r="S1110" s="208"/>
      <c r="T1110" s="208"/>
      <c r="U1110" s="208"/>
      <c r="V1110" s="208"/>
      <c r="W1110" s="208"/>
      <c r="X1110" s="209"/>
      <c r="AT1110" s="203" t="s">
        <v>348</v>
      </c>
      <c r="AU1110" s="203" t="s">
        <v>96</v>
      </c>
      <c r="AV1110" s="13" t="s">
        <v>96</v>
      </c>
      <c r="AW1110" s="13" t="s">
        <v>4</v>
      </c>
      <c r="AX1110" s="13" t="s">
        <v>83</v>
      </c>
      <c r="AY1110" s="203" t="s">
        <v>329</v>
      </c>
    </row>
    <row r="1111" spans="2:51" s="16" customFormat="1" ht="11.25">
      <c r="B1111" s="225"/>
      <c r="D1111" s="202" t="s">
        <v>348</v>
      </c>
      <c r="E1111" s="226" t="s">
        <v>1</v>
      </c>
      <c r="F1111" s="227" t="s">
        <v>445</v>
      </c>
      <c r="H1111" s="228">
        <v>308.62700000000001</v>
      </c>
      <c r="I1111" s="229"/>
      <c r="J1111" s="229"/>
      <c r="M1111" s="225"/>
      <c r="N1111" s="230"/>
      <c r="O1111" s="231"/>
      <c r="P1111" s="231"/>
      <c r="Q1111" s="231"/>
      <c r="R1111" s="231"/>
      <c r="S1111" s="231"/>
      <c r="T1111" s="231"/>
      <c r="U1111" s="231"/>
      <c r="V1111" s="231"/>
      <c r="W1111" s="231"/>
      <c r="X1111" s="232"/>
      <c r="AT1111" s="226" t="s">
        <v>348</v>
      </c>
      <c r="AU1111" s="226" t="s">
        <v>96</v>
      </c>
      <c r="AV1111" s="16" t="s">
        <v>178</v>
      </c>
      <c r="AW1111" s="16" t="s">
        <v>4</v>
      </c>
      <c r="AX1111" s="16" t="s">
        <v>83</v>
      </c>
      <c r="AY1111" s="226" t="s">
        <v>329</v>
      </c>
    </row>
    <row r="1112" spans="2:51" s="14" customFormat="1" ht="11.25">
      <c r="B1112" s="210"/>
      <c r="D1112" s="202" t="s">
        <v>348</v>
      </c>
      <c r="E1112" s="211" t="s">
        <v>1</v>
      </c>
      <c r="F1112" s="212" t="s">
        <v>1880</v>
      </c>
      <c r="H1112" s="211" t="s">
        <v>1</v>
      </c>
      <c r="I1112" s="213"/>
      <c r="J1112" s="213"/>
      <c r="M1112" s="210"/>
      <c r="N1112" s="214"/>
      <c r="O1112" s="215"/>
      <c r="P1112" s="215"/>
      <c r="Q1112" s="215"/>
      <c r="R1112" s="215"/>
      <c r="S1112" s="215"/>
      <c r="T1112" s="215"/>
      <c r="U1112" s="215"/>
      <c r="V1112" s="215"/>
      <c r="W1112" s="215"/>
      <c r="X1112" s="216"/>
      <c r="AT1112" s="211" t="s">
        <v>348</v>
      </c>
      <c r="AU1112" s="211" t="s">
        <v>96</v>
      </c>
      <c r="AV1112" s="14" t="s">
        <v>90</v>
      </c>
      <c r="AW1112" s="14" t="s">
        <v>4</v>
      </c>
      <c r="AX1112" s="14" t="s">
        <v>83</v>
      </c>
      <c r="AY1112" s="211" t="s">
        <v>329</v>
      </c>
    </row>
    <row r="1113" spans="2:51" s="13" customFormat="1" ht="11.25">
      <c r="B1113" s="201"/>
      <c r="D1113" s="202" t="s">
        <v>348</v>
      </c>
      <c r="E1113" s="203" t="s">
        <v>1</v>
      </c>
      <c r="F1113" s="204" t="s">
        <v>2511</v>
      </c>
      <c r="H1113" s="205">
        <v>489.3</v>
      </c>
      <c r="I1113" s="206"/>
      <c r="J1113" s="206"/>
      <c r="M1113" s="201"/>
      <c r="N1113" s="207"/>
      <c r="O1113" s="208"/>
      <c r="P1113" s="208"/>
      <c r="Q1113" s="208"/>
      <c r="R1113" s="208"/>
      <c r="S1113" s="208"/>
      <c r="T1113" s="208"/>
      <c r="U1113" s="208"/>
      <c r="V1113" s="208"/>
      <c r="W1113" s="208"/>
      <c r="X1113" s="209"/>
      <c r="AT1113" s="203" t="s">
        <v>348</v>
      </c>
      <c r="AU1113" s="203" t="s">
        <v>96</v>
      </c>
      <c r="AV1113" s="13" t="s">
        <v>96</v>
      </c>
      <c r="AW1113" s="13" t="s">
        <v>4</v>
      </c>
      <c r="AX1113" s="13" t="s">
        <v>83</v>
      </c>
      <c r="AY1113" s="203" t="s">
        <v>329</v>
      </c>
    </row>
    <row r="1114" spans="2:51" s="16" customFormat="1" ht="11.25">
      <c r="B1114" s="225"/>
      <c r="D1114" s="202" t="s">
        <v>348</v>
      </c>
      <c r="E1114" s="226" t="s">
        <v>1</v>
      </c>
      <c r="F1114" s="227" t="s">
        <v>445</v>
      </c>
      <c r="H1114" s="228">
        <v>489.3</v>
      </c>
      <c r="I1114" s="229"/>
      <c r="J1114" s="229"/>
      <c r="M1114" s="225"/>
      <c r="N1114" s="230"/>
      <c r="O1114" s="231"/>
      <c r="P1114" s="231"/>
      <c r="Q1114" s="231"/>
      <c r="R1114" s="231"/>
      <c r="S1114" s="231"/>
      <c r="T1114" s="231"/>
      <c r="U1114" s="231"/>
      <c r="V1114" s="231"/>
      <c r="W1114" s="231"/>
      <c r="X1114" s="232"/>
      <c r="AT1114" s="226" t="s">
        <v>348</v>
      </c>
      <c r="AU1114" s="226" t="s">
        <v>96</v>
      </c>
      <c r="AV1114" s="16" t="s">
        <v>178</v>
      </c>
      <c r="AW1114" s="16" t="s">
        <v>4</v>
      </c>
      <c r="AX1114" s="16" t="s">
        <v>83</v>
      </c>
      <c r="AY1114" s="226" t="s">
        <v>329</v>
      </c>
    </row>
    <row r="1115" spans="2:51" s="14" customFormat="1" ht="11.25">
      <c r="B1115" s="210"/>
      <c r="D1115" s="202" t="s">
        <v>348</v>
      </c>
      <c r="E1115" s="211" t="s">
        <v>1</v>
      </c>
      <c r="F1115" s="212" t="s">
        <v>1849</v>
      </c>
      <c r="H1115" s="211" t="s">
        <v>1</v>
      </c>
      <c r="I1115" s="213"/>
      <c r="J1115" s="213"/>
      <c r="M1115" s="210"/>
      <c r="N1115" s="214"/>
      <c r="O1115" s="215"/>
      <c r="P1115" s="215"/>
      <c r="Q1115" s="215"/>
      <c r="R1115" s="215"/>
      <c r="S1115" s="215"/>
      <c r="T1115" s="215"/>
      <c r="U1115" s="215"/>
      <c r="V1115" s="215"/>
      <c r="W1115" s="215"/>
      <c r="X1115" s="216"/>
      <c r="AT1115" s="211" t="s">
        <v>348</v>
      </c>
      <c r="AU1115" s="211" t="s">
        <v>96</v>
      </c>
      <c r="AV1115" s="14" t="s">
        <v>90</v>
      </c>
      <c r="AW1115" s="14" t="s">
        <v>4</v>
      </c>
      <c r="AX1115" s="14" t="s">
        <v>83</v>
      </c>
      <c r="AY1115" s="211" t="s">
        <v>329</v>
      </c>
    </row>
    <row r="1116" spans="2:51" s="13" customFormat="1" ht="11.25">
      <c r="B1116" s="201"/>
      <c r="D1116" s="202" t="s">
        <v>348</v>
      </c>
      <c r="E1116" s="203" t="s">
        <v>1</v>
      </c>
      <c r="F1116" s="204" t="s">
        <v>1850</v>
      </c>
      <c r="H1116" s="205">
        <v>151.27199999999999</v>
      </c>
      <c r="I1116" s="206"/>
      <c r="J1116" s="206"/>
      <c r="M1116" s="201"/>
      <c r="N1116" s="207"/>
      <c r="O1116" s="208"/>
      <c r="P1116" s="208"/>
      <c r="Q1116" s="208"/>
      <c r="R1116" s="208"/>
      <c r="S1116" s="208"/>
      <c r="T1116" s="208"/>
      <c r="U1116" s="208"/>
      <c r="V1116" s="208"/>
      <c r="W1116" s="208"/>
      <c r="X1116" s="209"/>
      <c r="AT1116" s="203" t="s">
        <v>348</v>
      </c>
      <c r="AU1116" s="203" t="s">
        <v>96</v>
      </c>
      <c r="AV1116" s="13" t="s">
        <v>96</v>
      </c>
      <c r="AW1116" s="13" t="s">
        <v>4</v>
      </c>
      <c r="AX1116" s="13" t="s">
        <v>83</v>
      </c>
      <c r="AY1116" s="203" t="s">
        <v>329</v>
      </c>
    </row>
    <row r="1117" spans="2:51" s="16" customFormat="1" ht="11.25">
      <c r="B1117" s="225"/>
      <c r="D1117" s="202" t="s">
        <v>348</v>
      </c>
      <c r="E1117" s="226" t="s">
        <v>1</v>
      </c>
      <c r="F1117" s="227" t="s">
        <v>445</v>
      </c>
      <c r="H1117" s="228">
        <v>151.27199999999999</v>
      </c>
      <c r="I1117" s="229"/>
      <c r="J1117" s="229"/>
      <c r="M1117" s="225"/>
      <c r="N1117" s="230"/>
      <c r="O1117" s="231"/>
      <c r="P1117" s="231"/>
      <c r="Q1117" s="231"/>
      <c r="R1117" s="231"/>
      <c r="S1117" s="231"/>
      <c r="T1117" s="231"/>
      <c r="U1117" s="231"/>
      <c r="V1117" s="231"/>
      <c r="W1117" s="231"/>
      <c r="X1117" s="232"/>
      <c r="AT1117" s="226" t="s">
        <v>348</v>
      </c>
      <c r="AU1117" s="226" t="s">
        <v>96</v>
      </c>
      <c r="AV1117" s="16" t="s">
        <v>178</v>
      </c>
      <c r="AW1117" s="16" t="s">
        <v>4</v>
      </c>
      <c r="AX1117" s="16" t="s">
        <v>83</v>
      </c>
      <c r="AY1117" s="226" t="s">
        <v>329</v>
      </c>
    </row>
    <row r="1118" spans="2:51" s="14" customFormat="1" ht="11.25">
      <c r="B1118" s="210"/>
      <c r="D1118" s="202" t="s">
        <v>348</v>
      </c>
      <c r="E1118" s="211" t="s">
        <v>1</v>
      </c>
      <c r="F1118" s="212" t="s">
        <v>1843</v>
      </c>
      <c r="H1118" s="211" t="s">
        <v>1</v>
      </c>
      <c r="I1118" s="213"/>
      <c r="J1118" s="213"/>
      <c r="M1118" s="210"/>
      <c r="N1118" s="214"/>
      <c r="O1118" s="215"/>
      <c r="P1118" s="215"/>
      <c r="Q1118" s="215"/>
      <c r="R1118" s="215"/>
      <c r="S1118" s="215"/>
      <c r="T1118" s="215"/>
      <c r="U1118" s="215"/>
      <c r="V1118" s="215"/>
      <c r="W1118" s="215"/>
      <c r="X1118" s="216"/>
      <c r="AT1118" s="211" t="s">
        <v>348</v>
      </c>
      <c r="AU1118" s="211" t="s">
        <v>96</v>
      </c>
      <c r="AV1118" s="14" t="s">
        <v>90</v>
      </c>
      <c r="AW1118" s="14" t="s">
        <v>4</v>
      </c>
      <c r="AX1118" s="14" t="s">
        <v>83</v>
      </c>
      <c r="AY1118" s="211" t="s">
        <v>329</v>
      </c>
    </row>
    <row r="1119" spans="2:51" s="13" customFormat="1" ht="11.25">
      <c r="B1119" s="201"/>
      <c r="D1119" s="202" t="s">
        <v>348</v>
      </c>
      <c r="E1119" s="203" t="s">
        <v>1</v>
      </c>
      <c r="F1119" s="204" t="s">
        <v>1851</v>
      </c>
      <c r="H1119" s="205">
        <v>113.85</v>
      </c>
      <c r="I1119" s="206"/>
      <c r="J1119" s="206"/>
      <c r="M1119" s="201"/>
      <c r="N1119" s="207"/>
      <c r="O1119" s="208"/>
      <c r="P1119" s="208"/>
      <c r="Q1119" s="208"/>
      <c r="R1119" s="208"/>
      <c r="S1119" s="208"/>
      <c r="T1119" s="208"/>
      <c r="U1119" s="208"/>
      <c r="V1119" s="208"/>
      <c r="W1119" s="208"/>
      <c r="X1119" s="209"/>
      <c r="AT1119" s="203" t="s">
        <v>348</v>
      </c>
      <c r="AU1119" s="203" t="s">
        <v>96</v>
      </c>
      <c r="AV1119" s="13" t="s">
        <v>96</v>
      </c>
      <c r="AW1119" s="13" t="s">
        <v>4</v>
      </c>
      <c r="AX1119" s="13" t="s">
        <v>83</v>
      </c>
      <c r="AY1119" s="203" t="s">
        <v>329</v>
      </c>
    </row>
    <row r="1120" spans="2:51" s="13" customFormat="1" ht="11.25">
      <c r="B1120" s="201"/>
      <c r="D1120" s="202" t="s">
        <v>348</v>
      </c>
      <c r="E1120" s="203" t="s">
        <v>1</v>
      </c>
      <c r="F1120" s="204" t="s">
        <v>1852</v>
      </c>
      <c r="H1120" s="205">
        <v>59.16</v>
      </c>
      <c r="I1120" s="206"/>
      <c r="J1120" s="206"/>
      <c r="M1120" s="201"/>
      <c r="N1120" s="207"/>
      <c r="O1120" s="208"/>
      <c r="P1120" s="208"/>
      <c r="Q1120" s="208"/>
      <c r="R1120" s="208"/>
      <c r="S1120" s="208"/>
      <c r="T1120" s="208"/>
      <c r="U1120" s="208"/>
      <c r="V1120" s="208"/>
      <c r="W1120" s="208"/>
      <c r="X1120" s="209"/>
      <c r="AT1120" s="203" t="s">
        <v>348</v>
      </c>
      <c r="AU1120" s="203" t="s">
        <v>96</v>
      </c>
      <c r="AV1120" s="13" t="s">
        <v>96</v>
      </c>
      <c r="AW1120" s="13" t="s">
        <v>4</v>
      </c>
      <c r="AX1120" s="13" t="s">
        <v>83</v>
      </c>
      <c r="AY1120" s="203" t="s">
        <v>329</v>
      </c>
    </row>
    <row r="1121" spans="1:65" s="16" customFormat="1" ht="11.25">
      <c r="B1121" s="225"/>
      <c r="D1121" s="202" t="s">
        <v>348</v>
      </c>
      <c r="E1121" s="226" t="s">
        <v>1</v>
      </c>
      <c r="F1121" s="227" t="s">
        <v>445</v>
      </c>
      <c r="H1121" s="228">
        <v>173.01</v>
      </c>
      <c r="I1121" s="229"/>
      <c r="J1121" s="229"/>
      <c r="M1121" s="225"/>
      <c r="N1121" s="230"/>
      <c r="O1121" s="231"/>
      <c r="P1121" s="231"/>
      <c r="Q1121" s="231"/>
      <c r="R1121" s="231"/>
      <c r="S1121" s="231"/>
      <c r="T1121" s="231"/>
      <c r="U1121" s="231"/>
      <c r="V1121" s="231"/>
      <c r="W1121" s="231"/>
      <c r="X1121" s="232"/>
      <c r="AT1121" s="226" t="s">
        <v>348</v>
      </c>
      <c r="AU1121" s="226" t="s">
        <v>96</v>
      </c>
      <c r="AV1121" s="16" t="s">
        <v>178</v>
      </c>
      <c r="AW1121" s="16" t="s">
        <v>4</v>
      </c>
      <c r="AX1121" s="16" t="s">
        <v>83</v>
      </c>
      <c r="AY1121" s="226" t="s">
        <v>329</v>
      </c>
    </row>
    <row r="1122" spans="1:65" s="15" customFormat="1" ht="11.25">
      <c r="B1122" s="217"/>
      <c r="D1122" s="202" t="s">
        <v>348</v>
      </c>
      <c r="E1122" s="218" t="s">
        <v>1</v>
      </c>
      <c r="F1122" s="219" t="s">
        <v>380</v>
      </c>
      <c r="H1122" s="220">
        <v>1149.9849999999999</v>
      </c>
      <c r="I1122" s="221"/>
      <c r="J1122" s="221"/>
      <c r="M1122" s="217"/>
      <c r="N1122" s="222"/>
      <c r="O1122" s="223"/>
      <c r="P1122" s="223"/>
      <c r="Q1122" s="223"/>
      <c r="R1122" s="223"/>
      <c r="S1122" s="223"/>
      <c r="T1122" s="223"/>
      <c r="U1122" s="223"/>
      <c r="V1122" s="223"/>
      <c r="W1122" s="223"/>
      <c r="X1122" s="224"/>
      <c r="AT1122" s="218" t="s">
        <v>348</v>
      </c>
      <c r="AU1122" s="218" t="s">
        <v>96</v>
      </c>
      <c r="AV1122" s="15" t="s">
        <v>335</v>
      </c>
      <c r="AW1122" s="15" t="s">
        <v>4</v>
      </c>
      <c r="AX1122" s="15" t="s">
        <v>90</v>
      </c>
      <c r="AY1122" s="218" t="s">
        <v>329</v>
      </c>
    </row>
    <row r="1123" spans="1:65" s="2" customFormat="1" ht="37.9" customHeight="1">
      <c r="A1123" s="37"/>
      <c r="B1123" s="153"/>
      <c r="C1123" s="187" t="s">
        <v>2512</v>
      </c>
      <c r="D1123" s="187" t="s">
        <v>331</v>
      </c>
      <c r="E1123" s="188" t="s">
        <v>2513</v>
      </c>
      <c r="F1123" s="189" t="s">
        <v>2514</v>
      </c>
      <c r="G1123" s="190" t="s">
        <v>334</v>
      </c>
      <c r="H1123" s="191">
        <v>1149.9849999999999</v>
      </c>
      <c r="I1123" s="192"/>
      <c r="J1123" s="192"/>
      <c r="K1123" s="191">
        <f>ROUND(P1123*H1123,3)</f>
        <v>0</v>
      </c>
      <c r="L1123" s="193"/>
      <c r="M1123" s="38"/>
      <c r="N1123" s="194" t="s">
        <v>1</v>
      </c>
      <c r="O1123" s="195" t="s">
        <v>47</v>
      </c>
      <c r="P1123" s="196">
        <f>I1123+J1123</f>
        <v>0</v>
      </c>
      <c r="Q1123" s="196">
        <f>ROUND(I1123*H1123,3)</f>
        <v>0</v>
      </c>
      <c r="R1123" s="196">
        <f>ROUND(J1123*H1123,3)</f>
        <v>0</v>
      </c>
      <c r="S1123" s="66"/>
      <c r="T1123" s="197">
        <f>S1123*H1123</f>
        <v>0</v>
      </c>
      <c r="U1123" s="197">
        <v>1.0499999999999999E-3</v>
      </c>
      <c r="V1123" s="197">
        <f>U1123*H1123</f>
        <v>1.2074842499999998</v>
      </c>
      <c r="W1123" s="197">
        <v>0</v>
      </c>
      <c r="X1123" s="198">
        <f>W1123*H1123</f>
        <v>0</v>
      </c>
      <c r="Y1123" s="37"/>
      <c r="Z1123" s="37"/>
      <c r="AA1123" s="37"/>
      <c r="AB1123" s="37"/>
      <c r="AC1123" s="37"/>
      <c r="AD1123" s="37"/>
      <c r="AE1123" s="37"/>
      <c r="AR1123" s="199" t="s">
        <v>464</v>
      </c>
      <c r="AT1123" s="199" t="s">
        <v>331</v>
      </c>
      <c r="AU1123" s="199" t="s">
        <v>96</v>
      </c>
      <c r="AY1123" s="19" t="s">
        <v>329</v>
      </c>
      <c r="BE1123" s="115">
        <f>IF(O1123="základná",K1123,0)</f>
        <v>0</v>
      </c>
      <c r="BF1123" s="115">
        <f>IF(O1123="znížená",K1123,0)</f>
        <v>0</v>
      </c>
      <c r="BG1123" s="115">
        <f>IF(O1123="zákl. prenesená",K1123,0)</f>
        <v>0</v>
      </c>
      <c r="BH1123" s="115">
        <f>IF(O1123="zníž. prenesená",K1123,0)</f>
        <v>0</v>
      </c>
      <c r="BI1123" s="115">
        <f>IF(O1123="nulová",K1123,0)</f>
        <v>0</v>
      </c>
      <c r="BJ1123" s="19" t="s">
        <v>96</v>
      </c>
      <c r="BK1123" s="200">
        <f>ROUND(P1123*H1123,3)</f>
        <v>0</v>
      </c>
      <c r="BL1123" s="19" t="s">
        <v>464</v>
      </c>
      <c r="BM1123" s="199" t="s">
        <v>2515</v>
      </c>
    </row>
    <row r="1124" spans="1:65" s="12" customFormat="1" ht="22.9" customHeight="1">
      <c r="B1124" s="173"/>
      <c r="D1124" s="174" t="s">
        <v>82</v>
      </c>
      <c r="E1124" s="185" t="s">
        <v>1334</v>
      </c>
      <c r="F1124" s="185" t="s">
        <v>2516</v>
      </c>
      <c r="I1124" s="176"/>
      <c r="J1124" s="176"/>
      <c r="K1124" s="186">
        <f>BK1124</f>
        <v>0</v>
      </c>
      <c r="M1124" s="173"/>
      <c r="N1124" s="178"/>
      <c r="O1124" s="179"/>
      <c r="P1124" s="179"/>
      <c r="Q1124" s="180">
        <f>SUM(Q1125:Q1134)</f>
        <v>0</v>
      </c>
      <c r="R1124" s="180">
        <f>SUM(R1125:R1134)</f>
        <v>0</v>
      </c>
      <c r="S1124" s="179"/>
      <c r="T1124" s="181">
        <f>SUM(T1125:T1134)</f>
        <v>0</v>
      </c>
      <c r="U1124" s="179"/>
      <c r="V1124" s="181">
        <f>SUM(V1125:V1134)</f>
        <v>0.13345008</v>
      </c>
      <c r="W1124" s="179"/>
      <c r="X1124" s="182">
        <f>SUM(X1125:X1134)</f>
        <v>0</v>
      </c>
      <c r="AR1124" s="174" t="s">
        <v>96</v>
      </c>
      <c r="AT1124" s="183" t="s">
        <v>82</v>
      </c>
      <c r="AU1124" s="183" t="s">
        <v>90</v>
      </c>
      <c r="AY1124" s="174" t="s">
        <v>329</v>
      </c>
      <c r="BK1124" s="184">
        <f>SUM(BK1125:BK1134)</f>
        <v>0</v>
      </c>
    </row>
    <row r="1125" spans="1:65" s="2" customFormat="1" ht="24.2" customHeight="1">
      <c r="A1125" s="37"/>
      <c r="B1125" s="153"/>
      <c r="C1125" s="187" t="s">
        <v>2517</v>
      </c>
      <c r="D1125" s="187" t="s">
        <v>331</v>
      </c>
      <c r="E1125" s="188" t="s">
        <v>2518</v>
      </c>
      <c r="F1125" s="189" t="s">
        <v>2519</v>
      </c>
      <c r="G1125" s="190" t="s">
        <v>334</v>
      </c>
      <c r="H1125" s="191">
        <v>325.488</v>
      </c>
      <c r="I1125" s="192"/>
      <c r="J1125" s="192"/>
      <c r="K1125" s="191">
        <f>ROUND(P1125*H1125,3)</f>
        <v>0</v>
      </c>
      <c r="L1125" s="193"/>
      <c r="M1125" s="38"/>
      <c r="N1125" s="194" t="s">
        <v>1</v>
      </c>
      <c r="O1125" s="195" t="s">
        <v>47</v>
      </c>
      <c r="P1125" s="196">
        <f>I1125+J1125</f>
        <v>0</v>
      </c>
      <c r="Q1125" s="196">
        <f>ROUND(I1125*H1125,3)</f>
        <v>0</v>
      </c>
      <c r="R1125" s="196">
        <f>ROUND(J1125*H1125,3)</f>
        <v>0</v>
      </c>
      <c r="S1125" s="66"/>
      <c r="T1125" s="197">
        <f>S1125*H1125</f>
        <v>0</v>
      </c>
      <c r="U1125" s="197">
        <v>1E-4</v>
      </c>
      <c r="V1125" s="197">
        <f>U1125*H1125</f>
        <v>3.2548800000000003E-2</v>
      </c>
      <c r="W1125" s="197">
        <v>0</v>
      </c>
      <c r="X1125" s="198">
        <f>W1125*H1125</f>
        <v>0</v>
      </c>
      <c r="Y1125" s="37"/>
      <c r="Z1125" s="37"/>
      <c r="AA1125" s="37"/>
      <c r="AB1125" s="37"/>
      <c r="AC1125" s="37"/>
      <c r="AD1125" s="37"/>
      <c r="AE1125" s="37"/>
      <c r="AR1125" s="199" t="s">
        <v>464</v>
      </c>
      <c r="AT1125" s="199" t="s">
        <v>331</v>
      </c>
      <c r="AU1125" s="199" t="s">
        <v>96</v>
      </c>
      <c r="AY1125" s="19" t="s">
        <v>329</v>
      </c>
      <c r="BE1125" s="115">
        <f>IF(O1125="základná",K1125,0)</f>
        <v>0</v>
      </c>
      <c r="BF1125" s="115">
        <f>IF(O1125="znížená",K1125,0)</f>
        <v>0</v>
      </c>
      <c r="BG1125" s="115">
        <f>IF(O1125="zákl. prenesená",K1125,0)</f>
        <v>0</v>
      </c>
      <c r="BH1125" s="115">
        <f>IF(O1125="zníž. prenesená",K1125,0)</f>
        <v>0</v>
      </c>
      <c r="BI1125" s="115">
        <f>IF(O1125="nulová",K1125,0)</f>
        <v>0</v>
      </c>
      <c r="BJ1125" s="19" t="s">
        <v>96</v>
      </c>
      <c r="BK1125" s="200">
        <f>ROUND(P1125*H1125,3)</f>
        <v>0</v>
      </c>
      <c r="BL1125" s="19" t="s">
        <v>464</v>
      </c>
      <c r="BM1125" s="199" t="s">
        <v>2520</v>
      </c>
    </row>
    <row r="1126" spans="1:65" s="2" customFormat="1" ht="33" customHeight="1">
      <c r="A1126" s="37"/>
      <c r="B1126" s="153"/>
      <c r="C1126" s="187" t="s">
        <v>2521</v>
      </c>
      <c r="D1126" s="187" t="s">
        <v>331</v>
      </c>
      <c r="E1126" s="188" t="s">
        <v>2522</v>
      </c>
      <c r="F1126" s="189" t="s">
        <v>2523</v>
      </c>
      <c r="G1126" s="190" t="s">
        <v>334</v>
      </c>
      <c r="H1126" s="191">
        <v>325.488</v>
      </c>
      <c r="I1126" s="192"/>
      <c r="J1126" s="192"/>
      <c r="K1126" s="191">
        <f>ROUND(P1126*H1126,3)</f>
        <v>0</v>
      </c>
      <c r="L1126" s="193"/>
      <c r="M1126" s="38"/>
      <c r="N1126" s="194" t="s">
        <v>1</v>
      </c>
      <c r="O1126" s="195" t="s">
        <v>47</v>
      </c>
      <c r="P1126" s="196">
        <f>I1126+J1126</f>
        <v>0</v>
      </c>
      <c r="Q1126" s="196">
        <f>ROUND(I1126*H1126,3)</f>
        <v>0</v>
      </c>
      <c r="R1126" s="196">
        <f>ROUND(J1126*H1126,3)</f>
        <v>0</v>
      </c>
      <c r="S1126" s="66"/>
      <c r="T1126" s="197">
        <f>S1126*H1126</f>
        <v>0</v>
      </c>
      <c r="U1126" s="197">
        <v>3.1E-4</v>
      </c>
      <c r="V1126" s="197">
        <f>U1126*H1126</f>
        <v>0.10090128</v>
      </c>
      <c r="W1126" s="197">
        <v>0</v>
      </c>
      <c r="X1126" s="198">
        <f>W1126*H1126</f>
        <v>0</v>
      </c>
      <c r="Y1126" s="37"/>
      <c r="Z1126" s="37"/>
      <c r="AA1126" s="37"/>
      <c r="AB1126" s="37"/>
      <c r="AC1126" s="37"/>
      <c r="AD1126" s="37"/>
      <c r="AE1126" s="37"/>
      <c r="AR1126" s="199" t="s">
        <v>464</v>
      </c>
      <c r="AT1126" s="199" t="s">
        <v>331</v>
      </c>
      <c r="AU1126" s="199" t="s">
        <v>96</v>
      </c>
      <c r="AY1126" s="19" t="s">
        <v>329</v>
      </c>
      <c r="BE1126" s="115">
        <f>IF(O1126="základná",K1126,0)</f>
        <v>0</v>
      </c>
      <c r="BF1126" s="115">
        <f>IF(O1126="znížená",K1126,0)</f>
        <v>0</v>
      </c>
      <c r="BG1126" s="115">
        <f>IF(O1126="zákl. prenesená",K1126,0)</f>
        <v>0</v>
      </c>
      <c r="BH1126" s="115">
        <f>IF(O1126="zníž. prenesená",K1126,0)</f>
        <v>0</v>
      </c>
      <c r="BI1126" s="115">
        <f>IF(O1126="nulová",K1126,0)</f>
        <v>0</v>
      </c>
      <c r="BJ1126" s="19" t="s">
        <v>96</v>
      </c>
      <c r="BK1126" s="200">
        <f>ROUND(P1126*H1126,3)</f>
        <v>0</v>
      </c>
      <c r="BL1126" s="19" t="s">
        <v>464</v>
      </c>
      <c r="BM1126" s="199" t="s">
        <v>2524</v>
      </c>
    </row>
    <row r="1127" spans="1:65" s="14" customFormat="1" ht="11.25">
      <c r="B1127" s="210"/>
      <c r="D1127" s="202" t="s">
        <v>348</v>
      </c>
      <c r="E1127" s="211" t="s">
        <v>1</v>
      </c>
      <c r="F1127" s="212" t="s">
        <v>1787</v>
      </c>
      <c r="H1127" s="211" t="s">
        <v>1</v>
      </c>
      <c r="I1127" s="213"/>
      <c r="J1127" s="213"/>
      <c r="M1127" s="210"/>
      <c r="N1127" s="214"/>
      <c r="O1127" s="215"/>
      <c r="P1127" s="215"/>
      <c r="Q1127" s="215"/>
      <c r="R1127" s="215"/>
      <c r="S1127" s="215"/>
      <c r="T1127" s="215"/>
      <c r="U1127" s="215"/>
      <c r="V1127" s="215"/>
      <c r="W1127" s="215"/>
      <c r="X1127" s="216"/>
      <c r="AT1127" s="211" t="s">
        <v>348</v>
      </c>
      <c r="AU1127" s="211" t="s">
        <v>96</v>
      </c>
      <c r="AV1127" s="14" t="s">
        <v>90</v>
      </c>
      <c r="AW1127" s="14" t="s">
        <v>4</v>
      </c>
      <c r="AX1127" s="14" t="s">
        <v>83</v>
      </c>
      <c r="AY1127" s="211" t="s">
        <v>329</v>
      </c>
    </row>
    <row r="1128" spans="1:65" s="13" customFormat="1" ht="11.25">
      <c r="B1128" s="201"/>
      <c r="D1128" s="202" t="s">
        <v>348</v>
      </c>
      <c r="E1128" s="203" t="s">
        <v>1</v>
      </c>
      <c r="F1128" s="204" t="s">
        <v>2525</v>
      </c>
      <c r="H1128" s="205">
        <v>231.82</v>
      </c>
      <c r="I1128" s="206"/>
      <c r="J1128" s="206"/>
      <c r="M1128" s="201"/>
      <c r="N1128" s="207"/>
      <c r="O1128" s="208"/>
      <c r="P1128" s="208"/>
      <c r="Q1128" s="208"/>
      <c r="R1128" s="208"/>
      <c r="S1128" s="208"/>
      <c r="T1128" s="208"/>
      <c r="U1128" s="208"/>
      <c r="V1128" s="208"/>
      <c r="W1128" s="208"/>
      <c r="X1128" s="209"/>
      <c r="AT1128" s="203" t="s">
        <v>348</v>
      </c>
      <c r="AU1128" s="203" t="s">
        <v>96</v>
      </c>
      <c r="AV1128" s="13" t="s">
        <v>96</v>
      </c>
      <c r="AW1128" s="13" t="s">
        <v>4</v>
      </c>
      <c r="AX1128" s="13" t="s">
        <v>83</v>
      </c>
      <c r="AY1128" s="203" t="s">
        <v>329</v>
      </c>
    </row>
    <row r="1129" spans="1:65" s="16" customFormat="1" ht="11.25">
      <c r="B1129" s="225"/>
      <c r="D1129" s="202" t="s">
        <v>348</v>
      </c>
      <c r="E1129" s="226" t="s">
        <v>1</v>
      </c>
      <c r="F1129" s="227" t="s">
        <v>445</v>
      </c>
      <c r="H1129" s="228">
        <v>231.82</v>
      </c>
      <c r="I1129" s="229"/>
      <c r="J1129" s="229"/>
      <c r="M1129" s="225"/>
      <c r="N1129" s="230"/>
      <c r="O1129" s="231"/>
      <c r="P1129" s="231"/>
      <c r="Q1129" s="231"/>
      <c r="R1129" s="231"/>
      <c r="S1129" s="231"/>
      <c r="T1129" s="231"/>
      <c r="U1129" s="231"/>
      <c r="V1129" s="231"/>
      <c r="W1129" s="231"/>
      <c r="X1129" s="232"/>
      <c r="AT1129" s="226" t="s">
        <v>348</v>
      </c>
      <c r="AU1129" s="226" t="s">
        <v>96</v>
      </c>
      <c r="AV1129" s="16" t="s">
        <v>178</v>
      </c>
      <c r="AW1129" s="16" t="s">
        <v>4</v>
      </c>
      <c r="AX1129" s="16" t="s">
        <v>83</v>
      </c>
      <c r="AY1129" s="226" t="s">
        <v>329</v>
      </c>
    </row>
    <row r="1130" spans="1:65" s="13" customFormat="1" ht="11.25">
      <c r="B1130" s="201"/>
      <c r="D1130" s="202" t="s">
        <v>348</v>
      </c>
      <c r="E1130" s="203" t="s">
        <v>1</v>
      </c>
      <c r="F1130" s="204" t="s">
        <v>1432</v>
      </c>
      <c r="H1130" s="205">
        <v>36.402000000000001</v>
      </c>
      <c r="I1130" s="206"/>
      <c r="J1130" s="206"/>
      <c r="M1130" s="201"/>
      <c r="N1130" s="207"/>
      <c r="O1130" s="208"/>
      <c r="P1130" s="208"/>
      <c r="Q1130" s="208"/>
      <c r="R1130" s="208"/>
      <c r="S1130" s="208"/>
      <c r="T1130" s="208"/>
      <c r="U1130" s="208"/>
      <c r="V1130" s="208"/>
      <c r="W1130" s="208"/>
      <c r="X1130" s="209"/>
      <c r="AT1130" s="203" t="s">
        <v>348</v>
      </c>
      <c r="AU1130" s="203" t="s">
        <v>96</v>
      </c>
      <c r="AV1130" s="13" t="s">
        <v>96</v>
      </c>
      <c r="AW1130" s="13" t="s">
        <v>4</v>
      </c>
      <c r="AX1130" s="13" t="s">
        <v>83</v>
      </c>
      <c r="AY1130" s="203" t="s">
        <v>329</v>
      </c>
    </row>
    <row r="1131" spans="1:65" s="13" customFormat="1" ht="22.5">
      <c r="B1131" s="201"/>
      <c r="D1131" s="202" t="s">
        <v>348</v>
      </c>
      <c r="E1131" s="203" t="s">
        <v>1</v>
      </c>
      <c r="F1131" s="204" t="s">
        <v>1433</v>
      </c>
      <c r="H1131" s="205">
        <v>16.411999999999999</v>
      </c>
      <c r="I1131" s="206"/>
      <c r="J1131" s="206"/>
      <c r="M1131" s="201"/>
      <c r="N1131" s="207"/>
      <c r="O1131" s="208"/>
      <c r="P1131" s="208"/>
      <c r="Q1131" s="208"/>
      <c r="R1131" s="208"/>
      <c r="S1131" s="208"/>
      <c r="T1131" s="208"/>
      <c r="U1131" s="208"/>
      <c r="V1131" s="208"/>
      <c r="W1131" s="208"/>
      <c r="X1131" s="209"/>
      <c r="AT1131" s="203" t="s">
        <v>348</v>
      </c>
      <c r="AU1131" s="203" t="s">
        <v>96</v>
      </c>
      <c r="AV1131" s="13" t="s">
        <v>96</v>
      </c>
      <c r="AW1131" s="13" t="s">
        <v>4</v>
      </c>
      <c r="AX1131" s="13" t="s">
        <v>83</v>
      </c>
      <c r="AY1131" s="203" t="s">
        <v>329</v>
      </c>
    </row>
    <row r="1132" spans="1:65" s="13" customFormat="1" ht="11.25">
      <c r="B1132" s="201"/>
      <c r="D1132" s="202" t="s">
        <v>348</v>
      </c>
      <c r="E1132" s="203" t="s">
        <v>1</v>
      </c>
      <c r="F1132" s="204" t="s">
        <v>1434</v>
      </c>
      <c r="H1132" s="205">
        <v>40.853999999999999</v>
      </c>
      <c r="I1132" s="206"/>
      <c r="J1132" s="206"/>
      <c r="M1132" s="201"/>
      <c r="N1132" s="207"/>
      <c r="O1132" s="208"/>
      <c r="P1132" s="208"/>
      <c r="Q1132" s="208"/>
      <c r="R1132" s="208"/>
      <c r="S1132" s="208"/>
      <c r="T1132" s="208"/>
      <c r="U1132" s="208"/>
      <c r="V1132" s="208"/>
      <c r="W1132" s="208"/>
      <c r="X1132" s="209"/>
      <c r="AT1132" s="203" t="s">
        <v>348</v>
      </c>
      <c r="AU1132" s="203" t="s">
        <v>96</v>
      </c>
      <c r="AV1132" s="13" t="s">
        <v>96</v>
      </c>
      <c r="AW1132" s="13" t="s">
        <v>4</v>
      </c>
      <c r="AX1132" s="13" t="s">
        <v>83</v>
      </c>
      <c r="AY1132" s="203" t="s">
        <v>329</v>
      </c>
    </row>
    <row r="1133" spans="1:65" s="16" customFormat="1" ht="11.25">
      <c r="B1133" s="225"/>
      <c r="D1133" s="202" t="s">
        <v>348</v>
      </c>
      <c r="E1133" s="226" t="s">
        <v>1</v>
      </c>
      <c r="F1133" s="227" t="s">
        <v>445</v>
      </c>
      <c r="H1133" s="228">
        <v>93.668000000000006</v>
      </c>
      <c r="I1133" s="229"/>
      <c r="J1133" s="229"/>
      <c r="M1133" s="225"/>
      <c r="N1133" s="230"/>
      <c r="O1133" s="231"/>
      <c r="P1133" s="231"/>
      <c r="Q1133" s="231"/>
      <c r="R1133" s="231"/>
      <c r="S1133" s="231"/>
      <c r="T1133" s="231"/>
      <c r="U1133" s="231"/>
      <c r="V1133" s="231"/>
      <c r="W1133" s="231"/>
      <c r="X1133" s="232"/>
      <c r="AT1133" s="226" t="s">
        <v>348</v>
      </c>
      <c r="AU1133" s="226" t="s">
        <v>96</v>
      </c>
      <c r="AV1133" s="16" t="s">
        <v>178</v>
      </c>
      <c r="AW1133" s="16" t="s">
        <v>4</v>
      </c>
      <c r="AX1133" s="16" t="s">
        <v>83</v>
      </c>
      <c r="AY1133" s="226" t="s">
        <v>329</v>
      </c>
    </row>
    <row r="1134" spans="1:65" s="15" customFormat="1" ht="11.25">
      <c r="B1134" s="217"/>
      <c r="D1134" s="202" t="s">
        <v>348</v>
      </c>
      <c r="E1134" s="218" t="s">
        <v>1</v>
      </c>
      <c r="F1134" s="219" t="s">
        <v>380</v>
      </c>
      <c r="H1134" s="220">
        <v>325.488</v>
      </c>
      <c r="I1134" s="221"/>
      <c r="J1134" s="221"/>
      <c r="M1134" s="217"/>
      <c r="N1134" s="222"/>
      <c r="O1134" s="223"/>
      <c r="P1134" s="223"/>
      <c r="Q1134" s="223"/>
      <c r="R1134" s="223"/>
      <c r="S1134" s="223"/>
      <c r="T1134" s="223"/>
      <c r="U1134" s="223"/>
      <c r="V1134" s="223"/>
      <c r="W1134" s="223"/>
      <c r="X1134" s="224"/>
      <c r="AT1134" s="218" t="s">
        <v>348</v>
      </c>
      <c r="AU1134" s="218" t="s">
        <v>96</v>
      </c>
      <c r="AV1134" s="15" t="s">
        <v>335</v>
      </c>
      <c r="AW1134" s="15" t="s">
        <v>4</v>
      </c>
      <c r="AX1134" s="15" t="s">
        <v>90</v>
      </c>
      <c r="AY1134" s="218" t="s">
        <v>329</v>
      </c>
    </row>
    <row r="1135" spans="1:65" s="12" customFormat="1" ht="22.9" customHeight="1">
      <c r="B1135" s="173"/>
      <c r="D1135" s="174" t="s">
        <v>82</v>
      </c>
      <c r="E1135" s="185" t="s">
        <v>2526</v>
      </c>
      <c r="F1135" s="185" t="s">
        <v>2527</v>
      </c>
      <c r="I1135" s="176"/>
      <c r="J1135" s="176"/>
      <c r="K1135" s="186">
        <f>BK1135</f>
        <v>0</v>
      </c>
      <c r="M1135" s="173"/>
      <c r="N1135" s="178"/>
      <c r="O1135" s="179"/>
      <c r="P1135" s="179"/>
      <c r="Q1135" s="180">
        <f>SUM(Q1136:Q1145)</f>
        <v>0</v>
      </c>
      <c r="R1135" s="180">
        <f>SUM(R1136:R1145)</f>
        <v>0</v>
      </c>
      <c r="S1135" s="179"/>
      <c r="T1135" s="181">
        <f>SUM(T1136:T1145)</f>
        <v>0</v>
      </c>
      <c r="U1135" s="179"/>
      <c r="V1135" s="181">
        <f>SUM(V1136:V1145)</f>
        <v>0.80500000000000005</v>
      </c>
      <c r="W1135" s="179"/>
      <c r="X1135" s="182">
        <f>SUM(X1136:X1145)</f>
        <v>0</v>
      </c>
      <c r="AR1135" s="174" t="s">
        <v>96</v>
      </c>
      <c r="AT1135" s="183" t="s">
        <v>82</v>
      </c>
      <c r="AU1135" s="183" t="s">
        <v>90</v>
      </c>
      <c r="AY1135" s="174" t="s">
        <v>329</v>
      </c>
      <c r="BK1135" s="184">
        <f>SUM(BK1136:BK1145)</f>
        <v>0</v>
      </c>
    </row>
    <row r="1136" spans="1:65" s="2" customFormat="1" ht="24.2" customHeight="1">
      <c r="A1136" s="37"/>
      <c r="B1136" s="153"/>
      <c r="C1136" s="187" t="s">
        <v>2528</v>
      </c>
      <c r="D1136" s="187" t="s">
        <v>331</v>
      </c>
      <c r="E1136" s="188" t="s">
        <v>2529</v>
      </c>
      <c r="F1136" s="189" t="s">
        <v>2530</v>
      </c>
      <c r="G1136" s="190" t="s">
        <v>646</v>
      </c>
      <c r="H1136" s="191">
        <v>1</v>
      </c>
      <c r="I1136" s="192"/>
      <c r="J1136" s="192"/>
      <c r="K1136" s="191">
        <f t="shared" ref="K1136:K1145" si="58">ROUND(P1136*H1136,3)</f>
        <v>0</v>
      </c>
      <c r="L1136" s="193"/>
      <c r="M1136" s="38"/>
      <c r="N1136" s="194" t="s">
        <v>1</v>
      </c>
      <c r="O1136" s="195" t="s">
        <v>47</v>
      </c>
      <c r="P1136" s="196">
        <f t="shared" ref="P1136:P1145" si="59">I1136+J1136</f>
        <v>0</v>
      </c>
      <c r="Q1136" s="196">
        <f t="shared" ref="Q1136:Q1145" si="60">ROUND(I1136*H1136,3)</f>
        <v>0</v>
      </c>
      <c r="R1136" s="196">
        <f t="shared" ref="R1136:R1145" si="61">ROUND(J1136*H1136,3)</f>
        <v>0</v>
      </c>
      <c r="S1136" s="66"/>
      <c r="T1136" s="197">
        <f t="shared" ref="T1136:T1145" si="62">S1136*H1136</f>
        <v>0</v>
      </c>
      <c r="U1136" s="197">
        <v>0</v>
      </c>
      <c r="V1136" s="197">
        <f t="shared" ref="V1136:V1145" si="63">U1136*H1136</f>
        <v>0</v>
      </c>
      <c r="W1136" s="197">
        <v>0</v>
      </c>
      <c r="X1136" s="198">
        <f t="shared" ref="X1136:X1145" si="64">W1136*H1136</f>
        <v>0</v>
      </c>
      <c r="Y1136" s="37"/>
      <c r="Z1136" s="37"/>
      <c r="AA1136" s="37"/>
      <c r="AB1136" s="37"/>
      <c r="AC1136" s="37"/>
      <c r="AD1136" s="37"/>
      <c r="AE1136" s="37"/>
      <c r="AR1136" s="199" t="s">
        <v>464</v>
      </c>
      <c r="AT1136" s="199" t="s">
        <v>331</v>
      </c>
      <c r="AU1136" s="199" t="s">
        <v>96</v>
      </c>
      <c r="AY1136" s="19" t="s">
        <v>329</v>
      </c>
      <c r="BE1136" s="115">
        <f t="shared" ref="BE1136:BE1145" si="65">IF(O1136="základná",K1136,0)</f>
        <v>0</v>
      </c>
      <c r="BF1136" s="115">
        <f t="shared" ref="BF1136:BF1145" si="66">IF(O1136="znížená",K1136,0)</f>
        <v>0</v>
      </c>
      <c r="BG1136" s="115">
        <f t="shared" ref="BG1136:BG1145" si="67">IF(O1136="zákl. prenesená",K1136,0)</f>
        <v>0</v>
      </c>
      <c r="BH1136" s="115">
        <f t="shared" ref="BH1136:BH1145" si="68">IF(O1136="zníž. prenesená",K1136,0)</f>
        <v>0</v>
      </c>
      <c r="BI1136" s="115">
        <f t="shared" ref="BI1136:BI1145" si="69">IF(O1136="nulová",K1136,0)</f>
        <v>0</v>
      </c>
      <c r="BJ1136" s="19" t="s">
        <v>96</v>
      </c>
      <c r="BK1136" s="200">
        <f t="shared" ref="BK1136:BK1145" si="70">ROUND(P1136*H1136,3)</f>
        <v>0</v>
      </c>
      <c r="BL1136" s="19" t="s">
        <v>464</v>
      </c>
      <c r="BM1136" s="199" t="s">
        <v>2531</v>
      </c>
    </row>
    <row r="1137" spans="1:65" s="2" customFormat="1" ht="62.65" customHeight="1">
      <c r="A1137" s="37"/>
      <c r="B1137" s="153"/>
      <c r="C1137" s="233" t="s">
        <v>2532</v>
      </c>
      <c r="D1137" s="233" t="s">
        <v>483</v>
      </c>
      <c r="E1137" s="234" t="s">
        <v>2533</v>
      </c>
      <c r="F1137" s="235" t="s">
        <v>2534</v>
      </c>
      <c r="G1137" s="236" t="s">
        <v>646</v>
      </c>
      <c r="H1137" s="237">
        <v>1</v>
      </c>
      <c r="I1137" s="238"/>
      <c r="J1137" s="239"/>
      <c r="K1137" s="237">
        <f t="shared" si="58"/>
        <v>0</v>
      </c>
      <c r="L1137" s="239"/>
      <c r="M1137" s="240"/>
      <c r="N1137" s="241" t="s">
        <v>1</v>
      </c>
      <c r="O1137" s="195" t="s">
        <v>47</v>
      </c>
      <c r="P1137" s="196">
        <f t="shared" si="59"/>
        <v>0</v>
      </c>
      <c r="Q1137" s="196">
        <f t="shared" si="60"/>
        <v>0</v>
      </c>
      <c r="R1137" s="196">
        <f t="shared" si="61"/>
        <v>0</v>
      </c>
      <c r="S1137" s="66"/>
      <c r="T1137" s="197">
        <f t="shared" si="62"/>
        <v>0</v>
      </c>
      <c r="U1137" s="197">
        <v>0.115</v>
      </c>
      <c r="V1137" s="197">
        <f t="shared" si="63"/>
        <v>0.115</v>
      </c>
      <c r="W1137" s="197">
        <v>0</v>
      </c>
      <c r="X1137" s="198">
        <f t="shared" si="64"/>
        <v>0</v>
      </c>
      <c r="Y1137" s="37"/>
      <c r="Z1137" s="37"/>
      <c r="AA1137" s="37"/>
      <c r="AB1137" s="37"/>
      <c r="AC1137" s="37"/>
      <c r="AD1137" s="37"/>
      <c r="AE1137" s="37"/>
      <c r="AR1137" s="199" t="s">
        <v>595</v>
      </c>
      <c r="AT1137" s="199" t="s">
        <v>483</v>
      </c>
      <c r="AU1137" s="199" t="s">
        <v>96</v>
      </c>
      <c r="AY1137" s="19" t="s">
        <v>329</v>
      </c>
      <c r="BE1137" s="115">
        <f t="shared" si="65"/>
        <v>0</v>
      </c>
      <c r="BF1137" s="115">
        <f t="shared" si="66"/>
        <v>0</v>
      </c>
      <c r="BG1137" s="115">
        <f t="shared" si="67"/>
        <v>0</v>
      </c>
      <c r="BH1137" s="115">
        <f t="shared" si="68"/>
        <v>0</v>
      </c>
      <c r="BI1137" s="115">
        <f t="shared" si="69"/>
        <v>0</v>
      </c>
      <c r="BJ1137" s="19" t="s">
        <v>96</v>
      </c>
      <c r="BK1137" s="200">
        <f t="shared" si="70"/>
        <v>0</v>
      </c>
      <c r="BL1137" s="19" t="s">
        <v>464</v>
      </c>
      <c r="BM1137" s="199" t="s">
        <v>2535</v>
      </c>
    </row>
    <row r="1138" spans="1:65" s="2" customFormat="1" ht="24.2" customHeight="1">
      <c r="A1138" s="37"/>
      <c r="B1138" s="153"/>
      <c r="C1138" s="187" t="s">
        <v>2536</v>
      </c>
      <c r="D1138" s="187" t="s">
        <v>331</v>
      </c>
      <c r="E1138" s="188" t="s">
        <v>2537</v>
      </c>
      <c r="F1138" s="189" t="s">
        <v>2538</v>
      </c>
      <c r="G1138" s="190" t="s">
        <v>646</v>
      </c>
      <c r="H1138" s="191">
        <v>6</v>
      </c>
      <c r="I1138" s="192"/>
      <c r="J1138" s="192"/>
      <c r="K1138" s="191">
        <f t="shared" si="58"/>
        <v>0</v>
      </c>
      <c r="L1138" s="193"/>
      <c r="M1138" s="38"/>
      <c r="N1138" s="194" t="s">
        <v>1</v>
      </c>
      <c r="O1138" s="195" t="s">
        <v>47</v>
      </c>
      <c r="P1138" s="196">
        <f t="shared" si="59"/>
        <v>0</v>
      </c>
      <c r="Q1138" s="196">
        <f t="shared" si="60"/>
        <v>0</v>
      </c>
      <c r="R1138" s="196">
        <f t="shared" si="61"/>
        <v>0</v>
      </c>
      <c r="S1138" s="66"/>
      <c r="T1138" s="197">
        <f t="shared" si="62"/>
        <v>0</v>
      </c>
      <c r="U1138" s="197">
        <v>0</v>
      </c>
      <c r="V1138" s="197">
        <f t="shared" si="63"/>
        <v>0</v>
      </c>
      <c r="W1138" s="197">
        <v>0</v>
      </c>
      <c r="X1138" s="198">
        <f t="shared" si="64"/>
        <v>0</v>
      </c>
      <c r="Y1138" s="37"/>
      <c r="Z1138" s="37"/>
      <c r="AA1138" s="37"/>
      <c r="AB1138" s="37"/>
      <c r="AC1138" s="37"/>
      <c r="AD1138" s="37"/>
      <c r="AE1138" s="37"/>
      <c r="AR1138" s="199" t="s">
        <v>464</v>
      </c>
      <c r="AT1138" s="199" t="s">
        <v>331</v>
      </c>
      <c r="AU1138" s="199" t="s">
        <v>96</v>
      </c>
      <c r="AY1138" s="19" t="s">
        <v>329</v>
      </c>
      <c r="BE1138" s="115">
        <f t="shared" si="65"/>
        <v>0</v>
      </c>
      <c r="BF1138" s="115">
        <f t="shared" si="66"/>
        <v>0</v>
      </c>
      <c r="BG1138" s="115">
        <f t="shared" si="67"/>
        <v>0</v>
      </c>
      <c r="BH1138" s="115">
        <f t="shared" si="68"/>
        <v>0</v>
      </c>
      <c r="BI1138" s="115">
        <f t="shared" si="69"/>
        <v>0</v>
      </c>
      <c r="BJ1138" s="19" t="s">
        <v>96</v>
      </c>
      <c r="BK1138" s="200">
        <f t="shared" si="70"/>
        <v>0</v>
      </c>
      <c r="BL1138" s="19" t="s">
        <v>464</v>
      </c>
      <c r="BM1138" s="199" t="s">
        <v>2539</v>
      </c>
    </row>
    <row r="1139" spans="1:65" s="2" customFormat="1" ht="62.65" customHeight="1">
      <c r="A1139" s="37"/>
      <c r="B1139" s="153"/>
      <c r="C1139" s="233" t="s">
        <v>2540</v>
      </c>
      <c r="D1139" s="233" t="s">
        <v>483</v>
      </c>
      <c r="E1139" s="234" t="s">
        <v>2541</v>
      </c>
      <c r="F1139" s="235" t="s">
        <v>2542</v>
      </c>
      <c r="G1139" s="236" t="s">
        <v>646</v>
      </c>
      <c r="H1139" s="237">
        <v>1</v>
      </c>
      <c r="I1139" s="238"/>
      <c r="J1139" s="239"/>
      <c r="K1139" s="237">
        <f t="shared" si="58"/>
        <v>0</v>
      </c>
      <c r="L1139" s="239"/>
      <c r="M1139" s="240"/>
      <c r="N1139" s="241" t="s">
        <v>1</v>
      </c>
      <c r="O1139" s="195" t="s">
        <v>47</v>
      </c>
      <c r="P1139" s="196">
        <f t="shared" si="59"/>
        <v>0</v>
      </c>
      <c r="Q1139" s="196">
        <f t="shared" si="60"/>
        <v>0</v>
      </c>
      <c r="R1139" s="196">
        <f t="shared" si="61"/>
        <v>0</v>
      </c>
      <c r="S1139" s="66"/>
      <c r="T1139" s="197">
        <f t="shared" si="62"/>
        <v>0</v>
      </c>
      <c r="U1139" s="197">
        <v>0.115</v>
      </c>
      <c r="V1139" s="197">
        <f t="shared" si="63"/>
        <v>0.115</v>
      </c>
      <c r="W1139" s="197">
        <v>0</v>
      </c>
      <c r="X1139" s="198">
        <f t="shared" si="64"/>
        <v>0</v>
      </c>
      <c r="Y1139" s="37"/>
      <c r="Z1139" s="37"/>
      <c r="AA1139" s="37"/>
      <c r="AB1139" s="37"/>
      <c r="AC1139" s="37"/>
      <c r="AD1139" s="37"/>
      <c r="AE1139" s="37"/>
      <c r="AR1139" s="199" t="s">
        <v>595</v>
      </c>
      <c r="AT1139" s="199" t="s">
        <v>483</v>
      </c>
      <c r="AU1139" s="199" t="s">
        <v>96</v>
      </c>
      <c r="AY1139" s="19" t="s">
        <v>329</v>
      </c>
      <c r="BE1139" s="115">
        <f t="shared" si="65"/>
        <v>0</v>
      </c>
      <c r="BF1139" s="115">
        <f t="shared" si="66"/>
        <v>0</v>
      </c>
      <c r="BG1139" s="115">
        <f t="shared" si="67"/>
        <v>0</v>
      </c>
      <c r="BH1139" s="115">
        <f t="shared" si="68"/>
        <v>0</v>
      </c>
      <c r="BI1139" s="115">
        <f t="shared" si="69"/>
        <v>0</v>
      </c>
      <c r="BJ1139" s="19" t="s">
        <v>96</v>
      </c>
      <c r="BK1139" s="200">
        <f t="shared" si="70"/>
        <v>0</v>
      </c>
      <c r="BL1139" s="19" t="s">
        <v>464</v>
      </c>
      <c r="BM1139" s="199" t="s">
        <v>2543</v>
      </c>
    </row>
    <row r="1140" spans="1:65" s="2" customFormat="1" ht="62.65" customHeight="1">
      <c r="A1140" s="37"/>
      <c r="B1140" s="153"/>
      <c r="C1140" s="233" t="s">
        <v>2544</v>
      </c>
      <c r="D1140" s="233" t="s">
        <v>483</v>
      </c>
      <c r="E1140" s="234" t="s">
        <v>2545</v>
      </c>
      <c r="F1140" s="235" t="s">
        <v>2546</v>
      </c>
      <c r="G1140" s="236" t="s">
        <v>646</v>
      </c>
      <c r="H1140" s="237">
        <v>1</v>
      </c>
      <c r="I1140" s="238"/>
      <c r="J1140" s="239"/>
      <c r="K1140" s="237">
        <f t="shared" si="58"/>
        <v>0</v>
      </c>
      <c r="L1140" s="239"/>
      <c r="M1140" s="240"/>
      <c r="N1140" s="241" t="s">
        <v>1</v>
      </c>
      <c r="O1140" s="195" t="s">
        <v>47</v>
      </c>
      <c r="P1140" s="196">
        <f t="shared" si="59"/>
        <v>0</v>
      </c>
      <c r="Q1140" s="196">
        <f t="shared" si="60"/>
        <v>0</v>
      </c>
      <c r="R1140" s="196">
        <f t="shared" si="61"/>
        <v>0</v>
      </c>
      <c r="S1140" s="66"/>
      <c r="T1140" s="197">
        <f t="shared" si="62"/>
        <v>0</v>
      </c>
      <c r="U1140" s="197">
        <v>0.115</v>
      </c>
      <c r="V1140" s="197">
        <f t="shared" si="63"/>
        <v>0.115</v>
      </c>
      <c r="W1140" s="197">
        <v>0</v>
      </c>
      <c r="X1140" s="198">
        <f t="shared" si="64"/>
        <v>0</v>
      </c>
      <c r="Y1140" s="37"/>
      <c r="Z1140" s="37"/>
      <c r="AA1140" s="37"/>
      <c r="AB1140" s="37"/>
      <c r="AC1140" s="37"/>
      <c r="AD1140" s="37"/>
      <c r="AE1140" s="37"/>
      <c r="AR1140" s="199" t="s">
        <v>595</v>
      </c>
      <c r="AT1140" s="199" t="s">
        <v>483</v>
      </c>
      <c r="AU1140" s="199" t="s">
        <v>96</v>
      </c>
      <c r="AY1140" s="19" t="s">
        <v>329</v>
      </c>
      <c r="BE1140" s="115">
        <f t="shared" si="65"/>
        <v>0</v>
      </c>
      <c r="BF1140" s="115">
        <f t="shared" si="66"/>
        <v>0</v>
      </c>
      <c r="BG1140" s="115">
        <f t="shared" si="67"/>
        <v>0</v>
      </c>
      <c r="BH1140" s="115">
        <f t="shared" si="68"/>
        <v>0</v>
      </c>
      <c r="BI1140" s="115">
        <f t="shared" si="69"/>
        <v>0</v>
      </c>
      <c r="BJ1140" s="19" t="s">
        <v>96</v>
      </c>
      <c r="BK1140" s="200">
        <f t="shared" si="70"/>
        <v>0</v>
      </c>
      <c r="BL1140" s="19" t="s">
        <v>464</v>
      </c>
      <c r="BM1140" s="199" t="s">
        <v>2547</v>
      </c>
    </row>
    <row r="1141" spans="1:65" s="2" customFormat="1" ht="55.5" customHeight="1">
      <c r="A1141" s="37"/>
      <c r="B1141" s="153"/>
      <c r="C1141" s="233" t="s">
        <v>2548</v>
      </c>
      <c r="D1141" s="233" t="s">
        <v>483</v>
      </c>
      <c r="E1141" s="234" t="s">
        <v>2549</v>
      </c>
      <c r="F1141" s="235" t="s">
        <v>2550</v>
      </c>
      <c r="G1141" s="236" t="s">
        <v>646</v>
      </c>
      <c r="H1141" s="237">
        <v>1</v>
      </c>
      <c r="I1141" s="238"/>
      <c r="J1141" s="239"/>
      <c r="K1141" s="237">
        <f t="shared" si="58"/>
        <v>0</v>
      </c>
      <c r="L1141" s="239"/>
      <c r="M1141" s="240"/>
      <c r="N1141" s="241" t="s">
        <v>1</v>
      </c>
      <c r="O1141" s="195" t="s">
        <v>47</v>
      </c>
      <c r="P1141" s="196">
        <f t="shared" si="59"/>
        <v>0</v>
      </c>
      <c r="Q1141" s="196">
        <f t="shared" si="60"/>
        <v>0</v>
      </c>
      <c r="R1141" s="196">
        <f t="shared" si="61"/>
        <v>0</v>
      </c>
      <c r="S1141" s="66"/>
      <c r="T1141" s="197">
        <f t="shared" si="62"/>
        <v>0</v>
      </c>
      <c r="U1141" s="197">
        <v>0.115</v>
      </c>
      <c r="V1141" s="197">
        <f t="shared" si="63"/>
        <v>0.115</v>
      </c>
      <c r="W1141" s="197">
        <v>0</v>
      </c>
      <c r="X1141" s="198">
        <f t="shared" si="64"/>
        <v>0</v>
      </c>
      <c r="Y1141" s="37"/>
      <c r="Z1141" s="37"/>
      <c r="AA1141" s="37"/>
      <c r="AB1141" s="37"/>
      <c r="AC1141" s="37"/>
      <c r="AD1141" s="37"/>
      <c r="AE1141" s="37"/>
      <c r="AR1141" s="199" t="s">
        <v>595</v>
      </c>
      <c r="AT1141" s="199" t="s">
        <v>483</v>
      </c>
      <c r="AU1141" s="199" t="s">
        <v>96</v>
      </c>
      <c r="AY1141" s="19" t="s">
        <v>329</v>
      </c>
      <c r="BE1141" s="115">
        <f t="shared" si="65"/>
        <v>0</v>
      </c>
      <c r="BF1141" s="115">
        <f t="shared" si="66"/>
        <v>0</v>
      </c>
      <c r="BG1141" s="115">
        <f t="shared" si="67"/>
        <v>0</v>
      </c>
      <c r="BH1141" s="115">
        <f t="shared" si="68"/>
        <v>0</v>
      </c>
      <c r="BI1141" s="115">
        <f t="shared" si="69"/>
        <v>0</v>
      </c>
      <c r="BJ1141" s="19" t="s">
        <v>96</v>
      </c>
      <c r="BK1141" s="200">
        <f t="shared" si="70"/>
        <v>0</v>
      </c>
      <c r="BL1141" s="19" t="s">
        <v>464</v>
      </c>
      <c r="BM1141" s="199" t="s">
        <v>2551</v>
      </c>
    </row>
    <row r="1142" spans="1:65" s="2" customFormat="1" ht="62.65" customHeight="1">
      <c r="A1142" s="37"/>
      <c r="B1142" s="153"/>
      <c r="C1142" s="233" t="s">
        <v>2552</v>
      </c>
      <c r="D1142" s="233" t="s">
        <v>483</v>
      </c>
      <c r="E1142" s="234" t="s">
        <v>2553</v>
      </c>
      <c r="F1142" s="235" t="s">
        <v>2554</v>
      </c>
      <c r="G1142" s="236" t="s">
        <v>646</v>
      </c>
      <c r="H1142" s="237">
        <v>1</v>
      </c>
      <c r="I1142" s="238"/>
      <c r="J1142" s="239"/>
      <c r="K1142" s="237">
        <f t="shared" si="58"/>
        <v>0</v>
      </c>
      <c r="L1142" s="239"/>
      <c r="M1142" s="240"/>
      <c r="N1142" s="241" t="s">
        <v>1</v>
      </c>
      <c r="O1142" s="195" t="s">
        <v>47</v>
      </c>
      <c r="P1142" s="196">
        <f t="shared" si="59"/>
        <v>0</v>
      </c>
      <c r="Q1142" s="196">
        <f t="shared" si="60"/>
        <v>0</v>
      </c>
      <c r="R1142" s="196">
        <f t="shared" si="61"/>
        <v>0</v>
      </c>
      <c r="S1142" s="66"/>
      <c r="T1142" s="197">
        <f t="shared" si="62"/>
        <v>0</v>
      </c>
      <c r="U1142" s="197">
        <v>0.115</v>
      </c>
      <c r="V1142" s="197">
        <f t="shared" si="63"/>
        <v>0.115</v>
      </c>
      <c r="W1142" s="197">
        <v>0</v>
      </c>
      <c r="X1142" s="198">
        <f t="shared" si="64"/>
        <v>0</v>
      </c>
      <c r="Y1142" s="37"/>
      <c r="Z1142" s="37"/>
      <c r="AA1142" s="37"/>
      <c r="AB1142" s="37"/>
      <c r="AC1142" s="37"/>
      <c r="AD1142" s="37"/>
      <c r="AE1142" s="37"/>
      <c r="AR1142" s="199" t="s">
        <v>595</v>
      </c>
      <c r="AT1142" s="199" t="s">
        <v>483</v>
      </c>
      <c r="AU1142" s="199" t="s">
        <v>96</v>
      </c>
      <c r="AY1142" s="19" t="s">
        <v>329</v>
      </c>
      <c r="BE1142" s="115">
        <f t="shared" si="65"/>
        <v>0</v>
      </c>
      <c r="BF1142" s="115">
        <f t="shared" si="66"/>
        <v>0</v>
      </c>
      <c r="BG1142" s="115">
        <f t="shared" si="67"/>
        <v>0</v>
      </c>
      <c r="BH1142" s="115">
        <f t="shared" si="68"/>
        <v>0</v>
      </c>
      <c r="BI1142" s="115">
        <f t="shared" si="69"/>
        <v>0</v>
      </c>
      <c r="BJ1142" s="19" t="s">
        <v>96</v>
      </c>
      <c r="BK1142" s="200">
        <f t="shared" si="70"/>
        <v>0</v>
      </c>
      <c r="BL1142" s="19" t="s">
        <v>464</v>
      </c>
      <c r="BM1142" s="199" t="s">
        <v>2555</v>
      </c>
    </row>
    <row r="1143" spans="1:65" s="2" customFormat="1" ht="62.65" customHeight="1">
      <c r="A1143" s="37"/>
      <c r="B1143" s="153"/>
      <c r="C1143" s="233" t="s">
        <v>2556</v>
      </c>
      <c r="D1143" s="233" t="s">
        <v>483</v>
      </c>
      <c r="E1143" s="234" t="s">
        <v>2557</v>
      </c>
      <c r="F1143" s="235" t="s">
        <v>2558</v>
      </c>
      <c r="G1143" s="236" t="s">
        <v>646</v>
      </c>
      <c r="H1143" s="237">
        <v>1</v>
      </c>
      <c r="I1143" s="238"/>
      <c r="J1143" s="239"/>
      <c r="K1143" s="237">
        <f t="shared" si="58"/>
        <v>0</v>
      </c>
      <c r="L1143" s="239"/>
      <c r="M1143" s="240"/>
      <c r="N1143" s="241" t="s">
        <v>1</v>
      </c>
      <c r="O1143" s="195" t="s">
        <v>47</v>
      </c>
      <c r="P1143" s="196">
        <f t="shared" si="59"/>
        <v>0</v>
      </c>
      <c r="Q1143" s="196">
        <f t="shared" si="60"/>
        <v>0</v>
      </c>
      <c r="R1143" s="196">
        <f t="shared" si="61"/>
        <v>0</v>
      </c>
      <c r="S1143" s="66"/>
      <c r="T1143" s="197">
        <f t="shared" si="62"/>
        <v>0</v>
      </c>
      <c r="U1143" s="197">
        <v>0.115</v>
      </c>
      <c r="V1143" s="197">
        <f t="shared" si="63"/>
        <v>0.115</v>
      </c>
      <c r="W1143" s="197">
        <v>0</v>
      </c>
      <c r="X1143" s="198">
        <f t="shared" si="64"/>
        <v>0</v>
      </c>
      <c r="Y1143" s="37"/>
      <c r="Z1143" s="37"/>
      <c r="AA1143" s="37"/>
      <c r="AB1143" s="37"/>
      <c r="AC1143" s="37"/>
      <c r="AD1143" s="37"/>
      <c r="AE1143" s="37"/>
      <c r="AR1143" s="199" t="s">
        <v>595</v>
      </c>
      <c r="AT1143" s="199" t="s">
        <v>483</v>
      </c>
      <c r="AU1143" s="199" t="s">
        <v>96</v>
      </c>
      <c r="AY1143" s="19" t="s">
        <v>329</v>
      </c>
      <c r="BE1143" s="115">
        <f t="shared" si="65"/>
        <v>0</v>
      </c>
      <c r="BF1143" s="115">
        <f t="shared" si="66"/>
        <v>0</v>
      </c>
      <c r="BG1143" s="115">
        <f t="shared" si="67"/>
        <v>0</v>
      </c>
      <c r="BH1143" s="115">
        <f t="shared" si="68"/>
        <v>0</v>
      </c>
      <c r="BI1143" s="115">
        <f t="shared" si="69"/>
        <v>0</v>
      </c>
      <c r="BJ1143" s="19" t="s">
        <v>96</v>
      </c>
      <c r="BK1143" s="200">
        <f t="shared" si="70"/>
        <v>0</v>
      </c>
      <c r="BL1143" s="19" t="s">
        <v>464</v>
      </c>
      <c r="BM1143" s="199" t="s">
        <v>2559</v>
      </c>
    </row>
    <row r="1144" spans="1:65" s="2" customFormat="1" ht="55.5" customHeight="1">
      <c r="A1144" s="37"/>
      <c r="B1144" s="153"/>
      <c r="C1144" s="233" t="s">
        <v>2560</v>
      </c>
      <c r="D1144" s="233" t="s">
        <v>483</v>
      </c>
      <c r="E1144" s="234" t="s">
        <v>2561</v>
      </c>
      <c r="F1144" s="235" t="s">
        <v>2562</v>
      </c>
      <c r="G1144" s="236" t="s">
        <v>646</v>
      </c>
      <c r="H1144" s="237">
        <v>1</v>
      </c>
      <c r="I1144" s="238"/>
      <c r="J1144" s="239"/>
      <c r="K1144" s="237">
        <f t="shared" si="58"/>
        <v>0</v>
      </c>
      <c r="L1144" s="239"/>
      <c r="M1144" s="240"/>
      <c r="N1144" s="241" t="s">
        <v>1</v>
      </c>
      <c r="O1144" s="195" t="s">
        <v>47</v>
      </c>
      <c r="P1144" s="196">
        <f t="shared" si="59"/>
        <v>0</v>
      </c>
      <c r="Q1144" s="196">
        <f t="shared" si="60"/>
        <v>0</v>
      </c>
      <c r="R1144" s="196">
        <f t="shared" si="61"/>
        <v>0</v>
      </c>
      <c r="S1144" s="66"/>
      <c r="T1144" s="197">
        <f t="shared" si="62"/>
        <v>0</v>
      </c>
      <c r="U1144" s="197">
        <v>0.115</v>
      </c>
      <c r="V1144" s="197">
        <f t="shared" si="63"/>
        <v>0.115</v>
      </c>
      <c r="W1144" s="197">
        <v>0</v>
      </c>
      <c r="X1144" s="198">
        <f t="shared" si="64"/>
        <v>0</v>
      </c>
      <c r="Y1144" s="37"/>
      <c r="Z1144" s="37"/>
      <c r="AA1144" s="37"/>
      <c r="AB1144" s="37"/>
      <c r="AC1144" s="37"/>
      <c r="AD1144" s="37"/>
      <c r="AE1144" s="37"/>
      <c r="AR1144" s="199" t="s">
        <v>595</v>
      </c>
      <c r="AT1144" s="199" t="s">
        <v>483</v>
      </c>
      <c r="AU1144" s="199" t="s">
        <v>96</v>
      </c>
      <c r="AY1144" s="19" t="s">
        <v>329</v>
      </c>
      <c r="BE1144" s="115">
        <f t="shared" si="65"/>
        <v>0</v>
      </c>
      <c r="BF1144" s="115">
        <f t="shared" si="66"/>
        <v>0</v>
      </c>
      <c r="BG1144" s="115">
        <f t="shared" si="67"/>
        <v>0</v>
      </c>
      <c r="BH1144" s="115">
        <f t="shared" si="68"/>
        <v>0</v>
      </c>
      <c r="BI1144" s="115">
        <f t="shared" si="69"/>
        <v>0</v>
      </c>
      <c r="BJ1144" s="19" t="s">
        <v>96</v>
      </c>
      <c r="BK1144" s="200">
        <f t="shared" si="70"/>
        <v>0</v>
      </c>
      <c r="BL1144" s="19" t="s">
        <v>464</v>
      </c>
      <c r="BM1144" s="199" t="s">
        <v>2563</v>
      </c>
    </row>
    <row r="1145" spans="1:65" s="2" customFormat="1" ht="24.2" customHeight="1">
      <c r="A1145" s="37"/>
      <c r="B1145" s="153"/>
      <c r="C1145" s="187" t="s">
        <v>2564</v>
      </c>
      <c r="D1145" s="187" t="s">
        <v>331</v>
      </c>
      <c r="E1145" s="188" t="s">
        <v>2565</v>
      </c>
      <c r="F1145" s="189" t="s">
        <v>2566</v>
      </c>
      <c r="G1145" s="190" t="s">
        <v>1602</v>
      </c>
      <c r="H1145" s="192"/>
      <c r="I1145" s="192"/>
      <c r="J1145" s="192"/>
      <c r="K1145" s="191">
        <f t="shared" si="58"/>
        <v>0</v>
      </c>
      <c r="L1145" s="193"/>
      <c r="M1145" s="38"/>
      <c r="N1145" s="194" t="s">
        <v>1</v>
      </c>
      <c r="O1145" s="195" t="s">
        <v>47</v>
      </c>
      <c r="P1145" s="196">
        <f t="shared" si="59"/>
        <v>0</v>
      </c>
      <c r="Q1145" s="196">
        <f t="shared" si="60"/>
        <v>0</v>
      </c>
      <c r="R1145" s="196">
        <f t="shared" si="61"/>
        <v>0</v>
      </c>
      <c r="S1145" s="66"/>
      <c r="T1145" s="197">
        <f t="shared" si="62"/>
        <v>0</v>
      </c>
      <c r="U1145" s="197">
        <v>0</v>
      </c>
      <c r="V1145" s="197">
        <f t="shared" si="63"/>
        <v>0</v>
      </c>
      <c r="W1145" s="197">
        <v>0</v>
      </c>
      <c r="X1145" s="198">
        <f t="shared" si="64"/>
        <v>0</v>
      </c>
      <c r="Y1145" s="37"/>
      <c r="Z1145" s="37"/>
      <c r="AA1145" s="37"/>
      <c r="AB1145" s="37"/>
      <c r="AC1145" s="37"/>
      <c r="AD1145" s="37"/>
      <c r="AE1145" s="37"/>
      <c r="AR1145" s="199" t="s">
        <v>464</v>
      </c>
      <c r="AT1145" s="199" t="s">
        <v>331</v>
      </c>
      <c r="AU1145" s="199" t="s">
        <v>96</v>
      </c>
      <c r="AY1145" s="19" t="s">
        <v>329</v>
      </c>
      <c r="BE1145" s="115">
        <f t="shared" si="65"/>
        <v>0</v>
      </c>
      <c r="BF1145" s="115">
        <f t="shared" si="66"/>
        <v>0</v>
      </c>
      <c r="BG1145" s="115">
        <f t="shared" si="67"/>
        <v>0</v>
      </c>
      <c r="BH1145" s="115">
        <f t="shared" si="68"/>
        <v>0</v>
      </c>
      <c r="BI1145" s="115">
        <f t="shared" si="69"/>
        <v>0</v>
      </c>
      <c r="BJ1145" s="19" t="s">
        <v>96</v>
      </c>
      <c r="BK1145" s="200">
        <f t="shared" si="70"/>
        <v>0</v>
      </c>
      <c r="BL1145" s="19" t="s">
        <v>464</v>
      </c>
      <c r="BM1145" s="199" t="s">
        <v>2567</v>
      </c>
    </row>
    <row r="1146" spans="1:65" s="12" customFormat="1" ht="25.9" customHeight="1">
      <c r="B1146" s="173"/>
      <c r="D1146" s="174" t="s">
        <v>82</v>
      </c>
      <c r="E1146" s="175" t="s">
        <v>483</v>
      </c>
      <c r="F1146" s="175" t="s">
        <v>1342</v>
      </c>
      <c r="I1146" s="176"/>
      <c r="J1146" s="176"/>
      <c r="K1146" s="177">
        <f>BK1146</f>
        <v>0</v>
      </c>
      <c r="M1146" s="173"/>
      <c r="N1146" s="178"/>
      <c r="O1146" s="179"/>
      <c r="P1146" s="179"/>
      <c r="Q1146" s="180">
        <f>Q1147</f>
        <v>0</v>
      </c>
      <c r="R1146" s="180">
        <f>R1147</f>
        <v>0</v>
      </c>
      <c r="S1146" s="179"/>
      <c r="T1146" s="181">
        <f>T1147</f>
        <v>0</v>
      </c>
      <c r="U1146" s="179"/>
      <c r="V1146" s="181">
        <f>V1147</f>
        <v>49.293999999999997</v>
      </c>
      <c r="W1146" s="179"/>
      <c r="X1146" s="182">
        <f>X1147</f>
        <v>0</v>
      </c>
      <c r="AR1146" s="174" t="s">
        <v>178</v>
      </c>
      <c r="AT1146" s="183" t="s">
        <v>82</v>
      </c>
      <c r="AU1146" s="183" t="s">
        <v>83</v>
      </c>
      <c r="AY1146" s="174" t="s">
        <v>329</v>
      </c>
      <c r="BK1146" s="184">
        <f>BK1147</f>
        <v>0</v>
      </c>
    </row>
    <row r="1147" spans="1:65" s="12" customFormat="1" ht="22.9" customHeight="1">
      <c r="B1147" s="173"/>
      <c r="D1147" s="174" t="s">
        <v>82</v>
      </c>
      <c r="E1147" s="185" t="s">
        <v>1343</v>
      </c>
      <c r="F1147" s="185" t="s">
        <v>1344</v>
      </c>
      <c r="I1147" s="176"/>
      <c r="J1147" s="176"/>
      <c r="K1147" s="186">
        <f>BK1147</f>
        <v>0</v>
      </c>
      <c r="M1147" s="173"/>
      <c r="N1147" s="178"/>
      <c r="O1147" s="179"/>
      <c r="P1147" s="179"/>
      <c r="Q1147" s="180">
        <f>SUM(Q1148:Q1164)</f>
        <v>0</v>
      </c>
      <c r="R1147" s="180">
        <f>SUM(R1148:R1164)</f>
        <v>0</v>
      </c>
      <c r="S1147" s="179"/>
      <c r="T1147" s="181">
        <f>SUM(T1148:T1164)</f>
        <v>0</v>
      </c>
      <c r="U1147" s="179"/>
      <c r="V1147" s="181">
        <f>SUM(V1148:V1164)</f>
        <v>49.293999999999997</v>
      </c>
      <c r="W1147" s="179"/>
      <c r="X1147" s="182">
        <f>SUM(X1148:X1164)</f>
        <v>0</v>
      </c>
      <c r="AR1147" s="174" t="s">
        <v>178</v>
      </c>
      <c r="AT1147" s="183" t="s">
        <v>82</v>
      </c>
      <c r="AU1147" s="183" t="s">
        <v>90</v>
      </c>
      <c r="AY1147" s="174" t="s">
        <v>329</v>
      </c>
      <c r="BK1147" s="184">
        <f>SUM(BK1148:BK1164)</f>
        <v>0</v>
      </c>
    </row>
    <row r="1148" spans="1:65" s="2" customFormat="1" ht="24.2" customHeight="1">
      <c r="A1148" s="37"/>
      <c r="B1148" s="153"/>
      <c r="C1148" s="187" t="s">
        <v>2568</v>
      </c>
      <c r="D1148" s="187" t="s">
        <v>331</v>
      </c>
      <c r="E1148" s="188" t="s">
        <v>1346</v>
      </c>
      <c r="F1148" s="189" t="s">
        <v>1347</v>
      </c>
      <c r="G1148" s="190" t="s">
        <v>982</v>
      </c>
      <c r="H1148" s="191">
        <v>46946.8</v>
      </c>
      <c r="I1148" s="192"/>
      <c r="J1148" s="192"/>
      <c r="K1148" s="191">
        <f>ROUND(P1148*H1148,3)</f>
        <v>0</v>
      </c>
      <c r="L1148" s="193"/>
      <c r="M1148" s="38"/>
      <c r="N1148" s="194" t="s">
        <v>1</v>
      </c>
      <c r="O1148" s="195" t="s">
        <v>47</v>
      </c>
      <c r="P1148" s="196">
        <f>I1148+J1148</f>
        <v>0</v>
      </c>
      <c r="Q1148" s="196">
        <f>ROUND(I1148*H1148,3)</f>
        <v>0</v>
      </c>
      <c r="R1148" s="196">
        <f>ROUND(J1148*H1148,3)</f>
        <v>0</v>
      </c>
      <c r="S1148" s="66"/>
      <c r="T1148" s="197">
        <f>S1148*H1148</f>
        <v>0</v>
      </c>
      <c r="U1148" s="197">
        <v>0</v>
      </c>
      <c r="V1148" s="197">
        <f>U1148*H1148</f>
        <v>0</v>
      </c>
      <c r="W1148" s="197">
        <v>0</v>
      </c>
      <c r="X1148" s="198">
        <f>W1148*H1148</f>
        <v>0</v>
      </c>
      <c r="Y1148" s="37"/>
      <c r="Z1148" s="37"/>
      <c r="AA1148" s="37"/>
      <c r="AB1148" s="37"/>
      <c r="AC1148" s="37"/>
      <c r="AD1148" s="37"/>
      <c r="AE1148" s="37"/>
      <c r="AR1148" s="199" t="s">
        <v>821</v>
      </c>
      <c r="AT1148" s="199" t="s">
        <v>331</v>
      </c>
      <c r="AU1148" s="199" t="s">
        <v>96</v>
      </c>
      <c r="AY1148" s="19" t="s">
        <v>329</v>
      </c>
      <c r="BE1148" s="115">
        <f>IF(O1148="základná",K1148,0)</f>
        <v>0</v>
      </c>
      <c r="BF1148" s="115">
        <f>IF(O1148="znížená",K1148,0)</f>
        <v>0</v>
      </c>
      <c r="BG1148" s="115">
        <f>IF(O1148="zákl. prenesená",K1148,0)</f>
        <v>0</v>
      </c>
      <c r="BH1148" s="115">
        <f>IF(O1148="zníž. prenesená",K1148,0)</f>
        <v>0</v>
      </c>
      <c r="BI1148" s="115">
        <f>IF(O1148="nulová",K1148,0)</f>
        <v>0</v>
      </c>
      <c r="BJ1148" s="19" t="s">
        <v>96</v>
      </c>
      <c r="BK1148" s="200">
        <f>ROUND(P1148*H1148,3)</f>
        <v>0</v>
      </c>
      <c r="BL1148" s="19" t="s">
        <v>821</v>
      </c>
      <c r="BM1148" s="199" t="s">
        <v>2569</v>
      </c>
    </row>
    <row r="1149" spans="1:65" s="14" customFormat="1" ht="11.25">
      <c r="B1149" s="210"/>
      <c r="D1149" s="202" t="s">
        <v>348</v>
      </c>
      <c r="E1149" s="211" t="s">
        <v>1</v>
      </c>
      <c r="F1149" s="212" t="s">
        <v>2391</v>
      </c>
      <c r="H1149" s="211" t="s">
        <v>1</v>
      </c>
      <c r="I1149" s="213"/>
      <c r="J1149" s="213"/>
      <c r="M1149" s="210"/>
      <c r="N1149" s="214"/>
      <c r="O1149" s="215"/>
      <c r="P1149" s="215"/>
      <c r="Q1149" s="215"/>
      <c r="R1149" s="215"/>
      <c r="S1149" s="215"/>
      <c r="T1149" s="215"/>
      <c r="U1149" s="215"/>
      <c r="V1149" s="215"/>
      <c r="W1149" s="215"/>
      <c r="X1149" s="216"/>
      <c r="AT1149" s="211" t="s">
        <v>348</v>
      </c>
      <c r="AU1149" s="211" t="s">
        <v>96</v>
      </c>
      <c r="AV1149" s="14" t="s">
        <v>90</v>
      </c>
      <c r="AW1149" s="14" t="s">
        <v>4</v>
      </c>
      <c r="AX1149" s="14" t="s">
        <v>83</v>
      </c>
      <c r="AY1149" s="211" t="s">
        <v>329</v>
      </c>
    </row>
    <row r="1150" spans="1:65" s="13" customFormat="1" ht="11.25">
      <c r="B1150" s="201"/>
      <c r="D1150" s="202" t="s">
        <v>348</v>
      </c>
      <c r="E1150" s="203" t="s">
        <v>1</v>
      </c>
      <c r="F1150" s="204" t="s">
        <v>2570</v>
      </c>
      <c r="H1150" s="205">
        <v>9884.9</v>
      </c>
      <c r="I1150" s="206"/>
      <c r="J1150" s="206"/>
      <c r="M1150" s="201"/>
      <c r="N1150" s="207"/>
      <c r="O1150" s="208"/>
      <c r="P1150" s="208"/>
      <c r="Q1150" s="208"/>
      <c r="R1150" s="208"/>
      <c r="S1150" s="208"/>
      <c r="T1150" s="208"/>
      <c r="U1150" s="208"/>
      <c r="V1150" s="208"/>
      <c r="W1150" s="208"/>
      <c r="X1150" s="209"/>
      <c r="AT1150" s="203" t="s">
        <v>348</v>
      </c>
      <c r="AU1150" s="203" t="s">
        <v>96</v>
      </c>
      <c r="AV1150" s="13" t="s">
        <v>96</v>
      </c>
      <c r="AW1150" s="13" t="s">
        <v>4</v>
      </c>
      <c r="AX1150" s="13" t="s">
        <v>83</v>
      </c>
      <c r="AY1150" s="203" t="s">
        <v>329</v>
      </c>
    </row>
    <row r="1151" spans="1:65" s="13" customFormat="1" ht="11.25">
      <c r="B1151" s="201"/>
      <c r="D1151" s="202" t="s">
        <v>348</v>
      </c>
      <c r="E1151" s="203" t="s">
        <v>1</v>
      </c>
      <c r="F1151" s="204" t="s">
        <v>2571</v>
      </c>
      <c r="H1151" s="205">
        <v>10289.1</v>
      </c>
      <c r="I1151" s="206"/>
      <c r="J1151" s="206"/>
      <c r="M1151" s="201"/>
      <c r="N1151" s="207"/>
      <c r="O1151" s="208"/>
      <c r="P1151" s="208"/>
      <c r="Q1151" s="208"/>
      <c r="R1151" s="208"/>
      <c r="S1151" s="208"/>
      <c r="T1151" s="208"/>
      <c r="U1151" s="208"/>
      <c r="V1151" s="208"/>
      <c r="W1151" s="208"/>
      <c r="X1151" s="209"/>
      <c r="AT1151" s="203" t="s">
        <v>348</v>
      </c>
      <c r="AU1151" s="203" t="s">
        <v>96</v>
      </c>
      <c r="AV1151" s="13" t="s">
        <v>96</v>
      </c>
      <c r="AW1151" s="13" t="s">
        <v>4</v>
      </c>
      <c r="AX1151" s="13" t="s">
        <v>83</v>
      </c>
      <c r="AY1151" s="203" t="s">
        <v>329</v>
      </c>
    </row>
    <row r="1152" spans="1:65" s="13" customFormat="1" ht="11.25">
      <c r="B1152" s="201"/>
      <c r="D1152" s="202" t="s">
        <v>348</v>
      </c>
      <c r="E1152" s="203" t="s">
        <v>1</v>
      </c>
      <c r="F1152" s="204" t="s">
        <v>2572</v>
      </c>
      <c r="H1152" s="205">
        <v>967.6</v>
      </c>
      <c r="I1152" s="206"/>
      <c r="J1152" s="206"/>
      <c r="M1152" s="201"/>
      <c r="N1152" s="207"/>
      <c r="O1152" s="208"/>
      <c r="P1152" s="208"/>
      <c r="Q1152" s="208"/>
      <c r="R1152" s="208"/>
      <c r="S1152" s="208"/>
      <c r="T1152" s="208"/>
      <c r="U1152" s="208"/>
      <c r="V1152" s="208"/>
      <c r="W1152" s="208"/>
      <c r="X1152" s="209"/>
      <c r="AT1152" s="203" t="s">
        <v>348</v>
      </c>
      <c r="AU1152" s="203" t="s">
        <v>96</v>
      </c>
      <c r="AV1152" s="13" t="s">
        <v>96</v>
      </c>
      <c r="AW1152" s="13" t="s">
        <v>4</v>
      </c>
      <c r="AX1152" s="13" t="s">
        <v>83</v>
      </c>
      <c r="AY1152" s="203" t="s">
        <v>329</v>
      </c>
    </row>
    <row r="1153" spans="1:65" s="13" customFormat="1" ht="11.25">
      <c r="B1153" s="201"/>
      <c r="D1153" s="202" t="s">
        <v>348</v>
      </c>
      <c r="E1153" s="203" t="s">
        <v>1</v>
      </c>
      <c r="F1153" s="204" t="s">
        <v>2573</v>
      </c>
      <c r="H1153" s="205">
        <v>74</v>
      </c>
      <c r="I1153" s="206"/>
      <c r="J1153" s="206"/>
      <c r="M1153" s="201"/>
      <c r="N1153" s="207"/>
      <c r="O1153" s="208"/>
      <c r="P1153" s="208"/>
      <c r="Q1153" s="208"/>
      <c r="R1153" s="208"/>
      <c r="S1153" s="208"/>
      <c r="T1153" s="208"/>
      <c r="U1153" s="208"/>
      <c r="V1153" s="208"/>
      <c r="W1153" s="208"/>
      <c r="X1153" s="209"/>
      <c r="AT1153" s="203" t="s">
        <v>348</v>
      </c>
      <c r="AU1153" s="203" t="s">
        <v>96</v>
      </c>
      <c r="AV1153" s="13" t="s">
        <v>96</v>
      </c>
      <c r="AW1153" s="13" t="s">
        <v>4</v>
      </c>
      <c r="AX1153" s="13" t="s">
        <v>83</v>
      </c>
      <c r="AY1153" s="203" t="s">
        <v>329</v>
      </c>
    </row>
    <row r="1154" spans="1:65" s="13" customFormat="1" ht="11.25">
      <c r="B1154" s="201"/>
      <c r="D1154" s="202" t="s">
        <v>348</v>
      </c>
      <c r="E1154" s="203" t="s">
        <v>1</v>
      </c>
      <c r="F1154" s="204" t="s">
        <v>2574</v>
      </c>
      <c r="H1154" s="205">
        <v>3566.1</v>
      </c>
      <c r="I1154" s="206"/>
      <c r="J1154" s="206"/>
      <c r="M1154" s="201"/>
      <c r="N1154" s="207"/>
      <c r="O1154" s="208"/>
      <c r="P1154" s="208"/>
      <c r="Q1154" s="208"/>
      <c r="R1154" s="208"/>
      <c r="S1154" s="208"/>
      <c r="T1154" s="208"/>
      <c r="U1154" s="208"/>
      <c r="V1154" s="208"/>
      <c r="W1154" s="208"/>
      <c r="X1154" s="209"/>
      <c r="AT1154" s="203" t="s">
        <v>348</v>
      </c>
      <c r="AU1154" s="203" t="s">
        <v>96</v>
      </c>
      <c r="AV1154" s="13" t="s">
        <v>96</v>
      </c>
      <c r="AW1154" s="13" t="s">
        <v>4</v>
      </c>
      <c r="AX1154" s="13" t="s">
        <v>83</v>
      </c>
      <c r="AY1154" s="203" t="s">
        <v>329</v>
      </c>
    </row>
    <row r="1155" spans="1:65" s="13" customFormat="1" ht="11.25">
      <c r="B1155" s="201"/>
      <c r="D1155" s="202" t="s">
        <v>348</v>
      </c>
      <c r="E1155" s="203" t="s">
        <v>1</v>
      </c>
      <c r="F1155" s="204" t="s">
        <v>2575</v>
      </c>
      <c r="H1155" s="205">
        <v>3893.6</v>
      </c>
      <c r="I1155" s="206"/>
      <c r="J1155" s="206"/>
      <c r="M1155" s="201"/>
      <c r="N1155" s="207"/>
      <c r="O1155" s="208"/>
      <c r="P1155" s="208"/>
      <c r="Q1155" s="208"/>
      <c r="R1155" s="208"/>
      <c r="S1155" s="208"/>
      <c r="T1155" s="208"/>
      <c r="U1155" s="208"/>
      <c r="V1155" s="208"/>
      <c r="W1155" s="208"/>
      <c r="X1155" s="209"/>
      <c r="AT1155" s="203" t="s">
        <v>348</v>
      </c>
      <c r="AU1155" s="203" t="s">
        <v>96</v>
      </c>
      <c r="AV1155" s="13" t="s">
        <v>96</v>
      </c>
      <c r="AW1155" s="13" t="s">
        <v>4</v>
      </c>
      <c r="AX1155" s="13" t="s">
        <v>83</v>
      </c>
      <c r="AY1155" s="203" t="s">
        <v>329</v>
      </c>
    </row>
    <row r="1156" spans="1:65" s="13" customFormat="1" ht="11.25">
      <c r="B1156" s="201"/>
      <c r="D1156" s="202" t="s">
        <v>348</v>
      </c>
      <c r="E1156" s="203" t="s">
        <v>1</v>
      </c>
      <c r="F1156" s="204" t="s">
        <v>2576</v>
      </c>
      <c r="H1156" s="205">
        <v>14038.7</v>
      </c>
      <c r="I1156" s="206"/>
      <c r="J1156" s="206"/>
      <c r="M1156" s="201"/>
      <c r="N1156" s="207"/>
      <c r="O1156" s="208"/>
      <c r="P1156" s="208"/>
      <c r="Q1156" s="208"/>
      <c r="R1156" s="208"/>
      <c r="S1156" s="208"/>
      <c r="T1156" s="208"/>
      <c r="U1156" s="208"/>
      <c r="V1156" s="208"/>
      <c r="W1156" s="208"/>
      <c r="X1156" s="209"/>
      <c r="AT1156" s="203" t="s">
        <v>348</v>
      </c>
      <c r="AU1156" s="203" t="s">
        <v>96</v>
      </c>
      <c r="AV1156" s="13" t="s">
        <v>96</v>
      </c>
      <c r="AW1156" s="13" t="s">
        <v>4</v>
      </c>
      <c r="AX1156" s="13" t="s">
        <v>83</v>
      </c>
      <c r="AY1156" s="203" t="s">
        <v>329</v>
      </c>
    </row>
    <row r="1157" spans="1:65" s="13" customFormat="1" ht="11.25">
      <c r="B1157" s="201"/>
      <c r="D1157" s="202" t="s">
        <v>348</v>
      </c>
      <c r="E1157" s="203" t="s">
        <v>1</v>
      </c>
      <c r="F1157" s="204" t="s">
        <v>2577</v>
      </c>
      <c r="H1157" s="205">
        <v>1861.3</v>
      </c>
      <c r="I1157" s="206"/>
      <c r="J1157" s="206"/>
      <c r="M1157" s="201"/>
      <c r="N1157" s="207"/>
      <c r="O1157" s="208"/>
      <c r="P1157" s="208"/>
      <c r="Q1157" s="208"/>
      <c r="R1157" s="208"/>
      <c r="S1157" s="208"/>
      <c r="T1157" s="208"/>
      <c r="U1157" s="208"/>
      <c r="V1157" s="208"/>
      <c r="W1157" s="208"/>
      <c r="X1157" s="209"/>
      <c r="AT1157" s="203" t="s">
        <v>348</v>
      </c>
      <c r="AU1157" s="203" t="s">
        <v>96</v>
      </c>
      <c r="AV1157" s="13" t="s">
        <v>96</v>
      </c>
      <c r="AW1157" s="13" t="s">
        <v>4</v>
      </c>
      <c r="AX1157" s="13" t="s">
        <v>83</v>
      </c>
      <c r="AY1157" s="203" t="s">
        <v>329</v>
      </c>
    </row>
    <row r="1158" spans="1:65" s="13" customFormat="1" ht="11.25">
      <c r="B1158" s="201"/>
      <c r="D1158" s="202" t="s">
        <v>348</v>
      </c>
      <c r="E1158" s="203" t="s">
        <v>1</v>
      </c>
      <c r="F1158" s="204" t="s">
        <v>2578</v>
      </c>
      <c r="H1158" s="205">
        <v>2022.8</v>
      </c>
      <c r="I1158" s="206"/>
      <c r="J1158" s="206"/>
      <c r="M1158" s="201"/>
      <c r="N1158" s="207"/>
      <c r="O1158" s="208"/>
      <c r="P1158" s="208"/>
      <c r="Q1158" s="208"/>
      <c r="R1158" s="208"/>
      <c r="S1158" s="208"/>
      <c r="T1158" s="208"/>
      <c r="U1158" s="208"/>
      <c r="V1158" s="208"/>
      <c r="W1158" s="208"/>
      <c r="X1158" s="209"/>
      <c r="AT1158" s="203" t="s">
        <v>348</v>
      </c>
      <c r="AU1158" s="203" t="s">
        <v>96</v>
      </c>
      <c r="AV1158" s="13" t="s">
        <v>96</v>
      </c>
      <c r="AW1158" s="13" t="s">
        <v>4</v>
      </c>
      <c r="AX1158" s="13" t="s">
        <v>83</v>
      </c>
      <c r="AY1158" s="203" t="s">
        <v>329</v>
      </c>
    </row>
    <row r="1159" spans="1:65" s="14" customFormat="1" ht="11.25">
      <c r="B1159" s="210"/>
      <c r="D1159" s="202" t="s">
        <v>348</v>
      </c>
      <c r="E1159" s="211" t="s">
        <v>1</v>
      </c>
      <c r="F1159" s="212" t="s">
        <v>2489</v>
      </c>
      <c r="H1159" s="211" t="s">
        <v>1</v>
      </c>
      <c r="I1159" s="213"/>
      <c r="J1159" s="213"/>
      <c r="M1159" s="210"/>
      <c r="N1159" s="214"/>
      <c r="O1159" s="215"/>
      <c r="P1159" s="215"/>
      <c r="Q1159" s="215"/>
      <c r="R1159" s="215"/>
      <c r="S1159" s="215"/>
      <c r="T1159" s="215"/>
      <c r="U1159" s="215"/>
      <c r="V1159" s="215"/>
      <c r="W1159" s="215"/>
      <c r="X1159" s="216"/>
      <c r="AT1159" s="211" t="s">
        <v>348</v>
      </c>
      <c r="AU1159" s="211" t="s">
        <v>96</v>
      </c>
      <c r="AV1159" s="14" t="s">
        <v>90</v>
      </c>
      <c r="AW1159" s="14" t="s">
        <v>4</v>
      </c>
      <c r="AX1159" s="14" t="s">
        <v>83</v>
      </c>
      <c r="AY1159" s="211" t="s">
        <v>329</v>
      </c>
    </row>
    <row r="1160" spans="1:65" s="13" customFormat="1" ht="11.25">
      <c r="B1160" s="201"/>
      <c r="D1160" s="202" t="s">
        <v>348</v>
      </c>
      <c r="E1160" s="203" t="s">
        <v>1</v>
      </c>
      <c r="F1160" s="204" t="s">
        <v>2579</v>
      </c>
      <c r="H1160" s="205">
        <v>348.7</v>
      </c>
      <c r="I1160" s="206"/>
      <c r="J1160" s="206"/>
      <c r="M1160" s="201"/>
      <c r="N1160" s="207"/>
      <c r="O1160" s="208"/>
      <c r="P1160" s="208"/>
      <c r="Q1160" s="208"/>
      <c r="R1160" s="208"/>
      <c r="S1160" s="208"/>
      <c r="T1160" s="208"/>
      <c r="U1160" s="208"/>
      <c r="V1160" s="208"/>
      <c r="W1160" s="208"/>
      <c r="X1160" s="209"/>
      <c r="AT1160" s="203" t="s">
        <v>348</v>
      </c>
      <c r="AU1160" s="203" t="s">
        <v>96</v>
      </c>
      <c r="AV1160" s="13" t="s">
        <v>96</v>
      </c>
      <c r="AW1160" s="13" t="s">
        <v>4</v>
      </c>
      <c r="AX1160" s="13" t="s">
        <v>83</v>
      </c>
      <c r="AY1160" s="203" t="s">
        <v>329</v>
      </c>
    </row>
    <row r="1161" spans="1:65" s="15" customFormat="1" ht="11.25">
      <c r="B1161" s="217"/>
      <c r="D1161" s="202" t="s">
        <v>348</v>
      </c>
      <c r="E1161" s="218" t="s">
        <v>1</v>
      </c>
      <c r="F1161" s="219" t="s">
        <v>380</v>
      </c>
      <c r="H1161" s="220">
        <v>46946.8</v>
      </c>
      <c r="I1161" s="221"/>
      <c r="J1161" s="221"/>
      <c r="M1161" s="217"/>
      <c r="N1161" s="222"/>
      <c r="O1161" s="223"/>
      <c r="P1161" s="223"/>
      <c r="Q1161" s="223"/>
      <c r="R1161" s="223"/>
      <c r="S1161" s="223"/>
      <c r="T1161" s="223"/>
      <c r="U1161" s="223"/>
      <c r="V1161" s="223"/>
      <c r="W1161" s="223"/>
      <c r="X1161" s="224"/>
      <c r="AT1161" s="218" t="s">
        <v>348</v>
      </c>
      <c r="AU1161" s="218" t="s">
        <v>96</v>
      </c>
      <c r="AV1161" s="15" t="s">
        <v>335</v>
      </c>
      <c r="AW1161" s="15" t="s">
        <v>4</v>
      </c>
      <c r="AX1161" s="15" t="s">
        <v>90</v>
      </c>
      <c r="AY1161" s="218" t="s">
        <v>329</v>
      </c>
    </row>
    <row r="1162" spans="1:65" s="2" customFormat="1" ht="24.2" customHeight="1">
      <c r="A1162" s="37"/>
      <c r="B1162" s="153"/>
      <c r="C1162" s="233" t="s">
        <v>2580</v>
      </c>
      <c r="D1162" s="233" t="s">
        <v>483</v>
      </c>
      <c r="E1162" s="234" t="s">
        <v>1351</v>
      </c>
      <c r="F1162" s="235" t="s">
        <v>1352</v>
      </c>
      <c r="G1162" s="236" t="s">
        <v>486</v>
      </c>
      <c r="H1162" s="237">
        <v>49.293999999999997</v>
      </c>
      <c r="I1162" s="238"/>
      <c r="J1162" s="239"/>
      <c r="K1162" s="237">
        <f>ROUND(P1162*H1162,3)</f>
        <v>0</v>
      </c>
      <c r="L1162" s="239"/>
      <c r="M1162" s="240"/>
      <c r="N1162" s="241" t="s">
        <v>1</v>
      </c>
      <c r="O1162" s="195" t="s">
        <v>47</v>
      </c>
      <c r="P1162" s="196">
        <f>I1162+J1162</f>
        <v>0</v>
      </c>
      <c r="Q1162" s="196">
        <f>ROUND(I1162*H1162,3)</f>
        <v>0</v>
      </c>
      <c r="R1162" s="196">
        <f>ROUND(J1162*H1162,3)</f>
        <v>0</v>
      </c>
      <c r="S1162" s="66"/>
      <c r="T1162" s="197">
        <f>S1162*H1162</f>
        <v>0</v>
      </c>
      <c r="U1162" s="197">
        <v>1</v>
      </c>
      <c r="V1162" s="197">
        <f>U1162*H1162</f>
        <v>49.293999999999997</v>
      </c>
      <c r="W1162" s="197">
        <v>0</v>
      </c>
      <c r="X1162" s="198">
        <f>W1162*H1162</f>
        <v>0</v>
      </c>
      <c r="Y1162" s="37"/>
      <c r="Z1162" s="37"/>
      <c r="AA1162" s="37"/>
      <c r="AB1162" s="37"/>
      <c r="AC1162" s="37"/>
      <c r="AD1162" s="37"/>
      <c r="AE1162" s="37"/>
      <c r="AR1162" s="199" t="s">
        <v>1223</v>
      </c>
      <c r="AT1162" s="199" t="s">
        <v>483</v>
      </c>
      <c r="AU1162" s="199" t="s">
        <v>96</v>
      </c>
      <c r="AY1162" s="19" t="s">
        <v>329</v>
      </c>
      <c r="BE1162" s="115">
        <f>IF(O1162="základná",K1162,0)</f>
        <v>0</v>
      </c>
      <c r="BF1162" s="115">
        <f>IF(O1162="znížená",K1162,0)</f>
        <v>0</v>
      </c>
      <c r="BG1162" s="115">
        <f>IF(O1162="zákl. prenesená",K1162,0)</f>
        <v>0</v>
      </c>
      <c r="BH1162" s="115">
        <f>IF(O1162="zníž. prenesená",K1162,0)</f>
        <v>0</v>
      </c>
      <c r="BI1162" s="115">
        <f>IF(O1162="nulová",K1162,0)</f>
        <v>0</v>
      </c>
      <c r="BJ1162" s="19" t="s">
        <v>96</v>
      </c>
      <c r="BK1162" s="200">
        <f>ROUND(P1162*H1162,3)</f>
        <v>0</v>
      </c>
      <c r="BL1162" s="19" t="s">
        <v>1223</v>
      </c>
      <c r="BM1162" s="199" t="s">
        <v>2581</v>
      </c>
    </row>
    <row r="1163" spans="1:65" s="13" customFormat="1" ht="11.25">
      <c r="B1163" s="201"/>
      <c r="D1163" s="202" t="s">
        <v>348</v>
      </c>
      <c r="F1163" s="204" t="s">
        <v>2582</v>
      </c>
      <c r="H1163" s="205">
        <v>49.293999999999997</v>
      </c>
      <c r="I1163" s="206"/>
      <c r="J1163" s="206"/>
      <c r="M1163" s="201"/>
      <c r="N1163" s="207"/>
      <c r="O1163" s="208"/>
      <c r="P1163" s="208"/>
      <c r="Q1163" s="208"/>
      <c r="R1163" s="208"/>
      <c r="S1163" s="208"/>
      <c r="T1163" s="208"/>
      <c r="U1163" s="208"/>
      <c r="V1163" s="208"/>
      <c r="W1163" s="208"/>
      <c r="X1163" s="209"/>
      <c r="AT1163" s="203" t="s">
        <v>348</v>
      </c>
      <c r="AU1163" s="203" t="s">
        <v>96</v>
      </c>
      <c r="AV1163" s="13" t="s">
        <v>96</v>
      </c>
      <c r="AW1163" s="13" t="s">
        <v>3</v>
      </c>
      <c r="AX1163" s="13" t="s">
        <v>90</v>
      </c>
      <c r="AY1163" s="203" t="s">
        <v>329</v>
      </c>
    </row>
    <row r="1164" spans="1:65" s="2" customFormat="1" ht="37.9" customHeight="1">
      <c r="A1164" s="37"/>
      <c r="B1164" s="153"/>
      <c r="C1164" s="187" t="s">
        <v>2583</v>
      </c>
      <c r="D1164" s="187" t="s">
        <v>331</v>
      </c>
      <c r="E1164" s="188" t="s">
        <v>1356</v>
      </c>
      <c r="F1164" s="189" t="s">
        <v>1357</v>
      </c>
      <c r="G1164" s="190" t="s">
        <v>982</v>
      </c>
      <c r="H1164" s="191">
        <v>46946.8</v>
      </c>
      <c r="I1164" s="192"/>
      <c r="J1164" s="192"/>
      <c r="K1164" s="191">
        <f>ROUND(P1164*H1164,3)</f>
        <v>0</v>
      </c>
      <c r="L1164" s="193"/>
      <c r="M1164" s="38"/>
      <c r="N1164" s="194" t="s">
        <v>1</v>
      </c>
      <c r="O1164" s="195" t="s">
        <v>47</v>
      </c>
      <c r="P1164" s="196">
        <f>I1164+J1164</f>
        <v>0</v>
      </c>
      <c r="Q1164" s="196">
        <f>ROUND(I1164*H1164,3)</f>
        <v>0</v>
      </c>
      <c r="R1164" s="196">
        <f>ROUND(J1164*H1164,3)</f>
        <v>0</v>
      </c>
      <c r="S1164" s="66"/>
      <c r="T1164" s="197">
        <f>S1164*H1164</f>
        <v>0</v>
      </c>
      <c r="U1164" s="197">
        <v>0</v>
      </c>
      <c r="V1164" s="197">
        <f>U1164*H1164</f>
        <v>0</v>
      </c>
      <c r="W1164" s="197">
        <v>0</v>
      </c>
      <c r="X1164" s="198">
        <f>W1164*H1164</f>
        <v>0</v>
      </c>
      <c r="Y1164" s="37"/>
      <c r="Z1164" s="37"/>
      <c r="AA1164" s="37"/>
      <c r="AB1164" s="37"/>
      <c r="AC1164" s="37"/>
      <c r="AD1164" s="37"/>
      <c r="AE1164" s="37"/>
      <c r="AR1164" s="199" t="s">
        <v>821</v>
      </c>
      <c r="AT1164" s="199" t="s">
        <v>331</v>
      </c>
      <c r="AU1164" s="199" t="s">
        <v>96</v>
      </c>
      <c r="AY1164" s="19" t="s">
        <v>329</v>
      </c>
      <c r="BE1164" s="115">
        <f>IF(O1164="základná",K1164,0)</f>
        <v>0</v>
      </c>
      <c r="BF1164" s="115">
        <f>IF(O1164="znížená",K1164,0)</f>
        <v>0</v>
      </c>
      <c r="BG1164" s="115">
        <f>IF(O1164="zákl. prenesená",K1164,0)</f>
        <v>0</v>
      </c>
      <c r="BH1164" s="115">
        <f>IF(O1164="zníž. prenesená",K1164,0)</f>
        <v>0</v>
      </c>
      <c r="BI1164" s="115">
        <f>IF(O1164="nulová",K1164,0)</f>
        <v>0</v>
      </c>
      <c r="BJ1164" s="19" t="s">
        <v>96</v>
      </c>
      <c r="BK1164" s="200">
        <f>ROUND(P1164*H1164,3)</f>
        <v>0</v>
      </c>
      <c r="BL1164" s="19" t="s">
        <v>821</v>
      </c>
      <c r="BM1164" s="199" t="s">
        <v>2584</v>
      </c>
    </row>
    <row r="1165" spans="1:65" s="12" customFormat="1" ht="25.9" customHeight="1">
      <c r="B1165" s="173"/>
      <c r="D1165" s="174" t="s">
        <v>82</v>
      </c>
      <c r="E1165" s="175" t="s">
        <v>304</v>
      </c>
      <c r="F1165" s="175" t="s">
        <v>2585</v>
      </c>
      <c r="I1165" s="176"/>
      <c r="J1165" s="176"/>
      <c r="K1165" s="177">
        <f>BK1165</f>
        <v>0</v>
      </c>
      <c r="M1165" s="173"/>
      <c r="N1165" s="178"/>
      <c r="O1165" s="179"/>
      <c r="P1165" s="179"/>
      <c r="Q1165" s="180">
        <f>Q1166+Q1167+Q1169</f>
        <v>0</v>
      </c>
      <c r="R1165" s="180">
        <f>R1166+R1167+R1169</f>
        <v>0</v>
      </c>
      <c r="S1165" s="179"/>
      <c r="T1165" s="181">
        <f>T1166+T1167+T1169</f>
        <v>0</v>
      </c>
      <c r="U1165" s="179"/>
      <c r="V1165" s="181">
        <f>V1166+V1167+V1169</f>
        <v>0</v>
      </c>
      <c r="W1165" s="179"/>
      <c r="X1165" s="182">
        <f>X1166+X1167+X1169</f>
        <v>0</v>
      </c>
      <c r="AR1165" s="174" t="s">
        <v>350</v>
      </c>
      <c r="AT1165" s="183" t="s">
        <v>82</v>
      </c>
      <c r="AU1165" s="183" t="s">
        <v>83</v>
      </c>
      <c r="AY1165" s="174" t="s">
        <v>329</v>
      </c>
      <c r="BK1165" s="184">
        <f>BK1166+BK1167+BK1169</f>
        <v>0</v>
      </c>
    </row>
    <row r="1166" spans="1:65" s="2" customFormat="1" ht="16.5" customHeight="1">
      <c r="A1166" s="37"/>
      <c r="B1166" s="153"/>
      <c r="C1166" s="187" t="s">
        <v>2586</v>
      </c>
      <c r="D1166" s="187" t="s">
        <v>331</v>
      </c>
      <c r="E1166" s="188" t="s">
        <v>2587</v>
      </c>
      <c r="F1166" s="189" t="s">
        <v>2588</v>
      </c>
      <c r="G1166" s="190" t="s">
        <v>2589</v>
      </c>
      <c r="H1166" s="191">
        <v>1</v>
      </c>
      <c r="I1166" s="192"/>
      <c r="J1166" s="192"/>
      <c r="K1166" s="191">
        <f>ROUND(P1166*H1166,3)</f>
        <v>0</v>
      </c>
      <c r="L1166" s="193"/>
      <c r="M1166" s="38"/>
      <c r="N1166" s="194" t="s">
        <v>1</v>
      </c>
      <c r="O1166" s="195" t="s">
        <v>47</v>
      </c>
      <c r="P1166" s="196">
        <f>I1166+J1166</f>
        <v>0</v>
      </c>
      <c r="Q1166" s="196">
        <f>ROUND(I1166*H1166,3)</f>
        <v>0</v>
      </c>
      <c r="R1166" s="196">
        <f>ROUND(J1166*H1166,3)</f>
        <v>0</v>
      </c>
      <c r="S1166" s="66"/>
      <c r="T1166" s="197">
        <f>S1166*H1166</f>
        <v>0</v>
      </c>
      <c r="U1166" s="197">
        <v>0</v>
      </c>
      <c r="V1166" s="197">
        <f>U1166*H1166</f>
        <v>0</v>
      </c>
      <c r="W1166" s="197">
        <v>0</v>
      </c>
      <c r="X1166" s="198">
        <f>W1166*H1166</f>
        <v>0</v>
      </c>
      <c r="Y1166" s="37"/>
      <c r="Z1166" s="37"/>
      <c r="AA1166" s="37"/>
      <c r="AB1166" s="37"/>
      <c r="AC1166" s="37"/>
      <c r="AD1166" s="37"/>
      <c r="AE1166" s="37"/>
      <c r="AR1166" s="199" t="s">
        <v>2590</v>
      </c>
      <c r="AT1166" s="199" t="s">
        <v>331</v>
      </c>
      <c r="AU1166" s="199" t="s">
        <v>90</v>
      </c>
      <c r="AY1166" s="19" t="s">
        <v>329</v>
      </c>
      <c r="BE1166" s="115">
        <f>IF(O1166="základná",K1166,0)</f>
        <v>0</v>
      </c>
      <c r="BF1166" s="115">
        <f>IF(O1166="znížená",K1166,0)</f>
        <v>0</v>
      </c>
      <c r="BG1166" s="115">
        <f>IF(O1166="zákl. prenesená",K1166,0)</f>
        <v>0</v>
      </c>
      <c r="BH1166" s="115">
        <f>IF(O1166="zníž. prenesená",K1166,0)</f>
        <v>0</v>
      </c>
      <c r="BI1166" s="115">
        <f>IF(O1166="nulová",K1166,0)</f>
        <v>0</v>
      </c>
      <c r="BJ1166" s="19" t="s">
        <v>96</v>
      </c>
      <c r="BK1166" s="200">
        <f>ROUND(P1166*H1166,3)</f>
        <v>0</v>
      </c>
      <c r="BL1166" s="19" t="s">
        <v>2590</v>
      </c>
      <c r="BM1166" s="199" t="s">
        <v>2591</v>
      </c>
    </row>
    <row r="1167" spans="1:65" s="12" customFormat="1" ht="22.9" customHeight="1">
      <c r="B1167" s="173"/>
      <c r="D1167" s="174" t="s">
        <v>82</v>
      </c>
      <c r="E1167" s="185" t="s">
        <v>2592</v>
      </c>
      <c r="F1167" s="185" t="s">
        <v>2593</v>
      </c>
      <c r="I1167" s="176"/>
      <c r="J1167" s="176"/>
      <c r="K1167" s="186">
        <f>BK1167</f>
        <v>0</v>
      </c>
      <c r="M1167" s="173"/>
      <c r="N1167" s="178"/>
      <c r="O1167" s="179"/>
      <c r="P1167" s="179"/>
      <c r="Q1167" s="180">
        <f>Q1168</f>
        <v>0</v>
      </c>
      <c r="R1167" s="180">
        <f>R1168</f>
        <v>0</v>
      </c>
      <c r="S1167" s="179"/>
      <c r="T1167" s="181">
        <f>T1168</f>
        <v>0</v>
      </c>
      <c r="U1167" s="179"/>
      <c r="V1167" s="181">
        <f>V1168</f>
        <v>0</v>
      </c>
      <c r="W1167" s="179"/>
      <c r="X1167" s="182">
        <f>X1168</f>
        <v>0</v>
      </c>
      <c r="AR1167" s="174" t="s">
        <v>350</v>
      </c>
      <c r="AT1167" s="183" t="s">
        <v>82</v>
      </c>
      <c r="AU1167" s="183" t="s">
        <v>90</v>
      </c>
      <c r="AY1167" s="174" t="s">
        <v>329</v>
      </c>
      <c r="BK1167" s="184">
        <f>BK1168</f>
        <v>0</v>
      </c>
    </row>
    <row r="1168" spans="1:65" s="2" customFormat="1" ht="33" customHeight="1">
      <c r="A1168" s="37"/>
      <c r="B1168" s="153"/>
      <c r="C1168" s="187" t="s">
        <v>2594</v>
      </c>
      <c r="D1168" s="187" t="s">
        <v>331</v>
      </c>
      <c r="E1168" s="188" t="s">
        <v>2595</v>
      </c>
      <c r="F1168" s="189" t="s">
        <v>2596</v>
      </c>
      <c r="G1168" s="190" t="s">
        <v>2589</v>
      </c>
      <c r="H1168" s="191">
        <v>1</v>
      </c>
      <c r="I1168" s="192"/>
      <c r="J1168" s="192"/>
      <c r="K1168" s="191">
        <f>ROUND(P1168*H1168,3)</f>
        <v>0</v>
      </c>
      <c r="L1168" s="193"/>
      <c r="M1168" s="38"/>
      <c r="N1168" s="194" t="s">
        <v>1</v>
      </c>
      <c r="O1168" s="195" t="s">
        <v>47</v>
      </c>
      <c r="P1168" s="196">
        <f>I1168+J1168</f>
        <v>0</v>
      </c>
      <c r="Q1168" s="196">
        <f>ROUND(I1168*H1168,3)</f>
        <v>0</v>
      </c>
      <c r="R1168" s="196">
        <f>ROUND(J1168*H1168,3)</f>
        <v>0</v>
      </c>
      <c r="S1168" s="66"/>
      <c r="T1168" s="197">
        <f>S1168*H1168</f>
        <v>0</v>
      </c>
      <c r="U1168" s="197">
        <v>0</v>
      </c>
      <c r="V1168" s="197">
        <f>U1168*H1168</f>
        <v>0</v>
      </c>
      <c r="W1168" s="197">
        <v>0</v>
      </c>
      <c r="X1168" s="198">
        <f>W1168*H1168</f>
        <v>0</v>
      </c>
      <c r="Y1168" s="37"/>
      <c r="Z1168" s="37"/>
      <c r="AA1168" s="37"/>
      <c r="AB1168" s="37"/>
      <c r="AC1168" s="37"/>
      <c r="AD1168" s="37"/>
      <c r="AE1168" s="37"/>
      <c r="AR1168" s="199" t="s">
        <v>2590</v>
      </c>
      <c r="AT1168" s="199" t="s">
        <v>331</v>
      </c>
      <c r="AU1168" s="199" t="s">
        <v>96</v>
      </c>
      <c r="AY1168" s="19" t="s">
        <v>329</v>
      </c>
      <c r="BE1168" s="115">
        <f>IF(O1168="základná",K1168,0)</f>
        <v>0</v>
      </c>
      <c r="BF1168" s="115">
        <f>IF(O1168="znížená",K1168,0)</f>
        <v>0</v>
      </c>
      <c r="BG1168" s="115">
        <f>IF(O1168="zákl. prenesená",K1168,0)</f>
        <v>0</v>
      </c>
      <c r="BH1168" s="115">
        <f>IF(O1168="zníž. prenesená",K1168,0)</f>
        <v>0</v>
      </c>
      <c r="BI1168" s="115">
        <f>IF(O1168="nulová",K1168,0)</f>
        <v>0</v>
      </c>
      <c r="BJ1168" s="19" t="s">
        <v>96</v>
      </c>
      <c r="BK1168" s="200">
        <f>ROUND(P1168*H1168,3)</f>
        <v>0</v>
      </c>
      <c r="BL1168" s="19" t="s">
        <v>2590</v>
      </c>
      <c r="BM1168" s="199" t="s">
        <v>2597</v>
      </c>
    </row>
    <row r="1169" spans="1:65" s="12" customFormat="1" ht="22.9" customHeight="1">
      <c r="B1169" s="173"/>
      <c r="D1169" s="174" t="s">
        <v>82</v>
      </c>
      <c r="E1169" s="185" t="s">
        <v>2598</v>
      </c>
      <c r="F1169" s="185" t="s">
        <v>2599</v>
      </c>
      <c r="I1169" s="176"/>
      <c r="J1169" s="176"/>
      <c r="K1169" s="186">
        <f>BK1169</f>
        <v>0</v>
      </c>
      <c r="M1169" s="173"/>
      <c r="N1169" s="178"/>
      <c r="O1169" s="179"/>
      <c r="P1169" s="179"/>
      <c r="Q1169" s="180">
        <f>Q1170</f>
        <v>0</v>
      </c>
      <c r="R1169" s="180">
        <f>R1170</f>
        <v>0</v>
      </c>
      <c r="S1169" s="179"/>
      <c r="T1169" s="181">
        <f>T1170</f>
        <v>0</v>
      </c>
      <c r="U1169" s="179"/>
      <c r="V1169" s="181">
        <f>V1170</f>
        <v>0</v>
      </c>
      <c r="W1169" s="179"/>
      <c r="X1169" s="182">
        <f>X1170</f>
        <v>0</v>
      </c>
      <c r="AR1169" s="174" t="s">
        <v>350</v>
      </c>
      <c r="AT1169" s="183" t="s">
        <v>82</v>
      </c>
      <c r="AU1169" s="183" t="s">
        <v>90</v>
      </c>
      <c r="AY1169" s="174" t="s">
        <v>329</v>
      </c>
      <c r="BK1169" s="184">
        <f>BK1170</f>
        <v>0</v>
      </c>
    </row>
    <row r="1170" spans="1:65" s="2" customFormat="1" ht="24.2" customHeight="1">
      <c r="A1170" s="37"/>
      <c r="B1170" s="153"/>
      <c r="C1170" s="187" t="s">
        <v>2600</v>
      </c>
      <c r="D1170" s="187" t="s">
        <v>331</v>
      </c>
      <c r="E1170" s="188" t="s">
        <v>2601</v>
      </c>
      <c r="F1170" s="189" t="s">
        <v>2602</v>
      </c>
      <c r="G1170" s="190" t="s">
        <v>2589</v>
      </c>
      <c r="H1170" s="191">
        <v>600</v>
      </c>
      <c r="I1170" s="192"/>
      <c r="J1170" s="192"/>
      <c r="K1170" s="191">
        <f>ROUND(P1170*H1170,3)</f>
        <v>0</v>
      </c>
      <c r="L1170" s="193"/>
      <c r="M1170" s="38"/>
      <c r="N1170" s="242" t="s">
        <v>1</v>
      </c>
      <c r="O1170" s="243" t="s">
        <v>47</v>
      </c>
      <c r="P1170" s="244">
        <f>I1170+J1170</f>
        <v>0</v>
      </c>
      <c r="Q1170" s="244">
        <f>ROUND(I1170*H1170,3)</f>
        <v>0</v>
      </c>
      <c r="R1170" s="244">
        <f>ROUND(J1170*H1170,3)</f>
        <v>0</v>
      </c>
      <c r="S1170" s="245"/>
      <c r="T1170" s="246">
        <f>S1170*H1170</f>
        <v>0</v>
      </c>
      <c r="U1170" s="246">
        <v>0</v>
      </c>
      <c r="V1170" s="246">
        <f>U1170*H1170</f>
        <v>0</v>
      </c>
      <c r="W1170" s="246">
        <v>0</v>
      </c>
      <c r="X1170" s="247">
        <f>W1170*H1170</f>
        <v>0</v>
      </c>
      <c r="Y1170" s="37"/>
      <c r="Z1170" s="37"/>
      <c r="AA1170" s="37"/>
      <c r="AB1170" s="37"/>
      <c r="AC1170" s="37"/>
      <c r="AD1170" s="37"/>
      <c r="AE1170" s="37"/>
      <c r="AR1170" s="199" t="s">
        <v>2590</v>
      </c>
      <c r="AT1170" s="199" t="s">
        <v>331</v>
      </c>
      <c r="AU1170" s="199" t="s">
        <v>96</v>
      </c>
      <c r="AY1170" s="19" t="s">
        <v>329</v>
      </c>
      <c r="BE1170" s="115">
        <f>IF(O1170="základná",K1170,0)</f>
        <v>0</v>
      </c>
      <c r="BF1170" s="115">
        <f>IF(O1170="znížená",K1170,0)</f>
        <v>0</v>
      </c>
      <c r="BG1170" s="115">
        <f>IF(O1170="zákl. prenesená",K1170,0)</f>
        <v>0</v>
      </c>
      <c r="BH1170" s="115">
        <f>IF(O1170="zníž. prenesená",K1170,0)</f>
        <v>0</v>
      </c>
      <c r="BI1170" s="115">
        <f>IF(O1170="nulová",K1170,0)</f>
        <v>0</v>
      </c>
      <c r="BJ1170" s="19" t="s">
        <v>96</v>
      </c>
      <c r="BK1170" s="200">
        <f>ROUND(P1170*H1170,3)</f>
        <v>0</v>
      </c>
      <c r="BL1170" s="19" t="s">
        <v>2590</v>
      </c>
      <c r="BM1170" s="199" t="s">
        <v>2603</v>
      </c>
    </row>
    <row r="1171" spans="1:65" s="2" customFormat="1" ht="6.95" customHeight="1">
      <c r="A1171" s="37"/>
      <c r="B1171" s="55"/>
      <c r="C1171" s="56"/>
      <c r="D1171" s="56"/>
      <c r="E1171" s="56"/>
      <c r="F1171" s="56"/>
      <c r="G1171" s="56"/>
      <c r="H1171" s="56"/>
      <c r="I1171" s="56"/>
      <c r="J1171" s="56"/>
      <c r="K1171" s="56"/>
      <c r="L1171" s="56"/>
      <c r="M1171" s="38"/>
      <c r="N1171" s="37"/>
      <c r="P1171" s="37"/>
      <c r="Q1171" s="37"/>
      <c r="R1171" s="37"/>
      <c r="S1171" s="37"/>
      <c r="T1171" s="37"/>
      <c r="U1171" s="37"/>
      <c r="V1171" s="37"/>
      <c r="W1171" s="37"/>
      <c r="X1171" s="37"/>
      <c r="Y1171" s="37"/>
      <c r="Z1171" s="37"/>
      <c r="AA1171" s="37"/>
      <c r="AB1171" s="37"/>
      <c r="AC1171" s="37"/>
      <c r="AD1171" s="37"/>
      <c r="AE1171" s="37"/>
    </row>
  </sheetData>
  <autoFilter ref="C159:L1170" xr:uid="{00000000-0009-0000-0000-000002000000}"/>
  <mergeCells count="17">
    <mergeCell ref="E152:H152"/>
    <mergeCell ref="M2:Z2"/>
    <mergeCell ref="D134:F134"/>
    <mergeCell ref="D135:F135"/>
    <mergeCell ref="D136:F136"/>
    <mergeCell ref="E148:H148"/>
    <mergeCell ref="E150:H150"/>
    <mergeCell ref="E85:H85"/>
    <mergeCell ref="E87:H87"/>
    <mergeCell ref="E89:H89"/>
    <mergeCell ref="D132:F132"/>
    <mergeCell ref="D133:F13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BM23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200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272</v>
      </c>
      <c r="M8" s="22"/>
    </row>
    <row r="9" spans="1:46" s="1" customFormat="1" ht="16.5" customHeight="1">
      <c r="B9" s="22"/>
      <c r="E9" s="324" t="s">
        <v>6454</v>
      </c>
      <c r="F9" s="275"/>
      <c r="G9" s="275"/>
      <c r="H9" s="275"/>
      <c r="M9" s="22"/>
    </row>
    <row r="10" spans="1:46" s="1" customFormat="1" ht="12" customHeight="1">
      <c r="B10" s="22"/>
      <c r="D10" s="29" t="s">
        <v>274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7728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6456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7901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21. 4. 2022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276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261</v>
      </c>
      <c r="E37" s="37"/>
      <c r="F37" s="37"/>
      <c r="G37" s="37"/>
      <c r="H37" s="37"/>
      <c r="I37" s="37"/>
      <c r="J37" s="37"/>
      <c r="K37" s="35">
        <f>K114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ROUND((SUM(BE114:BE121) + SUM(BE145:BE230)),  2)</f>
        <v>0</v>
      </c>
      <c r="G41" s="130"/>
      <c r="H41" s="130"/>
      <c r="I41" s="131">
        <v>0.2</v>
      </c>
      <c r="J41" s="130"/>
      <c r="K41" s="129">
        <f>ROUND(((SUM(BE114:BE121) + SUM(BE145:BE230))*I41),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ROUND((SUM(BF114:BF121) + SUM(BF145:BF230)),  2)</f>
        <v>0</v>
      </c>
      <c r="G42" s="130"/>
      <c r="H42" s="130"/>
      <c r="I42" s="131">
        <v>0.2</v>
      </c>
      <c r="J42" s="130"/>
      <c r="K42" s="129">
        <f>ROUND(((SUM(BF114:BF121) + SUM(BF145:BF230))*I42),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ROUND((SUM(BG114:BG121) + SUM(BG145:BG230)),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ROUND((SUM(BH114:BH121) + SUM(BH145:BH230)),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ROUND((SUM(BI114:BI121) + SUM(BI145:BI230)),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1" customFormat="1" ht="16.5" customHeight="1">
      <c r="B87" s="22"/>
      <c r="E87" s="324" t="s">
        <v>6454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274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7728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6456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05.03.02 - Splašková kanalizačná prípojka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21. 4. 2022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9.25" customHeight="1">
      <c r="A98" s="37"/>
      <c r="B98" s="38"/>
      <c r="C98" s="140" t="s">
        <v>278</v>
      </c>
      <c r="D98" s="119"/>
      <c r="E98" s="119"/>
      <c r="F98" s="119"/>
      <c r="G98" s="119"/>
      <c r="H98" s="119"/>
      <c r="I98" s="141" t="s">
        <v>279</v>
      </c>
      <c r="J98" s="141" t="s">
        <v>280</v>
      </c>
      <c r="K98" s="141" t="s">
        <v>281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47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47" s="2" customFormat="1" ht="22.9" customHeight="1">
      <c r="A100" s="37"/>
      <c r="B100" s="38"/>
      <c r="C100" s="142" t="s">
        <v>282</v>
      </c>
      <c r="D100" s="37"/>
      <c r="E100" s="37"/>
      <c r="F100" s="37"/>
      <c r="G100" s="37"/>
      <c r="H100" s="37"/>
      <c r="I100" s="79">
        <f t="shared" ref="I100:J102" si="0">Q145</f>
        <v>0</v>
      </c>
      <c r="J100" s="79">
        <f t="shared" si="0"/>
        <v>0</v>
      </c>
      <c r="K100" s="79">
        <f>K145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283</v>
      </c>
    </row>
    <row r="101" spans="1:47" s="9" customFormat="1" ht="24.95" customHeight="1">
      <c r="B101" s="143"/>
      <c r="D101" s="144" t="s">
        <v>7902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K146</f>
        <v>0</v>
      </c>
      <c r="M101" s="143"/>
    </row>
    <row r="102" spans="1:47" s="10" customFormat="1" ht="19.899999999999999" customHeight="1">
      <c r="B102" s="147"/>
      <c r="D102" s="148" t="s">
        <v>7731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K147</f>
        <v>0</v>
      </c>
      <c r="M102" s="147"/>
    </row>
    <row r="103" spans="1:47" s="10" customFormat="1" ht="19.899999999999999" customHeight="1">
      <c r="B103" s="147"/>
      <c r="D103" s="148" t="s">
        <v>7732</v>
      </c>
      <c r="E103" s="149"/>
      <c r="F103" s="149"/>
      <c r="G103" s="149"/>
      <c r="H103" s="149"/>
      <c r="I103" s="150">
        <f>Q182</f>
        <v>0</v>
      </c>
      <c r="J103" s="150">
        <f>R182</f>
        <v>0</v>
      </c>
      <c r="K103" s="150">
        <f>K182</f>
        <v>0</v>
      </c>
      <c r="M103" s="147"/>
    </row>
    <row r="104" spans="1:47" s="10" customFormat="1" ht="19.899999999999999" customHeight="1">
      <c r="B104" s="147"/>
      <c r="D104" s="148" t="s">
        <v>7733</v>
      </c>
      <c r="E104" s="149"/>
      <c r="F104" s="149"/>
      <c r="G104" s="149"/>
      <c r="H104" s="149"/>
      <c r="I104" s="150">
        <f>Q186</f>
        <v>0</v>
      </c>
      <c r="J104" s="150">
        <f>R186</f>
        <v>0</v>
      </c>
      <c r="K104" s="150">
        <f>K186</f>
        <v>0</v>
      </c>
      <c r="M104" s="147"/>
    </row>
    <row r="105" spans="1:47" s="10" customFormat="1" ht="19.899999999999999" customHeight="1">
      <c r="B105" s="147"/>
      <c r="D105" s="148" t="s">
        <v>7734</v>
      </c>
      <c r="E105" s="149"/>
      <c r="F105" s="149"/>
      <c r="G105" s="149"/>
      <c r="H105" s="149"/>
      <c r="I105" s="150">
        <f>Q197</f>
        <v>0</v>
      </c>
      <c r="J105" s="150">
        <f>R197</f>
        <v>0</v>
      </c>
      <c r="K105" s="150">
        <f>K197</f>
        <v>0</v>
      </c>
      <c r="M105" s="147"/>
    </row>
    <row r="106" spans="1:47" s="9" customFormat="1" ht="24.95" customHeight="1">
      <c r="B106" s="143"/>
      <c r="D106" s="144" t="s">
        <v>7903</v>
      </c>
      <c r="E106" s="145"/>
      <c r="F106" s="145"/>
      <c r="G106" s="145"/>
      <c r="H106" s="145"/>
      <c r="I106" s="146">
        <f>Q199</f>
        <v>0</v>
      </c>
      <c r="J106" s="146">
        <f>R199</f>
        <v>0</v>
      </c>
      <c r="K106" s="146">
        <f>K199</f>
        <v>0</v>
      </c>
      <c r="M106" s="143"/>
    </row>
    <row r="107" spans="1:47" s="10" customFormat="1" ht="19.899999999999999" customHeight="1">
      <c r="B107" s="147"/>
      <c r="D107" s="148" t="s">
        <v>7736</v>
      </c>
      <c r="E107" s="149"/>
      <c r="F107" s="149"/>
      <c r="G107" s="149"/>
      <c r="H107" s="149"/>
      <c r="I107" s="150">
        <f>Q200</f>
        <v>0</v>
      </c>
      <c r="J107" s="150">
        <f>R200</f>
        <v>0</v>
      </c>
      <c r="K107" s="150">
        <f>K200</f>
        <v>0</v>
      </c>
      <c r="M107" s="147"/>
    </row>
    <row r="108" spans="1:47" s="10" customFormat="1" ht="19.899999999999999" customHeight="1">
      <c r="B108" s="147"/>
      <c r="D108" s="148" t="s">
        <v>7737</v>
      </c>
      <c r="E108" s="149"/>
      <c r="F108" s="149"/>
      <c r="G108" s="149"/>
      <c r="H108" s="149"/>
      <c r="I108" s="150">
        <f>Q205</f>
        <v>0</v>
      </c>
      <c r="J108" s="150">
        <f>R205</f>
        <v>0</v>
      </c>
      <c r="K108" s="150">
        <f>K205</f>
        <v>0</v>
      </c>
      <c r="M108" s="147"/>
    </row>
    <row r="109" spans="1:47" s="9" customFormat="1" ht="24.95" customHeight="1">
      <c r="B109" s="143"/>
      <c r="D109" s="144" t="s">
        <v>7904</v>
      </c>
      <c r="E109" s="145"/>
      <c r="F109" s="145"/>
      <c r="G109" s="145"/>
      <c r="H109" s="145"/>
      <c r="I109" s="146">
        <f>Q216</f>
        <v>0</v>
      </c>
      <c r="J109" s="146">
        <f>R216</f>
        <v>0</v>
      </c>
      <c r="K109" s="146">
        <f>K216</f>
        <v>0</v>
      </c>
      <c r="M109" s="143"/>
    </row>
    <row r="110" spans="1:47" s="10" customFormat="1" ht="19.899999999999999" customHeight="1">
      <c r="B110" s="147"/>
      <c r="D110" s="148" t="s">
        <v>7736</v>
      </c>
      <c r="E110" s="149"/>
      <c r="F110" s="149"/>
      <c r="G110" s="149"/>
      <c r="H110" s="149"/>
      <c r="I110" s="150">
        <f>Q217</f>
        <v>0</v>
      </c>
      <c r="J110" s="150">
        <f>R217</f>
        <v>0</v>
      </c>
      <c r="K110" s="150">
        <f>K217</f>
        <v>0</v>
      </c>
      <c r="M110" s="147"/>
    </row>
    <row r="111" spans="1:47" s="10" customFormat="1" ht="19.899999999999999" customHeight="1">
      <c r="B111" s="147"/>
      <c r="D111" s="148" t="s">
        <v>7737</v>
      </c>
      <c r="E111" s="149"/>
      <c r="F111" s="149"/>
      <c r="G111" s="149"/>
      <c r="H111" s="149"/>
      <c r="I111" s="150">
        <f>Q221</f>
        <v>0</v>
      </c>
      <c r="J111" s="150">
        <f>R221</f>
        <v>0</v>
      </c>
      <c r="K111" s="150">
        <f>K221</f>
        <v>0</v>
      </c>
      <c r="M111" s="147"/>
    </row>
    <row r="112" spans="1:47" s="2" customFormat="1" ht="21.75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6.95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29.25" customHeight="1">
      <c r="A114" s="37"/>
      <c r="B114" s="38"/>
      <c r="C114" s="142" t="s">
        <v>302</v>
      </c>
      <c r="D114" s="37"/>
      <c r="E114" s="37"/>
      <c r="F114" s="37"/>
      <c r="G114" s="37"/>
      <c r="H114" s="37"/>
      <c r="I114" s="37"/>
      <c r="J114" s="37"/>
      <c r="K114" s="151">
        <f>ROUND(K115 + K116 + K117 + K118 + K119 + K120,2)</f>
        <v>0</v>
      </c>
      <c r="L114" s="37"/>
      <c r="M114" s="50"/>
      <c r="O114" s="152" t="s">
        <v>45</v>
      </c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18" customHeight="1">
      <c r="A115" s="37"/>
      <c r="B115" s="153"/>
      <c r="C115" s="154"/>
      <c r="D115" s="323" t="s">
        <v>303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304</v>
      </c>
      <c r="AZ115" s="157"/>
      <c r="BA115" s="157"/>
      <c r="BB115" s="157"/>
      <c r="BC115" s="157"/>
      <c r="BD115" s="157"/>
      <c r="BE115" s="160">
        <f t="shared" ref="BE115:BE120" si="1">IF(O115="základná",K115,0)</f>
        <v>0</v>
      </c>
      <c r="BF115" s="160">
        <f t="shared" ref="BF115:BF120" si="2">IF(O115="znížená",K115,0)</f>
        <v>0</v>
      </c>
      <c r="BG115" s="160">
        <f t="shared" ref="BG115:BG120" si="3">IF(O115="zákl. prenesená",K115,0)</f>
        <v>0</v>
      </c>
      <c r="BH115" s="160">
        <f t="shared" ref="BH115:BH120" si="4">IF(O115="zníž. prenesená",K115,0)</f>
        <v>0</v>
      </c>
      <c r="BI115" s="160">
        <f t="shared" ref="BI115:BI120" si="5">IF(O115="nulová",K115,0)</f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305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304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323" t="s">
        <v>306</v>
      </c>
      <c r="E117" s="328"/>
      <c r="F117" s="328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304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323" t="s">
        <v>307</v>
      </c>
      <c r="E118" s="328"/>
      <c r="F118" s="328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304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323" t="s">
        <v>308</v>
      </c>
      <c r="E119" s="328"/>
      <c r="F119" s="328"/>
      <c r="G119" s="154"/>
      <c r="H119" s="154"/>
      <c r="I119" s="154"/>
      <c r="J119" s="154"/>
      <c r="K119" s="112"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304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 ht="18" customHeight="1">
      <c r="A120" s="37"/>
      <c r="B120" s="153"/>
      <c r="C120" s="154"/>
      <c r="D120" s="155" t="s">
        <v>309</v>
      </c>
      <c r="E120" s="154"/>
      <c r="F120" s="154"/>
      <c r="G120" s="154"/>
      <c r="H120" s="154"/>
      <c r="I120" s="154"/>
      <c r="J120" s="154"/>
      <c r="K120" s="112">
        <f>ROUND(K34*T120,2)</f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310</v>
      </c>
      <c r="AZ120" s="157"/>
      <c r="BA120" s="157"/>
      <c r="BB120" s="157"/>
      <c r="BC120" s="157"/>
      <c r="BD120" s="157"/>
      <c r="BE120" s="160">
        <f t="shared" si="1"/>
        <v>0</v>
      </c>
      <c r="BF120" s="160">
        <f t="shared" si="2"/>
        <v>0</v>
      </c>
      <c r="BG120" s="160">
        <f t="shared" si="3"/>
        <v>0</v>
      </c>
      <c r="BH120" s="160">
        <f t="shared" si="4"/>
        <v>0</v>
      </c>
      <c r="BI120" s="160">
        <f t="shared" si="5"/>
        <v>0</v>
      </c>
      <c r="BJ120" s="159" t="s">
        <v>96</v>
      </c>
      <c r="BK120" s="157"/>
      <c r="BL120" s="157"/>
      <c r="BM120" s="157"/>
    </row>
    <row r="121" spans="1:65" s="2" customFormat="1" ht="11.25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9.25" customHeight="1">
      <c r="A122" s="37"/>
      <c r="B122" s="38"/>
      <c r="C122" s="118" t="s">
        <v>266</v>
      </c>
      <c r="D122" s="119"/>
      <c r="E122" s="119"/>
      <c r="F122" s="119"/>
      <c r="G122" s="119"/>
      <c r="H122" s="119"/>
      <c r="I122" s="119"/>
      <c r="J122" s="119"/>
      <c r="K122" s="120">
        <f>ROUND(K100+K114,2)</f>
        <v>0</v>
      </c>
      <c r="L122" s="119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55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7" spans="1:65" s="2" customFormat="1" ht="6.95" customHeight="1">
      <c r="A127" s="37"/>
      <c r="B127" s="57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24.95" customHeight="1">
      <c r="A128" s="37"/>
      <c r="B128" s="38"/>
      <c r="C128" s="23" t="s">
        <v>311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31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31" s="2" customFormat="1" ht="12" customHeight="1">
      <c r="A130" s="37"/>
      <c r="B130" s="38"/>
      <c r="C130" s="29" t="s">
        <v>15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31" s="2" customFormat="1" ht="16.5" customHeight="1">
      <c r="A131" s="37"/>
      <c r="B131" s="38"/>
      <c r="C131" s="37"/>
      <c r="D131" s="37"/>
      <c r="E131" s="324" t="str">
        <f>E7</f>
        <v>Krytá plaváreň Lučenec</v>
      </c>
      <c r="F131" s="325"/>
      <c r="G131" s="325"/>
      <c r="H131" s="325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31" s="1" customFormat="1" ht="12" customHeight="1">
      <c r="B132" s="22"/>
      <c r="C132" s="29" t="s">
        <v>272</v>
      </c>
      <c r="M132" s="22"/>
    </row>
    <row r="133" spans="1:31" s="1" customFormat="1" ht="16.5" customHeight="1">
      <c r="B133" s="22"/>
      <c r="E133" s="324" t="s">
        <v>6454</v>
      </c>
      <c r="F133" s="275"/>
      <c r="G133" s="275"/>
      <c r="H133" s="275"/>
      <c r="M133" s="22"/>
    </row>
    <row r="134" spans="1:31" s="1" customFormat="1" ht="12" customHeight="1">
      <c r="B134" s="22"/>
      <c r="C134" s="29" t="s">
        <v>274</v>
      </c>
      <c r="M134" s="22"/>
    </row>
    <row r="135" spans="1:31" s="2" customFormat="1" ht="16.5" customHeight="1">
      <c r="A135" s="37"/>
      <c r="B135" s="38"/>
      <c r="C135" s="37"/>
      <c r="D135" s="37"/>
      <c r="E135" s="329" t="s">
        <v>7728</v>
      </c>
      <c r="F135" s="326"/>
      <c r="G135" s="326"/>
      <c r="H135" s="326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12" customHeight="1">
      <c r="A136" s="37"/>
      <c r="B136" s="38"/>
      <c r="C136" s="29" t="s">
        <v>6456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2" customFormat="1" ht="16.5" customHeight="1">
      <c r="A137" s="37"/>
      <c r="B137" s="38"/>
      <c r="C137" s="37"/>
      <c r="D137" s="37"/>
      <c r="E137" s="305" t="str">
        <f>E13</f>
        <v>05.03.02 - Splašková kanalizačná prípojka</v>
      </c>
      <c r="F137" s="326"/>
      <c r="G137" s="326"/>
      <c r="H137" s="326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31" s="2" customFormat="1" ht="6.9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2" customFormat="1" ht="12" customHeight="1">
      <c r="A139" s="37"/>
      <c r="B139" s="38"/>
      <c r="C139" s="29" t="s">
        <v>19</v>
      </c>
      <c r="D139" s="37"/>
      <c r="E139" s="37"/>
      <c r="F139" s="27" t="str">
        <f>F16</f>
        <v>ul. Športová, Lučenec</v>
      </c>
      <c r="G139" s="37"/>
      <c r="H139" s="37"/>
      <c r="I139" s="29" t="s">
        <v>21</v>
      </c>
      <c r="J139" s="63" t="str">
        <f>IF(J16="","",J16)</f>
        <v>21. 4. 2022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31" s="2" customFormat="1" ht="6.9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15.2" customHeight="1">
      <c r="A141" s="37"/>
      <c r="B141" s="38"/>
      <c r="C141" s="29" t="s">
        <v>23</v>
      </c>
      <c r="D141" s="37"/>
      <c r="E141" s="37"/>
      <c r="F141" s="27" t="str">
        <f>E19</f>
        <v>Mesto Lučenec</v>
      </c>
      <c r="G141" s="37"/>
      <c r="H141" s="37"/>
      <c r="I141" s="29" t="s">
        <v>29</v>
      </c>
      <c r="J141" s="32" t="str">
        <f>E25</f>
        <v>Aproving, s.r.o.</v>
      </c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5.2" customHeight="1">
      <c r="A142" s="37"/>
      <c r="B142" s="38"/>
      <c r="C142" s="29" t="s">
        <v>27</v>
      </c>
      <c r="D142" s="37"/>
      <c r="E142" s="37"/>
      <c r="F142" s="27" t="str">
        <f>IF(E22="","",E22)</f>
        <v>Vyplň údaj</v>
      </c>
      <c r="G142" s="37"/>
      <c r="H142" s="37"/>
      <c r="I142" s="29" t="s">
        <v>34</v>
      </c>
      <c r="J142" s="32" t="str">
        <f>E28</f>
        <v xml:space="preserve"> </v>
      </c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10.3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11" customFormat="1" ht="29.25" customHeight="1">
      <c r="A144" s="161"/>
      <c r="B144" s="162"/>
      <c r="C144" s="163" t="s">
        <v>312</v>
      </c>
      <c r="D144" s="164" t="s">
        <v>66</v>
      </c>
      <c r="E144" s="164" t="s">
        <v>62</v>
      </c>
      <c r="F144" s="164" t="s">
        <v>63</v>
      </c>
      <c r="G144" s="164" t="s">
        <v>313</v>
      </c>
      <c r="H144" s="164" t="s">
        <v>314</v>
      </c>
      <c r="I144" s="164" t="s">
        <v>315</v>
      </c>
      <c r="J144" s="164" t="s">
        <v>316</v>
      </c>
      <c r="K144" s="165" t="s">
        <v>281</v>
      </c>
      <c r="L144" s="166" t="s">
        <v>317</v>
      </c>
      <c r="M144" s="167"/>
      <c r="N144" s="70" t="s">
        <v>1</v>
      </c>
      <c r="O144" s="71" t="s">
        <v>45</v>
      </c>
      <c r="P144" s="71" t="s">
        <v>318</v>
      </c>
      <c r="Q144" s="71" t="s">
        <v>319</v>
      </c>
      <c r="R144" s="71" t="s">
        <v>320</v>
      </c>
      <c r="S144" s="71" t="s">
        <v>321</v>
      </c>
      <c r="T144" s="71" t="s">
        <v>322</v>
      </c>
      <c r="U144" s="71" t="s">
        <v>323</v>
      </c>
      <c r="V144" s="71" t="s">
        <v>324</v>
      </c>
      <c r="W144" s="71" t="s">
        <v>325</v>
      </c>
      <c r="X144" s="72" t="s">
        <v>326</v>
      </c>
      <c r="Y144" s="161"/>
      <c r="Z144" s="161"/>
      <c r="AA144" s="161"/>
      <c r="AB144" s="161"/>
      <c r="AC144" s="161"/>
      <c r="AD144" s="161"/>
      <c r="AE144" s="161"/>
    </row>
    <row r="145" spans="1:65" s="2" customFormat="1" ht="22.9" customHeight="1">
      <c r="A145" s="37"/>
      <c r="B145" s="38"/>
      <c r="C145" s="77" t="s">
        <v>276</v>
      </c>
      <c r="D145" s="37"/>
      <c r="E145" s="37"/>
      <c r="F145" s="37"/>
      <c r="G145" s="37"/>
      <c r="H145" s="37"/>
      <c r="I145" s="37"/>
      <c r="J145" s="37"/>
      <c r="K145" s="168">
        <f>BK145</f>
        <v>0</v>
      </c>
      <c r="L145" s="37"/>
      <c r="M145" s="38"/>
      <c r="N145" s="73"/>
      <c r="O145" s="64"/>
      <c r="P145" s="74"/>
      <c r="Q145" s="169">
        <f>Q146+Q199+Q216</f>
        <v>0</v>
      </c>
      <c r="R145" s="169">
        <f>R146+R199+R216</f>
        <v>0</v>
      </c>
      <c r="S145" s="74"/>
      <c r="T145" s="170">
        <f>T146+T199+T216</f>
        <v>0</v>
      </c>
      <c r="U145" s="74"/>
      <c r="V145" s="170">
        <f>V146+V199+V216</f>
        <v>135.58970404000002</v>
      </c>
      <c r="W145" s="74"/>
      <c r="X145" s="171">
        <f>X146+X199+X216</f>
        <v>0</v>
      </c>
      <c r="Y145" s="37"/>
      <c r="Z145" s="37"/>
      <c r="AA145" s="37"/>
      <c r="AB145" s="37"/>
      <c r="AC145" s="37"/>
      <c r="AD145" s="37"/>
      <c r="AE145" s="37"/>
      <c r="AT145" s="19" t="s">
        <v>82</v>
      </c>
      <c r="AU145" s="19" t="s">
        <v>283</v>
      </c>
      <c r="BK145" s="172">
        <f>BK146+BK199+BK216</f>
        <v>0</v>
      </c>
    </row>
    <row r="146" spans="1:65" s="12" customFormat="1" ht="25.9" customHeight="1">
      <c r="B146" s="173"/>
      <c r="D146" s="174" t="s">
        <v>82</v>
      </c>
      <c r="E146" s="175" t="s">
        <v>5912</v>
      </c>
      <c r="F146" s="175" t="s">
        <v>7905</v>
      </c>
      <c r="I146" s="176"/>
      <c r="J146" s="176"/>
      <c r="K146" s="177">
        <f>BK146</f>
        <v>0</v>
      </c>
      <c r="M146" s="173"/>
      <c r="N146" s="178"/>
      <c r="O146" s="179"/>
      <c r="P146" s="179"/>
      <c r="Q146" s="180">
        <f>Q147+Q182+Q186+Q197</f>
        <v>0</v>
      </c>
      <c r="R146" s="180">
        <f>R147+R182+R186+R197</f>
        <v>0</v>
      </c>
      <c r="S146" s="179"/>
      <c r="T146" s="181">
        <f>T147+T182+T186+T197</f>
        <v>0</v>
      </c>
      <c r="U146" s="179"/>
      <c r="V146" s="181">
        <f>V147+V182+V186+V197</f>
        <v>123.0703752</v>
      </c>
      <c r="W146" s="179"/>
      <c r="X146" s="182">
        <f>X147+X182+X186+X197</f>
        <v>0</v>
      </c>
      <c r="AR146" s="174" t="s">
        <v>90</v>
      </c>
      <c r="AT146" s="183" t="s">
        <v>82</v>
      </c>
      <c r="AU146" s="183" t="s">
        <v>83</v>
      </c>
      <c r="AY146" s="174" t="s">
        <v>329</v>
      </c>
      <c r="BK146" s="184">
        <f>BK147+BK182+BK186+BK197</f>
        <v>0</v>
      </c>
    </row>
    <row r="147" spans="1:65" s="12" customFormat="1" ht="22.9" customHeight="1">
      <c r="B147" s="173"/>
      <c r="D147" s="174" t="s">
        <v>82</v>
      </c>
      <c r="E147" s="185" t="s">
        <v>5943</v>
      </c>
      <c r="F147" s="185" t="s">
        <v>7739</v>
      </c>
      <c r="I147" s="176"/>
      <c r="J147" s="176"/>
      <c r="K147" s="186">
        <f>BK147</f>
        <v>0</v>
      </c>
      <c r="M147" s="173"/>
      <c r="N147" s="178"/>
      <c r="O147" s="179"/>
      <c r="P147" s="179"/>
      <c r="Q147" s="180">
        <f>SUM(Q148:Q181)</f>
        <v>0</v>
      </c>
      <c r="R147" s="180">
        <f>SUM(R148:R181)</f>
        <v>0</v>
      </c>
      <c r="S147" s="179"/>
      <c r="T147" s="181">
        <f>SUM(T148:T181)</f>
        <v>0</v>
      </c>
      <c r="U147" s="179"/>
      <c r="V147" s="181">
        <f>SUM(V148:V181)</f>
        <v>101.86513910000001</v>
      </c>
      <c r="W147" s="179"/>
      <c r="X147" s="182">
        <f>SUM(X148:X181)</f>
        <v>0</v>
      </c>
      <c r="AR147" s="174" t="s">
        <v>90</v>
      </c>
      <c r="AT147" s="183" t="s">
        <v>82</v>
      </c>
      <c r="AU147" s="183" t="s">
        <v>90</v>
      </c>
      <c r="AY147" s="174" t="s">
        <v>329</v>
      </c>
      <c r="BK147" s="184">
        <f>SUM(BK148:BK181)</f>
        <v>0</v>
      </c>
    </row>
    <row r="148" spans="1:65" s="2" customFormat="1" ht="21.75" customHeight="1">
      <c r="A148" s="37"/>
      <c r="B148" s="153"/>
      <c r="C148" s="187" t="s">
        <v>90</v>
      </c>
      <c r="D148" s="187" t="s">
        <v>331</v>
      </c>
      <c r="E148" s="188" t="s">
        <v>7740</v>
      </c>
      <c r="F148" s="189" t="s">
        <v>7741</v>
      </c>
      <c r="G148" s="190" t="s">
        <v>362</v>
      </c>
      <c r="H148" s="191">
        <v>38.350999999999999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335</v>
      </c>
      <c r="AT148" s="199" t="s">
        <v>331</v>
      </c>
      <c r="AU148" s="199" t="s">
        <v>96</v>
      </c>
      <c r="AY148" s="19" t="s">
        <v>329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335</v>
      </c>
      <c r="BM148" s="199" t="s">
        <v>96</v>
      </c>
    </row>
    <row r="149" spans="1:65" s="13" customFormat="1" ht="11.25">
      <c r="B149" s="201"/>
      <c r="D149" s="202" t="s">
        <v>348</v>
      </c>
      <c r="E149" s="203" t="s">
        <v>1</v>
      </c>
      <c r="F149" s="204" t="s">
        <v>7906</v>
      </c>
      <c r="H149" s="205">
        <v>15.898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348</v>
      </c>
      <c r="AU149" s="203" t="s">
        <v>96</v>
      </c>
      <c r="AV149" s="13" t="s">
        <v>96</v>
      </c>
      <c r="AW149" s="13" t="s">
        <v>4</v>
      </c>
      <c r="AX149" s="13" t="s">
        <v>83</v>
      </c>
      <c r="AY149" s="203" t="s">
        <v>329</v>
      </c>
    </row>
    <row r="150" spans="1:65" s="13" customFormat="1" ht="11.25">
      <c r="B150" s="201"/>
      <c r="D150" s="202" t="s">
        <v>348</v>
      </c>
      <c r="E150" s="203" t="s">
        <v>1</v>
      </c>
      <c r="F150" s="204" t="s">
        <v>7907</v>
      </c>
      <c r="H150" s="205">
        <v>22.452999999999999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348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329</v>
      </c>
    </row>
    <row r="151" spans="1:65" s="15" customFormat="1" ht="11.25">
      <c r="B151" s="217"/>
      <c r="D151" s="202" t="s">
        <v>348</v>
      </c>
      <c r="E151" s="218" t="s">
        <v>1</v>
      </c>
      <c r="F151" s="219" t="s">
        <v>380</v>
      </c>
      <c r="H151" s="220">
        <v>38.350999999999999</v>
      </c>
      <c r="I151" s="221"/>
      <c r="J151" s="221"/>
      <c r="M151" s="217"/>
      <c r="N151" s="222"/>
      <c r="O151" s="223"/>
      <c r="P151" s="223"/>
      <c r="Q151" s="223"/>
      <c r="R151" s="223"/>
      <c r="S151" s="223"/>
      <c r="T151" s="223"/>
      <c r="U151" s="223"/>
      <c r="V151" s="223"/>
      <c r="W151" s="223"/>
      <c r="X151" s="224"/>
      <c r="AT151" s="218" t="s">
        <v>348</v>
      </c>
      <c r="AU151" s="218" t="s">
        <v>96</v>
      </c>
      <c r="AV151" s="15" t="s">
        <v>335</v>
      </c>
      <c r="AW151" s="15" t="s">
        <v>4</v>
      </c>
      <c r="AX151" s="15" t="s">
        <v>90</v>
      </c>
      <c r="AY151" s="218" t="s">
        <v>329</v>
      </c>
    </row>
    <row r="152" spans="1:65" s="2" customFormat="1" ht="16.5" customHeight="1">
      <c r="A152" s="37"/>
      <c r="B152" s="153"/>
      <c r="C152" s="187" t="s">
        <v>96</v>
      </c>
      <c r="D152" s="187" t="s">
        <v>331</v>
      </c>
      <c r="E152" s="188" t="s">
        <v>7743</v>
      </c>
      <c r="F152" s="189" t="s">
        <v>7744</v>
      </c>
      <c r="G152" s="190" t="s">
        <v>1602</v>
      </c>
      <c r="H152" s="192"/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335</v>
      </c>
      <c r="AT152" s="199" t="s">
        <v>331</v>
      </c>
      <c r="AU152" s="199" t="s">
        <v>96</v>
      </c>
      <c r="AY152" s="19" t="s">
        <v>329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335</v>
      </c>
      <c r="BM152" s="199" t="s">
        <v>335</v>
      </c>
    </row>
    <row r="153" spans="1:65" s="2" customFormat="1" ht="21.75" customHeight="1">
      <c r="A153" s="37"/>
      <c r="B153" s="153"/>
      <c r="C153" s="187" t="s">
        <v>178</v>
      </c>
      <c r="D153" s="187" t="s">
        <v>331</v>
      </c>
      <c r="E153" s="188" t="s">
        <v>7745</v>
      </c>
      <c r="F153" s="189" t="s">
        <v>7746</v>
      </c>
      <c r="G153" s="190" t="s">
        <v>362</v>
      </c>
      <c r="H153" s="191">
        <v>118.875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335</v>
      </c>
      <c r="AT153" s="199" t="s">
        <v>331</v>
      </c>
      <c r="AU153" s="199" t="s">
        <v>96</v>
      </c>
      <c r="AY153" s="19" t="s">
        <v>329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335</v>
      </c>
      <c r="BM153" s="199" t="s">
        <v>355</v>
      </c>
    </row>
    <row r="154" spans="1:65" s="13" customFormat="1" ht="22.5">
      <c r="B154" s="201"/>
      <c r="D154" s="202" t="s">
        <v>348</v>
      </c>
      <c r="E154" s="203" t="s">
        <v>1</v>
      </c>
      <c r="F154" s="204" t="s">
        <v>7908</v>
      </c>
      <c r="H154" s="205">
        <v>118.875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348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329</v>
      </c>
    </row>
    <row r="155" spans="1:65" s="15" customFormat="1" ht="11.25">
      <c r="B155" s="217"/>
      <c r="D155" s="202" t="s">
        <v>348</v>
      </c>
      <c r="E155" s="218" t="s">
        <v>1</v>
      </c>
      <c r="F155" s="219" t="s">
        <v>380</v>
      </c>
      <c r="H155" s="220">
        <v>118.875</v>
      </c>
      <c r="I155" s="221"/>
      <c r="J155" s="221"/>
      <c r="M155" s="217"/>
      <c r="N155" s="222"/>
      <c r="O155" s="223"/>
      <c r="P155" s="223"/>
      <c r="Q155" s="223"/>
      <c r="R155" s="223"/>
      <c r="S155" s="223"/>
      <c r="T155" s="223"/>
      <c r="U155" s="223"/>
      <c r="V155" s="223"/>
      <c r="W155" s="223"/>
      <c r="X155" s="224"/>
      <c r="AT155" s="218" t="s">
        <v>348</v>
      </c>
      <c r="AU155" s="218" t="s">
        <v>96</v>
      </c>
      <c r="AV155" s="15" t="s">
        <v>335</v>
      </c>
      <c r="AW155" s="15" t="s">
        <v>4</v>
      </c>
      <c r="AX155" s="15" t="s">
        <v>90</v>
      </c>
      <c r="AY155" s="218" t="s">
        <v>329</v>
      </c>
    </row>
    <row r="156" spans="1:65" s="2" customFormat="1" ht="16.5" customHeight="1">
      <c r="A156" s="37"/>
      <c r="B156" s="153"/>
      <c r="C156" s="187" t="s">
        <v>335</v>
      </c>
      <c r="D156" s="187" t="s">
        <v>331</v>
      </c>
      <c r="E156" s="188" t="s">
        <v>7750</v>
      </c>
      <c r="F156" s="189" t="s">
        <v>7744</v>
      </c>
      <c r="G156" s="190" t="s">
        <v>1602</v>
      </c>
      <c r="H156" s="192"/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335</v>
      </c>
      <c r="AT156" s="199" t="s">
        <v>331</v>
      </c>
      <c r="AU156" s="199" t="s">
        <v>96</v>
      </c>
      <c r="AY156" s="19" t="s">
        <v>329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335</v>
      </c>
      <c r="BM156" s="199" t="s">
        <v>364</v>
      </c>
    </row>
    <row r="157" spans="1:65" s="2" customFormat="1" ht="24.2" customHeight="1">
      <c r="A157" s="37"/>
      <c r="B157" s="153"/>
      <c r="C157" s="187" t="s">
        <v>350</v>
      </c>
      <c r="D157" s="187" t="s">
        <v>331</v>
      </c>
      <c r="E157" s="188" t="s">
        <v>7751</v>
      </c>
      <c r="F157" s="189" t="s">
        <v>7752</v>
      </c>
      <c r="G157" s="190" t="s">
        <v>334</v>
      </c>
      <c r="H157" s="191">
        <v>37.04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9.7000000000000005E-4</v>
      </c>
      <c r="V157" s="197">
        <f>U157*H157</f>
        <v>3.5928800000000004E-2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335</v>
      </c>
      <c r="AT157" s="199" t="s">
        <v>331</v>
      </c>
      <c r="AU157" s="199" t="s">
        <v>96</v>
      </c>
      <c r="AY157" s="19" t="s">
        <v>329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335</v>
      </c>
      <c r="BM157" s="199" t="s">
        <v>381</v>
      </c>
    </row>
    <row r="158" spans="1:65" s="13" customFormat="1" ht="11.25">
      <c r="B158" s="201"/>
      <c r="D158" s="202" t="s">
        <v>348</v>
      </c>
      <c r="E158" s="203" t="s">
        <v>1</v>
      </c>
      <c r="F158" s="204" t="s">
        <v>7909</v>
      </c>
      <c r="H158" s="205">
        <v>37.04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348</v>
      </c>
      <c r="AU158" s="203" t="s">
        <v>96</v>
      </c>
      <c r="AV158" s="13" t="s">
        <v>96</v>
      </c>
      <c r="AW158" s="13" t="s">
        <v>4</v>
      </c>
      <c r="AX158" s="13" t="s">
        <v>83</v>
      </c>
      <c r="AY158" s="203" t="s">
        <v>329</v>
      </c>
    </row>
    <row r="159" spans="1:65" s="15" customFormat="1" ht="11.25">
      <c r="B159" s="217"/>
      <c r="D159" s="202" t="s">
        <v>348</v>
      </c>
      <c r="E159" s="218" t="s">
        <v>1</v>
      </c>
      <c r="F159" s="219" t="s">
        <v>380</v>
      </c>
      <c r="H159" s="220">
        <v>37.04</v>
      </c>
      <c r="I159" s="221"/>
      <c r="J159" s="221"/>
      <c r="M159" s="217"/>
      <c r="N159" s="222"/>
      <c r="O159" s="223"/>
      <c r="P159" s="223"/>
      <c r="Q159" s="223"/>
      <c r="R159" s="223"/>
      <c r="S159" s="223"/>
      <c r="T159" s="223"/>
      <c r="U159" s="223"/>
      <c r="V159" s="223"/>
      <c r="W159" s="223"/>
      <c r="X159" s="224"/>
      <c r="AT159" s="218" t="s">
        <v>348</v>
      </c>
      <c r="AU159" s="218" t="s">
        <v>96</v>
      </c>
      <c r="AV159" s="15" t="s">
        <v>335</v>
      </c>
      <c r="AW159" s="15" t="s">
        <v>4</v>
      </c>
      <c r="AX159" s="15" t="s">
        <v>90</v>
      </c>
      <c r="AY159" s="218" t="s">
        <v>329</v>
      </c>
    </row>
    <row r="160" spans="1:65" s="2" customFormat="1" ht="21.75" customHeight="1">
      <c r="A160" s="37"/>
      <c r="B160" s="153"/>
      <c r="C160" s="187" t="s">
        <v>355</v>
      </c>
      <c r="D160" s="187" t="s">
        <v>331</v>
      </c>
      <c r="E160" s="188" t="s">
        <v>7756</v>
      </c>
      <c r="F160" s="189" t="s">
        <v>7757</v>
      </c>
      <c r="G160" s="190" t="s">
        <v>334</v>
      </c>
      <c r="H160" s="191">
        <v>37.04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335</v>
      </c>
      <c r="AT160" s="199" t="s">
        <v>331</v>
      </c>
      <c r="AU160" s="199" t="s">
        <v>96</v>
      </c>
      <c r="AY160" s="19" t="s">
        <v>329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335</v>
      </c>
      <c r="BM160" s="199" t="s">
        <v>394</v>
      </c>
    </row>
    <row r="161" spans="1:65" s="2" customFormat="1" ht="24.2" customHeight="1">
      <c r="A161" s="37"/>
      <c r="B161" s="153"/>
      <c r="C161" s="187" t="s">
        <v>359</v>
      </c>
      <c r="D161" s="187" t="s">
        <v>331</v>
      </c>
      <c r="E161" s="188" t="s">
        <v>7910</v>
      </c>
      <c r="F161" s="189" t="s">
        <v>7911</v>
      </c>
      <c r="G161" s="190" t="s">
        <v>334</v>
      </c>
      <c r="H161" s="191">
        <v>153.99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9.7000000000000005E-4</v>
      </c>
      <c r="V161" s="197">
        <f>U161*H161</f>
        <v>0.14937030000000001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335</v>
      </c>
      <c r="AT161" s="199" t="s">
        <v>331</v>
      </c>
      <c r="AU161" s="199" t="s">
        <v>96</v>
      </c>
      <c r="AY161" s="19" t="s">
        <v>329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335</v>
      </c>
      <c r="BM161" s="199" t="s">
        <v>454</v>
      </c>
    </row>
    <row r="162" spans="1:65" s="13" customFormat="1" ht="11.25">
      <c r="B162" s="201"/>
      <c r="D162" s="202" t="s">
        <v>348</v>
      </c>
      <c r="E162" s="203" t="s">
        <v>1</v>
      </c>
      <c r="F162" s="204" t="s">
        <v>7912</v>
      </c>
      <c r="H162" s="205">
        <v>153.99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348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329</v>
      </c>
    </row>
    <row r="163" spans="1:65" s="15" customFormat="1" ht="11.25">
      <c r="B163" s="217"/>
      <c r="D163" s="202" t="s">
        <v>348</v>
      </c>
      <c r="E163" s="218" t="s">
        <v>1</v>
      </c>
      <c r="F163" s="219" t="s">
        <v>380</v>
      </c>
      <c r="H163" s="220">
        <v>153.99</v>
      </c>
      <c r="I163" s="221"/>
      <c r="J163" s="221"/>
      <c r="M163" s="217"/>
      <c r="N163" s="222"/>
      <c r="O163" s="223"/>
      <c r="P163" s="223"/>
      <c r="Q163" s="223"/>
      <c r="R163" s="223"/>
      <c r="S163" s="223"/>
      <c r="T163" s="223"/>
      <c r="U163" s="223"/>
      <c r="V163" s="223"/>
      <c r="W163" s="223"/>
      <c r="X163" s="224"/>
      <c r="AT163" s="218" t="s">
        <v>348</v>
      </c>
      <c r="AU163" s="218" t="s">
        <v>96</v>
      </c>
      <c r="AV163" s="15" t="s">
        <v>335</v>
      </c>
      <c r="AW163" s="15" t="s">
        <v>4</v>
      </c>
      <c r="AX163" s="15" t="s">
        <v>90</v>
      </c>
      <c r="AY163" s="218" t="s">
        <v>329</v>
      </c>
    </row>
    <row r="164" spans="1:65" s="2" customFormat="1" ht="21.75" customHeight="1">
      <c r="A164" s="37"/>
      <c r="B164" s="153"/>
      <c r="C164" s="187" t="s">
        <v>364</v>
      </c>
      <c r="D164" s="187" t="s">
        <v>331</v>
      </c>
      <c r="E164" s="188" t="s">
        <v>7913</v>
      </c>
      <c r="F164" s="189" t="s">
        <v>7914</v>
      </c>
      <c r="G164" s="190" t="s">
        <v>334</v>
      </c>
      <c r="H164" s="191">
        <v>153.99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335</v>
      </c>
      <c r="AT164" s="199" t="s">
        <v>331</v>
      </c>
      <c r="AU164" s="199" t="s">
        <v>96</v>
      </c>
      <c r="AY164" s="19" t="s">
        <v>329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335</v>
      </c>
      <c r="BM164" s="199" t="s">
        <v>464</v>
      </c>
    </row>
    <row r="165" spans="1:65" s="2" customFormat="1" ht="24.2" customHeight="1">
      <c r="A165" s="37"/>
      <c r="B165" s="153"/>
      <c r="C165" s="187" t="s">
        <v>369</v>
      </c>
      <c r="D165" s="187" t="s">
        <v>331</v>
      </c>
      <c r="E165" s="188" t="s">
        <v>7758</v>
      </c>
      <c r="F165" s="189" t="s">
        <v>7759</v>
      </c>
      <c r="G165" s="190" t="s">
        <v>334</v>
      </c>
      <c r="H165" s="191">
        <v>61.2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6.9999999999999999E-4</v>
      </c>
      <c r="V165" s="197">
        <f>U165*H165</f>
        <v>4.2840000000000003E-2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335</v>
      </c>
      <c r="AT165" s="199" t="s">
        <v>331</v>
      </c>
      <c r="AU165" s="199" t="s">
        <v>96</v>
      </c>
      <c r="AY165" s="19" t="s">
        <v>329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335</v>
      </c>
      <c r="BM165" s="199" t="s">
        <v>474</v>
      </c>
    </row>
    <row r="166" spans="1:65" s="13" customFormat="1" ht="11.25">
      <c r="B166" s="201"/>
      <c r="D166" s="202" t="s">
        <v>348</v>
      </c>
      <c r="E166" s="203" t="s">
        <v>1</v>
      </c>
      <c r="F166" s="204" t="s">
        <v>7915</v>
      </c>
      <c r="H166" s="205">
        <v>26.495999999999999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348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329</v>
      </c>
    </row>
    <row r="167" spans="1:65" s="13" customFormat="1" ht="11.25">
      <c r="B167" s="201"/>
      <c r="D167" s="202" t="s">
        <v>348</v>
      </c>
      <c r="E167" s="203" t="s">
        <v>1</v>
      </c>
      <c r="F167" s="204" t="s">
        <v>7916</v>
      </c>
      <c r="H167" s="205">
        <v>34.704000000000001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348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329</v>
      </c>
    </row>
    <row r="168" spans="1:65" s="15" customFormat="1" ht="11.25">
      <c r="B168" s="217"/>
      <c r="D168" s="202" t="s">
        <v>348</v>
      </c>
      <c r="E168" s="218" t="s">
        <v>1</v>
      </c>
      <c r="F168" s="219" t="s">
        <v>380</v>
      </c>
      <c r="H168" s="220">
        <v>61.2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348</v>
      </c>
      <c r="AU168" s="218" t="s">
        <v>96</v>
      </c>
      <c r="AV168" s="15" t="s">
        <v>335</v>
      </c>
      <c r="AW168" s="15" t="s">
        <v>4</v>
      </c>
      <c r="AX168" s="15" t="s">
        <v>90</v>
      </c>
      <c r="AY168" s="218" t="s">
        <v>329</v>
      </c>
    </row>
    <row r="169" spans="1:65" s="2" customFormat="1" ht="24.2" customHeight="1">
      <c r="A169" s="37"/>
      <c r="B169" s="153"/>
      <c r="C169" s="187" t="s">
        <v>381</v>
      </c>
      <c r="D169" s="187" t="s">
        <v>331</v>
      </c>
      <c r="E169" s="188" t="s">
        <v>7761</v>
      </c>
      <c r="F169" s="189" t="s">
        <v>7762</v>
      </c>
      <c r="G169" s="190" t="s">
        <v>334</v>
      </c>
      <c r="H169" s="191">
        <v>61.2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335</v>
      </c>
      <c r="AT169" s="199" t="s">
        <v>331</v>
      </c>
      <c r="AU169" s="199" t="s">
        <v>96</v>
      </c>
      <c r="AY169" s="19" t="s">
        <v>329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335</v>
      </c>
      <c r="BM169" s="199" t="s">
        <v>8</v>
      </c>
    </row>
    <row r="170" spans="1:65" s="2" customFormat="1" ht="24.2" customHeight="1">
      <c r="A170" s="37"/>
      <c r="B170" s="153"/>
      <c r="C170" s="187" t="s">
        <v>386</v>
      </c>
      <c r="D170" s="187" t="s">
        <v>331</v>
      </c>
      <c r="E170" s="188" t="s">
        <v>7763</v>
      </c>
      <c r="F170" s="189" t="s">
        <v>7764</v>
      </c>
      <c r="G170" s="190" t="s">
        <v>362</v>
      </c>
      <c r="H170" s="191">
        <v>74.150000000000006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335</v>
      </c>
      <c r="AT170" s="199" t="s">
        <v>331</v>
      </c>
      <c r="AU170" s="199" t="s">
        <v>96</v>
      </c>
      <c r="AY170" s="19" t="s">
        <v>329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335</v>
      </c>
      <c r="BM170" s="199" t="s">
        <v>494</v>
      </c>
    </row>
    <row r="171" spans="1:65" s="13" customFormat="1" ht="11.25">
      <c r="B171" s="201"/>
      <c r="D171" s="202" t="s">
        <v>348</v>
      </c>
      <c r="E171" s="203" t="s">
        <v>1</v>
      </c>
      <c r="F171" s="204" t="s">
        <v>7917</v>
      </c>
      <c r="H171" s="205">
        <v>65.78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348</v>
      </c>
      <c r="AU171" s="203" t="s">
        <v>96</v>
      </c>
      <c r="AV171" s="13" t="s">
        <v>96</v>
      </c>
      <c r="AW171" s="13" t="s">
        <v>4</v>
      </c>
      <c r="AX171" s="13" t="s">
        <v>83</v>
      </c>
      <c r="AY171" s="203" t="s">
        <v>329</v>
      </c>
    </row>
    <row r="172" spans="1:65" s="13" customFormat="1" ht="11.25">
      <c r="B172" s="201"/>
      <c r="D172" s="202" t="s">
        <v>348</v>
      </c>
      <c r="E172" s="203" t="s">
        <v>1</v>
      </c>
      <c r="F172" s="204" t="s">
        <v>7918</v>
      </c>
      <c r="H172" s="205">
        <v>4.0460000000000003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348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329</v>
      </c>
    </row>
    <row r="173" spans="1:65" s="13" customFormat="1" ht="11.25">
      <c r="B173" s="201"/>
      <c r="D173" s="202" t="s">
        <v>348</v>
      </c>
      <c r="E173" s="203" t="s">
        <v>1</v>
      </c>
      <c r="F173" s="204" t="s">
        <v>7919</v>
      </c>
      <c r="H173" s="205">
        <v>4.3239999999999998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348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329</v>
      </c>
    </row>
    <row r="174" spans="1:65" s="15" customFormat="1" ht="11.25">
      <c r="B174" s="217"/>
      <c r="D174" s="202" t="s">
        <v>348</v>
      </c>
      <c r="E174" s="218" t="s">
        <v>1</v>
      </c>
      <c r="F174" s="219" t="s">
        <v>380</v>
      </c>
      <c r="H174" s="220">
        <v>74.150000000000006</v>
      </c>
      <c r="I174" s="221"/>
      <c r="J174" s="221"/>
      <c r="M174" s="217"/>
      <c r="N174" s="222"/>
      <c r="O174" s="223"/>
      <c r="P174" s="223"/>
      <c r="Q174" s="223"/>
      <c r="R174" s="223"/>
      <c r="S174" s="223"/>
      <c r="T174" s="223"/>
      <c r="U174" s="223"/>
      <c r="V174" s="223"/>
      <c r="W174" s="223"/>
      <c r="X174" s="224"/>
      <c r="AT174" s="218" t="s">
        <v>348</v>
      </c>
      <c r="AU174" s="218" t="s">
        <v>96</v>
      </c>
      <c r="AV174" s="15" t="s">
        <v>335</v>
      </c>
      <c r="AW174" s="15" t="s">
        <v>4</v>
      </c>
      <c r="AX174" s="15" t="s">
        <v>90</v>
      </c>
      <c r="AY174" s="218" t="s">
        <v>329</v>
      </c>
    </row>
    <row r="175" spans="1:65" s="2" customFormat="1" ht="16.5" customHeight="1">
      <c r="A175" s="37"/>
      <c r="B175" s="153"/>
      <c r="C175" s="187" t="s">
        <v>394</v>
      </c>
      <c r="D175" s="187" t="s">
        <v>331</v>
      </c>
      <c r="E175" s="188" t="s">
        <v>7767</v>
      </c>
      <c r="F175" s="189" t="s">
        <v>7768</v>
      </c>
      <c r="G175" s="190" t="s">
        <v>362</v>
      </c>
      <c r="H175" s="191">
        <v>74.150000000000006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335</v>
      </c>
      <c r="AT175" s="199" t="s">
        <v>331</v>
      </c>
      <c r="AU175" s="199" t="s">
        <v>96</v>
      </c>
      <c r="AY175" s="19" t="s">
        <v>329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335</v>
      </c>
      <c r="BM175" s="199" t="s">
        <v>522</v>
      </c>
    </row>
    <row r="176" spans="1:65" s="2" customFormat="1" ht="24.2" customHeight="1">
      <c r="A176" s="37"/>
      <c r="B176" s="153"/>
      <c r="C176" s="187" t="s">
        <v>399</v>
      </c>
      <c r="D176" s="187" t="s">
        <v>331</v>
      </c>
      <c r="E176" s="188" t="s">
        <v>7920</v>
      </c>
      <c r="F176" s="189" t="s">
        <v>7921</v>
      </c>
      <c r="G176" s="190" t="s">
        <v>362</v>
      </c>
      <c r="H176" s="191">
        <v>83.08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335</v>
      </c>
      <c r="AT176" s="199" t="s">
        <v>331</v>
      </c>
      <c r="AU176" s="199" t="s">
        <v>96</v>
      </c>
      <c r="AY176" s="19" t="s">
        <v>329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335</v>
      </c>
      <c r="BM176" s="199" t="s">
        <v>540</v>
      </c>
    </row>
    <row r="177" spans="1:65" s="2" customFormat="1" ht="24.2" customHeight="1">
      <c r="A177" s="37"/>
      <c r="B177" s="153"/>
      <c r="C177" s="187" t="s">
        <v>454</v>
      </c>
      <c r="D177" s="187" t="s">
        <v>331</v>
      </c>
      <c r="E177" s="188" t="s">
        <v>7771</v>
      </c>
      <c r="F177" s="189" t="s">
        <v>7772</v>
      </c>
      <c r="G177" s="190" t="s">
        <v>362</v>
      </c>
      <c r="H177" s="191">
        <v>54.779000000000003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335</v>
      </c>
      <c r="AT177" s="199" t="s">
        <v>331</v>
      </c>
      <c r="AU177" s="199" t="s">
        <v>96</v>
      </c>
      <c r="AY177" s="19" t="s">
        <v>329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335</v>
      </c>
      <c r="BM177" s="199" t="s">
        <v>564</v>
      </c>
    </row>
    <row r="178" spans="1:65" s="13" customFormat="1" ht="11.25">
      <c r="B178" s="201"/>
      <c r="D178" s="202" t="s">
        <v>348</v>
      </c>
      <c r="E178" s="203" t="s">
        <v>1</v>
      </c>
      <c r="F178" s="204" t="s">
        <v>7922</v>
      </c>
      <c r="H178" s="205">
        <v>18.129000000000001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348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329</v>
      </c>
    </row>
    <row r="179" spans="1:65" s="13" customFormat="1" ht="11.25">
      <c r="B179" s="201"/>
      <c r="D179" s="202" t="s">
        <v>348</v>
      </c>
      <c r="E179" s="203" t="s">
        <v>1</v>
      </c>
      <c r="F179" s="204" t="s">
        <v>7923</v>
      </c>
      <c r="H179" s="205">
        <v>36.65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348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329</v>
      </c>
    </row>
    <row r="180" spans="1:65" s="15" customFormat="1" ht="11.25">
      <c r="B180" s="217"/>
      <c r="D180" s="202" t="s">
        <v>348</v>
      </c>
      <c r="E180" s="218" t="s">
        <v>1</v>
      </c>
      <c r="F180" s="219" t="s">
        <v>380</v>
      </c>
      <c r="H180" s="220">
        <v>54.778999999999996</v>
      </c>
      <c r="I180" s="221"/>
      <c r="J180" s="221"/>
      <c r="M180" s="217"/>
      <c r="N180" s="222"/>
      <c r="O180" s="223"/>
      <c r="P180" s="223"/>
      <c r="Q180" s="223"/>
      <c r="R180" s="223"/>
      <c r="S180" s="223"/>
      <c r="T180" s="223"/>
      <c r="U180" s="223"/>
      <c r="V180" s="223"/>
      <c r="W180" s="223"/>
      <c r="X180" s="224"/>
      <c r="AT180" s="218" t="s">
        <v>348</v>
      </c>
      <c r="AU180" s="218" t="s">
        <v>96</v>
      </c>
      <c r="AV180" s="15" t="s">
        <v>335</v>
      </c>
      <c r="AW180" s="15" t="s">
        <v>4</v>
      </c>
      <c r="AX180" s="15" t="s">
        <v>90</v>
      </c>
      <c r="AY180" s="218" t="s">
        <v>329</v>
      </c>
    </row>
    <row r="181" spans="1:65" s="2" customFormat="1" ht="16.5" customHeight="1">
      <c r="A181" s="37"/>
      <c r="B181" s="153"/>
      <c r="C181" s="233" t="s">
        <v>459</v>
      </c>
      <c r="D181" s="233" t="s">
        <v>483</v>
      </c>
      <c r="E181" s="234" t="s">
        <v>7235</v>
      </c>
      <c r="F181" s="235" t="s">
        <v>7776</v>
      </c>
      <c r="G181" s="236" t="s">
        <v>486</v>
      </c>
      <c r="H181" s="237">
        <v>101.637</v>
      </c>
      <c r="I181" s="238"/>
      <c r="J181" s="239"/>
      <c r="K181" s="237">
        <f>ROUND(P181*H181,3)</f>
        <v>0</v>
      </c>
      <c r="L181" s="239"/>
      <c r="M181" s="240"/>
      <c r="N181" s="241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1</v>
      </c>
      <c r="V181" s="197">
        <f>U181*H181</f>
        <v>101.637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364</v>
      </c>
      <c r="AT181" s="199" t="s">
        <v>483</v>
      </c>
      <c r="AU181" s="199" t="s">
        <v>96</v>
      </c>
      <c r="AY181" s="19" t="s">
        <v>329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335</v>
      </c>
      <c r="BM181" s="199" t="s">
        <v>583</v>
      </c>
    </row>
    <row r="182" spans="1:65" s="12" customFormat="1" ht="22.9" customHeight="1">
      <c r="B182" s="173"/>
      <c r="D182" s="174" t="s">
        <v>82</v>
      </c>
      <c r="E182" s="185" t="s">
        <v>7391</v>
      </c>
      <c r="F182" s="185" t="s">
        <v>7777</v>
      </c>
      <c r="I182" s="176"/>
      <c r="J182" s="176"/>
      <c r="K182" s="186">
        <f>BK182</f>
        <v>0</v>
      </c>
      <c r="M182" s="173"/>
      <c r="N182" s="178"/>
      <c r="O182" s="179"/>
      <c r="P182" s="179"/>
      <c r="Q182" s="180">
        <f>SUM(Q183:Q185)</f>
        <v>0</v>
      </c>
      <c r="R182" s="180">
        <f>SUM(R183:R185)</f>
        <v>0</v>
      </c>
      <c r="S182" s="179"/>
      <c r="T182" s="181">
        <f>SUM(T183:T185)</f>
        <v>0</v>
      </c>
      <c r="U182" s="179"/>
      <c r="V182" s="181">
        <f>SUM(V183:V185)</f>
        <v>20.789126099999997</v>
      </c>
      <c r="W182" s="179"/>
      <c r="X182" s="182">
        <f>SUM(X183:X185)</f>
        <v>0</v>
      </c>
      <c r="AR182" s="174" t="s">
        <v>90</v>
      </c>
      <c r="AT182" s="183" t="s">
        <v>82</v>
      </c>
      <c r="AU182" s="183" t="s">
        <v>90</v>
      </c>
      <c r="AY182" s="174" t="s">
        <v>329</v>
      </c>
      <c r="BK182" s="184">
        <f>SUM(BK183:BK185)</f>
        <v>0</v>
      </c>
    </row>
    <row r="183" spans="1:65" s="2" customFormat="1" ht="16.5" customHeight="1">
      <c r="A183" s="37"/>
      <c r="B183" s="153"/>
      <c r="C183" s="187" t="s">
        <v>464</v>
      </c>
      <c r="D183" s="187" t="s">
        <v>331</v>
      </c>
      <c r="E183" s="188" t="s">
        <v>7778</v>
      </c>
      <c r="F183" s="189" t="s">
        <v>7779</v>
      </c>
      <c r="G183" s="190" t="s">
        <v>362</v>
      </c>
      <c r="H183" s="191">
        <v>10.994999999999999</v>
      </c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1.8907799999999999</v>
      </c>
      <c r="V183" s="197">
        <f>U183*H183</f>
        <v>20.789126099999997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335</v>
      </c>
      <c r="AT183" s="199" t="s">
        <v>331</v>
      </c>
      <c r="AU183" s="199" t="s">
        <v>96</v>
      </c>
      <c r="AY183" s="19" t="s">
        <v>329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335</v>
      </c>
      <c r="BM183" s="199" t="s">
        <v>595</v>
      </c>
    </row>
    <row r="184" spans="1:65" s="13" customFormat="1" ht="11.25">
      <c r="B184" s="201"/>
      <c r="D184" s="202" t="s">
        <v>348</v>
      </c>
      <c r="E184" s="203" t="s">
        <v>1</v>
      </c>
      <c r="F184" s="204" t="s">
        <v>7924</v>
      </c>
      <c r="H184" s="205">
        <v>10.994999999999999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348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329</v>
      </c>
    </row>
    <row r="185" spans="1:65" s="15" customFormat="1" ht="11.25">
      <c r="B185" s="217"/>
      <c r="D185" s="202" t="s">
        <v>348</v>
      </c>
      <c r="E185" s="218" t="s">
        <v>1</v>
      </c>
      <c r="F185" s="219" t="s">
        <v>380</v>
      </c>
      <c r="H185" s="220">
        <v>10.994999999999999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348</v>
      </c>
      <c r="AU185" s="218" t="s">
        <v>96</v>
      </c>
      <c r="AV185" s="15" t="s">
        <v>335</v>
      </c>
      <c r="AW185" s="15" t="s">
        <v>4</v>
      </c>
      <c r="AX185" s="15" t="s">
        <v>90</v>
      </c>
      <c r="AY185" s="218" t="s">
        <v>329</v>
      </c>
    </row>
    <row r="186" spans="1:65" s="12" customFormat="1" ht="22.9" customHeight="1">
      <c r="B186" s="173"/>
      <c r="D186" s="174" t="s">
        <v>82</v>
      </c>
      <c r="E186" s="185" t="s">
        <v>7519</v>
      </c>
      <c r="F186" s="185" t="s">
        <v>7788</v>
      </c>
      <c r="I186" s="176"/>
      <c r="J186" s="176"/>
      <c r="K186" s="186">
        <f>BK186</f>
        <v>0</v>
      </c>
      <c r="M186" s="173"/>
      <c r="N186" s="178"/>
      <c r="O186" s="179"/>
      <c r="P186" s="179"/>
      <c r="Q186" s="180">
        <f>SUM(Q187:Q196)</f>
        <v>0</v>
      </c>
      <c r="R186" s="180">
        <f>SUM(R187:R196)</f>
        <v>0</v>
      </c>
      <c r="S186" s="179"/>
      <c r="T186" s="181">
        <f>SUM(T187:T196)</f>
        <v>0</v>
      </c>
      <c r="U186" s="179"/>
      <c r="V186" s="181">
        <f>SUM(V187:V196)</f>
        <v>0.41610999999999998</v>
      </c>
      <c r="W186" s="179"/>
      <c r="X186" s="182">
        <f>SUM(X187:X196)</f>
        <v>0</v>
      </c>
      <c r="AR186" s="174" t="s">
        <v>90</v>
      </c>
      <c r="AT186" s="183" t="s">
        <v>82</v>
      </c>
      <c r="AU186" s="183" t="s">
        <v>90</v>
      </c>
      <c r="AY186" s="174" t="s">
        <v>329</v>
      </c>
      <c r="BK186" s="184">
        <f>SUM(BK187:BK196)</f>
        <v>0</v>
      </c>
    </row>
    <row r="187" spans="1:65" s="2" customFormat="1" ht="24.2" customHeight="1">
      <c r="A187" s="37"/>
      <c r="B187" s="153"/>
      <c r="C187" s="187" t="s">
        <v>468</v>
      </c>
      <c r="D187" s="187" t="s">
        <v>331</v>
      </c>
      <c r="E187" s="188" t="s">
        <v>7925</v>
      </c>
      <c r="F187" s="189" t="s">
        <v>7926</v>
      </c>
      <c r="G187" s="190" t="s">
        <v>342</v>
      </c>
      <c r="H187" s="191">
        <v>76</v>
      </c>
      <c r="I187" s="192"/>
      <c r="J187" s="192"/>
      <c r="K187" s="191">
        <f t="shared" ref="K187:K196" si="6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196" si="7">I187+J187</f>
        <v>0</v>
      </c>
      <c r="Q187" s="196">
        <f t="shared" ref="Q187:Q196" si="8">ROUND(I187*H187,3)</f>
        <v>0</v>
      </c>
      <c r="R187" s="196">
        <f t="shared" ref="R187:R196" si="9">ROUND(J187*H187,3)</f>
        <v>0</v>
      </c>
      <c r="S187" s="66"/>
      <c r="T187" s="197">
        <f t="shared" ref="T187:T196" si="10">S187*H187</f>
        <v>0</v>
      </c>
      <c r="U187" s="197">
        <v>1.0000000000000001E-5</v>
      </c>
      <c r="V187" s="197">
        <f t="shared" ref="V187:V196" si="11">U187*H187</f>
        <v>7.6000000000000004E-4</v>
      </c>
      <c r="W187" s="197">
        <v>0</v>
      </c>
      <c r="X187" s="198">
        <f t="shared" ref="X187:X196" si="12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335</v>
      </c>
      <c r="AT187" s="199" t="s">
        <v>331</v>
      </c>
      <c r="AU187" s="199" t="s">
        <v>96</v>
      </c>
      <c r="AY187" s="19" t="s">
        <v>329</v>
      </c>
      <c r="BE187" s="115">
        <f t="shared" ref="BE187:BE196" si="13">IF(O187="základná",K187,0)</f>
        <v>0</v>
      </c>
      <c r="BF187" s="115">
        <f t="shared" ref="BF187:BF196" si="14">IF(O187="znížená",K187,0)</f>
        <v>0</v>
      </c>
      <c r="BG187" s="115">
        <f t="shared" ref="BG187:BG196" si="15">IF(O187="zákl. prenesená",K187,0)</f>
        <v>0</v>
      </c>
      <c r="BH187" s="115">
        <f t="shared" ref="BH187:BH196" si="16">IF(O187="zníž. prenesená",K187,0)</f>
        <v>0</v>
      </c>
      <c r="BI187" s="115">
        <f t="shared" ref="BI187:BI196" si="17">IF(O187="nulová",K187,0)</f>
        <v>0</v>
      </c>
      <c r="BJ187" s="19" t="s">
        <v>96</v>
      </c>
      <c r="BK187" s="200">
        <f t="shared" ref="BK187:BK196" si="18">ROUND(P187*H187,3)</f>
        <v>0</v>
      </c>
      <c r="BL187" s="19" t="s">
        <v>335</v>
      </c>
      <c r="BM187" s="199" t="s">
        <v>618</v>
      </c>
    </row>
    <row r="188" spans="1:65" s="2" customFormat="1" ht="16.5" customHeight="1">
      <c r="A188" s="37"/>
      <c r="B188" s="153"/>
      <c r="C188" s="233" t="s">
        <v>474</v>
      </c>
      <c r="D188" s="233" t="s">
        <v>483</v>
      </c>
      <c r="E188" s="234" t="s">
        <v>7237</v>
      </c>
      <c r="F188" s="235" t="s">
        <v>7927</v>
      </c>
      <c r="G188" s="236" t="s">
        <v>342</v>
      </c>
      <c r="H188" s="237">
        <v>76</v>
      </c>
      <c r="I188" s="238"/>
      <c r="J188" s="239"/>
      <c r="K188" s="237">
        <f t="shared" si="6"/>
        <v>0</v>
      </c>
      <c r="L188" s="239"/>
      <c r="M188" s="240"/>
      <c r="N188" s="241" t="s">
        <v>1</v>
      </c>
      <c r="O188" s="195" t="s">
        <v>47</v>
      </c>
      <c r="P188" s="196">
        <f t="shared" si="7"/>
        <v>0</v>
      </c>
      <c r="Q188" s="196">
        <f t="shared" si="8"/>
        <v>0</v>
      </c>
      <c r="R188" s="196">
        <f t="shared" si="9"/>
        <v>0</v>
      </c>
      <c r="S188" s="66"/>
      <c r="T188" s="197">
        <f t="shared" si="10"/>
        <v>0</v>
      </c>
      <c r="U188" s="197">
        <v>5.3E-3</v>
      </c>
      <c r="V188" s="197">
        <f t="shared" si="11"/>
        <v>0.40279999999999999</v>
      </c>
      <c r="W188" s="197">
        <v>0</v>
      </c>
      <c r="X188" s="198">
        <f t="shared" si="12"/>
        <v>0</v>
      </c>
      <c r="Y188" s="37"/>
      <c r="Z188" s="37"/>
      <c r="AA188" s="37"/>
      <c r="AB188" s="37"/>
      <c r="AC188" s="37"/>
      <c r="AD188" s="37"/>
      <c r="AE188" s="37"/>
      <c r="AR188" s="199" t="s">
        <v>364</v>
      </c>
      <c r="AT188" s="199" t="s">
        <v>483</v>
      </c>
      <c r="AU188" s="199" t="s">
        <v>96</v>
      </c>
      <c r="AY188" s="19" t="s">
        <v>329</v>
      </c>
      <c r="BE188" s="115">
        <f t="shared" si="13"/>
        <v>0</v>
      </c>
      <c r="BF188" s="115">
        <f t="shared" si="14"/>
        <v>0</v>
      </c>
      <c r="BG188" s="115">
        <f t="shared" si="15"/>
        <v>0</v>
      </c>
      <c r="BH188" s="115">
        <f t="shared" si="16"/>
        <v>0</v>
      </c>
      <c r="BI188" s="115">
        <f t="shared" si="17"/>
        <v>0</v>
      </c>
      <c r="BJ188" s="19" t="s">
        <v>96</v>
      </c>
      <c r="BK188" s="200">
        <f t="shared" si="18"/>
        <v>0</v>
      </c>
      <c r="BL188" s="19" t="s">
        <v>335</v>
      </c>
      <c r="BM188" s="199" t="s">
        <v>633</v>
      </c>
    </row>
    <row r="189" spans="1:65" s="2" customFormat="1" ht="21.75" customHeight="1">
      <c r="A189" s="37"/>
      <c r="B189" s="153"/>
      <c r="C189" s="187" t="s">
        <v>478</v>
      </c>
      <c r="D189" s="187" t="s">
        <v>331</v>
      </c>
      <c r="E189" s="188" t="s">
        <v>7928</v>
      </c>
      <c r="F189" s="189" t="s">
        <v>7929</v>
      </c>
      <c r="G189" s="190" t="s">
        <v>646</v>
      </c>
      <c r="H189" s="191">
        <v>2</v>
      </c>
      <c r="I189" s="192"/>
      <c r="J189" s="192"/>
      <c r="K189" s="191">
        <f t="shared" si="6"/>
        <v>0</v>
      </c>
      <c r="L189" s="193"/>
      <c r="M189" s="38"/>
      <c r="N189" s="194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4.0000000000000003E-5</v>
      </c>
      <c r="V189" s="197">
        <f t="shared" si="11"/>
        <v>8.0000000000000007E-5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335</v>
      </c>
      <c r="AT189" s="199" t="s">
        <v>331</v>
      </c>
      <c r="AU189" s="199" t="s">
        <v>96</v>
      </c>
      <c r="AY189" s="19" t="s">
        <v>329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335</v>
      </c>
      <c r="BM189" s="199" t="s">
        <v>643</v>
      </c>
    </row>
    <row r="190" spans="1:65" s="2" customFormat="1" ht="16.5" customHeight="1">
      <c r="A190" s="37"/>
      <c r="B190" s="153"/>
      <c r="C190" s="233" t="s">
        <v>8</v>
      </c>
      <c r="D190" s="233" t="s">
        <v>483</v>
      </c>
      <c r="E190" s="234" t="s">
        <v>7239</v>
      </c>
      <c r="F190" s="235" t="s">
        <v>7930</v>
      </c>
      <c r="G190" s="236" t="s">
        <v>646</v>
      </c>
      <c r="H190" s="237">
        <v>2</v>
      </c>
      <c r="I190" s="238"/>
      <c r="J190" s="239"/>
      <c r="K190" s="237">
        <f t="shared" si="6"/>
        <v>0</v>
      </c>
      <c r="L190" s="239"/>
      <c r="M190" s="240"/>
      <c r="N190" s="241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2.9E-4</v>
      </c>
      <c r="V190" s="197">
        <f t="shared" si="11"/>
        <v>5.8E-4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364</v>
      </c>
      <c r="AT190" s="199" t="s">
        <v>483</v>
      </c>
      <c r="AU190" s="199" t="s">
        <v>96</v>
      </c>
      <c r="AY190" s="19" t="s">
        <v>329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335</v>
      </c>
      <c r="BM190" s="199" t="s">
        <v>652</v>
      </c>
    </row>
    <row r="191" spans="1:65" s="2" customFormat="1" ht="21.75" customHeight="1">
      <c r="A191" s="37"/>
      <c r="B191" s="153"/>
      <c r="C191" s="187" t="s">
        <v>489</v>
      </c>
      <c r="D191" s="187" t="s">
        <v>331</v>
      </c>
      <c r="E191" s="188" t="s">
        <v>7931</v>
      </c>
      <c r="F191" s="189" t="s">
        <v>7932</v>
      </c>
      <c r="G191" s="190" t="s">
        <v>646</v>
      </c>
      <c r="H191" s="191">
        <v>3</v>
      </c>
      <c r="I191" s="192"/>
      <c r="J191" s="192"/>
      <c r="K191" s="191">
        <f t="shared" si="6"/>
        <v>0</v>
      </c>
      <c r="L191" s="193"/>
      <c r="M191" s="38"/>
      <c r="N191" s="194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5.0000000000000002E-5</v>
      </c>
      <c r="V191" s="197">
        <f t="shared" si="11"/>
        <v>1.5000000000000001E-4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335</v>
      </c>
      <c r="AT191" s="199" t="s">
        <v>331</v>
      </c>
      <c r="AU191" s="199" t="s">
        <v>96</v>
      </c>
      <c r="AY191" s="19" t="s">
        <v>329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335</v>
      </c>
      <c r="BM191" s="199" t="s">
        <v>665</v>
      </c>
    </row>
    <row r="192" spans="1:65" s="2" customFormat="1" ht="16.5" customHeight="1">
      <c r="A192" s="37"/>
      <c r="B192" s="153"/>
      <c r="C192" s="233" t="s">
        <v>494</v>
      </c>
      <c r="D192" s="233" t="s">
        <v>483</v>
      </c>
      <c r="E192" s="234" t="s">
        <v>7241</v>
      </c>
      <c r="F192" s="235" t="s">
        <v>7933</v>
      </c>
      <c r="G192" s="236" t="s">
        <v>646</v>
      </c>
      <c r="H192" s="237">
        <v>3</v>
      </c>
      <c r="I192" s="238"/>
      <c r="J192" s="239"/>
      <c r="K192" s="237">
        <f t="shared" si="6"/>
        <v>0</v>
      </c>
      <c r="L192" s="239"/>
      <c r="M192" s="240"/>
      <c r="N192" s="241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6.6E-4</v>
      </c>
      <c r="V192" s="197">
        <f t="shared" si="11"/>
        <v>1.98E-3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364</v>
      </c>
      <c r="AT192" s="199" t="s">
        <v>483</v>
      </c>
      <c r="AU192" s="199" t="s">
        <v>96</v>
      </c>
      <c r="AY192" s="19" t="s">
        <v>329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335</v>
      </c>
      <c r="BM192" s="199" t="s">
        <v>685</v>
      </c>
    </row>
    <row r="193" spans="1:65" s="2" customFormat="1" ht="21.75" customHeight="1">
      <c r="A193" s="37"/>
      <c r="B193" s="153"/>
      <c r="C193" s="187" t="s">
        <v>514</v>
      </c>
      <c r="D193" s="187" t="s">
        <v>331</v>
      </c>
      <c r="E193" s="188" t="s">
        <v>7934</v>
      </c>
      <c r="F193" s="189" t="s">
        <v>7935</v>
      </c>
      <c r="G193" s="190" t="s">
        <v>646</v>
      </c>
      <c r="H193" s="191">
        <v>5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6.9999999999999994E-5</v>
      </c>
      <c r="V193" s="197">
        <f t="shared" si="11"/>
        <v>3.4999999999999994E-4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335</v>
      </c>
      <c r="AT193" s="199" t="s">
        <v>331</v>
      </c>
      <c r="AU193" s="199" t="s">
        <v>96</v>
      </c>
      <c r="AY193" s="19" t="s">
        <v>329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335</v>
      </c>
      <c r="BM193" s="199" t="s">
        <v>695</v>
      </c>
    </row>
    <row r="194" spans="1:65" s="2" customFormat="1" ht="16.5" customHeight="1">
      <c r="A194" s="37"/>
      <c r="B194" s="153"/>
      <c r="C194" s="233" t="s">
        <v>522</v>
      </c>
      <c r="D194" s="233" t="s">
        <v>483</v>
      </c>
      <c r="E194" s="234" t="s">
        <v>7243</v>
      </c>
      <c r="F194" s="235" t="s">
        <v>7936</v>
      </c>
      <c r="G194" s="236" t="s">
        <v>646</v>
      </c>
      <c r="H194" s="237">
        <v>2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1.6000000000000001E-3</v>
      </c>
      <c r="V194" s="197">
        <f t="shared" si="11"/>
        <v>3.2000000000000002E-3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364</v>
      </c>
      <c r="AT194" s="199" t="s">
        <v>483</v>
      </c>
      <c r="AU194" s="199" t="s">
        <v>96</v>
      </c>
      <c r="AY194" s="19" t="s">
        <v>329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335</v>
      </c>
      <c r="BM194" s="199" t="s">
        <v>704</v>
      </c>
    </row>
    <row r="195" spans="1:65" s="2" customFormat="1" ht="16.5" customHeight="1">
      <c r="A195" s="37"/>
      <c r="B195" s="153"/>
      <c r="C195" s="233" t="s">
        <v>529</v>
      </c>
      <c r="D195" s="233" t="s">
        <v>483</v>
      </c>
      <c r="E195" s="234" t="s">
        <v>7245</v>
      </c>
      <c r="F195" s="235" t="s">
        <v>7937</v>
      </c>
      <c r="G195" s="236" t="s">
        <v>646</v>
      </c>
      <c r="H195" s="237">
        <v>3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2.0699999999999998E-3</v>
      </c>
      <c r="V195" s="197">
        <f t="shared" si="11"/>
        <v>6.2099999999999994E-3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364</v>
      </c>
      <c r="AT195" s="199" t="s">
        <v>483</v>
      </c>
      <c r="AU195" s="199" t="s">
        <v>96</v>
      </c>
      <c r="AY195" s="19" t="s">
        <v>329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335</v>
      </c>
      <c r="BM195" s="199" t="s">
        <v>722</v>
      </c>
    </row>
    <row r="196" spans="1:65" s="2" customFormat="1" ht="16.5" customHeight="1">
      <c r="A196" s="37"/>
      <c r="B196" s="153"/>
      <c r="C196" s="187" t="s">
        <v>540</v>
      </c>
      <c r="D196" s="187" t="s">
        <v>331</v>
      </c>
      <c r="E196" s="188" t="s">
        <v>7938</v>
      </c>
      <c r="F196" s="189" t="s">
        <v>7939</v>
      </c>
      <c r="G196" s="190" t="s">
        <v>342</v>
      </c>
      <c r="H196" s="191">
        <v>76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0</v>
      </c>
      <c r="V196" s="197">
        <f t="shared" si="11"/>
        <v>0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335</v>
      </c>
      <c r="AT196" s="199" t="s">
        <v>331</v>
      </c>
      <c r="AU196" s="199" t="s">
        <v>96</v>
      </c>
      <c r="AY196" s="19" t="s">
        <v>329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335</v>
      </c>
      <c r="BM196" s="199" t="s">
        <v>731</v>
      </c>
    </row>
    <row r="197" spans="1:65" s="12" customFormat="1" ht="22.9" customHeight="1">
      <c r="B197" s="173"/>
      <c r="D197" s="174" t="s">
        <v>82</v>
      </c>
      <c r="E197" s="185" t="s">
        <v>7540</v>
      </c>
      <c r="F197" s="185" t="s">
        <v>7883</v>
      </c>
      <c r="I197" s="176"/>
      <c r="J197" s="176"/>
      <c r="K197" s="186">
        <f>BK197</f>
        <v>0</v>
      </c>
      <c r="M197" s="173"/>
      <c r="N197" s="178"/>
      <c r="O197" s="179"/>
      <c r="P197" s="179"/>
      <c r="Q197" s="180">
        <f>Q198</f>
        <v>0</v>
      </c>
      <c r="R197" s="180">
        <f>R198</f>
        <v>0</v>
      </c>
      <c r="S197" s="179"/>
      <c r="T197" s="181">
        <f>T198</f>
        <v>0</v>
      </c>
      <c r="U197" s="179"/>
      <c r="V197" s="181">
        <f>V198</f>
        <v>0</v>
      </c>
      <c r="W197" s="179"/>
      <c r="X197" s="182">
        <f>X198</f>
        <v>0</v>
      </c>
      <c r="AR197" s="174" t="s">
        <v>90</v>
      </c>
      <c r="AT197" s="183" t="s">
        <v>82</v>
      </c>
      <c r="AU197" s="183" t="s">
        <v>90</v>
      </c>
      <c r="AY197" s="174" t="s">
        <v>329</v>
      </c>
      <c r="BK197" s="184">
        <f>BK198</f>
        <v>0</v>
      </c>
    </row>
    <row r="198" spans="1:65" s="2" customFormat="1" ht="21.75" customHeight="1">
      <c r="A198" s="37"/>
      <c r="B198" s="153"/>
      <c r="C198" s="187" t="s">
        <v>550</v>
      </c>
      <c r="D198" s="187" t="s">
        <v>331</v>
      </c>
      <c r="E198" s="188" t="s">
        <v>7884</v>
      </c>
      <c r="F198" s="189" t="s">
        <v>7885</v>
      </c>
      <c r="G198" s="190" t="s">
        <v>486</v>
      </c>
      <c r="H198" s="191">
        <v>135.59899999999999</v>
      </c>
      <c r="I198" s="192"/>
      <c r="J198" s="192"/>
      <c r="K198" s="191">
        <f>ROUND(P198*H198,3)</f>
        <v>0</v>
      </c>
      <c r="L198" s="193"/>
      <c r="M198" s="38"/>
      <c r="N198" s="194" t="s">
        <v>1</v>
      </c>
      <c r="O198" s="195" t="s">
        <v>47</v>
      </c>
      <c r="P198" s="196">
        <f>I198+J198</f>
        <v>0</v>
      </c>
      <c r="Q198" s="196">
        <f>ROUND(I198*H198,3)</f>
        <v>0</v>
      </c>
      <c r="R198" s="196">
        <f>ROUND(J198*H198,3)</f>
        <v>0</v>
      </c>
      <c r="S198" s="66"/>
      <c r="T198" s="197">
        <f>S198*H198</f>
        <v>0</v>
      </c>
      <c r="U198" s="197">
        <v>0</v>
      </c>
      <c r="V198" s="197">
        <f>U198*H198</f>
        <v>0</v>
      </c>
      <c r="W198" s="197">
        <v>0</v>
      </c>
      <c r="X198" s="198">
        <f>W198*H198</f>
        <v>0</v>
      </c>
      <c r="Y198" s="37"/>
      <c r="Z198" s="37"/>
      <c r="AA198" s="37"/>
      <c r="AB198" s="37"/>
      <c r="AC198" s="37"/>
      <c r="AD198" s="37"/>
      <c r="AE198" s="37"/>
      <c r="AR198" s="199" t="s">
        <v>335</v>
      </c>
      <c r="AT198" s="199" t="s">
        <v>331</v>
      </c>
      <c r="AU198" s="199" t="s">
        <v>96</v>
      </c>
      <c r="AY198" s="19" t="s">
        <v>329</v>
      </c>
      <c r="BE198" s="115">
        <f>IF(O198="základná",K198,0)</f>
        <v>0</v>
      </c>
      <c r="BF198" s="115">
        <f>IF(O198="znížená",K198,0)</f>
        <v>0</v>
      </c>
      <c r="BG198" s="115">
        <f>IF(O198="zákl. prenesená",K198,0)</f>
        <v>0</v>
      </c>
      <c r="BH198" s="115">
        <f>IF(O198="zníž. prenesená",K198,0)</f>
        <v>0</v>
      </c>
      <c r="BI198" s="115">
        <f>IF(O198="nulová",K198,0)</f>
        <v>0</v>
      </c>
      <c r="BJ198" s="19" t="s">
        <v>96</v>
      </c>
      <c r="BK198" s="200">
        <f>ROUND(P198*H198,3)</f>
        <v>0</v>
      </c>
      <c r="BL198" s="19" t="s">
        <v>335</v>
      </c>
      <c r="BM198" s="199" t="s">
        <v>751</v>
      </c>
    </row>
    <row r="199" spans="1:65" s="12" customFormat="1" ht="25.9" customHeight="1">
      <c r="B199" s="173"/>
      <c r="D199" s="174" t="s">
        <v>82</v>
      </c>
      <c r="E199" s="175" t="s">
        <v>7886</v>
      </c>
      <c r="F199" s="175" t="s">
        <v>7940</v>
      </c>
      <c r="I199" s="176"/>
      <c r="J199" s="176"/>
      <c r="K199" s="177">
        <f>BK199</f>
        <v>0</v>
      </c>
      <c r="M199" s="173"/>
      <c r="N199" s="178"/>
      <c r="O199" s="179"/>
      <c r="P199" s="179"/>
      <c r="Q199" s="180">
        <f>Q200+Q205</f>
        <v>0</v>
      </c>
      <c r="R199" s="180">
        <f>R200+R205</f>
        <v>0</v>
      </c>
      <c r="S199" s="179"/>
      <c r="T199" s="181">
        <f>T200+T205</f>
        <v>0</v>
      </c>
      <c r="U199" s="179"/>
      <c r="V199" s="181">
        <f>V200+V205</f>
        <v>5.9645270799999999</v>
      </c>
      <c r="W199" s="179"/>
      <c r="X199" s="182">
        <f>X200+X205</f>
        <v>0</v>
      </c>
      <c r="AR199" s="174" t="s">
        <v>90</v>
      </c>
      <c r="AT199" s="183" t="s">
        <v>82</v>
      </c>
      <c r="AU199" s="183" t="s">
        <v>83</v>
      </c>
      <c r="AY199" s="174" t="s">
        <v>329</v>
      </c>
      <c r="BK199" s="184">
        <f>BK200+BK205</f>
        <v>0</v>
      </c>
    </row>
    <row r="200" spans="1:65" s="12" customFormat="1" ht="22.9" customHeight="1">
      <c r="B200" s="173"/>
      <c r="D200" s="174" t="s">
        <v>82</v>
      </c>
      <c r="E200" s="185" t="s">
        <v>7888</v>
      </c>
      <c r="F200" s="185" t="s">
        <v>7889</v>
      </c>
      <c r="I200" s="176"/>
      <c r="J200" s="176"/>
      <c r="K200" s="186">
        <f>BK200</f>
        <v>0</v>
      </c>
      <c r="M200" s="173"/>
      <c r="N200" s="178"/>
      <c r="O200" s="179"/>
      <c r="P200" s="179"/>
      <c r="Q200" s="180">
        <f>SUM(Q201:Q204)</f>
        <v>0</v>
      </c>
      <c r="R200" s="180">
        <f>SUM(R201:R204)</f>
        <v>0</v>
      </c>
      <c r="S200" s="179"/>
      <c r="T200" s="181">
        <f>SUM(T201:T204)</f>
        <v>0</v>
      </c>
      <c r="U200" s="179"/>
      <c r="V200" s="181">
        <f>SUM(V201:V204)</f>
        <v>2.3395185599999997</v>
      </c>
      <c r="W200" s="179"/>
      <c r="X200" s="182">
        <f>SUM(X201:X204)</f>
        <v>0</v>
      </c>
      <c r="AR200" s="174" t="s">
        <v>90</v>
      </c>
      <c r="AT200" s="183" t="s">
        <v>82</v>
      </c>
      <c r="AU200" s="183" t="s">
        <v>90</v>
      </c>
      <c r="AY200" s="174" t="s">
        <v>329</v>
      </c>
      <c r="BK200" s="184">
        <f>SUM(BK201:BK204)</f>
        <v>0</v>
      </c>
    </row>
    <row r="201" spans="1:65" s="2" customFormat="1" ht="16.5" customHeight="1">
      <c r="A201" s="37"/>
      <c r="B201" s="153"/>
      <c r="C201" s="187" t="s">
        <v>564</v>
      </c>
      <c r="D201" s="187" t="s">
        <v>331</v>
      </c>
      <c r="E201" s="188" t="s">
        <v>7778</v>
      </c>
      <c r="F201" s="189" t="s">
        <v>7779</v>
      </c>
      <c r="G201" s="190" t="s">
        <v>362</v>
      </c>
      <c r="H201" s="191">
        <v>1.1519999999999999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1.8907799999999999</v>
      </c>
      <c r="V201" s="197">
        <f>U201*H201</f>
        <v>2.1781785599999997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335</v>
      </c>
      <c r="AT201" s="199" t="s">
        <v>331</v>
      </c>
      <c r="AU201" s="199" t="s">
        <v>96</v>
      </c>
      <c r="AY201" s="19" t="s">
        <v>329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335</v>
      </c>
      <c r="BM201" s="199" t="s">
        <v>761</v>
      </c>
    </row>
    <row r="202" spans="1:65" s="13" customFormat="1" ht="11.25">
      <c r="B202" s="201"/>
      <c r="D202" s="202" t="s">
        <v>348</v>
      </c>
      <c r="E202" s="203" t="s">
        <v>1</v>
      </c>
      <c r="F202" s="204" t="s">
        <v>7941</v>
      </c>
      <c r="H202" s="205">
        <v>1.1519999999999999</v>
      </c>
      <c r="I202" s="206"/>
      <c r="J202" s="206"/>
      <c r="M202" s="201"/>
      <c r="N202" s="207"/>
      <c r="O202" s="208"/>
      <c r="P202" s="208"/>
      <c r="Q202" s="208"/>
      <c r="R202" s="208"/>
      <c r="S202" s="208"/>
      <c r="T202" s="208"/>
      <c r="U202" s="208"/>
      <c r="V202" s="208"/>
      <c r="W202" s="208"/>
      <c r="X202" s="209"/>
      <c r="AT202" s="203" t="s">
        <v>348</v>
      </c>
      <c r="AU202" s="203" t="s">
        <v>96</v>
      </c>
      <c r="AV202" s="13" t="s">
        <v>96</v>
      </c>
      <c r="AW202" s="13" t="s">
        <v>4</v>
      </c>
      <c r="AX202" s="13" t="s">
        <v>83</v>
      </c>
      <c r="AY202" s="203" t="s">
        <v>329</v>
      </c>
    </row>
    <row r="203" spans="1:65" s="15" customFormat="1" ht="11.25">
      <c r="B203" s="217"/>
      <c r="D203" s="202" t="s">
        <v>348</v>
      </c>
      <c r="E203" s="218" t="s">
        <v>1</v>
      </c>
      <c r="F203" s="219" t="s">
        <v>380</v>
      </c>
      <c r="H203" s="220">
        <v>1.1519999999999999</v>
      </c>
      <c r="I203" s="221"/>
      <c r="J203" s="221"/>
      <c r="M203" s="217"/>
      <c r="N203" s="222"/>
      <c r="O203" s="223"/>
      <c r="P203" s="223"/>
      <c r="Q203" s="223"/>
      <c r="R203" s="223"/>
      <c r="S203" s="223"/>
      <c r="T203" s="223"/>
      <c r="U203" s="223"/>
      <c r="V203" s="223"/>
      <c r="W203" s="223"/>
      <c r="X203" s="224"/>
      <c r="AT203" s="218" t="s">
        <v>348</v>
      </c>
      <c r="AU203" s="218" t="s">
        <v>96</v>
      </c>
      <c r="AV203" s="15" t="s">
        <v>335</v>
      </c>
      <c r="AW203" s="15" t="s">
        <v>4</v>
      </c>
      <c r="AX203" s="15" t="s">
        <v>90</v>
      </c>
      <c r="AY203" s="218" t="s">
        <v>329</v>
      </c>
    </row>
    <row r="204" spans="1:65" s="2" customFormat="1" ht="24.2" customHeight="1">
      <c r="A204" s="37"/>
      <c r="B204" s="153"/>
      <c r="C204" s="187" t="s">
        <v>577</v>
      </c>
      <c r="D204" s="187" t="s">
        <v>331</v>
      </c>
      <c r="E204" s="188" t="s">
        <v>7942</v>
      </c>
      <c r="F204" s="189" t="s">
        <v>7943</v>
      </c>
      <c r="G204" s="190" t="s">
        <v>646</v>
      </c>
      <c r="H204" s="191">
        <v>1</v>
      </c>
      <c r="I204" s="192"/>
      <c r="J204" s="192"/>
      <c r="K204" s="191">
        <f>ROUND(P204*H204,3)</f>
        <v>0</v>
      </c>
      <c r="L204" s="193"/>
      <c r="M204" s="38"/>
      <c r="N204" s="194" t="s">
        <v>1</v>
      </c>
      <c r="O204" s="195" t="s">
        <v>47</v>
      </c>
      <c r="P204" s="196">
        <f>I204+J204</f>
        <v>0</v>
      </c>
      <c r="Q204" s="196">
        <f>ROUND(I204*H204,3)</f>
        <v>0</v>
      </c>
      <c r="R204" s="196">
        <f>ROUND(J204*H204,3)</f>
        <v>0</v>
      </c>
      <c r="S204" s="66"/>
      <c r="T204" s="197">
        <f>S204*H204</f>
        <v>0</v>
      </c>
      <c r="U204" s="197">
        <v>0.16134000000000001</v>
      </c>
      <c r="V204" s="197">
        <f>U204*H204</f>
        <v>0.16134000000000001</v>
      </c>
      <c r="W204" s="197">
        <v>0</v>
      </c>
      <c r="X204" s="198">
        <f>W204*H204</f>
        <v>0</v>
      </c>
      <c r="Y204" s="37"/>
      <c r="Z204" s="37"/>
      <c r="AA204" s="37"/>
      <c r="AB204" s="37"/>
      <c r="AC204" s="37"/>
      <c r="AD204" s="37"/>
      <c r="AE204" s="37"/>
      <c r="AR204" s="199" t="s">
        <v>335</v>
      </c>
      <c r="AT204" s="199" t="s">
        <v>331</v>
      </c>
      <c r="AU204" s="199" t="s">
        <v>96</v>
      </c>
      <c r="AY204" s="19" t="s">
        <v>329</v>
      </c>
      <c r="BE204" s="115">
        <f>IF(O204="základná",K204,0)</f>
        <v>0</v>
      </c>
      <c r="BF204" s="115">
        <f>IF(O204="znížená",K204,0)</f>
        <v>0</v>
      </c>
      <c r="BG204" s="115">
        <f>IF(O204="zákl. prenesená",K204,0)</f>
        <v>0</v>
      </c>
      <c r="BH204" s="115">
        <f>IF(O204="zníž. prenesená",K204,0)</f>
        <v>0</v>
      </c>
      <c r="BI204" s="115">
        <f>IF(O204="nulová",K204,0)</f>
        <v>0</v>
      </c>
      <c r="BJ204" s="19" t="s">
        <v>96</v>
      </c>
      <c r="BK204" s="200">
        <f>ROUND(P204*H204,3)</f>
        <v>0</v>
      </c>
      <c r="BL204" s="19" t="s">
        <v>335</v>
      </c>
      <c r="BM204" s="199" t="s">
        <v>775</v>
      </c>
    </row>
    <row r="205" spans="1:65" s="12" customFormat="1" ht="22.9" customHeight="1">
      <c r="B205" s="173"/>
      <c r="D205" s="174" t="s">
        <v>82</v>
      </c>
      <c r="E205" s="185" t="s">
        <v>7893</v>
      </c>
      <c r="F205" s="185" t="s">
        <v>7894</v>
      </c>
      <c r="I205" s="176"/>
      <c r="J205" s="176"/>
      <c r="K205" s="186">
        <f>BK205</f>
        <v>0</v>
      </c>
      <c r="M205" s="173"/>
      <c r="N205" s="178"/>
      <c r="O205" s="179"/>
      <c r="P205" s="179"/>
      <c r="Q205" s="180">
        <f>SUM(Q206:Q215)</f>
        <v>0</v>
      </c>
      <c r="R205" s="180">
        <f>SUM(R206:R215)</f>
        <v>0</v>
      </c>
      <c r="S205" s="179"/>
      <c r="T205" s="181">
        <f>SUM(T206:T215)</f>
        <v>0</v>
      </c>
      <c r="U205" s="179"/>
      <c r="V205" s="181">
        <f>SUM(V206:V215)</f>
        <v>3.6250085200000002</v>
      </c>
      <c r="W205" s="179"/>
      <c r="X205" s="182">
        <f>SUM(X206:X215)</f>
        <v>0</v>
      </c>
      <c r="AR205" s="174" t="s">
        <v>90</v>
      </c>
      <c r="AT205" s="183" t="s">
        <v>82</v>
      </c>
      <c r="AU205" s="183" t="s">
        <v>90</v>
      </c>
      <c r="AY205" s="174" t="s">
        <v>329</v>
      </c>
      <c r="BK205" s="184">
        <f>SUM(BK206:BK215)</f>
        <v>0</v>
      </c>
    </row>
    <row r="206" spans="1:65" s="2" customFormat="1" ht="24.2" customHeight="1">
      <c r="A206" s="37"/>
      <c r="B206" s="153"/>
      <c r="C206" s="187" t="s">
        <v>583</v>
      </c>
      <c r="D206" s="187" t="s">
        <v>331</v>
      </c>
      <c r="E206" s="188" t="s">
        <v>7944</v>
      </c>
      <c r="F206" s="189" t="s">
        <v>7945</v>
      </c>
      <c r="G206" s="190" t="s">
        <v>646</v>
      </c>
      <c r="H206" s="191">
        <v>1</v>
      </c>
      <c r="I206" s="192"/>
      <c r="J206" s="192"/>
      <c r="K206" s="191">
        <f t="shared" ref="K206:K215" si="19">ROUND(P206*H206,3)</f>
        <v>0</v>
      </c>
      <c r="L206" s="193"/>
      <c r="M206" s="38"/>
      <c r="N206" s="194" t="s">
        <v>1</v>
      </c>
      <c r="O206" s="195" t="s">
        <v>47</v>
      </c>
      <c r="P206" s="196">
        <f t="shared" ref="P206:P215" si="20">I206+J206</f>
        <v>0</v>
      </c>
      <c r="Q206" s="196">
        <f t="shared" ref="Q206:Q215" si="21">ROUND(I206*H206,3)</f>
        <v>0</v>
      </c>
      <c r="R206" s="196">
        <f t="shared" ref="R206:R215" si="22">ROUND(J206*H206,3)</f>
        <v>0</v>
      </c>
      <c r="S206" s="66"/>
      <c r="T206" s="197">
        <f t="shared" ref="T206:T215" si="23">S206*H206</f>
        <v>0</v>
      </c>
      <c r="U206" s="197">
        <v>3.3E-3</v>
      </c>
      <c r="V206" s="197">
        <f t="shared" ref="V206:V215" si="24">U206*H206</f>
        <v>3.3E-3</v>
      </c>
      <c r="W206" s="197">
        <v>0</v>
      </c>
      <c r="X206" s="198">
        <f t="shared" ref="X206:X215" si="25">W206*H206</f>
        <v>0</v>
      </c>
      <c r="Y206" s="37"/>
      <c r="Z206" s="37"/>
      <c r="AA206" s="37"/>
      <c r="AB206" s="37"/>
      <c r="AC206" s="37"/>
      <c r="AD206" s="37"/>
      <c r="AE206" s="37"/>
      <c r="AR206" s="199" t="s">
        <v>335</v>
      </c>
      <c r="AT206" s="199" t="s">
        <v>331</v>
      </c>
      <c r="AU206" s="199" t="s">
        <v>96</v>
      </c>
      <c r="AY206" s="19" t="s">
        <v>329</v>
      </c>
      <c r="BE206" s="115">
        <f t="shared" ref="BE206:BE215" si="26">IF(O206="základná",K206,0)</f>
        <v>0</v>
      </c>
      <c r="BF206" s="115">
        <f t="shared" ref="BF206:BF215" si="27">IF(O206="znížená",K206,0)</f>
        <v>0</v>
      </c>
      <c r="BG206" s="115">
        <f t="shared" ref="BG206:BG215" si="28">IF(O206="zákl. prenesená",K206,0)</f>
        <v>0</v>
      </c>
      <c r="BH206" s="115">
        <f t="shared" ref="BH206:BH215" si="29">IF(O206="zníž. prenesená",K206,0)</f>
        <v>0</v>
      </c>
      <c r="BI206" s="115">
        <f t="shared" ref="BI206:BI215" si="30">IF(O206="nulová",K206,0)</f>
        <v>0</v>
      </c>
      <c r="BJ206" s="19" t="s">
        <v>96</v>
      </c>
      <c r="BK206" s="200">
        <f t="shared" ref="BK206:BK215" si="31">ROUND(P206*H206,3)</f>
        <v>0</v>
      </c>
      <c r="BL206" s="19" t="s">
        <v>335</v>
      </c>
      <c r="BM206" s="199" t="s">
        <v>795</v>
      </c>
    </row>
    <row r="207" spans="1:65" s="2" customFormat="1" ht="24.2" customHeight="1">
      <c r="A207" s="37"/>
      <c r="B207" s="153"/>
      <c r="C207" s="187" t="s">
        <v>588</v>
      </c>
      <c r="D207" s="187" t="s">
        <v>331</v>
      </c>
      <c r="E207" s="188" t="s">
        <v>7946</v>
      </c>
      <c r="F207" s="189" t="s">
        <v>7947</v>
      </c>
      <c r="G207" s="190" t="s">
        <v>646</v>
      </c>
      <c r="H207" s="191">
        <v>1</v>
      </c>
      <c r="I207" s="192"/>
      <c r="J207" s="192"/>
      <c r="K207" s="191">
        <f t="shared" si="19"/>
        <v>0</v>
      </c>
      <c r="L207" s="193"/>
      <c r="M207" s="38"/>
      <c r="N207" s="194" t="s">
        <v>1</v>
      </c>
      <c r="O207" s="195" t="s">
        <v>47</v>
      </c>
      <c r="P207" s="196">
        <f t="shared" si="20"/>
        <v>0</v>
      </c>
      <c r="Q207" s="196">
        <f t="shared" si="21"/>
        <v>0</v>
      </c>
      <c r="R207" s="196">
        <f t="shared" si="22"/>
        <v>0</v>
      </c>
      <c r="S207" s="66"/>
      <c r="T207" s="197">
        <f t="shared" si="23"/>
        <v>0</v>
      </c>
      <c r="U207" s="197">
        <v>1.042E-2</v>
      </c>
      <c r="V207" s="197">
        <f t="shared" si="24"/>
        <v>1.042E-2</v>
      </c>
      <c r="W207" s="197">
        <v>0</v>
      </c>
      <c r="X207" s="198">
        <f t="shared" si="25"/>
        <v>0</v>
      </c>
      <c r="Y207" s="37"/>
      <c r="Z207" s="37"/>
      <c r="AA207" s="37"/>
      <c r="AB207" s="37"/>
      <c r="AC207" s="37"/>
      <c r="AD207" s="37"/>
      <c r="AE207" s="37"/>
      <c r="AR207" s="199" t="s">
        <v>335</v>
      </c>
      <c r="AT207" s="199" t="s">
        <v>331</v>
      </c>
      <c r="AU207" s="199" t="s">
        <v>96</v>
      </c>
      <c r="AY207" s="19" t="s">
        <v>329</v>
      </c>
      <c r="BE207" s="115">
        <f t="shared" si="26"/>
        <v>0</v>
      </c>
      <c r="BF207" s="115">
        <f t="shared" si="27"/>
        <v>0</v>
      </c>
      <c r="BG207" s="115">
        <f t="shared" si="28"/>
        <v>0</v>
      </c>
      <c r="BH207" s="115">
        <f t="shared" si="29"/>
        <v>0</v>
      </c>
      <c r="BI207" s="115">
        <f t="shared" si="30"/>
        <v>0</v>
      </c>
      <c r="BJ207" s="19" t="s">
        <v>96</v>
      </c>
      <c r="BK207" s="200">
        <f t="shared" si="31"/>
        <v>0</v>
      </c>
      <c r="BL207" s="19" t="s">
        <v>335</v>
      </c>
      <c r="BM207" s="199" t="s">
        <v>803</v>
      </c>
    </row>
    <row r="208" spans="1:65" s="2" customFormat="1" ht="16.5" customHeight="1">
      <c r="A208" s="37"/>
      <c r="B208" s="153"/>
      <c r="C208" s="233" t="s">
        <v>595</v>
      </c>
      <c r="D208" s="233" t="s">
        <v>483</v>
      </c>
      <c r="E208" s="234" t="s">
        <v>7247</v>
      </c>
      <c r="F208" s="235" t="s">
        <v>7948</v>
      </c>
      <c r="G208" s="236" t="s">
        <v>646</v>
      </c>
      <c r="H208" s="237">
        <v>1</v>
      </c>
      <c r="I208" s="238"/>
      <c r="J208" s="239"/>
      <c r="K208" s="237">
        <f t="shared" si="19"/>
        <v>0</v>
      </c>
      <c r="L208" s="239"/>
      <c r="M208" s="240"/>
      <c r="N208" s="241" t="s">
        <v>1</v>
      </c>
      <c r="O208" s="195" t="s">
        <v>47</v>
      </c>
      <c r="P208" s="196">
        <f t="shared" si="20"/>
        <v>0</v>
      </c>
      <c r="Q208" s="196">
        <f t="shared" si="21"/>
        <v>0</v>
      </c>
      <c r="R208" s="196">
        <f t="shared" si="22"/>
        <v>0</v>
      </c>
      <c r="S208" s="66"/>
      <c r="T208" s="197">
        <f t="shared" si="23"/>
        <v>0</v>
      </c>
      <c r="U208" s="197">
        <v>0.72</v>
      </c>
      <c r="V208" s="197">
        <f t="shared" si="24"/>
        <v>0.72</v>
      </c>
      <c r="W208" s="197">
        <v>0</v>
      </c>
      <c r="X208" s="198">
        <f t="shared" si="25"/>
        <v>0</v>
      </c>
      <c r="Y208" s="37"/>
      <c r="Z208" s="37"/>
      <c r="AA208" s="37"/>
      <c r="AB208" s="37"/>
      <c r="AC208" s="37"/>
      <c r="AD208" s="37"/>
      <c r="AE208" s="37"/>
      <c r="AR208" s="199" t="s">
        <v>364</v>
      </c>
      <c r="AT208" s="199" t="s">
        <v>483</v>
      </c>
      <c r="AU208" s="199" t="s">
        <v>96</v>
      </c>
      <c r="AY208" s="19" t="s">
        <v>329</v>
      </c>
      <c r="BE208" s="115">
        <f t="shared" si="26"/>
        <v>0</v>
      </c>
      <c r="BF208" s="115">
        <f t="shared" si="27"/>
        <v>0</v>
      </c>
      <c r="BG208" s="115">
        <f t="shared" si="28"/>
        <v>0</v>
      </c>
      <c r="BH208" s="115">
        <f t="shared" si="29"/>
        <v>0</v>
      </c>
      <c r="BI208" s="115">
        <f t="shared" si="30"/>
        <v>0</v>
      </c>
      <c r="BJ208" s="19" t="s">
        <v>96</v>
      </c>
      <c r="BK208" s="200">
        <f t="shared" si="31"/>
        <v>0</v>
      </c>
      <c r="BL208" s="19" t="s">
        <v>335</v>
      </c>
      <c r="BM208" s="199" t="s">
        <v>821</v>
      </c>
    </row>
    <row r="209" spans="1:65" s="2" customFormat="1" ht="24.2" customHeight="1">
      <c r="A209" s="37"/>
      <c r="B209" s="153"/>
      <c r="C209" s="187" t="s">
        <v>601</v>
      </c>
      <c r="D209" s="187" t="s">
        <v>331</v>
      </c>
      <c r="E209" s="188" t="s">
        <v>7949</v>
      </c>
      <c r="F209" s="189" t="s">
        <v>7950</v>
      </c>
      <c r="G209" s="190" t="s">
        <v>646</v>
      </c>
      <c r="H209" s="191">
        <v>1</v>
      </c>
      <c r="I209" s="192"/>
      <c r="J209" s="192"/>
      <c r="K209" s="191">
        <f t="shared" si="19"/>
        <v>0</v>
      </c>
      <c r="L209" s="193"/>
      <c r="M209" s="38"/>
      <c r="N209" s="194" t="s">
        <v>1</v>
      </c>
      <c r="O209" s="195" t="s">
        <v>47</v>
      </c>
      <c r="P209" s="196">
        <f t="shared" si="20"/>
        <v>0</v>
      </c>
      <c r="Q209" s="196">
        <f t="shared" si="21"/>
        <v>0</v>
      </c>
      <c r="R209" s="196">
        <f t="shared" si="22"/>
        <v>0</v>
      </c>
      <c r="S209" s="66"/>
      <c r="T209" s="197">
        <f t="shared" si="23"/>
        <v>0</v>
      </c>
      <c r="U209" s="197">
        <v>1.856E-2</v>
      </c>
      <c r="V209" s="197">
        <f t="shared" si="24"/>
        <v>1.856E-2</v>
      </c>
      <c r="W209" s="197">
        <v>0</v>
      </c>
      <c r="X209" s="198">
        <f t="shared" si="25"/>
        <v>0</v>
      </c>
      <c r="Y209" s="37"/>
      <c r="Z209" s="37"/>
      <c r="AA209" s="37"/>
      <c r="AB209" s="37"/>
      <c r="AC209" s="37"/>
      <c r="AD209" s="37"/>
      <c r="AE209" s="37"/>
      <c r="AR209" s="199" t="s">
        <v>335</v>
      </c>
      <c r="AT209" s="199" t="s">
        <v>331</v>
      </c>
      <c r="AU209" s="199" t="s">
        <v>96</v>
      </c>
      <c r="AY209" s="19" t="s">
        <v>329</v>
      </c>
      <c r="BE209" s="115">
        <f t="shared" si="26"/>
        <v>0</v>
      </c>
      <c r="BF209" s="115">
        <f t="shared" si="27"/>
        <v>0</v>
      </c>
      <c r="BG209" s="115">
        <f t="shared" si="28"/>
        <v>0</v>
      </c>
      <c r="BH209" s="115">
        <f t="shared" si="29"/>
        <v>0</v>
      </c>
      <c r="BI209" s="115">
        <f t="shared" si="30"/>
        <v>0</v>
      </c>
      <c r="BJ209" s="19" t="s">
        <v>96</v>
      </c>
      <c r="BK209" s="200">
        <f t="shared" si="31"/>
        <v>0</v>
      </c>
      <c r="BL209" s="19" t="s">
        <v>335</v>
      </c>
      <c r="BM209" s="199" t="s">
        <v>830</v>
      </c>
    </row>
    <row r="210" spans="1:65" s="2" customFormat="1" ht="16.5" customHeight="1">
      <c r="A210" s="37"/>
      <c r="B210" s="153"/>
      <c r="C210" s="233" t="s">
        <v>618</v>
      </c>
      <c r="D210" s="233" t="s">
        <v>483</v>
      </c>
      <c r="E210" s="234" t="s">
        <v>7249</v>
      </c>
      <c r="F210" s="235" t="s">
        <v>7951</v>
      </c>
      <c r="G210" s="236" t="s">
        <v>646</v>
      </c>
      <c r="H210" s="237">
        <v>1</v>
      </c>
      <c r="I210" s="238"/>
      <c r="J210" s="239"/>
      <c r="K210" s="237">
        <f t="shared" si="19"/>
        <v>0</v>
      </c>
      <c r="L210" s="239"/>
      <c r="M210" s="240"/>
      <c r="N210" s="241" t="s">
        <v>1</v>
      </c>
      <c r="O210" s="195" t="s">
        <v>47</v>
      </c>
      <c r="P210" s="196">
        <f t="shared" si="20"/>
        <v>0</v>
      </c>
      <c r="Q210" s="196">
        <f t="shared" si="21"/>
        <v>0</v>
      </c>
      <c r="R210" s="196">
        <f t="shared" si="22"/>
        <v>0</v>
      </c>
      <c r="S210" s="66"/>
      <c r="T210" s="197">
        <f t="shared" si="23"/>
        <v>0</v>
      </c>
      <c r="U210" s="197">
        <v>0.40500000000000003</v>
      </c>
      <c r="V210" s="197">
        <f t="shared" si="24"/>
        <v>0.40500000000000003</v>
      </c>
      <c r="W210" s="197">
        <v>0</v>
      </c>
      <c r="X210" s="198">
        <f t="shared" si="25"/>
        <v>0</v>
      </c>
      <c r="Y210" s="37"/>
      <c r="Z210" s="37"/>
      <c r="AA210" s="37"/>
      <c r="AB210" s="37"/>
      <c r="AC210" s="37"/>
      <c r="AD210" s="37"/>
      <c r="AE210" s="37"/>
      <c r="AR210" s="199" t="s">
        <v>364</v>
      </c>
      <c r="AT210" s="199" t="s">
        <v>483</v>
      </c>
      <c r="AU210" s="199" t="s">
        <v>96</v>
      </c>
      <c r="AY210" s="19" t="s">
        <v>329</v>
      </c>
      <c r="BE210" s="115">
        <f t="shared" si="26"/>
        <v>0</v>
      </c>
      <c r="BF210" s="115">
        <f t="shared" si="27"/>
        <v>0</v>
      </c>
      <c r="BG210" s="115">
        <f t="shared" si="28"/>
        <v>0</v>
      </c>
      <c r="BH210" s="115">
        <f t="shared" si="29"/>
        <v>0</v>
      </c>
      <c r="BI210" s="115">
        <f t="shared" si="30"/>
        <v>0</v>
      </c>
      <c r="BJ210" s="19" t="s">
        <v>96</v>
      </c>
      <c r="BK210" s="200">
        <f t="shared" si="31"/>
        <v>0</v>
      </c>
      <c r="BL210" s="19" t="s">
        <v>335</v>
      </c>
      <c r="BM210" s="199" t="s">
        <v>839</v>
      </c>
    </row>
    <row r="211" spans="1:65" s="2" customFormat="1" ht="21.75" customHeight="1">
      <c r="A211" s="37"/>
      <c r="B211" s="153"/>
      <c r="C211" s="187" t="s">
        <v>629</v>
      </c>
      <c r="D211" s="187" t="s">
        <v>331</v>
      </c>
      <c r="E211" s="188" t="s">
        <v>7952</v>
      </c>
      <c r="F211" s="189" t="s">
        <v>7953</v>
      </c>
      <c r="G211" s="190" t="s">
        <v>646</v>
      </c>
      <c r="H211" s="191">
        <v>1</v>
      </c>
      <c r="I211" s="192"/>
      <c r="J211" s="192"/>
      <c r="K211" s="191">
        <f t="shared" si="19"/>
        <v>0</v>
      </c>
      <c r="L211" s="193"/>
      <c r="M211" s="38"/>
      <c r="N211" s="194" t="s">
        <v>1</v>
      </c>
      <c r="O211" s="195" t="s">
        <v>47</v>
      </c>
      <c r="P211" s="196">
        <f t="shared" si="20"/>
        <v>0</v>
      </c>
      <c r="Q211" s="196">
        <f t="shared" si="21"/>
        <v>0</v>
      </c>
      <c r="R211" s="196">
        <f t="shared" si="22"/>
        <v>0</v>
      </c>
      <c r="S211" s="66"/>
      <c r="T211" s="197">
        <f t="shared" si="23"/>
        <v>0</v>
      </c>
      <c r="U211" s="197">
        <v>6.3E-3</v>
      </c>
      <c r="V211" s="197">
        <f t="shared" si="24"/>
        <v>6.3E-3</v>
      </c>
      <c r="W211" s="197">
        <v>0</v>
      </c>
      <c r="X211" s="198">
        <f t="shared" si="25"/>
        <v>0</v>
      </c>
      <c r="Y211" s="37"/>
      <c r="Z211" s="37"/>
      <c r="AA211" s="37"/>
      <c r="AB211" s="37"/>
      <c r="AC211" s="37"/>
      <c r="AD211" s="37"/>
      <c r="AE211" s="37"/>
      <c r="AR211" s="199" t="s">
        <v>335</v>
      </c>
      <c r="AT211" s="199" t="s">
        <v>331</v>
      </c>
      <c r="AU211" s="199" t="s">
        <v>96</v>
      </c>
      <c r="AY211" s="19" t="s">
        <v>329</v>
      </c>
      <c r="BE211" s="115">
        <f t="shared" si="26"/>
        <v>0</v>
      </c>
      <c r="BF211" s="115">
        <f t="shared" si="27"/>
        <v>0</v>
      </c>
      <c r="BG211" s="115">
        <f t="shared" si="28"/>
        <v>0</v>
      </c>
      <c r="BH211" s="115">
        <f t="shared" si="29"/>
        <v>0</v>
      </c>
      <c r="BI211" s="115">
        <f t="shared" si="30"/>
        <v>0</v>
      </c>
      <c r="BJ211" s="19" t="s">
        <v>96</v>
      </c>
      <c r="BK211" s="200">
        <f t="shared" si="31"/>
        <v>0</v>
      </c>
      <c r="BL211" s="19" t="s">
        <v>335</v>
      </c>
      <c r="BM211" s="199" t="s">
        <v>851</v>
      </c>
    </row>
    <row r="212" spans="1:65" s="2" customFormat="1" ht="16.5" customHeight="1">
      <c r="A212" s="37"/>
      <c r="B212" s="153"/>
      <c r="C212" s="233" t="s">
        <v>633</v>
      </c>
      <c r="D212" s="233" t="s">
        <v>483</v>
      </c>
      <c r="E212" s="234" t="s">
        <v>7251</v>
      </c>
      <c r="F212" s="235" t="s">
        <v>7954</v>
      </c>
      <c r="G212" s="236" t="s">
        <v>646</v>
      </c>
      <c r="H212" s="237">
        <v>1</v>
      </c>
      <c r="I212" s="238"/>
      <c r="J212" s="239"/>
      <c r="K212" s="237">
        <f t="shared" si="19"/>
        <v>0</v>
      </c>
      <c r="L212" s="239"/>
      <c r="M212" s="240"/>
      <c r="N212" s="241" t="s">
        <v>1</v>
      </c>
      <c r="O212" s="195" t="s">
        <v>47</v>
      </c>
      <c r="P212" s="196">
        <f t="shared" si="20"/>
        <v>0</v>
      </c>
      <c r="Q212" s="196">
        <f t="shared" si="21"/>
        <v>0</v>
      </c>
      <c r="R212" s="196">
        <f t="shared" si="22"/>
        <v>0</v>
      </c>
      <c r="S212" s="66"/>
      <c r="T212" s="197">
        <f t="shared" si="23"/>
        <v>0</v>
      </c>
      <c r="U212" s="197">
        <v>0.158</v>
      </c>
      <c r="V212" s="197">
        <f t="shared" si="24"/>
        <v>0.158</v>
      </c>
      <c r="W212" s="197">
        <v>0</v>
      </c>
      <c r="X212" s="198">
        <f t="shared" si="25"/>
        <v>0</v>
      </c>
      <c r="Y212" s="37"/>
      <c r="Z212" s="37"/>
      <c r="AA212" s="37"/>
      <c r="AB212" s="37"/>
      <c r="AC212" s="37"/>
      <c r="AD212" s="37"/>
      <c r="AE212" s="37"/>
      <c r="AR212" s="199" t="s">
        <v>364</v>
      </c>
      <c r="AT212" s="199" t="s">
        <v>483</v>
      </c>
      <c r="AU212" s="199" t="s">
        <v>96</v>
      </c>
      <c r="AY212" s="19" t="s">
        <v>329</v>
      </c>
      <c r="BE212" s="115">
        <f t="shared" si="26"/>
        <v>0</v>
      </c>
      <c r="BF212" s="115">
        <f t="shared" si="27"/>
        <v>0</v>
      </c>
      <c r="BG212" s="115">
        <f t="shared" si="28"/>
        <v>0</v>
      </c>
      <c r="BH212" s="115">
        <f t="shared" si="29"/>
        <v>0</v>
      </c>
      <c r="BI212" s="115">
        <f t="shared" si="30"/>
        <v>0</v>
      </c>
      <c r="BJ212" s="19" t="s">
        <v>96</v>
      </c>
      <c r="BK212" s="200">
        <f t="shared" si="31"/>
        <v>0</v>
      </c>
      <c r="BL212" s="19" t="s">
        <v>335</v>
      </c>
      <c r="BM212" s="199" t="s">
        <v>887</v>
      </c>
    </row>
    <row r="213" spans="1:65" s="2" customFormat="1" ht="24.2" customHeight="1">
      <c r="A213" s="37"/>
      <c r="B213" s="153"/>
      <c r="C213" s="187" t="s">
        <v>639</v>
      </c>
      <c r="D213" s="187" t="s">
        <v>331</v>
      </c>
      <c r="E213" s="188" t="s">
        <v>7955</v>
      </c>
      <c r="F213" s="189" t="s">
        <v>7956</v>
      </c>
      <c r="G213" s="190" t="s">
        <v>362</v>
      </c>
      <c r="H213" s="191">
        <v>0.82299999999999995</v>
      </c>
      <c r="I213" s="192"/>
      <c r="J213" s="192"/>
      <c r="K213" s="191">
        <f t="shared" si="19"/>
        <v>0</v>
      </c>
      <c r="L213" s="193"/>
      <c r="M213" s="38"/>
      <c r="N213" s="194" t="s">
        <v>1</v>
      </c>
      <c r="O213" s="195" t="s">
        <v>47</v>
      </c>
      <c r="P213" s="196">
        <f t="shared" si="20"/>
        <v>0</v>
      </c>
      <c r="Q213" s="196">
        <f t="shared" si="21"/>
        <v>0</v>
      </c>
      <c r="R213" s="196">
        <f t="shared" si="22"/>
        <v>0</v>
      </c>
      <c r="S213" s="66"/>
      <c r="T213" s="197">
        <f t="shared" si="23"/>
        <v>0</v>
      </c>
      <c r="U213" s="197">
        <v>2.38598</v>
      </c>
      <c r="V213" s="197">
        <f t="shared" si="24"/>
        <v>1.9636615399999999</v>
      </c>
      <c r="W213" s="197">
        <v>0</v>
      </c>
      <c r="X213" s="198">
        <f t="shared" si="25"/>
        <v>0</v>
      </c>
      <c r="Y213" s="37"/>
      <c r="Z213" s="37"/>
      <c r="AA213" s="37"/>
      <c r="AB213" s="37"/>
      <c r="AC213" s="37"/>
      <c r="AD213" s="37"/>
      <c r="AE213" s="37"/>
      <c r="AR213" s="199" t="s">
        <v>335</v>
      </c>
      <c r="AT213" s="199" t="s">
        <v>331</v>
      </c>
      <c r="AU213" s="199" t="s">
        <v>96</v>
      </c>
      <c r="AY213" s="19" t="s">
        <v>329</v>
      </c>
      <c r="BE213" s="115">
        <f t="shared" si="26"/>
        <v>0</v>
      </c>
      <c r="BF213" s="115">
        <f t="shared" si="27"/>
        <v>0</v>
      </c>
      <c r="BG213" s="115">
        <f t="shared" si="28"/>
        <v>0</v>
      </c>
      <c r="BH213" s="115">
        <f t="shared" si="29"/>
        <v>0</v>
      </c>
      <c r="BI213" s="115">
        <f t="shared" si="30"/>
        <v>0</v>
      </c>
      <c r="BJ213" s="19" t="s">
        <v>96</v>
      </c>
      <c r="BK213" s="200">
        <f t="shared" si="31"/>
        <v>0</v>
      </c>
      <c r="BL213" s="19" t="s">
        <v>335</v>
      </c>
      <c r="BM213" s="199" t="s">
        <v>901</v>
      </c>
    </row>
    <row r="214" spans="1:65" s="2" customFormat="1" ht="24.2" customHeight="1">
      <c r="A214" s="37"/>
      <c r="B214" s="153"/>
      <c r="C214" s="187" t="s">
        <v>643</v>
      </c>
      <c r="D214" s="187" t="s">
        <v>331</v>
      </c>
      <c r="E214" s="188" t="s">
        <v>7957</v>
      </c>
      <c r="F214" s="189" t="s">
        <v>7958</v>
      </c>
      <c r="G214" s="190" t="s">
        <v>362</v>
      </c>
      <c r="H214" s="191">
        <v>0.11799999999999999</v>
      </c>
      <c r="I214" s="192"/>
      <c r="J214" s="192"/>
      <c r="K214" s="191">
        <f t="shared" si="19"/>
        <v>0</v>
      </c>
      <c r="L214" s="193"/>
      <c r="M214" s="38"/>
      <c r="N214" s="194" t="s">
        <v>1</v>
      </c>
      <c r="O214" s="195" t="s">
        <v>47</v>
      </c>
      <c r="P214" s="196">
        <f t="shared" si="20"/>
        <v>0</v>
      </c>
      <c r="Q214" s="196">
        <f t="shared" si="21"/>
        <v>0</v>
      </c>
      <c r="R214" s="196">
        <f t="shared" si="22"/>
        <v>0</v>
      </c>
      <c r="S214" s="66"/>
      <c r="T214" s="197">
        <f t="shared" si="23"/>
        <v>0</v>
      </c>
      <c r="U214" s="197">
        <v>2.43933</v>
      </c>
      <c r="V214" s="197">
        <f t="shared" si="24"/>
        <v>0.28784093999999999</v>
      </c>
      <c r="W214" s="197">
        <v>0</v>
      </c>
      <c r="X214" s="198">
        <f t="shared" si="25"/>
        <v>0</v>
      </c>
      <c r="Y214" s="37"/>
      <c r="Z214" s="37"/>
      <c r="AA214" s="37"/>
      <c r="AB214" s="37"/>
      <c r="AC214" s="37"/>
      <c r="AD214" s="37"/>
      <c r="AE214" s="37"/>
      <c r="AR214" s="199" t="s">
        <v>335</v>
      </c>
      <c r="AT214" s="199" t="s">
        <v>331</v>
      </c>
      <c r="AU214" s="199" t="s">
        <v>96</v>
      </c>
      <c r="AY214" s="19" t="s">
        <v>329</v>
      </c>
      <c r="BE214" s="115">
        <f t="shared" si="26"/>
        <v>0</v>
      </c>
      <c r="BF214" s="115">
        <f t="shared" si="27"/>
        <v>0</v>
      </c>
      <c r="BG214" s="115">
        <f t="shared" si="28"/>
        <v>0</v>
      </c>
      <c r="BH214" s="115">
        <f t="shared" si="29"/>
        <v>0</v>
      </c>
      <c r="BI214" s="115">
        <f t="shared" si="30"/>
        <v>0</v>
      </c>
      <c r="BJ214" s="19" t="s">
        <v>96</v>
      </c>
      <c r="BK214" s="200">
        <f t="shared" si="31"/>
        <v>0</v>
      </c>
      <c r="BL214" s="19" t="s">
        <v>335</v>
      </c>
      <c r="BM214" s="199" t="s">
        <v>913</v>
      </c>
    </row>
    <row r="215" spans="1:65" s="2" customFormat="1" ht="24.2" customHeight="1">
      <c r="A215" s="37"/>
      <c r="B215" s="153"/>
      <c r="C215" s="187" t="s">
        <v>648</v>
      </c>
      <c r="D215" s="187" t="s">
        <v>331</v>
      </c>
      <c r="E215" s="188" t="s">
        <v>7959</v>
      </c>
      <c r="F215" s="189" t="s">
        <v>7960</v>
      </c>
      <c r="G215" s="190" t="s">
        <v>334</v>
      </c>
      <c r="H215" s="191">
        <v>8.9220000000000006</v>
      </c>
      <c r="I215" s="192"/>
      <c r="J215" s="192"/>
      <c r="K215" s="191">
        <f t="shared" si="19"/>
        <v>0</v>
      </c>
      <c r="L215" s="193"/>
      <c r="M215" s="38"/>
      <c r="N215" s="194" t="s">
        <v>1</v>
      </c>
      <c r="O215" s="195" t="s">
        <v>47</v>
      </c>
      <c r="P215" s="196">
        <f t="shared" si="20"/>
        <v>0</v>
      </c>
      <c r="Q215" s="196">
        <f t="shared" si="21"/>
        <v>0</v>
      </c>
      <c r="R215" s="196">
        <f t="shared" si="22"/>
        <v>0</v>
      </c>
      <c r="S215" s="66"/>
      <c r="T215" s="197">
        <f t="shared" si="23"/>
        <v>0</v>
      </c>
      <c r="U215" s="197">
        <v>5.8199999999999997E-3</v>
      </c>
      <c r="V215" s="197">
        <f t="shared" si="24"/>
        <v>5.192604E-2</v>
      </c>
      <c r="W215" s="197">
        <v>0</v>
      </c>
      <c r="X215" s="198">
        <f t="shared" si="25"/>
        <v>0</v>
      </c>
      <c r="Y215" s="37"/>
      <c r="Z215" s="37"/>
      <c r="AA215" s="37"/>
      <c r="AB215" s="37"/>
      <c r="AC215" s="37"/>
      <c r="AD215" s="37"/>
      <c r="AE215" s="37"/>
      <c r="AR215" s="199" t="s">
        <v>335</v>
      </c>
      <c r="AT215" s="199" t="s">
        <v>331</v>
      </c>
      <c r="AU215" s="199" t="s">
        <v>96</v>
      </c>
      <c r="AY215" s="19" t="s">
        <v>329</v>
      </c>
      <c r="BE215" s="115">
        <f t="shared" si="26"/>
        <v>0</v>
      </c>
      <c r="BF215" s="115">
        <f t="shared" si="27"/>
        <v>0</v>
      </c>
      <c r="BG215" s="115">
        <f t="shared" si="28"/>
        <v>0</v>
      </c>
      <c r="BH215" s="115">
        <f t="shared" si="29"/>
        <v>0</v>
      </c>
      <c r="BI215" s="115">
        <f t="shared" si="30"/>
        <v>0</v>
      </c>
      <c r="BJ215" s="19" t="s">
        <v>96</v>
      </c>
      <c r="BK215" s="200">
        <f t="shared" si="31"/>
        <v>0</v>
      </c>
      <c r="BL215" s="19" t="s">
        <v>335</v>
      </c>
      <c r="BM215" s="199" t="s">
        <v>922</v>
      </c>
    </row>
    <row r="216" spans="1:65" s="12" customFormat="1" ht="25.9" customHeight="1">
      <c r="B216" s="173"/>
      <c r="D216" s="174" t="s">
        <v>82</v>
      </c>
      <c r="E216" s="175" t="s">
        <v>7961</v>
      </c>
      <c r="F216" s="175" t="s">
        <v>7962</v>
      </c>
      <c r="I216" s="176"/>
      <c r="J216" s="176"/>
      <c r="K216" s="177">
        <f>BK216</f>
        <v>0</v>
      </c>
      <c r="M216" s="173"/>
      <c r="N216" s="178"/>
      <c r="O216" s="179"/>
      <c r="P216" s="179"/>
      <c r="Q216" s="180">
        <f>Q217+Q221</f>
        <v>0</v>
      </c>
      <c r="R216" s="180">
        <f>R217+R221</f>
        <v>0</v>
      </c>
      <c r="S216" s="179"/>
      <c r="T216" s="181">
        <f>T217+T221</f>
        <v>0</v>
      </c>
      <c r="U216" s="179"/>
      <c r="V216" s="181">
        <f>V217+V221</f>
        <v>6.5548017600000001</v>
      </c>
      <c r="W216" s="179"/>
      <c r="X216" s="182">
        <f>X217+X221</f>
        <v>0</v>
      </c>
      <c r="AR216" s="174" t="s">
        <v>90</v>
      </c>
      <c r="AT216" s="183" t="s">
        <v>82</v>
      </c>
      <c r="AU216" s="183" t="s">
        <v>83</v>
      </c>
      <c r="AY216" s="174" t="s">
        <v>329</v>
      </c>
      <c r="BK216" s="184">
        <f>BK217+BK221</f>
        <v>0</v>
      </c>
    </row>
    <row r="217" spans="1:65" s="12" customFormat="1" ht="22.9" customHeight="1">
      <c r="B217" s="173"/>
      <c r="D217" s="174" t="s">
        <v>82</v>
      </c>
      <c r="E217" s="185" t="s">
        <v>7888</v>
      </c>
      <c r="F217" s="185" t="s">
        <v>7889</v>
      </c>
      <c r="I217" s="176"/>
      <c r="J217" s="176"/>
      <c r="K217" s="186">
        <f>BK217</f>
        <v>0</v>
      </c>
      <c r="M217" s="173"/>
      <c r="N217" s="178"/>
      <c r="O217" s="179"/>
      <c r="P217" s="179"/>
      <c r="Q217" s="180">
        <f>SUM(Q218:Q220)</f>
        <v>0</v>
      </c>
      <c r="R217" s="180">
        <f>SUM(R218:R220)</f>
        <v>0</v>
      </c>
      <c r="S217" s="179"/>
      <c r="T217" s="181">
        <f>SUM(T218:T220)</f>
        <v>0</v>
      </c>
      <c r="U217" s="179"/>
      <c r="V217" s="181">
        <f>SUM(V218:V220)</f>
        <v>4.90090176</v>
      </c>
      <c r="W217" s="179"/>
      <c r="X217" s="182">
        <f>SUM(X218:X220)</f>
        <v>0</v>
      </c>
      <c r="AR217" s="174" t="s">
        <v>90</v>
      </c>
      <c r="AT217" s="183" t="s">
        <v>82</v>
      </c>
      <c r="AU217" s="183" t="s">
        <v>90</v>
      </c>
      <c r="AY217" s="174" t="s">
        <v>329</v>
      </c>
      <c r="BK217" s="184">
        <f>SUM(BK218:BK220)</f>
        <v>0</v>
      </c>
    </row>
    <row r="218" spans="1:65" s="2" customFormat="1" ht="16.5" customHeight="1">
      <c r="A218" s="37"/>
      <c r="B218" s="153"/>
      <c r="C218" s="187" t="s">
        <v>652</v>
      </c>
      <c r="D218" s="187" t="s">
        <v>331</v>
      </c>
      <c r="E218" s="188" t="s">
        <v>7778</v>
      </c>
      <c r="F218" s="189" t="s">
        <v>7779</v>
      </c>
      <c r="G218" s="190" t="s">
        <v>362</v>
      </c>
      <c r="H218" s="191">
        <v>2.5920000000000001</v>
      </c>
      <c r="I218" s="192"/>
      <c r="J218" s="192"/>
      <c r="K218" s="191">
        <f>ROUND(P218*H218,3)</f>
        <v>0</v>
      </c>
      <c r="L218" s="193"/>
      <c r="M218" s="38"/>
      <c r="N218" s="194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1.8907799999999999</v>
      </c>
      <c r="V218" s="197">
        <f>U218*H218</f>
        <v>4.90090176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335</v>
      </c>
      <c r="AT218" s="199" t="s">
        <v>331</v>
      </c>
      <c r="AU218" s="199" t="s">
        <v>96</v>
      </c>
      <c r="AY218" s="19" t="s">
        <v>329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335</v>
      </c>
      <c r="BM218" s="199" t="s">
        <v>931</v>
      </c>
    </row>
    <row r="219" spans="1:65" s="13" customFormat="1" ht="11.25">
      <c r="B219" s="201"/>
      <c r="D219" s="202" t="s">
        <v>348</v>
      </c>
      <c r="E219" s="203" t="s">
        <v>1</v>
      </c>
      <c r="F219" s="204" t="s">
        <v>7963</v>
      </c>
      <c r="H219" s="205">
        <v>2.5920000000000001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348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329</v>
      </c>
    </row>
    <row r="220" spans="1:65" s="15" customFormat="1" ht="11.25">
      <c r="B220" s="217"/>
      <c r="D220" s="202" t="s">
        <v>348</v>
      </c>
      <c r="E220" s="218" t="s">
        <v>1</v>
      </c>
      <c r="F220" s="219" t="s">
        <v>380</v>
      </c>
      <c r="H220" s="220">
        <v>2.5920000000000001</v>
      </c>
      <c r="I220" s="221"/>
      <c r="J220" s="221"/>
      <c r="M220" s="217"/>
      <c r="N220" s="222"/>
      <c r="O220" s="223"/>
      <c r="P220" s="223"/>
      <c r="Q220" s="223"/>
      <c r="R220" s="223"/>
      <c r="S220" s="223"/>
      <c r="T220" s="223"/>
      <c r="U220" s="223"/>
      <c r="V220" s="223"/>
      <c r="W220" s="223"/>
      <c r="X220" s="224"/>
      <c r="AT220" s="218" t="s">
        <v>348</v>
      </c>
      <c r="AU220" s="218" t="s">
        <v>96</v>
      </c>
      <c r="AV220" s="15" t="s">
        <v>335</v>
      </c>
      <c r="AW220" s="15" t="s">
        <v>4</v>
      </c>
      <c r="AX220" s="15" t="s">
        <v>90</v>
      </c>
      <c r="AY220" s="218" t="s">
        <v>329</v>
      </c>
    </row>
    <row r="221" spans="1:65" s="12" customFormat="1" ht="22.9" customHeight="1">
      <c r="B221" s="173"/>
      <c r="D221" s="174" t="s">
        <v>82</v>
      </c>
      <c r="E221" s="185" t="s">
        <v>7893</v>
      </c>
      <c r="F221" s="185" t="s">
        <v>7894</v>
      </c>
      <c r="I221" s="176"/>
      <c r="J221" s="176"/>
      <c r="K221" s="186">
        <f>BK221</f>
        <v>0</v>
      </c>
      <c r="M221" s="173"/>
      <c r="N221" s="178"/>
      <c r="O221" s="179"/>
      <c r="P221" s="179"/>
      <c r="Q221" s="180">
        <f>SUM(Q222:Q230)</f>
        <v>0</v>
      </c>
      <c r="R221" s="180">
        <f>SUM(R222:R230)</f>
        <v>0</v>
      </c>
      <c r="S221" s="179"/>
      <c r="T221" s="181">
        <f>SUM(T222:T230)</f>
        <v>0</v>
      </c>
      <c r="U221" s="179"/>
      <c r="V221" s="181">
        <f>SUM(V222:V230)</f>
        <v>1.6539000000000001</v>
      </c>
      <c r="W221" s="179"/>
      <c r="X221" s="182">
        <f>SUM(X222:X230)</f>
        <v>0</v>
      </c>
      <c r="AR221" s="174" t="s">
        <v>90</v>
      </c>
      <c r="AT221" s="183" t="s">
        <v>82</v>
      </c>
      <c r="AU221" s="183" t="s">
        <v>90</v>
      </c>
      <c r="AY221" s="174" t="s">
        <v>329</v>
      </c>
      <c r="BK221" s="184">
        <f>SUM(BK222:BK230)</f>
        <v>0</v>
      </c>
    </row>
    <row r="222" spans="1:65" s="2" customFormat="1" ht="21.75" customHeight="1">
      <c r="A222" s="37"/>
      <c r="B222" s="153"/>
      <c r="C222" s="187" t="s">
        <v>659</v>
      </c>
      <c r="D222" s="187" t="s">
        <v>331</v>
      </c>
      <c r="E222" s="188" t="s">
        <v>7964</v>
      </c>
      <c r="F222" s="189" t="s">
        <v>7965</v>
      </c>
      <c r="G222" s="190" t="s">
        <v>646</v>
      </c>
      <c r="H222" s="191">
        <v>4</v>
      </c>
      <c r="I222" s="192"/>
      <c r="J222" s="192"/>
      <c r="K222" s="191">
        <f t="shared" ref="K222:K230" si="32">ROUND(P222*H222,3)</f>
        <v>0</v>
      </c>
      <c r="L222" s="193"/>
      <c r="M222" s="38"/>
      <c r="N222" s="194" t="s">
        <v>1</v>
      </c>
      <c r="O222" s="195" t="s">
        <v>47</v>
      </c>
      <c r="P222" s="196">
        <f t="shared" ref="P222:P230" si="33">I222+J222</f>
        <v>0</v>
      </c>
      <c r="Q222" s="196">
        <f t="shared" ref="Q222:Q230" si="34">ROUND(I222*H222,3)</f>
        <v>0</v>
      </c>
      <c r="R222" s="196">
        <f t="shared" ref="R222:R230" si="35">ROUND(J222*H222,3)</f>
        <v>0</v>
      </c>
      <c r="S222" s="66"/>
      <c r="T222" s="197">
        <f t="shared" ref="T222:T230" si="36">S222*H222</f>
        <v>0</v>
      </c>
      <c r="U222" s="197">
        <v>0</v>
      </c>
      <c r="V222" s="197">
        <f t="shared" ref="V222:V230" si="37">U222*H222</f>
        <v>0</v>
      </c>
      <c r="W222" s="197">
        <v>0</v>
      </c>
      <c r="X222" s="198">
        <f t="shared" ref="X222:X230" si="38">W222*H222</f>
        <v>0</v>
      </c>
      <c r="Y222" s="37"/>
      <c r="Z222" s="37"/>
      <c r="AA222" s="37"/>
      <c r="AB222" s="37"/>
      <c r="AC222" s="37"/>
      <c r="AD222" s="37"/>
      <c r="AE222" s="37"/>
      <c r="AR222" s="199" t="s">
        <v>335</v>
      </c>
      <c r="AT222" s="199" t="s">
        <v>331</v>
      </c>
      <c r="AU222" s="199" t="s">
        <v>96</v>
      </c>
      <c r="AY222" s="19" t="s">
        <v>329</v>
      </c>
      <c r="BE222" s="115">
        <f t="shared" ref="BE222:BE230" si="39">IF(O222="základná",K222,0)</f>
        <v>0</v>
      </c>
      <c r="BF222" s="115">
        <f t="shared" ref="BF222:BF230" si="40">IF(O222="znížená",K222,0)</f>
        <v>0</v>
      </c>
      <c r="BG222" s="115">
        <f t="shared" ref="BG222:BG230" si="41">IF(O222="zákl. prenesená",K222,0)</f>
        <v>0</v>
      </c>
      <c r="BH222" s="115">
        <f t="shared" ref="BH222:BH230" si="42">IF(O222="zníž. prenesená",K222,0)</f>
        <v>0</v>
      </c>
      <c r="BI222" s="115">
        <f t="shared" ref="BI222:BI230" si="43">IF(O222="nulová",K222,0)</f>
        <v>0</v>
      </c>
      <c r="BJ222" s="19" t="s">
        <v>96</v>
      </c>
      <c r="BK222" s="200">
        <f t="shared" ref="BK222:BK230" si="44">ROUND(P222*H222,3)</f>
        <v>0</v>
      </c>
      <c r="BL222" s="19" t="s">
        <v>335</v>
      </c>
      <c r="BM222" s="199" t="s">
        <v>940</v>
      </c>
    </row>
    <row r="223" spans="1:65" s="2" customFormat="1" ht="24.2" customHeight="1">
      <c r="A223" s="37"/>
      <c r="B223" s="153"/>
      <c r="C223" s="233" t="s">
        <v>665</v>
      </c>
      <c r="D223" s="233" t="s">
        <v>483</v>
      </c>
      <c r="E223" s="234" t="s">
        <v>7253</v>
      </c>
      <c r="F223" s="235" t="s">
        <v>7966</v>
      </c>
      <c r="G223" s="236" t="s">
        <v>646</v>
      </c>
      <c r="H223" s="237">
        <v>1</v>
      </c>
      <c r="I223" s="238"/>
      <c r="J223" s="239"/>
      <c r="K223" s="237">
        <f t="shared" si="32"/>
        <v>0</v>
      </c>
      <c r="L223" s="239"/>
      <c r="M223" s="240"/>
      <c r="N223" s="241" t="s">
        <v>1</v>
      </c>
      <c r="O223" s="195" t="s">
        <v>47</v>
      </c>
      <c r="P223" s="196">
        <f t="shared" si="33"/>
        <v>0</v>
      </c>
      <c r="Q223" s="196">
        <f t="shared" si="34"/>
        <v>0</v>
      </c>
      <c r="R223" s="196">
        <f t="shared" si="35"/>
        <v>0</v>
      </c>
      <c r="S223" s="66"/>
      <c r="T223" s="197">
        <f t="shared" si="36"/>
        <v>0</v>
      </c>
      <c r="U223" s="197">
        <v>2.1999999999999999E-2</v>
      </c>
      <c r="V223" s="197">
        <f t="shared" si="37"/>
        <v>2.1999999999999999E-2</v>
      </c>
      <c r="W223" s="197">
        <v>0</v>
      </c>
      <c r="X223" s="198">
        <f t="shared" si="38"/>
        <v>0</v>
      </c>
      <c r="Y223" s="37"/>
      <c r="Z223" s="37"/>
      <c r="AA223" s="37"/>
      <c r="AB223" s="37"/>
      <c r="AC223" s="37"/>
      <c r="AD223" s="37"/>
      <c r="AE223" s="37"/>
      <c r="AR223" s="199" t="s">
        <v>364</v>
      </c>
      <c r="AT223" s="199" t="s">
        <v>483</v>
      </c>
      <c r="AU223" s="199" t="s">
        <v>96</v>
      </c>
      <c r="AY223" s="19" t="s">
        <v>329</v>
      </c>
      <c r="BE223" s="115">
        <f t="shared" si="39"/>
        <v>0</v>
      </c>
      <c r="BF223" s="115">
        <f t="shared" si="40"/>
        <v>0</v>
      </c>
      <c r="BG223" s="115">
        <f t="shared" si="41"/>
        <v>0</v>
      </c>
      <c r="BH223" s="115">
        <f t="shared" si="42"/>
        <v>0</v>
      </c>
      <c r="BI223" s="115">
        <f t="shared" si="43"/>
        <v>0</v>
      </c>
      <c r="BJ223" s="19" t="s">
        <v>96</v>
      </c>
      <c r="BK223" s="200">
        <f t="shared" si="44"/>
        <v>0</v>
      </c>
      <c r="BL223" s="19" t="s">
        <v>335</v>
      </c>
      <c r="BM223" s="199" t="s">
        <v>948</v>
      </c>
    </row>
    <row r="224" spans="1:65" s="2" customFormat="1" ht="24.2" customHeight="1">
      <c r="A224" s="37"/>
      <c r="B224" s="153"/>
      <c r="C224" s="233" t="s">
        <v>671</v>
      </c>
      <c r="D224" s="233" t="s">
        <v>483</v>
      </c>
      <c r="E224" s="234" t="s">
        <v>7255</v>
      </c>
      <c r="F224" s="235" t="s">
        <v>7967</v>
      </c>
      <c r="G224" s="236" t="s">
        <v>646</v>
      </c>
      <c r="H224" s="237">
        <v>2</v>
      </c>
      <c r="I224" s="238"/>
      <c r="J224" s="239"/>
      <c r="K224" s="237">
        <f t="shared" si="32"/>
        <v>0</v>
      </c>
      <c r="L224" s="239"/>
      <c r="M224" s="240"/>
      <c r="N224" s="241" t="s">
        <v>1</v>
      </c>
      <c r="O224" s="195" t="s">
        <v>47</v>
      </c>
      <c r="P224" s="196">
        <f t="shared" si="33"/>
        <v>0</v>
      </c>
      <c r="Q224" s="196">
        <f t="shared" si="34"/>
        <v>0</v>
      </c>
      <c r="R224" s="196">
        <f t="shared" si="35"/>
        <v>0</v>
      </c>
      <c r="S224" s="66"/>
      <c r="T224" s="197">
        <f t="shared" si="36"/>
        <v>0</v>
      </c>
      <c r="U224" s="197">
        <v>2.3E-2</v>
      </c>
      <c r="V224" s="197">
        <f t="shared" si="37"/>
        <v>4.5999999999999999E-2</v>
      </c>
      <c r="W224" s="197">
        <v>0</v>
      </c>
      <c r="X224" s="198">
        <f t="shared" si="38"/>
        <v>0</v>
      </c>
      <c r="Y224" s="37"/>
      <c r="Z224" s="37"/>
      <c r="AA224" s="37"/>
      <c r="AB224" s="37"/>
      <c r="AC224" s="37"/>
      <c r="AD224" s="37"/>
      <c r="AE224" s="37"/>
      <c r="AR224" s="199" t="s">
        <v>364</v>
      </c>
      <c r="AT224" s="199" t="s">
        <v>483</v>
      </c>
      <c r="AU224" s="199" t="s">
        <v>96</v>
      </c>
      <c r="AY224" s="19" t="s">
        <v>329</v>
      </c>
      <c r="BE224" s="115">
        <f t="shared" si="39"/>
        <v>0</v>
      </c>
      <c r="BF224" s="115">
        <f t="shared" si="40"/>
        <v>0</v>
      </c>
      <c r="BG224" s="115">
        <f t="shared" si="41"/>
        <v>0</v>
      </c>
      <c r="BH224" s="115">
        <f t="shared" si="42"/>
        <v>0</v>
      </c>
      <c r="BI224" s="115">
        <f t="shared" si="43"/>
        <v>0</v>
      </c>
      <c r="BJ224" s="19" t="s">
        <v>96</v>
      </c>
      <c r="BK224" s="200">
        <f t="shared" si="44"/>
        <v>0</v>
      </c>
      <c r="BL224" s="19" t="s">
        <v>335</v>
      </c>
      <c r="BM224" s="199" t="s">
        <v>974</v>
      </c>
    </row>
    <row r="225" spans="1:65" s="2" customFormat="1" ht="24.2" customHeight="1">
      <c r="A225" s="37"/>
      <c r="B225" s="153"/>
      <c r="C225" s="233" t="s">
        <v>685</v>
      </c>
      <c r="D225" s="233" t="s">
        <v>483</v>
      </c>
      <c r="E225" s="234" t="s">
        <v>7257</v>
      </c>
      <c r="F225" s="235" t="s">
        <v>7968</v>
      </c>
      <c r="G225" s="236" t="s">
        <v>646</v>
      </c>
      <c r="H225" s="237">
        <v>1</v>
      </c>
      <c r="I225" s="238"/>
      <c r="J225" s="239"/>
      <c r="K225" s="237">
        <f t="shared" si="32"/>
        <v>0</v>
      </c>
      <c r="L225" s="239"/>
      <c r="M225" s="240"/>
      <c r="N225" s="241" t="s">
        <v>1</v>
      </c>
      <c r="O225" s="195" t="s">
        <v>47</v>
      </c>
      <c r="P225" s="196">
        <f t="shared" si="33"/>
        <v>0</v>
      </c>
      <c r="Q225" s="196">
        <f t="shared" si="34"/>
        <v>0</v>
      </c>
      <c r="R225" s="196">
        <f t="shared" si="35"/>
        <v>0</v>
      </c>
      <c r="S225" s="66"/>
      <c r="T225" s="197">
        <f t="shared" si="36"/>
        <v>0</v>
      </c>
      <c r="U225" s="197">
        <v>0.02</v>
      </c>
      <c r="V225" s="197">
        <f t="shared" si="37"/>
        <v>0.02</v>
      </c>
      <c r="W225" s="197">
        <v>0</v>
      </c>
      <c r="X225" s="198">
        <f t="shared" si="38"/>
        <v>0</v>
      </c>
      <c r="Y225" s="37"/>
      <c r="Z225" s="37"/>
      <c r="AA225" s="37"/>
      <c r="AB225" s="37"/>
      <c r="AC225" s="37"/>
      <c r="AD225" s="37"/>
      <c r="AE225" s="37"/>
      <c r="AR225" s="199" t="s">
        <v>364</v>
      </c>
      <c r="AT225" s="199" t="s">
        <v>483</v>
      </c>
      <c r="AU225" s="199" t="s">
        <v>96</v>
      </c>
      <c r="AY225" s="19" t="s">
        <v>329</v>
      </c>
      <c r="BE225" s="115">
        <f t="shared" si="39"/>
        <v>0</v>
      </c>
      <c r="BF225" s="115">
        <f t="shared" si="40"/>
        <v>0</v>
      </c>
      <c r="BG225" s="115">
        <f t="shared" si="41"/>
        <v>0</v>
      </c>
      <c r="BH225" s="115">
        <f t="shared" si="42"/>
        <v>0</v>
      </c>
      <c r="BI225" s="115">
        <f t="shared" si="43"/>
        <v>0</v>
      </c>
      <c r="BJ225" s="19" t="s">
        <v>96</v>
      </c>
      <c r="BK225" s="200">
        <f t="shared" si="44"/>
        <v>0</v>
      </c>
      <c r="BL225" s="19" t="s">
        <v>335</v>
      </c>
      <c r="BM225" s="199" t="s">
        <v>986</v>
      </c>
    </row>
    <row r="226" spans="1:65" s="2" customFormat="1" ht="24.2" customHeight="1">
      <c r="A226" s="37"/>
      <c r="B226" s="153"/>
      <c r="C226" s="233" t="s">
        <v>689</v>
      </c>
      <c r="D226" s="233" t="s">
        <v>483</v>
      </c>
      <c r="E226" s="234" t="s">
        <v>7259</v>
      </c>
      <c r="F226" s="235" t="s">
        <v>7969</v>
      </c>
      <c r="G226" s="236" t="s">
        <v>342</v>
      </c>
      <c r="H226" s="237">
        <v>9</v>
      </c>
      <c r="I226" s="238"/>
      <c r="J226" s="239"/>
      <c r="K226" s="237">
        <f t="shared" si="32"/>
        <v>0</v>
      </c>
      <c r="L226" s="239"/>
      <c r="M226" s="240"/>
      <c r="N226" s="241" t="s">
        <v>1</v>
      </c>
      <c r="O226" s="195" t="s">
        <v>47</v>
      </c>
      <c r="P226" s="196">
        <f t="shared" si="33"/>
        <v>0</v>
      </c>
      <c r="Q226" s="196">
        <f t="shared" si="34"/>
        <v>0</v>
      </c>
      <c r="R226" s="196">
        <f t="shared" si="35"/>
        <v>0</v>
      </c>
      <c r="S226" s="66"/>
      <c r="T226" s="197">
        <f t="shared" si="36"/>
        <v>0</v>
      </c>
      <c r="U226" s="197">
        <v>1.3100000000000001E-2</v>
      </c>
      <c r="V226" s="197">
        <f t="shared" si="37"/>
        <v>0.1179</v>
      </c>
      <c r="W226" s="197">
        <v>0</v>
      </c>
      <c r="X226" s="198">
        <f t="shared" si="38"/>
        <v>0</v>
      </c>
      <c r="Y226" s="37"/>
      <c r="Z226" s="37"/>
      <c r="AA226" s="37"/>
      <c r="AB226" s="37"/>
      <c r="AC226" s="37"/>
      <c r="AD226" s="37"/>
      <c r="AE226" s="37"/>
      <c r="AR226" s="199" t="s">
        <v>364</v>
      </c>
      <c r="AT226" s="199" t="s">
        <v>483</v>
      </c>
      <c r="AU226" s="199" t="s">
        <v>96</v>
      </c>
      <c r="AY226" s="19" t="s">
        <v>329</v>
      </c>
      <c r="BE226" s="115">
        <f t="shared" si="39"/>
        <v>0</v>
      </c>
      <c r="BF226" s="115">
        <f t="shared" si="40"/>
        <v>0</v>
      </c>
      <c r="BG226" s="115">
        <f t="shared" si="41"/>
        <v>0</v>
      </c>
      <c r="BH226" s="115">
        <f t="shared" si="42"/>
        <v>0</v>
      </c>
      <c r="BI226" s="115">
        <f t="shared" si="43"/>
        <v>0</v>
      </c>
      <c r="BJ226" s="19" t="s">
        <v>96</v>
      </c>
      <c r="BK226" s="200">
        <f t="shared" si="44"/>
        <v>0</v>
      </c>
      <c r="BL226" s="19" t="s">
        <v>335</v>
      </c>
      <c r="BM226" s="199" t="s">
        <v>1000</v>
      </c>
    </row>
    <row r="227" spans="1:65" s="2" customFormat="1" ht="24.2" customHeight="1">
      <c r="A227" s="37"/>
      <c r="B227" s="153"/>
      <c r="C227" s="233" t="s">
        <v>695</v>
      </c>
      <c r="D227" s="233" t="s">
        <v>483</v>
      </c>
      <c r="E227" s="234" t="s">
        <v>7261</v>
      </c>
      <c r="F227" s="235" t="s">
        <v>7970</v>
      </c>
      <c r="G227" s="236" t="s">
        <v>646</v>
      </c>
      <c r="H227" s="237">
        <v>4</v>
      </c>
      <c r="I227" s="238"/>
      <c r="J227" s="239"/>
      <c r="K227" s="237">
        <f t="shared" si="32"/>
        <v>0</v>
      </c>
      <c r="L227" s="239"/>
      <c r="M227" s="240"/>
      <c r="N227" s="241" t="s">
        <v>1</v>
      </c>
      <c r="O227" s="195" t="s">
        <v>47</v>
      </c>
      <c r="P227" s="196">
        <f t="shared" si="33"/>
        <v>0</v>
      </c>
      <c r="Q227" s="196">
        <f t="shared" si="34"/>
        <v>0</v>
      </c>
      <c r="R227" s="196">
        <f t="shared" si="35"/>
        <v>0</v>
      </c>
      <c r="S227" s="66"/>
      <c r="T227" s="197">
        <f t="shared" si="36"/>
        <v>0</v>
      </c>
      <c r="U227" s="197">
        <v>1.2E-2</v>
      </c>
      <c r="V227" s="197">
        <f t="shared" si="37"/>
        <v>4.8000000000000001E-2</v>
      </c>
      <c r="W227" s="197">
        <v>0</v>
      </c>
      <c r="X227" s="198">
        <f t="shared" si="38"/>
        <v>0</v>
      </c>
      <c r="Y227" s="37"/>
      <c r="Z227" s="37"/>
      <c r="AA227" s="37"/>
      <c r="AB227" s="37"/>
      <c r="AC227" s="37"/>
      <c r="AD227" s="37"/>
      <c r="AE227" s="37"/>
      <c r="AR227" s="199" t="s">
        <v>364</v>
      </c>
      <c r="AT227" s="199" t="s">
        <v>483</v>
      </c>
      <c r="AU227" s="199" t="s">
        <v>96</v>
      </c>
      <c r="AY227" s="19" t="s">
        <v>329</v>
      </c>
      <c r="BE227" s="115">
        <f t="shared" si="39"/>
        <v>0</v>
      </c>
      <c r="BF227" s="115">
        <f t="shared" si="40"/>
        <v>0</v>
      </c>
      <c r="BG227" s="115">
        <f t="shared" si="41"/>
        <v>0</v>
      </c>
      <c r="BH227" s="115">
        <f t="shared" si="42"/>
        <v>0</v>
      </c>
      <c r="BI227" s="115">
        <f t="shared" si="43"/>
        <v>0</v>
      </c>
      <c r="BJ227" s="19" t="s">
        <v>96</v>
      </c>
      <c r="BK227" s="200">
        <f t="shared" si="44"/>
        <v>0</v>
      </c>
      <c r="BL227" s="19" t="s">
        <v>335</v>
      </c>
      <c r="BM227" s="199" t="s">
        <v>1008</v>
      </c>
    </row>
    <row r="228" spans="1:65" s="2" customFormat="1" ht="24.2" customHeight="1">
      <c r="A228" s="37"/>
      <c r="B228" s="153"/>
      <c r="C228" s="233" t="s">
        <v>701</v>
      </c>
      <c r="D228" s="233" t="s">
        <v>483</v>
      </c>
      <c r="E228" s="234" t="s">
        <v>7263</v>
      </c>
      <c r="F228" s="235" t="s">
        <v>7971</v>
      </c>
      <c r="G228" s="236" t="s">
        <v>646</v>
      </c>
      <c r="H228" s="237">
        <v>4</v>
      </c>
      <c r="I228" s="238"/>
      <c r="J228" s="239"/>
      <c r="K228" s="237">
        <f t="shared" si="32"/>
        <v>0</v>
      </c>
      <c r="L228" s="239"/>
      <c r="M228" s="240"/>
      <c r="N228" s="241" t="s">
        <v>1</v>
      </c>
      <c r="O228" s="195" t="s">
        <v>47</v>
      </c>
      <c r="P228" s="196">
        <f t="shared" si="33"/>
        <v>0</v>
      </c>
      <c r="Q228" s="196">
        <f t="shared" si="34"/>
        <v>0</v>
      </c>
      <c r="R228" s="196">
        <f t="shared" si="35"/>
        <v>0</v>
      </c>
      <c r="S228" s="66"/>
      <c r="T228" s="197">
        <f t="shared" si="36"/>
        <v>0</v>
      </c>
      <c r="U228" s="197">
        <v>0</v>
      </c>
      <c r="V228" s="197">
        <f t="shared" si="37"/>
        <v>0</v>
      </c>
      <c r="W228" s="197">
        <v>0</v>
      </c>
      <c r="X228" s="198">
        <f t="shared" si="38"/>
        <v>0</v>
      </c>
      <c r="Y228" s="37"/>
      <c r="Z228" s="37"/>
      <c r="AA228" s="37"/>
      <c r="AB228" s="37"/>
      <c r="AC228" s="37"/>
      <c r="AD228" s="37"/>
      <c r="AE228" s="37"/>
      <c r="AR228" s="199" t="s">
        <v>364</v>
      </c>
      <c r="AT228" s="199" t="s">
        <v>483</v>
      </c>
      <c r="AU228" s="199" t="s">
        <v>96</v>
      </c>
      <c r="AY228" s="19" t="s">
        <v>329</v>
      </c>
      <c r="BE228" s="115">
        <f t="shared" si="39"/>
        <v>0</v>
      </c>
      <c r="BF228" s="115">
        <f t="shared" si="40"/>
        <v>0</v>
      </c>
      <c r="BG228" s="115">
        <f t="shared" si="41"/>
        <v>0</v>
      </c>
      <c r="BH228" s="115">
        <f t="shared" si="42"/>
        <v>0</v>
      </c>
      <c r="BI228" s="115">
        <f t="shared" si="43"/>
        <v>0</v>
      </c>
      <c r="BJ228" s="19" t="s">
        <v>96</v>
      </c>
      <c r="BK228" s="200">
        <f t="shared" si="44"/>
        <v>0</v>
      </c>
      <c r="BL228" s="19" t="s">
        <v>335</v>
      </c>
      <c r="BM228" s="199" t="s">
        <v>1018</v>
      </c>
    </row>
    <row r="229" spans="1:65" s="2" customFormat="1" ht="24.2" customHeight="1">
      <c r="A229" s="37"/>
      <c r="B229" s="153"/>
      <c r="C229" s="233" t="s">
        <v>704</v>
      </c>
      <c r="D229" s="233" t="s">
        <v>483</v>
      </c>
      <c r="E229" s="234" t="s">
        <v>7265</v>
      </c>
      <c r="F229" s="235" t="s">
        <v>7972</v>
      </c>
      <c r="G229" s="236" t="s">
        <v>646</v>
      </c>
      <c r="H229" s="237">
        <v>4</v>
      </c>
      <c r="I229" s="238"/>
      <c r="J229" s="239"/>
      <c r="K229" s="237">
        <f t="shared" si="32"/>
        <v>0</v>
      </c>
      <c r="L229" s="239"/>
      <c r="M229" s="240"/>
      <c r="N229" s="241" t="s">
        <v>1</v>
      </c>
      <c r="O229" s="195" t="s">
        <v>47</v>
      </c>
      <c r="P229" s="196">
        <f t="shared" si="33"/>
        <v>0</v>
      </c>
      <c r="Q229" s="196">
        <f t="shared" si="34"/>
        <v>0</v>
      </c>
      <c r="R229" s="196">
        <f t="shared" si="35"/>
        <v>0</v>
      </c>
      <c r="S229" s="66"/>
      <c r="T229" s="197">
        <f t="shared" si="36"/>
        <v>0</v>
      </c>
      <c r="U229" s="197">
        <v>0.2</v>
      </c>
      <c r="V229" s="197">
        <f t="shared" si="37"/>
        <v>0.8</v>
      </c>
      <c r="W229" s="197">
        <v>0</v>
      </c>
      <c r="X229" s="198">
        <f t="shared" si="38"/>
        <v>0</v>
      </c>
      <c r="Y229" s="37"/>
      <c r="Z229" s="37"/>
      <c r="AA229" s="37"/>
      <c r="AB229" s="37"/>
      <c r="AC229" s="37"/>
      <c r="AD229" s="37"/>
      <c r="AE229" s="37"/>
      <c r="AR229" s="199" t="s">
        <v>364</v>
      </c>
      <c r="AT229" s="199" t="s">
        <v>483</v>
      </c>
      <c r="AU229" s="199" t="s">
        <v>96</v>
      </c>
      <c r="AY229" s="19" t="s">
        <v>329</v>
      </c>
      <c r="BE229" s="115">
        <f t="shared" si="39"/>
        <v>0</v>
      </c>
      <c r="BF229" s="115">
        <f t="shared" si="40"/>
        <v>0</v>
      </c>
      <c r="BG229" s="115">
        <f t="shared" si="41"/>
        <v>0</v>
      </c>
      <c r="BH229" s="115">
        <f t="shared" si="42"/>
        <v>0</v>
      </c>
      <c r="BI229" s="115">
        <f t="shared" si="43"/>
        <v>0</v>
      </c>
      <c r="BJ229" s="19" t="s">
        <v>96</v>
      </c>
      <c r="BK229" s="200">
        <f t="shared" si="44"/>
        <v>0</v>
      </c>
      <c r="BL229" s="19" t="s">
        <v>335</v>
      </c>
      <c r="BM229" s="199" t="s">
        <v>1031</v>
      </c>
    </row>
    <row r="230" spans="1:65" s="2" customFormat="1" ht="24.2" customHeight="1">
      <c r="A230" s="37"/>
      <c r="B230" s="153"/>
      <c r="C230" s="233" t="s">
        <v>713</v>
      </c>
      <c r="D230" s="233" t="s">
        <v>483</v>
      </c>
      <c r="E230" s="234" t="s">
        <v>7267</v>
      </c>
      <c r="F230" s="235" t="s">
        <v>7973</v>
      </c>
      <c r="G230" s="236" t="s">
        <v>646</v>
      </c>
      <c r="H230" s="237">
        <v>4</v>
      </c>
      <c r="I230" s="238"/>
      <c r="J230" s="239"/>
      <c r="K230" s="237">
        <f t="shared" si="32"/>
        <v>0</v>
      </c>
      <c r="L230" s="239"/>
      <c r="M230" s="240"/>
      <c r="N230" s="262" t="s">
        <v>1</v>
      </c>
      <c r="O230" s="243" t="s">
        <v>47</v>
      </c>
      <c r="P230" s="244">
        <f t="shared" si="33"/>
        <v>0</v>
      </c>
      <c r="Q230" s="244">
        <f t="shared" si="34"/>
        <v>0</v>
      </c>
      <c r="R230" s="244">
        <f t="shared" si="35"/>
        <v>0</v>
      </c>
      <c r="S230" s="245"/>
      <c r="T230" s="246">
        <f t="shared" si="36"/>
        <v>0</v>
      </c>
      <c r="U230" s="246">
        <v>0.15</v>
      </c>
      <c r="V230" s="246">
        <f t="shared" si="37"/>
        <v>0.6</v>
      </c>
      <c r="W230" s="246">
        <v>0</v>
      </c>
      <c r="X230" s="247">
        <f t="shared" si="38"/>
        <v>0</v>
      </c>
      <c r="Y230" s="37"/>
      <c r="Z230" s="37"/>
      <c r="AA230" s="37"/>
      <c r="AB230" s="37"/>
      <c r="AC230" s="37"/>
      <c r="AD230" s="37"/>
      <c r="AE230" s="37"/>
      <c r="AR230" s="199" t="s">
        <v>364</v>
      </c>
      <c r="AT230" s="199" t="s">
        <v>483</v>
      </c>
      <c r="AU230" s="199" t="s">
        <v>96</v>
      </c>
      <c r="AY230" s="19" t="s">
        <v>329</v>
      </c>
      <c r="BE230" s="115">
        <f t="shared" si="39"/>
        <v>0</v>
      </c>
      <c r="BF230" s="115">
        <f t="shared" si="40"/>
        <v>0</v>
      </c>
      <c r="BG230" s="115">
        <f t="shared" si="41"/>
        <v>0</v>
      </c>
      <c r="BH230" s="115">
        <f t="shared" si="42"/>
        <v>0</v>
      </c>
      <c r="BI230" s="115">
        <f t="shared" si="43"/>
        <v>0</v>
      </c>
      <c r="BJ230" s="19" t="s">
        <v>96</v>
      </c>
      <c r="BK230" s="200">
        <f t="shared" si="44"/>
        <v>0</v>
      </c>
      <c r="BL230" s="19" t="s">
        <v>335</v>
      </c>
      <c r="BM230" s="199" t="s">
        <v>1041</v>
      </c>
    </row>
    <row r="231" spans="1:65" s="2" customFormat="1" ht="6.95" customHeight="1">
      <c r="A231" s="37"/>
      <c r="B231" s="55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38"/>
      <c r="N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</row>
  </sheetData>
  <autoFilter ref="C144:L230" xr:uid="{00000000-0009-0000-0000-00001D000000}"/>
  <mergeCells count="20">
    <mergeCell ref="E131:H131"/>
    <mergeCell ref="E135:H135"/>
    <mergeCell ref="E133:H133"/>
    <mergeCell ref="E137:H137"/>
    <mergeCell ref="M2:Z2"/>
    <mergeCell ref="D115:F115"/>
    <mergeCell ref="D116:F116"/>
    <mergeCell ref="D117:F117"/>
    <mergeCell ref="D118:F118"/>
    <mergeCell ref="D119:F119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BM21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203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ht="12.75">
      <c r="B8" s="22"/>
      <c r="D8" s="29" t="s">
        <v>272</v>
      </c>
      <c r="M8" s="22"/>
    </row>
    <row r="9" spans="1:46" s="1" customFormat="1" ht="16.5" customHeight="1">
      <c r="B9" s="22"/>
      <c r="E9" s="324" t="s">
        <v>6454</v>
      </c>
      <c r="F9" s="275"/>
      <c r="G9" s="275"/>
      <c r="H9" s="275"/>
      <c r="M9" s="22"/>
    </row>
    <row r="10" spans="1:46" s="1" customFormat="1" ht="12" customHeight="1">
      <c r="B10" s="22"/>
      <c r="D10" s="29" t="s">
        <v>274</v>
      </c>
      <c r="M10" s="22"/>
    </row>
    <row r="11" spans="1:46" s="2" customFormat="1" ht="16.5" customHeight="1">
      <c r="A11" s="37"/>
      <c r="B11" s="38"/>
      <c r="C11" s="37"/>
      <c r="D11" s="37"/>
      <c r="E11" s="329" t="s">
        <v>7728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6456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5" t="s">
        <v>7974</v>
      </c>
      <c r="F13" s="326"/>
      <c r="G13" s="326"/>
      <c r="H13" s="326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21. 4. 2022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7" t="str">
        <f>'Rekapitulácia stavby'!E14</f>
        <v>Vyplň údaj</v>
      </c>
      <c r="F22" s="274"/>
      <c r="G22" s="274"/>
      <c r="H22" s="274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9" t="s">
        <v>1</v>
      </c>
      <c r="F31" s="279"/>
      <c r="G31" s="279"/>
      <c r="H31" s="279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276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261</v>
      </c>
      <c r="E37" s="37"/>
      <c r="F37" s="37"/>
      <c r="G37" s="37"/>
      <c r="H37" s="37"/>
      <c r="I37" s="37"/>
      <c r="J37" s="37"/>
      <c r="K37" s="35">
        <f>K111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ROUND((SUM(BE111:BE118) + SUM(BE142:BE217)),  2)</f>
        <v>0</v>
      </c>
      <c r="G41" s="130"/>
      <c r="H41" s="130"/>
      <c r="I41" s="131">
        <v>0.2</v>
      </c>
      <c r="J41" s="130"/>
      <c r="K41" s="129">
        <f>ROUND(((SUM(BE111:BE118) + SUM(BE142:BE217))*I41),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ROUND((SUM(BF111:BF118) + SUM(BF142:BF217)),  2)</f>
        <v>0</v>
      </c>
      <c r="G42" s="130"/>
      <c r="H42" s="130"/>
      <c r="I42" s="131">
        <v>0.2</v>
      </c>
      <c r="J42" s="130"/>
      <c r="K42" s="129">
        <f>ROUND(((SUM(BF111:BF118) + SUM(BF142:BF217))*I42),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ROUND((SUM(BG111:BG118) + SUM(BG142:BG217)),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ROUND((SUM(BH111:BH118) + SUM(BH142:BH217)),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ROUND((SUM(BI111:BI118) + SUM(BI142:BI217)),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1" customFormat="1" ht="16.5" customHeight="1">
      <c r="B87" s="22"/>
      <c r="E87" s="324" t="s">
        <v>6454</v>
      </c>
      <c r="F87" s="275"/>
      <c r="G87" s="275"/>
      <c r="H87" s="275"/>
      <c r="M87" s="22"/>
    </row>
    <row r="88" spans="1:31" s="1" customFormat="1" ht="12" customHeight="1">
      <c r="B88" s="22"/>
      <c r="C88" s="29" t="s">
        <v>274</v>
      </c>
      <c r="M88" s="22"/>
    </row>
    <row r="89" spans="1:31" s="2" customFormat="1" ht="16.5" customHeight="1">
      <c r="A89" s="37"/>
      <c r="B89" s="38"/>
      <c r="C89" s="37"/>
      <c r="D89" s="37"/>
      <c r="E89" s="329" t="s">
        <v>7728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6456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5" t="str">
        <f>E13</f>
        <v>05.03.03 - Dažďová kanalizačná prípojka</v>
      </c>
      <c r="F91" s="326"/>
      <c r="G91" s="326"/>
      <c r="H91" s="326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21. 4. 2022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278</v>
      </c>
      <c r="D98" s="119"/>
      <c r="E98" s="119"/>
      <c r="F98" s="119"/>
      <c r="G98" s="119"/>
      <c r="H98" s="119"/>
      <c r="I98" s="141" t="s">
        <v>279</v>
      </c>
      <c r="J98" s="141" t="s">
        <v>280</v>
      </c>
      <c r="K98" s="141" t="s">
        <v>281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282</v>
      </c>
      <c r="D100" s="37"/>
      <c r="E100" s="37"/>
      <c r="F100" s="37"/>
      <c r="G100" s="37"/>
      <c r="H100" s="37"/>
      <c r="I100" s="79">
        <f t="shared" ref="I100:J102" si="0">Q142</f>
        <v>0</v>
      </c>
      <c r="J100" s="79">
        <f t="shared" si="0"/>
        <v>0</v>
      </c>
      <c r="K100" s="79">
        <f>K142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283</v>
      </c>
    </row>
    <row r="101" spans="1:65" s="9" customFormat="1" ht="24.95" customHeight="1">
      <c r="B101" s="143"/>
      <c r="D101" s="144" t="s">
        <v>7975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K143</f>
        <v>0</v>
      </c>
      <c r="M101" s="143"/>
    </row>
    <row r="102" spans="1:65" s="10" customFormat="1" ht="19.899999999999999" customHeight="1">
      <c r="B102" s="147"/>
      <c r="D102" s="148" t="s">
        <v>7731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K144</f>
        <v>0</v>
      </c>
      <c r="M102" s="147"/>
    </row>
    <row r="103" spans="1:65" s="10" customFormat="1" ht="19.899999999999999" customHeight="1">
      <c r="B103" s="147"/>
      <c r="D103" s="148" t="s">
        <v>7732</v>
      </c>
      <c r="E103" s="149"/>
      <c r="F103" s="149"/>
      <c r="G103" s="149"/>
      <c r="H103" s="149"/>
      <c r="I103" s="150">
        <f>Q177</f>
        <v>0</v>
      </c>
      <c r="J103" s="150">
        <f>R177</f>
        <v>0</v>
      </c>
      <c r="K103" s="150">
        <f>K177</f>
        <v>0</v>
      </c>
      <c r="M103" s="147"/>
    </row>
    <row r="104" spans="1:65" s="10" customFormat="1" ht="19.899999999999999" customHeight="1">
      <c r="B104" s="147"/>
      <c r="D104" s="148" t="s">
        <v>7733</v>
      </c>
      <c r="E104" s="149"/>
      <c r="F104" s="149"/>
      <c r="G104" s="149"/>
      <c r="H104" s="149"/>
      <c r="I104" s="150">
        <f>Q186</f>
        <v>0</v>
      </c>
      <c r="J104" s="150">
        <f>R186</f>
        <v>0</v>
      </c>
      <c r="K104" s="150">
        <f>K186</f>
        <v>0</v>
      </c>
      <c r="M104" s="147"/>
    </row>
    <row r="105" spans="1:65" s="10" customFormat="1" ht="19.899999999999999" customHeight="1">
      <c r="B105" s="147"/>
      <c r="D105" s="148" t="s">
        <v>7734</v>
      </c>
      <c r="E105" s="149"/>
      <c r="F105" s="149"/>
      <c r="G105" s="149"/>
      <c r="H105" s="149"/>
      <c r="I105" s="150">
        <f>Q201</f>
        <v>0</v>
      </c>
      <c r="J105" s="150">
        <f>R201</f>
        <v>0</v>
      </c>
      <c r="K105" s="150">
        <f>K201</f>
        <v>0</v>
      </c>
      <c r="M105" s="147"/>
    </row>
    <row r="106" spans="1:65" s="9" customFormat="1" ht="24.95" customHeight="1">
      <c r="B106" s="143"/>
      <c r="D106" s="144" t="s">
        <v>7976</v>
      </c>
      <c r="E106" s="145"/>
      <c r="F106" s="145"/>
      <c r="G106" s="145"/>
      <c r="H106" s="145"/>
      <c r="I106" s="146">
        <f>Q203</f>
        <v>0</v>
      </c>
      <c r="J106" s="146">
        <f>R203</f>
        <v>0</v>
      </c>
      <c r="K106" s="146">
        <f>K203</f>
        <v>0</v>
      </c>
      <c r="M106" s="143"/>
    </row>
    <row r="107" spans="1:65" s="10" customFormat="1" ht="19.899999999999999" customHeight="1">
      <c r="B107" s="147"/>
      <c r="D107" s="148" t="s">
        <v>7736</v>
      </c>
      <c r="E107" s="149"/>
      <c r="F107" s="149"/>
      <c r="G107" s="149"/>
      <c r="H107" s="149"/>
      <c r="I107" s="150">
        <f>Q204</f>
        <v>0</v>
      </c>
      <c r="J107" s="150">
        <f>R204</f>
        <v>0</v>
      </c>
      <c r="K107" s="150">
        <f>K204</f>
        <v>0</v>
      </c>
      <c r="M107" s="147"/>
    </row>
    <row r="108" spans="1:65" s="10" customFormat="1" ht="19.899999999999999" customHeight="1">
      <c r="B108" s="147"/>
      <c r="D108" s="148" t="s">
        <v>7737</v>
      </c>
      <c r="E108" s="149"/>
      <c r="F108" s="149"/>
      <c r="G108" s="149"/>
      <c r="H108" s="149"/>
      <c r="I108" s="150">
        <f>Q208</f>
        <v>0</v>
      </c>
      <c r="J108" s="150">
        <f>R208</f>
        <v>0</v>
      </c>
      <c r="K108" s="150">
        <f>K208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302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23" t="s">
        <v>303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305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306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304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307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304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308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304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309</v>
      </c>
      <c r="E117" s="154"/>
      <c r="F117" s="154"/>
      <c r="G117" s="154"/>
      <c r="H117" s="154"/>
      <c r="I117" s="154"/>
      <c r="J117" s="154"/>
      <c r="K117" s="112">
        <f>ROUND(K34*T117,2)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310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266</v>
      </c>
      <c r="D119" s="119"/>
      <c r="E119" s="119"/>
      <c r="F119" s="119"/>
      <c r="G119" s="119"/>
      <c r="H119" s="119"/>
      <c r="I119" s="119"/>
      <c r="J119" s="119"/>
      <c r="K119" s="120">
        <f>ROUND(K100+K111,2)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311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4" t="str">
        <f>E7</f>
        <v>Krytá plaváreň Lučenec</v>
      </c>
      <c r="F128" s="325"/>
      <c r="G128" s="325"/>
      <c r="H128" s="325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1" customFormat="1" ht="12" customHeight="1">
      <c r="B129" s="22"/>
      <c r="C129" s="29" t="s">
        <v>272</v>
      </c>
      <c r="M129" s="22"/>
    </row>
    <row r="130" spans="1:63" s="1" customFormat="1" ht="16.5" customHeight="1">
      <c r="B130" s="22"/>
      <c r="E130" s="324" t="s">
        <v>6454</v>
      </c>
      <c r="F130" s="275"/>
      <c r="G130" s="275"/>
      <c r="H130" s="275"/>
      <c r="M130" s="22"/>
    </row>
    <row r="131" spans="1:63" s="1" customFormat="1" ht="12" customHeight="1">
      <c r="B131" s="22"/>
      <c r="C131" s="29" t="s">
        <v>274</v>
      </c>
      <c r="M131" s="22"/>
    </row>
    <row r="132" spans="1:63" s="2" customFormat="1" ht="16.5" customHeight="1">
      <c r="A132" s="37"/>
      <c r="B132" s="38"/>
      <c r="C132" s="37"/>
      <c r="D132" s="37"/>
      <c r="E132" s="329" t="s">
        <v>7728</v>
      </c>
      <c r="F132" s="326"/>
      <c r="G132" s="326"/>
      <c r="H132" s="326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2" customFormat="1" ht="12" customHeight="1">
      <c r="A133" s="37"/>
      <c r="B133" s="38"/>
      <c r="C133" s="29" t="s">
        <v>6456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3" s="2" customFormat="1" ht="16.5" customHeight="1">
      <c r="A134" s="37"/>
      <c r="B134" s="38"/>
      <c r="C134" s="37"/>
      <c r="D134" s="37"/>
      <c r="E134" s="305" t="str">
        <f>E13</f>
        <v>05.03.03 - Dažďová kanalizačná prípojka</v>
      </c>
      <c r="F134" s="326"/>
      <c r="G134" s="326"/>
      <c r="H134" s="326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2" customHeight="1">
      <c r="A136" s="37"/>
      <c r="B136" s="38"/>
      <c r="C136" s="29" t="s">
        <v>19</v>
      </c>
      <c r="D136" s="37"/>
      <c r="E136" s="37"/>
      <c r="F136" s="27" t="str">
        <f>F16</f>
        <v>ul. Športová, Lučenec</v>
      </c>
      <c r="G136" s="37"/>
      <c r="H136" s="37"/>
      <c r="I136" s="29" t="s">
        <v>21</v>
      </c>
      <c r="J136" s="63" t="str">
        <f>IF(J16="","",J16)</f>
        <v>21. 4. 2022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5.2" customHeight="1">
      <c r="A138" s="37"/>
      <c r="B138" s="38"/>
      <c r="C138" s="29" t="s">
        <v>23</v>
      </c>
      <c r="D138" s="37"/>
      <c r="E138" s="37"/>
      <c r="F138" s="27" t="str">
        <f>E19</f>
        <v>Mesto Lučenec</v>
      </c>
      <c r="G138" s="37"/>
      <c r="H138" s="37"/>
      <c r="I138" s="29" t="s">
        <v>29</v>
      </c>
      <c r="J138" s="32" t="str">
        <f>E25</f>
        <v>Aproving, s.r.o.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15.2" customHeight="1">
      <c r="A139" s="37"/>
      <c r="B139" s="38"/>
      <c r="C139" s="29" t="s">
        <v>27</v>
      </c>
      <c r="D139" s="37"/>
      <c r="E139" s="37"/>
      <c r="F139" s="27" t="str">
        <f>IF(E22="","",E22)</f>
        <v>Vyplň údaj</v>
      </c>
      <c r="G139" s="37"/>
      <c r="H139" s="37"/>
      <c r="I139" s="29" t="s">
        <v>34</v>
      </c>
      <c r="J139" s="32" t="str">
        <f>E28</f>
        <v xml:space="preserve"> 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0.3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11" customFormat="1" ht="29.25" customHeight="1">
      <c r="A141" s="161"/>
      <c r="B141" s="162"/>
      <c r="C141" s="163" t="s">
        <v>312</v>
      </c>
      <c r="D141" s="164" t="s">
        <v>66</v>
      </c>
      <c r="E141" s="164" t="s">
        <v>62</v>
      </c>
      <c r="F141" s="164" t="s">
        <v>63</v>
      </c>
      <c r="G141" s="164" t="s">
        <v>313</v>
      </c>
      <c r="H141" s="164" t="s">
        <v>314</v>
      </c>
      <c r="I141" s="164" t="s">
        <v>315</v>
      </c>
      <c r="J141" s="164" t="s">
        <v>316</v>
      </c>
      <c r="K141" s="165" t="s">
        <v>281</v>
      </c>
      <c r="L141" s="166" t="s">
        <v>317</v>
      </c>
      <c r="M141" s="167"/>
      <c r="N141" s="70" t="s">
        <v>1</v>
      </c>
      <c r="O141" s="71" t="s">
        <v>45</v>
      </c>
      <c r="P141" s="71" t="s">
        <v>318</v>
      </c>
      <c r="Q141" s="71" t="s">
        <v>319</v>
      </c>
      <c r="R141" s="71" t="s">
        <v>320</v>
      </c>
      <c r="S141" s="71" t="s">
        <v>321</v>
      </c>
      <c r="T141" s="71" t="s">
        <v>322</v>
      </c>
      <c r="U141" s="71" t="s">
        <v>323</v>
      </c>
      <c r="V141" s="71" t="s">
        <v>324</v>
      </c>
      <c r="W141" s="71" t="s">
        <v>325</v>
      </c>
      <c r="X141" s="72" t="s">
        <v>326</v>
      </c>
      <c r="Y141" s="161"/>
      <c r="Z141" s="161"/>
      <c r="AA141" s="161"/>
      <c r="AB141" s="161"/>
      <c r="AC141" s="161"/>
      <c r="AD141" s="161"/>
      <c r="AE141" s="161"/>
    </row>
    <row r="142" spans="1:63" s="2" customFormat="1" ht="22.9" customHeight="1">
      <c r="A142" s="37"/>
      <c r="B142" s="38"/>
      <c r="C142" s="77" t="s">
        <v>276</v>
      </c>
      <c r="D142" s="37"/>
      <c r="E142" s="37"/>
      <c r="F142" s="37"/>
      <c r="G142" s="37"/>
      <c r="H142" s="37"/>
      <c r="I142" s="37"/>
      <c r="J142" s="37"/>
      <c r="K142" s="168">
        <f>BK142</f>
        <v>0</v>
      </c>
      <c r="L142" s="37"/>
      <c r="M142" s="38"/>
      <c r="N142" s="73"/>
      <c r="O142" s="64"/>
      <c r="P142" s="74"/>
      <c r="Q142" s="169">
        <f>Q143+Q203</f>
        <v>0</v>
      </c>
      <c r="R142" s="169">
        <f>R143+R203</f>
        <v>0</v>
      </c>
      <c r="S142" s="74"/>
      <c r="T142" s="170">
        <f>T143+T203</f>
        <v>0</v>
      </c>
      <c r="U142" s="74"/>
      <c r="V142" s="170">
        <f>V143+V203</f>
        <v>83.775200139999995</v>
      </c>
      <c r="W142" s="74"/>
      <c r="X142" s="171">
        <f>X143+X203</f>
        <v>0</v>
      </c>
      <c r="Y142" s="37"/>
      <c r="Z142" s="37"/>
      <c r="AA142" s="37"/>
      <c r="AB142" s="37"/>
      <c r="AC142" s="37"/>
      <c r="AD142" s="37"/>
      <c r="AE142" s="37"/>
      <c r="AT142" s="19" t="s">
        <v>82</v>
      </c>
      <c r="AU142" s="19" t="s">
        <v>283</v>
      </c>
      <c r="BK142" s="172">
        <f>BK143+BK203</f>
        <v>0</v>
      </c>
    </row>
    <row r="143" spans="1:63" s="12" customFormat="1" ht="25.9" customHeight="1">
      <c r="B143" s="173"/>
      <c r="D143" s="174" t="s">
        <v>82</v>
      </c>
      <c r="E143" s="175" t="s">
        <v>5912</v>
      </c>
      <c r="F143" s="175" t="s">
        <v>7977</v>
      </c>
      <c r="I143" s="176"/>
      <c r="J143" s="176"/>
      <c r="K143" s="177">
        <f>BK143</f>
        <v>0</v>
      </c>
      <c r="M143" s="173"/>
      <c r="N143" s="178"/>
      <c r="O143" s="179"/>
      <c r="P143" s="179"/>
      <c r="Q143" s="180">
        <f>Q144+Q177+Q186+Q201</f>
        <v>0</v>
      </c>
      <c r="R143" s="180">
        <f>R144+R177+R186+R201</f>
        <v>0</v>
      </c>
      <c r="S143" s="179"/>
      <c r="T143" s="181">
        <f>T144+T177+T186+T201</f>
        <v>0</v>
      </c>
      <c r="U143" s="179"/>
      <c r="V143" s="181">
        <f>V144+V177+V186+V201</f>
        <v>78.269351579999991</v>
      </c>
      <c r="W143" s="179"/>
      <c r="X143" s="182">
        <f>X144+X177+X186+X201</f>
        <v>0</v>
      </c>
      <c r="AR143" s="174" t="s">
        <v>90</v>
      </c>
      <c r="AT143" s="183" t="s">
        <v>82</v>
      </c>
      <c r="AU143" s="183" t="s">
        <v>83</v>
      </c>
      <c r="AY143" s="174" t="s">
        <v>329</v>
      </c>
      <c r="BK143" s="184">
        <f>BK144+BK177+BK186+BK201</f>
        <v>0</v>
      </c>
    </row>
    <row r="144" spans="1:63" s="12" customFormat="1" ht="22.9" customHeight="1">
      <c r="B144" s="173"/>
      <c r="D144" s="174" t="s">
        <v>82</v>
      </c>
      <c r="E144" s="185" t="s">
        <v>5943</v>
      </c>
      <c r="F144" s="185" t="s">
        <v>7739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SUM(Q145:Q176)</f>
        <v>0</v>
      </c>
      <c r="R144" s="180">
        <f>SUM(R145:R176)</f>
        <v>0</v>
      </c>
      <c r="S144" s="179"/>
      <c r="T144" s="181">
        <f>SUM(T145:T176)</f>
        <v>0</v>
      </c>
      <c r="U144" s="179"/>
      <c r="V144" s="181">
        <f>SUM(V145:V176)</f>
        <v>59.478075879999999</v>
      </c>
      <c r="W144" s="179"/>
      <c r="X144" s="182">
        <f>SUM(X145:X176)</f>
        <v>0</v>
      </c>
      <c r="AR144" s="174" t="s">
        <v>90</v>
      </c>
      <c r="AT144" s="183" t="s">
        <v>82</v>
      </c>
      <c r="AU144" s="183" t="s">
        <v>90</v>
      </c>
      <c r="AY144" s="174" t="s">
        <v>329</v>
      </c>
      <c r="BK144" s="184">
        <f>SUM(BK145:BK176)</f>
        <v>0</v>
      </c>
    </row>
    <row r="145" spans="1:65" s="2" customFormat="1" ht="21.75" customHeight="1">
      <c r="A145" s="37"/>
      <c r="B145" s="153"/>
      <c r="C145" s="187" t="s">
        <v>90</v>
      </c>
      <c r="D145" s="187" t="s">
        <v>331</v>
      </c>
      <c r="E145" s="188" t="s">
        <v>7740</v>
      </c>
      <c r="F145" s="189" t="s">
        <v>7741</v>
      </c>
      <c r="G145" s="190" t="s">
        <v>362</v>
      </c>
      <c r="H145" s="191">
        <v>13.018000000000001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335</v>
      </c>
      <c r="AT145" s="199" t="s">
        <v>331</v>
      </c>
      <c r="AU145" s="199" t="s">
        <v>96</v>
      </c>
      <c r="AY145" s="19" t="s">
        <v>329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335</v>
      </c>
      <c r="BM145" s="199" t="s">
        <v>96</v>
      </c>
    </row>
    <row r="146" spans="1:65" s="13" customFormat="1" ht="11.25">
      <c r="B146" s="201"/>
      <c r="D146" s="202" t="s">
        <v>348</v>
      </c>
      <c r="E146" s="203" t="s">
        <v>1</v>
      </c>
      <c r="F146" s="204" t="s">
        <v>7978</v>
      </c>
      <c r="H146" s="205">
        <v>13.018000000000001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348</v>
      </c>
      <c r="AU146" s="203" t="s">
        <v>96</v>
      </c>
      <c r="AV146" s="13" t="s">
        <v>96</v>
      </c>
      <c r="AW146" s="13" t="s">
        <v>4</v>
      </c>
      <c r="AX146" s="13" t="s">
        <v>83</v>
      </c>
      <c r="AY146" s="203" t="s">
        <v>329</v>
      </c>
    </row>
    <row r="147" spans="1:65" s="15" customFormat="1" ht="11.25">
      <c r="B147" s="217"/>
      <c r="D147" s="202" t="s">
        <v>348</v>
      </c>
      <c r="E147" s="218" t="s">
        <v>1</v>
      </c>
      <c r="F147" s="219" t="s">
        <v>380</v>
      </c>
      <c r="H147" s="220">
        <v>13.018000000000001</v>
      </c>
      <c r="I147" s="221"/>
      <c r="J147" s="221"/>
      <c r="M147" s="217"/>
      <c r="N147" s="222"/>
      <c r="O147" s="223"/>
      <c r="P147" s="223"/>
      <c r="Q147" s="223"/>
      <c r="R147" s="223"/>
      <c r="S147" s="223"/>
      <c r="T147" s="223"/>
      <c r="U147" s="223"/>
      <c r="V147" s="223"/>
      <c r="W147" s="223"/>
      <c r="X147" s="224"/>
      <c r="AT147" s="218" t="s">
        <v>348</v>
      </c>
      <c r="AU147" s="218" t="s">
        <v>96</v>
      </c>
      <c r="AV147" s="15" t="s">
        <v>335</v>
      </c>
      <c r="AW147" s="15" t="s">
        <v>4</v>
      </c>
      <c r="AX147" s="15" t="s">
        <v>90</v>
      </c>
      <c r="AY147" s="218" t="s">
        <v>329</v>
      </c>
    </row>
    <row r="148" spans="1:65" s="2" customFormat="1" ht="16.5" customHeight="1">
      <c r="A148" s="37"/>
      <c r="B148" s="153"/>
      <c r="C148" s="187" t="s">
        <v>96</v>
      </c>
      <c r="D148" s="187" t="s">
        <v>331</v>
      </c>
      <c r="E148" s="188" t="s">
        <v>7743</v>
      </c>
      <c r="F148" s="189" t="s">
        <v>7744</v>
      </c>
      <c r="G148" s="190" t="s">
        <v>1602</v>
      </c>
      <c r="H148" s="192"/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335</v>
      </c>
      <c r="AT148" s="199" t="s">
        <v>331</v>
      </c>
      <c r="AU148" s="199" t="s">
        <v>96</v>
      </c>
      <c r="AY148" s="19" t="s">
        <v>329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335</v>
      </c>
      <c r="BM148" s="199" t="s">
        <v>335</v>
      </c>
    </row>
    <row r="149" spans="1:65" s="2" customFormat="1" ht="21.75" customHeight="1">
      <c r="A149" s="37"/>
      <c r="B149" s="153"/>
      <c r="C149" s="187" t="s">
        <v>178</v>
      </c>
      <c r="D149" s="187" t="s">
        <v>331</v>
      </c>
      <c r="E149" s="188" t="s">
        <v>7745</v>
      </c>
      <c r="F149" s="189" t="s">
        <v>7746</v>
      </c>
      <c r="G149" s="190" t="s">
        <v>362</v>
      </c>
      <c r="H149" s="191">
        <v>100.593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335</v>
      </c>
      <c r="AT149" s="199" t="s">
        <v>331</v>
      </c>
      <c r="AU149" s="199" t="s">
        <v>96</v>
      </c>
      <c r="AY149" s="19" t="s">
        <v>329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335</v>
      </c>
      <c r="BM149" s="199" t="s">
        <v>355</v>
      </c>
    </row>
    <row r="150" spans="1:65" s="13" customFormat="1" ht="11.25">
      <c r="B150" s="201"/>
      <c r="D150" s="202" t="s">
        <v>348</v>
      </c>
      <c r="E150" s="203" t="s">
        <v>1</v>
      </c>
      <c r="F150" s="204" t="s">
        <v>7979</v>
      </c>
      <c r="H150" s="205">
        <v>65.921999999999997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348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329</v>
      </c>
    </row>
    <row r="151" spans="1:65" s="13" customFormat="1" ht="11.25">
      <c r="B151" s="201"/>
      <c r="D151" s="202" t="s">
        <v>348</v>
      </c>
      <c r="E151" s="203" t="s">
        <v>1</v>
      </c>
      <c r="F151" s="204" t="s">
        <v>7980</v>
      </c>
      <c r="H151" s="205">
        <v>34.670999999999999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348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329</v>
      </c>
    </row>
    <row r="152" spans="1:65" s="15" customFormat="1" ht="11.25">
      <c r="B152" s="217"/>
      <c r="D152" s="202" t="s">
        <v>348</v>
      </c>
      <c r="E152" s="218" t="s">
        <v>1</v>
      </c>
      <c r="F152" s="219" t="s">
        <v>380</v>
      </c>
      <c r="H152" s="220">
        <v>100.593</v>
      </c>
      <c r="I152" s="221"/>
      <c r="J152" s="221"/>
      <c r="M152" s="217"/>
      <c r="N152" s="222"/>
      <c r="O152" s="223"/>
      <c r="P152" s="223"/>
      <c r="Q152" s="223"/>
      <c r="R152" s="223"/>
      <c r="S152" s="223"/>
      <c r="T152" s="223"/>
      <c r="U152" s="223"/>
      <c r="V152" s="223"/>
      <c r="W152" s="223"/>
      <c r="X152" s="224"/>
      <c r="AT152" s="218" t="s">
        <v>348</v>
      </c>
      <c r="AU152" s="218" t="s">
        <v>96</v>
      </c>
      <c r="AV152" s="15" t="s">
        <v>335</v>
      </c>
      <c r="AW152" s="15" t="s">
        <v>4</v>
      </c>
      <c r="AX152" s="15" t="s">
        <v>90</v>
      </c>
      <c r="AY152" s="218" t="s">
        <v>329</v>
      </c>
    </row>
    <row r="153" spans="1:65" s="2" customFormat="1" ht="16.5" customHeight="1">
      <c r="A153" s="37"/>
      <c r="B153" s="153"/>
      <c r="C153" s="187" t="s">
        <v>335</v>
      </c>
      <c r="D153" s="187" t="s">
        <v>331</v>
      </c>
      <c r="E153" s="188" t="s">
        <v>7750</v>
      </c>
      <c r="F153" s="189" t="s">
        <v>7744</v>
      </c>
      <c r="G153" s="190" t="s">
        <v>1602</v>
      </c>
      <c r="H153" s="192"/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335</v>
      </c>
      <c r="AT153" s="199" t="s">
        <v>331</v>
      </c>
      <c r="AU153" s="199" t="s">
        <v>96</v>
      </c>
      <c r="AY153" s="19" t="s">
        <v>329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335</v>
      </c>
      <c r="BM153" s="199" t="s">
        <v>364</v>
      </c>
    </row>
    <row r="154" spans="1:65" s="2" customFormat="1" ht="24.2" customHeight="1">
      <c r="A154" s="37"/>
      <c r="B154" s="153"/>
      <c r="C154" s="187" t="s">
        <v>350</v>
      </c>
      <c r="D154" s="187" t="s">
        <v>331</v>
      </c>
      <c r="E154" s="188" t="s">
        <v>7751</v>
      </c>
      <c r="F154" s="189" t="s">
        <v>7752</v>
      </c>
      <c r="G154" s="190" t="s">
        <v>334</v>
      </c>
      <c r="H154" s="191">
        <v>18.48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9.7000000000000005E-4</v>
      </c>
      <c r="V154" s="197">
        <f>U154*H154</f>
        <v>1.79256E-2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335</v>
      </c>
      <c r="AT154" s="199" t="s">
        <v>331</v>
      </c>
      <c r="AU154" s="199" t="s">
        <v>96</v>
      </c>
      <c r="AY154" s="19" t="s">
        <v>329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335</v>
      </c>
      <c r="BM154" s="199" t="s">
        <v>381</v>
      </c>
    </row>
    <row r="155" spans="1:65" s="13" customFormat="1" ht="11.25">
      <c r="B155" s="201"/>
      <c r="D155" s="202" t="s">
        <v>348</v>
      </c>
      <c r="E155" s="203" t="s">
        <v>1</v>
      </c>
      <c r="F155" s="204" t="s">
        <v>7981</v>
      </c>
      <c r="H155" s="205">
        <v>18.48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348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329</v>
      </c>
    </row>
    <row r="156" spans="1:65" s="15" customFormat="1" ht="11.25">
      <c r="B156" s="217"/>
      <c r="D156" s="202" t="s">
        <v>348</v>
      </c>
      <c r="E156" s="218" t="s">
        <v>1</v>
      </c>
      <c r="F156" s="219" t="s">
        <v>380</v>
      </c>
      <c r="H156" s="220">
        <v>18.48</v>
      </c>
      <c r="I156" s="221"/>
      <c r="J156" s="221"/>
      <c r="M156" s="217"/>
      <c r="N156" s="222"/>
      <c r="O156" s="223"/>
      <c r="P156" s="223"/>
      <c r="Q156" s="223"/>
      <c r="R156" s="223"/>
      <c r="S156" s="223"/>
      <c r="T156" s="223"/>
      <c r="U156" s="223"/>
      <c r="V156" s="223"/>
      <c r="W156" s="223"/>
      <c r="X156" s="224"/>
      <c r="AT156" s="218" t="s">
        <v>348</v>
      </c>
      <c r="AU156" s="218" t="s">
        <v>96</v>
      </c>
      <c r="AV156" s="15" t="s">
        <v>335</v>
      </c>
      <c r="AW156" s="15" t="s">
        <v>4</v>
      </c>
      <c r="AX156" s="15" t="s">
        <v>90</v>
      </c>
      <c r="AY156" s="218" t="s">
        <v>329</v>
      </c>
    </row>
    <row r="157" spans="1:65" s="2" customFormat="1" ht="21.75" customHeight="1">
      <c r="A157" s="37"/>
      <c r="B157" s="153"/>
      <c r="C157" s="187" t="s">
        <v>355</v>
      </c>
      <c r="D157" s="187" t="s">
        <v>331</v>
      </c>
      <c r="E157" s="188" t="s">
        <v>7756</v>
      </c>
      <c r="F157" s="189" t="s">
        <v>7757</v>
      </c>
      <c r="G157" s="190" t="s">
        <v>334</v>
      </c>
      <c r="H157" s="191">
        <v>18.48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335</v>
      </c>
      <c r="AT157" s="199" t="s">
        <v>331</v>
      </c>
      <c r="AU157" s="199" t="s">
        <v>96</v>
      </c>
      <c r="AY157" s="19" t="s">
        <v>329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335</v>
      </c>
      <c r="BM157" s="199" t="s">
        <v>394</v>
      </c>
    </row>
    <row r="158" spans="1:65" s="2" customFormat="1" ht="24.2" customHeight="1">
      <c r="A158" s="37"/>
      <c r="B158" s="153"/>
      <c r="C158" s="187" t="s">
        <v>359</v>
      </c>
      <c r="D158" s="187" t="s">
        <v>331</v>
      </c>
      <c r="E158" s="188" t="s">
        <v>7910</v>
      </c>
      <c r="F158" s="189" t="s">
        <v>7911</v>
      </c>
      <c r="G158" s="190" t="s">
        <v>334</v>
      </c>
      <c r="H158" s="191">
        <v>113.364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9.7000000000000005E-4</v>
      </c>
      <c r="V158" s="197">
        <f>U158*H158</f>
        <v>0.10996308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335</v>
      </c>
      <c r="AT158" s="199" t="s">
        <v>331</v>
      </c>
      <c r="AU158" s="199" t="s">
        <v>96</v>
      </c>
      <c r="AY158" s="19" t="s">
        <v>329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335</v>
      </c>
      <c r="BM158" s="199" t="s">
        <v>454</v>
      </c>
    </row>
    <row r="159" spans="1:65" s="13" customFormat="1" ht="11.25">
      <c r="B159" s="201"/>
      <c r="D159" s="202" t="s">
        <v>348</v>
      </c>
      <c r="E159" s="203" t="s">
        <v>1</v>
      </c>
      <c r="F159" s="204" t="s">
        <v>7982</v>
      </c>
      <c r="H159" s="205">
        <v>113.364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348</v>
      </c>
      <c r="AU159" s="203" t="s">
        <v>96</v>
      </c>
      <c r="AV159" s="13" t="s">
        <v>96</v>
      </c>
      <c r="AW159" s="13" t="s">
        <v>4</v>
      </c>
      <c r="AX159" s="13" t="s">
        <v>83</v>
      </c>
      <c r="AY159" s="203" t="s">
        <v>329</v>
      </c>
    </row>
    <row r="160" spans="1:65" s="15" customFormat="1" ht="11.25">
      <c r="B160" s="217"/>
      <c r="D160" s="202" t="s">
        <v>348</v>
      </c>
      <c r="E160" s="218" t="s">
        <v>1</v>
      </c>
      <c r="F160" s="219" t="s">
        <v>380</v>
      </c>
      <c r="H160" s="220">
        <v>113.364</v>
      </c>
      <c r="I160" s="221"/>
      <c r="J160" s="221"/>
      <c r="M160" s="217"/>
      <c r="N160" s="222"/>
      <c r="O160" s="223"/>
      <c r="P160" s="223"/>
      <c r="Q160" s="223"/>
      <c r="R160" s="223"/>
      <c r="S160" s="223"/>
      <c r="T160" s="223"/>
      <c r="U160" s="223"/>
      <c r="V160" s="223"/>
      <c r="W160" s="223"/>
      <c r="X160" s="224"/>
      <c r="AT160" s="218" t="s">
        <v>348</v>
      </c>
      <c r="AU160" s="218" t="s">
        <v>96</v>
      </c>
      <c r="AV160" s="15" t="s">
        <v>335</v>
      </c>
      <c r="AW160" s="15" t="s">
        <v>4</v>
      </c>
      <c r="AX160" s="15" t="s">
        <v>90</v>
      </c>
      <c r="AY160" s="218" t="s">
        <v>329</v>
      </c>
    </row>
    <row r="161" spans="1:65" s="2" customFormat="1" ht="21.75" customHeight="1">
      <c r="A161" s="37"/>
      <c r="B161" s="153"/>
      <c r="C161" s="187" t="s">
        <v>364</v>
      </c>
      <c r="D161" s="187" t="s">
        <v>331</v>
      </c>
      <c r="E161" s="188" t="s">
        <v>7913</v>
      </c>
      <c r="F161" s="189" t="s">
        <v>7914</v>
      </c>
      <c r="G161" s="190" t="s">
        <v>334</v>
      </c>
      <c r="H161" s="191">
        <v>113.36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335</v>
      </c>
      <c r="AT161" s="199" t="s">
        <v>331</v>
      </c>
      <c r="AU161" s="199" t="s">
        <v>96</v>
      </c>
      <c r="AY161" s="19" t="s">
        <v>329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335</v>
      </c>
      <c r="BM161" s="199" t="s">
        <v>464</v>
      </c>
    </row>
    <row r="162" spans="1:65" s="2" customFormat="1" ht="24.2" customHeight="1">
      <c r="A162" s="37"/>
      <c r="B162" s="153"/>
      <c r="C162" s="187" t="s">
        <v>369</v>
      </c>
      <c r="D162" s="187" t="s">
        <v>331</v>
      </c>
      <c r="E162" s="188" t="s">
        <v>7758</v>
      </c>
      <c r="F162" s="189" t="s">
        <v>7759</v>
      </c>
      <c r="G162" s="190" t="s">
        <v>334</v>
      </c>
      <c r="H162" s="191">
        <v>21.696000000000002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6.9999999999999999E-4</v>
      </c>
      <c r="V162" s="197">
        <f>U162*H162</f>
        <v>1.5187200000000001E-2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335</v>
      </c>
      <c r="AT162" s="199" t="s">
        <v>331</v>
      </c>
      <c r="AU162" s="199" t="s">
        <v>96</v>
      </c>
      <c r="AY162" s="19" t="s">
        <v>329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335</v>
      </c>
      <c r="BM162" s="199" t="s">
        <v>474</v>
      </c>
    </row>
    <row r="163" spans="1:65" s="13" customFormat="1" ht="11.25">
      <c r="B163" s="201"/>
      <c r="D163" s="202" t="s">
        <v>348</v>
      </c>
      <c r="E163" s="203" t="s">
        <v>1</v>
      </c>
      <c r="F163" s="204" t="s">
        <v>7983</v>
      </c>
      <c r="H163" s="205">
        <v>21.696000000000002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348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329</v>
      </c>
    </row>
    <row r="164" spans="1:65" s="15" customFormat="1" ht="11.25">
      <c r="B164" s="217"/>
      <c r="D164" s="202" t="s">
        <v>348</v>
      </c>
      <c r="E164" s="218" t="s">
        <v>1</v>
      </c>
      <c r="F164" s="219" t="s">
        <v>380</v>
      </c>
      <c r="H164" s="220">
        <v>21.696000000000002</v>
      </c>
      <c r="I164" s="221"/>
      <c r="J164" s="221"/>
      <c r="M164" s="217"/>
      <c r="N164" s="222"/>
      <c r="O164" s="223"/>
      <c r="P164" s="223"/>
      <c r="Q164" s="223"/>
      <c r="R164" s="223"/>
      <c r="S164" s="223"/>
      <c r="T164" s="223"/>
      <c r="U164" s="223"/>
      <c r="V164" s="223"/>
      <c r="W164" s="223"/>
      <c r="X164" s="224"/>
      <c r="AT164" s="218" t="s">
        <v>348</v>
      </c>
      <c r="AU164" s="218" t="s">
        <v>96</v>
      </c>
      <c r="AV164" s="15" t="s">
        <v>335</v>
      </c>
      <c r="AW164" s="15" t="s">
        <v>4</v>
      </c>
      <c r="AX164" s="15" t="s">
        <v>90</v>
      </c>
      <c r="AY164" s="218" t="s">
        <v>329</v>
      </c>
    </row>
    <row r="165" spans="1:65" s="2" customFormat="1" ht="24.2" customHeight="1">
      <c r="A165" s="37"/>
      <c r="B165" s="153"/>
      <c r="C165" s="187" t="s">
        <v>381</v>
      </c>
      <c r="D165" s="187" t="s">
        <v>331</v>
      </c>
      <c r="E165" s="188" t="s">
        <v>7761</v>
      </c>
      <c r="F165" s="189" t="s">
        <v>7762</v>
      </c>
      <c r="G165" s="190" t="s">
        <v>334</v>
      </c>
      <c r="H165" s="191">
        <v>21.696000000000002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0</v>
      </c>
      <c r="V165" s="197">
        <f>U165*H165</f>
        <v>0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335</v>
      </c>
      <c r="AT165" s="199" t="s">
        <v>331</v>
      </c>
      <c r="AU165" s="199" t="s">
        <v>96</v>
      </c>
      <c r="AY165" s="19" t="s">
        <v>329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335</v>
      </c>
      <c r="BM165" s="199" t="s">
        <v>8</v>
      </c>
    </row>
    <row r="166" spans="1:65" s="2" customFormat="1" ht="24.2" customHeight="1">
      <c r="A166" s="37"/>
      <c r="B166" s="153"/>
      <c r="C166" s="187" t="s">
        <v>386</v>
      </c>
      <c r="D166" s="187" t="s">
        <v>331</v>
      </c>
      <c r="E166" s="188" t="s">
        <v>7763</v>
      </c>
      <c r="F166" s="189" t="s">
        <v>7764</v>
      </c>
      <c r="G166" s="190" t="s">
        <v>362</v>
      </c>
      <c r="H166" s="191">
        <v>44.930999999999997</v>
      </c>
      <c r="I166" s="192"/>
      <c r="J166" s="192"/>
      <c r="K166" s="191">
        <f>ROUND(P166*H166,3)</f>
        <v>0</v>
      </c>
      <c r="L166" s="193"/>
      <c r="M166" s="38"/>
      <c r="N166" s="194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335</v>
      </c>
      <c r="AT166" s="199" t="s">
        <v>331</v>
      </c>
      <c r="AU166" s="199" t="s">
        <v>96</v>
      </c>
      <c r="AY166" s="19" t="s">
        <v>329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335</v>
      </c>
      <c r="BM166" s="199" t="s">
        <v>494</v>
      </c>
    </row>
    <row r="167" spans="1:65" s="13" customFormat="1" ht="11.25">
      <c r="B167" s="201"/>
      <c r="D167" s="202" t="s">
        <v>348</v>
      </c>
      <c r="E167" s="203" t="s">
        <v>1</v>
      </c>
      <c r="F167" s="204" t="s">
        <v>7984</v>
      </c>
      <c r="H167" s="205">
        <v>41.45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348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329</v>
      </c>
    </row>
    <row r="168" spans="1:65" s="13" customFormat="1" ht="11.25">
      <c r="B168" s="201"/>
      <c r="D168" s="202" t="s">
        <v>348</v>
      </c>
      <c r="E168" s="203" t="s">
        <v>1</v>
      </c>
      <c r="F168" s="204" t="s">
        <v>7985</v>
      </c>
      <c r="H168" s="205">
        <v>3.4809999999999999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348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329</v>
      </c>
    </row>
    <row r="169" spans="1:65" s="15" customFormat="1" ht="11.25">
      <c r="B169" s="217"/>
      <c r="D169" s="202" t="s">
        <v>348</v>
      </c>
      <c r="E169" s="218" t="s">
        <v>1</v>
      </c>
      <c r="F169" s="219" t="s">
        <v>380</v>
      </c>
      <c r="H169" s="220">
        <v>44.930999999999997</v>
      </c>
      <c r="I169" s="221"/>
      <c r="J169" s="221"/>
      <c r="M169" s="217"/>
      <c r="N169" s="222"/>
      <c r="O169" s="223"/>
      <c r="P169" s="223"/>
      <c r="Q169" s="223"/>
      <c r="R169" s="223"/>
      <c r="S169" s="223"/>
      <c r="T169" s="223"/>
      <c r="U169" s="223"/>
      <c r="V169" s="223"/>
      <c r="W169" s="223"/>
      <c r="X169" s="224"/>
      <c r="AT169" s="218" t="s">
        <v>348</v>
      </c>
      <c r="AU169" s="218" t="s">
        <v>96</v>
      </c>
      <c r="AV169" s="15" t="s">
        <v>335</v>
      </c>
      <c r="AW169" s="15" t="s">
        <v>4</v>
      </c>
      <c r="AX169" s="15" t="s">
        <v>90</v>
      </c>
      <c r="AY169" s="218" t="s">
        <v>329</v>
      </c>
    </row>
    <row r="170" spans="1:65" s="2" customFormat="1" ht="16.5" customHeight="1">
      <c r="A170" s="37"/>
      <c r="B170" s="153"/>
      <c r="C170" s="187" t="s">
        <v>394</v>
      </c>
      <c r="D170" s="187" t="s">
        <v>331</v>
      </c>
      <c r="E170" s="188" t="s">
        <v>7767</v>
      </c>
      <c r="F170" s="189" t="s">
        <v>7768</v>
      </c>
      <c r="G170" s="190" t="s">
        <v>362</v>
      </c>
      <c r="H170" s="191">
        <v>44.93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335</v>
      </c>
      <c r="AT170" s="199" t="s">
        <v>331</v>
      </c>
      <c r="AU170" s="199" t="s">
        <v>96</v>
      </c>
      <c r="AY170" s="19" t="s">
        <v>329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335</v>
      </c>
      <c r="BM170" s="199" t="s">
        <v>522</v>
      </c>
    </row>
    <row r="171" spans="1:65" s="2" customFormat="1" ht="24.2" customHeight="1">
      <c r="A171" s="37"/>
      <c r="B171" s="153"/>
      <c r="C171" s="187" t="s">
        <v>399</v>
      </c>
      <c r="D171" s="187" t="s">
        <v>331</v>
      </c>
      <c r="E171" s="188" t="s">
        <v>7920</v>
      </c>
      <c r="F171" s="189" t="s">
        <v>7921</v>
      </c>
      <c r="G171" s="190" t="s">
        <v>362</v>
      </c>
      <c r="H171" s="191">
        <v>68.680000000000007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335</v>
      </c>
      <c r="AT171" s="199" t="s">
        <v>331</v>
      </c>
      <c r="AU171" s="199" t="s">
        <v>96</v>
      </c>
      <c r="AY171" s="19" t="s">
        <v>329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335</v>
      </c>
      <c r="BM171" s="199" t="s">
        <v>540</v>
      </c>
    </row>
    <row r="172" spans="1:65" s="2" customFormat="1" ht="24.2" customHeight="1">
      <c r="A172" s="37"/>
      <c r="B172" s="153"/>
      <c r="C172" s="187" t="s">
        <v>454</v>
      </c>
      <c r="D172" s="187" t="s">
        <v>331</v>
      </c>
      <c r="E172" s="188" t="s">
        <v>7771</v>
      </c>
      <c r="F172" s="189" t="s">
        <v>7772</v>
      </c>
      <c r="G172" s="190" t="s">
        <v>362</v>
      </c>
      <c r="H172" s="191">
        <v>31.975000000000001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0</v>
      </c>
      <c r="V172" s="197">
        <f>U172*H172</f>
        <v>0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335</v>
      </c>
      <c r="AT172" s="199" t="s">
        <v>331</v>
      </c>
      <c r="AU172" s="199" t="s">
        <v>96</v>
      </c>
      <c r="AY172" s="19" t="s">
        <v>329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335</v>
      </c>
      <c r="BM172" s="199" t="s">
        <v>564</v>
      </c>
    </row>
    <row r="173" spans="1:65" s="13" customFormat="1" ht="11.25">
      <c r="B173" s="201"/>
      <c r="D173" s="202" t="s">
        <v>348</v>
      </c>
      <c r="E173" s="203" t="s">
        <v>1</v>
      </c>
      <c r="F173" s="204" t="s">
        <v>7986</v>
      </c>
      <c r="H173" s="205">
        <v>19.690000000000001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348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329</v>
      </c>
    </row>
    <row r="174" spans="1:65" s="13" customFormat="1" ht="11.25">
      <c r="B174" s="201"/>
      <c r="D174" s="202" t="s">
        <v>348</v>
      </c>
      <c r="E174" s="203" t="s">
        <v>1</v>
      </c>
      <c r="F174" s="204" t="s">
        <v>7987</v>
      </c>
      <c r="H174" s="205">
        <v>12.285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348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329</v>
      </c>
    </row>
    <row r="175" spans="1:65" s="15" customFormat="1" ht="11.25">
      <c r="B175" s="217"/>
      <c r="D175" s="202" t="s">
        <v>348</v>
      </c>
      <c r="E175" s="218" t="s">
        <v>1</v>
      </c>
      <c r="F175" s="219" t="s">
        <v>380</v>
      </c>
      <c r="H175" s="220">
        <v>31.975000000000001</v>
      </c>
      <c r="I175" s="221"/>
      <c r="J175" s="221"/>
      <c r="M175" s="217"/>
      <c r="N175" s="222"/>
      <c r="O175" s="223"/>
      <c r="P175" s="223"/>
      <c r="Q175" s="223"/>
      <c r="R175" s="223"/>
      <c r="S175" s="223"/>
      <c r="T175" s="223"/>
      <c r="U175" s="223"/>
      <c r="V175" s="223"/>
      <c r="W175" s="223"/>
      <c r="X175" s="224"/>
      <c r="AT175" s="218" t="s">
        <v>348</v>
      </c>
      <c r="AU175" s="218" t="s">
        <v>96</v>
      </c>
      <c r="AV175" s="15" t="s">
        <v>335</v>
      </c>
      <c r="AW175" s="15" t="s">
        <v>4</v>
      </c>
      <c r="AX175" s="15" t="s">
        <v>90</v>
      </c>
      <c r="AY175" s="218" t="s">
        <v>329</v>
      </c>
    </row>
    <row r="176" spans="1:65" s="2" customFormat="1" ht="16.5" customHeight="1">
      <c r="A176" s="37"/>
      <c r="B176" s="153"/>
      <c r="C176" s="233" t="s">
        <v>459</v>
      </c>
      <c r="D176" s="233" t="s">
        <v>483</v>
      </c>
      <c r="E176" s="234" t="s">
        <v>7235</v>
      </c>
      <c r="F176" s="235" t="s">
        <v>7776</v>
      </c>
      <c r="G176" s="236" t="s">
        <v>486</v>
      </c>
      <c r="H176" s="237">
        <v>59.335000000000001</v>
      </c>
      <c r="I176" s="238"/>
      <c r="J176" s="239"/>
      <c r="K176" s="237">
        <f>ROUND(P176*H176,3)</f>
        <v>0</v>
      </c>
      <c r="L176" s="239"/>
      <c r="M176" s="240"/>
      <c r="N176" s="241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1</v>
      </c>
      <c r="V176" s="197">
        <f>U176*H176</f>
        <v>59.335000000000001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364</v>
      </c>
      <c r="AT176" s="199" t="s">
        <v>483</v>
      </c>
      <c r="AU176" s="199" t="s">
        <v>96</v>
      </c>
      <c r="AY176" s="19" t="s">
        <v>329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335</v>
      </c>
      <c r="BM176" s="199" t="s">
        <v>583</v>
      </c>
    </row>
    <row r="177" spans="1:65" s="12" customFormat="1" ht="22.9" customHeight="1">
      <c r="B177" s="173"/>
      <c r="D177" s="174" t="s">
        <v>82</v>
      </c>
      <c r="E177" s="185" t="s">
        <v>7391</v>
      </c>
      <c r="F177" s="185" t="s">
        <v>7777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SUM(Q178:Q185)</f>
        <v>0</v>
      </c>
      <c r="R177" s="180">
        <f>SUM(R178:R185)</f>
        <v>0</v>
      </c>
      <c r="S177" s="179"/>
      <c r="T177" s="181">
        <f>SUM(T178:T185)</f>
        <v>0</v>
      </c>
      <c r="U177" s="179"/>
      <c r="V177" s="181">
        <f>SUM(V178:V185)</f>
        <v>18.4533627</v>
      </c>
      <c r="W177" s="179"/>
      <c r="X177" s="182">
        <f>SUM(X178:X185)</f>
        <v>0</v>
      </c>
      <c r="AR177" s="174" t="s">
        <v>90</v>
      </c>
      <c r="AT177" s="183" t="s">
        <v>82</v>
      </c>
      <c r="AU177" s="183" t="s">
        <v>90</v>
      </c>
      <c r="AY177" s="174" t="s">
        <v>329</v>
      </c>
      <c r="BK177" s="184">
        <f>SUM(BK178:BK185)</f>
        <v>0</v>
      </c>
    </row>
    <row r="178" spans="1:65" s="2" customFormat="1" ht="16.5" customHeight="1">
      <c r="A178" s="37"/>
      <c r="B178" s="153"/>
      <c r="C178" s="187" t="s">
        <v>464</v>
      </c>
      <c r="D178" s="187" t="s">
        <v>331</v>
      </c>
      <c r="E178" s="188" t="s">
        <v>7778</v>
      </c>
      <c r="F178" s="189" t="s">
        <v>7779</v>
      </c>
      <c r="G178" s="190" t="s">
        <v>362</v>
      </c>
      <c r="H178" s="191">
        <v>9.4649999999999999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1.8907799999999999</v>
      </c>
      <c r="V178" s="197">
        <f>U178*H178</f>
        <v>17.896232699999999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335</v>
      </c>
      <c r="AT178" s="199" t="s">
        <v>331</v>
      </c>
      <c r="AU178" s="199" t="s">
        <v>96</v>
      </c>
      <c r="AY178" s="19" t="s">
        <v>329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335</v>
      </c>
      <c r="BM178" s="199" t="s">
        <v>595</v>
      </c>
    </row>
    <row r="179" spans="1:65" s="13" customFormat="1" ht="11.25">
      <c r="B179" s="201"/>
      <c r="D179" s="202" t="s">
        <v>348</v>
      </c>
      <c r="E179" s="203" t="s">
        <v>1</v>
      </c>
      <c r="F179" s="204" t="s">
        <v>7988</v>
      </c>
      <c r="H179" s="205">
        <v>5.37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348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329</v>
      </c>
    </row>
    <row r="180" spans="1:65" s="13" customFormat="1" ht="11.25">
      <c r="B180" s="201"/>
      <c r="D180" s="202" t="s">
        <v>348</v>
      </c>
      <c r="E180" s="203" t="s">
        <v>1</v>
      </c>
      <c r="F180" s="204" t="s">
        <v>7989</v>
      </c>
      <c r="H180" s="205">
        <v>4.0949999999999998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348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329</v>
      </c>
    </row>
    <row r="181" spans="1:65" s="15" customFormat="1" ht="11.25">
      <c r="B181" s="217"/>
      <c r="D181" s="202" t="s">
        <v>348</v>
      </c>
      <c r="E181" s="218" t="s">
        <v>1</v>
      </c>
      <c r="F181" s="219" t="s">
        <v>380</v>
      </c>
      <c r="H181" s="220">
        <v>9.4649999999999999</v>
      </c>
      <c r="I181" s="221"/>
      <c r="J181" s="221"/>
      <c r="M181" s="217"/>
      <c r="N181" s="222"/>
      <c r="O181" s="223"/>
      <c r="P181" s="223"/>
      <c r="Q181" s="223"/>
      <c r="R181" s="223"/>
      <c r="S181" s="223"/>
      <c r="T181" s="223"/>
      <c r="U181" s="223"/>
      <c r="V181" s="223"/>
      <c r="W181" s="223"/>
      <c r="X181" s="224"/>
      <c r="AT181" s="218" t="s">
        <v>348</v>
      </c>
      <c r="AU181" s="218" t="s">
        <v>96</v>
      </c>
      <c r="AV181" s="15" t="s">
        <v>335</v>
      </c>
      <c r="AW181" s="15" t="s">
        <v>4</v>
      </c>
      <c r="AX181" s="15" t="s">
        <v>90</v>
      </c>
      <c r="AY181" s="218" t="s">
        <v>329</v>
      </c>
    </row>
    <row r="182" spans="1:65" s="2" customFormat="1" ht="24.2" customHeight="1">
      <c r="A182" s="37"/>
      <c r="B182" s="153"/>
      <c r="C182" s="187" t="s">
        <v>468</v>
      </c>
      <c r="D182" s="187" t="s">
        <v>331</v>
      </c>
      <c r="E182" s="188" t="s">
        <v>7783</v>
      </c>
      <c r="F182" s="189" t="s">
        <v>7784</v>
      </c>
      <c r="G182" s="190" t="s">
        <v>362</v>
      </c>
      <c r="H182" s="191">
        <v>0.25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2.1922799999999998</v>
      </c>
      <c r="V182" s="197">
        <f>U182*H182</f>
        <v>0.54806999999999995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335</v>
      </c>
      <c r="AT182" s="199" t="s">
        <v>331</v>
      </c>
      <c r="AU182" s="199" t="s">
        <v>96</v>
      </c>
      <c r="AY182" s="19" t="s">
        <v>329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335</v>
      </c>
      <c r="BM182" s="199" t="s">
        <v>618</v>
      </c>
    </row>
    <row r="183" spans="1:65" s="13" customFormat="1" ht="11.25">
      <c r="B183" s="201"/>
      <c r="D183" s="202" t="s">
        <v>348</v>
      </c>
      <c r="E183" s="203" t="s">
        <v>1</v>
      </c>
      <c r="F183" s="204" t="s">
        <v>7990</v>
      </c>
      <c r="H183" s="205">
        <v>0.25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348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329</v>
      </c>
    </row>
    <row r="184" spans="1:65" s="15" customFormat="1" ht="11.25">
      <c r="B184" s="217"/>
      <c r="D184" s="202" t="s">
        <v>348</v>
      </c>
      <c r="E184" s="218" t="s">
        <v>1</v>
      </c>
      <c r="F184" s="219" t="s">
        <v>380</v>
      </c>
      <c r="H184" s="220">
        <v>0.25</v>
      </c>
      <c r="I184" s="221"/>
      <c r="J184" s="221"/>
      <c r="M184" s="217"/>
      <c r="N184" s="222"/>
      <c r="O184" s="223"/>
      <c r="P184" s="223"/>
      <c r="Q184" s="223"/>
      <c r="R184" s="223"/>
      <c r="S184" s="223"/>
      <c r="T184" s="223"/>
      <c r="U184" s="223"/>
      <c r="V184" s="223"/>
      <c r="W184" s="223"/>
      <c r="X184" s="224"/>
      <c r="AT184" s="218" t="s">
        <v>348</v>
      </c>
      <c r="AU184" s="218" t="s">
        <v>96</v>
      </c>
      <c r="AV184" s="15" t="s">
        <v>335</v>
      </c>
      <c r="AW184" s="15" t="s">
        <v>4</v>
      </c>
      <c r="AX184" s="15" t="s">
        <v>90</v>
      </c>
      <c r="AY184" s="218" t="s">
        <v>329</v>
      </c>
    </row>
    <row r="185" spans="1:65" s="2" customFormat="1" ht="24.2" customHeight="1">
      <c r="A185" s="37"/>
      <c r="B185" s="153"/>
      <c r="C185" s="187" t="s">
        <v>474</v>
      </c>
      <c r="D185" s="187" t="s">
        <v>331</v>
      </c>
      <c r="E185" s="188" t="s">
        <v>7786</v>
      </c>
      <c r="F185" s="189" t="s">
        <v>7787</v>
      </c>
      <c r="G185" s="190" t="s">
        <v>334</v>
      </c>
      <c r="H185" s="191">
        <v>2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4.5300000000000002E-3</v>
      </c>
      <c r="V185" s="197">
        <f>U185*H185</f>
        <v>9.0600000000000003E-3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335</v>
      </c>
      <c r="AT185" s="199" t="s">
        <v>331</v>
      </c>
      <c r="AU185" s="199" t="s">
        <v>96</v>
      </c>
      <c r="AY185" s="19" t="s">
        <v>329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335</v>
      </c>
      <c r="BM185" s="199" t="s">
        <v>633</v>
      </c>
    </row>
    <row r="186" spans="1:65" s="12" customFormat="1" ht="22.9" customHeight="1">
      <c r="B186" s="173"/>
      <c r="D186" s="174" t="s">
        <v>82</v>
      </c>
      <c r="E186" s="185" t="s">
        <v>7519</v>
      </c>
      <c r="F186" s="185" t="s">
        <v>7788</v>
      </c>
      <c r="I186" s="176"/>
      <c r="J186" s="176"/>
      <c r="K186" s="186">
        <f>BK186</f>
        <v>0</v>
      </c>
      <c r="M186" s="173"/>
      <c r="N186" s="178"/>
      <c r="O186" s="179"/>
      <c r="P186" s="179"/>
      <c r="Q186" s="180">
        <f>SUM(Q187:Q200)</f>
        <v>0</v>
      </c>
      <c r="R186" s="180">
        <f>SUM(R187:R200)</f>
        <v>0</v>
      </c>
      <c r="S186" s="179"/>
      <c r="T186" s="181">
        <f>SUM(T187:T200)</f>
        <v>0</v>
      </c>
      <c r="U186" s="179"/>
      <c r="V186" s="181">
        <f>SUM(V187:V200)</f>
        <v>0.33791300000000002</v>
      </c>
      <c r="W186" s="179"/>
      <c r="X186" s="182">
        <f>SUM(X187:X200)</f>
        <v>0</v>
      </c>
      <c r="AR186" s="174" t="s">
        <v>90</v>
      </c>
      <c r="AT186" s="183" t="s">
        <v>82</v>
      </c>
      <c r="AU186" s="183" t="s">
        <v>90</v>
      </c>
      <c r="AY186" s="174" t="s">
        <v>329</v>
      </c>
      <c r="BK186" s="184">
        <f>SUM(BK187:BK200)</f>
        <v>0</v>
      </c>
    </row>
    <row r="187" spans="1:65" s="2" customFormat="1" ht="24.2" customHeight="1">
      <c r="A187" s="37"/>
      <c r="B187" s="153"/>
      <c r="C187" s="187" t="s">
        <v>478</v>
      </c>
      <c r="D187" s="187" t="s">
        <v>331</v>
      </c>
      <c r="E187" s="188" t="s">
        <v>7991</v>
      </c>
      <c r="F187" s="189" t="s">
        <v>7992</v>
      </c>
      <c r="G187" s="190" t="s">
        <v>342</v>
      </c>
      <c r="H187" s="191">
        <v>27.9</v>
      </c>
      <c r="I187" s="192"/>
      <c r="J187" s="192"/>
      <c r="K187" s="191">
        <f t="shared" ref="K187:K200" si="6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200" si="7">I187+J187</f>
        <v>0</v>
      </c>
      <c r="Q187" s="196">
        <f t="shared" ref="Q187:Q200" si="8">ROUND(I187*H187,3)</f>
        <v>0</v>
      </c>
      <c r="R187" s="196">
        <f t="shared" ref="R187:R200" si="9">ROUND(J187*H187,3)</f>
        <v>0</v>
      </c>
      <c r="S187" s="66"/>
      <c r="T187" s="197">
        <f t="shared" ref="T187:T200" si="10">S187*H187</f>
        <v>0</v>
      </c>
      <c r="U187" s="197">
        <v>1.0000000000000001E-5</v>
      </c>
      <c r="V187" s="197">
        <f t="shared" ref="V187:V200" si="11">U187*H187</f>
        <v>2.7900000000000001E-4</v>
      </c>
      <c r="W187" s="197">
        <v>0</v>
      </c>
      <c r="X187" s="198">
        <f t="shared" ref="X187:X200" si="12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335</v>
      </c>
      <c r="AT187" s="199" t="s">
        <v>331</v>
      </c>
      <c r="AU187" s="199" t="s">
        <v>96</v>
      </c>
      <c r="AY187" s="19" t="s">
        <v>329</v>
      </c>
      <c r="BE187" s="115">
        <f t="shared" ref="BE187:BE200" si="13">IF(O187="základná",K187,0)</f>
        <v>0</v>
      </c>
      <c r="BF187" s="115">
        <f t="shared" ref="BF187:BF200" si="14">IF(O187="znížená",K187,0)</f>
        <v>0</v>
      </c>
      <c r="BG187" s="115">
        <f t="shared" ref="BG187:BG200" si="15">IF(O187="zákl. prenesená",K187,0)</f>
        <v>0</v>
      </c>
      <c r="BH187" s="115">
        <f t="shared" ref="BH187:BH200" si="16">IF(O187="zníž. prenesená",K187,0)</f>
        <v>0</v>
      </c>
      <c r="BI187" s="115">
        <f t="shared" ref="BI187:BI200" si="17">IF(O187="nulová",K187,0)</f>
        <v>0</v>
      </c>
      <c r="BJ187" s="19" t="s">
        <v>96</v>
      </c>
      <c r="BK187" s="200">
        <f t="shared" ref="BK187:BK200" si="18">ROUND(P187*H187,3)</f>
        <v>0</v>
      </c>
      <c r="BL187" s="19" t="s">
        <v>335</v>
      </c>
      <c r="BM187" s="199" t="s">
        <v>643</v>
      </c>
    </row>
    <row r="188" spans="1:65" s="2" customFormat="1" ht="16.5" customHeight="1">
      <c r="A188" s="37"/>
      <c r="B188" s="153"/>
      <c r="C188" s="233" t="s">
        <v>8</v>
      </c>
      <c r="D188" s="233" t="s">
        <v>483</v>
      </c>
      <c r="E188" s="234" t="s">
        <v>7237</v>
      </c>
      <c r="F188" s="235" t="s">
        <v>7993</v>
      </c>
      <c r="G188" s="236" t="s">
        <v>342</v>
      </c>
      <c r="H188" s="237">
        <v>27.9</v>
      </c>
      <c r="I188" s="238"/>
      <c r="J188" s="239"/>
      <c r="K188" s="237">
        <f t="shared" si="6"/>
        <v>0</v>
      </c>
      <c r="L188" s="239"/>
      <c r="M188" s="240"/>
      <c r="N188" s="241" t="s">
        <v>1</v>
      </c>
      <c r="O188" s="195" t="s">
        <v>47</v>
      </c>
      <c r="P188" s="196">
        <f t="shared" si="7"/>
        <v>0</v>
      </c>
      <c r="Q188" s="196">
        <f t="shared" si="8"/>
        <v>0</v>
      </c>
      <c r="R188" s="196">
        <f t="shared" si="9"/>
        <v>0</v>
      </c>
      <c r="S188" s="66"/>
      <c r="T188" s="197">
        <f t="shared" si="10"/>
        <v>0</v>
      </c>
      <c r="U188" s="197">
        <v>2.7000000000000001E-3</v>
      </c>
      <c r="V188" s="197">
        <f t="shared" si="11"/>
        <v>7.5329999999999994E-2</v>
      </c>
      <c r="W188" s="197">
        <v>0</v>
      </c>
      <c r="X188" s="198">
        <f t="shared" si="12"/>
        <v>0</v>
      </c>
      <c r="Y188" s="37"/>
      <c r="Z188" s="37"/>
      <c r="AA188" s="37"/>
      <c r="AB188" s="37"/>
      <c r="AC188" s="37"/>
      <c r="AD188" s="37"/>
      <c r="AE188" s="37"/>
      <c r="AR188" s="199" t="s">
        <v>364</v>
      </c>
      <c r="AT188" s="199" t="s">
        <v>483</v>
      </c>
      <c r="AU188" s="199" t="s">
        <v>96</v>
      </c>
      <c r="AY188" s="19" t="s">
        <v>329</v>
      </c>
      <c r="BE188" s="115">
        <f t="shared" si="13"/>
        <v>0</v>
      </c>
      <c r="BF188" s="115">
        <f t="shared" si="14"/>
        <v>0</v>
      </c>
      <c r="BG188" s="115">
        <f t="shared" si="15"/>
        <v>0</v>
      </c>
      <c r="BH188" s="115">
        <f t="shared" si="16"/>
        <v>0</v>
      </c>
      <c r="BI188" s="115">
        <f t="shared" si="17"/>
        <v>0</v>
      </c>
      <c r="BJ188" s="19" t="s">
        <v>96</v>
      </c>
      <c r="BK188" s="200">
        <f t="shared" si="18"/>
        <v>0</v>
      </c>
      <c r="BL188" s="19" t="s">
        <v>335</v>
      </c>
      <c r="BM188" s="199" t="s">
        <v>652</v>
      </c>
    </row>
    <row r="189" spans="1:65" s="2" customFormat="1" ht="24.2" customHeight="1">
      <c r="A189" s="37"/>
      <c r="B189" s="153"/>
      <c r="C189" s="187" t="s">
        <v>489</v>
      </c>
      <c r="D189" s="187" t="s">
        <v>331</v>
      </c>
      <c r="E189" s="188" t="s">
        <v>7994</v>
      </c>
      <c r="F189" s="189" t="s">
        <v>7995</v>
      </c>
      <c r="G189" s="190" t="s">
        <v>342</v>
      </c>
      <c r="H189" s="191">
        <v>36.4</v>
      </c>
      <c r="I189" s="192"/>
      <c r="J189" s="192"/>
      <c r="K189" s="191">
        <f t="shared" si="6"/>
        <v>0</v>
      </c>
      <c r="L189" s="193"/>
      <c r="M189" s="38"/>
      <c r="N189" s="194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1.0000000000000001E-5</v>
      </c>
      <c r="V189" s="197">
        <f t="shared" si="11"/>
        <v>3.6400000000000001E-4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335</v>
      </c>
      <c r="AT189" s="199" t="s">
        <v>331</v>
      </c>
      <c r="AU189" s="199" t="s">
        <v>96</v>
      </c>
      <c r="AY189" s="19" t="s">
        <v>329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335</v>
      </c>
      <c r="BM189" s="199" t="s">
        <v>665</v>
      </c>
    </row>
    <row r="190" spans="1:65" s="2" customFormat="1" ht="16.5" customHeight="1">
      <c r="A190" s="37"/>
      <c r="B190" s="153"/>
      <c r="C190" s="233" t="s">
        <v>494</v>
      </c>
      <c r="D190" s="233" t="s">
        <v>483</v>
      </c>
      <c r="E190" s="234" t="s">
        <v>7239</v>
      </c>
      <c r="F190" s="235" t="s">
        <v>7996</v>
      </c>
      <c r="G190" s="236" t="s">
        <v>342</v>
      </c>
      <c r="H190" s="237">
        <v>36.4</v>
      </c>
      <c r="I190" s="238"/>
      <c r="J190" s="239"/>
      <c r="K190" s="237">
        <f t="shared" si="6"/>
        <v>0</v>
      </c>
      <c r="L190" s="239"/>
      <c r="M190" s="240"/>
      <c r="N190" s="241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6.8999999999999999E-3</v>
      </c>
      <c r="V190" s="197">
        <f t="shared" si="11"/>
        <v>0.25115999999999999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364</v>
      </c>
      <c r="AT190" s="199" t="s">
        <v>483</v>
      </c>
      <c r="AU190" s="199" t="s">
        <v>96</v>
      </c>
      <c r="AY190" s="19" t="s">
        <v>329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335</v>
      </c>
      <c r="BM190" s="199" t="s">
        <v>685</v>
      </c>
    </row>
    <row r="191" spans="1:65" s="2" customFormat="1" ht="21.75" customHeight="1">
      <c r="A191" s="37"/>
      <c r="B191" s="153"/>
      <c r="C191" s="187" t="s">
        <v>514</v>
      </c>
      <c r="D191" s="187" t="s">
        <v>331</v>
      </c>
      <c r="E191" s="188" t="s">
        <v>7928</v>
      </c>
      <c r="F191" s="189" t="s">
        <v>7929</v>
      </c>
      <c r="G191" s="190" t="s">
        <v>646</v>
      </c>
      <c r="H191" s="191">
        <v>2</v>
      </c>
      <c r="I191" s="192"/>
      <c r="J191" s="192"/>
      <c r="K191" s="191">
        <f t="shared" si="6"/>
        <v>0</v>
      </c>
      <c r="L191" s="193"/>
      <c r="M191" s="38"/>
      <c r="N191" s="194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4.0000000000000003E-5</v>
      </c>
      <c r="V191" s="197">
        <f t="shared" si="11"/>
        <v>8.0000000000000007E-5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335</v>
      </c>
      <c r="AT191" s="199" t="s">
        <v>331</v>
      </c>
      <c r="AU191" s="199" t="s">
        <v>96</v>
      </c>
      <c r="AY191" s="19" t="s">
        <v>329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335</v>
      </c>
      <c r="BM191" s="199" t="s">
        <v>695</v>
      </c>
    </row>
    <row r="192" spans="1:65" s="2" customFormat="1" ht="24.2" customHeight="1">
      <c r="A192" s="37"/>
      <c r="B192" s="153"/>
      <c r="C192" s="233" t="s">
        <v>522</v>
      </c>
      <c r="D192" s="233" t="s">
        <v>483</v>
      </c>
      <c r="E192" s="234" t="s">
        <v>7241</v>
      </c>
      <c r="F192" s="235" t="s">
        <v>7997</v>
      </c>
      <c r="G192" s="236" t="s">
        <v>646</v>
      </c>
      <c r="H192" s="237">
        <v>2</v>
      </c>
      <c r="I192" s="238"/>
      <c r="J192" s="239"/>
      <c r="K192" s="237">
        <f t="shared" si="6"/>
        <v>0</v>
      </c>
      <c r="L192" s="239"/>
      <c r="M192" s="240"/>
      <c r="N192" s="241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1.4300000000000001E-3</v>
      </c>
      <c r="V192" s="197">
        <f t="shared" si="11"/>
        <v>2.8600000000000001E-3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364</v>
      </c>
      <c r="AT192" s="199" t="s">
        <v>483</v>
      </c>
      <c r="AU192" s="199" t="s">
        <v>96</v>
      </c>
      <c r="AY192" s="19" t="s">
        <v>329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335</v>
      </c>
      <c r="BM192" s="199" t="s">
        <v>704</v>
      </c>
    </row>
    <row r="193" spans="1:65" s="2" customFormat="1" ht="21.75" customHeight="1">
      <c r="A193" s="37"/>
      <c r="B193" s="153"/>
      <c r="C193" s="187" t="s">
        <v>529</v>
      </c>
      <c r="D193" s="187" t="s">
        <v>331</v>
      </c>
      <c r="E193" s="188" t="s">
        <v>7931</v>
      </c>
      <c r="F193" s="189" t="s">
        <v>7932</v>
      </c>
      <c r="G193" s="190" t="s">
        <v>646</v>
      </c>
      <c r="H193" s="191">
        <v>10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5.0000000000000002E-5</v>
      </c>
      <c r="V193" s="197">
        <f t="shared" si="11"/>
        <v>5.0000000000000001E-4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335</v>
      </c>
      <c r="AT193" s="199" t="s">
        <v>331</v>
      </c>
      <c r="AU193" s="199" t="s">
        <v>96</v>
      </c>
      <c r="AY193" s="19" t="s">
        <v>329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335</v>
      </c>
      <c r="BM193" s="199" t="s">
        <v>722</v>
      </c>
    </row>
    <row r="194" spans="1:65" s="2" customFormat="1" ht="16.5" customHeight="1">
      <c r="A194" s="37"/>
      <c r="B194" s="153"/>
      <c r="C194" s="233" t="s">
        <v>540</v>
      </c>
      <c r="D194" s="233" t="s">
        <v>483</v>
      </c>
      <c r="E194" s="234" t="s">
        <v>7243</v>
      </c>
      <c r="F194" s="235" t="s">
        <v>7933</v>
      </c>
      <c r="G194" s="236" t="s">
        <v>646</v>
      </c>
      <c r="H194" s="237">
        <v>7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6.6E-4</v>
      </c>
      <c r="V194" s="197">
        <f t="shared" si="11"/>
        <v>4.62E-3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364</v>
      </c>
      <c r="AT194" s="199" t="s">
        <v>483</v>
      </c>
      <c r="AU194" s="199" t="s">
        <v>96</v>
      </c>
      <c r="AY194" s="19" t="s">
        <v>329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335</v>
      </c>
      <c r="BM194" s="199" t="s">
        <v>731</v>
      </c>
    </row>
    <row r="195" spans="1:65" s="2" customFormat="1" ht="16.5" customHeight="1">
      <c r="A195" s="37"/>
      <c r="B195" s="153"/>
      <c r="C195" s="233" t="s">
        <v>550</v>
      </c>
      <c r="D195" s="233" t="s">
        <v>483</v>
      </c>
      <c r="E195" s="234" t="s">
        <v>7245</v>
      </c>
      <c r="F195" s="235" t="s">
        <v>7998</v>
      </c>
      <c r="G195" s="236" t="s">
        <v>646</v>
      </c>
      <c r="H195" s="237">
        <v>2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4.2000000000000002E-4</v>
      </c>
      <c r="V195" s="197">
        <f t="shared" si="11"/>
        <v>8.4000000000000003E-4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364</v>
      </c>
      <c r="AT195" s="199" t="s">
        <v>483</v>
      </c>
      <c r="AU195" s="199" t="s">
        <v>96</v>
      </c>
      <c r="AY195" s="19" t="s">
        <v>329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335</v>
      </c>
      <c r="BM195" s="199" t="s">
        <v>751</v>
      </c>
    </row>
    <row r="196" spans="1:65" s="2" customFormat="1" ht="16.5" customHeight="1">
      <c r="A196" s="37"/>
      <c r="B196" s="153"/>
      <c r="C196" s="233" t="s">
        <v>564</v>
      </c>
      <c r="D196" s="233" t="s">
        <v>483</v>
      </c>
      <c r="E196" s="234" t="s">
        <v>7247</v>
      </c>
      <c r="F196" s="235" t="s">
        <v>7999</v>
      </c>
      <c r="G196" s="236" t="s">
        <v>646</v>
      </c>
      <c r="H196" s="237">
        <v>1</v>
      </c>
      <c r="I196" s="238"/>
      <c r="J196" s="239"/>
      <c r="K196" s="237">
        <f t="shared" si="6"/>
        <v>0</v>
      </c>
      <c r="L196" s="239"/>
      <c r="M196" s="240"/>
      <c r="N196" s="241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1.6000000000000001E-3</v>
      </c>
      <c r="V196" s="197">
        <f t="shared" si="11"/>
        <v>1.6000000000000001E-3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364</v>
      </c>
      <c r="AT196" s="199" t="s">
        <v>483</v>
      </c>
      <c r="AU196" s="199" t="s">
        <v>96</v>
      </c>
      <c r="AY196" s="19" t="s">
        <v>329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335</v>
      </c>
      <c r="BM196" s="199" t="s">
        <v>761</v>
      </c>
    </row>
    <row r="197" spans="1:65" s="2" customFormat="1" ht="21.75" customHeight="1">
      <c r="A197" s="37"/>
      <c r="B197" s="153"/>
      <c r="C197" s="187" t="s">
        <v>577</v>
      </c>
      <c r="D197" s="187" t="s">
        <v>331</v>
      </c>
      <c r="E197" s="188" t="s">
        <v>8000</v>
      </c>
      <c r="F197" s="189" t="s">
        <v>8001</v>
      </c>
      <c r="G197" s="190" t="s">
        <v>646</v>
      </c>
      <c r="H197" s="191">
        <v>1</v>
      </c>
      <c r="I197" s="192"/>
      <c r="J197" s="192"/>
      <c r="K197" s="191">
        <f t="shared" si="6"/>
        <v>0</v>
      </c>
      <c r="L197" s="193"/>
      <c r="M197" s="38"/>
      <c r="N197" s="194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8.0000000000000007E-5</v>
      </c>
      <c r="V197" s="197">
        <f t="shared" si="11"/>
        <v>8.0000000000000007E-5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335</v>
      </c>
      <c r="AT197" s="199" t="s">
        <v>331</v>
      </c>
      <c r="AU197" s="199" t="s">
        <v>96</v>
      </c>
      <c r="AY197" s="19" t="s">
        <v>329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335</v>
      </c>
      <c r="BM197" s="199" t="s">
        <v>775</v>
      </c>
    </row>
    <row r="198" spans="1:65" s="2" customFormat="1" ht="16.5" customHeight="1">
      <c r="A198" s="37"/>
      <c r="B198" s="153"/>
      <c r="C198" s="233" t="s">
        <v>583</v>
      </c>
      <c r="D198" s="233" t="s">
        <v>483</v>
      </c>
      <c r="E198" s="234" t="s">
        <v>7249</v>
      </c>
      <c r="F198" s="235" t="s">
        <v>8002</v>
      </c>
      <c r="G198" s="236" t="s">
        <v>646</v>
      </c>
      <c r="H198" s="237">
        <v>1</v>
      </c>
      <c r="I198" s="238"/>
      <c r="J198" s="239"/>
      <c r="K198" s="237">
        <f t="shared" si="6"/>
        <v>0</v>
      </c>
      <c r="L198" s="239"/>
      <c r="M198" s="240"/>
      <c r="N198" s="241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2.0000000000000001E-4</v>
      </c>
      <c r="V198" s="197">
        <f t="shared" si="11"/>
        <v>2.0000000000000001E-4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364</v>
      </c>
      <c r="AT198" s="199" t="s">
        <v>483</v>
      </c>
      <c r="AU198" s="199" t="s">
        <v>96</v>
      </c>
      <c r="AY198" s="19" t="s">
        <v>329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335</v>
      </c>
      <c r="BM198" s="199" t="s">
        <v>795</v>
      </c>
    </row>
    <row r="199" spans="1:65" s="2" customFormat="1" ht="16.5" customHeight="1">
      <c r="A199" s="37"/>
      <c r="B199" s="153"/>
      <c r="C199" s="187" t="s">
        <v>588</v>
      </c>
      <c r="D199" s="187" t="s">
        <v>331</v>
      </c>
      <c r="E199" s="188" t="s">
        <v>8003</v>
      </c>
      <c r="F199" s="189" t="s">
        <v>8004</v>
      </c>
      <c r="G199" s="190" t="s">
        <v>342</v>
      </c>
      <c r="H199" s="191">
        <v>27.9</v>
      </c>
      <c r="I199" s="192"/>
      <c r="J199" s="192"/>
      <c r="K199" s="191">
        <f t="shared" si="6"/>
        <v>0</v>
      </c>
      <c r="L199" s="193"/>
      <c r="M199" s="38"/>
      <c r="N199" s="194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0</v>
      </c>
      <c r="V199" s="197">
        <f t="shared" si="11"/>
        <v>0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335</v>
      </c>
      <c r="AT199" s="199" t="s">
        <v>331</v>
      </c>
      <c r="AU199" s="199" t="s">
        <v>96</v>
      </c>
      <c r="AY199" s="19" t="s">
        <v>329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335</v>
      </c>
      <c r="BM199" s="199" t="s">
        <v>803</v>
      </c>
    </row>
    <row r="200" spans="1:65" s="2" customFormat="1" ht="16.5" customHeight="1">
      <c r="A200" s="37"/>
      <c r="B200" s="153"/>
      <c r="C200" s="187" t="s">
        <v>595</v>
      </c>
      <c r="D200" s="187" t="s">
        <v>331</v>
      </c>
      <c r="E200" s="188" t="s">
        <v>8005</v>
      </c>
      <c r="F200" s="189" t="s">
        <v>8006</v>
      </c>
      <c r="G200" s="190" t="s">
        <v>342</v>
      </c>
      <c r="H200" s="191">
        <v>36.4</v>
      </c>
      <c r="I200" s="192"/>
      <c r="J200" s="192"/>
      <c r="K200" s="191">
        <f t="shared" si="6"/>
        <v>0</v>
      </c>
      <c r="L200" s="193"/>
      <c r="M200" s="38"/>
      <c r="N200" s="194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0</v>
      </c>
      <c r="V200" s="197">
        <f t="shared" si="11"/>
        <v>0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335</v>
      </c>
      <c r="AT200" s="199" t="s">
        <v>331</v>
      </c>
      <c r="AU200" s="199" t="s">
        <v>96</v>
      </c>
      <c r="AY200" s="19" t="s">
        <v>329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335</v>
      </c>
      <c r="BM200" s="199" t="s">
        <v>821</v>
      </c>
    </row>
    <row r="201" spans="1:65" s="12" customFormat="1" ht="22.9" customHeight="1">
      <c r="B201" s="173"/>
      <c r="D201" s="174" t="s">
        <v>82</v>
      </c>
      <c r="E201" s="185" t="s">
        <v>7540</v>
      </c>
      <c r="F201" s="185" t="s">
        <v>7883</v>
      </c>
      <c r="I201" s="176"/>
      <c r="J201" s="176"/>
      <c r="K201" s="186">
        <f>BK201</f>
        <v>0</v>
      </c>
      <c r="M201" s="173"/>
      <c r="N201" s="178"/>
      <c r="O201" s="179"/>
      <c r="P201" s="179"/>
      <c r="Q201" s="180">
        <f>Q202</f>
        <v>0</v>
      </c>
      <c r="R201" s="180">
        <f>R202</f>
        <v>0</v>
      </c>
      <c r="S201" s="179"/>
      <c r="T201" s="181">
        <f>T202</f>
        <v>0</v>
      </c>
      <c r="U201" s="179"/>
      <c r="V201" s="181">
        <f>V202</f>
        <v>0</v>
      </c>
      <c r="W201" s="179"/>
      <c r="X201" s="182">
        <f>X202</f>
        <v>0</v>
      </c>
      <c r="AR201" s="174" t="s">
        <v>90</v>
      </c>
      <c r="AT201" s="183" t="s">
        <v>82</v>
      </c>
      <c r="AU201" s="183" t="s">
        <v>90</v>
      </c>
      <c r="AY201" s="174" t="s">
        <v>329</v>
      </c>
      <c r="BK201" s="184">
        <f>BK202</f>
        <v>0</v>
      </c>
    </row>
    <row r="202" spans="1:65" s="2" customFormat="1" ht="21.75" customHeight="1">
      <c r="A202" s="37"/>
      <c r="B202" s="153"/>
      <c r="C202" s="187" t="s">
        <v>601</v>
      </c>
      <c r="D202" s="187" t="s">
        <v>331</v>
      </c>
      <c r="E202" s="188" t="s">
        <v>7884</v>
      </c>
      <c r="F202" s="189" t="s">
        <v>7885</v>
      </c>
      <c r="G202" s="190" t="s">
        <v>486</v>
      </c>
      <c r="H202" s="191">
        <v>83.784000000000006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335</v>
      </c>
      <c r="AT202" s="199" t="s">
        <v>331</v>
      </c>
      <c r="AU202" s="199" t="s">
        <v>96</v>
      </c>
      <c r="AY202" s="19" t="s">
        <v>329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335</v>
      </c>
      <c r="BM202" s="199" t="s">
        <v>830</v>
      </c>
    </row>
    <row r="203" spans="1:65" s="12" customFormat="1" ht="25.9" customHeight="1">
      <c r="B203" s="173"/>
      <c r="D203" s="174" t="s">
        <v>82</v>
      </c>
      <c r="E203" s="175" t="s">
        <v>7886</v>
      </c>
      <c r="F203" s="175" t="s">
        <v>8007</v>
      </c>
      <c r="I203" s="176"/>
      <c r="J203" s="176"/>
      <c r="K203" s="177">
        <f>BK203</f>
        <v>0</v>
      </c>
      <c r="M203" s="173"/>
      <c r="N203" s="178"/>
      <c r="O203" s="179"/>
      <c r="P203" s="179"/>
      <c r="Q203" s="180">
        <f>Q204+Q208</f>
        <v>0</v>
      </c>
      <c r="R203" s="180">
        <f>R204+R208</f>
        <v>0</v>
      </c>
      <c r="S203" s="179"/>
      <c r="T203" s="181">
        <f>T204+T208</f>
        <v>0</v>
      </c>
      <c r="U203" s="179"/>
      <c r="V203" s="181">
        <f>V204+V208</f>
        <v>5.5058485600000004</v>
      </c>
      <c r="W203" s="179"/>
      <c r="X203" s="182">
        <f>X204+X208</f>
        <v>0</v>
      </c>
      <c r="AR203" s="174" t="s">
        <v>90</v>
      </c>
      <c r="AT203" s="183" t="s">
        <v>82</v>
      </c>
      <c r="AU203" s="183" t="s">
        <v>83</v>
      </c>
      <c r="AY203" s="174" t="s">
        <v>329</v>
      </c>
      <c r="BK203" s="184">
        <f>BK204+BK208</f>
        <v>0</v>
      </c>
    </row>
    <row r="204" spans="1:65" s="12" customFormat="1" ht="22.9" customHeight="1">
      <c r="B204" s="173"/>
      <c r="D204" s="174" t="s">
        <v>82</v>
      </c>
      <c r="E204" s="185" t="s">
        <v>7888</v>
      </c>
      <c r="F204" s="185" t="s">
        <v>7889</v>
      </c>
      <c r="I204" s="176"/>
      <c r="J204" s="176"/>
      <c r="K204" s="186">
        <f>BK204</f>
        <v>0</v>
      </c>
      <c r="M204" s="173"/>
      <c r="N204" s="178"/>
      <c r="O204" s="179"/>
      <c r="P204" s="179"/>
      <c r="Q204" s="180">
        <f>SUM(Q205:Q207)</f>
        <v>0</v>
      </c>
      <c r="R204" s="180">
        <f>SUM(R205:R207)</f>
        <v>0</v>
      </c>
      <c r="S204" s="179"/>
      <c r="T204" s="181">
        <f>SUM(T205:T207)</f>
        <v>0</v>
      </c>
      <c r="U204" s="179"/>
      <c r="V204" s="181">
        <f>SUM(V205:V207)</f>
        <v>2.4174085599999997</v>
      </c>
      <c r="W204" s="179"/>
      <c r="X204" s="182">
        <f>SUM(X205:X207)</f>
        <v>0</v>
      </c>
      <c r="AR204" s="174" t="s">
        <v>90</v>
      </c>
      <c r="AT204" s="183" t="s">
        <v>82</v>
      </c>
      <c r="AU204" s="183" t="s">
        <v>90</v>
      </c>
      <c r="AY204" s="174" t="s">
        <v>329</v>
      </c>
      <c r="BK204" s="184">
        <f>SUM(BK205:BK207)</f>
        <v>0</v>
      </c>
    </row>
    <row r="205" spans="1:65" s="2" customFormat="1" ht="16.5" customHeight="1">
      <c r="A205" s="37"/>
      <c r="B205" s="153"/>
      <c r="C205" s="187" t="s">
        <v>618</v>
      </c>
      <c r="D205" s="187" t="s">
        <v>331</v>
      </c>
      <c r="E205" s="188" t="s">
        <v>7778</v>
      </c>
      <c r="F205" s="189" t="s">
        <v>7779</v>
      </c>
      <c r="G205" s="190" t="s">
        <v>362</v>
      </c>
      <c r="H205" s="191">
        <v>1.1519999999999999</v>
      </c>
      <c r="I205" s="192"/>
      <c r="J205" s="192"/>
      <c r="K205" s="191">
        <f>ROUND(P205*H205,3)</f>
        <v>0</v>
      </c>
      <c r="L205" s="193"/>
      <c r="M205" s="38"/>
      <c r="N205" s="194" t="s">
        <v>1</v>
      </c>
      <c r="O205" s="195" t="s">
        <v>47</v>
      </c>
      <c r="P205" s="196">
        <f>I205+J205</f>
        <v>0</v>
      </c>
      <c r="Q205" s="196">
        <f>ROUND(I205*H205,3)</f>
        <v>0</v>
      </c>
      <c r="R205" s="196">
        <f>ROUND(J205*H205,3)</f>
        <v>0</v>
      </c>
      <c r="S205" s="66"/>
      <c r="T205" s="197">
        <f>S205*H205</f>
        <v>0</v>
      </c>
      <c r="U205" s="197">
        <v>1.8907799999999999</v>
      </c>
      <c r="V205" s="197">
        <f>U205*H205</f>
        <v>2.1781785599999997</v>
      </c>
      <c r="W205" s="197">
        <v>0</v>
      </c>
      <c r="X205" s="198">
        <f>W205*H205</f>
        <v>0</v>
      </c>
      <c r="Y205" s="37"/>
      <c r="Z205" s="37"/>
      <c r="AA205" s="37"/>
      <c r="AB205" s="37"/>
      <c r="AC205" s="37"/>
      <c r="AD205" s="37"/>
      <c r="AE205" s="37"/>
      <c r="AR205" s="199" t="s">
        <v>335</v>
      </c>
      <c r="AT205" s="199" t="s">
        <v>331</v>
      </c>
      <c r="AU205" s="199" t="s">
        <v>96</v>
      </c>
      <c r="AY205" s="19" t="s">
        <v>329</v>
      </c>
      <c r="BE205" s="115">
        <f>IF(O205="základná",K205,0)</f>
        <v>0</v>
      </c>
      <c r="BF205" s="115">
        <f>IF(O205="znížená",K205,0)</f>
        <v>0</v>
      </c>
      <c r="BG205" s="115">
        <f>IF(O205="zákl. prenesená",K205,0)</f>
        <v>0</v>
      </c>
      <c r="BH205" s="115">
        <f>IF(O205="zníž. prenesená",K205,0)</f>
        <v>0</v>
      </c>
      <c r="BI205" s="115">
        <f>IF(O205="nulová",K205,0)</f>
        <v>0</v>
      </c>
      <c r="BJ205" s="19" t="s">
        <v>96</v>
      </c>
      <c r="BK205" s="200">
        <f>ROUND(P205*H205,3)</f>
        <v>0</v>
      </c>
      <c r="BL205" s="19" t="s">
        <v>335</v>
      </c>
      <c r="BM205" s="199" t="s">
        <v>839</v>
      </c>
    </row>
    <row r="206" spans="1:65" s="13" customFormat="1" ht="11.25">
      <c r="B206" s="201"/>
      <c r="D206" s="202" t="s">
        <v>348</v>
      </c>
      <c r="E206" s="203" t="s">
        <v>1</v>
      </c>
      <c r="F206" s="204" t="s">
        <v>8008</v>
      </c>
      <c r="H206" s="205">
        <v>1.1519999999999999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348</v>
      </c>
      <c r="AU206" s="203" t="s">
        <v>96</v>
      </c>
      <c r="AV206" s="13" t="s">
        <v>96</v>
      </c>
      <c r="AW206" s="13" t="s">
        <v>4</v>
      </c>
      <c r="AX206" s="13" t="s">
        <v>90</v>
      </c>
      <c r="AY206" s="203" t="s">
        <v>329</v>
      </c>
    </row>
    <row r="207" spans="1:65" s="2" customFormat="1" ht="24.2" customHeight="1">
      <c r="A207" s="37"/>
      <c r="B207" s="153"/>
      <c r="C207" s="187" t="s">
        <v>629</v>
      </c>
      <c r="D207" s="187" t="s">
        <v>331</v>
      </c>
      <c r="E207" s="188" t="s">
        <v>8009</v>
      </c>
      <c r="F207" s="189" t="s">
        <v>8010</v>
      </c>
      <c r="G207" s="190" t="s">
        <v>646</v>
      </c>
      <c r="H207" s="191">
        <v>1</v>
      </c>
      <c r="I207" s="192"/>
      <c r="J207" s="192"/>
      <c r="K207" s="191">
        <f>ROUND(P207*H207,3)</f>
        <v>0</v>
      </c>
      <c r="L207" s="193"/>
      <c r="M207" s="38"/>
      <c r="N207" s="194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0.23923</v>
      </c>
      <c r="V207" s="197">
        <f>U207*H207</f>
        <v>0.23923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335</v>
      </c>
      <c r="AT207" s="199" t="s">
        <v>331</v>
      </c>
      <c r="AU207" s="199" t="s">
        <v>96</v>
      </c>
      <c r="AY207" s="19" t="s">
        <v>329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335</v>
      </c>
      <c r="BM207" s="199" t="s">
        <v>887</v>
      </c>
    </row>
    <row r="208" spans="1:65" s="12" customFormat="1" ht="22.9" customHeight="1">
      <c r="B208" s="173"/>
      <c r="D208" s="174" t="s">
        <v>82</v>
      </c>
      <c r="E208" s="185" t="s">
        <v>7893</v>
      </c>
      <c r="F208" s="185" t="s">
        <v>7894</v>
      </c>
      <c r="I208" s="176"/>
      <c r="J208" s="176"/>
      <c r="K208" s="186">
        <f>BK208</f>
        <v>0</v>
      </c>
      <c r="M208" s="173"/>
      <c r="N208" s="178"/>
      <c r="O208" s="179"/>
      <c r="P208" s="179"/>
      <c r="Q208" s="180">
        <f>SUM(Q209:Q217)</f>
        <v>0</v>
      </c>
      <c r="R208" s="180">
        <f>SUM(R209:R217)</f>
        <v>0</v>
      </c>
      <c r="S208" s="179"/>
      <c r="T208" s="181">
        <f>SUM(T209:T217)</f>
        <v>0</v>
      </c>
      <c r="U208" s="179"/>
      <c r="V208" s="181">
        <f>SUM(V209:V217)</f>
        <v>3.0884400000000003</v>
      </c>
      <c r="W208" s="179"/>
      <c r="X208" s="182">
        <f>SUM(X209:X217)</f>
        <v>0</v>
      </c>
      <c r="AR208" s="174" t="s">
        <v>90</v>
      </c>
      <c r="AT208" s="183" t="s">
        <v>82</v>
      </c>
      <c r="AU208" s="183" t="s">
        <v>90</v>
      </c>
      <c r="AY208" s="174" t="s">
        <v>329</v>
      </c>
      <c r="BK208" s="184">
        <f>SUM(BK209:BK217)</f>
        <v>0</v>
      </c>
    </row>
    <row r="209" spans="1:65" s="2" customFormat="1" ht="24.2" customHeight="1">
      <c r="A209" s="37"/>
      <c r="B209" s="153"/>
      <c r="C209" s="187" t="s">
        <v>633</v>
      </c>
      <c r="D209" s="187" t="s">
        <v>331</v>
      </c>
      <c r="E209" s="188" t="s">
        <v>7944</v>
      </c>
      <c r="F209" s="189" t="s">
        <v>7945</v>
      </c>
      <c r="G209" s="190" t="s">
        <v>646</v>
      </c>
      <c r="H209" s="191">
        <v>1</v>
      </c>
      <c r="I209" s="192"/>
      <c r="J209" s="192"/>
      <c r="K209" s="191">
        <f t="shared" ref="K209:K217" si="19">ROUND(P209*H209,3)</f>
        <v>0</v>
      </c>
      <c r="L209" s="193"/>
      <c r="M209" s="38"/>
      <c r="N209" s="194" t="s">
        <v>1</v>
      </c>
      <c r="O209" s="195" t="s">
        <v>47</v>
      </c>
      <c r="P209" s="196">
        <f t="shared" ref="P209:P217" si="20">I209+J209</f>
        <v>0</v>
      </c>
      <c r="Q209" s="196">
        <f t="shared" ref="Q209:Q217" si="21">ROUND(I209*H209,3)</f>
        <v>0</v>
      </c>
      <c r="R209" s="196">
        <f t="shared" ref="R209:R217" si="22">ROUND(J209*H209,3)</f>
        <v>0</v>
      </c>
      <c r="S209" s="66"/>
      <c r="T209" s="197">
        <f t="shared" ref="T209:T217" si="23">S209*H209</f>
        <v>0</v>
      </c>
      <c r="U209" s="197">
        <v>3.3E-3</v>
      </c>
      <c r="V209" s="197">
        <f t="shared" ref="V209:V217" si="24">U209*H209</f>
        <v>3.3E-3</v>
      </c>
      <c r="W209" s="197">
        <v>0</v>
      </c>
      <c r="X209" s="198">
        <f t="shared" ref="X209:X217" si="25">W209*H209</f>
        <v>0</v>
      </c>
      <c r="Y209" s="37"/>
      <c r="Z209" s="37"/>
      <c r="AA209" s="37"/>
      <c r="AB209" s="37"/>
      <c r="AC209" s="37"/>
      <c r="AD209" s="37"/>
      <c r="AE209" s="37"/>
      <c r="AR209" s="199" t="s">
        <v>335</v>
      </c>
      <c r="AT209" s="199" t="s">
        <v>331</v>
      </c>
      <c r="AU209" s="199" t="s">
        <v>96</v>
      </c>
      <c r="AY209" s="19" t="s">
        <v>329</v>
      </c>
      <c r="BE209" s="115">
        <f t="shared" ref="BE209:BE217" si="26">IF(O209="základná",K209,0)</f>
        <v>0</v>
      </c>
      <c r="BF209" s="115">
        <f t="shared" ref="BF209:BF217" si="27">IF(O209="znížená",K209,0)</f>
        <v>0</v>
      </c>
      <c r="BG209" s="115">
        <f t="shared" ref="BG209:BG217" si="28">IF(O209="zákl. prenesená",K209,0)</f>
        <v>0</v>
      </c>
      <c r="BH209" s="115">
        <f t="shared" ref="BH209:BH217" si="29">IF(O209="zníž. prenesená",K209,0)</f>
        <v>0</v>
      </c>
      <c r="BI209" s="115">
        <f t="shared" ref="BI209:BI217" si="30">IF(O209="nulová",K209,0)</f>
        <v>0</v>
      </c>
      <c r="BJ209" s="19" t="s">
        <v>96</v>
      </c>
      <c r="BK209" s="200">
        <f t="shared" ref="BK209:BK217" si="31">ROUND(P209*H209,3)</f>
        <v>0</v>
      </c>
      <c r="BL209" s="19" t="s">
        <v>335</v>
      </c>
      <c r="BM209" s="199" t="s">
        <v>901</v>
      </c>
    </row>
    <row r="210" spans="1:65" s="2" customFormat="1" ht="16.5" customHeight="1">
      <c r="A210" s="37"/>
      <c r="B210" s="153"/>
      <c r="C210" s="187" t="s">
        <v>639</v>
      </c>
      <c r="D210" s="187" t="s">
        <v>331</v>
      </c>
      <c r="E210" s="188" t="s">
        <v>8011</v>
      </c>
      <c r="F210" s="189" t="s">
        <v>8012</v>
      </c>
      <c r="G210" s="190" t="s">
        <v>646</v>
      </c>
      <c r="H210" s="191">
        <v>1</v>
      </c>
      <c r="I210" s="192"/>
      <c r="J210" s="192"/>
      <c r="K210" s="191">
        <f t="shared" si="19"/>
        <v>0</v>
      </c>
      <c r="L210" s="193"/>
      <c r="M210" s="38"/>
      <c r="N210" s="194" t="s">
        <v>1</v>
      </c>
      <c r="O210" s="195" t="s">
        <v>47</v>
      </c>
      <c r="P210" s="196">
        <f t="shared" si="20"/>
        <v>0</v>
      </c>
      <c r="Q210" s="196">
        <f t="shared" si="21"/>
        <v>0</v>
      </c>
      <c r="R210" s="196">
        <f t="shared" si="22"/>
        <v>0</v>
      </c>
      <c r="S210" s="66"/>
      <c r="T210" s="197">
        <f t="shared" si="23"/>
        <v>0</v>
      </c>
      <c r="U210" s="197">
        <v>2.6440000000000002E-2</v>
      </c>
      <c r="V210" s="197">
        <f t="shared" si="24"/>
        <v>2.6440000000000002E-2</v>
      </c>
      <c r="W210" s="197">
        <v>0</v>
      </c>
      <c r="X210" s="198">
        <f t="shared" si="25"/>
        <v>0</v>
      </c>
      <c r="Y210" s="37"/>
      <c r="Z210" s="37"/>
      <c r="AA210" s="37"/>
      <c r="AB210" s="37"/>
      <c r="AC210" s="37"/>
      <c r="AD210" s="37"/>
      <c r="AE210" s="37"/>
      <c r="AR210" s="199" t="s">
        <v>335</v>
      </c>
      <c r="AT210" s="199" t="s">
        <v>331</v>
      </c>
      <c r="AU210" s="199" t="s">
        <v>96</v>
      </c>
      <c r="AY210" s="19" t="s">
        <v>329</v>
      </c>
      <c r="BE210" s="115">
        <f t="shared" si="26"/>
        <v>0</v>
      </c>
      <c r="BF210" s="115">
        <f t="shared" si="27"/>
        <v>0</v>
      </c>
      <c r="BG210" s="115">
        <f t="shared" si="28"/>
        <v>0</v>
      </c>
      <c r="BH210" s="115">
        <f t="shared" si="29"/>
        <v>0</v>
      </c>
      <c r="BI210" s="115">
        <f t="shared" si="30"/>
        <v>0</v>
      </c>
      <c r="BJ210" s="19" t="s">
        <v>96</v>
      </c>
      <c r="BK210" s="200">
        <f t="shared" si="31"/>
        <v>0</v>
      </c>
      <c r="BL210" s="19" t="s">
        <v>335</v>
      </c>
      <c r="BM210" s="199" t="s">
        <v>913</v>
      </c>
    </row>
    <row r="211" spans="1:65" s="2" customFormat="1" ht="16.5" customHeight="1">
      <c r="A211" s="37"/>
      <c r="B211" s="153"/>
      <c r="C211" s="233" t="s">
        <v>643</v>
      </c>
      <c r="D211" s="233" t="s">
        <v>483</v>
      </c>
      <c r="E211" s="234" t="s">
        <v>7251</v>
      </c>
      <c r="F211" s="235" t="s">
        <v>8013</v>
      </c>
      <c r="G211" s="236" t="s">
        <v>646</v>
      </c>
      <c r="H211" s="237">
        <v>1</v>
      </c>
      <c r="I211" s="238"/>
      <c r="J211" s="239"/>
      <c r="K211" s="237">
        <f t="shared" si="19"/>
        <v>0</v>
      </c>
      <c r="L211" s="239"/>
      <c r="M211" s="240"/>
      <c r="N211" s="241" t="s">
        <v>1</v>
      </c>
      <c r="O211" s="195" t="s">
        <v>47</v>
      </c>
      <c r="P211" s="196">
        <f t="shared" si="20"/>
        <v>0</v>
      </c>
      <c r="Q211" s="196">
        <f t="shared" si="21"/>
        <v>0</v>
      </c>
      <c r="R211" s="196">
        <f t="shared" si="22"/>
        <v>0</v>
      </c>
      <c r="S211" s="66"/>
      <c r="T211" s="197">
        <f t="shared" si="23"/>
        <v>0</v>
      </c>
      <c r="U211" s="197">
        <v>1.01</v>
      </c>
      <c r="V211" s="197">
        <f t="shared" si="24"/>
        <v>1.01</v>
      </c>
      <c r="W211" s="197">
        <v>0</v>
      </c>
      <c r="X211" s="198">
        <f t="shared" si="25"/>
        <v>0</v>
      </c>
      <c r="Y211" s="37"/>
      <c r="Z211" s="37"/>
      <c r="AA211" s="37"/>
      <c r="AB211" s="37"/>
      <c r="AC211" s="37"/>
      <c r="AD211" s="37"/>
      <c r="AE211" s="37"/>
      <c r="AR211" s="199" t="s">
        <v>364</v>
      </c>
      <c r="AT211" s="199" t="s">
        <v>483</v>
      </c>
      <c r="AU211" s="199" t="s">
        <v>96</v>
      </c>
      <c r="AY211" s="19" t="s">
        <v>329</v>
      </c>
      <c r="BE211" s="115">
        <f t="shared" si="26"/>
        <v>0</v>
      </c>
      <c r="BF211" s="115">
        <f t="shared" si="27"/>
        <v>0</v>
      </c>
      <c r="BG211" s="115">
        <f t="shared" si="28"/>
        <v>0</v>
      </c>
      <c r="BH211" s="115">
        <f t="shared" si="29"/>
        <v>0</v>
      </c>
      <c r="BI211" s="115">
        <f t="shared" si="30"/>
        <v>0</v>
      </c>
      <c r="BJ211" s="19" t="s">
        <v>96</v>
      </c>
      <c r="BK211" s="200">
        <f t="shared" si="31"/>
        <v>0</v>
      </c>
      <c r="BL211" s="19" t="s">
        <v>335</v>
      </c>
      <c r="BM211" s="199" t="s">
        <v>922</v>
      </c>
    </row>
    <row r="212" spans="1:65" s="2" customFormat="1" ht="24.2" customHeight="1">
      <c r="A212" s="37"/>
      <c r="B212" s="153"/>
      <c r="C212" s="187" t="s">
        <v>648</v>
      </c>
      <c r="D212" s="187" t="s">
        <v>331</v>
      </c>
      <c r="E212" s="188" t="s">
        <v>7946</v>
      </c>
      <c r="F212" s="189" t="s">
        <v>7947</v>
      </c>
      <c r="G212" s="190" t="s">
        <v>646</v>
      </c>
      <c r="H212" s="191">
        <v>2</v>
      </c>
      <c r="I212" s="192"/>
      <c r="J212" s="192"/>
      <c r="K212" s="191">
        <f t="shared" si="19"/>
        <v>0</v>
      </c>
      <c r="L212" s="193"/>
      <c r="M212" s="38"/>
      <c r="N212" s="194" t="s">
        <v>1</v>
      </c>
      <c r="O212" s="195" t="s">
        <v>47</v>
      </c>
      <c r="P212" s="196">
        <f t="shared" si="20"/>
        <v>0</v>
      </c>
      <c r="Q212" s="196">
        <f t="shared" si="21"/>
        <v>0</v>
      </c>
      <c r="R212" s="196">
        <f t="shared" si="22"/>
        <v>0</v>
      </c>
      <c r="S212" s="66"/>
      <c r="T212" s="197">
        <f t="shared" si="23"/>
        <v>0</v>
      </c>
      <c r="U212" s="197">
        <v>1.042E-2</v>
      </c>
      <c r="V212" s="197">
        <f t="shared" si="24"/>
        <v>2.0840000000000001E-2</v>
      </c>
      <c r="W212" s="197">
        <v>0</v>
      </c>
      <c r="X212" s="198">
        <f t="shared" si="25"/>
        <v>0</v>
      </c>
      <c r="Y212" s="37"/>
      <c r="Z212" s="37"/>
      <c r="AA212" s="37"/>
      <c r="AB212" s="37"/>
      <c r="AC212" s="37"/>
      <c r="AD212" s="37"/>
      <c r="AE212" s="37"/>
      <c r="AR212" s="199" t="s">
        <v>335</v>
      </c>
      <c r="AT212" s="199" t="s">
        <v>331</v>
      </c>
      <c r="AU212" s="199" t="s">
        <v>96</v>
      </c>
      <c r="AY212" s="19" t="s">
        <v>329</v>
      </c>
      <c r="BE212" s="115">
        <f t="shared" si="26"/>
        <v>0</v>
      </c>
      <c r="BF212" s="115">
        <f t="shared" si="27"/>
        <v>0</v>
      </c>
      <c r="BG212" s="115">
        <f t="shared" si="28"/>
        <v>0</v>
      </c>
      <c r="BH212" s="115">
        <f t="shared" si="29"/>
        <v>0</v>
      </c>
      <c r="BI212" s="115">
        <f t="shared" si="30"/>
        <v>0</v>
      </c>
      <c r="BJ212" s="19" t="s">
        <v>96</v>
      </c>
      <c r="BK212" s="200">
        <f t="shared" si="31"/>
        <v>0</v>
      </c>
      <c r="BL212" s="19" t="s">
        <v>335</v>
      </c>
      <c r="BM212" s="199" t="s">
        <v>931</v>
      </c>
    </row>
    <row r="213" spans="1:65" s="2" customFormat="1" ht="16.5" customHeight="1">
      <c r="A213" s="37"/>
      <c r="B213" s="153"/>
      <c r="C213" s="233" t="s">
        <v>652</v>
      </c>
      <c r="D213" s="233" t="s">
        <v>483</v>
      </c>
      <c r="E213" s="234" t="s">
        <v>7253</v>
      </c>
      <c r="F213" s="235" t="s">
        <v>7948</v>
      </c>
      <c r="G213" s="236" t="s">
        <v>646</v>
      </c>
      <c r="H213" s="237">
        <v>2</v>
      </c>
      <c r="I213" s="238"/>
      <c r="J213" s="239"/>
      <c r="K213" s="237">
        <f t="shared" si="19"/>
        <v>0</v>
      </c>
      <c r="L213" s="239"/>
      <c r="M213" s="240"/>
      <c r="N213" s="241" t="s">
        <v>1</v>
      </c>
      <c r="O213" s="195" t="s">
        <v>47</v>
      </c>
      <c r="P213" s="196">
        <f t="shared" si="20"/>
        <v>0</v>
      </c>
      <c r="Q213" s="196">
        <f t="shared" si="21"/>
        <v>0</v>
      </c>
      <c r="R213" s="196">
        <f t="shared" si="22"/>
        <v>0</v>
      </c>
      <c r="S213" s="66"/>
      <c r="T213" s="197">
        <f t="shared" si="23"/>
        <v>0</v>
      </c>
      <c r="U213" s="197">
        <v>0.72</v>
      </c>
      <c r="V213" s="197">
        <f t="shared" si="24"/>
        <v>1.44</v>
      </c>
      <c r="W213" s="197">
        <v>0</v>
      </c>
      <c r="X213" s="198">
        <f t="shared" si="25"/>
        <v>0</v>
      </c>
      <c r="Y213" s="37"/>
      <c r="Z213" s="37"/>
      <c r="AA213" s="37"/>
      <c r="AB213" s="37"/>
      <c r="AC213" s="37"/>
      <c r="AD213" s="37"/>
      <c r="AE213" s="37"/>
      <c r="AR213" s="199" t="s">
        <v>364</v>
      </c>
      <c r="AT213" s="199" t="s">
        <v>483</v>
      </c>
      <c r="AU213" s="199" t="s">
        <v>96</v>
      </c>
      <c r="AY213" s="19" t="s">
        <v>329</v>
      </c>
      <c r="BE213" s="115">
        <f t="shared" si="26"/>
        <v>0</v>
      </c>
      <c r="BF213" s="115">
        <f t="shared" si="27"/>
        <v>0</v>
      </c>
      <c r="BG213" s="115">
        <f t="shared" si="28"/>
        <v>0</v>
      </c>
      <c r="BH213" s="115">
        <f t="shared" si="29"/>
        <v>0</v>
      </c>
      <c r="BI213" s="115">
        <f t="shared" si="30"/>
        <v>0</v>
      </c>
      <c r="BJ213" s="19" t="s">
        <v>96</v>
      </c>
      <c r="BK213" s="200">
        <f t="shared" si="31"/>
        <v>0</v>
      </c>
      <c r="BL213" s="19" t="s">
        <v>335</v>
      </c>
      <c r="BM213" s="199" t="s">
        <v>940</v>
      </c>
    </row>
    <row r="214" spans="1:65" s="2" customFormat="1" ht="24.2" customHeight="1">
      <c r="A214" s="37"/>
      <c r="B214" s="153"/>
      <c r="C214" s="187" t="s">
        <v>659</v>
      </c>
      <c r="D214" s="187" t="s">
        <v>331</v>
      </c>
      <c r="E214" s="188" t="s">
        <v>7949</v>
      </c>
      <c r="F214" s="189" t="s">
        <v>7950</v>
      </c>
      <c r="G214" s="190" t="s">
        <v>646</v>
      </c>
      <c r="H214" s="191">
        <v>1</v>
      </c>
      <c r="I214" s="192"/>
      <c r="J214" s="192"/>
      <c r="K214" s="191">
        <f t="shared" si="19"/>
        <v>0</v>
      </c>
      <c r="L214" s="193"/>
      <c r="M214" s="38"/>
      <c r="N214" s="194" t="s">
        <v>1</v>
      </c>
      <c r="O214" s="195" t="s">
        <v>47</v>
      </c>
      <c r="P214" s="196">
        <f t="shared" si="20"/>
        <v>0</v>
      </c>
      <c r="Q214" s="196">
        <f t="shared" si="21"/>
        <v>0</v>
      </c>
      <c r="R214" s="196">
        <f t="shared" si="22"/>
        <v>0</v>
      </c>
      <c r="S214" s="66"/>
      <c r="T214" s="197">
        <f t="shared" si="23"/>
        <v>0</v>
      </c>
      <c r="U214" s="197">
        <v>1.856E-2</v>
      </c>
      <c r="V214" s="197">
        <f t="shared" si="24"/>
        <v>1.856E-2</v>
      </c>
      <c r="W214" s="197">
        <v>0</v>
      </c>
      <c r="X214" s="198">
        <f t="shared" si="25"/>
        <v>0</v>
      </c>
      <c r="Y214" s="37"/>
      <c r="Z214" s="37"/>
      <c r="AA214" s="37"/>
      <c r="AB214" s="37"/>
      <c r="AC214" s="37"/>
      <c r="AD214" s="37"/>
      <c r="AE214" s="37"/>
      <c r="AR214" s="199" t="s">
        <v>335</v>
      </c>
      <c r="AT214" s="199" t="s">
        <v>331</v>
      </c>
      <c r="AU214" s="199" t="s">
        <v>96</v>
      </c>
      <c r="AY214" s="19" t="s">
        <v>329</v>
      </c>
      <c r="BE214" s="115">
        <f t="shared" si="26"/>
        <v>0</v>
      </c>
      <c r="BF214" s="115">
        <f t="shared" si="27"/>
        <v>0</v>
      </c>
      <c r="BG214" s="115">
        <f t="shared" si="28"/>
        <v>0</v>
      </c>
      <c r="BH214" s="115">
        <f t="shared" si="29"/>
        <v>0</v>
      </c>
      <c r="BI214" s="115">
        <f t="shared" si="30"/>
        <v>0</v>
      </c>
      <c r="BJ214" s="19" t="s">
        <v>96</v>
      </c>
      <c r="BK214" s="200">
        <f t="shared" si="31"/>
        <v>0</v>
      </c>
      <c r="BL214" s="19" t="s">
        <v>335</v>
      </c>
      <c r="BM214" s="199" t="s">
        <v>948</v>
      </c>
    </row>
    <row r="215" spans="1:65" s="2" customFormat="1" ht="16.5" customHeight="1">
      <c r="A215" s="37"/>
      <c r="B215" s="153"/>
      <c r="C215" s="233" t="s">
        <v>665</v>
      </c>
      <c r="D215" s="233" t="s">
        <v>483</v>
      </c>
      <c r="E215" s="234" t="s">
        <v>7255</v>
      </c>
      <c r="F215" s="235" t="s">
        <v>7951</v>
      </c>
      <c r="G215" s="236" t="s">
        <v>646</v>
      </c>
      <c r="H215" s="237">
        <v>1</v>
      </c>
      <c r="I215" s="238"/>
      <c r="J215" s="239"/>
      <c r="K215" s="237">
        <f t="shared" si="19"/>
        <v>0</v>
      </c>
      <c r="L215" s="239"/>
      <c r="M215" s="240"/>
      <c r="N215" s="241" t="s">
        <v>1</v>
      </c>
      <c r="O215" s="195" t="s">
        <v>47</v>
      </c>
      <c r="P215" s="196">
        <f t="shared" si="20"/>
        <v>0</v>
      </c>
      <c r="Q215" s="196">
        <f t="shared" si="21"/>
        <v>0</v>
      </c>
      <c r="R215" s="196">
        <f t="shared" si="22"/>
        <v>0</v>
      </c>
      <c r="S215" s="66"/>
      <c r="T215" s="197">
        <f t="shared" si="23"/>
        <v>0</v>
      </c>
      <c r="U215" s="197">
        <v>0.40500000000000003</v>
      </c>
      <c r="V215" s="197">
        <f t="shared" si="24"/>
        <v>0.40500000000000003</v>
      </c>
      <c r="W215" s="197">
        <v>0</v>
      </c>
      <c r="X215" s="198">
        <f t="shared" si="25"/>
        <v>0</v>
      </c>
      <c r="Y215" s="37"/>
      <c r="Z215" s="37"/>
      <c r="AA215" s="37"/>
      <c r="AB215" s="37"/>
      <c r="AC215" s="37"/>
      <c r="AD215" s="37"/>
      <c r="AE215" s="37"/>
      <c r="AR215" s="199" t="s">
        <v>364</v>
      </c>
      <c r="AT215" s="199" t="s">
        <v>483</v>
      </c>
      <c r="AU215" s="199" t="s">
        <v>96</v>
      </c>
      <c r="AY215" s="19" t="s">
        <v>329</v>
      </c>
      <c r="BE215" s="115">
        <f t="shared" si="26"/>
        <v>0</v>
      </c>
      <c r="BF215" s="115">
        <f t="shared" si="27"/>
        <v>0</v>
      </c>
      <c r="BG215" s="115">
        <f t="shared" si="28"/>
        <v>0</v>
      </c>
      <c r="BH215" s="115">
        <f t="shared" si="29"/>
        <v>0</v>
      </c>
      <c r="BI215" s="115">
        <f t="shared" si="30"/>
        <v>0</v>
      </c>
      <c r="BJ215" s="19" t="s">
        <v>96</v>
      </c>
      <c r="BK215" s="200">
        <f t="shared" si="31"/>
        <v>0</v>
      </c>
      <c r="BL215" s="19" t="s">
        <v>335</v>
      </c>
      <c r="BM215" s="199" t="s">
        <v>974</v>
      </c>
    </row>
    <row r="216" spans="1:65" s="2" customFormat="1" ht="21.75" customHeight="1">
      <c r="A216" s="37"/>
      <c r="B216" s="153"/>
      <c r="C216" s="187" t="s">
        <v>671</v>
      </c>
      <c r="D216" s="187" t="s">
        <v>331</v>
      </c>
      <c r="E216" s="188" t="s">
        <v>7952</v>
      </c>
      <c r="F216" s="189" t="s">
        <v>7953</v>
      </c>
      <c r="G216" s="190" t="s">
        <v>646</v>
      </c>
      <c r="H216" s="191">
        <v>1</v>
      </c>
      <c r="I216" s="192"/>
      <c r="J216" s="192"/>
      <c r="K216" s="191">
        <f t="shared" si="19"/>
        <v>0</v>
      </c>
      <c r="L216" s="193"/>
      <c r="M216" s="38"/>
      <c r="N216" s="194" t="s">
        <v>1</v>
      </c>
      <c r="O216" s="195" t="s">
        <v>47</v>
      </c>
      <c r="P216" s="196">
        <f t="shared" si="20"/>
        <v>0</v>
      </c>
      <c r="Q216" s="196">
        <f t="shared" si="21"/>
        <v>0</v>
      </c>
      <c r="R216" s="196">
        <f t="shared" si="22"/>
        <v>0</v>
      </c>
      <c r="S216" s="66"/>
      <c r="T216" s="197">
        <f t="shared" si="23"/>
        <v>0</v>
      </c>
      <c r="U216" s="197">
        <v>6.3E-3</v>
      </c>
      <c r="V216" s="197">
        <f t="shared" si="24"/>
        <v>6.3E-3</v>
      </c>
      <c r="W216" s="197">
        <v>0</v>
      </c>
      <c r="X216" s="198">
        <f t="shared" si="25"/>
        <v>0</v>
      </c>
      <c r="Y216" s="37"/>
      <c r="Z216" s="37"/>
      <c r="AA216" s="37"/>
      <c r="AB216" s="37"/>
      <c r="AC216" s="37"/>
      <c r="AD216" s="37"/>
      <c r="AE216" s="37"/>
      <c r="AR216" s="199" t="s">
        <v>335</v>
      </c>
      <c r="AT216" s="199" t="s">
        <v>331</v>
      </c>
      <c r="AU216" s="199" t="s">
        <v>96</v>
      </c>
      <c r="AY216" s="19" t="s">
        <v>329</v>
      </c>
      <c r="BE216" s="115">
        <f t="shared" si="26"/>
        <v>0</v>
      </c>
      <c r="BF216" s="115">
        <f t="shared" si="27"/>
        <v>0</v>
      </c>
      <c r="BG216" s="115">
        <f t="shared" si="28"/>
        <v>0</v>
      </c>
      <c r="BH216" s="115">
        <f t="shared" si="29"/>
        <v>0</v>
      </c>
      <c r="BI216" s="115">
        <f t="shared" si="30"/>
        <v>0</v>
      </c>
      <c r="BJ216" s="19" t="s">
        <v>96</v>
      </c>
      <c r="BK216" s="200">
        <f t="shared" si="31"/>
        <v>0</v>
      </c>
      <c r="BL216" s="19" t="s">
        <v>335</v>
      </c>
      <c r="BM216" s="199" t="s">
        <v>986</v>
      </c>
    </row>
    <row r="217" spans="1:65" s="2" customFormat="1" ht="16.5" customHeight="1">
      <c r="A217" s="37"/>
      <c r="B217" s="153"/>
      <c r="C217" s="233" t="s">
        <v>685</v>
      </c>
      <c r="D217" s="233" t="s">
        <v>483</v>
      </c>
      <c r="E217" s="234" t="s">
        <v>7257</v>
      </c>
      <c r="F217" s="235" t="s">
        <v>7954</v>
      </c>
      <c r="G217" s="236" t="s">
        <v>646</v>
      </c>
      <c r="H217" s="237">
        <v>1</v>
      </c>
      <c r="I217" s="238"/>
      <c r="J217" s="239"/>
      <c r="K217" s="237">
        <f t="shared" si="19"/>
        <v>0</v>
      </c>
      <c r="L217" s="239"/>
      <c r="M217" s="240"/>
      <c r="N217" s="262" t="s">
        <v>1</v>
      </c>
      <c r="O217" s="243" t="s">
        <v>47</v>
      </c>
      <c r="P217" s="244">
        <f t="shared" si="20"/>
        <v>0</v>
      </c>
      <c r="Q217" s="244">
        <f t="shared" si="21"/>
        <v>0</v>
      </c>
      <c r="R217" s="244">
        <f t="shared" si="22"/>
        <v>0</v>
      </c>
      <c r="S217" s="245"/>
      <c r="T217" s="246">
        <f t="shared" si="23"/>
        <v>0</v>
      </c>
      <c r="U217" s="246">
        <v>0.158</v>
      </c>
      <c r="V217" s="246">
        <f t="shared" si="24"/>
        <v>0.158</v>
      </c>
      <c r="W217" s="246">
        <v>0</v>
      </c>
      <c r="X217" s="247">
        <f t="shared" si="25"/>
        <v>0</v>
      </c>
      <c r="Y217" s="37"/>
      <c r="Z217" s="37"/>
      <c r="AA217" s="37"/>
      <c r="AB217" s="37"/>
      <c r="AC217" s="37"/>
      <c r="AD217" s="37"/>
      <c r="AE217" s="37"/>
      <c r="AR217" s="199" t="s">
        <v>364</v>
      </c>
      <c r="AT217" s="199" t="s">
        <v>483</v>
      </c>
      <c r="AU217" s="199" t="s">
        <v>96</v>
      </c>
      <c r="AY217" s="19" t="s">
        <v>329</v>
      </c>
      <c r="BE217" s="115">
        <f t="shared" si="26"/>
        <v>0</v>
      </c>
      <c r="BF217" s="115">
        <f t="shared" si="27"/>
        <v>0</v>
      </c>
      <c r="BG217" s="115">
        <f t="shared" si="28"/>
        <v>0</v>
      </c>
      <c r="BH217" s="115">
        <f t="shared" si="29"/>
        <v>0</v>
      </c>
      <c r="BI217" s="115">
        <f t="shared" si="30"/>
        <v>0</v>
      </c>
      <c r="BJ217" s="19" t="s">
        <v>96</v>
      </c>
      <c r="BK217" s="200">
        <f t="shared" si="31"/>
        <v>0</v>
      </c>
      <c r="BL217" s="19" t="s">
        <v>335</v>
      </c>
      <c r="BM217" s="199" t="s">
        <v>1000</v>
      </c>
    </row>
    <row r="218" spans="1:65" s="2" customFormat="1" ht="6.95" customHeight="1">
      <c r="A218" s="37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38"/>
      <c r="N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</row>
  </sheetData>
  <autoFilter ref="C141:L217" xr:uid="{00000000-0009-0000-0000-00001E000000}"/>
  <mergeCells count="20">
    <mergeCell ref="E128:H128"/>
    <mergeCell ref="E132:H132"/>
    <mergeCell ref="E130:H130"/>
    <mergeCell ref="E134:H134"/>
    <mergeCell ref="M2:Z2"/>
    <mergeCell ref="D112:F112"/>
    <mergeCell ref="D113:F113"/>
    <mergeCell ref="D114:F114"/>
    <mergeCell ref="D115:F115"/>
    <mergeCell ref="D116:F116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BM25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206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2" customFormat="1" ht="12" customHeight="1">
      <c r="A8" s="37"/>
      <c r="B8" s="38"/>
      <c r="C8" s="37"/>
      <c r="D8" s="29" t="s">
        <v>272</v>
      </c>
      <c r="E8" s="37"/>
      <c r="F8" s="37"/>
      <c r="G8" s="37"/>
      <c r="H8" s="37"/>
      <c r="I8" s="37"/>
      <c r="J8" s="37"/>
      <c r="K8" s="37"/>
      <c r="L8" s="37"/>
      <c r="M8" s="50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38"/>
      <c r="C9" s="37"/>
      <c r="D9" s="37"/>
      <c r="E9" s="305" t="s">
        <v>8014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38"/>
      <c r="C11" s="37"/>
      <c r="D11" s="29" t="s">
        <v>17</v>
      </c>
      <c r="E11" s="37"/>
      <c r="F11" s="27" t="s">
        <v>1</v>
      </c>
      <c r="G11" s="37"/>
      <c r="H11" s="37"/>
      <c r="I11" s="29" t="s">
        <v>18</v>
      </c>
      <c r="J11" s="27" t="s">
        <v>1</v>
      </c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19</v>
      </c>
      <c r="E12" s="37"/>
      <c r="F12" s="27" t="s">
        <v>20</v>
      </c>
      <c r="G12" s="37"/>
      <c r="H12" s="37"/>
      <c r="I12" s="29" t="s">
        <v>21</v>
      </c>
      <c r="J12" s="63" t="str">
        <f>'Rekapitulácia stavby'!AN8</f>
        <v>21. 4. 2022</v>
      </c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23</v>
      </c>
      <c r="E14" s="37"/>
      <c r="F14" s="37"/>
      <c r="G14" s="37"/>
      <c r="H14" s="37"/>
      <c r="I14" s="29" t="s">
        <v>24</v>
      </c>
      <c r="J14" s="27" t="s">
        <v>1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38"/>
      <c r="C15" s="37"/>
      <c r="D15" s="37"/>
      <c r="E15" s="27" t="s">
        <v>25</v>
      </c>
      <c r="F15" s="37"/>
      <c r="G15" s="37"/>
      <c r="H15" s="37"/>
      <c r="I15" s="29" t="s">
        <v>26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38"/>
      <c r="C17" s="37"/>
      <c r="D17" s="29" t="s">
        <v>27</v>
      </c>
      <c r="E17" s="37"/>
      <c r="F17" s="37"/>
      <c r="G17" s="37"/>
      <c r="H17" s="37"/>
      <c r="I17" s="29" t="s">
        <v>24</v>
      </c>
      <c r="J17" s="30" t="str">
        <f>'Rekapitulácia stavby'!AN13</f>
        <v>Vyplň údaj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38"/>
      <c r="C18" s="37"/>
      <c r="D18" s="37"/>
      <c r="E18" s="327" t="str">
        <f>'Rekapitulácia stavby'!E14</f>
        <v>Vyplň údaj</v>
      </c>
      <c r="F18" s="274"/>
      <c r="G18" s="274"/>
      <c r="H18" s="274"/>
      <c r="I18" s="29" t="s">
        <v>26</v>
      </c>
      <c r="J18" s="30" t="str">
        <f>'Rekapitulácia stavby'!AN14</f>
        <v>Vyplň údaj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38"/>
      <c r="C20" s="37"/>
      <c r="D20" s="29" t="s">
        <v>29</v>
      </c>
      <c r="E20" s="37"/>
      <c r="F20" s="37"/>
      <c r="G20" s="37"/>
      <c r="H20" s="37"/>
      <c r="I20" s="29" t="s">
        <v>24</v>
      </c>
      <c r="J20" s="27" t="s">
        <v>30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38"/>
      <c r="C21" s="37"/>
      <c r="D21" s="37"/>
      <c r="E21" s="27" t="s">
        <v>31</v>
      </c>
      <c r="F21" s="37"/>
      <c r="G21" s="37"/>
      <c r="H21" s="37"/>
      <c r="I21" s="29" t="s">
        <v>26</v>
      </c>
      <c r="J21" s="27" t="s">
        <v>32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38"/>
      <c r="C23" s="37"/>
      <c r="D23" s="29" t="s">
        <v>34</v>
      </c>
      <c r="E23" s="37"/>
      <c r="F23" s="37"/>
      <c r="G23" s="37"/>
      <c r="H23" s="37"/>
      <c r="I23" s="29" t="s">
        <v>24</v>
      </c>
      <c r="J23" s="27" t="str">
        <f>IF('Rekapitulácia stavby'!AN19="","",'Rekapitulácia stavby'!AN19)</f>
        <v/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38"/>
      <c r="C24" s="37"/>
      <c r="D24" s="37"/>
      <c r="E24" s="27" t="str">
        <f>IF('Rekapitulácia stavby'!E20="","",'Rekapitulácia stavby'!E20)</f>
        <v xml:space="preserve"> </v>
      </c>
      <c r="F24" s="37"/>
      <c r="G24" s="37"/>
      <c r="H24" s="37"/>
      <c r="I24" s="29" t="s">
        <v>26</v>
      </c>
      <c r="J24" s="27" t="str">
        <f>IF('Rekapitulácia stavby'!AN20="","",'Rekapitulácia stavby'!AN20)</f>
        <v/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38"/>
      <c r="C26" s="37"/>
      <c r="D26" s="29" t="s">
        <v>36</v>
      </c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23"/>
      <c r="B27" s="124"/>
      <c r="C27" s="123"/>
      <c r="D27" s="123"/>
      <c r="E27" s="279" t="s">
        <v>1</v>
      </c>
      <c r="F27" s="279"/>
      <c r="G27" s="279"/>
      <c r="H27" s="279"/>
      <c r="I27" s="123"/>
      <c r="J27" s="123"/>
      <c r="K27" s="123"/>
      <c r="L27" s="123"/>
      <c r="M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pans="1:31" s="2" customFormat="1" ht="6.95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74"/>
      <c r="E29" s="74"/>
      <c r="F29" s="74"/>
      <c r="G29" s="74"/>
      <c r="H29" s="74"/>
      <c r="I29" s="74"/>
      <c r="J29" s="74"/>
      <c r="K29" s="74"/>
      <c r="L29" s="74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4.45" customHeight="1">
      <c r="A30" s="37"/>
      <c r="B30" s="38"/>
      <c r="C30" s="37"/>
      <c r="D30" s="27" t="s">
        <v>276</v>
      </c>
      <c r="E30" s="37"/>
      <c r="F30" s="37"/>
      <c r="G30" s="37"/>
      <c r="H30" s="37"/>
      <c r="I30" s="37"/>
      <c r="J30" s="37"/>
      <c r="K30" s="35">
        <f>K96</f>
        <v>0</v>
      </c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12.75">
      <c r="A31" s="37"/>
      <c r="B31" s="38"/>
      <c r="C31" s="37"/>
      <c r="D31" s="37"/>
      <c r="E31" s="29" t="s">
        <v>38</v>
      </c>
      <c r="F31" s="37"/>
      <c r="G31" s="37"/>
      <c r="H31" s="37"/>
      <c r="I31" s="37"/>
      <c r="J31" s="37"/>
      <c r="K31" s="126">
        <f>I96</f>
        <v>0</v>
      </c>
      <c r="L31" s="37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2.75">
      <c r="A32" s="37"/>
      <c r="B32" s="38"/>
      <c r="C32" s="37"/>
      <c r="D32" s="37"/>
      <c r="E32" s="29" t="s">
        <v>39</v>
      </c>
      <c r="F32" s="37"/>
      <c r="G32" s="37"/>
      <c r="H32" s="37"/>
      <c r="I32" s="37"/>
      <c r="J32" s="37"/>
      <c r="K32" s="126">
        <f>J96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38"/>
      <c r="C33" s="37"/>
      <c r="D33" s="34" t="s">
        <v>261</v>
      </c>
      <c r="E33" s="37"/>
      <c r="F33" s="37"/>
      <c r="G33" s="37"/>
      <c r="H33" s="37"/>
      <c r="I33" s="37"/>
      <c r="J33" s="37"/>
      <c r="K33" s="35">
        <f>K108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25.35" customHeight="1">
      <c r="A34" s="37"/>
      <c r="B34" s="38"/>
      <c r="C34" s="37"/>
      <c r="D34" s="127" t="s">
        <v>41</v>
      </c>
      <c r="E34" s="37"/>
      <c r="F34" s="37"/>
      <c r="G34" s="37"/>
      <c r="H34" s="37"/>
      <c r="I34" s="37"/>
      <c r="J34" s="37"/>
      <c r="K34" s="79">
        <f>ROUND(K30 + K33, 2)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6.95" customHeight="1">
      <c r="A35" s="37"/>
      <c r="B35" s="38"/>
      <c r="C35" s="37"/>
      <c r="D35" s="74"/>
      <c r="E35" s="74"/>
      <c r="F35" s="74"/>
      <c r="G35" s="74"/>
      <c r="H35" s="74"/>
      <c r="I35" s="74"/>
      <c r="J35" s="74"/>
      <c r="K35" s="74"/>
      <c r="L35" s="74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38"/>
      <c r="C36" s="37"/>
      <c r="D36" s="37"/>
      <c r="E36" s="37"/>
      <c r="F36" s="41" t="s">
        <v>43</v>
      </c>
      <c r="G36" s="37"/>
      <c r="H36" s="37"/>
      <c r="I36" s="41" t="s">
        <v>42</v>
      </c>
      <c r="J36" s="37"/>
      <c r="K36" s="41" t="s">
        <v>44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128" t="s">
        <v>45</v>
      </c>
      <c r="E37" s="43" t="s">
        <v>46</v>
      </c>
      <c r="F37" s="129">
        <f>ROUND((SUM(BE108:BE115) + SUM(BE135:BE253)),  2)</f>
        <v>0</v>
      </c>
      <c r="G37" s="130"/>
      <c r="H37" s="130"/>
      <c r="I37" s="131">
        <v>0.2</v>
      </c>
      <c r="J37" s="130"/>
      <c r="K37" s="129">
        <f>ROUND(((SUM(BE108:BE115) + SUM(BE135:BE253))*I37),  2)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43" t="s">
        <v>47</v>
      </c>
      <c r="F38" s="129">
        <f>ROUND((SUM(BF108:BF115) + SUM(BF135:BF253)),  2)</f>
        <v>0</v>
      </c>
      <c r="G38" s="130"/>
      <c r="H38" s="130"/>
      <c r="I38" s="131">
        <v>0.2</v>
      </c>
      <c r="J38" s="130"/>
      <c r="K38" s="129">
        <f>ROUND(((SUM(BF108:BF115) + SUM(BF135:BF253))*I38), 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38"/>
      <c r="C39" s="37"/>
      <c r="D39" s="37"/>
      <c r="E39" s="29" t="s">
        <v>48</v>
      </c>
      <c r="F39" s="126">
        <f>ROUND((SUM(BG108:BG115) + SUM(BG135:BG253)),  2)</f>
        <v>0</v>
      </c>
      <c r="G39" s="37"/>
      <c r="H39" s="37"/>
      <c r="I39" s="132">
        <v>0.2</v>
      </c>
      <c r="J39" s="37"/>
      <c r="K39" s="126">
        <f>0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hidden="1" customHeight="1">
      <c r="A40" s="37"/>
      <c r="B40" s="38"/>
      <c r="C40" s="37"/>
      <c r="D40" s="37"/>
      <c r="E40" s="29" t="s">
        <v>49</v>
      </c>
      <c r="F40" s="126">
        <f>ROUND((SUM(BH108:BH115) + SUM(BH135:BH253)),  2)</f>
        <v>0</v>
      </c>
      <c r="G40" s="37"/>
      <c r="H40" s="37"/>
      <c r="I40" s="132">
        <v>0.2</v>
      </c>
      <c r="J40" s="37"/>
      <c r="K40" s="126">
        <f>0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43" t="s">
        <v>50</v>
      </c>
      <c r="F41" s="129">
        <f>ROUND((SUM(BI108:BI115) + SUM(BI135:BI253)),  2)</f>
        <v>0</v>
      </c>
      <c r="G41" s="130"/>
      <c r="H41" s="130"/>
      <c r="I41" s="131">
        <v>0</v>
      </c>
      <c r="J41" s="130"/>
      <c r="K41" s="129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6.95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25.35" customHeight="1">
      <c r="A43" s="37"/>
      <c r="B43" s="38"/>
      <c r="C43" s="119"/>
      <c r="D43" s="133" t="s">
        <v>51</v>
      </c>
      <c r="E43" s="68"/>
      <c r="F43" s="68"/>
      <c r="G43" s="134" t="s">
        <v>52</v>
      </c>
      <c r="H43" s="135" t="s">
        <v>53</v>
      </c>
      <c r="I43" s="68"/>
      <c r="J43" s="68"/>
      <c r="K43" s="136">
        <f>SUM(K34:K41)</f>
        <v>0</v>
      </c>
      <c r="L43" s="1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1" customFormat="1" ht="14.45" customHeight="1">
      <c r="B45" s="22"/>
      <c r="M45" s="22"/>
    </row>
    <row r="46" spans="1:31" s="1" customFormat="1" ht="14.45" customHeight="1">
      <c r="B46" s="22"/>
      <c r="M46" s="22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47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47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47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47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47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47" s="2" customFormat="1" ht="12" customHeight="1">
      <c r="A86" s="37"/>
      <c r="B86" s="38"/>
      <c r="C86" s="29" t="s">
        <v>272</v>
      </c>
      <c r="D86" s="37"/>
      <c r="E86" s="37"/>
      <c r="F86" s="37"/>
      <c r="G86" s="37"/>
      <c r="H86" s="37"/>
      <c r="I86" s="37"/>
      <c r="J86" s="37"/>
      <c r="K86" s="37"/>
      <c r="L86" s="37"/>
      <c r="M86" s="50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47" s="2" customFormat="1" ht="16.5" customHeight="1">
      <c r="A87" s="37"/>
      <c r="B87" s="38"/>
      <c r="C87" s="37"/>
      <c r="D87" s="37"/>
      <c r="E87" s="305" t="str">
        <f>E9</f>
        <v>06 VZT - Vzduchotechnika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47" s="2" customFormat="1" ht="6.95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47" s="2" customFormat="1" ht="12" customHeight="1">
      <c r="A89" s="37"/>
      <c r="B89" s="38"/>
      <c r="C89" s="29" t="s">
        <v>19</v>
      </c>
      <c r="D89" s="37"/>
      <c r="E89" s="37"/>
      <c r="F89" s="27" t="str">
        <f>F12</f>
        <v>ul. Športová, Lučenec</v>
      </c>
      <c r="G89" s="37"/>
      <c r="H89" s="37"/>
      <c r="I89" s="29" t="s">
        <v>21</v>
      </c>
      <c r="J89" s="63" t="str">
        <f>IF(J12="","",J12)</f>
        <v>21. 4. 2022</v>
      </c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47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47" s="2" customFormat="1" ht="15.2" customHeight="1">
      <c r="A91" s="37"/>
      <c r="B91" s="38"/>
      <c r="C91" s="29" t="s">
        <v>23</v>
      </c>
      <c r="D91" s="37"/>
      <c r="E91" s="37"/>
      <c r="F91" s="27" t="str">
        <f>E15</f>
        <v>Mesto Lučenec</v>
      </c>
      <c r="G91" s="37"/>
      <c r="H91" s="37"/>
      <c r="I91" s="29" t="s">
        <v>29</v>
      </c>
      <c r="J91" s="32" t="str">
        <f>E21</f>
        <v>Aproving, s.r.o.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47" s="2" customFormat="1" ht="15.2" customHeight="1">
      <c r="A92" s="37"/>
      <c r="B92" s="38"/>
      <c r="C92" s="29" t="s">
        <v>27</v>
      </c>
      <c r="D92" s="37"/>
      <c r="E92" s="37"/>
      <c r="F92" s="27" t="str">
        <f>IF(E18="","",E18)</f>
        <v>Vyplň údaj</v>
      </c>
      <c r="G92" s="37"/>
      <c r="H92" s="37"/>
      <c r="I92" s="29" t="s">
        <v>34</v>
      </c>
      <c r="J92" s="32" t="str">
        <f>E24</f>
        <v xml:space="preserve"> </v>
      </c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47" s="2" customFormat="1" ht="10.35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47" s="2" customFormat="1" ht="29.25" customHeight="1">
      <c r="A94" s="37"/>
      <c r="B94" s="38"/>
      <c r="C94" s="140" t="s">
        <v>278</v>
      </c>
      <c r="D94" s="119"/>
      <c r="E94" s="119"/>
      <c r="F94" s="119"/>
      <c r="G94" s="119"/>
      <c r="H94" s="119"/>
      <c r="I94" s="141" t="s">
        <v>279</v>
      </c>
      <c r="J94" s="141" t="s">
        <v>280</v>
      </c>
      <c r="K94" s="141" t="s">
        <v>281</v>
      </c>
      <c r="L94" s="119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47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47" s="2" customFormat="1" ht="22.9" customHeight="1">
      <c r="A96" s="37"/>
      <c r="B96" s="38"/>
      <c r="C96" s="142" t="s">
        <v>282</v>
      </c>
      <c r="D96" s="37"/>
      <c r="E96" s="37"/>
      <c r="F96" s="37"/>
      <c r="G96" s="37"/>
      <c r="H96" s="37"/>
      <c r="I96" s="79">
        <f>Q135</f>
        <v>0</v>
      </c>
      <c r="J96" s="79">
        <f>R135</f>
        <v>0</v>
      </c>
      <c r="K96" s="79">
        <f>K135</f>
        <v>0</v>
      </c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9" t="s">
        <v>283</v>
      </c>
    </row>
    <row r="97" spans="1:65" s="9" customFormat="1" ht="24.95" customHeight="1">
      <c r="B97" s="143"/>
      <c r="D97" s="144" t="s">
        <v>8015</v>
      </c>
      <c r="E97" s="145"/>
      <c r="F97" s="145"/>
      <c r="G97" s="145"/>
      <c r="H97" s="145"/>
      <c r="I97" s="146">
        <f>Q136</f>
        <v>0</v>
      </c>
      <c r="J97" s="146">
        <f>R136</f>
        <v>0</v>
      </c>
      <c r="K97" s="146">
        <f>K136</f>
        <v>0</v>
      </c>
      <c r="M97" s="143"/>
    </row>
    <row r="98" spans="1:65" s="9" customFormat="1" ht="24.95" customHeight="1">
      <c r="B98" s="143"/>
      <c r="D98" s="144" t="s">
        <v>8016</v>
      </c>
      <c r="E98" s="145"/>
      <c r="F98" s="145"/>
      <c r="G98" s="145"/>
      <c r="H98" s="145"/>
      <c r="I98" s="146">
        <f>Q155</f>
        <v>0</v>
      </c>
      <c r="J98" s="146">
        <f>R155</f>
        <v>0</v>
      </c>
      <c r="K98" s="146">
        <f>K155</f>
        <v>0</v>
      </c>
      <c r="M98" s="143"/>
    </row>
    <row r="99" spans="1:65" s="9" customFormat="1" ht="24.95" customHeight="1">
      <c r="B99" s="143"/>
      <c r="D99" s="144" t="s">
        <v>8017</v>
      </c>
      <c r="E99" s="145"/>
      <c r="F99" s="145"/>
      <c r="G99" s="145"/>
      <c r="H99" s="145"/>
      <c r="I99" s="146">
        <f>Q186</f>
        <v>0</v>
      </c>
      <c r="J99" s="146">
        <f>R186</f>
        <v>0</v>
      </c>
      <c r="K99" s="146">
        <f>K186</f>
        <v>0</v>
      </c>
      <c r="M99" s="143"/>
    </row>
    <row r="100" spans="1:65" s="9" customFormat="1" ht="24.95" customHeight="1">
      <c r="B100" s="143"/>
      <c r="D100" s="144" t="s">
        <v>8018</v>
      </c>
      <c r="E100" s="145"/>
      <c r="F100" s="145"/>
      <c r="G100" s="145"/>
      <c r="H100" s="145"/>
      <c r="I100" s="146">
        <f>Q226</f>
        <v>0</v>
      </c>
      <c r="J100" s="146">
        <f>R226</f>
        <v>0</v>
      </c>
      <c r="K100" s="146">
        <f>K226</f>
        <v>0</v>
      </c>
      <c r="M100" s="143"/>
    </row>
    <row r="101" spans="1:65" s="9" customFormat="1" ht="24.95" customHeight="1">
      <c r="B101" s="143"/>
      <c r="D101" s="144" t="s">
        <v>8019</v>
      </c>
      <c r="E101" s="145"/>
      <c r="F101" s="145"/>
      <c r="G101" s="145"/>
      <c r="H101" s="145"/>
      <c r="I101" s="146">
        <f>Q235</f>
        <v>0</v>
      </c>
      <c r="J101" s="146">
        <f>R235</f>
        <v>0</v>
      </c>
      <c r="K101" s="146">
        <f>K235</f>
        <v>0</v>
      </c>
      <c r="M101" s="143"/>
    </row>
    <row r="102" spans="1:65" s="9" customFormat="1" ht="24.95" customHeight="1">
      <c r="B102" s="143"/>
      <c r="D102" s="144" t="s">
        <v>8020</v>
      </c>
      <c r="E102" s="145"/>
      <c r="F102" s="145"/>
      <c r="G102" s="145"/>
      <c r="H102" s="145"/>
      <c r="I102" s="146">
        <f>Q240</f>
        <v>0</v>
      </c>
      <c r="J102" s="146">
        <f>R240</f>
        <v>0</v>
      </c>
      <c r="K102" s="146">
        <f>K240</f>
        <v>0</v>
      </c>
      <c r="M102" s="143"/>
    </row>
    <row r="103" spans="1:65" s="9" customFormat="1" ht="24.95" customHeight="1">
      <c r="B103" s="143"/>
      <c r="D103" s="144" t="s">
        <v>291</v>
      </c>
      <c r="E103" s="145"/>
      <c r="F103" s="145"/>
      <c r="G103" s="145"/>
      <c r="H103" s="145"/>
      <c r="I103" s="146">
        <f>Q249</f>
        <v>0</v>
      </c>
      <c r="J103" s="146">
        <f>R249</f>
        <v>0</v>
      </c>
      <c r="K103" s="146">
        <f>K249</f>
        <v>0</v>
      </c>
      <c r="M103" s="143"/>
    </row>
    <row r="104" spans="1:65" s="10" customFormat="1" ht="19.899999999999999" customHeight="1">
      <c r="B104" s="147"/>
      <c r="D104" s="148" t="s">
        <v>6200</v>
      </c>
      <c r="E104" s="149"/>
      <c r="F104" s="149"/>
      <c r="G104" s="149"/>
      <c r="H104" s="149"/>
      <c r="I104" s="150">
        <f>Q250</f>
        <v>0</v>
      </c>
      <c r="J104" s="150">
        <f>R250</f>
        <v>0</v>
      </c>
      <c r="K104" s="150">
        <f>K250</f>
        <v>0</v>
      </c>
      <c r="M104" s="147"/>
    </row>
    <row r="105" spans="1:65" s="9" customFormat="1" ht="24.95" customHeight="1">
      <c r="B105" s="143"/>
      <c r="D105" s="144" t="s">
        <v>5217</v>
      </c>
      <c r="E105" s="145"/>
      <c r="F105" s="145"/>
      <c r="G105" s="145"/>
      <c r="H105" s="145"/>
      <c r="I105" s="146">
        <f>Q252</f>
        <v>0</v>
      </c>
      <c r="J105" s="146">
        <f>R252</f>
        <v>0</v>
      </c>
      <c r="K105" s="146">
        <f>K252</f>
        <v>0</v>
      </c>
      <c r="M105" s="143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302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23" t="s">
        <v>303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ref="BE109:BE114" si="0">IF(O109="základná",K109,0)</f>
        <v>0</v>
      </c>
      <c r="BF109" s="160">
        <f t="shared" ref="BF109:BF114" si="1">IF(O109="znížená",K109,0)</f>
        <v>0</v>
      </c>
      <c r="BG109" s="160">
        <f t="shared" ref="BG109:BG114" si="2">IF(O109="zákl. prenesená",K109,0)</f>
        <v>0</v>
      </c>
      <c r="BH109" s="160">
        <f t="shared" ref="BH109:BH114" si="3">IF(O109="zníž. prenesená",K109,0)</f>
        <v>0</v>
      </c>
      <c r="BI109" s="160">
        <f t="shared" ref="BI109:BI114" si="4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305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306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307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308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0"/>
        <v>0</v>
      </c>
      <c r="BF113" s="160">
        <f t="shared" si="1"/>
        <v>0</v>
      </c>
      <c r="BG113" s="160">
        <f t="shared" si="2"/>
        <v>0</v>
      </c>
      <c r="BH113" s="160">
        <f t="shared" si="3"/>
        <v>0</v>
      </c>
      <c r="BI113" s="160">
        <f t="shared" si="4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309</v>
      </c>
      <c r="E114" s="154"/>
      <c r="F114" s="154"/>
      <c r="G114" s="154"/>
      <c r="H114" s="154"/>
      <c r="I114" s="154"/>
      <c r="J114" s="154"/>
      <c r="K114" s="112">
        <f>ROUND(K30*T114,2)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310</v>
      </c>
      <c r="AZ114" s="157"/>
      <c r="BA114" s="157"/>
      <c r="BB114" s="157"/>
      <c r="BC114" s="157"/>
      <c r="BD114" s="157"/>
      <c r="BE114" s="160">
        <f t="shared" si="0"/>
        <v>0</v>
      </c>
      <c r="BF114" s="160">
        <f t="shared" si="1"/>
        <v>0</v>
      </c>
      <c r="BG114" s="160">
        <f t="shared" si="2"/>
        <v>0</v>
      </c>
      <c r="BH114" s="160">
        <f t="shared" si="3"/>
        <v>0</v>
      </c>
      <c r="BI114" s="160">
        <f t="shared" si="4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266</v>
      </c>
      <c r="D116" s="119"/>
      <c r="E116" s="119"/>
      <c r="F116" s="119"/>
      <c r="G116" s="119"/>
      <c r="H116" s="119"/>
      <c r="I116" s="119"/>
      <c r="J116" s="119"/>
      <c r="K116" s="120">
        <f>ROUND(K96+K108,2)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311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4" t="str">
        <f>E7</f>
        <v>Krytá plaváreň Lučenec</v>
      </c>
      <c r="F125" s="325"/>
      <c r="G125" s="325"/>
      <c r="H125" s="325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2" customHeight="1">
      <c r="A126" s="37"/>
      <c r="B126" s="38"/>
      <c r="C126" s="29" t="s">
        <v>272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6.5" customHeight="1">
      <c r="A127" s="37"/>
      <c r="B127" s="38"/>
      <c r="C127" s="37"/>
      <c r="D127" s="37"/>
      <c r="E127" s="305" t="str">
        <f>E9</f>
        <v>06 VZT - Vzduchotechnika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19</v>
      </c>
      <c r="D129" s="37"/>
      <c r="E129" s="37"/>
      <c r="F129" s="27" t="str">
        <f>F12</f>
        <v>ul. Športová, Lučenec</v>
      </c>
      <c r="G129" s="37"/>
      <c r="H129" s="37"/>
      <c r="I129" s="29" t="s">
        <v>21</v>
      </c>
      <c r="J129" s="63" t="str">
        <f>IF(J12="","",J12)</f>
        <v>21. 4. 2022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23</v>
      </c>
      <c r="D131" s="37"/>
      <c r="E131" s="37"/>
      <c r="F131" s="27" t="str">
        <f>E15</f>
        <v>Mesto Lučenec</v>
      </c>
      <c r="G131" s="37"/>
      <c r="H131" s="37"/>
      <c r="I131" s="29" t="s">
        <v>29</v>
      </c>
      <c r="J131" s="32" t="str">
        <f>E21</f>
        <v>Aproving, s.r.o.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27</v>
      </c>
      <c r="D132" s="37"/>
      <c r="E132" s="37"/>
      <c r="F132" s="27" t="str">
        <f>IF(E18="","",E18)</f>
        <v>Vyplň údaj</v>
      </c>
      <c r="G132" s="37"/>
      <c r="H132" s="37"/>
      <c r="I132" s="29" t="s">
        <v>34</v>
      </c>
      <c r="J132" s="32" t="str">
        <f>E24</f>
        <v xml:space="preserve"> 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0.3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11" customFormat="1" ht="29.25" customHeight="1">
      <c r="A134" s="161"/>
      <c r="B134" s="162"/>
      <c r="C134" s="163" t="s">
        <v>312</v>
      </c>
      <c r="D134" s="164" t="s">
        <v>66</v>
      </c>
      <c r="E134" s="164" t="s">
        <v>62</v>
      </c>
      <c r="F134" s="164" t="s">
        <v>63</v>
      </c>
      <c r="G134" s="164" t="s">
        <v>313</v>
      </c>
      <c r="H134" s="164" t="s">
        <v>314</v>
      </c>
      <c r="I134" s="164" t="s">
        <v>315</v>
      </c>
      <c r="J134" s="164" t="s">
        <v>316</v>
      </c>
      <c r="K134" s="165" t="s">
        <v>281</v>
      </c>
      <c r="L134" s="166" t="s">
        <v>317</v>
      </c>
      <c r="M134" s="167"/>
      <c r="N134" s="70" t="s">
        <v>1</v>
      </c>
      <c r="O134" s="71" t="s">
        <v>45</v>
      </c>
      <c r="P134" s="71" t="s">
        <v>318</v>
      </c>
      <c r="Q134" s="71" t="s">
        <v>319</v>
      </c>
      <c r="R134" s="71" t="s">
        <v>320</v>
      </c>
      <c r="S134" s="71" t="s">
        <v>321</v>
      </c>
      <c r="T134" s="71" t="s">
        <v>322</v>
      </c>
      <c r="U134" s="71" t="s">
        <v>323</v>
      </c>
      <c r="V134" s="71" t="s">
        <v>324</v>
      </c>
      <c r="W134" s="71" t="s">
        <v>325</v>
      </c>
      <c r="X134" s="72" t="s">
        <v>326</v>
      </c>
      <c r="Y134" s="161"/>
      <c r="Z134" s="161"/>
      <c r="AA134" s="161"/>
      <c r="AB134" s="161"/>
      <c r="AC134" s="161"/>
      <c r="AD134" s="161"/>
      <c r="AE134" s="161"/>
    </row>
    <row r="135" spans="1:65" s="2" customFormat="1" ht="22.9" customHeight="1">
      <c r="A135" s="37"/>
      <c r="B135" s="38"/>
      <c r="C135" s="77" t="s">
        <v>276</v>
      </c>
      <c r="D135" s="37"/>
      <c r="E135" s="37"/>
      <c r="F135" s="37"/>
      <c r="G135" s="37"/>
      <c r="H135" s="37"/>
      <c r="I135" s="37"/>
      <c r="J135" s="37"/>
      <c r="K135" s="168">
        <f>BK135</f>
        <v>0</v>
      </c>
      <c r="L135" s="37"/>
      <c r="M135" s="38"/>
      <c r="N135" s="73"/>
      <c r="O135" s="64"/>
      <c r="P135" s="74"/>
      <c r="Q135" s="169">
        <f>Q136+Q155+Q186+Q226+Q235+Q240+Q249+Q252</f>
        <v>0</v>
      </c>
      <c r="R135" s="169">
        <f>R136+R155+R186+R226+R235+R240+R249+R252</f>
        <v>0</v>
      </c>
      <c r="S135" s="74"/>
      <c r="T135" s="170">
        <f>T136+T155+T186+T226+T235+T240+T249+T252</f>
        <v>0</v>
      </c>
      <c r="U135" s="74"/>
      <c r="V135" s="170">
        <f>V136+V155+V186+V226+V235+V240+V249+V252</f>
        <v>0</v>
      </c>
      <c r="W135" s="74"/>
      <c r="X135" s="171">
        <f>X136+X155+X186+X226+X235+X240+X249+X252</f>
        <v>0</v>
      </c>
      <c r="Y135" s="37"/>
      <c r="Z135" s="37"/>
      <c r="AA135" s="37"/>
      <c r="AB135" s="37"/>
      <c r="AC135" s="37"/>
      <c r="AD135" s="37"/>
      <c r="AE135" s="37"/>
      <c r="AT135" s="19" t="s">
        <v>82</v>
      </c>
      <c r="AU135" s="19" t="s">
        <v>283</v>
      </c>
      <c r="BK135" s="172">
        <f>BK136+BK155+BK186+BK226+BK235+BK240+BK249+BK252</f>
        <v>0</v>
      </c>
    </row>
    <row r="136" spans="1:65" s="12" customFormat="1" ht="25.9" customHeight="1">
      <c r="B136" s="173"/>
      <c r="D136" s="174" t="s">
        <v>82</v>
      </c>
      <c r="E136" s="175" t="s">
        <v>5912</v>
      </c>
      <c r="F136" s="175" t="s">
        <v>8021</v>
      </c>
      <c r="I136" s="176"/>
      <c r="J136" s="176"/>
      <c r="K136" s="177">
        <f>BK136</f>
        <v>0</v>
      </c>
      <c r="M136" s="173"/>
      <c r="N136" s="178"/>
      <c r="O136" s="179"/>
      <c r="P136" s="179"/>
      <c r="Q136" s="180">
        <f>SUM(Q137:Q154)</f>
        <v>0</v>
      </c>
      <c r="R136" s="180">
        <f>SUM(R137:R154)</f>
        <v>0</v>
      </c>
      <c r="S136" s="179"/>
      <c r="T136" s="181">
        <f>SUM(T137:T154)</f>
        <v>0</v>
      </c>
      <c r="U136" s="179"/>
      <c r="V136" s="181">
        <f>SUM(V137:V154)</f>
        <v>0</v>
      </c>
      <c r="W136" s="179"/>
      <c r="X136" s="182">
        <f>SUM(X137:X154)</f>
        <v>0</v>
      </c>
      <c r="AR136" s="174" t="s">
        <v>90</v>
      </c>
      <c r="AT136" s="183" t="s">
        <v>82</v>
      </c>
      <c r="AU136" s="183" t="s">
        <v>83</v>
      </c>
      <c r="AY136" s="174" t="s">
        <v>329</v>
      </c>
      <c r="BK136" s="184">
        <f>SUM(BK137:BK154)</f>
        <v>0</v>
      </c>
    </row>
    <row r="137" spans="1:65" s="2" customFormat="1" ht="16.5" customHeight="1">
      <c r="A137" s="37"/>
      <c r="B137" s="153"/>
      <c r="C137" s="187" t="s">
        <v>90</v>
      </c>
      <c r="D137" s="187" t="s">
        <v>331</v>
      </c>
      <c r="E137" s="188" t="s">
        <v>8022</v>
      </c>
      <c r="F137" s="189" t="s">
        <v>8023</v>
      </c>
      <c r="G137" s="190" t="s">
        <v>1460</v>
      </c>
      <c r="H137" s="191">
        <v>1</v>
      </c>
      <c r="I137" s="192"/>
      <c r="J137" s="192"/>
      <c r="K137" s="191">
        <f t="shared" ref="K137:K154" si="5">ROUND(P137*H137,3)</f>
        <v>0</v>
      </c>
      <c r="L137" s="193"/>
      <c r="M137" s="38"/>
      <c r="N137" s="194" t="s">
        <v>1</v>
      </c>
      <c r="O137" s="195" t="s">
        <v>47</v>
      </c>
      <c r="P137" s="196">
        <f t="shared" ref="P137:P154" si="6">I137+J137</f>
        <v>0</v>
      </c>
      <c r="Q137" s="196">
        <f t="shared" ref="Q137:Q154" si="7">ROUND(I137*H137,3)</f>
        <v>0</v>
      </c>
      <c r="R137" s="196">
        <f t="shared" ref="R137:R154" si="8">ROUND(J137*H137,3)</f>
        <v>0</v>
      </c>
      <c r="S137" s="66"/>
      <c r="T137" s="197">
        <f t="shared" ref="T137:T154" si="9">S137*H137</f>
        <v>0</v>
      </c>
      <c r="U137" s="197">
        <v>0</v>
      </c>
      <c r="V137" s="197">
        <f t="shared" ref="V137:V154" si="10">U137*H137</f>
        <v>0</v>
      </c>
      <c r="W137" s="197">
        <v>0</v>
      </c>
      <c r="X137" s="198">
        <f t="shared" ref="X137:X154" si="11"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335</v>
      </c>
      <c r="AT137" s="199" t="s">
        <v>331</v>
      </c>
      <c r="AU137" s="199" t="s">
        <v>90</v>
      </c>
      <c r="AY137" s="19" t="s">
        <v>329</v>
      </c>
      <c r="BE137" s="115">
        <f t="shared" ref="BE137:BE154" si="12">IF(O137="základná",K137,0)</f>
        <v>0</v>
      </c>
      <c r="BF137" s="115">
        <f t="shared" ref="BF137:BF154" si="13">IF(O137="znížená",K137,0)</f>
        <v>0</v>
      </c>
      <c r="BG137" s="115">
        <f t="shared" ref="BG137:BG154" si="14">IF(O137="zákl. prenesená",K137,0)</f>
        <v>0</v>
      </c>
      <c r="BH137" s="115">
        <f t="shared" ref="BH137:BH154" si="15">IF(O137="zníž. prenesená",K137,0)</f>
        <v>0</v>
      </c>
      <c r="BI137" s="115">
        <f t="shared" ref="BI137:BI154" si="16">IF(O137="nulová",K137,0)</f>
        <v>0</v>
      </c>
      <c r="BJ137" s="19" t="s">
        <v>96</v>
      </c>
      <c r="BK137" s="200">
        <f t="shared" ref="BK137:BK154" si="17">ROUND(P137*H137,3)</f>
        <v>0</v>
      </c>
      <c r="BL137" s="19" t="s">
        <v>335</v>
      </c>
      <c r="BM137" s="199" t="s">
        <v>8024</v>
      </c>
    </row>
    <row r="138" spans="1:65" s="2" customFormat="1" ht="76.349999999999994" customHeight="1">
      <c r="A138" s="37"/>
      <c r="B138" s="153"/>
      <c r="C138" s="233" t="s">
        <v>96</v>
      </c>
      <c r="D138" s="233" t="s">
        <v>483</v>
      </c>
      <c r="E138" s="234" t="s">
        <v>8025</v>
      </c>
      <c r="F138" s="235" t="s">
        <v>8026</v>
      </c>
      <c r="G138" s="236" t="s">
        <v>1460</v>
      </c>
      <c r="H138" s="237">
        <v>1</v>
      </c>
      <c r="I138" s="238"/>
      <c r="J138" s="239"/>
      <c r="K138" s="237">
        <f t="shared" si="5"/>
        <v>0</v>
      </c>
      <c r="L138" s="239"/>
      <c r="M138" s="240"/>
      <c r="N138" s="241" t="s">
        <v>1</v>
      </c>
      <c r="O138" s="195" t="s">
        <v>47</v>
      </c>
      <c r="P138" s="196">
        <f t="shared" si="6"/>
        <v>0</v>
      </c>
      <c r="Q138" s="196">
        <f t="shared" si="7"/>
        <v>0</v>
      </c>
      <c r="R138" s="196">
        <f t="shared" si="8"/>
        <v>0</v>
      </c>
      <c r="S138" s="66"/>
      <c r="T138" s="197">
        <f t="shared" si="9"/>
        <v>0</v>
      </c>
      <c r="U138" s="197">
        <v>0</v>
      </c>
      <c r="V138" s="197">
        <f t="shared" si="10"/>
        <v>0</v>
      </c>
      <c r="W138" s="197">
        <v>0</v>
      </c>
      <c r="X138" s="198">
        <f t="shared" si="11"/>
        <v>0</v>
      </c>
      <c r="Y138" s="37"/>
      <c r="Z138" s="37"/>
      <c r="AA138" s="37"/>
      <c r="AB138" s="37"/>
      <c r="AC138" s="37"/>
      <c r="AD138" s="37"/>
      <c r="AE138" s="37"/>
      <c r="AR138" s="199" t="s">
        <v>364</v>
      </c>
      <c r="AT138" s="199" t="s">
        <v>483</v>
      </c>
      <c r="AU138" s="199" t="s">
        <v>90</v>
      </c>
      <c r="AY138" s="19" t="s">
        <v>329</v>
      </c>
      <c r="BE138" s="115">
        <f t="shared" si="12"/>
        <v>0</v>
      </c>
      <c r="BF138" s="115">
        <f t="shared" si="13"/>
        <v>0</v>
      </c>
      <c r="BG138" s="115">
        <f t="shared" si="14"/>
        <v>0</v>
      </c>
      <c r="BH138" s="115">
        <f t="shared" si="15"/>
        <v>0</v>
      </c>
      <c r="BI138" s="115">
        <f t="shared" si="16"/>
        <v>0</v>
      </c>
      <c r="BJ138" s="19" t="s">
        <v>96</v>
      </c>
      <c r="BK138" s="200">
        <f t="shared" si="17"/>
        <v>0</v>
      </c>
      <c r="BL138" s="19" t="s">
        <v>335</v>
      </c>
      <c r="BM138" s="199" t="s">
        <v>96</v>
      </c>
    </row>
    <row r="139" spans="1:65" s="2" customFormat="1" ht="16.5" customHeight="1">
      <c r="A139" s="37"/>
      <c r="B139" s="153"/>
      <c r="C139" s="233" t="s">
        <v>178</v>
      </c>
      <c r="D139" s="233" t="s">
        <v>483</v>
      </c>
      <c r="E139" s="234" t="s">
        <v>8027</v>
      </c>
      <c r="F139" s="235" t="s">
        <v>8028</v>
      </c>
      <c r="G139" s="236" t="s">
        <v>646</v>
      </c>
      <c r="H139" s="237">
        <v>2</v>
      </c>
      <c r="I139" s="238"/>
      <c r="J139" s="239"/>
      <c r="K139" s="237">
        <f t="shared" si="5"/>
        <v>0</v>
      </c>
      <c r="L139" s="239"/>
      <c r="M139" s="240"/>
      <c r="N139" s="241" t="s">
        <v>1</v>
      </c>
      <c r="O139" s="195" t="s">
        <v>47</v>
      </c>
      <c r="P139" s="196">
        <f t="shared" si="6"/>
        <v>0</v>
      </c>
      <c r="Q139" s="196">
        <f t="shared" si="7"/>
        <v>0</v>
      </c>
      <c r="R139" s="196">
        <f t="shared" si="8"/>
        <v>0</v>
      </c>
      <c r="S139" s="66"/>
      <c r="T139" s="197">
        <f t="shared" si="9"/>
        <v>0</v>
      </c>
      <c r="U139" s="197">
        <v>0</v>
      </c>
      <c r="V139" s="197">
        <f t="shared" si="10"/>
        <v>0</v>
      </c>
      <c r="W139" s="197">
        <v>0</v>
      </c>
      <c r="X139" s="198">
        <f t="shared" si="11"/>
        <v>0</v>
      </c>
      <c r="Y139" s="37"/>
      <c r="Z139" s="37"/>
      <c r="AA139" s="37"/>
      <c r="AB139" s="37"/>
      <c r="AC139" s="37"/>
      <c r="AD139" s="37"/>
      <c r="AE139" s="37"/>
      <c r="AR139" s="199" t="s">
        <v>364</v>
      </c>
      <c r="AT139" s="199" t="s">
        <v>483</v>
      </c>
      <c r="AU139" s="199" t="s">
        <v>90</v>
      </c>
      <c r="AY139" s="19" t="s">
        <v>329</v>
      </c>
      <c r="BE139" s="115">
        <f t="shared" si="12"/>
        <v>0</v>
      </c>
      <c r="BF139" s="115">
        <f t="shared" si="13"/>
        <v>0</v>
      </c>
      <c r="BG139" s="115">
        <f t="shared" si="14"/>
        <v>0</v>
      </c>
      <c r="BH139" s="115">
        <f t="shared" si="15"/>
        <v>0</v>
      </c>
      <c r="BI139" s="115">
        <f t="shared" si="16"/>
        <v>0</v>
      </c>
      <c r="BJ139" s="19" t="s">
        <v>96</v>
      </c>
      <c r="BK139" s="200">
        <f t="shared" si="17"/>
        <v>0</v>
      </c>
      <c r="BL139" s="19" t="s">
        <v>335</v>
      </c>
      <c r="BM139" s="199" t="s">
        <v>335</v>
      </c>
    </row>
    <row r="140" spans="1:65" s="2" customFormat="1" ht="16.5" customHeight="1">
      <c r="A140" s="37"/>
      <c r="B140" s="153"/>
      <c r="C140" s="233" t="s">
        <v>335</v>
      </c>
      <c r="D140" s="233" t="s">
        <v>483</v>
      </c>
      <c r="E140" s="234" t="s">
        <v>8029</v>
      </c>
      <c r="F140" s="235" t="s">
        <v>8030</v>
      </c>
      <c r="G140" s="236" t="s">
        <v>646</v>
      </c>
      <c r="H140" s="237">
        <v>1</v>
      </c>
      <c r="I140" s="238"/>
      <c r="J140" s="239"/>
      <c r="K140" s="237">
        <f t="shared" si="5"/>
        <v>0</v>
      </c>
      <c r="L140" s="239"/>
      <c r="M140" s="240"/>
      <c r="N140" s="241" t="s">
        <v>1</v>
      </c>
      <c r="O140" s="195" t="s">
        <v>47</v>
      </c>
      <c r="P140" s="196">
        <f t="shared" si="6"/>
        <v>0</v>
      </c>
      <c r="Q140" s="196">
        <f t="shared" si="7"/>
        <v>0</v>
      </c>
      <c r="R140" s="196">
        <f t="shared" si="8"/>
        <v>0</v>
      </c>
      <c r="S140" s="66"/>
      <c r="T140" s="197">
        <f t="shared" si="9"/>
        <v>0</v>
      </c>
      <c r="U140" s="197">
        <v>0</v>
      </c>
      <c r="V140" s="197">
        <f t="shared" si="10"/>
        <v>0</v>
      </c>
      <c r="W140" s="197">
        <v>0</v>
      </c>
      <c r="X140" s="198">
        <f t="shared" si="11"/>
        <v>0</v>
      </c>
      <c r="Y140" s="37"/>
      <c r="Z140" s="37"/>
      <c r="AA140" s="37"/>
      <c r="AB140" s="37"/>
      <c r="AC140" s="37"/>
      <c r="AD140" s="37"/>
      <c r="AE140" s="37"/>
      <c r="AR140" s="199" t="s">
        <v>364</v>
      </c>
      <c r="AT140" s="199" t="s">
        <v>483</v>
      </c>
      <c r="AU140" s="199" t="s">
        <v>90</v>
      </c>
      <c r="AY140" s="19" t="s">
        <v>329</v>
      </c>
      <c r="BE140" s="115">
        <f t="shared" si="12"/>
        <v>0</v>
      </c>
      <c r="BF140" s="115">
        <f t="shared" si="13"/>
        <v>0</v>
      </c>
      <c r="BG140" s="115">
        <f t="shared" si="14"/>
        <v>0</v>
      </c>
      <c r="BH140" s="115">
        <f t="shared" si="15"/>
        <v>0</v>
      </c>
      <c r="BI140" s="115">
        <f t="shared" si="16"/>
        <v>0</v>
      </c>
      <c r="BJ140" s="19" t="s">
        <v>96</v>
      </c>
      <c r="BK140" s="200">
        <f t="shared" si="17"/>
        <v>0</v>
      </c>
      <c r="BL140" s="19" t="s">
        <v>335</v>
      </c>
      <c r="BM140" s="199" t="s">
        <v>355</v>
      </c>
    </row>
    <row r="141" spans="1:65" s="2" customFormat="1" ht="16.5" customHeight="1">
      <c r="A141" s="37"/>
      <c r="B141" s="153"/>
      <c r="C141" s="233" t="s">
        <v>350</v>
      </c>
      <c r="D141" s="233" t="s">
        <v>483</v>
      </c>
      <c r="E141" s="234" t="s">
        <v>8031</v>
      </c>
      <c r="F141" s="235" t="s">
        <v>8032</v>
      </c>
      <c r="G141" s="236" t="s">
        <v>646</v>
      </c>
      <c r="H141" s="237">
        <v>1</v>
      </c>
      <c r="I141" s="238"/>
      <c r="J141" s="239"/>
      <c r="K141" s="237">
        <f t="shared" si="5"/>
        <v>0</v>
      </c>
      <c r="L141" s="239"/>
      <c r="M141" s="240"/>
      <c r="N141" s="241" t="s">
        <v>1</v>
      </c>
      <c r="O141" s="195" t="s">
        <v>47</v>
      </c>
      <c r="P141" s="196">
        <f t="shared" si="6"/>
        <v>0</v>
      </c>
      <c r="Q141" s="196">
        <f t="shared" si="7"/>
        <v>0</v>
      </c>
      <c r="R141" s="196">
        <f t="shared" si="8"/>
        <v>0</v>
      </c>
      <c r="S141" s="66"/>
      <c r="T141" s="197">
        <f t="shared" si="9"/>
        <v>0</v>
      </c>
      <c r="U141" s="197">
        <v>0</v>
      </c>
      <c r="V141" s="197">
        <f t="shared" si="10"/>
        <v>0</v>
      </c>
      <c r="W141" s="197">
        <v>0</v>
      </c>
      <c r="X141" s="198">
        <f t="shared" si="11"/>
        <v>0</v>
      </c>
      <c r="Y141" s="37"/>
      <c r="Z141" s="37"/>
      <c r="AA141" s="37"/>
      <c r="AB141" s="37"/>
      <c r="AC141" s="37"/>
      <c r="AD141" s="37"/>
      <c r="AE141" s="37"/>
      <c r="AR141" s="199" t="s">
        <v>364</v>
      </c>
      <c r="AT141" s="199" t="s">
        <v>483</v>
      </c>
      <c r="AU141" s="199" t="s">
        <v>90</v>
      </c>
      <c r="AY141" s="19" t="s">
        <v>329</v>
      </c>
      <c r="BE141" s="115">
        <f t="shared" si="12"/>
        <v>0</v>
      </c>
      <c r="BF141" s="115">
        <f t="shared" si="13"/>
        <v>0</v>
      </c>
      <c r="BG141" s="115">
        <f t="shared" si="14"/>
        <v>0</v>
      </c>
      <c r="BH141" s="115">
        <f t="shared" si="15"/>
        <v>0</v>
      </c>
      <c r="BI141" s="115">
        <f t="shared" si="16"/>
        <v>0</v>
      </c>
      <c r="BJ141" s="19" t="s">
        <v>96</v>
      </c>
      <c r="BK141" s="200">
        <f t="shared" si="17"/>
        <v>0</v>
      </c>
      <c r="BL141" s="19" t="s">
        <v>335</v>
      </c>
      <c r="BM141" s="199" t="s">
        <v>364</v>
      </c>
    </row>
    <row r="142" spans="1:65" s="2" customFormat="1" ht="16.5" customHeight="1">
      <c r="A142" s="37"/>
      <c r="B142" s="153"/>
      <c r="C142" s="233" t="s">
        <v>355</v>
      </c>
      <c r="D142" s="233" t="s">
        <v>483</v>
      </c>
      <c r="E142" s="234" t="s">
        <v>8033</v>
      </c>
      <c r="F142" s="235" t="s">
        <v>8034</v>
      </c>
      <c r="G142" s="236" t="s">
        <v>646</v>
      </c>
      <c r="H142" s="237">
        <v>1</v>
      </c>
      <c r="I142" s="238"/>
      <c r="J142" s="239"/>
      <c r="K142" s="237">
        <f t="shared" si="5"/>
        <v>0</v>
      </c>
      <c r="L142" s="239"/>
      <c r="M142" s="240"/>
      <c r="N142" s="241" t="s">
        <v>1</v>
      </c>
      <c r="O142" s="195" t="s">
        <v>47</v>
      </c>
      <c r="P142" s="196">
        <f t="shared" si="6"/>
        <v>0</v>
      </c>
      <c r="Q142" s="196">
        <f t="shared" si="7"/>
        <v>0</v>
      </c>
      <c r="R142" s="196">
        <f t="shared" si="8"/>
        <v>0</v>
      </c>
      <c r="S142" s="66"/>
      <c r="T142" s="197">
        <f t="shared" si="9"/>
        <v>0</v>
      </c>
      <c r="U142" s="197">
        <v>0</v>
      </c>
      <c r="V142" s="197">
        <f t="shared" si="10"/>
        <v>0</v>
      </c>
      <c r="W142" s="197">
        <v>0</v>
      </c>
      <c r="X142" s="198">
        <f t="shared" si="11"/>
        <v>0</v>
      </c>
      <c r="Y142" s="37"/>
      <c r="Z142" s="37"/>
      <c r="AA142" s="37"/>
      <c r="AB142" s="37"/>
      <c r="AC142" s="37"/>
      <c r="AD142" s="37"/>
      <c r="AE142" s="37"/>
      <c r="AR142" s="199" t="s">
        <v>364</v>
      </c>
      <c r="AT142" s="199" t="s">
        <v>483</v>
      </c>
      <c r="AU142" s="199" t="s">
        <v>90</v>
      </c>
      <c r="AY142" s="19" t="s">
        <v>329</v>
      </c>
      <c r="BE142" s="115">
        <f t="shared" si="12"/>
        <v>0</v>
      </c>
      <c r="BF142" s="115">
        <f t="shared" si="13"/>
        <v>0</v>
      </c>
      <c r="BG142" s="115">
        <f t="shared" si="14"/>
        <v>0</v>
      </c>
      <c r="BH142" s="115">
        <f t="shared" si="15"/>
        <v>0</v>
      </c>
      <c r="BI142" s="115">
        <f t="shared" si="16"/>
        <v>0</v>
      </c>
      <c r="BJ142" s="19" t="s">
        <v>96</v>
      </c>
      <c r="BK142" s="200">
        <f t="shared" si="17"/>
        <v>0</v>
      </c>
      <c r="BL142" s="19" t="s">
        <v>335</v>
      </c>
      <c r="BM142" s="199" t="s">
        <v>381</v>
      </c>
    </row>
    <row r="143" spans="1:65" s="2" customFormat="1" ht="16.5" customHeight="1">
      <c r="A143" s="37"/>
      <c r="B143" s="153"/>
      <c r="C143" s="233" t="s">
        <v>359</v>
      </c>
      <c r="D143" s="233" t="s">
        <v>483</v>
      </c>
      <c r="E143" s="234" t="s">
        <v>8035</v>
      </c>
      <c r="F143" s="235" t="s">
        <v>8036</v>
      </c>
      <c r="G143" s="236" t="s">
        <v>646</v>
      </c>
      <c r="H143" s="237">
        <v>4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0</v>
      </c>
      <c r="V143" s="197">
        <f t="shared" si="10"/>
        <v>0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364</v>
      </c>
      <c r="AT143" s="199" t="s">
        <v>483</v>
      </c>
      <c r="AU143" s="199" t="s">
        <v>90</v>
      </c>
      <c r="AY143" s="19" t="s">
        <v>329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335</v>
      </c>
      <c r="BM143" s="199" t="s">
        <v>394</v>
      </c>
    </row>
    <row r="144" spans="1:65" s="2" customFormat="1" ht="16.5" customHeight="1">
      <c r="A144" s="37"/>
      <c r="B144" s="153"/>
      <c r="C144" s="233" t="s">
        <v>364</v>
      </c>
      <c r="D144" s="233" t="s">
        <v>483</v>
      </c>
      <c r="E144" s="234" t="s">
        <v>8037</v>
      </c>
      <c r="F144" s="235" t="s">
        <v>8038</v>
      </c>
      <c r="G144" s="236" t="s">
        <v>646</v>
      </c>
      <c r="H144" s="237">
        <v>2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0</v>
      </c>
      <c r="V144" s="197">
        <f t="shared" si="10"/>
        <v>0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364</v>
      </c>
      <c r="AT144" s="199" t="s">
        <v>483</v>
      </c>
      <c r="AU144" s="199" t="s">
        <v>90</v>
      </c>
      <c r="AY144" s="19" t="s">
        <v>329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335</v>
      </c>
      <c r="BM144" s="199" t="s">
        <v>454</v>
      </c>
    </row>
    <row r="145" spans="1:65" s="2" customFormat="1" ht="16.5" customHeight="1">
      <c r="A145" s="37"/>
      <c r="B145" s="153"/>
      <c r="C145" s="233" t="s">
        <v>369</v>
      </c>
      <c r="D145" s="233" t="s">
        <v>483</v>
      </c>
      <c r="E145" s="234" t="s">
        <v>8039</v>
      </c>
      <c r="F145" s="235" t="s">
        <v>8040</v>
      </c>
      <c r="G145" s="236" t="s">
        <v>646</v>
      </c>
      <c r="H145" s="237">
        <v>2</v>
      </c>
      <c r="I145" s="238"/>
      <c r="J145" s="239"/>
      <c r="K145" s="237">
        <f t="shared" si="5"/>
        <v>0</v>
      </c>
      <c r="L145" s="239"/>
      <c r="M145" s="240"/>
      <c r="N145" s="241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364</v>
      </c>
      <c r="AT145" s="199" t="s">
        <v>483</v>
      </c>
      <c r="AU145" s="199" t="s">
        <v>90</v>
      </c>
      <c r="AY145" s="19" t="s">
        <v>329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335</v>
      </c>
      <c r="BM145" s="199" t="s">
        <v>464</v>
      </c>
    </row>
    <row r="146" spans="1:65" s="2" customFormat="1" ht="33" customHeight="1">
      <c r="A146" s="37"/>
      <c r="B146" s="153"/>
      <c r="C146" s="233" t="s">
        <v>381</v>
      </c>
      <c r="D146" s="233" t="s">
        <v>483</v>
      </c>
      <c r="E146" s="234" t="s">
        <v>8041</v>
      </c>
      <c r="F146" s="235" t="s">
        <v>8042</v>
      </c>
      <c r="G146" s="236" t="s">
        <v>646</v>
      </c>
      <c r="H146" s="237">
        <v>9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364</v>
      </c>
      <c r="AT146" s="199" t="s">
        <v>483</v>
      </c>
      <c r="AU146" s="199" t="s">
        <v>90</v>
      </c>
      <c r="AY146" s="19" t="s">
        <v>329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335</v>
      </c>
      <c r="BM146" s="199" t="s">
        <v>474</v>
      </c>
    </row>
    <row r="147" spans="1:65" s="2" customFormat="1" ht="24.2" customHeight="1">
      <c r="A147" s="37"/>
      <c r="B147" s="153"/>
      <c r="C147" s="233" t="s">
        <v>386</v>
      </c>
      <c r="D147" s="233" t="s">
        <v>483</v>
      </c>
      <c r="E147" s="234" t="s">
        <v>8043</v>
      </c>
      <c r="F147" s="235" t="s">
        <v>8044</v>
      </c>
      <c r="G147" s="236" t="s">
        <v>646</v>
      </c>
      <c r="H147" s="237">
        <v>18</v>
      </c>
      <c r="I147" s="238"/>
      <c r="J147" s="239"/>
      <c r="K147" s="237">
        <f t="shared" si="5"/>
        <v>0</v>
      </c>
      <c r="L147" s="239"/>
      <c r="M147" s="240"/>
      <c r="N147" s="241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364</v>
      </c>
      <c r="AT147" s="199" t="s">
        <v>483</v>
      </c>
      <c r="AU147" s="199" t="s">
        <v>90</v>
      </c>
      <c r="AY147" s="19" t="s">
        <v>329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335</v>
      </c>
      <c r="BM147" s="199" t="s">
        <v>8</v>
      </c>
    </row>
    <row r="148" spans="1:65" s="2" customFormat="1" ht="78" customHeight="1">
      <c r="A148" s="37"/>
      <c r="B148" s="153"/>
      <c r="C148" s="233" t="s">
        <v>394</v>
      </c>
      <c r="D148" s="233" t="s">
        <v>483</v>
      </c>
      <c r="E148" s="234" t="s">
        <v>8045</v>
      </c>
      <c r="F148" s="235" t="s">
        <v>8046</v>
      </c>
      <c r="G148" s="236" t="s">
        <v>8047</v>
      </c>
      <c r="H148" s="237">
        <v>1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364</v>
      </c>
      <c r="AT148" s="199" t="s">
        <v>483</v>
      </c>
      <c r="AU148" s="199" t="s">
        <v>90</v>
      </c>
      <c r="AY148" s="19" t="s">
        <v>329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335</v>
      </c>
      <c r="BM148" s="199" t="s">
        <v>522</v>
      </c>
    </row>
    <row r="149" spans="1:65" s="2" customFormat="1" ht="55.5" customHeight="1">
      <c r="A149" s="37"/>
      <c r="B149" s="153"/>
      <c r="C149" s="233" t="s">
        <v>399</v>
      </c>
      <c r="D149" s="233" t="s">
        <v>483</v>
      </c>
      <c r="E149" s="234" t="s">
        <v>8048</v>
      </c>
      <c r="F149" s="235" t="s">
        <v>8049</v>
      </c>
      <c r="G149" s="236" t="s">
        <v>8047</v>
      </c>
      <c r="H149" s="237">
        <v>1</v>
      </c>
      <c r="I149" s="238"/>
      <c r="J149" s="239"/>
      <c r="K149" s="237">
        <f t="shared" si="5"/>
        <v>0</v>
      </c>
      <c r="L149" s="239"/>
      <c r="M149" s="240"/>
      <c r="N149" s="241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364</v>
      </c>
      <c r="AT149" s="199" t="s">
        <v>483</v>
      </c>
      <c r="AU149" s="199" t="s">
        <v>90</v>
      </c>
      <c r="AY149" s="19" t="s">
        <v>329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335</v>
      </c>
      <c r="BM149" s="199" t="s">
        <v>540</v>
      </c>
    </row>
    <row r="150" spans="1:65" s="2" customFormat="1" ht="44.25" customHeight="1">
      <c r="A150" s="37"/>
      <c r="B150" s="153"/>
      <c r="C150" s="233" t="s">
        <v>454</v>
      </c>
      <c r="D150" s="233" t="s">
        <v>483</v>
      </c>
      <c r="E150" s="234" t="s">
        <v>8050</v>
      </c>
      <c r="F150" s="235" t="s">
        <v>8051</v>
      </c>
      <c r="G150" s="236" t="s">
        <v>646</v>
      </c>
      <c r="H150" s="237">
        <v>1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364</v>
      </c>
      <c r="AT150" s="199" t="s">
        <v>483</v>
      </c>
      <c r="AU150" s="199" t="s">
        <v>90</v>
      </c>
      <c r="AY150" s="19" t="s">
        <v>329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335</v>
      </c>
      <c r="BM150" s="199" t="s">
        <v>564</v>
      </c>
    </row>
    <row r="151" spans="1:65" s="2" customFormat="1" ht="76.349999999999994" customHeight="1">
      <c r="A151" s="37"/>
      <c r="B151" s="153"/>
      <c r="C151" s="233" t="s">
        <v>459</v>
      </c>
      <c r="D151" s="233" t="s">
        <v>483</v>
      </c>
      <c r="E151" s="234" t="s">
        <v>8052</v>
      </c>
      <c r="F151" s="235" t="s">
        <v>8053</v>
      </c>
      <c r="G151" s="236" t="s">
        <v>8047</v>
      </c>
      <c r="H151" s="237">
        <v>1</v>
      </c>
      <c r="I151" s="238"/>
      <c r="J151" s="239"/>
      <c r="K151" s="237">
        <f t="shared" si="5"/>
        <v>0</v>
      </c>
      <c r="L151" s="239"/>
      <c r="M151" s="240"/>
      <c r="N151" s="241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364</v>
      </c>
      <c r="AT151" s="199" t="s">
        <v>483</v>
      </c>
      <c r="AU151" s="199" t="s">
        <v>90</v>
      </c>
      <c r="AY151" s="19" t="s">
        <v>329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335</v>
      </c>
      <c r="BM151" s="199" t="s">
        <v>595</v>
      </c>
    </row>
    <row r="152" spans="1:65" s="2" customFormat="1" ht="37.9" customHeight="1">
      <c r="A152" s="37"/>
      <c r="B152" s="153"/>
      <c r="C152" s="233" t="s">
        <v>464</v>
      </c>
      <c r="D152" s="233" t="s">
        <v>483</v>
      </c>
      <c r="E152" s="234" t="s">
        <v>8054</v>
      </c>
      <c r="F152" s="235" t="s">
        <v>8055</v>
      </c>
      <c r="G152" s="236" t="s">
        <v>8056</v>
      </c>
      <c r="H152" s="237">
        <v>76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364</v>
      </c>
      <c r="AT152" s="199" t="s">
        <v>483</v>
      </c>
      <c r="AU152" s="199" t="s">
        <v>90</v>
      </c>
      <c r="AY152" s="19" t="s">
        <v>329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335</v>
      </c>
      <c r="BM152" s="199" t="s">
        <v>618</v>
      </c>
    </row>
    <row r="153" spans="1:65" s="2" customFormat="1" ht="37.9" customHeight="1">
      <c r="A153" s="37"/>
      <c r="B153" s="153"/>
      <c r="C153" s="233" t="s">
        <v>468</v>
      </c>
      <c r="D153" s="233" t="s">
        <v>483</v>
      </c>
      <c r="E153" s="234" t="s">
        <v>8057</v>
      </c>
      <c r="F153" s="235" t="s">
        <v>8058</v>
      </c>
      <c r="G153" s="236" t="s">
        <v>8056</v>
      </c>
      <c r="H153" s="237">
        <v>130</v>
      </c>
      <c r="I153" s="238"/>
      <c r="J153" s="239"/>
      <c r="K153" s="237">
        <f t="shared" si="5"/>
        <v>0</v>
      </c>
      <c r="L153" s="239"/>
      <c r="M153" s="240"/>
      <c r="N153" s="241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364</v>
      </c>
      <c r="AT153" s="199" t="s">
        <v>483</v>
      </c>
      <c r="AU153" s="199" t="s">
        <v>90</v>
      </c>
      <c r="AY153" s="19" t="s">
        <v>329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335</v>
      </c>
      <c r="BM153" s="199" t="s">
        <v>633</v>
      </c>
    </row>
    <row r="154" spans="1:65" s="2" customFormat="1" ht="62.65" customHeight="1">
      <c r="A154" s="37"/>
      <c r="B154" s="153"/>
      <c r="C154" s="233" t="s">
        <v>474</v>
      </c>
      <c r="D154" s="233" t="s">
        <v>483</v>
      </c>
      <c r="E154" s="234" t="s">
        <v>8059</v>
      </c>
      <c r="F154" s="235" t="s">
        <v>8060</v>
      </c>
      <c r="G154" s="236" t="s">
        <v>8056</v>
      </c>
      <c r="H154" s="237">
        <v>40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364</v>
      </c>
      <c r="AT154" s="199" t="s">
        <v>483</v>
      </c>
      <c r="AU154" s="199" t="s">
        <v>90</v>
      </c>
      <c r="AY154" s="19" t="s">
        <v>329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335</v>
      </c>
      <c r="BM154" s="199" t="s">
        <v>643</v>
      </c>
    </row>
    <row r="155" spans="1:65" s="12" customFormat="1" ht="25.9" customHeight="1">
      <c r="B155" s="173"/>
      <c r="D155" s="174" t="s">
        <v>82</v>
      </c>
      <c r="E155" s="175" t="s">
        <v>5943</v>
      </c>
      <c r="F155" s="175" t="s">
        <v>8061</v>
      </c>
      <c r="I155" s="176"/>
      <c r="J155" s="176"/>
      <c r="K155" s="177">
        <f>BK155</f>
        <v>0</v>
      </c>
      <c r="M155" s="173"/>
      <c r="N155" s="178"/>
      <c r="O155" s="179"/>
      <c r="P155" s="179"/>
      <c r="Q155" s="180">
        <f>SUM(Q156:Q185)</f>
        <v>0</v>
      </c>
      <c r="R155" s="180">
        <f>SUM(R156:R185)</f>
        <v>0</v>
      </c>
      <c r="S155" s="179"/>
      <c r="T155" s="181">
        <f>SUM(T156:T185)</f>
        <v>0</v>
      </c>
      <c r="U155" s="179"/>
      <c r="V155" s="181">
        <f>SUM(V156:V185)</f>
        <v>0</v>
      </c>
      <c r="W155" s="179"/>
      <c r="X155" s="182">
        <f>SUM(X156:X185)</f>
        <v>0</v>
      </c>
      <c r="AR155" s="174" t="s">
        <v>90</v>
      </c>
      <c r="AT155" s="183" t="s">
        <v>82</v>
      </c>
      <c r="AU155" s="183" t="s">
        <v>83</v>
      </c>
      <c r="AY155" s="174" t="s">
        <v>329</v>
      </c>
      <c r="BK155" s="184">
        <f>SUM(BK156:BK185)</f>
        <v>0</v>
      </c>
    </row>
    <row r="156" spans="1:65" s="2" customFormat="1" ht="16.5" customHeight="1">
      <c r="A156" s="37"/>
      <c r="B156" s="153"/>
      <c r="C156" s="187" t="s">
        <v>478</v>
      </c>
      <c r="D156" s="187" t="s">
        <v>331</v>
      </c>
      <c r="E156" s="188" t="s">
        <v>8062</v>
      </c>
      <c r="F156" s="189" t="s">
        <v>8063</v>
      </c>
      <c r="G156" s="190" t="s">
        <v>1460</v>
      </c>
      <c r="H156" s="191">
        <v>1</v>
      </c>
      <c r="I156" s="192"/>
      <c r="J156" s="192"/>
      <c r="K156" s="191">
        <f t="shared" ref="K156:K185" si="18">ROUND(P156*H156,3)</f>
        <v>0</v>
      </c>
      <c r="L156" s="193"/>
      <c r="M156" s="38"/>
      <c r="N156" s="194" t="s">
        <v>1</v>
      </c>
      <c r="O156" s="195" t="s">
        <v>47</v>
      </c>
      <c r="P156" s="196">
        <f t="shared" ref="P156:P185" si="19">I156+J156</f>
        <v>0</v>
      </c>
      <c r="Q156" s="196">
        <f t="shared" ref="Q156:Q185" si="20">ROUND(I156*H156,3)</f>
        <v>0</v>
      </c>
      <c r="R156" s="196">
        <f t="shared" ref="R156:R185" si="21">ROUND(J156*H156,3)</f>
        <v>0</v>
      </c>
      <c r="S156" s="66"/>
      <c r="T156" s="197">
        <f t="shared" ref="T156:T185" si="22">S156*H156</f>
        <v>0</v>
      </c>
      <c r="U156" s="197">
        <v>0</v>
      </c>
      <c r="V156" s="197">
        <f t="shared" ref="V156:V185" si="23">U156*H156</f>
        <v>0</v>
      </c>
      <c r="W156" s="197">
        <v>0</v>
      </c>
      <c r="X156" s="198">
        <f t="shared" ref="X156:X185" si="24"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335</v>
      </c>
      <c r="AT156" s="199" t="s">
        <v>331</v>
      </c>
      <c r="AU156" s="199" t="s">
        <v>90</v>
      </c>
      <c r="AY156" s="19" t="s">
        <v>329</v>
      </c>
      <c r="BE156" s="115">
        <f t="shared" ref="BE156:BE185" si="25">IF(O156="základná",K156,0)</f>
        <v>0</v>
      </c>
      <c r="BF156" s="115">
        <f t="shared" ref="BF156:BF185" si="26">IF(O156="znížená",K156,0)</f>
        <v>0</v>
      </c>
      <c r="BG156" s="115">
        <f t="shared" ref="BG156:BG185" si="27">IF(O156="zákl. prenesená",K156,0)</f>
        <v>0</v>
      </c>
      <c r="BH156" s="115">
        <f t="shared" ref="BH156:BH185" si="28">IF(O156="zníž. prenesená",K156,0)</f>
        <v>0</v>
      </c>
      <c r="BI156" s="115">
        <f t="shared" ref="BI156:BI185" si="29">IF(O156="nulová",K156,0)</f>
        <v>0</v>
      </c>
      <c r="BJ156" s="19" t="s">
        <v>96</v>
      </c>
      <c r="BK156" s="200">
        <f t="shared" ref="BK156:BK185" si="30">ROUND(P156*H156,3)</f>
        <v>0</v>
      </c>
      <c r="BL156" s="19" t="s">
        <v>335</v>
      </c>
      <c r="BM156" s="199" t="s">
        <v>8064</v>
      </c>
    </row>
    <row r="157" spans="1:65" s="2" customFormat="1" ht="76.349999999999994" customHeight="1">
      <c r="A157" s="37"/>
      <c r="B157" s="153"/>
      <c r="C157" s="233" t="s">
        <v>8</v>
      </c>
      <c r="D157" s="233" t="s">
        <v>483</v>
      </c>
      <c r="E157" s="234" t="s">
        <v>8065</v>
      </c>
      <c r="F157" s="235" t="s">
        <v>8066</v>
      </c>
      <c r="G157" s="236" t="s">
        <v>1460</v>
      </c>
      <c r="H157" s="237">
        <v>1</v>
      </c>
      <c r="I157" s="238"/>
      <c r="J157" s="239"/>
      <c r="K157" s="237">
        <f t="shared" si="18"/>
        <v>0</v>
      </c>
      <c r="L157" s="239"/>
      <c r="M157" s="240"/>
      <c r="N157" s="241" t="s">
        <v>1</v>
      </c>
      <c r="O157" s="195" t="s">
        <v>47</v>
      </c>
      <c r="P157" s="196">
        <f t="shared" si="19"/>
        <v>0</v>
      </c>
      <c r="Q157" s="196">
        <f t="shared" si="20"/>
        <v>0</v>
      </c>
      <c r="R157" s="196">
        <f t="shared" si="21"/>
        <v>0</v>
      </c>
      <c r="S157" s="66"/>
      <c r="T157" s="197">
        <f t="shared" si="22"/>
        <v>0</v>
      </c>
      <c r="U157" s="197">
        <v>0</v>
      </c>
      <c r="V157" s="197">
        <f t="shared" si="23"/>
        <v>0</v>
      </c>
      <c r="W157" s="197">
        <v>0</v>
      </c>
      <c r="X157" s="198">
        <f t="shared" si="24"/>
        <v>0</v>
      </c>
      <c r="Y157" s="37"/>
      <c r="Z157" s="37"/>
      <c r="AA157" s="37"/>
      <c r="AB157" s="37"/>
      <c r="AC157" s="37"/>
      <c r="AD157" s="37"/>
      <c r="AE157" s="37"/>
      <c r="AR157" s="199" t="s">
        <v>364</v>
      </c>
      <c r="AT157" s="199" t="s">
        <v>483</v>
      </c>
      <c r="AU157" s="199" t="s">
        <v>90</v>
      </c>
      <c r="AY157" s="19" t="s">
        <v>329</v>
      </c>
      <c r="BE157" s="115">
        <f t="shared" si="25"/>
        <v>0</v>
      </c>
      <c r="BF157" s="115">
        <f t="shared" si="26"/>
        <v>0</v>
      </c>
      <c r="BG157" s="115">
        <f t="shared" si="27"/>
        <v>0</v>
      </c>
      <c r="BH157" s="115">
        <f t="shared" si="28"/>
        <v>0</v>
      </c>
      <c r="BI157" s="115">
        <f t="shared" si="29"/>
        <v>0</v>
      </c>
      <c r="BJ157" s="19" t="s">
        <v>96</v>
      </c>
      <c r="BK157" s="200">
        <f t="shared" si="30"/>
        <v>0</v>
      </c>
      <c r="BL157" s="19" t="s">
        <v>335</v>
      </c>
      <c r="BM157" s="199" t="s">
        <v>652</v>
      </c>
    </row>
    <row r="158" spans="1:65" s="2" customFormat="1" ht="16.5" customHeight="1">
      <c r="A158" s="37"/>
      <c r="B158" s="153"/>
      <c r="C158" s="233" t="s">
        <v>489</v>
      </c>
      <c r="D158" s="233" t="s">
        <v>483</v>
      </c>
      <c r="E158" s="234" t="s">
        <v>8067</v>
      </c>
      <c r="F158" s="235" t="s">
        <v>8068</v>
      </c>
      <c r="G158" s="236" t="s">
        <v>646</v>
      </c>
      <c r="H158" s="237">
        <v>1</v>
      </c>
      <c r="I158" s="238"/>
      <c r="J158" s="239"/>
      <c r="K158" s="237">
        <f t="shared" si="18"/>
        <v>0</v>
      </c>
      <c r="L158" s="239"/>
      <c r="M158" s="240"/>
      <c r="N158" s="241" t="s">
        <v>1</v>
      </c>
      <c r="O158" s="195" t="s">
        <v>47</v>
      </c>
      <c r="P158" s="196">
        <f t="shared" si="19"/>
        <v>0</v>
      </c>
      <c r="Q158" s="196">
        <f t="shared" si="20"/>
        <v>0</v>
      </c>
      <c r="R158" s="196">
        <f t="shared" si="21"/>
        <v>0</v>
      </c>
      <c r="S158" s="66"/>
      <c r="T158" s="197">
        <f t="shared" si="22"/>
        <v>0</v>
      </c>
      <c r="U158" s="197">
        <v>0</v>
      </c>
      <c r="V158" s="197">
        <f t="shared" si="23"/>
        <v>0</v>
      </c>
      <c r="W158" s="197">
        <v>0</v>
      </c>
      <c r="X158" s="198">
        <f t="shared" si="24"/>
        <v>0</v>
      </c>
      <c r="Y158" s="37"/>
      <c r="Z158" s="37"/>
      <c r="AA158" s="37"/>
      <c r="AB158" s="37"/>
      <c r="AC158" s="37"/>
      <c r="AD158" s="37"/>
      <c r="AE158" s="37"/>
      <c r="AR158" s="199" t="s">
        <v>364</v>
      </c>
      <c r="AT158" s="199" t="s">
        <v>483</v>
      </c>
      <c r="AU158" s="199" t="s">
        <v>90</v>
      </c>
      <c r="AY158" s="19" t="s">
        <v>329</v>
      </c>
      <c r="BE158" s="115">
        <f t="shared" si="25"/>
        <v>0</v>
      </c>
      <c r="BF158" s="115">
        <f t="shared" si="26"/>
        <v>0</v>
      </c>
      <c r="BG158" s="115">
        <f t="shared" si="27"/>
        <v>0</v>
      </c>
      <c r="BH158" s="115">
        <f t="shared" si="28"/>
        <v>0</v>
      </c>
      <c r="BI158" s="115">
        <f t="shared" si="29"/>
        <v>0</v>
      </c>
      <c r="BJ158" s="19" t="s">
        <v>96</v>
      </c>
      <c r="BK158" s="200">
        <f t="shared" si="30"/>
        <v>0</v>
      </c>
      <c r="BL158" s="19" t="s">
        <v>335</v>
      </c>
      <c r="BM158" s="199" t="s">
        <v>665</v>
      </c>
    </row>
    <row r="159" spans="1:65" s="2" customFormat="1" ht="16.5" customHeight="1">
      <c r="A159" s="37"/>
      <c r="B159" s="153"/>
      <c r="C159" s="233" t="s">
        <v>494</v>
      </c>
      <c r="D159" s="233" t="s">
        <v>483</v>
      </c>
      <c r="E159" s="234" t="s">
        <v>8069</v>
      </c>
      <c r="F159" s="235" t="s">
        <v>8070</v>
      </c>
      <c r="G159" s="236" t="s">
        <v>646</v>
      </c>
      <c r="H159" s="237">
        <v>1</v>
      </c>
      <c r="I159" s="238"/>
      <c r="J159" s="239"/>
      <c r="K159" s="237">
        <f t="shared" si="18"/>
        <v>0</v>
      </c>
      <c r="L159" s="239"/>
      <c r="M159" s="240"/>
      <c r="N159" s="241" t="s">
        <v>1</v>
      </c>
      <c r="O159" s="195" t="s">
        <v>47</v>
      </c>
      <c r="P159" s="196">
        <f t="shared" si="19"/>
        <v>0</v>
      </c>
      <c r="Q159" s="196">
        <f t="shared" si="20"/>
        <v>0</v>
      </c>
      <c r="R159" s="196">
        <f t="shared" si="21"/>
        <v>0</v>
      </c>
      <c r="S159" s="66"/>
      <c r="T159" s="197">
        <f t="shared" si="22"/>
        <v>0</v>
      </c>
      <c r="U159" s="197">
        <v>0</v>
      </c>
      <c r="V159" s="197">
        <f t="shared" si="23"/>
        <v>0</v>
      </c>
      <c r="W159" s="197">
        <v>0</v>
      </c>
      <c r="X159" s="198">
        <f t="shared" si="24"/>
        <v>0</v>
      </c>
      <c r="Y159" s="37"/>
      <c r="Z159" s="37"/>
      <c r="AA159" s="37"/>
      <c r="AB159" s="37"/>
      <c r="AC159" s="37"/>
      <c r="AD159" s="37"/>
      <c r="AE159" s="37"/>
      <c r="AR159" s="199" t="s">
        <v>364</v>
      </c>
      <c r="AT159" s="199" t="s">
        <v>483</v>
      </c>
      <c r="AU159" s="199" t="s">
        <v>90</v>
      </c>
      <c r="AY159" s="19" t="s">
        <v>329</v>
      </c>
      <c r="BE159" s="115">
        <f t="shared" si="25"/>
        <v>0</v>
      </c>
      <c r="BF159" s="115">
        <f t="shared" si="26"/>
        <v>0</v>
      </c>
      <c r="BG159" s="115">
        <f t="shared" si="27"/>
        <v>0</v>
      </c>
      <c r="BH159" s="115">
        <f t="shared" si="28"/>
        <v>0</v>
      </c>
      <c r="BI159" s="115">
        <f t="shared" si="29"/>
        <v>0</v>
      </c>
      <c r="BJ159" s="19" t="s">
        <v>96</v>
      </c>
      <c r="BK159" s="200">
        <f t="shared" si="30"/>
        <v>0</v>
      </c>
      <c r="BL159" s="19" t="s">
        <v>335</v>
      </c>
      <c r="BM159" s="199" t="s">
        <v>685</v>
      </c>
    </row>
    <row r="160" spans="1:65" s="2" customFormat="1" ht="16.5" customHeight="1">
      <c r="A160" s="37"/>
      <c r="B160" s="153"/>
      <c r="C160" s="233" t="s">
        <v>514</v>
      </c>
      <c r="D160" s="233" t="s">
        <v>483</v>
      </c>
      <c r="E160" s="234" t="s">
        <v>8071</v>
      </c>
      <c r="F160" s="235" t="s">
        <v>8072</v>
      </c>
      <c r="G160" s="236" t="s">
        <v>646</v>
      </c>
      <c r="H160" s="237">
        <v>2</v>
      </c>
      <c r="I160" s="238"/>
      <c r="J160" s="239"/>
      <c r="K160" s="237">
        <f t="shared" si="18"/>
        <v>0</v>
      </c>
      <c r="L160" s="239"/>
      <c r="M160" s="240"/>
      <c r="N160" s="241" t="s">
        <v>1</v>
      </c>
      <c r="O160" s="195" t="s">
        <v>47</v>
      </c>
      <c r="P160" s="196">
        <f t="shared" si="19"/>
        <v>0</v>
      </c>
      <c r="Q160" s="196">
        <f t="shared" si="20"/>
        <v>0</v>
      </c>
      <c r="R160" s="196">
        <f t="shared" si="21"/>
        <v>0</v>
      </c>
      <c r="S160" s="66"/>
      <c r="T160" s="197">
        <f t="shared" si="22"/>
        <v>0</v>
      </c>
      <c r="U160" s="197">
        <v>0</v>
      </c>
      <c r="V160" s="197">
        <f t="shared" si="23"/>
        <v>0</v>
      </c>
      <c r="W160" s="197">
        <v>0</v>
      </c>
      <c r="X160" s="198">
        <f t="shared" si="24"/>
        <v>0</v>
      </c>
      <c r="Y160" s="37"/>
      <c r="Z160" s="37"/>
      <c r="AA160" s="37"/>
      <c r="AB160" s="37"/>
      <c r="AC160" s="37"/>
      <c r="AD160" s="37"/>
      <c r="AE160" s="37"/>
      <c r="AR160" s="199" t="s">
        <v>364</v>
      </c>
      <c r="AT160" s="199" t="s">
        <v>483</v>
      </c>
      <c r="AU160" s="199" t="s">
        <v>90</v>
      </c>
      <c r="AY160" s="19" t="s">
        <v>329</v>
      </c>
      <c r="BE160" s="115">
        <f t="shared" si="25"/>
        <v>0</v>
      </c>
      <c r="BF160" s="115">
        <f t="shared" si="26"/>
        <v>0</v>
      </c>
      <c r="BG160" s="115">
        <f t="shared" si="27"/>
        <v>0</v>
      </c>
      <c r="BH160" s="115">
        <f t="shared" si="28"/>
        <v>0</v>
      </c>
      <c r="BI160" s="115">
        <f t="shared" si="29"/>
        <v>0</v>
      </c>
      <c r="BJ160" s="19" t="s">
        <v>96</v>
      </c>
      <c r="BK160" s="200">
        <f t="shared" si="30"/>
        <v>0</v>
      </c>
      <c r="BL160" s="19" t="s">
        <v>335</v>
      </c>
      <c r="BM160" s="199" t="s">
        <v>695</v>
      </c>
    </row>
    <row r="161" spans="1:65" s="2" customFormat="1" ht="16.5" customHeight="1">
      <c r="A161" s="37"/>
      <c r="B161" s="153"/>
      <c r="C161" s="233" t="s">
        <v>522</v>
      </c>
      <c r="D161" s="233" t="s">
        <v>483</v>
      </c>
      <c r="E161" s="234" t="s">
        <v>8073</v>
      </c>
      <c r="F161" s="235" t="s">
        <v>8074</v>
      </c>
      <c r="G161" s="236" t="s">
        <v>646</v>
      </c>
      <c r="H161" s="237">
        <v>4</v>
      </c>
      <c r="I161" s="238"/>
      <c r="J161" s="239"/>
      <c r="K161" s="237">
        <f t="shared" si="18"/>
        <v>0</v>
      </c>
      <c r="L161" s="239"/>
      <c r="M161" s="240"/>
      <c r="N161" s="241" t="s">
        <v>1</v>
      </c>
      <c r="O161" s="195" t="s">
        <v>47</v>
      </c>
      <c r="P161" s="196">
        <f t="shared" si="19"/>
        <v>0</v>
      </c>
      <c r="Q161" s="196">
        <f t="shared" si="20"/>
        <v>0</v>
      </c>
      <c r="R161" s="196">
        <f t="shared" si="21"/>
        <v>0</v>
      </c>
      <c r="S161" s="66"/>
      <c r="T161" s="197">
        <f t="shared" si="22"/>
        <v>0</v>
      </c>
      <c r="U161" s="197">
        <v>0</v>
      </c>
      <c r="V161" s="197">
        <f t="shared" si="23"/>
        <v>0</v>
      </c>
      <c r="W161" s="197">
        <v>0</v>
      </c>
      <c r="X161" s="198">
        <f t="shared" si="24"/>
        <v>0</v>
      </c>
      <c r="Y161" s="37"/>
      <c r="Z161" s="37"/>
      <c r="AA161" s="37"/>
      <c r="AB161" s="37"/>
      <c r="AC161" s="37"/>
      <c r="AD161" s="37"/>
      <c r="AE161" s="37"/>
      <c r="AR161" s="199" t="s">
        <v>364</v>
      </c>
      <c r="AT161" s="199" t="s">
        <v>483</v>
      </c>
      <c r="AU161" s="199" t="s">
        <v>90</v>
      </c>
      <c r="AY161" s="19" t="s">
        <v>329</v>
      </c>
      <c r="BE161" s="115">
        <f t="shared" si="25"/>
        <v>0</v>
      </c>
      <c r="BF161" s="115">
        <f t="shared" si="26"/>
        <v>0</v>
      </c>
      <c r="BG161" s="115">
        <f t="shared" si="27"/>
        <v>0</v>
      </c>
      <c r="BH161" s="115">
        <f t="shared" si="28"/>
        <v>0</v>
      </c>
      <c r="BI161" s="115">
        <f t="shared" si="29"/>
        <v>0</v>
      </c>
      <c r="BJ161" s="19" t="s">
        <v>96</v>
      </c>
      <c r="BK161" s="200">
        <f t="shared" si="30"/>
        <v>0</v>
      </c>
      <c r="BL161" s="19" t="s">
        <v>335</v>
      </c>
      <c r="BM161" s="199" t="s">
        <v>722</v>
      </c>
    </row>
    <row r="162" spans="1:65" s="2" customFormat="1" ht="16.5" customHeight="1">
      <c r="A162" s="37"/>
      <c r="B162" s="153"/>
      <c r="C162" s="233" t="s">
        <v>529</v>
      </c>
      <c r="D162" s="233" t="s">
        <v>483</v>
      </c>
      <c r="E162" s="234" t="s">
        <v>8075</v>
      </c>
      <c r="F162" s="235" t="s">
        <v>8076</v>
      </c>
      <c r="G162" s="236" t="s">
        <v>646</v>
      </c>
      <c r="H162" s="237">
        <v>1</v>
      </c>
      <c r="I162" s="238"/>
      <c r="J162" s="239"/>
      <c r="K162" s="237">
        <f t="shared" si="18"/>
        <v>0</v>
      </c>
      <c r="L162" s="239"/>
      <c r="M162" s="240"/>
      <c r="N162" s="241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0</v>
      </c>
      <c r="V162" s="197">
        <f t="shared" si="23"/>
        <v>0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364</v>
      </c>
      <c r="AT162" s="199" t="s">
        <v>483</v>
      </c>
      <c r="AU162" s="199" t="s">
        <v>90</v>
      </c>
      <c r="AY162" s="19" t="s">
        <v>329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335</v>
      </c>
      <c r="BM162" s="199" t="s">
        <v>751</v>
      </c>
    </row>
    <row r="163" spans="1:65" s="2" customFormat="1" ht="16.5" customHeight="1">
      <c r="A163" s="37"/>
      <c r="B163" s="153"/>
      <c r="C163" s="233" t="s">
        <v>540</v>
      </c>
      <c r="D163" s="233" t="s">
        <v>483</v>
      </c>
      <c r="E163" s="234" t="s">
        <v>8077</v>
      </c>
      <c r="F163" s="235" t="s">
        <v>8078</v>
      </c>
      <c r="G163" s="236" t="s">
        <v>646</v>
      </c>
      <c r="H163" s="237">
        <v>1</v>
      </c>
      <c r="I163" s="238"/>
      <c r="J163" s="239"/>
      <c r="K163" s="237">
        <f t="shared" si="18"/>
        <v>0</v>
      </c>
      <c r="L163" s="239"/>
      <c r="M163" s="240"/>
      <c r="N163" s="241" t="s">
        <v>1</v>
      </c>
      <c r="O163" s="195" t="s">
        <v>47</v>
      </c>
      <c r="P163" s="196">
        <f t="shared" si="19"/>
        <v>0</v>
      </c>
      <c r="Q163" s="196">
        <f t="shared" si="20"/>
        <v>0</v>
      </c>
      <c r="R163" s="196">
        <f t="shared" si="21"/>
        <v>0</v>
      </c>
      <c r="S163" s="66"/>
      <c r="T163" s="197">
        <f t="shared" si="22"/>
        <v>0</v>
      </c>
      <c r="U163" s="197">
        <v>0</v>
      </c>
      <c r="V163" s="197">
        <f t="shared" si="23"/>
        <v>0</v>
      </c>
      <c r="W163" s="197">
        <v>0</v>
      </c>
      <c r="X163" s="198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364</v>
      </c>
      <c r="AT163" s="199" t="s">
        <v>483</v>
      </c>
      <c r="AU163" s="199" t="s">
        <v>90</v>
      </c>
      <c r="AY163" s="19" t="s">
        <v>329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335</v>
      </c>
      <c r="BM163" s="199" t="s">
        <v>761</v>
      </c>
    </row>
    <row r="164" spans="1:65" s="2" customFormat="1" ht="16.5" customHeight="1">
      <c r="A164" s="37"/>
      <c r="B164" s="153"/>
      <c r="C164" s="233" t="s">
        <v>550</v>
      </c>
      <c r="D164" s="233" t="s">
        <v>483</v>
      </c>
      <c r="E164" s="234" t="s">
        <v>8079</v>
      </c>
      <c r="F164" s="235" t="s">
        <v>8080</v>
      </c>
      <c r="G164" s="236" t="s">
        <v>646</v>
      </c>
      <c r="H164" s="237">
        <v>7</v>
      </c>
      <c r="I164" s="238"/>
      <c r="J164" s="239"/>
      <c r="K164" s="237">
        <f t="shared" si="18"/>
        <v>0</v>
      </c>
      <c r="L164" s="239"/>
      <c r="M164" s="240"/>
      <c r="N164" s="241" t="s">
        <v>1</v>
      </c>
      <c r="O164" s="195" t="s">
        <v>47</v>
      </c>
      <c r="P164" s="196">
        <f t="shared" si="19"/>
        <v>0</v>
      </c>
      <c r="Q164" s="196">
        <f t="shared" si="20"/>
        <v>0</v>
      </c>
      <c r="R164" s="196">
        <f t="shared" si="21"/>
        <v>0</v>
      </c>
      <c r="S164" s="66"/>
      <c r="T164" s="197">
        <f t="shared" si="22"/>
        <v>0</v>
      </c>
      <c r="U164" s="197">
        <v>0</v>
      </c>
      <c r="V164" s="197">
        <f t="shared" si="23"/>
        <v>0</v>
      </c>
      <c r="W164" s="197">
        <v>0</v>
      </c>
      <c r="X164" s="198">
        <f t="shared" si="24"/>
        <v>0</v>
      </c>
      <c r="Y164" s="37"/>
      <c r="Z164" s="37"/>
      <c r="AA164" s="37"/>
      <c r="AB164" s="37"/>
      <c r="AC164" s="37"/>
      <c r="AD164" s="37"/>
      <c r="AE164" s="37"/>
      <c r="AR164" s="199" t="s">
        <v>364</v>
      </c>
      <c r="AT164" s="199" t="s">
        <v>483</v>
      </c>
      <c r="AU164" s="199" t="s">
        <v>90</v>
      </c>
      <c r="AY164" s="19" t="s">
        <v>329</v>
      </c>
      <c r="BE164" s="115">
        <f t="shared" si="25"/>
        <v>0</v>
      </c>
      <c r="BF164" s="115">
        <f t="shared" si="26"/>
        <v>0</v>
      </c>
      <c r="BG164" s="115">
        <f t="shared" si="27"/>
        <v>0</v>
      </c>
      <c r="BH164" s="115">
        <f t="shared" si="28"/>
        <v>0</v>
      </c>
      <c r="BI164" s="115">
        <f t="shared" si="29"/>
        <v>0</v>
      </c>
      <c r="BJ164" s="19" t="s">
        <v>96</v>
      </c>
      <c r="BK164" s="200">
        <f t="shared" si="30"/>
        <v>0</v>
      </c>
      <c r="BL164" s="19" t="s">
        <v>335</v>
      </c>
      <c r="BM164" s="199" t="s">
        <v>775</v>
      </c>
    </row>
    <row r="165" spans="1:65" s="2" customFormat="1" ht="24.2" customHeight="1">
      <c r="A165" s="37"/>
      <c r="B165" s="153"/>
      <c r="C165" s="233" t="s">
        <v>564</v>
      </c>
      <c r="D165" s="233" t="s">
        <v>483</v>
      </c>
      <c r="E165" s="234" t="s">
        <v>8081</v>
      </c>
      <c r="F165" s="235" t="s">
        <v>8082</v>
      </c>
      <c r="G165" s="236" t="s">
        <v>646</v>
      </c>
      <c r="H165" s="237">
        <v>5</v>
      </c>
      <c r="I165" s="238"/>
      <c r="J165" s="239"/>
      <c r="K165" s="237">
        <f t="shared" si="18"/>
        <v>0</v>
      </c>
      <c r="L165" s="239"/>
      <c r="M165" s="240"/>
      <c r="N165" s="241" t="s">
        <v>1</v>
      </c>
      <c r="O165" s="195" t="s">
        <v>47</v>
      </c>
      <c r="P165" s="196">
        <f t="shared" si="19"/>
        <v>0</v>
      </c>
      <c r="Q165" s="196">
        <f t="shared" si="20"/>
        <v>0</v>
      </c>
      <c r="R165" s="196">
        <f t="shared" si="21"/>
        <v>0</v>
      </c>
      <c r="S165" s="66"/>
      <c r="T165" s="197">
        <f t="shared" si="22"/>
        <v>0</v>
      </c>
      <c r="U165" s="197">
        <v>0</v>
      </c>
      <c r="V165" s="197">
        <f t="shared" si="23"/>
        <v>0</v>
      </c>
      <c r="W165" s="197">
        <v>0</v>
      </c>
      <c r="X165" s="198">
        <f t="shared" si="24"/>
        <v>0</v>
      </c>
      <c r="Y165" s="37"/>
      <c r="Z165" s="37"/>
      <c r="AA165" s="37"/>
      <c r="AB165" s="37"/>
      <c r="AC165" s="37"/>
      <c r="AD165" s="37"/>
      <c r="AE165" s="37"/>
      <c r="AR165" s="199" t="s">
        <v>364</v>
      </c>
      <c r="AT165" s="199" t="s">
        <v>483</v>
      </c>
      <c r="AU165" s="199" t="s">
        <v>90</v>
      </c>
      <c r="AY165" s="19" t="s">
        <v>329</v>
      </c>
      <c r="BE165" s="115">
        <f t="shared" si="25"/>
        <v>0</v>
      </c>
      <c r="BF165" s="115">
        <f t="shared" si="26"/>
        <v>0</v>
      </c>
      <c r="BG165" s="115">
        <f t="shared" si="27"/>
        <v>0</v>
      </c>
      <c r="BH165" s="115">
        <f t="shared" si="28"/>
        <v>0</v>
      </c>
      <c r="BI165" s="115">
        <f t="shared" si="29"/>
        <v>0</v>
      </c>
      <c r="BJ165" s="19" t="s">
        <v>96</v>
      </c>
      <c r="BK165" s="200">
        <f t="shared" si="30"/>
        <v>0</v>
      </c>
      <c r="BL165" s="19" t="s">
        <v>335</v>
      </c>
      <c r="BM165" s="199" t="s">
        <v>795</v>
      </c>
    </row>
    <row r="166" spans="1:65" s="2" customFormat="1" ht="24.2" customHeight="1">
      <c r="A166" s="37"/>
      <c r="B166" s="153"/>
      <c r="C166" s="233" t="s">
        <v>577</v>
      </c>
      <c r="D166" s="233" t="s">
        <v>483</v>
      </c>
      <c r="E166" s="234" t="s">
        <v>8083</v>
      </c>
      <c r="F166" s="235" t="s">
        <v>8084</v>
      </c>
      <c r="G166" s="236" t="s">
        <v>646</v>
      </c>
      <c r="H166" s="237">
        <v>6</v>
      </c>
      <c r="I166" s="238"/>
      <c r="J166" s="239"/>
      <c r="K166" s="237">
        <f t="shared" si="18"/>
        <v>0</v>
      </c>
      <c r="L166" s="239"/>
      <c r="M166" s="240"/>
      <c r="N166" s="241" t="s">
        <v>1</v>
      </c>
      <c r="O166" s="195" t="s">
        <v>47</v>
      </c>
      <c r="P166" s="196">
        <f t="shared" si="19"/>
        <v>0</v>
      </c>
      <c r="Q166" s="196">
        <f t="shared" si="20"/>
        <v>0</v>
      </c>
      <c r="R166" s="196">
        <f t="shared" si="21"/>
        <v>0</v>
      </c>
      <c r="S166" s="66"/>
      <c r="T166" s="197">
        <f t="shared" si="22"/>
        <v>0</v>
      </c>
      <c r="U166" s="197">
        <v>0</v>
      </c>
      <c r="V166" s="197">
        <f t="shared" si="23"/>
        <v>0</v>
      </c>
      <c r="W166" s="197">
        <v>0</v>
      </c>
      <c r="X166" s="198">
        <f t="shared" si="24"/>
        <v>0</v>
      </c>
      <c r="Y166" s="37"/>
      <c r="Z166" s="37"/>
      <c r="AA166" s="37"/>
      <c r="AB166" s="37"/>
      <c r="AC166" s="37"/>
      <c r="AD166" s="37"/>
      <c r="AE166" s="37"/>
      <c r="AR166" s="199" t="s">
        <v>364</v>
      </c>
      <c r="AT166" s="199" t="s">
        <v>483</v>
      </c>
      <c r="AU166" s="199" t="s">
        <v>90</v>
      </c>
      <c r="AY166" s="19" t="s">
        <v>329</v>
      </c>
      <c r="BE166" s="115">
        <f t="shared" si="25"/>
        <v>0</v>
      </c>
      <c r="BF166" s="115">
        <f t="shared" si="26"/>
        <v>0</v>
      </c>
      <c r="BG166" s="115">
        <f t="shared" si="27"/>
        <v>0</v>
      </c>
      <c r="BH166" s="115">
        <f t="shared" si="28"/>
        <v>0</v>
      </c>
      <c r="BI166" s="115">
        <f t="shared" si="29"/>
        <v>0</v>
      </c>
      <c r="BJ166" s="19" t="s">
        <v>96</v>
      </c>
      <c r="BK166" s="200">
        <f t="shared" si="30"/>
        <v>0</v>
      </c>
      <c r="BL166" s="19" t="s">
        <v>335</v>
      </c>
      <c r="BM166" s="199" t="s">
        <v>803</v>
      </c>
    </row>
    <row r="167" spans="1:65" s="2" customFormat="1" ht="24.2" customHeight="1">
      <c r="A167" s="37"/>
      <c r="B167" s="153"/>
      <c r="C167" s="233" t="s">
        <v>583</v>
      </c>
      <c r="D167" s="233" t="s">
        <v>483</v>
      </c>
      <c r="E167" s="234" t="s">
        <v>8085</v>
      </c>
      <c r="F167" s="235" t="s">
        <v>8086</v>
      </c>
      <c r="G167" s="236" t="s">
        <v>646</v>
      </c>
      <c r="H167" s="237">
        <v>2</v>
      </c>
      <c r="I167" s="238"/>
      <c r="J167" s="239"/>
      <c r="K167" s="237">
        <f t="shared" si="18"/>
        <v>0</v>
      </c>
      <c r="L167" s="239"/>
      <c r="M167" s="240"/>
      <c r="N167" s="241" t="s">
        <v>1</v>
      </c>
      <c r="O167" s="195" t="s">
        <v>47</v>
      </c>
      <c r="P167" s="196">
        <f t="shared" si="19"/>
        <v>0</v>
      </c>
      <c r="Q167" s="196">
        <f t="shared" si="20"/>
        <v>0</v>
      </c>
      <c r="R167" s="196">
        <f t="shared" si="21"/>
        <v>0</v>
      </c>
      <c r="S167" s="66"/>
      <c r="T167" s="197">
        <f t="shared" si="22"/>
        <v>0</v>
      </c>
      <c r="U167" s="197">
        <v>0</v>
      </c>
      <c r="V167" s="197">
        <f t="shared" si="23"/>
        <v>0</v>
      </c>
      <c r="W167" s="197">
        <v>0</v>
      </c>
      <c r="X167" s="198">
        <f t="shared" si="24"/>
        <v>0</v>
      </c>
      <c r="Y167" s="37"/>
      <c r="Z167" s="37"/>
      <c r="AA167" s="37"/>
      <c r="AB167" s="37"/>
      <c r="AC167" s="37"/>
      <c r="AD167" s="37"/>
      <c r="AE167" s="37"/>
      <c r="AR167" s="199" t="s">
        <v>364</v>
      </c>
      <c r="AT167" s="199" t="s">
        <v>483</v>
      </c>
      <c r="AU167" s="199" t="s">
        <v>90</v>
      </c>
      <c r="AY167" s="19" t="s">
        <v>329</v>
      </c>
      <c r="BE167" s="115">
        <f t="shared" si="25"/>
        <v>0</v>
      </c>
      <c r="BF167" s="115">
        <f t="shared" si="26"/>
        <v>0</v>
      </c>
      <c r="BG167" s="115">
        <f t="shared" si="27"/>
        <v>0</v>
      </c>
      <c r="BH167" s="115">
        <f t="shared" si="28"/>
        <v>0</v>
      </c>
      <c r="BI167" s="115">
        <f t="shared" si="29"/>
        <v>0</v>
      </c>
      <c r="BJ167" s="19" t="s">
        <v>96</v>
      </c>
      <c r="BK167" s="200">
        <f t="shared" si="30"/>
        <v>0</v>
      </c>
      <c r="BL167" s="19" t="s">
        <v>335</v>
      </c>
      <c r="BM167" s="199" t="s">
        <v>821</v>
      </c>
    </row>
    <row r="168" spans="1:65" s="2" customFormat="1" ht="24.2" customHeight="1">
      <c r="A168" s="37"/>
      <c r="B168" s="153"/>
      <c r="C168" s="233" t="s">
        <v>588</v>
      </c>
      <c r="D168" s="233" t="s">
        <v>483</v>
      </c>
      <c r="E168" s="234" t="s">
        <v>8087</v>
      </c>
      <c r="F168" s="235" t="s">
        <v>8088</v>
      </c>
      <c r="G168" s="236" t="s">
        <v>646</v>
      </c>
      <c r="H168" s="237">
        <v>2</v>
      </c>
      <c r="I168" s="238"/>
      <c r="J168" s="239"/>
      <c r="K168" s="237">
        <f t="shared" si="18"/>
        <v>0</v>
      </c>
      <c r="L168" s="239"/>
      <c r="M168" s="240"/>
      <c r="N168" s="241" t="s">
        <v>1</v>
      </c>
      <c r="O168" s="195" t="s">
        <v>47</v>
      </c>
      <c r="P168" s="196">
        <f t="shared" si="19"/>
        <v>0</v>
      </c>
      <c r="Q168" s="196">
        <f t="shared" si="20"/>
        <v>0</v>
      </c>
      <c r="R168" s="196">
        <f t="shared" si="21"/>
        <v>0</v>
      </c>
      <c r="S168" s="66"/>
      <c r="T168" s="197">
        <f t="shared" si="22"/>
        <v>0</v>
      </c>
      <c r="U168" s="197">
        <v>0</v>
      </c>
      <c r="V168" s="197">
        <f t="shared" si="23"/>
        <v>0</v>
      </c>
      <c r="W168" s="197">
        <v>0</v>
      </c>
      <c r="X168" s="198">
        <f t="shared" si="24"/>
        <v>0</v>
      </c>
      <c r="Y168" s="37"/>
      <c r="Z168" s="37"/>
      <c r="AA168" s="37"/>
      <c r="AB168" s="37"/>
      <c r="AC168" s="37"/>
      <c r="AD168" s="37"/>
      <c r="AE168" s="37"/>
      <c r="AR168" s="199" t="s">
        <v>364</v>
      </c>
      <c r="AT168" s="199" t="s">
        <v>483</v>
      </c>
      <c r="AU168" s="199" t="s">
        <v>90</v>
      </c>
      <c r="AY168" s="19" t="s">
        <v>329</v>
      </c>
      <c r="BE168" s="115">
        <f t="shared" si="25"/>
        <v>0</v>
      </c>
      <c r="BF168" s="115">
        <f t="shared" si="26"/>
        <v>0</v>
      </c>
      <c r="BG168" s="115">
        <f t="shared" si="27"/>
        <v>0</v>
      </c>
      <c r="BH168" s="115">
        <f t="shared" si="28"/>
        <v>0</v>
      </c>
      <c r="BI168" s="115">
        <f t="shared" si="29"/>
        <v>0</v>
      </c>
      <c r="BJ168" s="19" t="s">
        <v>96</v>
      </c>
      <c r="BK168" s="200">
        <f t="shared" si="30"/>
        <v>0</v>
      </c>
      <c r="BL168" s="19" t="s">
        <v>335</v>
      </c>
      <c r="BM168" s="199" t="s">
        <v>830</v>
      </c>
    </row>
    <row r="169" spans="1:65" s="2" customFormat="1" ht="16.5" customHeight="1">
      <c r="A169" s="37"/>
      <c r="B169" s="153"/>
      <c r="C169" s="233" t="s">
        <v>595</v>
      </c>
      <c r="D169" s="233" t="s">
        <v>483</v>
      </c>
      <c r="E169" s="234" t="s">
        <v>8089</v>
      </c>
      <c r="F169" s="235" t="s">
        <v>8090</v>
      </c>
      <c r="G169" s="236" t="s">
        <v>646</v>
      </c>
      <c r="H169" s="237">
        <v>1</v>
      </c>
      <c r="I169" s="238"/>
      <c r="J169" s="239"/>
      <c r="K169" s="237">
        <f t="shared" si="18"/>
        <v>0</v>
      </c>
      <c r="L169" s="239"/>
      <c r="M169" s="240"/>
      <c r="N169" s="241" t="s">
        <v>1</v>
      </c>
      <c r="O169" s="195" t="s">
        <v>47</v>
      </c>
      <c r="P169" s="196">
        <f t="shared" si="19"/>
        <v>0</v>
      </c>
      <c r="Q169" s="196">
        <f t="shared" si="20"/>
        <v>0</v>
      </c>
      <c r="R169" s="196">
        <f t="shared" si="21"/>
        <v>0</v>
      </c>
      <c r="S169" s="66"/>
      <c r="T169" s="197">
        <f t="shared" si="22"/>
        <v>0</v>
      </c>
      <c r="U169" s="197">
        <v>0</v>
      </c>
      <c r="V169" s="197">
        <f t="shared" si="23"/>
        <v>0</v>
      </c>
      <c r="W169" s="197">
        <v>0</v>
      </c>
      <c r="X169" s="198">
        <f t="shared" si="24"/>
        <v>0</v>
      </c>
      <c r="Y169" s="37"/>
      <c r="Z169" s="37"/>
      <c r="AA169" s="37"/>
      <c r="AB169" s="37"/>
      <c r="AC169" s="37"/>
      <c r="AD169" s="37"/>
      <c r="AE169" s="37"/>
      <c r="AR169" s="199" t="s">
        <v>364</v>
      </c>
      <c r="AT169" s="199" t="s">
        <v>483</v>
      </c>
      <c r="AU169" s="199" t="s">
        <v>90</v>
      </c>
      <c r="AY169" s="19" t="s">
        <v>329</v>
      </c>
      <c r="BE169" s="115">
        <f t="shared" si="25"/>
        <v>0</v>
      </c>
      <c r="BF169" s="115">
        <f t="shared" si="26"/>
        <v>0</v>
      </c>
      <c r="BG169" s="115">
        <f t="shared" si="27"/>
        <v>0</v>
      </c>
      <c r="BH169" s="115">
        <f t="shared" si="28"/>
        <v>0</v>
      </c>
      <c r="BI169" s="115">
        <f t="shared" si="29"/>
        <v>0</v>
      </c>
      <c r="BJ169" s="19" t="s">
        <v>96</v>
      </c>
      <c r="BK169" s="200">
        <f t="shared" si="30"/>
        <v>0</v>
      </c>
      <c r="BL169" s="19" t="s">
        <v>335</v>
      </c>
      <c r="BM169" s="199" t="s">
        <v>839</v>
      </c>
    </row>
    <row r="170" spans="1:65" s="2" customFormat="1" ht="16.5" customHeight="1">
      <c r="A170" s="37"/>
      <c r="B170" s="153"/>
      <c r="C170" s="233" t="s">
        <v>601</v>
      </c>
      <c r="D170" s="233" t="s">
        <v>483</v>
      </c>
      <c r="E170" s="234" t="s">
        <v>8091</v>
      </c>
      <c r="F170" s="235" t="s">
        <v>8092</v>
      </c>
      <c r="G170" s="236" t="s">
        <v>646</v>
      </c>
      <c r="H170" s="237">
        <v>1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0</v>
      </c>
      <c r="V170" s="197">
        <f t="shared" si="23"/>
        <v>0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364</v>
      </c>
      <c r="AT170" s="199" t="s">
        <v>483</v>
      </c>
      <c r="AU170" s="199" t="s">
        <v>90</v>
      </c>
      <c r="AY170" s="19" t="s">
        <v>329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335</v>
      </c>
      <c r="BM170" s="199" t="s">
        <v>8093</v>
      </c>
    </row>
    <row r="171" spans="1:65" s="2" customFormat="1" ht="24.2" customHeight="1">
      <c r="A171" s="37"/>
      <c r="B171" s="153"/>
      <c r="C171" s="233" t="s">
        <v>618</v>
      </c>
      <c r="D171" s="233" t="s">
        <v>483</v>
      </c>
      <c r="E171" s="234" t="s">
        <v>8094</v>
      </c>
      <c r="F171" s="235" t="s">
        <v>8095</v>
      </c>
      <c r="G171" s="236" t="s">
        <v>8096</v>
      </c>
      <c r="H171" s="237">
        <v>1</v>
      </c>
      <c r="I171" s="238"/>
      <c r="J171" s="239"/>
      <c r="K171" s="237">
        <f t="shared" si="18"/>
        <v>0</v>
      </c>
      <c r="L171" s="239"/>
      <c r="M171" s="240"/>
      <c r="N171" s="241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364</v>
      </c>
      <c r="AT171" s="199" t="s">
        <v>483</v>
      </c>
      <c r="AU171" s="199" t="s">
        <v>90</v>
      </c>
      <c r="AY171" s="19" t="s">
        <v>329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335</v>
      </c>
      <c r="BM171" s="199" t="s">
        <v>8097</v>
      </c>
    </row>
    <row r="172" spans="1:65" s="2" customFormat="1" ht="16.5" customHeight="1">
      <c r="A172" s="37"/>
      <c r="B172" s="153"/>
      <c r="C172" s="233" t="s">
        <v>629</v>
      </c>
      <c r="D172" s="233" t="s">
        <v>483</v>
      </c>
      <c r="E172" s="234" t="s">
        <v>8098</v>
      </c>
      <c r="F172" s="235" t="s">
        <v>8099</v>
      </c>
      <c r="G172" s="236" t="s">
        <v>646</v>
      </c>
      <c r="H172" s="237">
        <v>1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0</v>
      </c>
      <c r="V172" s="197">
        <f t="shared" si="23"/>
        <v>0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364</v>
      </c>
      <c r="AT172" s="199" t="s">
        <v>483</v>
      </c>
      <c r="AU172" s="199" t="s">
        <v>90</v>
      </c>
      <c r="AY172" s="19" t="s">
        <v>329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335</v>
      </c>
      <c r="BM172" s="199" t="s">
        <v>8100</v>
      </c>
    </row>
    <row r="173" spans="1:65" s="2" customFormat="1" ht="16.5" customHeight="1">
      <c r="A173" s="37"/>
      <c r="B173" s="153"/>
      <c r="C173" s="233" t="s">
        <v>633</v>
      </c>
      <c r="D173" s="233" t="s">
        <v>483</v>
      </c>
      <c r="E173" s="234" t="s">
        <v>8101</v>
      </c>
      <c r="F173" s="235" t="s">
        <v>8102</v>
      </c>
      <c r="G173" s="236" t="s">
        <v>646</v>
      </c>
      <c r="H173" s="237">
        <v>8</v>
      </c>
      <c r="I173" s="238"/>
      <c r="J173" s="239"/>
      <c r="K173" s="237">
        <f t="shared" si="18"/>
        <v>0</v>
      </c>
      <c r="L173" s="239"/>
      <c r="M173" s="240"/>
      <c r="N173" s="241" t="s">
        <v>1</v>
      </c>
      <c r="O173" s="195" t="s">
        <v>47</v>
      </c>
      <c r="P173" s="196">
        <f t="shared" si="19"/>
        <v>0</v>
      </c>
      <c r="Q173" s="196">
        <f t="shared" si="20"/>
        <v>0</v>
      </c>
      <c r="R173" s="196">
        <f t="shared" si="21"/>
        <v>0</v>
      </c>
      <c r="S173" s="66"/>
      <c r="T173" s="197">
        <f t="shared" si="22"/>
        <v>0</v>
      </c>
      <c r="U173" s="197">
        <v>0</v>
      </c>
      <c r="V173" s="197">
        <f t="shared" si="23"/>
        <v>0</v>
      </c>
      <c r="W173" s="197">
        <v>0</v>
      </c>
      <c r="X173" s="198">
        <f t="shared" si="24"/>
        <v>0</v>
      </c>
      <c r="Y173" s="37"/>
      <c r="Z173" s="37"/>
      <c r="AA173" s="37"/>
      <c r="AB173" s="37"/>
      <c r="AC173" s="37"/>
      <c r="AD173" s="37"/>
      <c r="AE173" s="37"/>
      <c r="AR173" s="199" t="s">
        <v>364</v>
      </c>
      <c r="AT173" s="199" t="s">
        <v>483</v>
      </c>
      <c r="AU173" s="199" t="s">
        <v>90</v>
      </c>
      <c r="AY173" s="19" t="s">
        <v>329</v>
      </c>
      <c r="BE173" s="115">
        <f t="shared" si="25"/>
        <v>0</v>
      </c>
      <c r="BF173" s="115">
        <f t="shared" si="26"/>
        <v>0</v>
      </c>
      <c r="BG173" s="115">
        <f t="shared" si="27"/>
        <v>0</v>
      </c>
      <c r="BH173" s="115">
        <f t="shared" si="28"/>
        <v>0</v>
      </c>
      <c r="BI173" s="115">
        <f t="shared" si="29"/>
        <v>0</v>
      </c>
      <c r="BJ173" s="19" t="s">
        <v>96</v>
      </c>
      <c r="BK173" s="200">
        <f t="shared" si="30"/>
        <v>0</v>
      </c>
      <c r="BL173" s="19" t="s">
        <v>335</v>
      </c>
      <c r="BM173" s="199" t="s">
        <v>887</v>
      </c>
    </row>
    <row r="174" spans="1:65" s="2" customFormat="1" ht="16.5" customHeight="1">
      <c r="A174" s="37"/>
      <c r="B174" s="153"/>
      <c r="C174" s="233" t="s">
        <v>639</v>
      </c>
      <c r="D174" s="233" t="s">
        <v>483</v>
      </c>
      <c r="E174" s="234" t="s">
        <v>8103</v>
      </c>
      <c r="F174" s="235" t="s">
        <v>8104</v>
      </c>
      <c r="G174" s="236" t="s">
        <v>646</v>
      </c>
      <c r="H174" s="237">
        <v>3</v>
      </c>
      <c r="I174" s="238"/>
      <c r="J174" s="239"/>
      <c r="K174" s="237">
        <f t="shared" si="18"/>
        <v>0</v>
      </c>
      <c r="L174" s="239"/>
      <c r="M174" s="240"/>
      <c r="N174" s="241" t="s">
        <v>1</v>
      </c>
      <c r="O174" s="195" t="s">
        <v>47</v>
      </c>
      <c r="P174" s="196">
        <f t="shared" si="19"/>
        <v>0</v>
      </c>
      <c r="Q174" s="196">
        <f t="shared" si="20"/>
        <v>0</v>
      </c>
      <c r="R174" s="196">
        <f t="shared" si="21"/>
        <v>0</v>
      </c>
      <c r="S174" s="66"/>
      <c r="T174" s="197">
        <f t="shared" si="22"/>
        <v>0</v>
      </c>
      <c r="U174" s="197">
        <v>0</v>
      </c>
      <c r="V174" s="197">
        <f t="shared" si="23"/>
        <v>0</v>
      </c>
      <c r="W174" s="197">
        <v>0</v>
      </c>
      <c r="X174" s="198">
        <f t="shared" si="24"/>
        <v>0</v>
      </c>
      <c r="Y174" s="37"/>
      <c r="Z174" s="37"/>
      <c r="AA174" s="37"/>
      <c r="AB174" s="37"/>
      <c r="AC174" s="37"/>
      <c r="AD174" s="37"/>
      <c r="AE174" s="37"/>
      <c r="AR174" s="199" t="s">
        <v>364</v>
      </c>
      <c r="AT174" s="199" t="s">
        <v>483</v>
      </c>
      <c r="AU174" s="199" t="s">
        <v>90</v>
      </c>
      <c r="AY174" s="19" t="s">
        <v>329</v>
      </c>
      <c r="BE174" s="115">
        <f t="shared" si="25"/>
        <v>0</v>
      </c>
      <c r="BF174" s="115">
        <f t="shared" si="26"/>
        <v>0</v>
      </c>
      <c r="BG174" s="115">
        <f t="shared" si="27"/>
        <v>0</v>
      </c>
      <c r="BH174" s="115">
        <f t="shared" si="28"/>
        <v>0</v>
      </c>
      <c r="BI174" s="115">
        <f t="shared" si="29"/>
        <v>0</v>
      </c>
      <c r="BJ174" s="19" t="s">
        <v>96</v>
      </c>
      <c r="BK174" s="200">
        <f t="shared" si="30"/>
        <v>0</v>
      </c>
      <c r="BL174" s="19" t="s">
        <v>335</v>
      </c>
      <c r="BM174" s="199" t="s">
        <v>901</v>
      </c>
    </row>
    <row r="175" spans="1:65" s="2" customFormat="1" ht="16.5" customHeight="1">
      <c r="A175" s="37"/>
      <c r="B175" s="153"/>
      <c r="C175" s="233" t="s">
        <v>643</v>
      </c>
      <c r="D175" s="233" t="s">
        <v>483</v>
      </c>
      <c r="E175" s="234" t="s">
        <v>8105</v>
      </c>
      <c r="F175" s="235" t="s">
        <v>8106</v>
      </c>
      <c r="G175" s="236" t="s">
        <v>8107</v>
      </c>
      <c r="H175" s="237">
        <v>3</v>
      </c>
      <c r="I175" s="238"/>
      <c r="J175" s="239"/>
      <c r="K175" s="237">
        <f t="shared" si="18"/>
        <v>0</v>
      </c>
      <c r="L175" s="239"/>
      <c r="M175" s="240"/>
      <c r="N175" s="241" t="s">
        <v>1</v>
      </c>
      <c r="O175" s="195" t="s">
        <v>47</v>
      </c>
      <c r="P175" s="196">
        <f t="shared" si="19"/>
        <v>0</v>
      </c>
      <c r="Q175" s="196">
        <f t="shared" si="20"/>
        <v>0</v>
      </c>
      <c r="R175" s="196">
        <f t="shared" si="21"/>
        <v>0</v>
      </c>
      <c r="S175" s="66"/>
      <c r="T175" s="197">
        <f t="shared" si="22"/>
        <v>0</v>
      </c>
      <c r="U175" s="197">
        <v>0</v>
      </c>
      <c r="V175" s="197">
        <f t="shared" si="23"/>
        <v>0</v>
      </c>
      <c r="W175" s="197">
        <v>0</v>
      </c>
      <c r="X175" s="198">
        <f t="shared" si="24"/>
        <v>0</v>
      </c>
      <c r="Y175" s="37"/>
      <c r="Z175" s="37"/>
      <c r="AA175" s="37"/>
      <c r="AB175" s="37"/>
      <c r="AC175" s="37"/>
      <c r="AD175" s="37"/>
      <c r="AE175" s="37"/>
      <c r="AR175" s="199" t="s">
        <v>364</v>
      </c>
      <c r="AT175" s="199" t="s">
        <v>483</v>
      </c>
      <c r="AU175" s="199" t="s">
        <v>90</v>
      </c>
      <c r="AY175" s="19" t="s">
        <v>329</v>
      </c>
      <c r="BE175" s="115">
        <f t="shared" si="25"/>
        <v>0</v>
      </c>
      <c r="BF175" s="115">
        <f t="shared" si="26"/>
        <v>0</v>
      </c>
      <c r="BG175" s="115">
        <f t="shared" si="27"/>
        <v>0</v>
      </c>
      <c r="BH175" s="115">
        <f t="shared" si="28"/>
        <v>0</v>
      </c>
      <c r="BI175" s="115">
        <f t="shared" si="29"/>
        <v>0</v>
      </c>
      <c r="BJ175" s="19" t="s">
        <v>96</v>
      </c>
      <c r="BK175" s="200">
        <f t="shared" si="30"/>
        <v>0</v>
      </c>
      <c r="BL175" s="19" t="s">
        <v>335</v>
      </c>
      <c r="BM175" s="199" t="s">
        <v>913</v>
      </c>
    </row>
    <row r="176" spans="1:65" s="2" customFormat="1" ht="55.5" customHeight="1">
      <c r="A176" s="37"/>
      <c r="B176" s="153"/>
      <c r="C176" s="233" t="s">
        <v>648</v>
      </c>
      <c r="D176" s="233" t="s">
        <v>483</v>
      </c>
      <c r="E176" s="234" t="s">
        <v>8108</v>
      </c>
      <c r="F176" s="235" t="s">
        <v>8109</v>
      </c>
      <c r="G176" s="236" t="s">
        <v>8047</v>
      </c>
      <c r="H176" s="237">
        <v>1</v>
      </c>
      <c r="I176" s="238"/>
      <c r="J176" s="239"/>
      <c r="K176" s="237">
        <f t="shared" si="18"/>
        <v>0</v>
      </c>
      <c r="L176" s="239"/>
      <c r="M176" s="240"/>
      <c r="N176" s="241" t="s">
        <v>1</v>
      </c>
      <c r="O176" s="195" t="s">
        <v>47</v>
      </c>
      <c r="P176" s="196">
        <f t="shared" si="19"/>
        <v>0</v>
      </c>
      <c r="Q176" s="196">
        <f t="shared" si="20"/>
        <v>0</v>
      </c>
      <c r="R176" s="196">
        <f t="shared" si="21"/>
        <v>0</v>
      </c>
      <c r="S176" s="66"/>
      <c r="T176" s="197">
        <f t="shared" si="22"/>
        <v>0</v>
      </c>
      <c r="U176" s="197">
        <v>0</v>
      </c>
      <c r="V176" s="197">
        <f t="shared" si="23"/>
        <v>0</v>
      </c>
      <c r="W176" s="197">
        <v>0</v>
      </c>
      <c r="X176" s="198">
        <f t="shared" si="24"/>
        <v>0</v>
      </c>
      <c r="Y176" s="37"/>
      <c r="Z176" s="37"/>
      <c r="AA176" s="37"/>
      <c r="AB176" s="37"/>
      <c r="AC176" s="37"/>
      <c r="AD176" s="37"/>
      <c r="AE176" s="37"/>
      <c r="AR176" s="199" t="s">
        <v>364</v>
      </c>
      <c r="AT176" s="199" t="s">
        <v>483</v>
      </c>
      <c r="AU176" s="199" t="s">
        <v>90</v>
      </c>
      <c r="AY176" s="19" t="s">
        <v>329</v>
      </c>
      <c r="BE176" s="115">
        <f t="shared" si="25"/>
        <v>0</v>
      </c>
      <c r="BF176" s="115">
        <f t="shared" si="26"/>
        <v>0</v>
      </c>
      <c r="BG176" s="115">
        <f t="shared" si="27"/>
        <v>0</v>
      </c>
      <c r="BH176" s="115">
        <f t="shared" si="28"/>
        <v>0</v>
      </c>
      <c r="BI176" s="115">
        <f t="shared" si="29"/>
        <v>0</v>
      </c>
      <c r="BJ176" s="19" t="s">
        <v>96</v>
      </c>
      <c r="BK176" s="200">
        <f t="shared" si="30"/>
        <v>0</v>
      </c>
      <c r="BL176" s="19" t="s">
        <v>335</v>
      </c>
      <c r="BM176" s="199" t="s">
        <v>922</v>
      </c>
    </row>
    <row r="177" spans="1:65" s="2" customFormat="1" ht="78" customHeight="1">
      <c r="A177" s="37"/>
      <c r="B177" s="153"/>
      <c r="C177" s="233" t="s">
        <v>652</v>
      </c>
      <c r="D177" s="233" t="s">
        <v>483</v>
      </c>
      <c r="E177" s="234" t="s">
        <v>8110</v>
      </c>
      <c r="F177" s="235" t="s">
        <v>8111</v>
      </c>
      <c r="G177" s="236" t="s">
        <v>8047</v>
      </c>
      <c r="H177" s="237">
        <v>1</v>
      </c>
      <c r="I177" s="238"/>
      <c r="J177" s="239"/>
      <c r="K177" s="237">
        <f t="shared" si="18"/>
        <v>0</v>
      </c>
      <c r="L177" s="239"/>
      <c r="M177" s="240"/>
      <c r="N177" s="241" t="s">
        <v>1</v>
      </c>
      <c r="O177" s="195" t="s">
        <v>47</v>
      </c>
      <c r="P177" s="196">
        <f t="shared" si="19"/>
        <v>0</v>
      </c>
      <c r="Q177" s="196">
        <f t="shared" si="20"/>
        <v>0</v>
      </c>
      <c r="R177" s="196">
        <f t="shared" si="21"/>
        <v>0</v>
      </c>
      <c r="S177" s="66"/>
      <c r="T177" s="197">
        <f t="shared" si="22"/>
        <v>0</v>
      </c>
      <c r="U177" s="197">
        <v>0</v>
      </c>
      <c r="V177" s="197">
        <f t="shared" si="23"/>
        <v>0</v>
      </c>
      <c r="W177" s="197">
        <v>0</v>
      </c>
      <c r="X177" s="198">
        <f t="shared" si="24"/>
        <v>0</v>
      </c>
      <c r="Y177" s="37"/>
      <c r="Z177" s="37"/>
      <c r="AA177" s="37"/>
      <c r="AB177" s="37"/>
      <c r="AC177" s="37"/>
      <c r="AD177" s="37"/>
      <c r="AE177" s="37"/>
      <c r="AR177" s="199" t="s">
        <v>364</v>
      </c>
      <c r="AT177" s="199" t="s">
        <v>483</v>
      </c>
      <c r="AU177" s="199" t="s">
        <v>90</v>
      </c>
      <c r="AY177" s="19" t="s">
        <v>329</v>
      </c>
      <c r="BE177" s="115">
        <f t="shared" si="25"/>
        <v>0</v>
      </c>
      <c r="BF177" s="115">
        <f t="shared" si="26"/>
        <v>0</v>
      </c>
      <c r="BG177" s="115">
        <f t="shared" si="27"/>
        <v>0</v>
      </c>
      <c r="BH177" s="115">
        <f t="shared" si="28"/>
        <v>0</v>
      </c>
      <c r="BI177" s="115">
        <f t="shared" si="29"/>
        <v>0</v>
      </c>
      <c r="BJ177" s="19" t="s">
        <v>96</v>
      </c>
      <c r="BK177" s="200">
        <f t="shared" si="30"/>
        <v>0</v>
      </c>
      <c r="BL177" s="19" t="s">
        <v>335</v>
      </c>
      <c r="BM177" s="199" t="s">
        <v>940</v>
      </c>
    </row>
    <row r="178" spans="1:65" s="2" customFormat="1" ht="78" customHeight="1">
      <c r="A178" s="37"/>
      <c r="B178" s="153"/>
      <c r="C178" s="233" t="s">
        <v>659</v>
      </c>
      <c r="D178" s="233" t="s">
        <v>483</v>
      </c>
      <c r="E178" s="234" t="s">
        <v>8112</v>
      </c>
      <c r="F178" s="235" t="s">
        <v>8113</v>
      </c>
      <c r="G178" s="236" t="s">
        <v>8047</v>
      </c>
      <c r="H178" s="237">
        <v>1</v>
      </c>
      <c r="I178" s="238"/>
      <c r="J178" s="239"/>
      <c r="K178" s="237">
        <f t="shared" si="18"/>
        <v>0</v>
      </c>
      <c r="L178" s="239"/>
      <c r="M178" s="240"/>
      <c r="N178" s="241" t="s">
        <v>1</v>
      </c>
      <c r="O178" s="195" t="s">
        <v>47</v>
      </c>
      <c r="P178" s="196">
        <f t="shared" si="19"/>
        <v>0</v>
      </c>
      <c r="Q178" s="196">
        <f t="shared" si="20"/>
        <v>0</v>
      </c>
      <c r="R178" s="196">
        <f t="shared" si="21"/>
        <v>0</v>
      </c>
      <c r="S178" s="66"/>
      <c r="T178" s="197">
        <f t="shared" si="22"/>
        <v>0</v>
      </c>
      <c r="U178" s="197">
        <v>0</v>
      </c>
      <c r="V178" s="197">
        <f t="shared" si="23"/>
        <v>0</v>
      </c>
      <c r="W178" s="197">
        <v>0</v>
      </c>
      <c r="X178" s="198">
        <f t="shared" si="24"/>
        <v>0</v>
      </c>
      <c r="Y178" s="37"/>
      <c r="Z178" s="37"/>
      <c r="AA178" s="37"/>
      <c r="AB178" s="37"/>
      <c r="AC178" s="37"/>
      <c r="AD178" s="37"/>
      <c r="AE178" s="37"/>
      <c r="AR178" s="199" t="s">
        <v>364</v>
      </c>
      <c r="AT178" s="199" t="s">
        <v>483</v>
      </c>
      <c r="AU178" s="199" t="s">
        <v>90</v>
      </c>
      <c r="AY178" s="19" t="s">
        <v>329</v>
      </c>
      <c r="BE178" s="115">
        <f t="shared" si="25"/>
        <v>0</v>
      </c>
      <c r="BF178" s="115">
        <f t="shared" si="26"/>
        <v>0</v>
      </c>
      <c r="BG178" s="115">
        <f t="shared" si="27"/>
        <v>0</v>
      </c>
      <c r="BH178" s="115">
        <f t="shared" si="28"/>
        <v>0</v>
      </c>
      <c r="BI178" s="115">
        <f t="shared" si="29"/>
        <v>0</v>
      </c>
      <c r="BJ178" s="19" t="s">
        <v>96</v>
      </c>
      <c r="BK178" s="200">
        <f t="shared" si="30"/>
        <v>0</v>
      </c>
      <c r="BL178" s="19" t="s">
        <v>335</v>
      </c>
      <c r="BM178" s="199" t="s">
        <v>948</v>
      </c>
    </row>
    <row r="179" spans="1:65" s="2" customFormat="1" ht="76.349999999999994" customHeight="1">
      <c r="A179" s="37"/>
      <c r="B179" s="153"/>
      <c r="C179" s="233" t="s">
        <v>665</v>
      </c>
      <c r="D179" s="233" t="s">
        <v>483</v>
      </c>
      <c r="E179" s="234" t="s">
        <v>8114</v>
      </c>
      <c r="F179" s="235" t="s">
        <v>8115</v>
      </c>
      <c r="G179" s="236" t="s">
        <v>8047</v>
      </c>
      <c r="H179" s="237">
        <v>1</v>
      </c>
      <c r="I179" s="238"/>
      <c r="J179" s="239"/>
      <c r="K179" s="237">
        <f t="shared" si="18"/>
        <v>0</v>
      </c>
      <c r="L179" s="239"/>
      <c r="M179" s="240"/>
      <c r="N179" s="241" t="s">
        <v>1</v>
      </c>
      <c r="O179" s="195" t="s">
        <v>47</v>
      </c>
      <c r="P179" s="196">
        <f t="shared" si="19"/>
        <v>0</v>
      </c>
      <c r="Q179" s="196">
        <f t="shared" si="20"/>
        <v>0</v>
      </c>
      <c r="R179" s="196">
        <f t="shared" si="21"/>
        <v>0</v>
      </c>
      <c r="S179" s="66"/>
      <c r="T179" s="197">
        <f t="shared" si="22"/>
        <v>0</v>
      </c>
      <c r="U179" s="197">
        <v>0</v>
      </c>
      <c r="V179" s="197">
        <f t="shared" si="23"/>
        <v>0</v>
      </c>
      <c r="W179" s="197">
        <v>0</v>
      </c>
      <c r="X179" s="198">
        <f t="shared" si="24"/>
        <v>0</v>
      </c>
      <c r="Y179" s="37"/>
      <c r="Z179" s="37"/>
      <c r="AA179" s="37"/>
      <c r="AB179" s="37"/>
      <c r="AC179" s="37"/>
      <c r="AD179" s="37"/>
      <c r="AE179" s="37"/>
      <c r="AR179" s="199" t="s">
        <v>364</v>
      </c>
      <c r="AT179" s="199" t="s">
        <v>483</v>
      </c>
      <c r="AU179" s="199" t="s">
        <v>90</v>
      </c>
      <c r="AY179" s="19" t="s">
        <v>329</v>
      </c>
      <c r="BE179" s="115">
        <f t="shared" si="25"/>
        <v>0</v>
      </c>
      <c r="BF179" s="115">
        <f t="shared" si="26"/>
        <v>0</v>
      </c>
      <c r="BG179" s="115">
        <f t="shared" si="27"/>
        <v>0</v>
      </c>
      <c r="BH179" s="115">
        <f t="shared" si="28"/>
        <v>0</v>
      </c>
      <c r="BI179" s="115">
        <f t="shared" si="29"/>
        <v>0</v>
      </c>
      <c r="BJ179" s="19" t="s">
        <v>96</v>
      </c>
      <c r="BK179" s="200">
        <f t="shared" si="30"/>
        <v>0</v>
      </c>
      <c r="BL179" s="19" t="s">
        <v>335</v>
      </c>
      <c r="BM179" s="199" t="s">
        <v>974</v>
      </c>
    </row>
    <row r="180" spans="1:65" s="2" customFormat="1" ht="55.5" customHeight="1">
      <c r="A180" s="37"/>
      <c r="B180" s="153"/>
      <c r="C180" s="233" t="s">
        <v>671</v>
      </c>
      <c r="D180" s="233" t="s">
        <v>483</v>
      </c>
      <c r="E180" s="234" t="s">
        <v>8116</v>
      </c>
      <c r="F180" s="235" t="s">
        <v>8117</v>
      </c>
      <c r="G180" s="236" t="s">
        <v>8047</v>
      </c>
      <c r="H180" s="237">
        <v>1</v>
      </c>
      <c r="I180" s="238"/>
      <c r="J180" s="239"/>
      <c r="K180" s="237">
        <f t="shared" si="18"/>
        <v>0</v>
      </c>
      <c r="L180" s="239"/>
      <c r="M180" s="240"/>
      <c r="N180" s="241" t="s">
        <v>1</v>
      </c>
      <c r="O180" s="195" t="s">
        <v>47</v>
      </c>
      <c r="P180" s="196">
        <f t="shared" si="19"/>
        <v>0</v>
      </c>
      <c r="Q180" s="196">
        <f t="shared" si="20"/>
        <v>0</v>
      </c>
      <c r="R180" s="196">
        <f t="shared" si="21"/>
        <v>0</v>
      </c>
      <c r="S180" s="66"/>
      <c r="T180" s="197">
        <f t="shared" si="22"/>
        <v>0</v>
      </c>
      <c r="U180" s="197">
        <v>0</v>
      </c>
      <c r="V180" s="197">
        <f t="shared" si="23"/>
        <v>0</v>
      </c>
      <c r="W180" s="197">
        <v>0</v>
      </c>
      <c r="X180" s="198">
        <f t="shared" si="24"/>
        <v>0</v>
      </c>
      <c r="Y180" s="37"/>
      <c r="Z180" s="37"/>
      <c r="AA180" s="37"/>
      <c r="AB180" s="37"/>
      <c r="AC180" s="37"/>
      <c r="AD180" s="37"/>
      <c r="AE180" s="37"/>
      <c r="AR180" s="199" t="s">
        <v>364</v>
      </c>
      <c r="AT180" s="199" t="s">
        <v>483</v>
      </c>
      <c r="AU180" s="199" t="s">
        <v>90</v>
      </c>
      <c r="AY180" s="19" t="s">
        <v>329</v>
      </c>
      <c r="BE180" s="115">
        <f t="shared" si="25"/>
        <v>0</v>
      </c>
      <c r="BF180" s="115">
        <f t="shared" si="26"/>
        <v>0</v>
      </c>
      <c r="BG180" s="115">
        <f t="shared" si="27"/>
        <v>0</v>
      </c>
      <c r="BH180" s="115">
        <f t="shared" si="28"/>
        <v>0</v>
      </c>
      <c r="BI180" s="115">
        <f t="shared" si="29"/>
        <v>0</v>
      </c>
      <c r="BJ180" s="19" t="s">
        <v>96</v>
      </c>
      <c r="BK180" s="200">
        <f t="shared" si="30"/>
        <v>0</v>
      </c>
      <c r="BL180" s="19" t="s">
        <v>335</v>
      </c>
      <c r="BM180" s="199" t="s">
        <v>986</v>
      </c>
    </row>
    <row r="181" spans="1:65" s="2" customFormat="1" ht="76.349999999999994" customHeight="1">
      <c r="A181" s="37"/>
      <c r="B181" s="153"/>
      <c r="C181" s="233" t="s">
        <v>685</v>
      </c>
      <c r="D181" s="233" t="s">
        <v>483</v>
      </c>
      <c r="E181" s="234" t="s">
        <v>8118</v>
      </c>
      <c r="F181" s="235" t="s">
        <v>8119</v>
      </c>
      <c r="G181" s="236" t="s">
        <v>8047</v>
      </c>
      <c r="H181" s="237">
        <v>1</v>
      </c>
      <c r="I181" s="238"/>
      <c r="J181" s="239"/>
      <c r="K181" s="237">
        <f t="shared" si="18"/>
        <v>0</v>
      </c>
      <c r="L181" s="239"/>
      <c r="M181" s="240"/>
      <c r="N181" s="241" t="s">
        <v>1</v>
      </c>
      <c r="O181" s="195" t="s">
        <v>47</v>
      </c>
      <c r="P181" s="196">
        <f t="shared" si="19"/>
        <v>0</v>
      </c>
      <c r="Q181" s="196">
        <f t="shared" si="20"/>
        <v>0</v>
      </c>
      <c r="R181" s="196">
        <f t="shared" si="21"/>
        <v>0</v>
      </c>
      <c r="S181" s="66"/>
      <c r="T181" s="197">
        <f t="shared" si="22"/>
        <v>0</v>
      </c>
      <c r="U181" s="197">
        <v>0</v>
      </c>
      <c r="V181" s="197">
        <f t="shared" si="23"/>
        <v>0</v>
      </c>
      <c r="W181" s="197">
        <v>0</v>
      </c>
      <c r="X181" s="198">
        <f t="shared" si="24"/>
        <v>0</v>
      </c>
      <c r="Y181" s="37"/>
      <c r="Z181" s="37"/>
      <c r="AA181" s="37"/>
      <c r="AB181" s="37"/>
      <c r="AC181" s="37"/>
      <c r="AD181" s="37"/>
      <c r="AE181" s="37"/>
      <c r="AR181" s="199" t="s">
        <v>364</v>
      </c>
      <c r="AT181" s="199" t="s">
        <v>483</v>
      </c>
      <c r="AU181" s="199" t="s">
        <v>90</v>
      </c>
      <c r="AY181" s="19" t="s">
        <v>329</v>
      </c>
      <c r="BE181" s="115">
        <f t="shared" si="25"/>
        <v>0</v>
      </c>
      <c r="BF181" s="115">
        <f t="shared" si="26"/>
        <v>0</v>
      </c>
      <c r="BG181" s="115">
        <f t="shared" si="27"/>
        <v>0</v>
      </c>
      <c r="BH181" s="115">
        <f t="shared" si="28"/>
        <v>0</v>
      </c>
      <c r="BI181" s="115">
        <f t="shared" si="29"/>
        <v>0</v>
      </c>
      <c r="BJ181" s="19" t="s">
        <v>96</v>
      </c>
      <c r="BK181" s="200">
        <f t="shared" si="30"/>
        <v>0</v>
      </c>
      <c r="BL181" s="19" t="s">
        <v>335</v>
      </c>
      <c r="BM181" s="199" t="s">
        <v>1008</v>
      </c>
    </row>
    <row r="182" spans="1:65" s="2" customFormat="1" ht="44.25" customHeight="1">
      <c r="A182" s="37"/>
      <c r="B182" s="153"/>
      <c r="C182" s="233" t="s">
        <v>689</v>
      </c>
      <c r="D182" s="233" t="s">
        <v>483</v>
      </c>
      <c r="E182" s="234" t="s">
        <v>8120</v>
      </c>
      <c r="F182" s="235" t="s">
        <v>8121</v>
      </c>
      <c r="G182" s="236" t="s">
        <v>8047</v>
      </c>
      <c r="H182" s="237">
        <v>1</v>
      </c>
      <c r="I182" s="238"/>
      <c r="J182" s="239"/>
      <c r="K182" s="237">
        <f t="shared" si="18"/>
        <v>0</v>
      </c>
      <c r="L182" s="239"/>
      <c r="M182" s="240"/>
      <c r="N182" s="241" t="s">
        <v>1</v>
      </c>
      <c r="O182" s="195" t="s">
        <v>47</v>
      </c>
      <c r="P182" s="196">
        <f t="shared" si="19"/>
        <v>0</v>
      </c>
      <c r="Q182" s="196">
        <f t="shared" si="20"/>
        <v>0</v>
      </c>
      <c r="R182" s="196">
        <f t="shared" si="21"/>
        <v>0</v>
      </c>
      <c r="S182" s="66"/>
      <c r="T182" s="197">
        <f t="shared" si="22"/>
        <v>0</v>
      </c>
      <c r="U182" s="197">
        <v>0</v>
      </c>
      <c r="V182" s="197">
        <f t="shared" si="23"/>
        <v>0</v>
      </c>
      <c r="W182" s="197">
        <v>0</v>
      </c>
      <c r="X182" s="198">
        <f t="shared" si="24"/>
        <v>0</v>
      </c>
      <c r="Y182" s="37"/>
      <c r="Z182" s="37"/>
      <c r="AA182" s="37"/>
      <c r="AB182" s="37"/>
      <c r="AC182" s="37"/>
      <c r="AD182" s="37"/>
      <c r="AE182" s="37"/>
      <c r="AR182" s="199" t="s">
        <v>364</v>
      </c>
      <c r="AT182" s="199" t="s">
        <v>483</v>
      </c>
      <c r="AU182" s="199" t="s">
        <v>90</v>
      </c>
      <c r="AY182" s="19" t="s">
        <v>329</v>
      </c>
      <c r="BE182" s="115">
        <f t="shared" si="25"/>
        <v>0</v>
      </c>
      <c r="BF182" s="115">
        <f t="shared" si="26"/>
        <v>0</v>
      </c>
      <c r="BG182" s="115">
        <f t="shared" si="27"/>
        <v>0</v>
      </c>
      <c r="BH182" s="115">
        <f t="shared" si="28"/>
        <v>0</v>
      </c>
      <c r="BI182" s="115">
        <f t="shared" si="29"/>
        <v>0</v>
      </c>
      <c r="BJ182" s="19" t="s">
        <v>96</v>
      </c>
      <c r="BK182" s="200">
        <f t="shared" si="30"/>
        <v>0</v>
      </c>
      <c r="BL182" s="19" t="s">
        <v>335</v>
      </c>
      <c r="BM182" s="199" t="s">
        <v>1018</v>
      </c>
    </row>
    <row r="183" spans="1:65" s="2" customFormat="1" ht="37.9" customHeight="1">
      <c r="A183" s="37"/>
      <c r="B183" s="153"/>
      <c r="C183" s="233" t="s">
        <v>695</v>
      </c>
      <c r="D183" s="233" t="s">
        <v>483</v>
      </c>
      <c r="E183" s="234" t="s">
        <v>8122</v>
      </c>
      <c r="F183" s="235" t="s">
        <v>8055</v>
      </c>
      <c r="G183" s="236" t="s">
        <v>8056</v>
      </c>
      <c r="H183" s="237">
        <v>50</v>
      </c>
      <c r="I183" s="238"/>
      <c r="J183" s="239"/>
      <c r="K183" s="237">
        <f t="shared" si="18"/>
        <v>0</v>
      </c>
      <c r="L183" s="239"/>
      <c r="M183" s="240"/>
      <c r="N183" s="241" t="s">
        <v>1</v>
      </c>
      <c r="O183" s="195" t="s">
        <v>47</v>
      </c>
      <c r="P183" s="196">
        <f t="shared" si="19"/>
        <v>0</v>
      </c>
      <c r="Q183" s="196">
        <f t="shared" si="20"/>
        <v>0</v>
      </c>
      <c r="R183" s="196">
        <f t="shared" si="21"/>
        <v>0</v>
      </c>
      <c r="S183" s="66"/>
      <c r="T183" s="197">
        <f t="shared" si="22"/>
        <v>0</v>
      </c>
      <c r="U183" s="197">
        <v>0</v>
      </c>
      <c r="V183" s="197">
        <f t="shared" si="23"/>
        <v>0</v>
      </c>
      <c r="W183" s="197">
        <v>0</v>
      </c>
      <c r="X183" s="198">
        <f t="shared" si="24"/>
        <v>0</v>
      </c>
      <c r="Y183" s="37"/>
      <c r="Z183" s="37"/>
      <c r="AA183" s="37"/>
      <c r="AB183" s="37"/>
      <c r="AC183" s="37"/>
      <c r="AD183" s="37"/>
      <c r="AE183" s="37"/>
      <c r="AR183" s="199" t="s">
        <v>364</v>
      </c>
      <c r="AT183" s="199" t="s">
        <v>483</v>
      </c>
      <c r="AU183" s="199" t="s">
        <v>90</v>
      </c>
      <c r="AY183" s="19" t="s">
        <v>329</v>
      </c>
      <c r="BE183" s="115">
        <f t="shared" si="25"/>
        <v>0</v>
      </c>
      <c r="BF183" s="115">
        <f t="shared" si="26"/>
        <v>0</v>
      </c>
      <c r="BG183" s="115">
        <f t="shared" si="27"/>
        <v>0</v>
      </c>
      <c r="BH183" s="115">
        <f t="shared" si="28"/>
        <v>0</v>
      </c>
      <c r="BI183" s="115">
        <f t="shared" si="29"/>
        <v>0</v>
      </c>
      <c r="BJ183" s="19" t="s">
        <v>96</v>
      </c>
      <c r="BK183" s="200">
        <f t="shared" si="30"/>
        <v>0</v>
      </c>
      <c r="BL183" s="19" t="s">
        <v>335</v>
      </c>
      <c r="BM183" s="199" t="s">
        <v>1031</v>
      </c>
    </row>
    <row r="184" spans="1:65" s="2" customFormat="1" ht="37.9" customHeight="1">
      <c r="A184" s="37"/>
      <c r="B184" s="153"/>
      <c r="C184" s="233" t="s">
        <v>701</v>
      </c>
      <c r="D184" s="233" t="s">
        <v>483</v>
      </c>
      <c r="E184" s="234" t="s">
        <v>8123</v>
      </c>
      <c r="F184" s="235" t="s">
        <v>8058</v>
      </c>
      <c r="G184" s="236" t="s">
        <v>8056</v>
      </c>
      <c r="H184" s="237">
        <v>66</v>
      </c>
      <c r="I184" s="238"/>
      <c r="J184" s="239"/>
      <c r="K184" s="237">
        <f t="shared" si="18"/>
        <v>0</v>
      </c>
      <c r="L184" s="239"/>
      <c r="M184" s="240"/>
      <c r="N184" s="241" t="s">
        <v>1</v>
      </c>
      <c r="O184" s="195" t="s">
        <v>47</v>
      </c>
      <c r="P184" s="196">
        <f t="shared" si="19"/>
        <v>0</v>
      </c>
      <c r="Q184" s="196">
        <f t="shared" si="20"/>
        <v>0</v>
      </c>
      <c r="R184" s="196">
        <f t="shared" si="21"/>
        <v>0</v>
      </c>
      <c r="S184" s="66"/>
      <c r="T184" s="197">
        <f t="shared" si="22"/>
        <v>0</v>
      </c>
      <c r="U184" s="197">
        <v>0</v>
      </c>
      <c r="V184" s="197">
        <f t="shared" si="23"/>
        <v>0</v>
      </c>
      <c r="W184" s="197">
        <v>0</v>
      </c>
      <c r="X184" s="198">
        <f t="shared" si="24"/>
        <v>0</v>
      </c>
      <c r="Y184" s="37"/>
      <c r="Z184" s="37"/>
      <c r="AA184" s="37"/>
      <c r="AB184" s="37"/>
      <c r="AC184" s="37"/>
      <c r="AD184" s="37"/>
      <c r="AE184" s="37"/>
      <c r="AR184" s="199" t="s">
        <v>364</v>
      </c>
      <c r="AT184" s="199" t="s">
        <v>483</v>
      </c>
      <c r="AU184" s="199" t="s">
        <v>90</v>
      </c>
      <c r="AY184" s="19" t="s">
        <v>329</v>
      </c>
      <c r="BE184" s="115">
        <f t="shared" si="25"/>
        <v>0</v>
      </c>
      <c r="BF184" s="115">
        <f t="shared" si="26"/>
        <v>0</v>
      </c>
      <c r="BG184" s="115">
        <f t="shared" si="27"/>
        <v>0</v>
      </c>
      <c r="BH184" s="115">
        <f t="shared" si="28"/>
        <v>0</v>
      </c>
      <c r="BI184" s="115">
        <f t="shared" si="29"/>
        <v>0</v>
      </c>
      <c r="BJ184" s="19" t="s">
        <v>96</v>
      </c>
      <c r="BK184" s="200">
        <f t="shared" si="30"/>
        <v>0</v>
      </c>
      <c r="BL184" s="19" t="s">
        <v>335</v>
      </c>
      <c r="BM184" s="199" t="s">
        <v>1041</v>
      </c>
    </row>
    <row r="185" spans="1:65" s="2" customFormat="1" ht="62.65" customHeight="1">
      <c r="A185" s="37"/>
      <c r="B185" s="153"/>
      <c r="C185" s="233" t="s">
        <v>704</v>
      </c>
      <c r="D185" s="233" t="s">
        <v>483</v>
      </c>
      <c r="E185" s="234" t="s">
        <v>8124</v>
      </c>
      <c r="F185" s="235" t="s">
        <v>8060</v>
      </c>
      <c r="G185" s="236" t="s">
        <v>8056</v>
      </c>
      <c r="H185" s="237">
        <v>20</v>
      </c>
      <c r="I185" s="238"/>
      <c r="J185" s="239"/>
      <c r="K185" s="237">
        <f t="shared" si="18"/>
        <v>0</v>
      </c>
      <c r="L185" s="239"/>
      <c r="M185" s="240"/>
      <c r="N185" s="241" t="s">
        <v>1</v>
      </c>
      <c r="O185" s="195" t="s">
        <v>47</v>
      </c>
      <c r="P185" s="196">
        <f t="shared" si="19"/>
        <v>0</v>
      </c>
      <c r="Q185" s="196">
        <f t="shared" si="20"/>
        <v>0</v>
      </c>
      <c r="R185" s="196">
        <f t="shared" si="21"/>
        <v>0</v>
      </c>
      <c r="S185" s="66"/>
      <c r="T185" s="197">
        <f t="shared" si="22"/>
        <v>0</v>
      </c>
      <c r="U185" s="197">
        <v>0</v>
      </c>
      <c r="V185" s="197">
        <f t="shared" si="23"/>
        <v>0</v>
      </c>
      <c r="W185" s="197">
        <v>0</v>
      </c>
      <c r="X185" s="198">
        <f t="shared" si="24"/>
        <v>0</v>
      </c>
      <c r="Y185" s="37"/>
      <c r="Z185" s="37"/>
      <c r="AA185" s="37"/>
      <c r="AB185" s="37"/>
      <c r="AC185" s="37"/>
      <c r="AD185" s="37"/>
      <c r="AE185" s="37"/>
      <c r="AR185" s="199" t="s">
        <v>364</v>
      </c>
      <c r="AT185" s="199" t="s">
        <v>483</v>
      </c>
      <c r="AU185" s="199" t="s">
        <v>90</v>
      </c>
      <c r="AY185" s="19" t="s">
        <v>329</v>
      </c>
      <c r="BE185" s="115">
        <f t="shared" si="25"/>
        <v>0</v>
      </c>
      <c r="BF185" s="115">
        <f t="shared" si="26"/>
        <v>0</v>
      </c>
      <c r="BG185" s="115">
        <f t="shared" si="27"/>
        <v>0</v>
      </c>
      <c r="BH185" s="115">
        <f t="shared" si="28"/>
        <v>0</v>
      </c>
      <c r="BI185" s="115">
        <f t="shared" si="29"/>
        <v>0</v>
      </c>
      <c r="BJ185" s="19" t="s">
        <v>96</v>
      </c>
      <c r="BK185" s="200">
        <f t="shared" si="30"/>
        <v>0</v>
      </c>
      <c r="BL185" s="19" t="s">
        <v>335</v>
      </c>
      <c r="BM185" s="199" t="s">
        <v>1092</v>
      </c>
    </row>
    <row r="186" spans="1:65" s="12" customFormat="1" ht="25.9" customHeight="1">
      <c r="B186" s="173"/>
      <c r="D186" s="174" t="s">
        <v>82</v>
      </c>
      <c r="E186" s="175" t="s">
        <v>8125</v>
      </c>
      <c r="F186" s="175" t="s">
        <v>8126</v>
      </c>
      <c r="I186" s="176"/>
      <c r="J186" s="176"/>
      <c r="K186" s="177">
        <f>BK186</f>
        <v>0</v>
      </c>
      <c r="M186" s="173"/>
      <c r="N186" s="178"/>
      <c r="O186" s="179"/>
      <c r="P186" s="179"/>
      <c r="Q186" s="180">
        <f>SUM(Q187:Q225)</f>
        <v>0</v>
      </c>
      <c r="R186" s="180">
        <f>SUM(R187:R225)</f>
        <v>0</v>
      </c>
      <c r="S186" s="179"/>
      <c r="T186" s="181">
        <f>SUM(T187:T225)</f>
        <v>0</v>
      </c>
      <c r="U186" s="179"/>
      <c r="V186" s="181">
        <f>SUM(V187:V225)</f>
        <v>0</v>
      </c>
      <c r="W186" s="179"/>
      <c r="X186" s="182">
        <f>SUM(X187:X225)</f>
        <v>0</v>
      </c>
      <c r="AR186" s="174" t="s">
        <v>90</v>
      </c>
      <c r="AT186" s="183" t="s">
        <v>82</v>
      </c>
      <c r="AU186" s="183" t="s">
        <v>83</v>
      </c>
      <c r="AY186" s="174" t="s">
        <v>329</v>
      </c>
      <c r="BK186" s="184">
        <f>SUM(BK187:BK225)</f>
        <v>0</v>
      </c>
    </row>
    <row r="187" spans="1:65" s="2" customFormat="1" ht="16.5" customHeight="1">
      <c r="A187" s="37"/>
      <c r="B187" s="153"/>
      <c r="C187" s="187" t="s">
        <v>713</v>
      </c>
      <c r="D187" s="187" t="s">
        <v>331</v>
      </c>
      <c r="E187" s="188" t="s">
        <v>8127</v>
      </c>
      <c r="F187" s="189" t="s">
        <v>8128</v>
      </c>
      <c r="G187" s="190" t="s">
        <v>1460</v>
      </c>
      <c r="H187" s="191">
        <v>1</v>
      </c>
      <c r="I187" s="192"/>
      <c r="J187" s="192"/>
      <c r="K187" s="191">
        <f t="shared" ref="K187:K225" si="31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225" si="32">I187+J187</f>
        <v>0</v>
      </c>
      <c r="Q187" s="196">
        <f t="shared" ref="Q187:Q225" si="33">ROUND(I187*H187,3)</f>
        <v>0</v>
      </c>
      <c r="R187" s="196">
        <f t="shared" ref="R187:R225" si="34">ROUND(J187*H187,3)</f>
        <v>0</v>
      </c>
      <c r="S187" s="66"/>
      <c r="T187" s="197">
        <f t="shared" ref="T187:T225" si="35">S187*H187</f>
        <v>0</v>
      </c>
      <c r="U187" s="197">
        <v>0</v>
      </c>
      <c r="V187" s="197">
        <f t="shared" ref="V187:V225" si="36">U187*H187</f>
        <v>0</v>
      </c>
      <c r="W187" s="197">
        <v>0</v>
      </c>
      <c r="X187" s="198">
        <f t="shared" ref="X187:X225" si="37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335</v>
      </c>
      <c r="AT187" s="199" t="s">
        <v>331</v>
      </c>
      <c r="AU187" s="199" t="s">
        <v>90</v>
      </c>
      <c r="AY187" s="19" t="s">
        <v>329</v>
      </c>
      <c r="BE187" s="115">
        <f t="shared" ref="BE187:BE225" si="38">IF(O187="základná",K187,0)</f>
        <v>0</v>
      </c>
      <c r="BF187" s="115">
        <f t="shared" ref="BF187:BF225" si="39">IF(O187="znížená",K187,0)</f>
        <v>0</v>
      </c>
      <c r="BG187" s="115">
        <f t="shared" ref="BG187:BG225" si="40">IF(O187="zákl. prenesená",K187,0)</f>
        <v>0</v>
      </c>
      <c r="BH187" s="115">
        <f t="shared" ref="BH187:BH225" si="41">IF(O187="zníž. prenesená",K187,0)</f>
        <v>0</v>
      </c>
      <c r="BI187" s="115">
        <f t="shared" ref="BI187:BI225" si="42">IF(O187="nulová",K187,0)</f>
        <v>0</v>
      </c>
      <c r="BJ187" s="19" t="s">
        <v>96</v>
      </c>
      <c r="BK187" s="200">
        <f t="shared" ref="BK187:BK225" si="43">ROUND(P187*H187,3)</f>
        <v>0</v>
      </c>
      <c r="BL187" s="19" t="s">
        <v>335</v>
      </c>
      <c r="BM187" s="199" t="s">
        <v>8129</v>
      </c>
    </row>
    <row r="188" spans="1:65" s="2" customFormat="1" ht="44.25" customHeight="1">
      <c r="A188" s="37"/>
      <c r="B188" s="153"/>
      <c r="C188" s="233" t="s">
        <v>722</v>
      </c>
      <c r="D188" s="233" t="s">
        <v>483</v>
      </c>
      <c r="E188" s="234" t="s">
        <v>8130</v>
      </c>
      <c r="F188" s="235" t="s">
        <v>8131</v>
      </c>
      <c r="G188" s="236" t="s">
        <v>1460</v>
      </c>
      <c r="H188" s="237">
        <v>1</v>
      </c>
      <c r="I188" s="238"/>
      <c r="J188" s="239"/>
      <c r="K188" s="237">
        <f t="shared" si="31"/>
        <v>0</v>
      </c>
      <c r="L188" s="239"/>
      <c r="M188" s="240"/>
      <c r="N188" s="241" t="s">
        <v>1</v>
      </c>
      <c r="O188" s="195" t="s">
        <v>47</v>
      </c>
      <c r="P188" s="196">
        <f t="shared" si="32"/>
        <v>0</v>
      </c>
      <c r="Q188" s="196">
        <f t="shared" si="33"/>
        <v>0</v>
      </c>
      <c r="R188" s="196">
        <f t="shared" si="34"/>
        <v>0</v>
      </c>
      <c r="S188" s="66"/>
      <c r="T188" s="197">
        <f t="shared" si="35"/>
        <v>0</v>
      </c>
      <c r="U188" s="197">
        <v>0</v>
      </c>
      <c r="V188" s="197">
        <f t="shared" si="36"/>
        <v>0</v>
      </c>
      <c r="W188" s="197">
        <v>0</v>
      </c>
      <c r="X188" s="198">
        <f t="shared" si="37"/>
        <v>0</v>
      </c>
      <c r="Y188" s="37"/>
      <c r="Z188" s="37"/>
      <c r="AA188" s="37"/>
      <c r="AB188" s="37"/>
      <c r="AC188" s="37"/>
      <c r="AD188" s="37"/>
      <c r="AE188" s="37"/>
      <c r="AR188" s="199" t="s">
        <v>364</v>
      </c>
      <c r="AT188" s="199" t="s">
        <v>483</v>
      </c>
      <c r="AU188" s="199" t="s">
        <v>90</v>
      </c>
      <c r="AY188" s="19" t="s">
        <v>329</v>
      </c>
      <c r="BE188" s="115">
        <f t="shared" si="38"/>
        <v>0</v>
      </c>
      <c r="BF188" s="115">
        <f t="shared" si="39"/>
        <v>0</v>
      </c>
      <c r="BG188" s="115">
        <f t="shared" si="40"/>
        <v>0</v>
      </c>
      <c r="BH188" s="115">
        <f t="shared" si="41"/>
        <v>0</v>
      </c>
      <c r="BI188" s="115">
        <f t="shared" si="42"/>
        <v>0</v>
      </c>
      <c r="BJ188" s="19" t="s">
        <v>96</v>
      </c>
      <c r="BK188" s="200">
        <f t="shared" si="43"/>
        <v>0</v>
      </c>
      <c r="BL188" s="19" t="s">
        <v>335</v>
      </c>
      <c r="BM188" s="199" t="s">
        <v>8132</v>
      </c>
    </row>
    <row r="189" spans="1:65" s="2" customFormat="1" ht="16.5" customHeight="1">
      <c r="A189" s="37"/>
      <c r="B189" s="153"/>
      <c r="C189" s="233" t="s">
        <v>726</v>
      </c>
      <c r="D189" s="233" t="s">
        <v>483</v>
      </c>
      <c r="E189" s="234" t="s">
        <v>8133</v>
      </c>
      <c r="F189" s="235" t="s">
        <v>8134</v>
      </c>
      <c r="G189" s="236" t="s">
        <v>646</v>
      </c>
      <c r="H189" s="237">
        <v>2</v>
      </c>
      <c r="I189" s="238"/>
      <c r="J189" s="239"/>
      <c r="K189" s="237">
        <f t="shared" si="31"/>
        <v>0</v>
      </c>
      <c r="L189" s="239"/>
      <c r="M189" s="240"/>
      <c r="N189" s="241" t="s">
        <v>1</v>
      </c>
      <c r="O189" s="195" t="s">
        <v>47</v>
      </c>
      <c r="P189" s="196">
        <f t="shared" si="32"/>
        <v>0</v>
      </c>
      <c r="Q189" s="196">
        <f t="shared" si="33"/>
        <v>0</v>
      </c>
      <c r="R189" s="196">
        <f t="shared" si="34"/>
        <v>0</v>
      </c>
      <c r="S189" s="66"/>
      <c r="T189" s="197">
        <f t="shared" si="35"/>
        <v>0</v>
      </c>
      <c r="U189" s="197">
        <v>0</v>
      </c>
      <c r="V189" s="197">
        <f t="shared" si="36"/>
        <v>0</v>
      </c>
      <c r="W189" s="197">
        <v>0</v>
      </c>
      <c r="X189" s="198">
        <f t="shared" si="37"/>
        <v>0</v>
      </c>
      <c r="Y189" s="37"/>
      <c r="Z189" s="37"/>
      <c r="AA189" s="37"/>
      <c r="AB189" s="37"/>
      <c r="AC189" s="37"/>
      <c r="AD189" s="37"/>
      <c r="AE189" s="37"/>
      <c r="AR189" s="199" t="s">
        <v>364</v>
      </c>
      <c r="AT189" s="199" t="s">
        <v>483</v>
      </c>
      <c r="AU189" s="199" t="s">
        <v>90</v>
      </c>
      <c r="AY189" s="19" t="s">
        <v>329</v>
      </c>
      <c r="BE189" s="115">
        <f t="shared" si="38"/>
        <v>0</v>
      </c>
      <c r="BF189" s="115">
        <f t="shared" si="39"/>
        <v>0</v>
      </c>
      <c r="BG189" s="115">
        <f t="shared" si="40"/>
        <v>0</v>
      </c>
      <c r="BH189" s="115">
        <f t="shared" si="41"/>
        <v>0</v>
      </c>
      <c r="BI189" s="115">
        <f t="shared" si="42"/>
        <v>0</v>
      </c>
      <c r="BJ189" s="19" t="s">
        <v>96</v>
      </c>
      <c r="BK189" s="200">
        <f t="shared" si="43"/>
        <v>0</v>
      </c>
      <c r="BL189" s="19" t="s">
        <v>335</v>
      </c>
      <c r="BM189" s="199" t="s">
        <v>1100</v>
      </c>
    </row>
    <row r="190" spans="1:65" s="2" customFormat="1" ht="16.5" customHeight="1">
      <c r="A190" s="37"/>
      <c r="B190" s="153"/>
      <c r="C190" s="233" t="s">
        <v>731</v>
      </c>
      <c r="D190" s="233" t="s">
        <v>483</v>
      </c>
      <c r="E190" s="234" t="s">
        <v>8135</v>
      </c>
      <c r="F190" s="235" t="s">
        <v>8136</v>
      </c>
      <c r="G190" s="236" t="s">
        <v>646</v>
      </c>
      <c r="H190" s="237">
        <v>1</v>
      </c>
      <c r="I190" s="238"/>
      <c r="J190" s="239"/>
      <c r="K190" s="237">
        <f t="shared" si="31"/>
        <v>0</v>
      </c>
      <c r="L190" s="239"/>
      <c r="M190" s="240"/>
      <c r="N190" s="241" t="s">
        <v>1</v>
      </c>
      <c r="O190" s="195" t="s">
        <v>47</v>
      </c>
      <c r="P190" s="196">
        <f t="shared" si="32"/>
        <v>0</v>
      </c>
      <c r="Q190" s="196">
        <f t="shared" si="33"/>
        <v>0</v>
      </c>
      <c r="R190" s="196">
        <f t="shared" si="34"/>
        <v>0</v>
      </c>
      <c r="S190" s="66"/>
      <c r="T190" s="197">
        <f t="shared" si="35"/>
        <v>0</v>
      </c>
      <c r="U190" s="197">
        <v>0</v>
      </c>
      <c r="V190" s="197">
        <f t="shared" si="36"/>
        <v>0</v>
      </c>
      <c r="W190" s="197">
        <v>0</v>
      </c>
      <c r="X190" s="198">
        <f t="shared" si="37"/>
        <v>0</v>
      </c>
      <c r="Y190" s="37"/>
      <c r="Z190" s="37"/>
      <c r="AA190" s="37"/>
      <c r="AB190" s="37"/>
      <c r="AC190" s="37"/>
      <c r="AD190" s="37"/>
      <c r="AE190" s="37"/>
      <c r="AR190" s="199" t="s">
        <v>364</v>
      </c>
      <c r="AT190" s="199" t="s">
        <v>483</v>
      </c>
      <c r="AU190" s="199" t="s">
        <v>90</v>
      </c>
      <c r="AY190" s="19" t="s">
        <v>329</v>
      </c>
      <c r="BE190" s="115">
        <f t="shared" si="38"/>
        <v>0</v>
      </c>
      <c r="BF190" s="115">
        <f t="shared" si="39"/>
        <v>0</v>
      </c>
      <c r="BG190" s="115">
        <f t="shared" si="40"/>
        <v>0</v>
      </c>
      <c r="BH190" s="115">
        <f t="shared" si="41"/>
        <v>0</v>
      </c>
      <c r="BI190" s="115">
        <f t="shared" si="42"/>
        <v>0</v>
      </c>
      <c r="BJ190" s="19" t="s">
        <v>96</v>
      </c>
      <c r="BK190" s="200">
        <f t="shared" si="43"/>
        <v>0</v>
      </c>
      <c r="BL190" s="19" t="s">
        <v>335</v>
      </c>
      <c r="BM190" s="199" t="s">
        <v>1110</v>
      </c>
    </row>
    <row r="191" spans="1:65" s="2" customFormat="1" ht="16.5" customHeight="1">
      <c r="A191" s="37"/>
      <c r="B191" s="153"/>
      <c r="C191" s="233" t="s">
        <v>743</v>
      </c>
      <c r="D191" s="233" t="s">
        <v>483</v>
      </c>
      <c r="E191" s="234" t="s">
        <v>8137</v>
      </c>
      <c r="F191" s="235" t="s">
        <v>8138</v>
      </c>
      <c r="G191" s="236" t="s">
        <v>646</v>
      </c>
      <c r="H191" s="237">
        <v>2</v>
      </c>
      <c r="I191" s="238"/>
      <c r="J191" s="239"/>
      <c r="K191" s="237">
        <f t="shared" si="31"/>
        <v>0</v>
      </c>
      <c r="L191" s="239"/>
      <c r="M191" s="240"/>
      <c r="N191" s="241" t="s">
        <v>1</v>
      </c>
      <c r="O191" s="195" t="s">
        <v>47</v>
      </c>
      <c r="P191" s="196">
        <f t="shared" si="32"/>
        <v>0</v>
      </c>
      <c r="Q191" s="196">
        <f t="shared" si="33"/>
        <v>0</v>
      </c>
      <c r="R191" s="196">
        <f t="shared" si="34"/>
        <v>0</v>
      </c>
      <c r="S191" s="66"/>
      <c r="T191" s="197">
        <f t="shared" si="35"/>
        <v>0</v>
      </c>
      <c r="U191" s="197">
        <v>0</v>
      </c>
      <c r="V191" s="197">
        <f t="shared" si="36"/>
        <v>0</v>
      </c>
      <c r="W191" s="197">
        <v>0</v>
      </c>
      <c r="X191" s="198">
        <f t="shared" si="37"/>
        <v>0</v>
      </c>
      <c r="Y191" s="37"/>
      <c r="Z191" s="37"/>
      <c r="AA191" s="37"/>
      <c r="AB191" s="37"/>
      <c r="AC191" s="37"/>
      <c r="AD191" s="37"/>
      <c r="AE191" s="37"/>
      <c r="AR191" s="199" t="s">
        <v>364</v>
      </c>
      <c r="AT191" s="199" t="s">
        <v>483</v>
      </c>
      <c r="AU191" s="199" t="s">
        <v>90</v>
      </c>
      <c r="AY191" s="19" t="s">
        <v>329</v>
      </c>
      <c r="BE191" s="115">
        <f t="shared" si="38"/>
        <v>0</v>
      </c>
      <c r="BF191" s="115">
        <f t="shared" si="39"/>
        <v>0</v>
      </c>
      <c r="BG191" s="115">
        <f t="shared" si="40"/>
        <v>0</v>
      </c>
      <c r="BH191" s="115">
        <f t="shared" si="41"/>
        <v>0</v>
      </c>
      <c r="BI191" s="115">
        <f t="shared" si="42"/>
        <v>0</v>
      </c>
      <c r="BJ191" s="19" t="s">
        <v>96</v>
      </c>
      <c r="BK191" s="200">
        <f t="shared" si="43"/>
        <v>0</v>
      </c>
      <c r="BL191" s="19" t="s">
        <v>335</v>
      </c>
      <c r="BM191" s="199" t="s">
        <v>1121</v>
      </c>
    </row>
    <row r="192" spans="1:65" s="2" customFormat="1" ht="16.5" customHeight="1">
      <c r="A192" s="37"/>
      <c r="B192" s="153"/>
      <c r="C192" s="233" t="s">
        <v>751</v>
      </c>
      <c r="D192" s="233" t="s">
        <v>483</v>
      </c>
      <c r="E192" s="234" t="s">
        <v>8139</v>
      </c>
      <c r="F192" s="235" t="s">
        <v>8140</v>
      </c>
      <c r="G192" s="236" t="s">
        <v>8096</v>
      </c>
      <c r="H192" s="237">
        <v>1</v>
      </c>
      <c r="I192" s="238"/>
      <c r="J192" s="239"/>
      <c r="K192" s="237">
        <f t="shared" si="31"/>
        <v>0</v>
      </c>
      <c r="L192" s="239"/>
      <c r="M192" s="240"/>
      <c r="N192" s="241" t="s">
        <v>1</v>
      </c>
      <c r="O192" s="195" t="s">
        <v>47</v>
      </c>
      <c r="P192" s="196">
        <f t="shared" si="32"/>
        <v>0</v>
      </c>
      <c r="Q192" s="196">
        <f t="shared" si="33"/>
        <v>0</v>
      </c>
      <c r="R192" s="196">
        <f t="shared" si="34"/>
        <v>0</v>
      </c>
      <c r="S192" s="66"/>
      <c r="T192" s="197">
        <f t="shared" si="35"/>
        <v>0</v>
      </c>
      <c r="U192" s="197">
        <v>0</v>
      </c>
      <c r="V192" s="197">
        <f t="shared" si="36"/>
        <v>0</v>
      </c>
      <c r="W192" s="197">
        <v>0</v>
      </c>
      <c r="X192" s="198">
        <f t="shared" si="37"/>
        <v>0</v>
      </c>
      <c r="Y192" s="37"/>
      <c r="Z192" s="37"/>
      <c r="AA192" s="37"/>
      <c r="AB192" s="37"/>
      <c r="AC192" s="37"/>
      <c r="AD192" s="37"/>
      <c r="AE192" s="37"/>
      <c r="AR192" s="199" t="s">
        <v>364</v>
      </c>
      <c r="AT192" s="199" t="s">
        <v>483</v>
      </c>
      <c r="AU192" s="199" t="s">
        <v>90</v>
      </c>
      <c r="AY192" s="19" t="s">
        <v>329</v>
      </c>
      <c r="BE192" s="115">
        <f t="shared" si="38"/>
        <v>0</v>
      </c>
      <c r="BF192" s="115">
        <f t="shared" si="39"/>
        <v>0</v>
      </c>
      <c r="BG192" s="115">
        <f t="shared" si="40"/>
        <v>0</v>
      </c>
      <c r="BH192" s="115">
        <f t="shared" si="41"/>
        <v>0</v>
      </c>
      <c r="BI192" s="115">
        <f t="shared" si="42"/>
        <v>0</v>
      </c>
      <c r="BJ192" s="19" t="s">
        <v>96</v>
      </c>
      <c r="BK192" s="200">
        <f t="shared" si="43"/>
        <v>0</v>
      </c>
      <c r="BL192" s="19" t="s">
        <v>335</v>
      </c>
      <c r="BM192" s="199" t="s">
        <v>1141</v>
      </c>
    </row>
    <row r="193" spans="1:65" s="2" customFormat="1" ht="16.5" customHeight="1">
      <c r="A193" s="37"/>
      <c r="B193" s="153"/>
      <c r="C193" s="233" t="s">
        <v>755</v>
      </c>
      <c r="D193" s="233" t="s">
        <v>483</v>
      </c>
      <c r="E193" s="234" t="s">
        <v>8141</v>
      </c>
      <c r="F193" s="235" t="s">
        <v>8142</v>
      </c>
      <c r="G193" s="236" t="s">
        <v>8096</v>
      </c>
      <c r="H193" s="237">
        <v>1</v>
      </c>
      <c r="I193" s="238"/>
      <c r="J193" s="239"/>
      <c r="K193" s="237">
        <f t="shared" si="31"/>
        <v>0</v>
      </c>
      <c r="L193" s="239"/>
      <c r="M193" s="240"/>
      <c r="N193" s="241" t="s">
        <v>1</v>
      </c>
      <c r="O193" s="195" t="s">
        <v>47</v>
      </c>
      <c r="P193" s="196">
        <f t="shared" si="32"/>
        <v>0</v>
      </c>
      <c r="Q193" s="196">
        <f t="shared" si="33"/>
        <v>0</v>
      </c>
      <c r="R193" s="196">
        <f t="shared" si="34"/>
        <v>0</v>
      </c>
      <c r="S193" s="66"/>
      <c r="T193" s="197">
        <f t="shared" si="35"/>
        <v>0</v>
      </c>
      <c r="U193" s="197">
        <v>0</v>
      </c>
      <c r="V193" s="197">
        <f t="shared" si="36"/>
        <v>0</v>
      </c>
      <c r="W193" s="197">
        <v>0</v>
      </c>
      <c r="X193" s="198">
        <f t="shared" si="37"/>
        <v>0</v>
      </c>
      <c r="Y193" s="37"/>
      <c r="Z193" s="37"/>
      <c r="AA193" s="37"/>
      <c r="AB193" s="37"/>
      <c r="AC193" s="37"/>
      <c r="AD193" s="37"/>
      <c r="AE193" s="37"/>
      <c r="AR193" s="199" t="s">
        <v>364</v>
      </c>
      <c r="AT193" s="199" t="s">
        <v>483</v>
      </c>
      <c r="AU193" s="199" t="s">
        <v>90</v>
      </c>
      <c r="AY193" s="19" t="s">
        <v>329</v>
      </c>
      <c r="BE193" s="115">
        <f t="shared" si="38"/>
        <v>0</v>
      </c>
      <c r="BF193" s="115">
        <f t="shared" si="39"/>
        <v>0</v>
      </c>
      <c r="BG193" s="115">
        <f t="shared" si="40"/>
        <v>0</v>
      </c>
      <c r="BH193" s="115">
        <f t="shared" si="41"/>
        <v>0</v>
      </c>
      <c r="BI193" s="115">
        <f t="shared" si="42"/>
        <v>0</v>
      </c>
      <c r="BJ193" s="19" t="s">
        <v>96</v>
      </c>
      <c r="BK193" s="200">
        <f t="shared" si="43"/>
        <v>0</v>
      </c>
      <c r="BL193" s="19" t="s">
        <v>335</v>
      </c>
      <c r="BM193" s="199" t="s">
        <v>8143</v>
      </c>
    </row>
    <row r="194" spans="1:65" s="2" customFormat="1" ht="16.5" customHeight="1">
      <c r="A194" s="37"/>
      <c r="B194" s="153"/>
      <c r="C194" s="233" t="s">
        <v>761</v>
      </c>
      <c r="D194" s="233" t="s">
        <v>483</v>
      </c>
      <c r="E194" s="234" t="s">
        <v>8144</v>
      </c>
      <c r="F194" s="235" t="s">
        <v>8145</v>
      </c>
      <c r="G194" s="236" t="s">
        <v>646</v>
      </c>
      <c r="H194" s="237">
        <v>1</v>
      </c>
      <c r="I194" s="238"/>
      <c r="J194" s="239"/>
      <c r="K194" s="237">
        <f t="shared" si="31"/>
        <v>0</v>
      </c>
      <c r="L194" s="239"/>
      <c r="M194" s="240"/>
      <c r="N194" s="241" t="s">
        <v>1</v>
      </c>
      <c r="O194" s="195" t="s">
        <v>47</v>
      </c>
      <c r="P194" s="196">
        <f t="shared" si="32"/>
        <v>0</v>
      </c>
      <c r="Q194" s="196">
        <f t="shared" si="33"/>
        <v>0</v>
      </c>
      <c r="R194" s="196">
        <f t="shared" si="34"/>
        <v>0</v>
      </c>
      <c r="S194" s="66"/>
      <c r="T194" s="197">
        <f t="shared" si="35"/>
        <v>0</v>
      </c>
      <c r="U194" s="197">
        <v>0</v>
      </c>
      <c r="V194" s="197">
        <f t="shared" si="36"/>
        <v>0</v>
      </c>
      <c r="W194" s="197">
        <v>0</v>
      </c>
      <c r="X194" s="198">
        <f t="shared" si="37"/>
        <v>0</v>
      </c>
      <c r="Y194" s="37"/>
      <c r="Z194" s="37"/>
      <c r="AA194" s="37"/>
      <c r="AB194" s="37"/>
      <c r="AC194" s="37"/>
      <c r="AD194" s="37"/>
      <c r="AE194" s="37"/>
      <c r="AR194" s="199" t="s">
        <v>364</v>
      </c>
      <c r="AT194" s="199" t="s">
        <v>483</v>
      </c>
      <c r="AU194" s="199" t="s">
        <v>90</v>
      </c>
      <c r="AY194" s="19" t="s">
        <v>329</v>
      </c>
      <c r="BE194" s="115">
        <f t="shared" si="38"/>
        <v>0</v>
      </c>
      <c r="BF194" s="115">
        <f t="shared" si="39"/>
        <v>0</v>
      </c>
      <c r="BG194" s="115">
        <f t="shared" si="40"/>
        <v>0</v>
      </c>
      <c r="BH194" s="115">
        <f t="shared" si="41"/>
        <v>0</v>
      </c>
      <c r="BI194" s="115">
        <f t="shared" si="42"/>
        <v>0</v>
      </c>
      <c r="BJ194" s="19" t="s">
        <v>96</v>
      </c>
      <c r="BK194" s="200">
        <f t="shared" si="43"/>
        <v>0</v>
      </c>
      <c r="BL194" s="19" t="s">
        <v>335</v>
      </c>
      <c r="BM194" s="199" t="s">
        <v>1152</v>
      </c>
    </row>
    <row r="195" spans="1:65" s="2" customFormat="1" ht="16.5" customHeight="1">
      <c r="A195" s="37"/>
      <c r="B195" s="153"/>
      <c r="C195" s="233" t="s">
        <v>769</v>
      </c>
      <c r="D195" s="233" t="s">
        <v>483</v>
      </c>
      <c r="E195" s="234" t="s">
        <v>8146</v>
      </c>
      <c r="F195" s="235" t="s">
        <v>8147</v>
      </c>
      <c r="G195" s="236" t="s">
        <v>646</v>
      </c>
      <c r="H195" s="237">
        <v>1</v>
      </c>
      <c r="I195" s="238"/>
      <c r="J195" s="239"/>
      <c r="K195" s="237">
        <f t="shared" si="31"/>
        <v>0</v>
      </c>
      <c r="L195" s="239"/>
      <c r="M195" s="240"/>
      <c r="N195" s="241" t="s">
        <v>1</v>
      </c>
      <c r="O195" s="195" t="s">
        <v>47</v>
      </c>
      <c r="P195" s="196">
        <f t="shared" si="32"/>
        <v>0</v>
      </c>
      <c r="Q195" s="196">
        <f t="shared" si="33"/>
        <v>0</v>
      </c>
      <c r="R195" s="196">
        <f t="shared" si="34"/>
        <v>0</v>
      </c>
      <c r="S195" s="66"/>
      <c r="T195" s="197">
        <f t="shared" si="35"/>
        <v>0</v>
      </c>
      <c r="U195" s="197">
        <v>0</v>
      </c>
      <c r="V195" s="197">
        <f t="shared" si="36"/>
        <v>0</v>
      </c>
      <c r="W195" s="197">
        <v>0</v>
      </c>
      <c r="X195" s="198">
        <f t="shared" si="37"/>
        <v>0</v>
      </c>
      <c r="Y195" s="37"/>
      <c r="Z195" s="37"/>
      <c r="AA195" s="37"/>
      <c r="AB195" s="37"/>
      <c r="AC195" s="37"/>
      <c r="AD195" s="37"/>
      <c r="AE195" s="37"/>
      <c r="AR195" s="199" t="s">
        <v>364</v>
      </c>
      <c r="AT195" s="199" t="s">
        <v>483</v>
      </c>
      <c r="AU195" s="199" t="s">
        <v>90</v>
      </c>
      <c r="AY195" s="19" t="s">
        <v>329</v>
      </c>
      <c r="BE195" s="115">
        <f t="shared" si="38"/>
        <v>0</v>
      </c>
      <c r="BF195" s="115">
        <f t="shared" si="39"/>
        <v>0</v>
      </c>
      <c r="BG195" s="115">
        <f t="shared" si="40"/>
        <v>0</v>
      </c>
      <c r="BH195" s="115">
        <f t="shared" si="41"/>
        <v>0</v>
      </c>
      <c r="BI195" s="115">
        <f t="shared" si="42"/>
        <v>0</v>
      </c>
      <c r="BJ195" s="19" t="s">
        <v>96</v>
      </c>
      <c r="BK195" s="200">
        <f t="shared" si="43"/>
        <v>0</v>
      </c>
      <c r="BL195" s="19" t="s">
        <v>335</v>
      </c>
      <c r="BM195" s="199" t="s">
        <v>1163</v>
      </c>
    </row>
    <row r="196" spans="1:65" s="2" customFormat="1" ht="16.5" customHeight="1">
      <c r="A196" s="37"/>
      <c r="B196" s="153"/>
      <c r="C196" s="233" t="s">
        <v>775</v>
      </c>
      <c r="D196" s="233" t="s">
        <v>483</v>
      </c>
      <c r="E196" s="234" t="s">
        <v>8148</v>
      </c>
      <c r="F196" s="235" t="s">
        <v>8149</v>
      </c>
      <c r="G196" s="236" t="s">
        <v>8096</v>
      </c>
      <c r="H196" s="237">
        <v>1</v>
      </c>
      <c r="I196" s="238"/>
      <c r="J196" s="239"/>
      <c r="K196" s="237">
        <f t="shared" si="31"/>
        <v>0</v>
      </c>
      <c r="L196" s="239"/>
      <c r="M196" s="240"/>
      <c r="N196" s="241" t="s">
        <v>1</v>
      </c>
      <c r="O196" s="195" t="s">
        <v>47</v>
      </c>
      <c r="P196" s="196">
        <f t="shared" si="32"/>
        <v>0</v>
      </c>
      <c r="Q196" s="196">
        <f t="shared" si="33"/>
        <v>0</v>
      </c>
      <c r="R196" s="196">
        <f t="shared" si="34"/>
        <v>0</v>
      </c>
      <c r="S196" s="66"/>
      <c r="T196" s="197">
        <f t="shared" si="35"/>
        <v>0</v>
      </c>
      <c r="U196" s="197">
        <v>0</v>
      </c>
      <c r="V196" s="197">
        <f t="shared" si="36"/>
        <v>0</v>
      </c>
      <c r="W196" s="197">
        <v>0</v>
      </c>
      <c r="X196" s="198">
        <f t="shared" si="37"/>
        <v>0</v>
      </c>
      <c r="Y196" s="37"/>
      <c r="Z196" s="37"/>
      <c r="AA196" s="37"/>
      <c r="AB196" s="37"/>
      <c r="AC196" s="37"/>
      <c r="AD196" s="37"/>
      <c r="AE196" s="37"/>
      <c r="AR196" s="199" t="s">
        <v>364</v>
      </c>
      <c r="AT196" s="199" t="s">
        <v>483</v>
      </c>
      <c r="AU196" s="199" t="s">
        <v>90</v>
      </c>
      <c r="AY196" s="19" t="s">
        <v>329</v>
      </c>
      <c r="BE196" s="115">
        <f t="shared" si="38"/>
        <v>0</v>
      </c>
      <c r="BF196" s="115">
        <f t="shared" si="39"/>
        <v>0</v>
      </c>
      <c r="BG196" s="115">
        <f t="shared" si="40"/>
        <v>0</v>
      </c>
      <c r="BH196" s="115">
        <f t="shared" si="41"/>
        <v>0</v>
      </c>
      <c r="BI196" s="115">
        <f t="shared" si="42"/>
        <v>0</v>
      </c>
      <c r="BJ196" s="19" t="s">
        <v>96</v>
      </c>
      <c r="BK196" s="200">
        <f t="shared" si="43"/>
        <v>0</v>
      </c>
      <c r="BL196" s="19" t="s">
        <v>335</v>
      </c>
      <c r="BM196" s="199" t="s">
        <v>1172</v>
      </c>
    </row>
    <row r="197" spans="1:65" s="2" customFormat="1" ht="16.5" customHeight="1">
      <c r="A197" s="37"/>
      <c r="B197" s="153"/>
      <c r="C197" s="233" t="s">
        <v>790</v>
      </c>
      <c r="D197" s="233" t="s">
        <v>483</v>
      </c>
      <c r="E197" s="234" t="s">
        <v>8150</v>
      </c>
      <c r="F197" s="235" t="s">
        <v>8151</v>
      </c>
      <c r="G197" s="236" t="s">
        <v>8096</v>
      </c>
      <c r="H197" s="237">
        <v>1</v>
      </c>
      <c r="I197" s="238"/>
      <c r="J197" s="239"/>
      <c r="K197" s="237">
        <f t="shared" si="31"/>
        <v>0</v>
      </c>
      <c r="L197" s="239"/>
      <c r="M197" s="240"/>
      <c r="N197" s="241" t="s">
        <v>1</v>
      </c>
      <c r="O197" s="195" t="s">
        <v>47</v>
      </c>
      <c r="P197" s="196">
        <f t="shared" si="32"/>
        <v>0</v>
      </c>
      <c r="Q197" s="196">
        <f t="shared" si="33"/>
        <v>0</v>
      </c>
      <c r="R197" s="196">
        <f t="shared" si="34"/>
        <v>0</v>
      </c>
      <c r="S197" s="66"/>
      <c r="T197" s="197">
        <f t="shared" si="35"/>
        <v>0</v>
      </c>
      <c r="U197" s="197">
        <v>0</v>
      </c>
      <c r="V197" s="197">
        <f t="shared" si="36"/>
        <v>0</v>
      </c>
      <c r="W197" s="197">
        <v>0</v>
      </c>
      <c r="X197" s="198">
        <f t="shared" si="37"/>
        <v>0</v>
      </c>
      <c r="Y197" s="37"/>
      <c r="Z197" s="37"/>
      <c r="AA197" s="37"/>
      <c r="AB197" s="37"/>
      <c r="AC197" s="37"/>
      <c r="AD197" s="37"/>
      <c r="AE197" s="37"/>
      <c r="AR197" s="199" t="s">
        <v>364</v>
      </c>
      <c r="AT197" s="199" t="s">
        <v>483</v>
      </c>
      <c r="AU197" s="199" t="s">
        <v>90</v>
      </c>
      <c r="AY197" s="19" t="s">
        <v>329</v>
      </c>
      <c r="BE197" s="115">
        <f t="shared" si="38"/>
        <v>0</v>
      </c>
      <c r="BF197" s="115">
        <f t="shared" si="39"/>
        <v>0</v>
      </c>
      <c r="BG197" s="115">
        <f t="shared" si="40"/>
        <v>0</v>
      </c>
      <c r="BH197" s="115">
        <f t="shared" si="41"/>
        <v>0</v>
      </c>
      <c r="BI197" s="115">
        <f t="shared" si="42"/>
        <v>0</v>
      </c>
      <c r="BJ197" s="19" t="s">
        <v>96</v>
      </c>
      <c r="BK197" s="200">
        <f t="shared" si="43"/>
        <v>0</v>
      </c>
      <c r="BL197" s="19" t="s">
        <v>335</v>
      </c>
      <c r="BM197" s="199" t="s">
        <v>8152</v>
      </c>
    </row>
    <row r="198" spans="1:65" s="2" customFormat="1" ht="16.5" customHeight="1">
      <c r="A198" s="37"/>
      <c r="B198" s="153"/>
      <c r="C198" s="233" t="s">
        <v>795</v>
      </c>
      <c r="D198" s="233" t="s">
        <v>483</v>
      </c>
      <c r="E198" s="234" t="s">
        <v>8153</v>
      </c>
      <c r="F198" s="235" t="s">
        <v>8154</v>
      </c>
      <c r="G198" s="236" t="s">
        <v>646</v>
      </c>
      <c r="H198" s="237">
        <v>2</v>
      </c>
      <c r="I198" s="238"/>
      <c r="J198" s="239"/>
      <c r="K198" s="237">
        <f t="shared" si="31"/>
        <v>0</v>
      </c>
      <c r="L198" s="239"/>
      <c r="M198" s="240"/>
      <c r="N198" s="241" t="s">
        <v>1</v>
      </c>
      <c r="O198" s="195" t="s">
        <v>47</v>
      </c>
      <c r="P198" s="196">
        <f t="shared" si="32"/>
        <v>0</v>
      </c>
      <c r="Q198" s="196">
        <f t="shared" si="33"/>
        <v>0</v>
      </c>
      <c r="R198" s="196">
        <f t="shared" si="34"/>
        <v>0</v>
      </c>
      <c r="S198" s="66"/>
      <c r="T198" s="197">
        <f t="shared" si="35"/>
        <v>0</v>
      </c>
      <c r="U198" s="197">
        <v>0</v>
      </c>
      <c r="V198" s="197">
        <f t="shared" si="36"/>
        <v>0</v>
      </c>
      <c r="W198" s="197">
        <v>0</v>
      </c>
      <c r="X198" s="198">
        <f t="shared" si="37"/>
        <v>0</v>
      </c>
      <c r="Y198" s="37"/>
      <c r="Z198" s="37"/>
      <c r="AA198" s="37"/>
      <c r="AB198" s="37"/>
      <c r="AC198" s="37"/>
      <c r="AD198" s="37"/>
      <c r="AE198" s="37"/>
      <c r="AR198" s="199" t="s">
        <v>364</v>
      </c>
      <c r="AT198" s="199" t="s">
        <v>483</v>
      </c>
      <c r="AU198" s="199" t="s">
        <v>90</v>
      </c>
      <c r="AY198" s="19" t="s">
        <v>329</v>
      </c>
      <c r="BE198" s="115">
        <f t="shared" si="38"/>
        <v>0</v>
      </c>
      <c r="BF198" s="115">
        <f t="shared" si="39"/>
        <v>0</v>
      </c>
      <c r="BG198" s="115">
        <f t="shared" si="40"/>
        <v>0</v>
      </c>
      <c r="BH198" s="115">
        <f t="shared" si="41"/>
        <v>0</v>
      </c>
      <c r="BI198" s="115">
        <f t="shared" si="42"/>
        <v>0</v>
      </c>
      <c r="BJ198" s="19" t="s">
        <v>96</v>
      </c>
      <c r="BK198" s="200">
        <f t="shared" si="43"/>
        <v>0</v>
      </c>
      <c r="BL198" s="19" t="s">
        <v>335</v>
      </c>
      <c r="BM198" s="199" t="s">
        <v>1180</v>
      </c>
    </row>
    <row r="199" spans="1:65" s="2" customFormat="1" ht="16.5" customHeight="1">
      <c r="A199" s="37"/>
      <c r="B199" s="153"/>
      <c r="C199" s="233" t="s">
        <v>799</v>
      </c>
      <c r="D199" s="233" t="s">
        <v>483</v>
      </c>
      <c r="E199" s="234" t="s">
        <v>8155</v>
      </c>
      <c r="F199" s="235" t="s">
        <v>8156</v>
      </c>
      <c r="G199" s="236" t="s">
        <v>646</v>
      </c>
      <c r="H199" s="237">
        <v>2</v>
      </c>
      <c r="I199" s="238"/>
      <c r="J199" s="239"/>
      <c r="K199" s="237">
        <f t="shared" si="31"/>
        <v>0</v>
      </c>
      <c r="L199" s="239"/>
      <c r="M199" s="240"/>
      <c r="N199" s="241" t="s">
        <v>1</v>
      </c>
      <c r="O199" s="195" t="s">
        <v>47</v>
      </c>
      <c r="P199" s="196">
        <f t="shared" si="32"/>
        <v>0</v>
      </c>
      <c r="Q199" s="196">
        <f t="shared" si="33"/>
        <v>0</v>
      </c>
      <c r="R199" s="196">
        <f t="shared" si="34"/>
        <v>0</v>
      </c>
      <c r="S199" s="66"/>
      <c r="T199" s="197">
        <f t="shared" si="35"/>
        <v>0</v>
      </c>
      <c r="U199" s="197">
        <v>0</v>
      </c>
      <c r="V199" s="197">
        <f t="shared" si="36"/>
        <v>0</v>
      </c>
      <c r="W199" s="197">
        <v>0</v>
      </c>
      <c r="X199" s="198">
        <f t="shared" si="37"/>
        <v>0</v>
      </c>
      <c r="Y199" s="37"/>
      <c r="Z199" s="37"/>
      <c r="AA199" s="37"/>
      <c r="AB199" s="37"/>
      <c r="AC199" s="37"/>
      <c r="AD199" s="37"/>
      <c r="AE199" s="37"/>
      <c r="AR199" s="199" t="s">
        <v>364</v>
      </c>
      <c r="AT199" s="199" t="s">
        <v>483</v>
      </c>
      <c r="AU199" s="199" t="s">
        <v>90</v>
      </c>
      <c r="AY199" s="19" t="s">
        <v>329</v>
      </c>
      <c r="BE199" s="115">
        <f t="shared" si="38"/>
        <v>0</v>
      </c>
      <c r="BF199" s="115">
        <f t="shared" si="39"/>
        <v>0</v>
      </c>
      <c r="BG199" s="115">
        <f t="shared" si="40"/>
        <v>0</v>
      </c>
      <c r="BH199" s="115">
        <f t="shared" si="41"/>
        <v>0</v>
      </c>
      <c r="BI199" s="115">
        <f t="shared" si="42"/>
        <v>0</v>
      </c>
      <c r="BJ199" s="19" t="s">
        <v>96</v>
      </c>
      <c r="BK199" s="200">
        <f t="shared" si="43"/>
        <v>0</v>
      </c>
      <c r="BL199" s="19" t="s">
        <v>335</v>
      </c>
      <c r="BM199" s="199" t="s">
        <v>1188</v>
      </c>
    </row>
    <row r="200" spans="1:65" s="2" customFormat="1" ht="16.5" customHeight="1">
      <c r="A200" s="37"/>
      <c r="B200" s="153"/>
      <c r="C200" s="233" t="s">
        <v>803</v>
      </c>
      <c r="D200" s="233" t="s">
        <v>483</v>
      </c>
      <c r="E200" s="234" t="s">
        <v>8157</v>
      </c>
      <c r="F200" s="235" t="s">
        <v>8158</v>
      </c>
      <c r="G200" s="236" t="s">
        <v>646</v>
      </c>
      <c r="H200" s="237">
        <v>3</v>
      </c>
      <c r="I200" s="238"/>
      <c r="J200" s="239"/>
      <c r="K200" s="237">
        <f t="shared" si="31"/>
        <v>0</v>
      </c>
      <c r="L200" s="239"/>
      <c r="M200" s="240"/>
      <c r="N200" s="241" t="s">
        <v>1</v>
      </c>
      <c r="O200" s="195" t="s">
        <v>47</v>
      </c>
      <c r="P200" s="196">
        <f t="shared" si="32"/>
        <v>0</v>
      </c>
      <c r="Q200" s="196">
        <f t="shared" si="33"/>
        <v>0</v>
      </c>
      <c r="R200" s="196">
        <f t="shared" si="34"/>
        <v>0</v>
      </c>
      <c r="S200" s="66"/>
      <c r="T200" s="197">
        <f t="shared" si="35"/>
        <v>0</v>
      </c>
      <c r="U200" s="197">
        <v>0</v>
      </c>
      <c r="V200" s="197">
        <f t="shared" si="36"/>
        <v>0</v>
      </c>
      <c r="W200" s="197">
        <v>0</v>
      </c>
      <c r="X200" s="198">
        <f t="shared" si="37"/>
        <v>0</v>
      </c>
      <c r="Y200" s="37"/>
      <c r="Z200" s="37"/>
      <c r="AA200" s="37"/>
      <c r="AB200" s="37"/>
      <c r="AC200" s="37"/>
      <c r="AD200" s="37"/>
      <c r="AE200" s="37"/>
      <c r="AR200" s="199" t="s">
        <v>364</v>
      </c>
      <c r="AT200" s="199" t="s">
        <v>483</v>
      </c>
      <c r="AU200" s="199" t="s">
        <v>90</v>
      </c>
      <c r="AY200" s="19" t="s">
        <v>329</v>
      </c>
      <c r="BE200" s="115">
        <f t="shared" si="38"/>
        <v>0</v>
      </c>
      <c r="BF200" s="115">
        <f t="shared" si="39"/>
        <v>0</v>
      </c>
      <c r="BG200" s="115">
        <f t="shared" si="40"/>
        <v>0</v>
      </c>
      <c r="BH200" s="115">
        <f t="shared" si="41"/>
        <v>0</v>
      </c>
      <c r="BI200" s="115">
        <f t="shared" si="42"/>
        <v>0</v>
      </c>
      <c r="BJ200" s="19" t="s">
        <v>96</v>
      </c>
      <c r="BK200" s="200">
        <f t="shared" si="43"/>
        <v>0</v>
      </c>
      <c r="BL200" s="19" t="s">
        <v>335</v>
      </c>
      <c r="BM200" s="199" t="s">
        <v>1196</v>
      </c>
    </row>
    <row r="201" spans="1:65" s="2" customFormat="1" ht="16.5" customHeight="1">
      <c r="A201" s="37"/>
      <c r="B201" s="153"/>
      <c r="C201" s="233" t="s">
        <v>807</v>
      </c>
      <c r="D201" s="233" t="s">
        <v>483</v>
      </c>
      <c r="E201" s="234" t="s">
        <v>8159</v>
      </c>
      <c r="F201" s="235" t="s">
        <v>8160</v>
      </c>
      <c r="G201" s="236" t="s">
        <v>646</v>
      </c>
      <c r="H201" s="237">
        <v>6</v>
      </c>
      <c r="I201" s="238"/>
      <c r="J201" s="239"/>
      <c r="K201" s="237">
        <f t="shared" si="31"/>
        <v>0</v>
      </c>
      <c r="L201" s="239"/>
      <c r="M201" s="240"/>
      <c r="N201" s="241" t="s">
        <v>1</v>
      </c>
      <c r="O201" s="195" t="s">
        <v>47</v>
      </c>
      <c r="P201" s="196">
        <f t="shared" si="32"/>
        <v>0</v>
      </c>
      <c r="Q201" s="196">
        <f t="shared" si="33"/>
        <v>0</v>
      </c>
      <c r="R201" s="196">
        <f t="shared" si="34"/>
        <v>0</v>
      </c>
      <c r="S201" s="66"/>
      <c r="T201" s="197">
        <f t="shared" si="35"/>
        <v>0</v>
      </c>
      <c r="U201" s="197">
        <v>0</v>
      </c>
      <c r="V201" s="197">
        <f t="shared" si="36"/>
        <v>0</v>
      </c>
      <c r="W201" s="197">
        <v>0</v>
      </c>
      <c r="X201" s="198">
        <f t="shared" si="37"/>
        <v>0</v>
      </c>
      <c r="Y201" s="37"/>
      <c r="Z201" s="37"/>
      <c r="AA201" s="37"/>
      <c r="AB201" s="37"/>
      <c r="AC201" s="37"/>
      <c r="AD201" s="37"/>
      <c r="AE201" s="37"/>
      <c r="AR201" s="199" t="s">
        <v>364</v>
      </c>
      <c r="AT201" s="199" t="s">
        <v>483</v>
      </c>
      <c r="AU201" s="199" t="s">
        <v>90</v>
      </c>
      <c r="AY201" s="19" t="s">
        <v>329</v>
      </c>
      <c r="BE201" s="115">
        <f t="shared" si="38"/>
        <v>0</v>
      </c>
      <c r="BF201" s="115">
        <f t="shared" si="39"/>
        <v>0</v>
      </c>
      <c r="BG201" s="115">
        <f t="shared" si="40"/>
        <v>0</v>
      </c>
      <c r="BH201" s="115">
        <f t="shared" si="41"/>
        <v>0</v>
      </c>
      <c r="BI201" s="115">
        <f t="shared" si="42"/>
        <v>0</v>
      </c>
      <c r="BJ201" s="19" t="s">
        <v>96</v>
      </c>
      <c r="BK201" s="200">
        <f t="shared" si="43"/>
        <v>0</v>
      </c>
      <c r="BL201" s="19" t="s">
        <v>335</v>
      </c>
      <c r="BM201" s="199" t="s">
        <v>1204</v>
      </c>
    </row>
    <row r="202" spans="1:65" s="2" customFormat="1" ht="16.5" customHeight="1">
      <c r="A202" s="37"/>
      <c r="B202" s="153"/>
      <c r="C202" s="233" t="s">
        <v>821</v>
      </c>
      <c r="D202" s="233" t="s">
        <v>483</v>
      </c>
      <c r="E202" s="234" t="s">
        <v>8161</v>
      </c>
      <c r="F202" s="235" t="s">
        <v>8162</v>
      </c>
      <c r="G202" s="236" t="s">
        <v>646</v>
      </c>
      <c r="H202" s="237">
        <v>6</v>
      </c>
      <c r="I202" s="238"/>
      <c r="J202" s="239"/>
      <c r="K202" s="237">
        <f t="shared" si="31"/>
        <v>0</v>
      </c>
      <c r="L202" s="239"/>
      <c r="M202" s="240"/>
      <c r="N202" s="241" t="s">
        <v>1</v>
      </c>
      <c r="O202" s="195" t="s">
        <v>47</v>
      </c>
      <c r="P202" s="196">
        <f t="shared" si="32"/>
        <v>0</v>
      </c>
      <c r="Q202" s="196">
        <f t="shared" si="33"/>
        <v>0</v>
      </c>
      <c r="R202" s="196">
        <f t="shared" si="34"/>
        <v>0</v>
      </c>
      <c r="S202" s="66"/>
      <c r="T202" s="197">
        <f t="shared" si="35"/>
        <v>0</v>
      </c>
      <c r="U202" s="197">
        <v>0</v>
      </c>
      <c r="V202" s="197">
        <f t="shared" si="36"/>
        <v>0</v>
      </c>
      <c r="W202" s="197">
        <v>0</v>
      </c>
      <c r="X202" s="198">
        <f t="shared" si="37"/>
        <v>0</v>
      </c>
      <c r="Y202" s="37"/>
      <c r="Z202" s="37"/>
      <c r="AA202" s="37"/>
      <c r="AB202" s="37"/>
      <c r="AC202" s="37"/>
      <c r="AD202" s="37"/>
      <c r="AE202" s="37"/>
      <c r="AR202" s="199" t="s">
        <v>364</v>
      </c>
      <c r="AT202" s="199" t="s">
        <v>483</v>
      </c>
      <c r="AU202" s="199" t="s">
        <v>90</v>
      </c>
      <c r="AY202" s="19" t="s">
        <v>329</v>
      </c>
      <c r="BE202" s="115">
        <f t="shared" si="38"/>
        <v>0</v>
      </c>
      <c r="BF202" s="115">
        <f t="shared" si="39"/>
        <v>0</v>
      </c>
      <c r="BG202" s="115">
        <f t="shared" si="40"/>
        <v>0</v>
      </c>
      <c r="BH202" s="115">
        <f t="shared" si="41"/>
        <v>0</v>
      </c>
      <c r="BI202" s="115">
        <f t="shared" si="42"/>
        <v>0</v>
      </c>
      <c r="BJ202" s="19" t="s">
        <v>96</v>
      </c>
      <c r="BK202" s="200">
        <f t="shared" si="43"/>
        <v>0</v>
      </c>
      <c r="BL202" s="19" t="s">
        <v>335</v>
      </c>
      <c r="BM202" s="199" t="s">
        <v>8163</v>
      </c>
    </row>
    <row r="203" spans="1:65" s="2" customFormat="1" ht="16.5" customHeight="1">
      <c r="A203" s="37"/>
      <c r="B203" s="153"/>
      <c r="C203" s="233" t="s">
        <v>825</v>
      </c>
      <c r="D203" s="233" t="s">
        <v>483</v>
      </c>
      <c r="E203" s="234" t="s">
        <v>8164</v>
      </c>
      <c r="F203" s="235" t="s">
        <v>8160</v>
      </c>
      <c r="G203" s="236" t="s">
        <v>646</v>
      </c>
      <c r="H203" s="237">
        <v>4</v>
      </c>
      <c r="I203" s="238"/>
      <c r="J203" s="239"/>
      <c r="K203" s="237">
        <f t="shared" si="31"/>
        <v>0</v>
      </c>
      <c r="L203" s="239"/>
      <c r="M203" s="240"/>
      <c r="N203" s="241" t="s">
        <v>1</v>
      </c>
      <c r="O203" s="195" t="s">
        <v>47</v>
      </c>
      <c r="P203" s="196">
        <f t="shared" si="32"/>
        <v>0</v>
      </c>
      <c r="Q203" s="196">
        <f t="shared" si="33"/>
        <v>0</v>
      </c>
      <c r="R203" s="196">
        <f t="shared" si="34"/>
        <v>0</v>
      </c>
      <c r="S203" s="66"/>
      <c r="T203" s="197">
        <f t="shared" si="35"/>
        <v>0</v>
      </c>
      <c r="U203" s="197">
        <v>0</v>
      </c>
      <c r="V203" s="197">
        <f t="shared" si="36"/>
        <v>0</v>
      </c>
      <c r="W203" s="197">
        <v>0</v>
      </c>
      <c r="X203" s="198">
        <f t="shared" si="37"/>
        <v>0</v>
      </c>
      <c r="Y203" s="37"/>
      <c r="Z203" s="37"/>
      <c r="AA203" s="37"/>
      <c r="AB203" s="37"/>
      <c r="AC203" s="37"/>
      <c r="AD203" s="37"/>
      <c r="AE203" s="37"/>
      <c r="AR203" s="199" t="s">
        <v>364</v>
      </c>
      <c r="AT203" s="199" t="s">
        <v>483</v>
      </c>
      <c r="AU203" s="199" t="s">
        <v>90</v>
      </c>
      <c r="AY203" s="19" t="s">
        <v>329</v>
      </c>
      <c r="BE203" s="115">
        <f t="shared" si="38"/>
        <v>0</v>
      </c>
      <c r="BF203" s="115">
        <f t="shared" si="39"/>
        <v>0</v>
      </c>
      <c r="BG203" s="115">
        <f t="shared" si="40"/>
        <v>0</v>
      </c>
      <c r="BH203" s="115">
        <f t="shared" si="41"/>
        <v>0</v>
      </c>
      <c r="BI203" s="115">
        <f t="shared" si="42"/>
        <v>0</v>
      </c>
      <c r="BJ203" s="19" t="s">
        <v>96</v>
      </c>
      <c r="BK203" s="200">
        <f t="shared" si="43"/>
        <v>0</v>
      </c>
      <c r="BL203" s="19" t="s">
        <v>335</v>
      </c>
      <c r="BM203" s="199" t="s">
        <v>1214</v>
      </c>
    </row>
    <row r="204" spans="1:65" s="2" customFormat="1" ht="16.5" customHeight="1">
      <c r="A204" s="37"/>
      <c r="B204" s="153"/>
      <c r="C204" s="233" t="s">
        <v>830</v>
      </c>
      <c r="D204" s="233" t="s">
        <v>483</v>
      </c>
      <c r="E204" s="234" t="s">
        <v>8165</v>
      </c>
      <c r="F204" s="235" t="s">
        <v>8166</v>
      </c>
      <c r="G204" s="236" t="s">
        <v>646</v>
      </c>
      <c r="H204" s="237">
        <v>4</v>
      </c>
      <c r="I204" s="238"/>
      <c r="J204" s="239"/>
      <c r="K204" s="237">
        <f t="shared" si="31"/>
        <v>0</v>
      </c>
      <c r="L204" s="239"/>
      <c r="M204" s="240"/>
      <c r="N204" s="241" t="s">
        <v>1</v>
      </c>
      <c r="O204" s="195" t="s">
        <v>47</v>
      </c>
      <c r="P204" s="196">
        <f t="shared" si="32"/>
        <v>0</v>
      </c>
      <c r="Q204" s="196">
        <f t="shared" si="33"/>
        <v>0</v>
      </c>
      <c r="R204" s="196">
        <f t="shared" si="34"/>
        <v>0</v>
      </c>
      <c r="S204" s="66"/>
      <c r="T204" s="197">
        <f t="shared" si="35"/>
        <v>0</v>
      </c>
      <c r="U204" s="197">
        <v>0</v>
      </c>
      <c r="V204" s="197">
        <f t="shared" si="36"/>
        <v>0</v>
      </c>
      <c r="W204" s="197">
        <v>0</v>
      </c>
      <c r="X204" s="198">
        <f t="shared" si="37"/>
        <v>0</v>
      </c>
      <c r="Y204" s="37"/>
      <c r="Z204" s="37"/>
      <c r="AA204" s="37"/>
      <c r="AB204" s="37"/>
      <c r="AC204" s="37"/>
      <c r="AD204" s="37"/>
      <c r="AE204" s="37"/>
      <c r="AR204" s="199" t="s">
        <v>364</v>
      </c>
      <c r="AT204" s="199" t="s">
        <v>483</v>
      </c>
      <c r="AU204" s="199" t="s">
        <v>90</v>
      </c>
      <c r="AY204" s="19" t="s">
        <v>329</v>
      </c>
      <c r="BE204" s="115">
        <f t="shared" si="38"/>
        <v>0</v>
      </c>
      <c r="BF204" s="115">
        <f t="shared" si="39"/>
        <v>0</v>
      </c>
      <c r="BG204" s="115">
        <f t="shared" si="40"/>
        <v>0</v>
      </c>
      <c r="BH204" s="115">
        <f t="shared" si="41"/>
        <v>0</v>
      </c>
      <c r="BI204" s="115">
        <f t="shared" si="42"/>
        <v>0</v>
      </c>
      <c r="BJ204" s="19" t="s">
        <v>96</v>
      </c>
      <c r="BK204" s="200">
        <f t="shared" si="43"/>
        <v>0</v>
      </c>
      <c r="BL204" s="19" t="s">
        <v>335</v>
      </c>
      <c r="BM204" s="199" t="s">
        <v>8167</v>
      </c>
    </row>
    <row r="205" spans="1:65" s="2" customFormat="1" ht="24.2" customHeight="1">
      <c r="A205" s="37"/>
      <c r="B205" s="153"/>
      <c r="C205" s="233" t="s">
        <v>835</v>
      </c>
      <c r="D205" s="233" t="s">
        <v>483</v>
      </c>
      <c r="E205" s="234" t="s">
        <v>8168</v>
      </c>
      <c r="F205" s="235" t="s">
        <v>8169</v>
      </c>
      <c r="G205" s="236" t="s">
        <v>646</v>
      </c>
      <c r="H205" s="237">
        <v>1</v>
      </c>
      <c r="I205" s="238"/>
      <c r="J205" s="239"/>
      <c r="K205" s="237">
        <f t="shared" si="31"/>
        <v>0</v>
      </c>
      <c r="L205" s="239"/>
      <c r="M205" s="240"/>
      <c r="N205" s="241" t="s">
        <v>1</v>
      </c>
      <c r="O205" s="195" t="s">
        <v>47</v>
      </c>
      <c r="P205" s="196">
        <f t="shared" si="32"/>
        <v>0</v>
      </c>
      <c r="Q205" s="196">
        <f t="shared" si="33"/>
        <v>0</v>
      </c>
      <c r="R205" s="196">
        <f t="shared" si="34"/>
        <v>0</v>
      </c>
      <c r="S205" s="66"/>
      <c r="T205" s="197">
        <f t="shared" si="35"/>
        <v>0</v>
      </c>
      <c r="U205" s="197">
        <v>0</v>
      </c>
      <c r="V205" s="197">
        <f t="shared" si="36"/>
        <v>0</v>
      </c>
      <c r="W205" s="197">
        <v>0</v>
      </c>
      <c r="X205" s="198">
        <f t="shared" si="37"/>
        <v>0</v>
      </c>
      <c r="Y205" s="37"/>
      <c r="Z205" s="37"/>
      <c r="AA205" s="37"/>
      <c r="AB205" s="37"/>
      <c r="AC205" s="37"/>
      <c r="AD205" s="37"/>
      <c r="AE205" s="37"/>
      <c r="AR205" s="199" t="s">
        <v>364</v>
      </c>
      <c r="AT205" s="199" t="s">
        <v>483</v>
      </c>
      <c r="AU205" s="199" t="s">
        <v>90</v>
      </c>
      <c r="AY205" s="19" t="s">
        <v>329</v>
      </c>
      <c r="BE205" s="115">
        <f t="shared" si="38"/>
        <v>0</v>
      </c>
      <c r="BF205" s="115">
        <f t="shared" si="39"/>
        <v>0</v>
      </c>
      <c r="BG205" s="115">
        <f t="shared" si="40"/>
        <v>0</v>
      </c>
      <c r="BH205" s="115">
        <f t="shared" si="41"/>
        <v>0</v>
      </c>
      <c r="BI205" s="115">
        <f t="shared" si="42"/>
        <v>0</v>
      </c>
      <c r="BJ205" s="19" t="s">
        <v>96</v>
      </c>
      <c r="BK205" s="200">
        <f t="shared" si="43"/>
        <v>0</v>
      </c>
      <c r="BL205" s="19" t="s">
        <v>335</v>
      </c>
      <c r="BM205" s="199" t="s">
        <v>1223</v>
      </c>
    </row>
    <row r="206" spans="1:65" s="2" customFormat="1" ht="24.2" customHeight="1">
      <c r="A206" s="37"/>
      <c r="B206" s="153"/>
      <c r="C206" s="233" t="s">
        <v>839</v>
      </c>
      <c r="D206" s="233" t="s">
        <v>483</v>
      </c>
      <c r="E206" s="234" t="s">
        <v>8170</v>
      </c>
      <c r="F206" s="235" t="s">
        <v>8171</v>
      </c>
      <c r="G206" s="236" t="s">
        <v>646</v>
      </c>
      <c r="H206" s="237">
        <v>2</v>
      </c>
      <c r="I206" s="238"/>
      <c r="J206" s="239"/>
      <c r="K206" s="237">
        <f t="shared" si="31"/>
        <v>0</v>
      </c>
      <c r="L206" s="239"/>
      <c r="M206" s="240"/>
      <c r="N206" s="241" t="s">
        <v>1</v>
      </c>
      <c r="O206" s="195" t="s">
        <v>47</v>
      </c>
      <c r="P206" s="196">
        <f t="shared" si="32"/>
        <v>0</v>
      </c>
      <c r="Q206" s="196">
        <f t="shared" si="33"/>
        <v>0</v>
      </c>
      <c r="R206" s="196">
        <f t="shared" si="34"/>
        <v>0</v>
      </c>
      <c r="S206" s="66"/>
      <c r="T206" s="197">
        <f t="shared" si="35"/>
        <v>0</v>
      </c>
      <c r="U206" s="197">
        <v>0</v>
      </c>
      <c r="V206" s="197">
        <f t="shared" si="36"/>
        <v>0</v>
      </c>
      <c r="W206" s="197">
        <v>0</v>
      </c>
      <c r="X206" s="198">
        <f t="shared" si="37"/>
        <v>0</v>
      </c>
      <c r="Y206" s="37"/>
      <c r="Z206" s="37"/>
      <c r="AA206" s="37"/>
      <c r="AB206" s="37"/>
      <c r="AC206" s="37"/>
      <c r="AD206" s="37"/>
      <c r="AE206" s="37"/>
      <c r="AR206" s="199" t="s">
        <v>364</v>
      </c>
      <c r="AT206" s="199" t="s">
        <v>483</v>
      </c>
      <c r="AU206" s="199" t="s">
        <v>90</v>
      </c>
      <c r="AY206" s="19" t="s">
        <v>329</v>
      </c>
      <c r="BE206" s="115">
        <f t="shared" si="38"/>
        <v>0</v>
      </c>
      <c r="BF206" s="115">
        <f t="shared" si="39"/>
        <v>0</v>
      </c>
      <c r="BG206" s="115">
        <f t="shared" si="40"/>
        <v>0</v>
      </c>
      <c r="BH206" s="115">
        <f t="shared" si="41"/>
        <v>0</v>
      </c>
      <c r="BI206" s="115">
        <f t="shared" si="42"/>
        <v>0</v>
      </c>
      <c r="BJ206" s="19" t="s">
        <v>96</v>
      </c>
      <c r="BK206" s="200">
        <f t="shared" si="43"/>
        <v>0</v>
      </c>
      <c r="BL206" s="19" t="s">
        <v>335</v>
      </c>
      <c r="BM206" s="199" t="s">
        <v>1232</v>
      </c>
    </row>
    <row r="207" spans="1:65" s="2" customFormat="1" ht="24.2" customHeight="1">
      <c r="A207" s="37"/>
      <c r="B207" s="153"/>
      <c r="C207" s="233" t="s">
        <v>846</v>
      </c>
      <c r="D207" s="233" t="s">
        <v>483</v>
      </c>
      <c r="E207" s="234" t="s">
        <v>8172</v>
      </c>
      <c r="F207" s="235" t="s">
        <v>8173</v>
      </c>
      <c r="G207" s="236" t="s">
        <v>646</v>
      </c>
      <c r="H207" s="237">
        <v>6</v>
      </c>
      <c r="I207" s="238"/>
      <c r="J207" s="239"/>
      <c r="K207" s="237">
        <f t="shared" si="31"/>
        <v>0</v>
      </c>
      <c r="L207" s="239"/>
      <c r="M207" s="240"/>
      <c r="N207" s="241" t="s">
        <v>1</v>
      </c>
      <c r="O207" s="195" t="s">
        <v>47</v>
      </c>
      <c r="P207" s="196">
        <f t="shared" si="32"/>
        <v>0</v>
      </c>
      <c r="Q207" s="196">
        <f t="shared" si="33"/>
        <v>0</v>
      </c>
      <c r="R207" s="196">
        <f t="shared" si="34"/>
        <v>0</v>
      </c>
      <c r="S207" s="66"/>
      <c r="T207" s="197">
        <f t="shared" si="35"/>
        <v>0</v>
      </c>
      <c r="U207" s="197">
        <v>0</v>
      </c>
      <c r="V207" s="197">
        <f t="shared" si="36"/>
        <v>0</v>
      </c>
      <c r="W207" s="197">
        <v>0</v>
      </c>
      <c r="X207" s="198">
        <f t="shared" si="37"/>
        <v>0</v>
      </c>
      <c r="Y207" s="37"/>
      <c r="Z207" s="37"/>
      <c r="AA207" s="37"/>
      <c r="AB207" s="37"/>
      <c r="AC207" s="37"/>
      <c r="AD207" s="37"/>
      <c r="AE207" s="37"/>
      <c r="AR207" s="199" t="s">
        <v>364</v>
      </c>
      <c r="AT207" s="199" t="s">
        <v>483</v>
      </c>
      <c r="AU207" s="199" t="s">
        <v>90</v>
      </c>
      <c r="AY207" s="19" t="s">
        <v>329</v>
      </c>
      <c r="BE207" s="115">
        <f t="shared" si="38"/>
        <v>0</v>
      </c>
      <c r="BF207" s="115">
        <f t="shared" si="39"/>
        <v>0</v>
      </c>
      <c r="BG207" s="115">
        <f t="shared" si="40"/>
        <v>0</v>
      </c>
      <c r="BH207" s="115">
        <f t="shared" si="41"/>
        <v>0</v>
      </c>
      <c r="BI207" s="115">
        <f t="shared" si="42"/>
        <v>0</v>
      </c>
      <c r="BJ207" s="19" t="s">
        <v>96</v>
      </c>
      <c r="BK207" s="200">
        <f t="shared" si="43"/>
        <v>0</v>
      </c>
      <c r="BL207" s="19" t="s">
        <v>335</v>
      </c>
      <c r="BM207" s="199" t="s">
        <v>1239</v>
      </c>
    </row>
    <row r="208" spans="1:65" s="2" customFormat="1" ht="24.2" customHeight="1">
      <c r="A208" s="37"/>
      <c r="B208" s="153"/>
      <c r="C208" s="233" t="s">
        <v>851</v>
      </c>
      <c r="D208" s="233" t="s">
        <v>483</v>
      </c>
      <c r="E208" s="234" t="s">
        <v>8174</v>
      </c>
      <c r="F208" s="235" t="s">
        <v>8175</v>
      </c>
      <c r="G208" s="236" t="s">
        <v>646</v>
      </c>
      <c r="H208" s="237">
        <v>2</v>
      </c>
      <c r="I208" s="238"/>
      <c r="J208" s="239"/>
      <c r="K208" s="237">
        <f t="shared" si="31"/>
        <v>0</v>
      </c>
      <c r="L208" s="239"/>
      <c r="M208" s="240"/>
      <c r="N208" s="241" t="s">
        <v>1</v>
      </c>
      <c r="O208" s="195" t="s">
        <v>47</v>
      </c>
      <c r="P208" s="196">
        <f t="shared" si="32"/>
        <v>0</v>
      </c>
      <c r="Q208" s="196">
        <f t="shared" si="33"/>
        <v>0</v>
      </c>
      <c r="R208" s="196">
        <f t="shared" si="34"/>
        <v>0</v>
      </c>
      <c r="S208" s="66"/>
      <c r="T208" s="197">
        <f t="shared" si="35"/>
        <v>0</v>
      </c>
      <c r="U208" s="197">
        <v>0</v>
      </c>
      <c r="V208" s="197">
        <f t="shared" si="36"/>
        <v>0</v>
      </c>
      <c r="W208" s="197">
        <v>0</v>
      </c>
      <c r="X208" s="198">
        <f t="shared" si="37"/>
        <v>0</v>
      </c>
      <c r="Y208" s="37"/>
      <c r="Z208" s="37"/>
      <c r="AA208" s="37"/>
      <c r="AB208" s="37"/>
      <c r="AC208" s="37"/>
      <c r="AD208" s="37"/>
      <c r="AE208" s="37"/>
      <c r="AR208" s="199" t="s">
        <v>364</v>
      </c>
      <c r="AT208" s="199" t="s">
        <v>483</v>
      </c>
      <c r="AU208" s="199" t="s">
        <v>90</v>
      </c>
      <c r="AY208" s="19" t="s">
        <v>329</v>
      </c>
      <c r="BE208" s="115">
        <f t="shared" si="38"/>
        <v>0</v>
      </c>
      <c r="BF208" s="115">
        <f t="shared" si="39"/>
        <v>0</v>
      </c>
      <c r="BG208" s="115">
        <f t="shared" si="40"/>
        <v>0</v>
      </c>
      <c r="BH208" s="115">
        <f t="shared" si="41"/>
        <v>0</v>
      </c>
      <c r="BI208" s="115">
        <f t="shared" si="42"/>
        <v>0</v>
      </c>
      <c r="BJ208" s="19" t="s">
        <v>96</v>
      </c>
      <c r="BK208" s="200">
        <f t="shared" si="43"/>
        <v>0</v>
      </c>
      <c r="BL208" s="19" t="s">
        <v>335</v>
      </c>
      <c r="BM208" s="199" t="s">
        <v>1245</v>
      </c>
    </row>
    <row r="209" spans="1:65" s="2" customFormat="1" ht="16.5" customHeight="1">
      <c r="A209" s="37"/>
      <c r="B209" s="153"/>
      <c r="C209" s="233" t="s">
        <v>869</v>
      </c>
      <c r="D209" s="233" t="s">
        <v>483</v>
      </c>
      <c r="E209" s="234" t="s">
        <v>8176</v>
      </c>
      <c r="F209" s="235" t="s">
        <v>8177</v>
      </c>
      <c r="G209" s="236" t="s">
        <v>646</v>
      </c>
      <c r="H209" s="237">
        <v>4</v>
      </c>
      <c r="I209" s="238"/>
      <c r="J209" s="239"/>
      <c r="K209" s="237">
        <f t="shared" si="31"/>
        <v>0</v>
      </c>
      <c r="L209" s="239"/>
      <c r="M209" s="240"/>
      <c r="N209" s="241" t="s">
        <v>1</v>
      </c>
      <c r="O209" s="195" t="s">
        <v>47</v>
      </c>
      <c r="P209" s="196">
        <f t="shared" si="32"/>
        <v>0</v>
      </c>
      <c r="Q209" s="196">
        <f t="shared" si="33"/>
        <v>0</v>
      </c>
      <c r="R209" s="196">
        <f t="shared" si="34"/>
        <v>0</v>
      </c>
      <c r="S209" s="66"/>
      <c r="T209" s="197">
        <f t="shared" si="35"/>
        <v>0</v>
      </c>
      <c r="U209" s="197">
        <v>0</v>
      </c>
      <c r="V209" s="197">
        <f t="shared" si="36"/>
        <v>0</v>
      </c>
      <c r="W209" s="197">
        <v>0</v>
      </c>
      <c r="X209" s="198">
        <f t="shared" si="37"/>
        <v>0</v>
      </c>
      <c r="Y209" s="37"/>
      <c r="Z209" s="37"/>
      <c r="AA209" s="37"/>
      <c r="AB209" s="37"/>
      <c r="AC209" s="37"/>
      <c r="AD209" s="37"/>
      <c r="AE209" s="37"/>
      <c r="AR209" s="199" t="s">
        <v>364</v>
      </c>
      <c r="AT209" s="199" t="s">
        <v>483</v>
      </c>
      <c r="AU209" s="199" t="s">
        <v>90</v>
      </c>
      <c r="AY209" s="19" t="s">
        <v>329</v>
      </c>
      <c r="BE209" s="115">
        <f t="shared" si="38"/>
        <v>0</v>
      </c>
      <c r="BF209" s="115">
        <f t="shared" si="39"/>
        <v>0</v>
      </c>
      <c r="BG209" s="115">
        <f t="shared" si="40"/>
        <v>0</v>
      </c>
      <c r="BH209" s="115">
        <f t="shared" si="41"/>
        <v>0</v>
      </c>
      <c r="BI209" s="115">
        <f t="shared" si="42"/>
        <v>0</v>
      </c>
      <c r="BJ209" s="19" t="s">
        <v>96</v>
      </c>
      <c r="BK209" s="200">
        <f t="shared" si="43"/>
        <v>0</v>
      </c>
      <c r="BL209" s="19" t="s">
        <v>335</v>
      </c>
      <c r="BM209" s="199" t="s">
        <v>1251</v>
      </c>
    </row>
    <row r="210" spans="1:65" s="2" customFormat="1" ht="16.5" customHeight="1">
      <c r="A210" s="37"/>
      <c r="B210" s="153"/>
      <c r="C210" s="233" t="s">
        <v>887</v>
      </c>
      <c r="D210" s="233" t="s">
        <v>483</v>
      </c>
      <c r="E210" s="234" t="s">
        <v>8178</v>
      </c>
      <c r="F210" s="235" t="s">
        <v>8179</v>
      </c>
      <c r="G210" s="236" t="s">
        <v>646</v>
      </c>
      <c r="H210" s="237">
        <v>2</v>
      </c>
      <c r="I210" s="238"/>
      <c r="J210" s="239"/>
      <c r="K210" s="237">
        <f t="shared" si="31"/>
        <v>0</v>
      </c>
      <c r="L210" s="239"/>
      <c r="M210" s="240"/>
      <c r="N210" s="241" t="s">
        <v>1</v>
      </c>
      <c r="O210" s="195" t="s">
        <v>47</v>
      </c>
      <c r="P210" s="196">
        <f t="shared" si="32"/>
        <v>0</v>
      </c>
      <c r="Q210" s="196">
        <f t="shared" si="33"/>
        <v>0</v>
      </c>
      <c r="R210" s="196">
        <f t="shared" si="34"/>
        <v>0</v>
      </c>
      <c r="S210" s="66"/>
      <c r="T210" s="197">
        <f t="shared" si="35"/>
        <v>0</v>
      </c>
      <c r="U210" s="197">
        <v>0</v>
      </c>
      <c r="V210" s="197">
        <f t="shared" si="36"/>
        <v>0</v>
      </c>
      <c r="W210" s="197">
        <v>0</v>
      </c>
      <c r="X210" s="198">
        <f t="shared" si="37"/>
        <v>0</v>
      </c>
      <c r="Y210" s="37"/>
      <c r="Z210" s="37"/>
      <c r="AA210" s="37"/>
      <c r="AB210" s="37"/>
      <c r="AC210" s="37"/>
      <c r="AD210" s="37"/>
      <c r="AE210" s="37"/>
      <c r="AR210" s="199" t="s">
        <v>364</v>
      </c>
      <c r="AT210" s="199" t="s">
        <v>483</v>
      </c>
      <c r="AU210" s="199" t="s">
        <v>90</v>
      </c>
      <c r="AY210" s="19" t="s">
        <v>329</v>
      </c>
      <c r="BE210" s="115">
        <f t="shared" si="38"/>
        <v>0</v>
      </c>
      <c r="BF210" s="115">
        <f t="shared" si="39"/>
        <v>0</v>
      </c>
      <c r="BG210" s="115">
        <f t="shared" si="40"/>
        <v>0</v>
      </c>
      <c r="BH210" s="115">
        <f t="shared" si="41"/>
        <v>0</v>
      </c>
      <c r="BI210" s="115">
        <f t="shared" si="42"/>
        <v>0</v>
      </c>
      <c r="BJ210" s="19" t="s">
        <v>96</v>
      </c>
      <c r="BK210" s="200">
        <f t="shared" si="43"/>
        <v>0</v>
      </c>
      <c r="BL210" s="19" t="s">
        <v>335</v>
      </c>
      <c r="BM210" s="199" t="s">
        <v>1259</v>
      </c>
    </row>
    <row r="211" spans="1:65" s="2" customFormat="1" ht="16.5" customHeight="1">
      <c r="A211" s="37"/>
      <c r="B211" s="153"/>
      <c r="C211" s="233" t="s">
        <v>891</v>
      </c>
      <c r="D211" s="233" t="s">
        <v>483</v>
      </c>
      <c r="E211" s="234" t="s">
        <v>8180</v>
      </c>
      <c r="F211" s="235" t="s">
        <v>8181</v>
      </c>
      <c r="G211" s="236" t="s">
        <v>646</v>
      </c>
      <c r="H211" s="237">
        <v>20</v>
      </c>
      <c r="I211" s="238"/>
      <c r="J211" s="239"/>
      <c r="K211" s="237">
        <f t="shared" si="31"/>
        <v>0</v>
      </c>
      <c r="L211" s="239"/>
      <c r="M211" s="240"/>
      <c r="N211" s="241" t="s">
        <v>1</v>
      </c>
      <c r="O211" s="195" t="s">
        <v>47</v>
      </c>
      <c r="P211" s="196">
        <f t="shared" si="32"/>
        <v>0</v>
      </c>
      <c r="Q211" s="196">
        <f t="shared" si="33"/>
        <v>0</v>
      </c>
      <c r="R211" s="196">
        <f t="shared" si="34"/>
        <v>0</v>
      </c>
      <c r="S211" s="66"/>
      <c r="T211" s="197">
        <f t="shared" si="35"/>
        <v>0</v>
      </c>
      <c r="U211" s="197">
        <v>0</v>
      </c>
      <c r="V211" s="197">
        <f t="shared" si="36"/>
        <v>0</v>
      </c>
      <c r="W211" s="197">
        <v>0</v>
      </c>
      <c r="X211" s="198">
        <f t="shared" si="37"/>
        <v>0</v>
      </c>
      <c r="Y211" s="37"/>
      <c r="Z211" s="37"/>
      <c r="AA211" s="37"/>
      <c r="AB211" s="37"/>
      <c r="AC211" s="37"/>
      <c r="AD211" s="37"/>
      <c r="AE211" s="37"/>
      <c r="AR211" s="199" t="s">
        <v>364</v>
      </c>
      <c r="AT211" s="199" t="s">
        <v>483</v>
      </c>
      <c r="AU211" s="199" t="s">
        <v>90</v>
      </c>
      <c r="AY211" s="19" t="s">
        <v>329</v>
      </c>
      <c r="BE211" s="115">
        <f t="shared" si="38"/>
        <v>0</v>
      </c>
      <c r="BF211" s="115">
        <f t="shared" si="39"/>
        <v>0</v>
      </c>
      <c r="BG211" s="115">
        <f t="shared" si="40"/>
        <v>0</v>
      </c>
      <c r="BH211" s="115">
        <f t="shared" si="41"/>
        <v>0</v>
      </c>
      <c r="BI211" s="115">
        <f t="shared" si="42"/>
        <v>0</v>
      </c>
      <c r="BJ211" s="19" t="s">
        <v>96</v>
      </c>
      <c r="BK211" s="200">
        <f t="shared" si="43"/>
        <v>0</v>
      </c>
      <c r="BL211" s="19" t="s">
        <v>335</v>
      </c>
      <c r="BM211" s="199" t="s">
        <v>1269</v>
      </c>
    </row>
    <row r="212" spans="1:65" s="2" customFormat="1" ht="16.5" customHeight="1">
      <c r="A212" s="37"/>
      <c r="B212" s="153"/>
      <c r="C212" s="233" t="s">
        <v>901</v>
      </c>
      <c r="D212" s="233" t="s">
        <v>483</v>
      </c>
      <c r="E212" s="234" t="s">
        <v>8182</v>
      </c>
      <c r="F212" s="235" t="s">
        <v>8183</v>
      </c>
      <c r="G212" s="236" t="s">
        <v>8107</v>
      </c>
      <c r="H212" s="237">
        <v>26</v>
      </c>
      <c r="I212" s="238"/>
      <c r="J212" s="239"/>
      <c r="K212" s="237">
        <f t="shared" si="31"/>
        <v>0</v>
      </c>
      <c r="L212" s="239"/>
      <c r="M212" s="240"/>
      <c r="N212" s="241" t="s">
        <v>1</v>
      </c>
      <c r="O212" s="195" t="s">
        <v>47</v>
      </c>
      <c r="P212" s="196">
        <f t="shared" si="32"/>
        <v>0</v>
      </c>
      <c r="Q212" s="196">
        <f t="shared" si="33"/>
        <v>0</v>
      </c>
      <c r="R212" s="196">
        <f t="shared" si="34"/>
        <v>0</v>
      </c>
      <c r="S212" s="66"/>
      <c r="T212" s="197">
        <f t="shared" si="35"/>
        <v>0</v>
      </c>
      <c r="U212" s="197">
        <v>0</v>
      </c>
      <c r="V212" s="197">
        <f t="shared" si="36"/>
        <v>0</v>
      </c>
      <c r="W212" s="197">
        <v>0</v>
      </c>
      <c r="X212" s="198">
        <f t="shared" si="37"/>
        <v>0</v>
      </c>
      <c r="Y212" s="37"/>
      <c r="Z212" s="37"/>
      <c r="AA212" s="37"/>
      <c r="AB212" s="37"/>
      <c r="AC212" s="37"/>
      <c r="AD212" s="37"/>
      <c r="AE212" s="37"/>
      <c r="AR212" s="199" t="s">
        <v>364</v>
      </c>
      <c r="AT212" s="199" t="s">
        <v>483</v>
      </c>
      <c r="AU212" s="199" t="s">
        <v>90</v>
      </c>
      <c r="AY212" s="19" t="s">
        <v>329</v>
      </c>
      <c r="BE212" s="115">
        <f t="shared" si="38"/>
        <v>0</v>
      </c>
      <c r="BF212" s="115">
        <f t="shared" si="39"/>
        <v>0</v>
      </c>
      <c r="BG212" s="115">
        <f t="shared" si="40"/>
        <v>0</v>
      </c>
      <c r="BH212" s="115">
        <f t="shared" si="41"/>
        <v>0</v>
      </c>
      <c r="BI212" s="115">
        <f t="shared" si="42"/>
        <v>0</v>
      </c>
      <c r="BJ212" s="19" t="s">
        <v>96</v>
      </c>
      <c r="BK212" s="200">
        <f t="shared" si="43"/>
        <v>0</v>
      </c>
      <c r="BL212" s="19" t="s">
        <v>335</v>
      </c>
      <c r="BM212" s="199" t="s">
        <v>1277</v>
      </c>
    </row>
    <row r="213" spans="1:65" s="2" customFormat="1" ht="16.5" customHeight="1">
      <c r="A213" s="37"/>
      <c r="B213" s="153"/>
      <c r="C213" s="233" t="s">
        <v>906</v>
      </c>
      <c r="D213" s="233" t="s">
        <v>483</v>
      </c>
      <c r="E213" s="234" t="s">
        <v>8184</v>
      </c>
      <c r="F213" s="235" t="s">
        <v>8185</v>
      </c>
      <c r="G213" s="236" t="s">
        <v>8107</v>
      </c>
      <c r="H213" s="237">
        <v>2</v>
      </c>
      <c r="I213" s="238"/>
      <c r="J213" s="239"/>
      <c r="K213" s="237">
        <f t="shared" si="31"/>
        <v>0</v>
      </c>
      <c r="L213" s="239"/>
      <c r="M213" s="240"/>
      <c r="N213" s="241" t="s">
        <v>1</v>
      </c>
      <c r="O213" s="195" t="s">
        <v>47</v>
      </c>
      <c r="P213" s="196">
        <f t="shared" si="32"/>
        <v>0</v>
      </c>
      <c r="Q213" s="196">
        <f t="shared" si="33"/>
        <v>0</v>
      </c>
      <c r="R213" s="196">
        <f t="shared" si="34"/>
        <v>0</v>
      </c>
      <c r="S213" s="66"/>
      <c r="T213" s="197">
        <f t="shared" si="35"/>
        <v>0</v>
      </c>
      <c r="U213" s="197">
        <v>0</v>
      </c>
      <c r="V213" s="197">
        <f t="shared" si="36"/>
        <v>0</v>
      </c>
      <c r="W213" s="197">
        <v>0</v>
      </c>
      <c r="X213" s="198">
        <f t="shared" si="37"/>
        <v>0</v>
      </c>
      <c r="Y213" s="37"/>
      <c r="Z213" s="37"/>
      <c r="AA213" s="37"/>
      <c r="AB213" s="37"/>
      <c r="AC213" s="37"/>
      <c r="AD213" s="37"/>
      <c r="AE213" s="37"/>
      <c r="AR213" s="199" t="s">
        <v>364</v>
      </c>
      <c r="AT213" s="199" t="s">
        <v>483</v>
      </c>
      <c r="AU213" s="199" t="s">
        <v>90</v>
      </c>
      <c r="AY213" s="19" t="s">
        <v>329</v>
      </c>
      <c r="BE213" s="115">
        <f t="shared" si="38"/>
        <v>0</v>
      </c>
      <c r="BF213" s="115">
        <f t="shared" si="39"/>
        <v>0</v>
      </c>
      <c r="BG213" s="115">
        <f t="shared" si="40"/>
        <v>0</v>
      </c>
      <c r="BH213" s="115">
        <f t="shared" si="41"/>
        <v>0</v>
      </c>
      <c r="BI213" s="115">
        <f t="shared" si="42"/>
        <v>0</v>
      </c>
      <c r="BJ213" s="19" t="s">
        <v>96</v>
      </c>
      <c r="BK213" s="200">
        <f t="shared" si="43"/>
        <v>0</v>
      </c>
      <c r="BL213" s="19" t="s">
        <v>335</v>
      </c>
      <c r="BM213" s="199" t="s">
        <v>8186</v>
      </c>
    </row>
    <row r="214" spans="1:65" s="2" customFormat="1" ht="16.5" customHeight="1">
      <c r="A214" s="37"/>
      <c r="B214" s="153"/>
      <c r="C214" s="233" t="s">
        <v>913</v>
      </c>
      <c r="D214" s="233" t="s">
        <v>483</v>
      </c>
      <c r="E214" s="234" t="s">
        <v>8187</v>
      </c>
      <c r="F214" s="235" t="s">
        <v>8188</v>
      </c>
      <c r="G214" s="236" t="s">
        <v>8107</v>
      </c>
      <c r="H214" s="237">
        <v>2</v>
      </c>
      <c r="I214" s="238"/>
      <c r="J214" s="239"/>
      <c r="K214" s="237">
        <f t="shared" si="31"/>
        <v>0</v>
      </c>
      <c r="L214" s="239"/>
      <c r="M214" s="240"/>
      <c r="N214" s="241" t="s">
        <v>1</v>
      </c>
      <c r="O214" s="195" t="s">
        <v>47</v>
      </c>
      <c r="P214" s="196">
        <f t="shared" si="32"/>
        <v>0</v>
      </c>
      <c r="Q214" s="196">
        <f t="shared" si="33"/>
        <v>0</v>
      </c>
      <c r="R214" s="196">
        <f t="shared" si="34"/>
        <v>0</v>
      </c>
      <c r="S214" s="66"/>
      <c r="T214" s="197">
        <f t="shared" si="35"/>
        <v>0</v>
      </c>
      <c r="U214" s="197">
        <v>0</v>
      </c>
      <c r="V214" s="197">
        <f t="shared" si="36"/>
        <v>0</v>
      </c>
      <c r="W214" s="197">
        <v>0</v>
      </c>
      <c r="X214" s="198">
        <f t="shared" si="37"/>
        <v>0</v>
      </c>
      <c r="Y214" s="37"/>
      <c r="Z214" s="37"/>
      <c r="AA214" s="37"/>
      <c r="AB214" s="37"/>
      <c r="AC214" s="37"/>
      <c r="AD214" s="37"/>
      <c r="AE214" s="37"/>
      <c r="AR214" s="199" t="s">
        <v>364</v>
      </c>
      <c r="AT214" s="199" t="s">
        <v>483</v>
      </c>
      <c r="AU214" s="199" t="s">
        <v>90</v>
      </c>
      <c r="AY214" s="19" t="s">
        <v>329</v>
      </c>
      <c r="BE214" s="115">
        <f t="shared" si="38"/>
        <v>0</v>
      </c>
      <c r="BF214" s="115">
        <f t="shared" si="39"/>
        <v>0</v>
      </c>
      <c r="BG214" s="115">
        <f t="shared" si="40"/>
        <v>0</v>
      </c>
      <c r="BH214" s="115">
        <f t="shared" si="41"/>
        <v>0</v>
      </c>
      <c r="BI214" s="115">
        <f t="shared" si="42"/>
        <v>0</v>
      </c>
      <c r="BJ214" s="19" t="s">
        <v>96</v>
      </c>
      <c r="BK214" s="200">
        <f t="shared" si="43"/>
        <v>0</v>
      </c>
      <c r="BL214" s="19" t="s">
        <v>335</v>
      </c>
      <c r="BM214" s="199" t="s">
        <v>8189</v>
      </c>
    </row>
    <row r="215" spans="1:65" s="2" customFormat="1" ht="16.5" customHeight="1">
      <c r="A215" s="37"/>
      <c r="B215" s="153"/>
      <c r="C215" s="233" t="s">
        <v>917</v>
      </c>
      <c r="D215" s="233" t="s">
        <v>483</v>
      </c>
      <c r="E215" s="234" t="s">
        <v>8190</v>
      </c>
      <c r="F215" s="235" t="s">
        <v>8191</v>
      </c>
      <c r="G215" s="236" t="s">
        <v>8107</v>
      </c>
      <c r="H215" s="237">
        <v>14</v>
      </c>
      <c r="I215" s="238"/>
      <c r="J215" s="239"/>
      <c r="K215" s="237">
        <f t="shared" si="31"/>
        <v>0</v>
      </c>
      <c r="L215" s="239"/>
      <c r="M215" s="240"/>
      <c r="N215" s="241" t="s">
        <v>1</v>
      </c>
      <c r="O215" s="195" t="s">
        <v>47</v>
      </c>
      <c r="P215" s="196">
        <f t="shared" si="32"/>
        <v>0</v>
      </c>
      <c r="Q215" s="196">
        <f t="shared" si="33"/>
        <v>0</v>
      </c>
      <c r="R215" s="196">
        <f t="shared" si="34"/>
        <v>0</v>
      </c>
      <c r="S215" s="66"/>
      <c r="T215" s="197">
        <f t="shared" si="35"/>
        <v>0</v>
      </c>
      <c r="U215" s="197">
        <v>0</v>
      </c>
      <c r="V215" s="197">
        <f t="shared" si="36"/>
        <v>0</v>
      </c>
      <c r="W215" s="197">
        <v>0</v>
      </c>
      <c r="X215" s="198">
        <f t="shared" si="37"/>
        <v>0</v>
      </c>
      <c r="Y215" s="37"/>
      <c r="Z215" s="37"/>
      <c r="AA215" s="37"/>
      <c r="AB215" s="37"/>
      <c r="AC215" s="37"/>
      <c r="AD215" s="37"/>
      <c r="AE215" s="37"/>
      <c r="AR215" s="199" t="s">
        <v>364</v>
      </c>
      <c r="AT215" s="199" t="s">
        <v>483</v>
      </c>
      <c r="AU215" s="199" t="s">
        <v>90</v>
      </c>
      <c r="AY215" s="19" t="s">
        <v>329</v>
      </c>
      <c r="BE215" s="115">
        <f t="shared" si="38"/>
        <v>0</v>
      </c>
      <c r="BF215" s="115">
        <f t="shared" si="39"/>
        <v>0</v>
      </c>
      <c r="BG215" s="115">
        <f t="shared" si="40"/>
        <v>0</v>
      </c>
      <c r="BH215" s="115">
        <f t="shared" si="41"/>
        <v>0</v>
      </c>
      <c r="BI215" s="115">
        <f t="shared" si="42"/>
        <v>0</v>
      </c>
      <c r="BJ215" s="19" t="s">
        <v>96</v>
      </c>
      <c r="BK215" s="200">
        <f t="shared" si="43"/>
        <v>0</v>
      </c>
      <c r="BL215" s="19" t="s">
        <v>335</v>
      </c>
      <c r="BM215" s="199" t="s">
        <v>8192</v>
      </c>
    </row>
    <row r="216" spans="1:65" s="2" customFormat="1" ht="76.349999999999994" customHeight="1">
      <c r="A216" s="37"/>
      <c r="B216" s="153"/>
      <c r="C216" s="233" t="s">
        <v>922</v>
      </c>
      <c r="D216" s="233" t="s">
        <v>483</v>
      </c>
      <c r="E216" s="234" t="s">
        <v>8193</v>
      </c>
      <c r="F216" s="235" t="s">
        <v>8194</v>
      </c>
      <c r="G216" s="236" t="s">
        <v>8047</v>
      </c>
      <c r="H216" s="237">
        <v>1</v>
      </c>
      <c r="I216" s="238"/>
      <c r="J216" s="239"/>
      <c r="K216" s="237">
        <f t="shared" si="31"/>
        <v>0</v>
      </c>
      <c r="L216" s="239"/>
      <c r="M216" s="240"/>
      <c r="N216" s="241" t="s">
        <v>1</v>
      </c>
      <c r="O216" s="195" t="s">
        <v>47</v>
      </c>
      <c r="P216" s="196">
        <f t="shared" si="32"/>
        <v>0</v>
      </c>
      <c r="Q216" s="196">
        <f t="shared" si="33"/>
        <v>0</v>
      </c>
      <c r="R216" s="196">
        <f t="shared" si="34"/>
        <v>0</v>
      </c>
      <c r="S216" s="66"/>
      <c r="T216" s="197">
        <f t="shared" si="35"/>
        <v>0</v>
      </c>
      <c r="U216" s="197">
        <v>0</v>
      </c>
      <c r="V216" s="197">
        <f t="shared" si="36"/>
        <v>0</v>
      </c>
      <c r="W216" s="197">
        <v>0</v>
      </c>
      <c r="X216" s="198">
        <f t="shared" si="37"/>
        <v>0</v>
      </c>
      <c r="Y216" s="37"/>
      <c r="Z216" s="37"/>
      <c r="AA216" s="37"/>
      <c r="AB216" s="37"/>
      <c r="AC216" s="37"/>
      <c r="AD216" s="37"/>
      <c r="AE216" s="37"/>
      <c r="AR216" s="199" t="s">
        <v>364</v>
      </c>
      <c r="AT216" s="199" t="s">
        <v>483</v>
      </c>
      <c r="AU216" s="199" t="s">
        <v>90</v>
      </c>
      <c r="AY216" s="19" t="s">
        <v>329</v>
      </c>
      <c r="BE216" s="115">
        <f t="shared" si="38"/>
        <v>0</v>
      </c>
      <c r="BF216" s="115">
        <f t="shared" si="39"/>
        <v>0</v>
      </c>
      <c r="BG216" s="115">
        <f t="shared" si="40"/>
        <v>0</v>
      </c>
      <c r="BH216" s="115">
        <f t="shared" si="41"/>
        <v>0</v>
      </c>
      <c r="BI216" s="115">
        <f t="shared" si="42"/>
        <v>0</v>
      </c>
      <c r="BJ216" s="19" t="s">
        <v>96</v>
      </c>
      <c r="BK216" s="200">
        <f t="shared" si="43"/>
        <v>0</v>
      </c>
      <c r="BL216" s="19" t="s">
        <v>335</v>
      </c>
      <c r="BM216" s="199" t="s">
        <v>1287</v>
      </c>
    </row>
    <row r="217" spans="1:65" s="2" customFormat="1" ht="76.349999999999994" customHeight="1">
      <c r="A217" s="37"/>
      <c r="B217" s="153"/>
      <c r="C217" s="233" t="s">
        <v>926</v>
      </c>
      <c r="D217" s="233" t="s">
        <v>483</v>
      </c>
      <c r="E217" s="234" t="s">
        <v>8195</v>
      </c>
      <c r="F217" s="235" t="s">
        <v>8196</v>
      </c>
      <c r="G217" s="236" t="s">
        <v>8047</v>
      </c>
      <c r="H217" s="237">
        <v>1</v>
      </c>
      <c r="I217" s="238"/>
      <c r="J217" s="239"/>
      <c r="K217" s="237">
        <f t="shared" si="31"/>
        <v>0</v>
      </c>
      <c r="L217" s="239"/>
      <c r="M217" s="240"/>
      <c r="N217" s="241" t="s">
        <v>1</v>
      </c>
      <c r="O217" s="195" t="s">
        <v>47</v>
      </c>
      <c r="P217" s="196">
        <f t="shared" si="32"/>
        <v>0</v>
      </c>
      <c r="Q217" s="196">
        <f t="shared" si="33"/>
        <v>0</v>
      </c>
      <c r="R217" s="196">
        <f t="shared" si="34"/>
        <v>0</v>
      </c>
      <c r="S217" s="66"/>
      <c r="T217" s="197">
        <f t="shared" si="35"/>
        <v>0</v>
      </c>
      <c r="U217" s="197">
        <v>0</v>
      </c>
      <c r="V217" s="197">
        <f t="shared" si="36"/>
        <v>0</v>
      </c>
      <c r="W217" s="197">
        <v>0</v>
      </c>
      <c r="X217" s="198">
        <f t="shared" si="37"/>
        <v>0</v>
      </c>
      <c r="Y217" s="37"/>
      <c r="Z217" s="37"/>
      <c r="AA217" s="37"/>
      <c r="AB217" s="37"/>
      <c r="AC217" s="37"/>
      <c r="AD217" s="37"/>
      <c r="AE217" s="37"/>
      <c r="AR217" s="199" t="s">
        <v>364</v>
      </c>
      <c r="AT217" s="199" t="s">
        <v>483</v>
      </c>
      <c r="AU217" s="199" t="s">
        <v>90</v>
      </c>
      <c r="AY217" s="19" t="s">
        <v>329</v>
      </c>
      <c r="BE217" s="115">
        <f t="shared" si="38"/>
        <v>0</v>
      </c>
      <c r="BF217" s="115">
        <f t="shared" si="39"/>
        <v>0</v>
      </c>
      <c r="BG217" s="115">
        <f t="shared" si="40"/>
        <v>0</v>
      </c>
      <c r="BH217" s="115">
        <f t="shared" si="41"/>
        <v>0</v>
      </c>
      <c r="BI217" s="115">
        <f t="shared" si="42"/>
        <v>0</v>
      </c>
      <c r="BJ217" s="19" t="s">
        <v>96</v>
      </c>
      <c r="BK217" s="200">
        <f t="shared" si="43"/>
        <v>0</v>
      </c>
      <c r="BL217" s="19" t="s">
        <v>335</v>
      </c>
      <c r="BM217" s="199" t="s">
        <v>1297</v>
      </c>
    </row>
    <row r="218" spans="1:65" s="2" customFormat="1" ht="37.9" customHeight="1">
      <c r="A218" s="37"/>
      <c r="B218" s="153"/>
      <c r="C218" s="233" t="s">
        <v>931</v>
      </c>
      <c r="D218" s="233" t="s">
        <v>483</v>
      </c>
      <c r="E218" s="234" t="s">
        <v>8197</v>
      </c>
      <c r="F218" s="235" t="s">
        <v>8198</v>
      </c>
      <c r="G218" s="236" t="s">
        <v>8199</v>
      </c>
      <c r="H218" s="237">
        <v>1</v>
      </c>
      <c r="I218" s="238"/>
      <c r="J218" s="239"/>
      <c r="K218" s="237">
        <f t="shared" si="31"/>
        <v>0</v>
      </c>
      <c r="L218" s="239"/>
      <c r="M218" s="240"/>
      <c r="N218" s="241" t="s">
        <v>1</v>
      </c>
      <c r="O218" s="195" t="s">
        <v>47</v>
      </c>
      <c r="P218" s="196">
        <f t="shared" si="32"/>
        <v>0</v>
      </c>
      <c r="Q218" s="196">
        <f t="shared" si="33"/>
        <v>0</v>
      </c>
      <c r="R218" s="196">
        <f t="shared" si="34"/>
        <v>0</v>
      </c>
      <c r="S218" s="66"/>
      <c r="T218" s="197">
        <f t="shared" si="35"/>
        <v>0</v>
      </c>
      <c r="U218" s="197">
        <v>0</v>
      </c>
      <c r="V218" s="197">
        <f t="shared" si="36"/>
        <v>0</v>
      </c>
      <c r="W218" s="197">
        <v>0</v>
      </c>
      <c r="X218" s="198">
        <f t="shared" si="37"/>
        <v>0</v>
      </c>
      <c r="Y218" s="37"/>
      <c r="Z218" s="37"/>
      <c r="AA218" s="37"/>
      <c r="AB218" s="37"/>
      <c r="AC218" s="37"/>
      <c r="AD218" s="37"/>
      <c r="AE218" s="37"/>
      <c r="AR218" s="199" t="s">
        <v>364</v>
      </c>
      <c r="AT218" s="199" t="s">
        <v>483</v>
      </c>
      <c r="AU218" s="199" t="s">
        <v>90</v>
      </c>
      <c r="AY218" s="19" t="s">
        <v>329</v>
      </c>
      <c r="BE218" s="115">
        <f t="shared" si="38"/>
        <v>0</v>
      </c>
      <c r="BF218" s="115">
        <f t="shared" si="39"/>
        <v>0</v>
      </c>
      <c r="BG218" s="115">
        <f t="shared" si="40"/>
        <v>0</v>
      </c>
      <c r="BH218" s="115">
        <f t="shared" si="41"/>
        <v>0</v>
      </c>
      <c r="BI218" s="115">
        <f t="shared" si="42"/>
        <v>0</v>
      </c>
      <c r="BJ218" s="19" t="s">
        <v>96</v>
      </c>
      <c r="BK218" s="200">
        <f t="shared" si="43"/>
        <v>0</v>
      </c>
      <c r="BL218" s="19" t="s">
        <v>335</v>
      </c>
      <c r="BM218" s="199" t="s">
        <v>1307</v>
      </c>
    </row>
    <row r="219" spans="1:65" s="2" customFormat="1" ht="78" customHeight="1">
      <c r="A219" s="37"/>
      <c r="B219" s="153"/>
      <c r="C219" s="233" t="s">
        <v>936</v>
      </c>
      <c r="D219" s="233" t="s">
        <v>483</v>
      </c>
      <c r="E219" s="234" t="s">
        <v>8200</v>
      </c>
      <c r="F219" s="235" t="s">
        <v>8201</v>
      </c>
      <c r="G219" s="236" t="s">
        <v>8047</v>
      </c>
      <c r="H219" s="237">
        <v>1</v>
      </c>
      <c r="I219" s="238"/>
      <c r="J219" s="239"/>
      <c r="K219" s="237">
        <f t="shared" si="31"/>
        <v>0</v>
      </c>
      <c r="L219" s="239"/>
      <c r="M219" s="240"/>
      <c r="N219" s="241" t="s">
        <v>1</v>
      </c>
      <c r="O219" s="195" t="s">
        <v>47</v>
      </c>
      <c r="P219" s="196">
        <f t="shared" si="32"/>
        <v>0</v>
      </c>
      <c r="Q219" s="196">
        <f t="shared" si="33"/>
        <v>0</v>
      </c>
      <c r="R219" s="196">
        <f t="shared" si="34"/>
        <v>0</v>
      </c>
      <c r="S219" s="66"/>
      <c r="T219" s="197">
        <f t="shared" si="35"/>
        <v>0</v>
      </c>
      <c r="U219" s="197">
        <v>0</v>
      </c>
      <c r="V219" s="197">
        <f t="shared" si="36"/>
        <v>0</v>
      </c>
      <c r="W219" s="197">
        <v>0</v>
      </c>
      <c r="X219" s="198">
        <f t="shared" si="37"/>
        <v>0</v>
      </c>
      <c r="Y219" s="37"/>
      <c r="Z219" s="37"/>
      <c r="AA219" s="37"/>
      <c r="AB219" s="37"/>
      <c r="AC219" s="37"/>
      <c r="AD219" s="37"/>
      <c r="AE219" s="37"/>
      <c r="AR219" s="199" t="s">
        <v>364</v>
      </c>
      <c r="AT219" s="199" t="s">
        <v>483</v>
      </c>
      <c r="AU219" s="199" t="s">
        <v>90</v>
      </c>
      <c r="AY219" s="19" t="s">
        <v>329</v>
      </c>
      <c r="BE219" s="115">
        <f t="shared" si="38"/>
        <v>0</v>
      </c>
      <c r="BF219" s="115">
        <f t="shared" si="39"/>
        <v>0</v>
      </c>
      <c r="BG219" s="115">
        <f t="shared" si="40"/>
        <v>0</v>
      </c>
      <c r="BH219" s="115">
        <f t="shared" si="41"/>
        <v>0</v>
      </c>
      <c r="BI219" s="115">
        <f t="shared" si="42"/>
        <v>0</v>
      </c>
      <c r="BJ219" s="19" t="s">
        <v>96</v>
      </c>
      <c r="BK219" s="200">
        <f t="shared" si="43"/>
        <v>0</v>
      </c>
      <c r="BL219" s="19" t="s">
        <v>335</v>
      </c>
      <c r="BM219" s="199" t="s">
        <v>1350</v>
      </c>
    </row>
    <row r="220" spans="1:65" s="2" customFormat="1" ht="78" customHeight="1">
      <c r="A220" s="37"/>
      <c r="B220" s="153"/>
      <c r="C220" s="233" t="s">
        <v>940</v>
      </c>
      <c r="D220" s="233" t="s">
        <v>483</v>
      </c>
      <c r="E220" s="234" t="s">
        <v>8202</v>
      </c>
      <c r="F220" s="235" t="s">
        <v>8203</v>
      </c>
      <c r="G220" s="236" t="s">
        <v>8047</v>
      </c>
      <c r="H220" s="237">
        <v>1</v>
      </c>
      <c r="I220" s="238"/>
      <c r="J220" s="239"/>
      <c r="K220" s="237">
        <f t="shared" si="31"/>
        <v>0</v>
      </c>
      <c r="L220" s="239"/>
      <c r="M220" s="240"/>
      <c r="N220" s="241" t="s">
        <v>1</v>
      </c>
      <c r="O220" s="195" t="s">
        <v>47</v>
      </c>
      <c r="P220" s="196">
        <f t="shared" si="32"/>
        <v>0</v>
      </c>
      <c r="Q220" s="196">
        <f t="shared" si="33"/>
        <v>0</v>
      </c>
      <c r="R220" s="196">
        <f t="shared" si="34"/>
        <v>0</v>
      </c>
      <c r="S220" s="66"/>
      <c r="T220" s="197">
        <f t="shared" si="35"/>
        <v>0</v>
      </c>
      <c r="U220" s="197">
        <v>0</v>
      </c>
      <c r="V220" s="197">
        <f t="shared" si="36"/>
        <v>0</v>
      </c>
      <c r="W220" s="197">
        <v>0</v>
      </c>
      <c r="X220" s="198">
        <f t="shared" si="37"/>
        <v>0</v>
      </c>
      <c r="Y220" s="37"/>
      <c r="Z220" s="37"/>
      <c r="AA220" s="37"/>
      <c r="AB220" s="37"/>
      <c r="AC220" s="37"/>
      <c r="AD220" s="37"/>
      <c r="AE220" s="37"/>
      <c r="AR220" s="199" t="s">
        <v>364</v>
      </c>
      <c r="AT220" s="199" t="s">
        <v>483</v>
      </c>
      <c r="AU220" s="199" t="s">
        <v>90</v>
      </c>
      <c r="AY220" s="19" t="s">
        <v>329</v>
      </c>
      <c r="BE220" s="115">
        <f t="shared" si="38"/>
        <v>0</v>
      </c>
      <c r="BF220" s="115">
        <f t="shared" si="39"/>
        <v>0</v>
      </c>
      <c r="BG220" s="115">
        <f t="shared" si="40"/>
        <v>0</v>
      </c>
      <c r="BH220" s="115">
        <f t="shared" si="41"/>
        <v>0</v>
      </c>
      <c r="BI220" s="115">
        <f t="shared" si="42"/>
        <v>0</v>
      </c>
      <c r="BJ220" s="19" t="s">
        <v>96</v>
      </c>
      <c r="BK220" s="200">
        <f t="shared" si="43"/>
        <v>0</v>
      </c>
      <c r="BL220" s="19" t="s">
        <v>335</v>
      </c>
      <c r="BM220" s="199" t="s">
        <v>2058</v>
      </c>
    </row>
    <row r="221" spans="1:65" s="2" customFormat="1" ht="78" customHeight="1">
      <c r="A221" s="37"/>
      <c r="B221" s="153"/>
      <c r="C221" s="233" t="s">
        <v>944</v>
      </c>
      <c r="D221" s="233" t="s">
        <v>483</v>
      </c>
      <c r="E221" s="234" t="s">
        <v>8204</v>
      </c>
      <c r="F221" s="235" t="s">
        <v>8205</v>
      </c>
      <c r="G221" s="236" t="s">
        <v>8047</v>
      </c>
      <c r="H221" s="237">
        <v>1</v>
      </c>
      <c r="I221" s="238"/>
      <c r="J221" s="239"/>
      <c r="K221" s="237">
        <f t="shared" si="31"/>
        <v>0</v>
      </c>
      <c r="L221" s="239"/>
      <c r="M221" s="240"/>
      <c r="N221" s="241" t="s">
        <v>1</v>
      </c>
      <c r="O221" s="195" t="s">
        <v>47</v>
      </c>
      <c r="P221" s="196">
        <f t="shared" si="32"/>
        <v>0</v>
      </c>
      <c r="Q221" s="196">
        <f t="shared" si="33"/>
        <v>0</v>
      </c>
      <c r="R221" s="196">
        <f t="shared" si="34"/>
        <v>0</v>
      </c>
      <c r="S221" s="66"/>
      <c r="T221" s="197">
        <f t="shared" si="35"/>
        <v>0</v>
      </c>
      <c r="U221" s="197">
        <v>0</v>
      </c>
      <c r="V221" s="197">
        <f t="shared" si="36"/>
        <v>0</v>
      </c>
      <c r="W221" s="197">
        <v>0</v>
      </c>
      <c r="X221" s="198">
        <f t="shared" si="37"/>
        <v>0</v>
      </c>
      <c r="Y221" s="37"/>
      <c r="Z221" s="37"/>
      <c r="AA221" s="37"/>
      <c r="AB221" s="37"/>
      <c r="AC221" s="37"/>
      <c r="AD221" s="37"/>
      <c r="AE221" s="37"/>
      <c r="AR221" s="199" t="s">
        <v>364</v>
      </c>
      <c r="AT221" s="199" t="s">
        <v>483</v>
      </c>
      <c r="AU221" s="199" t="s">
        <v>90</v>
      </c>
      <c r="AY221" s="19" t="s">
        <v>329</v>
      </c>
      <c r="BE221" s="115">
        <f t="shared" si="38"/>
        <v>0</v>
      </c>
      <c r="BF221" s="115">
        <f t="shared" si="39"/>
        <v>0</v>
      </c>
      <c r="BG221" s="115">
        <f t="shared" si="40"/>
        <v>0</v>
      </c>
      <c r="BH221" s="115">
        <f t="shared" si="41"/>
        <v>0</v>
      </c>
      <c r="BI221" s="115">
        <f t="shared" si="42"/>
        <v>0</v>
      </c>
      <c r="BJ221" s="19" t="s">
        <v>96</v>
      </c>
      <c r="BK221" s="200">
        <f t="shared" si="43"/>
        <v>0</v>
      </c>
      <c r="BL221" s="19" t="s">
        <v>335</v>
      </c>
      <c r="BM221" s="199" t="s">
        <v>2066</v>
      </c>
    </row>
    <row r="222" spans="1:65" s="2" customFormat="1" ht="33" customHeight="1">
      <c r="A222" s="37"/>
      <c r="B222" s="153"/>
      <c r="C222" s="233" t="s">
        <v>948</v>
      </c>
      <c r="D222" s="233" t="s">
        <v>483</v>
      </c>
      <c r="E222" s="234" t="s">
        <v>8206</v>
      </c>
      <c r="F222" s="235" t="s">
        <v>8207</v>
      </c>
      <c r="G222" s="236" t="s">
        <v>8208</v>
      </c>
      <c r="H222" s="237">
        <v>1</v>
      </c>
      <c r="I222" s="238"/>
      <c r="J222" s="239"/>
      <c r="K222" s="237">
        <f t="shared" si="31"/>
        <v>0</v>
      </c>
      <c r="L222" s="239"/>
      <c r="M222" s="240"/>
      <c r="N222" s="241" t="s">
        <v>1</v>
      </c>
      <c r="O222" s="195" t="s">
        <v>47</v>
      </c>
      <c r="P222" s="196">
        <f t="shared" si="32"/>
        <v>0</v>
      </c>
      <c r="Q222" s="196">
        <f t="shared" si="33"/>
        <v>0</v>
      </c>
      <c r="R222" s="196">
        <f t="shared" si="34"/>
        <v>0</v>
      </c>
      <c r="S222" s="66"/>
      <c r="T222" s="197">
        <f t="shared" si="35"/>
        <v>0</v>
      </c>
      <c r="U222" s="197">
        <v>0</v>
      </c>
      <c r="V222" s="197">
        <f t="shared" si="36"/>
        <v>0</v>
      </c>
      <c r="W222" s="197">
        <v>0</v>
      </c>
      <c r="X222" s="198">
        <f t="shared" si="37"/>
        <v>0</v>
      </c>
      <c r="Y222" s="37"/>
      <c r="Z222" s="37"/>
      <c r="AA222" s="37"/>
      <c r="AB222" s="37"/>
      <c r="AC222" s="37"/>
      <c r="AD222" s="37"/>
      <c r="AE222" s="37"/>
      <c r="AR222" s="199" t="s">
        <v>364</v>
      </c>
      <c r="AT222" s="199" t="s">
        <v>483</v>
      </c>
      <c r="AU222" s="199" t="s">
        <v>90</v>
      </c>
      <c r="AY222" s="19" t="s">
        <v>329</v>
      </c>
      <c r="BE222" s="115">
        <f t="shared" si="38"/>
        <v>0</v>
      </c>
      <c r="BF222" s="115">
        <f t="shared" si="39"/>
        <v>0</v>
      </c>
      <c r="BG222" s="115">
        <f t="shared" si="40"/>
        <v>0</v>
      </c>
      <c r="BH222" s="115">
        <f t="shared" si="41"/>
        <v>0</v>
      </c>
      <c r="BI222" s="115">
        <f t="shared" si="42"/>
        <v>0</v>
      </c>
      <c r="BJ222" s="19" t="s">
        <v>96</v>
      </c>
      <c r="BK222" s="200">
        <f t="shared" si="43"/>
        <v>0</v>
      </c>
      <c r="BL222" s="19" t="s">
        <v>335</v>
      </c>
      <c r="BM222" s="199" t="s">
        <v>2074</v>
      </c>
    </row>
    <row r="223" spans="1:65" s="2" customFormat="1" ht="37.9" customHeight="1">
      <c r="A223" s="37"/>
      <c r="B223" s="153"/>
      <c r="C223" s="233" t="s">
        <v>960</v>
      </c>
      <c r="D223" s="233" t="s">
        <v>483</v>
      </c>
      <c r="E223" s="234" t="s">
        <v>8209</v>
      </c>
      <c r="F223" s="235" t="s">
        <v>8055</v>
      </c>
      <c r="G223" s="236" t="s">
        <v>8056</v>
      </c>
      <c r="H223" s="237">
        <v>40</v>
      </c>
      <c r="I223" s="238"/>
      <c r="J223" s="239"/>
      <c r="K223" s="237">
        <f t="shared" si="31"/>
        <v>0</v>
      </c>
      <c r="L223" s="239"/>
      <c r="M223" s="240"/>
      <c r="N223" s="241" t="s">
        <v>1</v>
      </c>
      <c r="O223" s="195" t="s">
        <v>47</v>
      </c>
      <c r="P223" s="196">
        <f t="shared" si="32"/>
        <v>0</v>
      </c>
      <c r="Q223" s="196">
        <f t="shared" si="33"/>
        <v>0</v>
      </c>
      <c r="R223" s="196">
        <f t="shared" si="34"/>
        <v>0</v>
      </c>
      <c r="S223" s="66"/>
      <c r="T223" s="197">
        <f t="shared" si="35"/>
        <v>0</v>
      </c>
      <c r="U223" s="197">
        <v>0</v>
      </c>
      <c r="V223" s="197">
        <f t="shared" si="36"/>
        <v>0</v>
      </c>
      <c r="W223" s="197">
        <v>0</v>
      </c>
      <c r="X223" s="198">
        <f t="shared" si="37"/>
        <v>0</v>
      </c>
      <c r="Y223" s="37"/>
      <c r="Z223" s="37"/>
      <c r="AA223" s="37"/>
      <c r="AB223" s="37"/>
      <c r="AC223" s="37"/>
      <c r="AD223" s="37"/>
      <c r="AE223" s="37"/>
      <c r="AR223" s="199" t="s">
        <v>364</v>
      </c>
      <c r="AT223" s="199" t="s">
        <v>483</v>
      </c>
      <c r="AU223" s="199" t="s">
        <v>90</v>
      </c>
      <c r="AY223" s="19" t="s">
        <v>329</v>
      </c>
      <c r="BE223" s="115">
        <f t="shared" si="38"/>
        <v>0</v>
      </c>
      <c r="BF223" s="115">
        <f t="shared" si="39"/>
        <v>0</v>
      </c>
      <c r="BG223" s="115">
        <f t="shared" si="40"/>
        <v>0</v>
      </c>
      <c r="BH223" s="115">
        <f t="shared" si="41"/>
        <v>0</v>
      </c>
      <c r="BI223" s="115">
        <f t="shared" si="42"/>
        <v>0</v>
      </c>
      <c r="BJ223" s="19" t="s">
        <v>96</v>
      </c>
      <c r="BK223" s="200">
        <f t="shared" si="43"/>
        <v>0</v>
      </c>
      <c r="BL223" s="19" t="s">
        <v>335</v>
      </c>
      <c r="BM223" s="199" t="s">
        <v>2091</v>
      </c>
    </row>
    <row r="224" spans="1:65" s="2" customFormat="1" ht="37.9" customHeight="1">
      <c r="A224" s="37"/>
      <c r="B224" s="153"/>
      <c r="C224" s="233" t="s">
        <v>974</v>
      </c>
      <c r="D224" s="233" t="s">
        <v>483</v>
      </c>
      <c r="E224" s="234" t="s">
        <v>8210</v>
      </c>
      <c r="F224" s="235" t="s">
        <v>8058</v>
      </c>
      <c r="G224" s="236" t="s">
        <v>8056</v>
      </c>
      <c r="H224" s="237">
        <v>140</v>
      </c>
      <c r="I224" s="238"/>
      <c r="J224" s="239"/>
      <c r="K224" s="237">
        <f t="shared" si="31"/>
        <v>0</v>
      </c>
      <c r="L224" s="239"/>
      <c r="M224" s="240"/>
      <c r="N224" s="241" t="s">
        <v>1</v>
      </c>
      <c r="O224" s="195" t="s">
        <v>47</v>
      </c>
      <c r="P224" s="196">
        <f t="shared" si="32"/>
        <v>0</v>
      </c>
      <c r="Q224" s="196">
        <f t="shared" si="33"/>
        <v>0</v>
      </c>
      <c r="R224" s="196">
        <f t="shared" si="34"/>
        <v>0</v>
      </c>
      <c r="S224" s="66"/>
      <c r="T224" s="197">
        <f t="shared" si="35"/>
        <v>0</v>
      </c>
      <c r="U224" s="197">
        <v>0</v>
      </c>
      <c r="V224" s="197">
        <f t="shared" si="36"/>
        <v>0</v>
      </c>
      <c r="W224" s="197">
        <v>0</v>
      </c>
      <c r="X224" s="198">
        <f t="shared" si="37"/>
        <v>0</v>
      </c>
      <c r="Y224" s="37"/>
      <c r="Z224" s="37"/>
      <c r="AA224" s="37"/>
      <c r="AB224" s="37"/>
      <c r="AC224" s="37"/>
      <c r="AD224" s="37"/>
      <c r="AE224" s="37"/>
      <c r="AR224" s="199" t="s">
        <v>364</v>
      </c>
      <c r="AT224" s="199" t="s">
        <v>483</v>
      </c>
      <c r="AU224" s="199" t="s">
        <v>90</v>
      </c>
      <c r="AY224" s="19" t="s">
        <v>329</v>
      </c>
      <c r="BE224" s="115">
        <f t="shared" si="38"/>
        <v>0</v>
      </c>
      <c r="BF224" s="115">
        <f t="shared" si="39"/>
        <v>0</v>
      </c>
      <c r="BG224" s="115">
        <f t="shared" si="40"/>
        <v>0</v>
      </c>
      <c r="BH224" s="115">
        <f t="shared" si="41"/>
        <v>0</v>
      </c>
      <c r="BI224" s="115">
        <f t="shared" si="42"/>
        <v>0</v>
      </c>
      <c r="BJ224" s="19" t="s">
        <v>96</v>
      </c>
      <c r="BK224" s="200">
        <f t="shared" si="43"/>
        <v>0</v>
      </c>
      <c r="BL224" s="19" t="s">
        <v>335</v>
      </c>
      <c r="BM224" s="199" t="s">
        <v>2103</v>
      </c>
    </row>
    <row r="225" spans="1:65" s="2" customFormat="1" ht="62.65" customHeight="1">
      <c r="A225" s="37"/>
      <c r="B225" s="153"/>
      <c r="C225" s="233" t="s">
        <v>979</v>
      </c>
      <c r="D225" s="233" t="s">
        <v>483</v>
      </c>
      <c r="E225" s="234" t="s">
        <v>8211</v>
      </c>
      <c r="F225" s="235" t="s">
        <v>8060</v>
      </c>
      <c r="G225" s="236" t="s">
        <v>8056</v>
      </c>
      <c r="H225" s="237">
        <v>16</v>
      </c>
      <c r="I225" s="238"/>
      <c r="J225" s="239"/>
      <c r="K225" s="237">
        <f t="shared" si="31"/>
        <v>0</v>
      </c>
      <c r="L225" s="239"/>
      <c r="M225" s="240"/>
      <c r="N225" s="241" t="s">
        <v>1</v>
      </c>
      <c r="O225" s="195" t="s">
        <v>47</v>
      </c>
      <c r="P225" s="196">
        <f t="shared" si="32"/>
        <v>0</v>
      </c>
      <c r="Q225" s="196">
        <f t="shared" si="33"/>
        <v>0</v>
      </c>
      <c r="R225" s="196">
        <f t="shared" si="34"/>
        <v>0</v>
      </c>
      <c r="S225" s="66"/>
      <c r="T225" s="197">
        <f t="shared" si="35"/>
        <v>0</v>
      </c>
      <c r="U225" s="197">
        <v>0</v>
      </c>
      <c r="V225" s="197">
        <f t="shared" si="36"/>
        <v>0</v>
      </c>
      <c r="W225" s="197">
        <v>0</v>
      </c>
      <c r="X225" s="198">
        <f t="shared" si="37"/>
        <v>0</v>
      </c>
      <c r="Y225" s="37"/>
      <c r="Z225" s="37"/>
      <c r="AA225" s="37"/>
      <c r="AB225" s="37"/>
      <c r="AC225" s="37"/>
      <c r="AD225" s="37"/>
      <c r="AE225" s="37"/>
      <c r="AR225" s="199" t="s">
        <v>364</v>
      </c>
      <c r="AT225" s="199" t="s">
        <v>483</v>
      </c>
      <c r="AU225" s="199" t="s">
        <v>90</v>
      </c>
      <c r="AY225" s="19" t="s">
        <v>329</v>
      </c>
      <c r="BE225" s="115">
        <f t="shared" si="38"/>
        <v>0</v>
      </c>
      <c r="BF225" s="115">
        <f t="shared" si="39"/>
        <v>0</v>
      </c>
      <c r="BG225" s="115">
        <f t="shared" si="40"/>
        <v>0</v>
      </c>
      <c r="BH225" s="115">
        <f t="shared" si="41"/>
        <v>0</v>
      </c>
      <c r="BI225" s="115">
        <f t="shared" si="42"/>
        <v>0</v>
      </c>
      <c r="BJ225" s="19" t="s">
        <v>96</v>
      </c>
      <c r="BK225" s="200">
        <f t="shared" si="43"/>
        <v>0</v>
      </c>
      <c r="BL225" s="19" t="s">
        <v>335</v>
      </c>
      <c r="BM225" s="199" t="s">
        <v>2111</v>
      </c>
    </row>
    <row r="226" spans="1:65" s="12" customFormat="1" ht="25.9" customHeight="1">
      <c r="B226" s="173"/>
      <c r="D226" s="174" t="s">
        <v>82</v>
      </c>
      <c r="E226" s="175" t="s">
        <v>8212</v>
      </c>
      <c r="F226" s="175" t="s">
        <v>8213</v>
      </c>
      <c r="I226" s="176"/>
      <c r="J226" s="176"/>
      <c r="K226" s="177">
        <f>BK226</f>
        <v>0</v>
      </c>
      <c r="M226" s="173"/>
      <c r="N226" s="178"/>
      <c r="O226" s="179"/>
      <c r="P226" s="179"/>
      <c r="Q226" s="180">
        <f>SUM(Q227:Q234)</f>
        <v>0</v>
      </c>
      <c r="R226" s="180">
        <f>SUM(R227:R234)</f>
        <v>0</v>
      </c>
      <c r="S226" s="179"/>
      <c r="T226" s="181">
        <f>SUM(T227:T234)</f>
        <v>0</v>
      </c>
      <c r="U226" s="179"/>
      <c r="V226" s="181">
        <f>SUM(V227:V234)</f>
        <v>0</v>
      </c>
      <c r="W226" s="179"/>
      <c r="X226" s="182">
        <f>SUM(X227:X234)</f>
        <v>0</v>
      </c>
      <c r="AR226" s="174" t="s">
        <v>90</v>
      </c>
      <c r="AT226" s="183" t="s">
        <v>82</v>
      </c>
      <c r="AU226" s="183" t="s">
        <v>83</v>
      </c>
      <c r="AY226" s="174" t="s">
        <v>329</v>
      </c>
      <c r="BK226" s="184">
        <f>SUM(BK227:BK234)</f>
        <v>0</v>
      </c>
    </row>
    <row r="227" spans="1:65" s="2" customFormat="1" ht="16.5" customHeight="1">
      <c r="A227" s="37"/>
      <c r="B227" s="153"/>
      <c r="C227" s="187" t="s">
        <v>986</v>
      </c>
      <c r="D227" s="187" t="s">
        <v>331</v>
      </c>
      <c r="E227" s="188" t="s">
        <v>8214</v>
      </c>
      <c r="F227" s="189" t="s">
        <v>8215</v>
      </c>
      <c r="G227" s="190" t="s">
        <v>1460</v>
      </c>
      <c r="H227" s="191">
        <v>1</v>
      </c>
      <c r="I227" s="192"/>
      <c r="J227" s="192"/>
      <c r="K227" s="191">
        <f t="shared" ref="K227:K234" si="44">ROUND(P227*H227,3)</f>
        <v>0</v>
      </c>
      <c r="L227" s="193"/>
      <c r="M227" s="38"/>
      <c r="N227" s="194" t="s">
        <v>1</v>
      </c>
      <c r="O227" s="195" t="s">
        <v>47</v>
      </c>
      <c r="P227" s="196">
        <f t="shared" ref="P227:P234" si="45">I227+J227</f>
        <v>0</v>
      </c>
      <c r="Q227" s="196">
        <f t="shared" ref="Q227:Q234" si="46">ROUND(I227*H227,3)</f>
        <v>0</v>
      </c>
      <c r="R227" s="196">
        <f t="shared" ref="R227:R234" si="47">ROUND(J227*H227,3)</f>
        <v>0</v>
      </c>
      <c r="S227" s="66"/>
      <c r="T227" s="197">
        <f t="shared" ref="T227:T234" si="48">S227*H227</f>
        <v>0</v>
      </c>
      <c r="U227" s="197">
        <v>0</v>
      </c>
      <c r="V227" s="197">
        <f t="shared" ref="V227:V234" si="49">U227*H227</f>
        <v>0</v>
      </c>
      <c r="W227" s="197">
        <v>0</v>
      </c>
      <c r="X227" s="198">
        <f t="shared" ref="X227:X234" si="50"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335</v>
      </c>
      <c r="AT227" s="199" t="s">
        <v>331</v>
      </c>
      <c r="AU227" s="199" t="s">
        <v>90</v>
      </c>
      <c r="AY227" s="19" t="s">
        <v>329</v>
      </c>
      <c r="BE227" s="115">
        <f t="shared" ref="BE227:BE234" si="51">IF(O227="základná",K227,0)</f>
        <v>0</v>
      </c>
      <c r="BF227" s="115">
        <f t="shared" ref="BF227:BF234" si="52">IF(O227="znížená",K227,0)</f>
        <v>0</v>
      </c>
      <c r="BG227" s="115">
        <f t="shared" ref="BG227:BG234" si="53">IF(O227="zákl. prenesená",K227,0)</f>
        <v>0</v>
      </c>
      <c r="BH227" s="115">
        <f t="shared" ref="BH227:BH234" si="54">IF(O227="zníž. prenesená",K227,0)</f>
        <v>0</v>
      </c>
      <c r="BI227" s="115">
        <f t="shared" ref="BI227:BI234" si="55">IF(O227="nulová",K227,0)</f>
        <v>0</v>
      </c>
      <c r="BJ227" s="19" t="s">
        <v>96</v>
      </c>
      <c r="BK227" s="200">
        <f t="shared" ref="BK227:BK234" si="56">ROUND(P227*H227,3)</f>
        <v>0</v>
      </c>
      <c r="BL227" s="19" t="s">
        <v>335</v>
      </c>
      <c r="BM227" s="199" t="s">
        <v>8216</v>
      </c>
    </row>
    <row r="228" spans="1:65" s="2" customFormat="1" ht="37.9" customHeight="1">
      <c r="A228" s="37"/>
      <c r="B228" s="153"/>
      <c r="C228" s="233" t="s">
        <v>996</v>
      </c>
      <c r="D228" s="233" t="s">
        <v>483</v>
      </c>
      <c r="E228" s="234" t="s">
        <v>8217</v>
      </c>
      <c r="F228" s="235" t="s">
        <v>8218</v>
      </c>
      <c r="G228" s="236" t="s">
        <v>8096</v>
      </c>
      <c r="H228" s="237">
        <v>1</v>
      </c>
      <c r="I228" s="238"/>
      <c r="J228" s="239"/>
      <c r="K228" s="237">
        <f t="shared" si="44"/>
        <v>0</v>
      </c>
      <c r="L228" s="239"/>
      <c r="M228" s="240"/>
      <c r="N228" s="241" t="s">
        <v>1</v>
      </c>
      <c r="O228" s="195" t="s">
        <v>47</v>
      </c>
      <c r="P228" s="196">
        <f t="shared" si="45"/>
        <v>0</v>
      </c>
      <c r="Q228" s="196">
        <f t="shared" si="46"/>
        <v>0</v>
      </c>
      <c r="R228" s="196">
        <f t="shared" si="47"/>
        <v>0</v>
      </c>
      <c r="S228" s="66"/>
      <c r="T228" s="197">
        <f t="shared" si="48"/>
        <v>0</v>
      </c>
      <c r="U228" s="197">
        <v>0</v>
      </c>
      <c r="V228" s="197">
        <f t="shared" si="49"/>
        <v>0</v>
      </c>
      <c r="W228" s="197">
        <v>0</v>
      </c>
      <c r="X228" s="198">
        <f t="shared" si="50"/>
        <v>0</v>
      </c>
      <c r="Y228" s="37"/>
      <c r="Z228" s="37"/>
      <c r="AA228" s="37"/>
      <c r="AB228" s="37"/>
      <c r="AC228" s="37"/>
      <c r="AD228" s="37"/>
      <c r="AE228" s="37"/>
      <c r="AR228" s="199" t="s">
        <v>364</v>
      </c>
      <c r="AT228" s="199" t="s">
        <v>483</v>
      </c>
      <c r="AU228" s="199" t="s">
        <v>90</v>
      </c>
      <c r="AY228" s="19" t="s">
        <v>329</v>
      </c>
      <c r="BE228" s="115">
        <f t="shared" si="51"/>
        <v>0</v>
      </c>
      <c r="BF228" s="115">
        <f t="shared" si="52"/>
        <v>0</v>
      </c>
      <c r="BG228" s="115">
        <f t="shared" si="53"/>
        <v>0</v>
      </c>
      <c r="BH228" s="115">
        <f t="shared" si="54"/>
        <v>0</v>
      </c>
      <c r="BI228" s="115">
        <f t="shared" si="55"/>
        <v>0</v>
      </c>
      <c r="BJ228" s="19" t="s">
        <v>96</v>
      </c>
      <c r="BK228" s="200">
        <f t="shared" si="56"/>
        <v>0</v>
      </c>
      <c r="BL228" s="19" t="s">
        <v>335</v>
      </c>
      <c r="BM228" s="199" t="s">
        <v>2117</v>
      </c>
    </row>
    <row r="229" spans="1:65" s="2" customFormat="1" ht="16.5" customHeight="1">
      <c r="A229" s="37"/>
      <c r="B229" s="153"/>
      <c r="C229" s="233" t="s">
        <v>1000</v>
      </c>
      <c r="D229" s="233" t="s">
        <v>483</v>
      </c>
      <c r="E229" s="234" t="s">
        <v>8219</v>
      </c>
      <c r="F229" s="235" t="s">
        <v>8220</v>
      </c>
      <c r="G229" s="236" t="s">
        <v>8096</v>
      </c>
      <c r="H229" s="237">
        <v>2</v>
      </c>
      <c r="I229" s="238"/>
      <c r="J229" s="239"/>
      <c r="K229" s="237">
        <f t="shared" si="44"/>
        <v>0</v>
      </c>
      <c r="L229" s="239"/>
      <c r="M229" s="240"/>
      <c r="N229" s="241" t="s">
        <v>1</v>
      </c>
      <c r="O229" s="195" t="s">
        <v>47</v>
      </c>
      <c r="P229" s="196">
        <f t="shared" si="45"/>
        <v>0</v>
      </c>
      <c r="Q229" s="196">
        <f t="shared" si="46"/>
        <v>0</v>
      </c>
      <c r="R229" s="196">
        <f t="shared" si="47"/>
        <v>0</v>
      </c>
      <c r="S229" s="66"/>
      <c r="T229" s="197">
        <f t="shared" si="48"/>
        <v>0</v>
      </c>
      <c r="U229" s="197">
        <v>0</v>
      </c>
      <c r="V229" s="197">
        <f t="shared" si="49"/>
        <v>0</v>
      </c>
      <c r="W229" s="197">
        <v>0</v>
      </c>
      <c r="X229" s="198">
        <f t="shared" si="50"/>
        <v>0</v>
      </c>
      <c r="Y229" s="37"/>
      <c r="Z229" s="37"/>
      <c r="AA229" s="37"/>
      <c r="AB229" s="37"/>
      <c r="AC229" s="37"/>
      <c r="AD229" s="37"/>
      <c r="AE229" s="37"/>
      <c r="AR229" s="199" t="s">
        <v>364</v>
      </c>
      <c r="AT229" s="199" t="s">
        <v>483</v>
      </c>
      <c r="AU229" s="199" t="s">
        <v>90</v>
      </c>
      <c r="AY229" s="19" t="s">
        <v>329</v>
      </c>
      <c r="BE229" s="115">
        <f t="shared" si="51"/>
        <v>0</v>
      </c>
      <c r="BF229" s="115">
        <f t="shared" si="52"/>
        <v>0</v>
      </c>
      <c r="BG229" s="115">
        <f t="shared" si="53"/>
        <v>0</v>
      </c>
      <c r="BH229" s="115">
        <f t="shared" si="54"/>
        <v>0</v>
      </c>
      <c r="BI229" s="115">
        <f t="shared" si="55"/>
        <v>0</v>
      </c>
      <c r="BJ229" s="19" t="s">
        <v>96</v>
      </c>
      <c r="BK229" s="200">
        <f t="shared" si="56"/>
        <v>0</v>
      </c>
      <c r="BL229" s="19" t="s">
        <v>335</v>
      </c>
      <c r="BM229" s="199" t="s">
        <v>8221</v>
      </c>
    </row>
    <row r="230" spans="1:65" s="2" customFormat="1" ht="16.5" customHeight="1">
      <c r="A230" s="37"/>
      <c r="B230" s="153"/>
      <c r="C230" s="233" t="s">
        <v>1004</v>
      </c>
      <c r="D230" s="233" t="s">
        <v>483</v>
      </c>
      <c r="E230" s="234" t="s">
        <v>8222</v>
      </c>
      <c r="F230" s="235" t="s">
        <v>8223</v>
      </c>
      <c r="G230" s="236" t="s">
        <v>646</v>
      </c>
      <c r="H230" s="237">
        <v>1</v>
      </c>
      <c r="I230" s="238"/>
      <c r="J230" s="239"/>
      <c r="K230" s="237">
        <f t="shared" si="44"/>
        <v>0</v>
      </c>
      <c r="L230" s="239"/>
      <c r="M230" s="240"/>
      <c r="N230" s="241" t="s">
        <v>1</v>
      </c>
      <c r="O230" s="195" t="s">
        <v>47</v>
      </c>
      <c r="P230" s="196">
        <f t="shared" si="45"/>
        <v>0</v>
      </c>
      <c r="Q230" s="196">
        <f t="shared" si="46"/>
        <v>0</v>
      </c>
      <c r="R230" s="196">
        <f t="shared" si="47"/>
        <v>0</v>
      </c>
      <c r="S230" s="66"/>
      <c r="T230" s="197">
        <f t="shared" si="48"/>
        <v>0</v>
      </c>
      <c r="U230" s="197">
        <v>0</v>
      </c>
      <c r="V230" s="197">
        <f t="shared" si="49"/>
        <v>0</v>
      </c>
      <c r="W230" s="197">
        <v>0</v>
      </c>
      <c r="X230" s="198">
        <f t="shared" si="50"/>
        <v>0</v>
      </c>
      <c r="Y230" s="37"/>
      <c r="Z230" s="37"/>
      <c r="AA230" s="37"/>
      <c r="AB230" s="37"/>
      <c r="AC230" s="37"/>
      <c r="AD230" s="37"/>
      <c r="AE230" s="37"/>
      <c r="AR230" s="199" t="s">
        <v>364</v>
      </c>
      <c r="AT230" s="199" t="s">
        <v>483</v>
      </c>
      <c r="AU230" s="199" t="s">
        <v>90</v>
      </c>
      <c r="AY230" s="19" t="s">
        <v>329</v>
      </c>
      <c r="BE230" s="115">
        <f t="shared" si="51"/>
        <v>0</v>
      </c>
      <c r="BF230" s="115">
        <f t="shared" si="52"/>
        <v>0</v>
      </c>
      <c r="BG230" s="115">
        <f t="shared" si="53"/>
        <v>0</v>
      </c>
      <c r="BH230" s="115">
        <f t="shared" si="54"/>
        <v>0</v>
      </c>
      <c r="BI230" s="115">
        <f t="shared" si="55"/>
        <v>0</v>
      </c>
      <c r="BJ230" s="19" t="s">
        <v>96</v>
      </c>
      <c r="BK230" s="200">
        <f t="shared" si="56"/>
        <v>0</v>
      </c>
      <c r="BL230" s="19" t="s">
        <v>335</v>
      </c>
      <c r="BM230" s="199" t="s">
        <v>2125</v>
      </c>
    </row>
    <row r="231" spans="1:65" s="2" customFormat="1" ht="16.5" customHeight="1">
      <c r="A231" s="37"/>
      <c r="B231" s="153"/>
      <c r="C231" s="233" t="s">
        <v>1008</v>
      </c>
      <c r="D231" s="233" t="s">
        <v>483</v>
      </c>
      <c r="E231" s="234" t="s">
        <v>8224</v>
      </c>
      <c r="F231" s="235" t="s">
        <v>8225</v>
      </c>
      <c r="G231" s="236" t="s">
        <v>646</v>
      </c>
      <c r="H231" s="237">
        <v>2</v>
      </c>
      <c r="I231" s="238"/>
      <c r="J231" s="239"/>
      <c r="K231" s="237">
        <f t="shared" si="44"/>
        <v>0</v>
      </c>
      <c r="L231" s="239"/>
      <c r="M231" s="240"/>
      <c r="N231" s="241" t="s">
        <v>1</v>
      </c>
      <c r="O231" s="195" t="s">
        <v>47</v>
      </c>
      <c r="P231" s="196">
        <f t="shared" si="45"/>
        <v>0</v>
      </c>
      <c r="Q231" s="196">
        <f t="shared" si="46"/>
        <v>0</v>
      </c>
      <c r="R231" s="196">
        <f t="shared" si="47"/>
        <v>0</v>
      </c>
      <c r="S231" s="66"/>
      <c r="T231" s="197">
        <f t="shared" si="48"/>
        <v>0</v>
      </c>
      <c r="U231" s="197">
        <v>0</v>
      </c>
      <c r="V231" s="197">
        <f t="shared" si="49"/>
        <v>0</v>
      </c>
      <c r="W231" s="197">
        <v>0</v>
      </c>
      <c r="X231" s="198">
        <f t="shared" si="50"/>
        <v>0</v>
      </c>
      <c r="Y231" s="37"/>
      <c r="Z231" s="37"/>
      <c r="AA231" s="37"/>
      <c r="AB231" s="37"/>
      <c r="AC231" s="37"/>
      <c r="AD231" s="37"/>
      <c r="AE231" s="37"/>
      <c r="AR231" s="199" t="s">
        <v>364</v>
      </c>
      <c r="AT231" s="199" t="s">
        <v>483</v>
      </c>
      <c r="AU231" s="199" t="s">
        <v>90</v>
      </c>
      <c r="AY231" s="19" t="s">
        <v>329</v>
      </c>
      <c r="BE231" s="115">
        <f t="shared" si="51"/>
        <v>0</v>
      </c>
      <c r="BF231" s="115">
        <f t="shared" si="52"/>
        <v>0</v>
      </c>
      <c r="BG231" s="115">
        <f t="shared" si="53"/>
        <v>0</v>
      </c>
      <c r="BH231" s="115">
        <f t="shared" si="54"/>
        <v>0</v>
      </c>
      <c r="BI231" s="115">
        <f t="shared" si="55"/>
        <v>0</v>
      </c>
      <c r="BJ231" s="19" t="s">
        <v>96</v>
      </c>
      <c r="BK231" s="200">
        <f t="shared" si="56"/>
        <v>0</v>
      </c>
      <c r="BL231" s="19" t="s">
        <v>335</v>
      </c>
      <c r="BM231" s="199" t="s">
        <v>2133</v>
      </c>
    </row>
    <row r="232" spans="1:65" s="2" customFormat="1" ht="24.2" customHeight="1">
      <c r="A232" s="37"/>
      <c r="B232" s="153"/>
      <c r="C232" s="233" t="s">
        <v>1012</v>
      </c>
      <c r="D232" s="233" t="s">
        <v>483</v>
      </c>
      <c r="E232" s="234" t="s">
        <v>8226</v>
      </c>
      <c r="F232" s="235" t="s">
        <v>8227</v>
      </c>
      <c r="G232" s="236" t="s">
        <v>646</v>
      </c>
      <c r="H232" s="237">
        <v>7</v>
      </c>
      <c r="I232" s="238"/>
      <c r="J232" s="239"/>
      <c r="K232" s="237">
        <f t="shared" si="44"/>
        <v>0</v>
      </c>
      <c r="L232" s="239"/>
      <c r="M232" s="240"/>
      <c r="N232" s="241" t="s">
        <v>1</v>
      </c>
      <c r="O232" s="195" t="s">
        <v>47</v>
      </c>
      <c r="P232" s="196">
        <f t="shared" si="45"/>
        <v>0</v>
      </c>
      <c r="Q232" s="196">
        <f t="shared" si="46"/>
        <v>0</v>
      </c>
      <c r="R232" s="196">
        <f t="shared" si="47"/>
        <v>0</v>
      </c>
      <c r="S232" s="66"/>
      <c r="T232" s="197">
        <f t="shared" si="48"/>
        <v>0</v>
      </c>
      <c r="U232" s="197">
        <v>0</v>
      </c>
      <c r="V232" s="197">
        <f t="shared" si="49"/>
        <v>0</v>
      </c>
      <c r="W232" s="197">
        <v>0</v>
      </c>
      <c r="X232" s="198">
        <f t="shared" si="50"/>
        <v>0</v>
      </c>
      <c r="Y232" s="37"/>
      <c r="Z232" s="37"/>
      <c r="AA232" s="37"/>
      <c r="AB232" s="37"/>
      <c r="AC232" s="37"/>
      <c r="AD232" s="37"/>
      <c r="AE232" s="37"/>
      <c r="AR232" s="199" t="s">
        <v>364</v>
      </c>
      <c r="AT232" s="199" t="s">
        <v>483</v>
      </c>
      <c r="AU232" s="199" t="s">
        <v>90</v>
      </c>
      <c r="AY232" s="19" t="s">
        <v>329</v>
      </c>
      <c r="BE232" s="115">
        <f t="shared" si="51"/>
        <v>0</v>
      </c>
      <c r="BF232" s="115">
        <f t="shared" si="52"/>
        <v>0</v>
      </c>
      <c r="BG232" s="115">
        <f t="shared" si="53"/>
        <v>0</v>
      </c>
      <c r="BH232" s="115">
        <f t="shared" si="54"/>
        <v>0</v>
      </c>
      <c r="BI232" s="115">
        <f t="shared" si="55"/>
        <v>0</v>
      </c>
      <c r="BJ232" s="19" t="s">
        <v>96</v>
      </c>
      <c r="BK232" s="200">
        <f t="shared" si="56"/>
        <v>0</v>
      </c>
      <c r="BL232" s="19" t="s">
        <v>335</v>
      </c>
      <c r="BM232" s="199" t="s">
        <v>2149</v>
      </c>
    </row>
    <row r="233" spans="1:65" s="2" customFormat="1" ht="24.2" customHeight="1">
      <c r="A233" s="37"/>
      <c r="B233" s="153"/>
      <c r="C233" s="233" t="s">
        <v>1018</v>
      </c>
      <c r="D233" s="233" t="s">
        <v>483</v>
      </c>
      <c r="E233" s="234" t="s">
        <v>8228</v>
      </c>
      <c r="F233" s="235" t="s">
        <v>8229</v>
      </c>
      <c r="G233" s="236" t="s">
        <v>8056</v>
      </c>
      <c r="H233" s="237">
        <v>50</v>
      </c>
      <c r="I233" s="238"/>
      <c r="J233" s="239"/>
      <c r="K233" s="237">
        <f t="shared" si="44"/>
        <v>0</v>
      </c>
      <c r="L233" s="239"/>
      <c r="M233" s="240"/>
      <c r="N233" s="241" t="s">
        <v>1</v>
      </c>
      <c r="O233" s="195" t="s">
        <v>47</v>
      </c>
      <c r="P233" s="196">
        <f t="shared" si="45"/>
        <v>0</v>
      </c>
      <c r="Q233" s="196">
        <f t="shared" si="46"/>
        <v>0</v>
      </c>
      <c r="R233" s="196">
        <f t="shared" si="47"/>
        <v>0</v>
      </c>
      <c r="S233" s="66"/>
      <c r="T233" s="197">
        <f t="shared" si="48"/>
        <v>0</v>
      </c>
      <c r="U233" s="197">
        <v>0</v>
      </c>
      <c r="V233" s="197">
        <f t="shared" si="49"/>
        <v>0</v>
      </c>
      <c r="W233" s="197">
        <v>0</v>
      </c>
      <c r="X233" s="198">
        <f t="shared" si="50"/>
        <v>0</v>
      </c>
      <c r="Y233" s="37"/>
      <c r="Z233" s="37"/>
      <c r="AA233" s="37"/>
      <c r="AB233" s="37"/>
      <c r="AC233" s="37"/>
      <c r="AD233" s="37"/>
      <c r="AE233" s="37"/>
      <c r="AR233" s="199" t="s">
        <v>364</v>
      </c>
      <c r="AT233" s="199" t="s">
        <v>483</v>
      </c>
      <c r="AU233" s="199" t="s">
        <v>90</v>
      </c>
      <c r="AY233" s="19" t="s">
        <v>329</v>
      </c>
      <c r="BE233" s="115">
        <f t="shared" si="51"/>
        <v>0</v>
      </c>
      <c r="BF233" s="115">
        <f t="shared" si="52"/>
        <v>0</v>
      </c>
      <c r="BG233" s="115">
        <f t="shared" si="53"/>
        <v>0</v>
      </c>
      <c r="BH233" s="115">
        <f t="shared" si="54"/>
        <v>0</v>
      </c>
      <c r="BI233" s="115">
        <f t="shared" si="55"/>
        <v>0</v>
      </c>
      <c r="BJ233" s="19" t="s">
        <v>96</v>
      </c>
      <c r="BK233" s="200">
        <f t="shared" si="56"/>
        <v>0</v>
      </c>
      <c r="BL233" s="19" t="s">
        <v>335</v>
      </c>
      <c r="BM233" s="199" t="s">
        <v>2171</v>
      </c>
    </row>
    <row r="234" spans="1:65" s="2" customFormat="1" ht="37.9" customHeight="1">
      <c r="A234" s="37"/>
      <c r="B234" s="153"/>
      <c r="C234" s="233" t="s">
        <v>1026</v>
      </c>
      <c r="D234" s="233" t="s">
        <v>483</v>
      </c>
      <c r="E234" s="234" t="s">
        <v>8230</v>
      </c>
      <c r="F234" s="235" t="s">
        <v>8055</v>
      </c>
      <c r="G234" s="236" t="s">
        <v>8056</v>
      </c>
      <c r="H234" s="237">
        <v>8</v>
      </c>
      <c r="I234" s="238"/>
      <c r="J234" s="239"/>
      <c r="K234" s="237">
        <f t="shared" si="44"/>
        <v>0</v>
      </c>
      <c r="L234" s="239"/>
      <c r="M234" s="240"/>
      <c r="N234" s="241" t="s">
        <v>1</v>
      </c>
      <c r="O234" s="195" t="s">
        <v>47</v>
      </c>
      <c r="P234" s="196">
        <f t="shared" si="45"/>
        <v>0</v>
      </c>
      <c r="Q234" s="196">
        <f t="shared" si="46"/>
        <v>0</v>
      </c>
      <c r="R234" s="196">
        <f t="shared" si="47"/>
        <v>0</v>
      </c>
      <c r="S234" s="66"/>
      <c r="T234" s="197">
        <f t="shared" si="48"/>
        <v>0</v>
      </c>
      <c r="U234" s="197">
        <v>0</v>
      </c>
      <c r="V234" s="197">
        <f t="shared" si="49"/>
        <v>0</v>
      </c>
      <c r="W234" s="197">
        <v>0</v>
      </c>
      <c r="X234" s="198">
        <f t="shared" si="50"/>
        <v>0</v>
      </c>
      <c r="Y234" s="37"/>
      <c r="Z234" s="37"/>
      <c r="AA234" s="37"/>
      <c r="AB234" s="37"/>
      <c r="AC234" s="37"/>
      <c r="AD234" s="37"/>
      <c r="AE234" s="37"/>
      <c r="AR234" s="199" t="s">
        <v>364</v>
      </c>
      <c r="AT234" s="199" t="s">
        <v>483</v>
      </c>
      <c r="AU234" s="199" t="s">
        <v>90</v>
      </c>
      <c r="AY234" s="19" t="s">
        <v>329</v>
      </c>
      <c r="BE234" s="115">
        <f t="shared" si="51"/>
        <v>0</v>
      </c>
      <c r="BF234" s="115">
        <f t="shared" si="52"/>
        <v>0</v>
      </c>
      <c r="BG234" s="115">
        <f t="shared" si="53"/>
        <v>0</v>
      </c>
      <c r="BH234" s="115">
        <f t="shared" si="54"/>
        <v>0</v>
      </c>
      <c r="BI234" s="115">
        <f t="shared" si="55"/>
        <v>0</v>
      </c>
      <c r="BJ234" s="19" t="s">
        <v>96</v>
      </c>
      <c r="BK234" s="200">
        <f t="shared" si="56"/>
        <v>0</v>
      </c>
      <c r="BL234" s="19" t="s">
        <v>335</v>
      </c>
      <c r="BM234" s="199" t="s">
        <v>2179</v>
      </c>
    </row>
    <row r="235" spans="1:65" s="12" customFormat="1" ht="25.9" customHeight="1">
      <c r="B235" s="173"/>
      <c r="D235" s="174" t="s">
        <v>82</v>
      </c>
      <c r="E235" s="175" t="s">
        <v>7540</v>
      </c>
      <c r="F235" s="175" t="s">
        <v>8231</v>
      </c>
      <c r="I235" s="176"/>
      <c r="J235" s="176"/>
      <c r="K235" s="177">
        <f>BK235</f>
        <v>0</v>
      </c>
      <c r="M235" s="173"/>
      <c r="N235" s="178"/>
      <c r="O235" s="179"/>
      <c r="P235" s="179"/>
      <c r="Q235" s="180">
        <f>SUM(Q236:Q239)</f>
        <v>0</v>
      </c>
      <c r="R235" s="180">
        <f>SUM(R236:R239)</f>
        <v>0</v>
      </c>
      <c r="S235" s="179"/>
      <c r="T235" s="181">
        <f>SUM(T236:T239)</f>
        <v>0</v>
      </c>
      <c r="U235" s="179"/>
      <c r="V235" s="181">
        <f>SUM(V236:V239)</f>
        <v>0</v>
      </c>
      <c r="W235" s="179"/>
      <c r="X235" s="182">
        <f>SUM(X236:X239)</f>
        <v>0</v>
      </c>
      <c r="AR235" s="174" t="s">
        <v>90</v>
      </c>
      <c r="AT235" s="183" t="s">
        <v>82</v>
      </c>
      <c r="AU235" s="183" t="s">
        <v>83</v>
      </c>
      <c r="AY235" s="174" t="s">
        <v>329</v>
      </c>
      <c r="BK235" s="184">
        <f>SUM(BK236:BK239)</f>
        <v>0</v>
      </c>
    </row>
    <row r="236" spans="1:65" s="2" customFormat="1" ht="16.5" customHeight="1">
      <c r="A236" s="37"/>
      <c r="B236" s="153"/>
      <c r="C236" s="187" t="s">
        <v>1031</v>
      </c>
      <c r="D236" s="187" t="s">
        <v>331</v>
      </c>
      <c r="E236" s="188" t="s">
        <v>8232</v>
      </c>
      <c r="F236" s="189" t="s">
        <v>8233</v>
      </c>
      <c r="G236" s="190" t="s">
        <v>1460</v>
      </c>
      <c r="H236" s="191">
        <v>1</v>
      </c>
      <c r="I236" s="192"/>
      <c r="J236" s="192"/>
      <c r="K236" s="191">
        <f>ROUND(P236*H236,3)</f>
        <v>0</v>
      </c>
      <c r="L236" s="193"/>
      <c r="M236" s="38"/>
      <c r="N236" s="194" t="s">
        <v>1</v>
      </c>
      <c r="O236" s="195" t="s">
        <v>47</v>
      </c>
      <c r="P236" s="196">
        <f>I236+J236</f>
        <v>0</v>
      </c>
      <c r="Q236" s="196">
        <f>ROUND(I236*H236,3)</f>
        <v>0</v>
      </c>
      <c r="R236" s="196">
        <f>ROUND(J236*H236,3)</f>
        <v>0</v>
      </c>
      <c r="S236" s="66"/>
      <c r="T236" s="197">
        <f>S236*H236</f>
        <v>0</v>
      </c>
      <c r="U236" s="197">
        <v>0</v>
      </c>
      <c r="V236" s="197">
        <f>U236*H236</f>
        <v>0</v>
      </c>
      <c r="W236" s="197">
        <v>0</v>
      </c>
      <c r="X236" s="198">
        <f>W236*H236</f>
        <v>0</v>
      </c>
      <c r="Y236" s="37"/>
      <c r="Z236" s="37"/>
      <c r="AA236" s="37"/>
      <c r="AB236" s="37"/>
      <c r="AC236" s="37"/>
      <c r="AD236" s="37"/>
      <c r="AE236" s="37"/>
      <c r="AR236" s="199" t="s">
        <v>335</v>
      </c>
      <c r="AT236" s="199" t="s">
        <v>331</v>
      </c>
      <c r="AU236" s="199" t="s">
        <v>90</v>
      </c>
      <c r="AY236" s="19" t="s">
        <v>329</v>
      </c>
      <c r="BE236" s="115">
        <f>IF(O236="základná",K236,0)</f>
        <v>0</v>
      </c>
      <c r="BF236" s="115">
        <f>IF(O236="znížená",K236,0)</f>
        <v>0</v>
      </c>
      <c r="BG236" s="115">
        <f>IF(O236="zákl. prenesená",K236,0)</f>
        <v>0</v>
      </c>
      <c r="BH236" s="115">
        <f>IF(O236="zníž. prenesená",K236,0)</f>
        <v>0</v>
      </c>
      <c r="BI236" s="115">
        <f>IF(O236="nulová",K236,0)</f>
        <v>0</v>
      </c>
      <c r="BJ236" s="19" t="s">
        <v>96</v>
      </c>
      <c r="BK236" s="200">
        <f>ROUND(P236*H236,3)</f>
        <v>0</v>
      </c>
      <c r="BL236" s="19" t="s">
        <v>335</v>
      </c>
      <c r="BM236" s="199" t="s">
        <v>8234</v>
      </c>
    </row>
    <row r="237" spans="1:65" s="2" customFormat="1" ht="16.5" customHeight="1">
      <c r="A237" s="37"/>
      <c r="B237" s="153"/>
      <c r="C237" s="233" t="s">
        <v>1036</v>
      </c>
      <c r="D237" s="233" t="s">
        <v>483</v>
      </c>
      <c r="E237" s="234" t="s">
        <v>8235</v>
      </c>
      <c r="F237" s="235" t="s">
        <v>8236</v>
      </c>
      <c r="G237" s="236" t="s">
        <v>646</v>
      </c>
      <c r="H237" s="237">
        <v>2</v>
      </c>
      <c r="I237" s="238"/>
      <c r="J237" s="239"/>
      <c r="K237" s="237">
        <f>ROUND(P237*H237,3)</f>
        <v>0</v>
      </c>
      <c r="L237" s="239"/>
      <c r="M237" s="240"/>
      <c r="N237" s="241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0</v>
      </c>
      <c r="V237" s="197">
        <f>U237*H237</f>
        <v>0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364</v>
      </c>
      <c r="AT237" s="199" t="s">
        <v>483</v>
      </c>
      <c r="AU237" s="199" t="s">
        <v>90</v>
      </c>
      <c r="AY237" s="19" t="s">
        <v>329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335</v>
      </c>
      <c r="BM237" s="199" t="s">
        <v>2189</v>
      </c>
    </row>
    <row r="238" spans="1:65" s="2" customFormat="1" ht="16.5" customHeight="1">
      <c r="A238" s="37"/>
      <c r="B238" s="153"/>
      <c r="C238" s="233" t="s">
        <v>1041</v>
      </c>
      <c r="D238" s="233" t="s">
        <v>483</v>
      </c>
      <c r="E238" s="234" t="s">
        <v>8237</v>
      </c>
      <c r="F238" s="235" t="s">
        <v>8238</v>
      </c>
      <c r="G238" s="236" t="s">
        <v>646</v>
      </c>
      <c r="H238" s="237">
        <v>2</v>
      </c>
      <c r="I238" s="238"/>
      <c r="J238" s="239"/>
      <c r="K238" s="237">
        <f>ROUND(P238*H238,3)</f>
        <v>0</v>
      </c>
      <c r="L238" s="239"/>
      <c r="M238" s="240"/>
      <c r="N238" s="241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0</v>
      </c>
      <c r="V238" s="197">
        <f>U238*H238</f>
        <v>0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364</v>
      </c>
      <c r="AT238" s="199" t="s">
        <v>483</v>
      </c>
      <c r="AU238" s="199" t="s">
        <v>90</v>
      </c>
      <c r="AY238" s="19" t="s">
        <v>329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335</v>
      </c>
      <c r="BM238" s="199" t="s">
        <v>2195</v>
      </c>
    </row>
    <row r="239" spans="1:65" s="2" customFormat="1" ht="16.5" customHeight="1">
      <c r="A239" s="37"/>
      <c r="B239" s="153"/>
      <c r="C239" s="233" t="s">
        <v>1016</v>
      </c>
      <c r="D239" s="233" t="s">
        <v>483</v>
      </c>
      <c r="E239" s="234" t="s">
        <v>8239</v>
      </c>
      <c r="F239" s="235" t="s">
        <v>8240</v>
      </c>
      <c r="G239" s="236" t="s">
        <v>646</v>
      </c>
      <c r="H239" s="237">
        <v>2</v>
      </c>
      <c r="I239" s="238"/>
      <c r="J239" s="239"/>
      <c r="K239" s="237">
        <f>ROUND(P239*H239,3)</f>
        <v>0</v>
      </c>
      <c r="L239" s="239"/>
      <c r="M239" s="240"/>
      <c r="N239" s="241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</v>
      </c>
      <c r="V239" s="197">
        <f>U239*H239</f>
        <v>0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364</v>
      </c>
      <c r="AT239" s="199" t="s">
        <v>483</v>
      </c>
      <c r="AU239" s="199" t="s">
        <v>90</v>
      </c>
      <c r="AY239" s="19" t="s">
        <v>329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335</v>
      </c>
      <c r="BM239" s="199" t="s">
        <v>2203</v>
      </c>
    </row>
    <row r="240" spans="1:65" s="12" customFormat="1" ht="25.9" customHeight="1">
      <c r="B240" s="173"/>
      <c r="D240" s="174" t="s">
        <v>82</v>
      </c>
      <c r="E240" s="175" t="s">
        <v>7886</v>
      </c>
      <c r="F240" s="175" t="s">
        <v>8241</v>
      </c>
      <c r="I240" s="176"/>
      <c r="J240" s="176"/>
      <c r="K240" s="177">
        <f>BK240</f>
        <v>0</v>
      </c>
      <c r="M240" s="173"/>
      <c r="N240" s="178"/>
      <c r="O240" s="179"/>
      <c r="P240" s="179"/>
      <c r="Q240" s="180">
        <f>SUM(Q241:Q248)</f>
        <v>0</v>
      </c>
      <c r="R240" s="180">
        <f>SUM(R241:R248)</f>
        <v>0</v>
      </c>
      <c r="S240" s="179"/>
      <c r="T240" s="181">
        <f>SUM(T241:T248)</f>
        <v>0</v>
      </c>
      <c r="U240" s="179"/>
      <c r="V240" s="181">
        <f>SUM(V241:V248)</f>
        <v>0</v>
      </c>
      <c r="W240" s="179"/>
      <c r="X240" s="182">
        <f>SUM(X241:X248)</f>
        <v>0</v>
      </c>
      <c r="AR240" s="174" t="s">
        <v>90</v>
      </c>
      <c r="AT240" s="183" t="s">
        <v>82</v>
      </c>
      <c r="AU240" s="183" t="s">
        <v>83</v>
      </c>
      <c r="AY240" s="174" t="s">
        <v>329</v>
      </c>
      <c r="BK240" s="184">
        <f>SUM(BK241:BK248)</f>
        <v>0</v>
      </c>
    </row>
    <row r="241" spans="1:65" s="2" customFormat="1" ht="24.2" customHeight="1">
      <c r="A241" s="37"/>
      <c r="B241" s="153"/>
      <c r="C241" s="233" t="s">
        <v>1092</v>
      </c>
      <c r="D241" s="233" t="s">
        <v>483</v>
      </c>
      <c r="E241" s="234" t="s">
        <v>8242</v>
      </c>
      <c r="F241" s="235" t="s">
        <v>8243</v>
      </c>
      <c r="G241" s="236" t="s">
        <v>1460</v>
      </c>
      <c r="H241" s="237">
        <v>1</v>
      </c>
      <c r="I241" s="238"/>
      <c r="J241" s="239"/>
      <c r="K241" s="237">
        <f t="shared" ref="K241:K248" si="57">ROUND(P241*H241,3)</f>
        <v>0</v>
      </c>
      <c r="L241" s="239"/>
      <c r="M241" s="240"/>
      <c r="N241" s="241" t="s">
        <v>1</v>
      </c>
      <c r="O241" s="195" t="s">
        <v>47</v>
      </c>
      <c r="P241" s="196">
        <f t="shared" ref="P241:P248" si="58">I241+J241</f>
        <v>0</v>
      </c>
      <c r="Q241" s="196">
        <f t="shared" ref="Q241:Q248" si="59">ROUND(I241*H241,3)</f>
        <v>0</v>
      </c>
      <c r="R241" s="196">
        <f t="shared" ref="R241:R248" si="60">ROUND(J241*H241,3)</f>
        <v>0</v>
      </c>
      <c r="S241" s="66"/>
      <c r="T241" s="197">
        <f t="shared" ref="T241:T248" si="61">S241*H241</f>
        <v>0</v>
      </c>
      <c r="U241" s="197">
        <v>0</v>
      </c>
      <c r="V241" s="197">
        <f t="shared" ref="V241:V248" si="62">U241*H241</f>
        <v>0</v>
      </c>
      <c r="W241" s="197">
        <v>0</v>
      </c>
      <c r="X241" s="198">
        <f t="shared" ref="X241:X248" si="63"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364</v>
      </c>
      <c r="AT241" s="199" t="s">
        <v>483</v>
      </c>
      <c r="AU241" s="199" t="s">
        <v>90</v>
      </c>
      <c r="AY241" s="19" t="s">
        <v>329</v>
      </c>
      <c r="BE241" s="115">
        <f t="shared" ref="BE241:BE248" si="64">IF(O241="základná",K241,0)</f>
        <v>0</v>
      </c>
      <c r="BF241" s="115">
        <f t="shared" ref="BF241:BF248" si="65">IF(O241="znížená",K241,0)</f>
        <v>0</v>
      </c>
      <c r="BG241" s="115">
        <f t="shared" ref="BG241:BG248" si="66">IF(O241="zákl. prenesená",K241,0)</f>
        <v>0</v>
      </c>
      <c r="BH241" s="115">
        <f t="shared" ref="BH241:BH248" si="67">IF(O241="zníž. prenesená",K241,0)</f>
        <v>0</v>
      </c>
      <c r="BI241" s="115">
        <f t="shared" ref="BI241:BI248" si="68">IF(O241="nulová",K241,0)</f>
        <v>0</v>
      </c>
      <c r="BJ241" s="19" t="s">
        <v>96</v>
      </c>
      <c r="BK241" s="200">
        <f t="shared" ref="BK241:BK248" si="69">ROUND(P241*H241,3)</f>
        <v>0</v>
      </c>
      <c r="BL241" s="19" t="s">
        <v>335</v>
      </c>
      <c r="BM241" s="199" t="s">
        <v>8244</v>
      </c>
    </row>
    <row r="242" spans="1:65" s="2" customFormat="1" ht="24.2" customHeight="1">
      <c r="A242" s="37"/>
      <c r="B242" s="153"/>
      <c r="C242" s="233" t="s">
        <v>1096</v>
      </c>
      <c r="D242" s="233" t="s">
        <v>483</v>
      </c>
      <c r="E242" s="234" t="s">
        <v>8245</v>
      </c>
      <c r="F242" s="235" t="s">
        <v>8246</v>
      </c>
      <c r="G242" s="236" t="s">
        <v>1460</v>
      </c>
      <c r="H242" s="237">
        <v>1</v>
      </c>
      <c r="I242" s="238"/>
      <c r="J242" s="239"/>
      <c r="K242" s="237">
        <f t="shared" si="57"/>
        <v>0</v>
      </c>
      <c r="L242" s="239"/>
      <c r="M242" s="240"/>
      <c r="N242" s="241" t="s">
        <v>1</v>
      </c>
      <c r="O242" s="195" t="s">
        <v>47</v>
      </c>
      <c r="P242" s="196">
        <f t="shared" si="58"/>
        <v>0</v>
      </c>
      <c r="Q242" s="196">
        <f t="shared" si="59"/>
        <v>0</v>
      </c>
      <c r="R242" s="196">
        <f t="shared" si="60"/>
        <v>0</v>
      </c>
      <c r="S242" s="66"/>
      <c r="T242" s="197">
        <f t="shared" si="61"/>
        <v>0</v>
      </c>
      <c r="U242" s="197">
        <v>0</v>
      </c>
      <c r="V242" s="197">
        <f t="shared" si="62"/>
        <v>0</v>
      </c>
      <c r="W242" s="197">
        <v>0</v>
      </c>
      <c r="X242" s="198">
        <f t="shared" si="63"/>
        <v>0</v>
      </c>
      <c r="Y242" s="37"/>
      <c r="Z242" s="37"/>
      <c r="AA242" s="37"/>
      <c r="AB242" s="37"/>
      <c r="AC242" s="37"/>
      <c r="AD242" s="37"/>
      <c r="AE242" s="37"/>
      <c r="AR242" s="199" t="s">
        <v>364</v>
      </c>
      <c r="AT242" s="199" t="s">
        <v>483</v>
      </c>
      <c r="AU242" s="199" t="s">
        <v>90</v>
      </c>
      <c r="AY242" s="19" t="s">
        <v>329</v>
      </c>
      <c r="BE242" s="115">
        <f t="shared" si="64"/>
        <v>0</v>
      </c>
      <c r="BF242" s="115">
        <f t="shared" si="65"/>
        <v>0</v>
      </c>
      <c r="BG242" s="115">
        <f t="shared" si="66"/>
        <v>0</v>
      </c>
      <c r="BH242" s="115">
        <f t="shared" si="67"/>
        <v>0</v>
      </c>
      <c r="BI242" s="115">
        <f t="shared" si="68"/>
        <v>0</v>
      </c>
      <c r="BJ242" s="19" t="s">
        <v>96</v>
      </c>
      <c r="BK242" s="200">
        <f t="shared" si="69"/>
        <v>0</v>
      </c>
      <c r="BL242" s="19" t="s">
        <v>335</v>
      </c>
      <c r="BM242" s="199" t="s">
        <v>2211</v>
      </c>
    </row>
    <row r="243" spans="1:65" s="2" customFormat="1" ht="33" customHeight="1">
      <c r="A243" s="37"/>
      <c r="B243" s="153"/>
      <c r="C243" s="233" t="s">
        <v>1100</v>
      </c>
      <c r="D243" s="233" t="s">
        <v>483</v>
      </c>
      <c r="E243" s="234" t="s">
        <v>8247</v>
      </c>
      <c r="F243" s="235" t="s">
        <v>8248</v>
      </c>
      <c r="G243" s="236" t="s">
        <v>8249</v>
      </c>
      <c r="H243" s="237">
        <v>72</v>
      </c>
      <c r="I243" s="238"/>
      <c r="J243" s="239"/>
      <c r="K243" s="237">
        <f t="shared" si="57"/>
        <v>0</v>
      </c>
      <c r="L243" s="239"/>
      <c r="M243" s="240"/>
      <c r="N243" s="241" t="s">
        <v>1</v>
      </c>
      <c r="O243" s="195" t="s">
        <v>47</v>
      </c>
      <c r="P243" s="196">
        <f t="shared" si="58"/>
        <v>0</v>
      </c>
      <c r="Q243" s="196">
        <f t="shared" si="59"/>
        <v>0</v>
      </c>
      <c r="R243" s="196">
        <f t="shared" si="60"/>
        <v>0</v>
      </c>
      <c r="S243" s="66"/>
      <c r="T243" s="197">
        <f t="shared" si="61"/>
        <v>0</v>
      </c>
      <c r="U243" s="197">
        <v>0</v>
      </c>
      <c r="V243" s="197">
        <f t="shared" si="62"/>
        <v>0</v>
      </c>
      <c r="W243" s="197">
        <v>0</v>
      </c>
      <c r="X243" s="198">
        <f t="shared" si="63"/>
        <v>0</v>
      </c>
      <c r="Y243" s="37"/>
      <c r="Z243" s="37"/>
      <c r="AA243" s="37"/>
      <c r="AB243" s="37"/>
      <c r="AC243" s="37"/>
      <c r="AD243" s="37"/>
      <c r="AE243" s="37"/>
      <c r="AR243" s="199" t="s">
        <v>364</v>
      </c>
      <c r="AT243" s="199" t="s">
        <v>483</v>
      </c>
      <c r="AU243" s="199" t="s">
        <v>90</v>
      </c>
      <c r="AY243" s="19" t="s">
        <v>329</v>
      </c>
      <c r="BE243" s="115">
        <f t="shared" si="64"/>
        <v>0</v>
      </c>
      <c r="BF243" s="115">
        <f t="shared" si="65"/>
        <v>0</v>
      </c>
      <c r="BG243" s="115">
        <f t="shared" si="66"/>
        <v>0</v>
      </c>
      <c r="BH243" s="115">
        <f t="shared" si="67"/>
        <v>0</v>
      </c>
      <c r="BI243" s="115">
        <f t="shared" si="68"/>
        <v>0</v>
      </c>
      <c r="BJ243" s="19" t="s">
        <v>96</v>
      </c>
      <c r="BK243" s="200">
        <f t="shared" si="69"/>
        <v>0</v>
      </c>
      <c r="BL243" s="19" t="s">
        <v>335</v>
      </c>
      <c r="BM243" s="199" t="s">
        <v>2219</v>
      </c>
    </row>
    <row r="244" spans="1:65" s="2" customFormat="1" ht="16.5" customHeight="1">
      <c r="A244" s="37"/>
      <c r="B244" s="153"/>
      <c r="C244" s="233" t="s">
        <v>1105</v>
      </c>
      <c r="D244" s="233" t="s">
        <v>483</v>
      </c>
      <c r="E244" s="234" t="s">
        <v>8250</v>
      </c>
      <c r="F244" s="235" t="s">
        <v>8251</v>
      </c>
      <c r="G244" s="236" t="s">
        <v>1460</v>
      </c>
      <c r="H244" s="237">
        <v>1</v>
      </c>
      <c r="I244" s="238"/>
      <c r="J244" s="239"/>
      <c r="K244" s="237">
        <f t="shared" si="57"/>
        <v>0</v>
      </c>
      <c r="L244" s="239"/>
      <c r="M244" s="240"/>
      <c r="N244" s="241" t="s">
        <v>1</v>
      </c>
      <c r="O244" s="195" t="s">
        <v>47</v>
      </c>
      <c r="P244" s="196">
        <f t="shared" si="58"/>
        <v>0</v>
      </c>
      <c r="Q244" s="196">
        <f t="shared" si="59"/>
        <v>0</v>
      </c>
      <c r="R244" s="196">
        <f t="shared" si="60"/>
        <v>0</v>
      </c>
      <c r="S244" s="66"/>
      <c r="T244" s="197">
        <f t="shared" si="61"/>
        <v>0</v>
      </c>
      <c r="U244" s="197">
        <v>0</v>
      </c>
      <c r="V244" s="197">
        <f t="shared" si="62"/>
        <v>0</v>
      </c>
      <c r="W244" s="197">
        <v>0</v>
      </c>
      <c r="X244" s="198">
        <f t="shared" si="63"/>
        <v>0</v>
      </c>
      <c r="Y244" s="37"/>
      <c r="Z244" s="37"/>
      <c r="AA244" s="37"/>
      <c r="AB244" s="37"/>
      <c r="AC244" s="37"/>
      <c r="AD244" s="37"/>
      <c r="AE244" s="37"/>
      <c r="AR244" s="199" t="s">
        <v>364</v>
      </c>
      <c r="AT244" s="199" t="s">
        <v>483</v>
      </c>
      <c r="AU244" s="199" t="s">
        <v>90</v>
      </c>
      <c r="AY244" s="19" t="s">
        <v>329</v>
      </c>
      <c r="BE244" s="115">
        <f t="shared" si="64"/>
        <v>0</v>
      </c>
      <c r="BF244" s="115">
        <f t="shared" si="65"/>
        <v>0</v>
      </c>
      <c r="BG244" s="115">
        <f t="shared" si="66"/>
        <v>0</v>
      </c>
      <c r="BH244" s="115">
        <f t="shared" si="67"/>
        <v>0</v>
      </c>
      <c r="BI244" s="115">
        <f t="shared" si="68"/>
        <v>0</v>
      </c>
      <c r="BJ244" s="19" t="s">
        <v>96</v>
      </c>
      <c r="BK244" s="200">
        <f t="shared" si="69"/>
        <v>0</v>
      </c>
      <c r="BL244" s="19" t="s">
        <v>335</v>
      </c>
      <c r="BM244" s="199" t="s">
        <v>2227</v>
      </c>
    </row>
    <row r="245" spans="1:65" s="2" customFormat="1" ht="16.5" customHeight="1">
      <c r="A245" s="37"/>
      <c r="B245" s="153"/>
      <c r="C245" s="233" t="s">
        <v>1110</v>
      </c>
      <c r="D245" s="233" t="s">
        <v>483</v>
      </c>
      <c r="E245" s="234" t="s">
        <v>8252</v>
      </c>
      <c r="F245" s="235" t="s">
        <v>8253</v>
      </c>
      <c r="G245" s="236" t="s">
        <v>353</v>
      </c>
      <c r="H245" s="237">
        <v>15</v>
      </c>
      <c r="I245" s="238"/>
      <c r="J245" s="239"/>
      <c r="K245" s="237">
        <f t="shared" si="57"/>
        <v>0</v>
      </c>
      <c r="L245" s="239"/>
      <c r="M245" s="240"/>
      <c r="N245" s="241" t="s">
        <v>1</v>
      </c>
      <c r="O245" s="195" t="s">
        <v>47</v>
      </c>
      <c r="P245" s="196">
        <f t="shared" si="58"/>
        <v>0</v>
      </c>
      <c r="Q245" s="196">
        <f t="shared" si="59"/>
        <v>0</v>
      </c>
      <c r="R245" s="196">
        <f t="shared" si="60"/>
        <v>0</v>
      </c>
      <c r="S245" s="66"/>
      <c r="T245" s="197">
        <f t="shared" si="61"/>
        <v>0</v>
      </c>
      <c r="U245" s="197">
        <v>0</v>
      </c>
      <c r="V245" s="197">
        <f t="shared" si="62"/>
        <v>0</v>
      </c>
      <c r="W245" s="197">
        <v>0</v>
      </c>
      <c r="X245" s="198">
        <f t="shared" si="63"/>
        <v>0</v>
      </c>
      <c r="Y245" s="37"/>
      <c r="Z245" s="37"/>
      <c r="AA245" s="37"/>
      <c r="AB245" s="37"/>
      <c r="AC245" s="37"/>
      <c r="AD245" s="37"/>
      <c r="AE245" s="37"/>
      <c r="AR245" s="199" t="s">
        <v>364</v>
      </c>
      <c r="AT245" s="199" t="s">
        <v>483</v>
      </c>
      <c r="AU245" s="199" t="s">
        <v>90</v>
      </c>
      <c r="AY245" s="19" t="s">
        <v>329</v>
      </c>
      <c r="BE245" s="115">
        <f t="shared" si="64"/>
        <v>0</v>
      </c>
      <c r="BF245" s="115">
        <f t="shared" si="65"/>
        <v>0</v>
      </c>
      <c r="BG245" s="115">
        <f t="shared" si="66"/>
        <v>0</v>
      </c>
      <c r="BH245" s="115">
        <f t="shared" si="67"/>
        <v>0</v>
      </c>
      <c r="BI245" s="115">
        <f t="shared" si="68"/>
        <v>0</v>
      </c>
      <c r="BJ245" s="19" t="s">
        <v>96</v>
      </c>
      <c r="BK245" s="200">
        <f t="shared" si="69"/>
        <v>0</v>
      </c>
      <c r="BL245" s="19" t="s">
        <v>335</v>
      </c>
      <c r="BM245" s="199" t="s">
        <v>2237</v>
      </c>
    </row>
    <row r="246" spans="1:65" s="2" customFormat="1" ht="16.5" customHeight="1">
      <c r="A246" s="37"/>
      <c r="B246" s="153"/>
      <c r="C246" s="233" t="s">
        <v>1115</v>
      </c>
      <c r="D246" s="233" t="s">
        <v>483</v>
      </c>
      <c r="E246" s="234" t="s">
        <v>8254</v>
      </c>
      <c r="F246" s="235" t="s">
        <v>8255</v>
      </c>
      <c r="G246" s="236" t="s">
        <v>646</v>
      </c>
      <c r="H246" s="237">
        <v>9</v>
      </c>
      <c r="I246" s="238"/>
      <c r="J246" s="239"/>
      <c r="K246" s="237">
        <f t="shared" si="57"/>
        <v>0</v>
      </c>
      <c r="L246" s="239"/>
      <c r="M246" s="240"/>
      <c r="N246" s="241" t="s">
        <v>1</v>
      </c>
      <c r="O246" s="195" t="s">
        <v>47</v>
      </c>
      <c r="P246" s="196">
        <f t="shared" si="58"/>
        <v>0</v>
      </c>
      <c r="Q246" s="196">
        <f t="shared" si="59"/>
        <v>0</v>
      </c>
      <c r="R246" s="196">
        <f t="shared" si="60"/>
        <v>0</v>
      </c>
      <c r="S246" s="66"/>
      <c r="T246" s="197">
        <f t="shared" si="61"/>
        <v>0</v>
      </c>
      <c r="U246" s="197">
        <v>0</v>
      </c>
      <c r="V246" s="197">
        <f t="shared" si="62"/>
        <v>0</v>
      </c>
      <c r="W246" s="197">
        <v>0</v>
      </c>
      <c r="X246" s="198">
        <f t="shared" si="63"/>
        <v>0</v>
      </c>
      <c r="Y246" s="37"/>
      <c r="Z246" s="37"/>
      <c r="AA246" s="37"/>
      <c r="AB246" s="37"/>
      <c r="AC246" s="37"/>
      <c r="AD246" s="37"/>
      <c r="AE246" s="37"/>
      <c r="AR246" s="199" t="s">
        <v>364</v>
      </c>
      <c r="AT246" s="199" t="s">
        <v>483</v>
      </c>
      <c r="AU246" s="199" t="s">
        <v>90</v>
      </c>
      <c r="AY246" s="19" t="s">
        <v>329</v>
      </c>
      <c r="BE246" s="115">
        <f t="shared" si="64"/>
        <v>0</v>
      </c>
      <c r="BF246" s="115">
        <f t="shared" si="65"/>
        <v>0</v>
      </c>
      <c r="BG246" s="115">
        <f t="shared" si="66"/>
        <v>0</v>
      </c>
      <c r="BH246" s="115">
        <f t="shared" si="67"/>
        <v>0</v>
      </c>
      <c r="BI246" s="115">
        <f t="shared" si="68"/>
        <v>0</v>
      </c>
      <c r="BJ246" s="19" t="s">
        <v>96</v>
      </c>
      <c r="BK246" s="200">
        <f t="shared" si="69"/>
        <v>0</v>
      </c>
      <c r="BL246" s="19" t="s">
        <v>335</v>
      </c>
      <c r="BM246" s="199" t="s">
        <v>2253</v>
      </c>
    </row>
    <row r="247" spans="1:65" s="2" customFormat="1" ht="16.5" customHeight="1">
      <c r="A247" s="37"/>
      <c r="B247" s="153"/>
      <c r="C247" s="233" t="s">
        <v>1121</v>
      </c>
      <c r="D247" s="233" t="s">
        <v>483</v>
      </c>
      <c r="E247" s="234" t="s">
        <v>8256</v>
      </c>
      <c r="F247" s="235" t="s">
        <v>8257</v>
      </c>
      <c r="G247" s="236" t="s">
        <v>982</v>
      </c>
      <c r="H247" s="237">
        <v>50</v>
      </c>
      <c r="I247" s="238"/>
      <c r="J247" s="239"/>
      <c r="K247" s="237">
        <f t="shared" si="57"/>
        <v>0</v>
      </c>
      <c r="L247" s="239"/>
      <c r="M247" s="240"/>
      <c r="N247" s="241" t="s">
        <v>1</v>
      </c>
      <c r="O247" s="195" t="s">
        <v>47</v>
      </c>
      <c r="P247" s="196">
        <f t="shared" si="58"/>
        <v>0</v>
      </c>
      <c r="Q247" s="196">
        <f t="shared" si="59"/>
        <v>0</v>
      </c>
      <c r="R247" s="196">
        <f t="shared" si="60"/>
        <v>0</v>
      </c>
      <c r="S247" s="66"/>
      <c r="T247" s="197">
        <f t="shared" si="61"/>
        <v>0</v>
      </c>
      <c r="U247" s="197">
        <v>0</v>
      </c>
      <c r="V247" s="197">
        <f t="shared" si="62"/>
        <v>0</v>
      </c>
      <c r="W247" s="197">
        <v>0</v>
      </c>
      <c r="X247" s="198">
        <f t="shared" si="63"/>
        <v>0</v>
      </c>
      <c r="Y247" s="37"/>
      <c r="Z247" s="37"/>
      <c r="AA247" s="37"/>
      <c r="AB247" s="37"/>
      <c r="AC247" s="37"/>
      <c r="AD247" s="37"/>
      <c r="AE247" s="37"/>
      <c r="AR247" s="199" t="s">
        <v>364</v>
      </c>
      <c r="AT247" s="199" t="s">
        <v>483</v>
      </c>
      <c r="AU247" s="199" t="s">
        <v>90</v>
      </c>
      <c r="AY247" s="19" t="s">
        <v>329</v>
      </c>
      <c r="BE247" s="115">
        <f t="shared" si="64"/>
        <v>0</v>
      </c>
      <c r="BF247" s="115">
        <f t="shared" si="65"/>
        <v>0</v>
      </c>
      <c r="BG247" s="115">
        <f t="shared" si="66"/>
        <v>0</v>
      </c>
      <c r="BH247" s="115">
        <f t="shared" si="67"/>
        <v>0</v>
      </c>
      <c r="BI247" s="115">
        <f t="shared" si="68"/>
        <v>0</v>
      </c>
      <c r="BJ247" s="19" t="s">
        <v>96</v>
      </c>
      <c r="BK247" s="200">
        <f t="shared" si="69"/>
        <v>0</v>
      </c>
      <c r="BL247" s="19" t="s">
        <v>335</v>
      </c>
      <c r="BM247" s="199" t="s">
        <v>2270</v>
      </c>
    </row>
    <row r="248" spans="1:65" s="2" customFormat="1" ht="16.5" customHeight="1">
      <c r="A248" s="37"/>
      <c r="B248" s="153"/>
      <c r="C248" s="233" t="s">
        <v>1126</v>
      </c>
      <c r="D248" s="233" t="s">
        <v>483</v>
      </c>
      <c r="E248" s="234" t="s">
        <v>8258</v>
      </c>
      <c r="F248" s="235" t="s">
        <v>8259</v>
      </c>
      <c r="G248" s="236" t="s">
        <v>346</v>
      </c>
      <c r="H248" s="237">
        <v>50</v>
      </c>
      <c r="I248" s="238"/>
      <c r="J248" s="239"/>
      <c r="K248" s="237">
        <f t="shared" si="57"/>
        <v>0</v>
      </c>
      <c r="L248" s="239"/>
      <c r="M248" s="240"/>
      <c r="N248" s="241" t="s">
        <v>1</v>
      </c>
      <c r="O248" s="195" t="s">
        <v>47</v>
      </c>
      <c r="P248" s="196">
        <f t="shared" si="58"/>
        <v>0</v>
      </c>
      <c r="Q248" s="196">
        <f t="shared" si="59"/>
        <v>0</v>
      </c>
      <c r="R248" s="196">
        <f t="shared" si="60"/>
        <v>0</v>
      </c>
      <c r="S248" s="66"/>
      <c r="T248" s="197">
        <f t="shared" si="61"/>
        <v>0</v>
      </c>
      <c r="U248" s="197">
        <v>0</v>
      </c>
      <c r="V248" s="197">
        <f t="shared" si="62"/>
        <v>0</v>
      </c>
      <c r="W248" s="197">
        <v>0</v>
      </c>
      <c r="X248" s="198">
        <f t="shared" si="63"/>
        <v>0</v>
      </c>
      <c r="Y248" s="37"/>
      <c r="Z248" s="37"/>
      <c r="AA248" s="37"/>
      <c r="AB248" s="37"/>
      <c r="AC248" s="37"/>
      <c r="AD248" s="37"/>
      <c r="AE248" s="37"/>
      <c r="AR248" s="199" t="s">
        <v>364</v>
      </c>
      <c r="AT248" s="199" t="s">
        <v>483</v>
      </c>
      <c r="AU248" s="199" t="s">
        <v>90</v>
      </c>
      <c r="AY248" s="19" t="s">
        <v>329</v>
      </c>
      <c r="BE248" s="115">
        <f t="shared" si="64"/>
        <v>0</v>
      </c>
      <c r="BF248" s="115">
        <f t="shared" si="65"/>
        <v>0</v>
      </c>
      <c r="BG248" s="115">
        <f t="shared" si="66"/>
        <v>0</v>
      </c>
      <c r="BH248" s="115">
        <f t="shared" si="67"/>
        <v>0</v>
      </c>
      <c r="BI248" s="115">
        <f t="shared" si="68"/>
        <v>0</v>
      </c>
      <c r="BJ248" s="19" t="s">
        <v>96</v>
      </c>
      <c r="BK248" s="200">
        <f t="shared" si="69"/>
        <v>0</v>
      </c>
      <c r="BL248" s="19" t="s">
        <v>335</v>
      </c>
      <c r="BM248" s="199" t="s">
        <v>2282</v>
      </c>
    </row>
    <row r="249" spans="1:65" s="12" customFormat="1" ht="25.9" customHeight="1">
      <c r="B249" s="173"/>
      <c r="D249" s="174" t="s">
        <v>82</v>
      </c>
      <c r="E249" s="175" t="s">
        <v>1022</v>
      </c>
      <c r="F249" s="175" t="s">
        <v>1023</v>
      </c>
      <c r="I249" s="176"/>
      <c r="J249" s="176"/>
      <c r="K249" s="177">
        <f>BK249</f>
        <v>0</v>
      </c>
      <c r="M249" s="173"/>
      <c r="N249" s="178"/>
      <c r="O249" s="179"/>
      <c r="P249" s="179"/>
      <c r="Q249" s="180">
        <f>Q250</f>
        <v>0</v>
      </c>
      <c r="R249" s="180">
        <f>R250</f>
        <v>0</v>
      </c>
      <c r="S249" s="179"/>
      <c r="T249" s="181">
        <f>T250</f>
        <v>0</v>
      </c>
      <c r="U249" s="179"/>
      <c r="V249" s="181">
        <f>V250</f>
        <v>0</v>
      </c>
      <c r="W249" s="179"/>
      <c r="X249" s="182">
        <f>X250</f>
        <v>0</v>
      </c>
      <c r="AR249" s="174" t="s">
        <v>96</v>
      </c>
      <c r="AT249" s="183" t="s">
        <v>82</v>
      </c>
      <c r="AU249" s="183" t="s">
        <v>83</v>
      </c>
      <c r="AY249" s="174" t="s">
        <v>329</v>
      </c>
      <c r="BK249" s="184">
        <f>BK250</f>
        <v>0</v>
      </c>
    </row>
    <row r="250" spans="1:65" s="12" customFormat="1" ht="22.9" customHeight="1">
      <c r="B250" s="173"/>
      <c r="D250" s="174" t="s">
        <v>82</v>
      </c>
      <c r="E250" s="185" t="s">
        <v>6387</v>
      </c>
      <c r="F250" s="185" t="s">
        <v>6388</v>
      </c>
      <c r="I250" s="176"/>
      <c r="J250" s="176"/>
      <c r="K250" s="186">
        <f>BK250</f>
        <v>0</v>
      </c>
      <c r="M250" s="173"/>
      <c r="N250" s="178"/>
      <c r="O250" s="179"/>
      <c r="P250" s="179"/>
      <c r="Q250" s="180">
        <f>Q251</f>
        <v>0</v>
      </c>
      <c r="R250" s="180">
        <f>R251</f>
        <v>0</v>
      </c>
      <c r="S250" s="179"/>
      <c r="T250" s="181">
        <f>T251</f>
        <v>0</v>
      </c>
      <c r="U250" s="179"/>
      <c r="V250" s="181">
        <f>V251</f>
        <v>0</v>
      </c>
      <c r="W250" s="179"/>
      <c r="X250" s="182">
        <f>X251</f>
        <v>0</v>
      </c>
      <c r="AR250" s="174" t="s">
        <v>96</v>
      </c>
      <c r="AT250" s="183" t="s">
        <v>82</v>
      </c>
      <c r="AU250" s="183" t="s">
        <v>90</v>
      </c>
      <c r="AY250" s="174" t="s">
        <v>329</v>
      </c>
      <c r="BK250" s="184">
        <f>BK251</f>
        <v>0</v>
      </c>
    </row>
    <row r="251" spans="1:65" s="2" customFormat="1" ht="24.2" customHeight="1">
      <c r="A251" s="37"/>
      <c r="B251" s="153"/>
      <c r="C251" s="187" t="s">
        <v>1132</v>
      </c>
      <c r="D251" s="187" t="s">
        <v>331</v>
      </c>
      <c r="E251" s="188" t="s">
        <v>364</v>
      </c>
      <c r="F251" s="189" t="s">
        <v>6416</v>
      </c>
      <c r="G251" s="190" t="s">
        <v>1460</v>
      </c>
      <c r="H251" s="191">
        <v>1</v>
      </c>
      <c r="I251" s="192"/>
      <c r="J251" s="192"/>
      <c r="K251" s="191">
        <f>ROUND(P251*H251,3)</f>
        <v>0</v>
      </c>
      <c r="L251" s="193"/>
      <c r="M251" s="38"/>
      <c r="N251" s="194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0</v>
      </c>
      <c r="V251" s="197">
        <f>U251*H251</f>
        <v>0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464</v>
      </c>
      <c r="AT251" s="199" t="s">
        <v>331</v>
      </c>
      <c r="AU251" s="199" t="s">
        <v>96</v>
      </c>
      <c r="AY251" s="19" t="s">
        <v>329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464</v>
      </c>
      <c r="BM251" s="199" t="s">
        <v>8260</v>
      </c>
    </row>
    <row r="252" spans="1:65" s="12" customFormat="1" ht="25.9" customHeight="1">
      <c r="B252" s="173"/>
      <c r="D252" s="174" t="s">
        <v>82</v>
      </c>
      <c r="E252" s="175" t="s">
        <v>304</v>
      </c>
      <c r="F252" s="175" t="s">
        <v>5405</v>
      </c>
      <c r="I252" s="176"/>
      <c r="J252" s="176"/>
      <c r="K252" s="177">
        <f>BK252</f>
        <v>0</v>
      </c>
      <c r="M252" s="173"/>
      <c r="N252" s="178"/>
      <c r="O252" s="179"/>
      <c r="P252" s="179"/>
      <c r="Q252" s="180">
        <f>Q253</f>
        <v>0</v>
      </c>
      <c r="R252" s="180">
        <f>R253</f>
        <v>0</v>
      </c>
      <c r="S252" s="179"/>
      <c r="T252" s="181">
        <f>T253</f>
        <v>0</v>
      </c>
      <c r="U252" s="179"/>
      <c r="V252" s="181">
        <f>V253</f>
        <v>0</v>
      </c>
      <c r="W252" s="179"/>
      <c r="X252" s="182">
        <f>X253</f>
        <v>0</v>
      </c>
      <c r="AR252" s="174" t="s">
        <v>350</v>
      </c>
      <c r="AT252" s="183" t="s">
        <v>82</v>
      </c>
      <c r="AU252" s="183" t="s">
        <v>83</v>
      </c>
      <c r="AY252" s="174" t="s">
        <v>329</v>
      </c>
      <c r="BK252" s="184">
        <f>BK253</f>
        <v>0</v>
      </c>
    </row>
    <row r="253" spans="1:65" s="2" customFormat="1" ht="24.2" customHeight="1">
      <c r="A253" s="37"/>
      <c r="B253" s="153"/>
      <c r="C253" s="187" t="s">
        <v>1136</v>
      </c>
      <c r="D253" s="187" t="s">
        <v>331</v>
      </c>
      <c r="E253" s="188" t="s">
        <v>8261</v>
      </c>
      <c r="F253" s="189" t="s">
        <v>8262</v>
      </c>
      <c r="G253" s="190" t="s">
        <v>2589</v>
      </c>
      <c r="H253" s="191">
        <v>1</v>
      </c>
      <c r="I253" s="192"/>
      <c r="J253" s="192"/>
      <c r="K253" s="191">
        <f>ROUND(P253*H253,3)</f>
        <v>0</v>
      </c>
      <c r="L253" s="193"/>
      <c r="M253" s="38"/>
      <c r="N253" s="242" t="s">
        <v>1</v>
      </c>
      <c r="O253" s="243" t="s">
        <v>47</v>
      </c>
      <c r="P253" s="244">
        <f>I253+J253</f>
        <v>0</v>
      </c>
      <c r="Q253" s="244">
        <f>ROUND(I253*H253,3)</f>
        <v>0</v>
      </c>
      <c r="R253" s="244">
        <f>ROUND(J253*H253,3)</f>
        <v>0</v>
      </c>
      <c r="S253" s="245"/>
      <c r="T253" s="246">
        <f>S253*H253</f>
        <v>0</v>
      </c>
      <c r="U253" s="246">
        <v>0</v>
      </c>
      <c r="V253" s="246">
        <f>U253*H253</f>
        <v>0</v>
      </c>
      <c r="W253" s="246">
        <v>0</v>
      </c>
      <c r="X253" s="247">
        <f>W253*H253</f>
        <v>0</v>
      </c>
      <c r="Y253" s="37"/>
      <c r="Z253" s="37"/>
      <c r="AA253" s="37"/>
      <c r="AB253" s="37"/>
      <c r="AC253" s="37"/>
      <c r="AD253" s="37"/>
      <c r="AE253" s="37"/>
      <c r="AR253" s="199" t="s">
        <v>2590</v>
      </c>
      <c r="AT253" s="199" t="s">
        <v>331</v>
      </c>
      <c r="AU253" s="199" t="s">
        <v>90</v>
      </c>
      <c r="AY253" s="19" t="s">
        <v>329</v>
      </c>
      <c r="BE253" s="115">
        <f>IF(O253="základná",K253,0)</f>
        <v>0</v>
      </c>
      <c r="BF253" s="115">
        <f>IF(O253="znížená",K253,0)</f>
        <v>0</v>
      </c>
      <c r="BG253" s="115">
        <f>IF(O253="zákl. prenesená",K253,0)</f>
        <v>0</v>
      </c>
      <c r="BH253" s="115">
        <f>IF(O253="zníž. prenesená",K253,0)</f>
        <v>0</v>
      </c>
      <c r="BI253" s="115">
        <f>IF(O253="nulová",K253,0)</f>
        <v>0</v>
      </c>
      <c r="BJ253" s="19" t="s">
        <v>96</v>
      </c>
      <c r="BK253" s="200">
        <f>ROUND(P253*H253,3)</f>
        <v>0</v>
      </c>
      <c r="BL253" s="19" t="s">
        <v>2590</v>
      </c>
      <c r="BM253" s="199" t="s">
        <v>8263</v>
      </c>
    </row>
    <row r="254" spans="1:65" s="2" customFormat="1" ht="6.95" customHeight="1">
      <c r="A254" s="37"/>
      <c r="B254" s="55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38"/>
      <c r="N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</row>
  </sheetData>
  <autoFilter ref="C134:L253" xr:uid="{00000000-0009-0000-0000-00001F000000}"/>
  <mergeCells count="14">
    <mergeCell ref="D113:F113"/>
    <mergeCell ref="E125:H125"/>
    <mergeCell ref="E127:H127"/>
    <mergeCell ref="M2:Z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BM16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212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8264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8265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SUM(BE131:BE168)),  2)</f>
        <v>0</v>
      </c>
      <c r="G39" s="130"/>
      <c r="H39" s="130"/>
      <c r="I39" s="131">
        <v>0.2</v>
      </c>
      <c r="J39" s="130"/>
      <c r="K39" s="129">
        <f>ROUND(((SUM(BE102:BE109) + SUM(BE131:BE168))*I39),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SUM(BF131:BF168)),  2)</f>
        <v>0</v>
      </c>
      <c r="G40" s="130"/>
      <c r="H40" s="130"/>
      <c r="I40" s="131">
        <v>0.2</v>
      </c>
      <c r="J40" s="130"/>
      <c r="K40" s="129">
        <f>ROUND(((SUM(BF102:BF109) + SUM(BF131:BF168))*I40),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SUM(BG131:BG168)),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SUM(BH131:BH168)),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SUM(BI131:BI168)),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8264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B1 - PLAVECKÝ BAZÉN ROZMERY 25,02 x 12,50 x 1,10 - 1,60 m, plocha 312,75m2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8266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302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323" t="s">
        <v>303</v>
      </c>
      <c r="E103" s="328"/>
      <c r="F103" s="328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304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323" t="s">
        <v>305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304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306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304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307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304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308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309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310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1.25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266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311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24" t="str">
        <f>E7</f>
        <v>Krytá plaváreň Lučenec</v>
      </c>
      <c r="F119" s="325"/>
      <c r="G119" s="325"/>
      <c r="H119" s="325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272</v>
      </c>
      <c r="M120" s="22"/>
    </row>
    <row r="121" spans="1:31" s="2" customFormat="1" ht="16.5" customHeight="1">
      <c r="A121" s="37"/>
      <c r="B121" s="38"/>
      <c r="C121" s="37"/>
      <c r="D121" s="37"/>
      <c r="E121" s="324" t="s">
        <v>8264</v>
      </c>
      <c r="F121" s="326"/>
      <c r="G121" s="326"/>
      <c r="H121" s="326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274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305" t="str">
        <f>E11</f>
        <v>B1 - PLAVECKÝ BAZÉN ROZMERY 25,02 x 12,50 x 1,10 - 1,60 m, plocha 312,75m2</v>
      </c>
      <c r="F123" s="326"/>
      <c r="G123" s="326"/>
      <c r="H123" s="326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21. 4. 2022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312</v>
      </c>
      <c r="D130" s="164" t="s">
        <v>66</v>
      </c>
      <c r="E130" s="164" t="s">
        <v>62</v>
      </c>
      <c r="F130" s="164" t="s">
        <v>63</v>
      </c>
      <c r="G130" s="164" t="s">
        <v>313</v>
      </c>
      <c r="H130" s="164" t="s">
        <v>314</v>
      </c>
      <c r="I130" s="164" t="s">
        <v>315</v>
      </c>
      <c r="J130" s="164" t="s">
        <v>316</v>
      </c>
      <c r="K130" s="165" t="s">
        <v>281</v>
      </c>
      <c r="L130" s="166" t="s">
        <v>317</v>
      </c>
      <c r="M130" s="167"/>
      <c r="N130" s="70" t="s">
        <v>1</v>
      </c>
      <c r="O130" s="71" t="s">
        <v>45</v>
      </c>
      <c r="P130" s="71" t="s">
        <v>318</v>
      </c>
      <c r="Q130" s="71" t="s">
        <v>319</v>
      </c>
      <c r="R130" s="71" t="s">
        <v>320</v>
      </c>
      <c r="S130" s="71" t="s">
        <v>321</v>
      </c>
      <c r="T130" s="71" t="s">
        <v>322</v>
      </c>
      <c r="U130" s="71" t="s">
        <v>323</v>
      </c>
      <c r="V130" s="71" t="s">
        <v>324</v>
      </c>
      <c r="W130" s="71" t="s">
        <v>325</v>
      </c>
      <c r="X130" s="72" t="s">
        <v>326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276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283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210</v>
      </c>
      <c r="F132" s="175" t="s">
        <v>8267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SUM(Q133:Q168)</f>
        <v>0</v>
      </c>
      <c r="R132" s="180">
        <f>SUM(R133:R168)</f>
        <v>0</v>
      </c>
      <c r="S132" s="179"/>
      <c r="T132" s="181">
        <f>SUM(T133:T168)</f>
        <v>0</v>
      </c>
      <c r="U132" s="179"/>
      <c r="V132" s="181">
        <f>SUM(V133:V168)</f>
        <v>0</v>
      </c>
      <c r="W132" s="179"/>
      <c r="X132" s="182">
        <f>SUM(X133:X168)</f>
        <v>0</v>
      </c>
      <c r="AR132" s="174" t="s">
        <v>90</v>
      </c>
      <c r="AT132" s="183" t="s">
        <v>82</v>
      </c>
      <c r="AU132" s="183" t="s">
        <v>83</v>
      </c>
      <c r="AY132" s="174" t="s">
        <v>329</v>
      </c>
      <c r="BK132" s="184">
        <f>SUM(BK133:BK168)</f>
        <v>0</v>
      </c>
    </row>
    <row r="133" spans="1:65" s="2" customFormat="1" ht="37.9" customHeight="1">
      <c r="A133" s="37"/>
      <c r="B133" s="153"/>
      <c r="C133" s="187" t="s">
        <v>90</v>
      </c>
      <c r="D133" s="187" t="s">
        <v>331</v>
      </c>
      <c r="E133" s="188" t="s">
        <v>8268</v>
      </c>
      <c r="F133" s="189" t="s">
        <v>8269</v>
      </c>
      <c r="G133" s="190" t="s">
        <v>1460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335</v>
      </c>
      <c r="AT133" s="199" t="s">
        <v>331</v>
      </c>
      <c r="AU133" s="199" t="s">
        <v>90</v>
      </c>
      <c r="AY133" s="19" t="s">
        <v>329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335</v>
      </c>
      <c r="BM133" s="199" t="s">
        <v>8270</v>
      </c>
    </row>
    <row r="134" spans="1:65" s="13" customFormat="1" ht="11.25">
      <c r="B134" s="201"/>
      <c r="D134" s="202" t="s">
        <v>348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348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329</v>
      </c>
    </row>
    <row r="135" spans="1:65" s="14" customFormat="1" ht="11.25">
      <c r="B135" s="210"/>
      <c r="D135" s="202" t="s">
        <v>348</v>
      </c>
      <c r="E135" s="211" t="s">
        <v>1</v>
      </c>
      <c r="F135" s="212" t="s">
        <v>8271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348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329</v>
      </c>
    </row>
    <row r="136" spans="1:65" s="14" customFormat="1" ht="11.25">
      <c r="B136" s="210"/>
      <c r="D136" s="202" t="s">
        <v>348</v>
      </c>
      <c r="E136" s="211" t="s">
        <v>1</v>
      </c>
      <c r="F136" s="212" t="s">
        <v>8272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348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329</v>
      </c>
    </row>
    <row r="137" spans="1:65" s="14" customFormat="1" ht="11.25">
      <c r="B137" s="210"/>
      <c r="D137" s="202" t="s">
        <v>348</v>
      </c>
      <c r="E137" s="211" t="s">
        <v>1</v>
      </c>
      <c r="F137" s="212" t="s">
        <v>8273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348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329</v>
      </c>
    </row>
    <row r="138" spans="1:65" s="14" customFormat="1" ht="11.25">
      <c r="B138" s="210"/>
      <c r="D138" s="202" t="s">
        <v>348</v>
      </c>
      <c r="E138" s="211" t="s">
        <v>1</v>
      </c>
      <c r="F138" s="212" t="s">
        <v>8274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348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329</v>
      </c>
    </row>
    <row r="139" spans="1:65" s="14" customFormat="1" ht="22.5">
      <c r="B139" s="210"/>
      <c r="D139" s="202" t="s">
        <v>348</v>
      </c>
      <c r="E139" s="211" t="s">
        <v>1</v>
      </c>
      <c r="F139" s="212" t="s">
        <v>8275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348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329</v>
      </c>
    </row>
    <row r="140" spans="1:65" s="14" customFormat="1" ht="11.25">
      <c r="B140" s="210"/>
      <c r="D140" s="202" t="s">
        <v>348</v>
      </c>
      <c r="E140" s="211" t="s">
        <v>1</v>
      </c>
      <c r="F140" s="212" t="s">
        <v>8276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348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329</v>
      </c>
    </row>
    <row r="141" spans="1:65" s="14" customFormat="1" ht="11.25">
      <c r="B141" s="210"/>
      <c r="D141" s="202" t="s">
        <v>348</v>
      </c>
      <c r="E141" s="211" t="s">
        <v>1</v>
      </c>
      <c r="F141" s="212" t="s">
        <v>8277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348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329</v>
      </c>
    </row>
    <row r="142" spans="1:65" s="14" customFormat="1" ht="22.5">
      <c r="B142" s="210"/>
      <c r="D142" s="202" t="s">
        <v>348</v>
      </c>
      <c r="E142" s="211" t="s">
        <v>1</v>
      </c>
      <c r="F142" s="212" t="s">
        <v>8278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348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329</v>
      </c>
    </row>
    <row r="143" spans="1:65" s="14" customFormat="1" ht="11.25">
      <c r="B143" s="210"/>
      <c r="D143" s="202" t="s">
        <v>348</v>
      </c>
      <c r="E143" s="211" t="s">
        <v>1</v>
      </c>
      <c r="F143" s="212" t="s">
        <v>8279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348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329</v>
      </c>
    </row>
    <row r="144" spans="1:65" s="14" customFormat="1" ht="22.5">
      <c r="B144" s="210"/>
      <c r="D144" s="202" t="s">
        <v>348</v>
      </c>
      <c r="E144" s="211" t="s">
        <v>1</v>
      </c>
      <c r="F144" s="212" t="s">
        <v>8280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348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329</v>
      </c>
    </row>
    <row r="145" spans="2:51" s="14" customFormat="1" ht="22.5">
      <c r="B145" s="210"/>
      <c r="D145" s="202" t="s">
        <v>348</v>
      </c>
      <c r="E145" s="211" t="s">
        <v>1</v>
      </c>
      <c r="F145" s="212" t="s">
        <v>8281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348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329</v>
      </c>
    </row>
    <row r="146" spans="2:51" s="14" customFormat="1" ht="11.25">
      <c r="B146" s="210"/>
      <c r="D146" s="202" t="s">
        <v>348</v>
      </c>
      <c r="E146" s="211" t="s">
        <v>1</v>
      </c>
      <c r="F146" s="212" t="s">
        <v>8282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348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329</v>
      </c>
    </row>
    <row r="147" spans="2:51" s="14" customFormat="1" ht="11.25">
      <c r="B147" s="210"/>
      <c r="D147" s="202" t="s">
        <v>348</v>
      </c>
      <c r="E147" s="211" t="s">
        <v>1</v>
      </c>
      <c r="F147" s="212" t="s">
        <v>8283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348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329</v>
      </c>
    </row>
    <row r="148" spans="2:51" s="14" customFormat="1" ht="22.5">
      <c r="B148" s="210"/>
      <c r="D148" s="202" t="s">
        <v>348</v>
      </c>
      <c r="E148" s="211" t="s">
        <v>1</v>
      </c>
      <c r="F148" s="212" t="s">
        <v>8284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348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329</v>
      </c>
    </row>
    <row r="149" spans="2:51" s="14" customFormat="1" ht="22.5">
      <c r="B149" s="210"/>
      <c r="D149" s="202" t="s">
        <v>348</v>
      </c>
      <c r="E149" s="211" t="s">
        <v>1</v>
      </c>
      <c r="F149" s="212" t="s">
        <v>8285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348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329</v>
      </c>
    </row>
    <row r="150" spans="2:51" s="14" customFormat="1" ht="11.25">
      <c r="B150" s="210"/>
      <c r="D150" s="202" t="s">
        <v>348</v>
      </c>
      <c r="E150" s="211" t="s">
        <v>1</v>
      </c>
      <c r="F150" s="212" t="s">
        <v>8286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348</v>
      </c>
      <c r="AU150" s="211" t="s">
        <v>90</v>
      </c>
      <c r="AV150" s="14" t="s">
        <v>90</v>
      </c>
      <c r="AW150" s="14" t="s">
        <v>4</v>
      </c>
      <c r="AX150" s="14" t="s">
        <v>83</v>
      </c>
      <c r="AY150" s="211" t="s">
        <v>329</v>
      </c>
    </row>
    <row r="151" spans="2:51" s="14" customFormat="1" ht="11.25">
      <c r="B151" s="210"/>
      <c r="D151" s="202" t="s">
        <v>348</v>
      </c>
      <c r="E151" s="211" t="s">
        <v>1</v>
      </c>
      <c r="F151" s="212" t="s">
        <v>8287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348</v>
      </c>
      <c r="AU151" s="211" t="s">
        <v>90</v>
      </c>
      <c r="AV151" s="14" t="s">
        <v>90</v>
      </c>
      <c r="AW151" s="14" t="s">
        <v>4</v>
      </c>
      <c r="AX151" s="14" t="s">
        <v>83</v>
      </c>
      <c r="AY151" s="211" t="s">
        <v>329</v>
      </c>
    </row>
    <row r="152" spans="2:51" s="14" customFormat="1" ht="11.25">
      <c r="B152" s="210"/>
      <c r="D152" s="202" t="s">
        <v>348</v>
      </c>
      <c r="E152" s="211" t="s">
        <v>1</v>
      </c>
      <c r="F152" s="212" t="s">
        <v>8288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348</v>
      </c>
      <c r="AU152" s="211" t="s">
        <v>90</v>
      </c>
      <c r="AV152" s="14" t="s">
        <v>90</v>
      </c>
      <c r="AW152" s="14" t="s">
        <v>4</v>
      </c>
      <c r="AX152" s="14" t="s">
        <v>83</v>
      </c>
      <c r="AY152" s="211" t="s">
        <v>329</v>
      </c>
    </row>
    <row r="153" spans="2:51" s="14" customFormat="1" ht="11.25">
      <c r="B153" s="210"/>
      <c r="D153" s="202" t="s">
        <v>348</v>
      </c>
      <c r="E153" s="211" t="s">
        <v>1</v>
      </c>
      <c r="F153" s="212" t="s">
        <v>8289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348</v>
      </c>
      <c r="AU153" s="211" t="s">
        <v>90</v>
      </c>
      <c r="AV153" s="14" t="s">
        <v>90</v>
      </c>
      <c r="AW153" s="14" t="s">
        <v>4</v>
      </c>
      <c r="AX153" s="14" t="s">
        <v>83</v>
      </c>
      <c r="AY153" s="211" t="s">
        <v>329</v>
      </c>
    </row>
    <row r="154" spans="2:51" s="14" customFormat="1" ht="11.25">
      <c r="B154" s="210"/>
      <c r="D154" s="202" t="s">
        <v>348</v>
      </c>
      <c r="E154" s="211" t="s">
        <v>1</v>
      </c>
      <c r="F154" s="212" t="s">
        <v>8290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348</v>
      </c>
      <c r="AU154" s="211" t="s">
        <v>90</v>
      </c>
      <c r="AV154" s="14" t="s">
        <v>90</v>
      </c>
      <c r="AW154" s="14" t="s">
        <v>4</v>
      </c>
      <c r="AX154" s="14" t="s">
        <v>83</v>
      </c>
      <c r="AY154" s="211" t="s">
        <v>329</v>
      </c>
    </row>
    <row r="155" spans="2:51" s="14" customFormat="1" ht="11.25">
      <c r="B155" s="210"/>
      <c r="D155" s="202" t="s">
        <v>348</v>
      </c>
      <c r="E155" s="211" t="s">
        <v>1</v>
      </c>
      <c r="F155" s="212" t="s">
        <v>8291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348</v>
      </c>
      <c r="AU155" s="211" t="s">
        <v>90</v>
      </c>
      <c r="AV155" s="14" t="s">
        <v>90</v>
      </c>
      <c r="AW155" s="14" t="s">
        <v>4</v>
      </c>
      <c r="AX155" s="14" t="s">
        <v>83</v>
      </c>
      <c r="AY155" s="211" t="s">
        <v>329</v>
      </c>
    </row>
    <row r="156" spans="2:51" s="14" customFormat="1" ht="11.25">
      <c r="B156" s="210"/>
      <c r="D156" s="202" t="s">
        <v>348</v>
      </c>
      <c r="E156" s="211" t="s">
        <v>1</v>
      </c>
      <c r="F156" s="212" t="s">
        <v>8292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348</v>
      </c>
      <c r="AU156" s="211" t="s">
        <v>90</v>
      </c>
      <c r="AV156" s="14" t="s">
        <v>90</v>
      </c>
      <c r="AW156" s="14" t="s">
        <v>4</v>
      </c>
      <c r="AX156" s="14" t="s">
        <v>83</v>
      </c>
      <c r="AY156" s="211" t="s">
        <v>329</v>
      </c>
    </row>
    <row r="157" spans="2:51" s="14" customFormat="1" ht="33.75">
      <c r="B157" s="210"/>
      <c r="D157" s="202" t="s">
        <v>348</v>
      </c>
      <c r="E157" s="211" t="s">
        <v>1</v>
      </c>
      <c r="F157" s="212" t="s">
        <v>8293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348</v>
      </c>
      <c r="AU157" s="211" t="s">
        <v>90</v>
      </c>
      <c r="AV157" s="14" t="s">
        <v>90</v>
      </c>
      <c r="AW157" s="14" t="s">
        <v>4</v>
      </c>
      <c r="AX157" s="14" t="s">
        <v>83</v>
      </c>
      <c r="AY157" s="211" t="s">
        <v>329</v>
      </c>
    </row>
    <row r="158" spans="2:51" s="14" customFormat="1" ht="11.25">
      <c r="B158" s="210"/>
      <c r="D158" s="202" t="s">
        <v>348</v>
      </c>
      <c r="E158" s="211" t="s">
        <v>1</v>
      </c>
      <c r="F158" s="212" t="s">
        <v>8294</v>
      </c>
      <c r="H158" s="211" t="s">
        <v>1</v>
      </c>
      <c r="I158" s="213"/>
      <c r="J158" s="213"/>
      <c r="M158" s="210"/>
      <c r="N158" s="214"/>
      <c r="O158" s="215"/>
      <c r="P158" s="215"/>
      <c r="Q158" s="215"/>
      <c r="R158" s="215"/>
      <c r="S158" s="215"/>
      <c r="T158" s="215"/>
      <c r="U158" s="215"/>
      <c r="V158" s="215"/>
      <c r="W158" s="215"/>
      <c r="X158" s="216"/>
      <c r="AT158" s="211" t="s">
        <v>348</v>
      </c>
      <c r="AU158" s="211" t="s">
        <v>90</v>
      </c>
      <c r="AV158" s="14" t="s">
        <v>90</v>
      </c>
      <c r="AW158" s="14" t="s">
        <v>4</v>
      </c>
      <c r="AX158" s="14" t="s">
        <v>83</v>
      </c>
      <c r="AY158" s="211" t="s">
        <v>329</v>
      </c>
    </row>
    <row r="159" spans="2:51" s="14" customFormat="1" ht="11.25">
      <c r="B159" s="210"/>
      <c r="D159" s="202" t="s">
        <v>348</v>
      </c>
      <c r="E159" s="211" t="s">
        <v>1</v>
      </c>
      <c r="F159" s="212" t="s">
        <v>8295</v>
      </c>
      <c r="H159" s="211" t="s">
        <v>1</v>
      </c>
      <c r="I159" s="213"/>
      <c r="J159" s="213"/>
      <c r="M159" s="210"/>
      <c r="N159" s="214"/>
      <c r="O159" s="215"/>
      <c r="P159" s="215"/>
      <c r="Q159" s="215"/>
      <c r="R159" s="215"/>
      <c r="S159" s="215"/>
      <c r="T159" s="215"/>
      <c r="U159" s="215"/>
      <c r="V159" s="215"/>
      <c r="W159" s="215"/>
      <c r="X159" s="216"/>
      <c r="AT159" s="211" t="s">
        <v>348</v>
      </c>
      <c r="AU159" s="211" t="s">
        <v>90</v>
      </c>
      <c r="AV159" s="14" t="s">
        <v>90</v>
      </c>
      <c r="AW159" s="14" t="s">
        <v>4</v>
      </c>
      <c r="AX159" s="14" t="s">
        <v>83</v>
      </c>
      <c r="AY159" s="211" t="s">
        <v>329</v>
      </c>
    </row>
    <row r="160" spans="2:51" s="14" customFormat="1" ht="22.5">
      <c r="B160" s="210"/>
      <c r="D160" s="202" t="s">
        <v>348</v>
      </c>
      <c r="E160" s="211" t="s">
        <v>1</v>
      </c>
      <c r="F160" s="212" t="s">
        <v>8296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348</v>
      </c>
      <c r="AU160" s="211" t="s">
        <v>90</v>
      </c>
      <c r="AV160" s="14" t="s">
        <v>90</v>
      </c>
      <c r="AW160" s="14" t="s">
        <v>4</v>
      </c>
      <c r="AX160" s="14" t="s">
        <v>83</v>
      </c>
      <c r="AY160" s="211" t="s">
        <v>329</v>
      </c>
    </row>
    <row r="161" spans="1:51" s="14" customFormat="1" ht="22.5">
      <c r="B161" s="210"/>
      <c r="D161" s="202" t="s">
        <v>348</v>
      </c>
      <c r="E161" s="211" t="s">
        <v>1</v>
      </c>
      <c r="F161" s="212" t="s">
        <v>8297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348</v>
      </c>
      <c r="AU161" s="211" t="s">
        <v>90</v>
      </c>
      <c r="AV161" s="14" t="s">
        <v>90</v>
      </c>
      <c r="AW161" s="14" t="s">
        <v>4</v>
      </c>
      <c r="AX161" s="14" t="s">
        <v>83</v>
      </c>
      <c r="AY161" s="211" t="s">
        <v>329</v>
      </c>
    </row>
    <row r="162" spans="1:51" s="14" customFormat="1" ht="11.25">
      <c r="B162" s="210"/>
      <c r="D162" s="202" t="s">
        <v>348</v>
      </c>
      <c r="E162" s="211" t="s">
        <v>1</v>
      </c>
      <c r="F162" s="212" t="s">
        <v>8298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348</v>
      </c>
      <c r="AU162" s="211" t="s">
        <v>90</v>
      </c>
      <c r="AV162" s="14" t="s">
        <v>90</v>
      </c>
      <c r="AW162" s="14" t="s">
        <v>4</v>
      </c>
      <c r="AX162" s="14" t="s">
        <v>83</v>
      </c>
      <c r="AY162" s="211" t="s">
        <v>329</v>
      </c>
    </row>
    <row r="163" spans="1:51" s="14" customFormat="1" ht="11.25">
      <c r="B163" s="210"/>
      <c r="D163" s="202" t="s">
        <v>348</v>
      </c>
      <c r="E163" s="211" t="s">
        <v>1</v>
      </c>
      <c r="F163" s="212" t="s">
        <v>8299</v>
      </c>
      <c r="H163" s="211" t="s">
        <v>1</v>
      </c>
      <c r="I163" s="213"/>
      <c r="J163" s="213"/>
      <c r="M163" s="210"/>
      <c r="N163" s="214"/>
      <c r="O163" s="215"/>
      <c r="P163" s="215"/>
      <c r="Q163" s="215"/>
      <c r="R163" s="215"/>
      <c r="S163" s="215"/>
      <c r="T163" s="215"/>
      <c r="U163" s="215"/>
      <c r="V163" s="215"/>
      <c r="W163" s="215"/>
      <c r="X163" s="216"/>
      <c r="AT163" s="211" t="s">
        <v>348</v>
      </c>
      <c r="AU163" s="211" t="s">
        <v>90</v>
      </c>
      <c r="AV163" s="14" t="s">
        <v>90</v>
      </c>
      <c r="AW163" s="14" t="s">
        <v>4</v>
      </c>
      <c r="AX163" s="14" t="s">
        <v>83</v>
      </c>
      <c r="AY163" s="211" t="s">
        <v>329</v>
      </c>
    </row>
    <row r="164" spans="1:51" s="14" customFormat="1" ht="11.25">
      <c r="B164" s="210"/>
      <c r="D164" s="202" t="s">
        <v>348</v>
      </c>
      <c r="E164" s="211" t="s">
        <v>1</v>
      </c>
      <c r="F164" s="212" t="s">
        <v>8300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348</v>
      </c>
      <c r="AU164" s="211" t="s">
        <v>90</v>
      </c>
      <c r="AV164" s="14" t="s">
        <v>90</v>
      </c>
      <c r="AW164" s="14" t="s">
        <v>4</v>
      </c>
      <c r="AX164" s="14" t="s">
        <v>83</v>
      </c>
      <c r="AY164" s="211" t="s">
        <v>329</v>
      </c>
    </row>
    <row r="165" spans="1:51" s="14" customFormat="1" ht="22.5">
      <c r="B165" s="210"/>
      <c r="D165" s="202" t="s">
        <v>348</v>
      </c>
      <c r="E165" s="211" t="s">
        <v>1</v>
      </c>
      <c r="F165" s="212" t="s">
        <v>8301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348</v>
      </c>
      <c r="AU165" s="211" t="s">
        <v>90</v>
      </c>
      <c r="AV165" s="14" t="s">
        <v>90</v>
      </c>
      <c r="AW165" s="14" t="s">
        <v>4</v>
      </c>
      <c r="AX165" s="14" t="s">
        <v>83</v>
      </c>
      <c r="AY165" s="211" t="s">
        <v>329</v>
      </c>
    </row>
    <row r="166" spans="1:51" s="14" customFormat="1" ht="22.5">
      <c r="B166" s="210"/>
      <c r="D166" s="202" t="s">
        <v>348</v>
      </c>
      <c r="E166" s="211" t="s">
        <v>1</v>
      </c>
      <c r="F166" s="212" t="s">
        <v>8302</v>
      </c>
      <c r="H166" s="211" t="s">
        <v>1</v>
      </c>
      <c r="I166" s="213"/>
      <c r="J166" s="213"/>
      <c r="M166" s="210"/>
      <c r="N166" s="214"/>
      <c r="O166" s="215"/>
      <c r="P166" s="215"/>
      <c r="Q166" s="215"/>
      <c r="R166" s="215"/>
      <c r="S166" s="215"/>
      <c r="T166" s="215"/>
      <c r="U166" s="215"/>
      <c r="V166" s="215"/>
      <c r="W166" s="215"/>
      <c r="X166" s="216"/>
      <c r="AT166" s="211" t="s">
        <v>348</v>
      </c>
      <c r="AU166" s="211" t="s">
        <v>90</v>
      </c>
      <c r="AV166" s="14" t="s">
        <v>90</v>
      </c>
      <c r="AW166" s="14" t="s">
        <v>4</v>
      </c>
      <c r="AX166" s="14" t="s">
        <v>83</v>
      </c>
      <c r="AY166" s="211" t="s">
        <v>329</v>
      </c>
    </row>
    <row r="167" spans="1:51" s="14" customFormat="1" ht="11.25">
      <c r="B167" s="210"/>
      <c r="D167" s="202" t="s">
        <v>348</v>
      </c>
      <c r="E167" s="211" t="s">
        <v>1</v>
      </c>
      <c r="F167" s="212" t="s">
        <v>8303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348</v>
      </c>
      <c r="AU167" s="211" t="s">
        <v>90</v>
      </c>
      <c r="AV167" s="14" t="s">
        <v>90</v>
      </c>
      <c r="AW167" s="14" t="s">
        <v>4</v>
      </c>
      <c r="AX167" s="14" t="s">
        <v>83</v>
      </c>
      <c r="AY167" s="211" t="s">
        <v>329</v>
      </c>
    </row>
    <row r="168" spans="1:51" s="14" customFormat="1" ht="11.25">
      <c r="B168" s="210"/>
      <c r="D168" s="202" t="s">
        <v>348</v>
      </c>
      <c r="E168" s="211" t="s">
        <v>1</v>
      </c>
      <c r="F168" s="212" t="s">
        <v>8304</v>
      </c>
      <c r="H168" s="211" t="s">
        <v>1</v>
      </c>
      <c r="I168" s="213"/>
      <c r="J168" s="213"/>
      <c r="M168" s="210"/>
      <c r="N168" s="263"/>
      <c r="O168" s="264"/>
      <c r="P168" s="264"/>
      <c r="Q168" s="264"/>
      <c r="R168" s="264"/>
      <c r="S168" s="264"/>
      <c r="T168" s="264"/>
      <c r="U168" s="264"/>
      <c r="V168" s="264"/>
      <c r="W168" s="264"/>
      <c r="X168" s="265"/>
      <c r="AT168" s="211" t="s">
        <v>348</v>
      </c>
      <c r="AU168" s="211" t="s">
        <v>90</v>
      </c>
      <c r="AV168" s="14" t="s">
        <v>90</v>
      </c>
      <c r="AW168" s="14" t="s">
        <v>4</v>
      </c>
      <c r="AX168" s="14" t="s">
        <v>83</v>
      </c>
      <c r="AY168" s="211" t="s">
        <v>329</v>
      </c>
    </row>
    <row r="169" spans="1:51" s="2" customFormat="1" ht="6.95" customHeight="1">
      <c r="A169" s="37"/>
      <c r="B169" s="55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38"/>
      <c r="N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</row>
  </sheetData>
  <autoFilter ref="C130:L168" xr:uid="{00000000-0009-0000-0000-000020000000}"/>
  <mergeCells count="17"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BM15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215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8264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8305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SUM(BE131:BE155)),  2)</f>
        <v>0</v>
      </c>
      <c r="G39" s="130"/>
      <c r="H39" s="130"/>
      <c r="I39" s="131">
        <v>0.2</v>
      </c>
      <c r="J39" s="130"/>
      <c r="K39" s="129">
        <f>ROUND(((SUM(BE102:BE109) + SUM(BE131:BE155))*I39),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SUM(BF131:BF155)),  2)</f>
        <v>0</v>
      </c>
      <c r="G40" s="130"/>
      <c r="H40" s="130"/>
      <c r="I40" s="131">
        <v>0.2</v>
      </c>
      <c r="J40" s="130"/>
      <c r="K40" s="129">
        <f>ROUND(((SUM(BF102:BF109) + SUM(BF131:BF155))*I40),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SUM(BG131:BG155)),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SUM(BH131:BH155)),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SUM(BI131:BI155)),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8264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B2 - VÍRIVÝ BAZÉN ROZMERY vnútorný Ø 2,0 m, hĺbka vody 1,0 m, plocha 3,1m2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8306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302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323" t="s">
        <v>303</v>
      </c>
      <c r="E103" s="328"/>
      <c r="F103" s="328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304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323" t="s">
        <v>305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304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306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304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307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304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308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309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310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1.25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266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311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24" t="str">
        <f>E7</f>
        <v>Krytá plaváreň Lučenec</v>
      </c>
      <c r="F119" s="325"/>
      <c r="G119" s="325"/>
      <c r="H119" s="325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272</v>
      </c>
      <c r="M120" s="22"/>
    </row>
    <row r="121" spans="1:31" s="2" customFormat="1" ht="16.5" customHeight="1">
      <c r="A121" s="37"/>
      <c r="B121" s="38"/>
      <c r="C121" s="37"/>
      <c r="D121" s="37"/>
      <c r="E121" s="324" t="s">
        <v>8264</v>
      </c>
      <c r="F121" s="326"/>
      <c r="G121" s="326"/>
      <c r="H121" s="326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274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305" t="str">
        <f>E11</f>
        <v>B2 - VÍRIVÝ BAZÉN ROZMERY vnútorný Ø 2,0 m, hĺbka vody 1,0 m, plocha 3,1m2</v>
      </c>
      <c r="F123" s="326"/>
      <c r="G123" s="326"/>
      <c r="H123" s="326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21. 4. 2022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312</v>
      </c>
      <c r="D130" s="164" t="s">
        <v>66</v>
      </c>
      <c r="E130" s="164" t="s">
        <v>62</v>
      </c>
      <c r="F130" s="164" t="s">
        <v>63</v>
      </c>
      <c r="G130" s="164" t="s">
        <v>313</v>
      </c>
      <c r="H130" s="164" t="s">
        <v>314</v>
      </c>
      <c r="I130" s="164" t="s">
        <v>315</v>
      </c>
      <c r="J130" s="164" t="s">
        <v>316</v>
      </c>
      <c r="K130" s="165" t="s">
        <v>281</v>
      </c>
      <c r="L130" s="166" t="s">
        <v>317</v>
      </c>
      <c r="M130" s="167"/>
      <c r="N130" s="70" t="s">
        <v>1</v>
      </c>
      <c r="O130" s="71" t="s">
        <v>45</v>
      </c>
      <c r="P130" s="71" t="s">
        <v>318</v>
      </c>
      <c r="Q130" s="71" t="s">
        <v>319</v>
      </c>
      <c r="R130" s="71" t="s">
        <v>320</v>
      </c>
      <c r="S130" s="71" t="s">
        <v>321</v>
      </c>
      <c r="T130" s="71" t="s">
        <v>322</v>
      </c>
      <c r="U130" s="71" t="s">
        <v>323</v>
      </c>
      <c r="V130" s="71" t="s">
        <v>324</v>
      </c>
      <c r="W130" s="71" t="s">
        <v>325</v>
      </c>
      <c r="X130" s="72" t="s">
        <v>326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276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283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213</v>
      </c>
      <c r="F132" s="175" t="s">
        <v>8307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SUM(Q133:Q155)</f>
        <v>0</v>
      </c>
      <c r="R132" s="180">
        <f>SUM(R133:R155)</f>
        <v>0</v>
      </c>
      <c r="S132" s="179"/>
      <c r="T132" s="181">
        <f>SUM(T133:T155)</f>
        <v>0</v>
      </c>
      <c r="U132" s="179"/>
      <c r="V132" s="181">
        <f>SUM(V133:V155)</f>
        <v>0</v>
      </c>
      <c r="W132" s="179"/>
      <c r="X132" s="182">
        <f>SUM(X133:X155)</f>
        <v>0</v>
      </c>
      <c r="AR132" s="174" t="s">
        <v>90</v>
      </c>
      <c r="AT132" s="183" t="s">
        <v>82</v>
      </c>
      <c r="AU132" s="183" t="s">
        <v>83</v>
      </c>
      <c r="AY132" s="174" t="s">
        <v>329</v>
      </c>
      <c r="BK132" s="184">
        <f>SUM(BK133:BK155)</f>
        <v>0</v>
      </c>
    </row>
    <row r="133" spans="1:65" s="2" customFormat="1" ht="33" customHeight="1">
      <c r="A133" s="37"/>
      <c r="B133" s="153"/>
      <c r="C133" s="187" t="s">
        <v>90</v>
      </c>
      <c r="D133" s="187" t="s">
        <v>331</v>
      </c>
      <c r="E133" s="188" t="s">
        <v>8268</v>
      </c>
      <c r="F133" s="189" t="s">
        <v>8308</v>
      </c>
      <c r="G133" s="190" t="s">
        <v>1460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335</v>
      </c>
      <c r="AT133" s="199" t="s">
        <v>331</v>
      </c>
      <c r="AU133" s="199" t="s">
        <v>90</v>
      </c>
      <c r="AY133" s="19" t="s">
        <v>329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335</v>
      </c>
      <c r="BM133" s="199" t="s">
        <v>8309</v>
      </c>
    </row>
    <row r="134" spans="1:65" s="13" customFormat="1" ht="11.25">
      <c r="B134" s="201"/>
      <c r="D134" s="202" t="s">
        <v>348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348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329</v>
      </c>
    </row>
    <row r="135" spans="1:65" s="14" customFormat="1" ht="11.25">
      <c r="B135" s="210"/>
      <c r="D135" s="202" t="s">
        <v>348</v>
      </c>
      <c r="E135" s="211" t="s">
        <v>1</v>
      </c>
      <c r="F135" s="212" t="s">
        <v>8271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348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329</v>
      </c>
    </row>
    <row r="136" spans="1:65" s="14" customFormat="1" ht="22.5">
      <c r="B136" s="210"/>
      <c r="D136" s="202" t="s">
        <v>348</v>
      </c>
      <c r="E136" s="211" t="s">
        <v>1</v>
      </c>
      <c r="F136" s="212" t="s">
        <v>8310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348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329</v>
      </c>
    </row>
    <row r="137" spans="1:65" s="14" customFormat="1" ht="11.25">
      <c r="B137" s="210"/>
      <c r="D137" s="202" t="s">
        <v>348</v>
      </c>
      <c r="E137" s="211" t="s">
        <v>1</v>
      </c>
      <c r="F137" s="212" t="s">
        <v>8311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348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329</v>
      </c>
    </row>
    <row r="138" spans="1:65" s="14" customFormat="1" ht="11.25">
      <c r="B138" s="210"/>
      <c r="D138" s="202" t="s">
        <v>348</v>
      </c>
      <c r="E138" s="211" t="s">
        <v>1</v>
      </c>
      <c r="F138" s="212" t="s">
        <v>8312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348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329</v>
      </c>
    </row>
    <row r="139" spans="1:65" s="14" customFormat="1" ht="22.5">
      <c r="B139" s="210"/>
      <c r="D139" s="202" t="s">
        <v>348</v>
      </c>
      <c r="E139" s="211" t="s">
        <v>1</v>
      </c>
      <c r="F139" s="212" t="s">
        <v>8313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348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329</v>
      </c>
    </row>
    <row r="140" spans="1:65" s="14" customFormat="1" ht="11.25">
      <c r="B140" s="210"/>
      <c r="D140" s="202" t="s">
        <v>348</v>
      </c>
      <c r="E140" s="211" t="s">
        <v>1</v>
      </c>
      <c r="F140" s="212" t="s">
        <v>8276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348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329</v>
      </c>
    </row>
    <row r="141" spans="1:65" s="14" customFormat="1" ht="11.25">
      <c r="B141" s="210"/>
      <c r="D141" s="202" t="s">
        <v>348</v>
      </c>
      <c r="E141" s="211" t="s">
        <v>1</v>
      </c>
      <c r="F141" s="212" t="s">
        <v>8314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348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329</v>
      </c>
    </row>
    <row r="142" spans="1:65" s="14" customFormat="1" ht="11.25">
      <c r="B142" s="210"/>
      <c r="D142" s="202" t="s">
        <v>348</v>
      </c>
      <c r="E142" s="211" t="s">
        <v>1</v>
      </c>
      <c r="F142" s="212" t="s">
        <v>8315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348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329</v>
      </c>
    </row>
    <row r="143" spans="1:65" s="14" customFormat="1" ht="11.25">
      <c r="B143" s="210"/>
      <c r="D143" s="202" t="s">
        <v>348</v>
      </c>
      <c r="E143" s="211" t="s">
        <v>1</v>
      </c>
      <c r="F143" s="212" t="s">
        <v>8279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348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329</v>
      </c>
    </row>
    <row r="144" spans="1:65" s="14" customFormat="1" ht="22.5">
      <c r="B144" s="210"/>
      <c r="D144" s="202" t="s">
        <v>348</v>
      </c>
      <c r="E144" s="211" t="s">
        <v>1</v>
      </c>
      <c r="F144" s="212" t="s">
        <v>8316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348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329</v>
      </c>
    </row>
    <row r="145" spans="1:51" s="14" customFormat="1" ht="11.25">
      <c r="B145" s="210"/>
      <c r="D145" s="202" t="s">
        <v>348</v>
      </c>
      <c r="E145" s="211" t="s">
        <v>1</v>
      </c>
      <c r="F145" s="212" t="s">
        <v>8317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348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329</v>
      </c>
    </row>
    <row r="146" spans="1:51" s="14" customFormat="1" ht="11.25">
      <c r="B146" s="210"/>
      <c r="D146" s="202" t="s">
        <v>348</v>
      </c>
      <c r="E146" s="211" t="s">
        <v>1</v>
      </c>
      <c r="F146" s="212" t="s">
        <v>8318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348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329</v>
      </c>
    </row>
    <row r="147" spans="1:51" s="14" customFormat="1" ht="11.25">
      <c r="B147" s="210"/>
      <c r="D147" s="202" t="s">
        <v>348</v>
      </c>
      <c r="E147" s="211" t="s">
        <v>1</v>
      </c>
      <c r="F147" s="212" t="s">
        <v>8319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348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329</v>
      </c>
    </row>
    <row r="148" spans="1:51" s="14" customFormat="1" ht="11.25">
      <c r="B148" s="210"/>
      <c r="D148" s="202" t="s">
        <v>348</v>
      </c>
      <c r="E148" s="211" t="s">
        <v>1</v>
      </c>
      <c r="F148" s="212" t="s">
        <v>8320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348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329</v>
      </c>
    </row>
    <row r="149" spans="1:51" s="14" customFormat="1" ht="11.25">
      <c r="B149" s="210"/>
      <c r="D149" s="202" t="s">
        <v>348</v>
      </c>
      <c r="E149" s="211" t="s">
        <v>1</v>
      </c>
      <c r="F149" s="212" t="s">
        <v>8321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348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329</v>
      </c>
    </row>
    <row r="150" spans="1:51" s="14" customFormat="1" ht="11.25">
      <c r="B150" s="210"/>
      <c r="D150" s="202" t="s">
        <v>348</v>
      </c>
      <c r="E150" s="211" t="s">
        <v>1</v>
      </c>
      <c r="F150" s="212" t="s">
        <v>8288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348</v>
      </c>
      <c r="AU150" s="211" t="s">
        <v>90</v>
      </c>
      <c r="AV150" s="14" t="s">
        <v>90</v>
      </c>
      <c r="AW150" s="14" t="s">
        <v>4</v>
      </c>
      <c r="AX150" s="14" t="s">
        <v>83</v>
      </c>
      <c r="AY150" s="211" t="s">
        <v>329</v>
      </c>
    </row>
    <row r="151" spans="1:51" s="14" customFormat="1" ht="11.25">
      <c r="B151" s="210"/>
      <c r="D151" s="202" t="s">
        <v>348</v>
      </c>
      <c r="E151" s="211" t="s">
        <v>1</v>
      </c>
      <c r="F151" s="212" t="s">
        <v>8322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348</v>
      </c>
      <c r="AU151" s="211" t="s">
        <v>90</v>
      </c>
      <c r="AV151" s="14" t="s">
        <v>90</v>
      </c>
      <c r="AW151" s="14" t="s">
        <v>4</v>
      </c>
      <c r="AX151" s="14" t="s">
        <v>83</v>
      </c>
      <c r="AY151" s="211" t="s">
        <v>329</v>
      </c>
    </row>
    <row r="152" spans="1:51" s="14" customFormat="1" ht="11.25">
      <c r="B152" s="210"/>
      <c r="D152" s="202" t="s">
        <v>348</v>
      </c>
      <c r="E152" s="211" t="s">
        <v>1</v>
      </c>
      <c r="F152" s="212" t="s">
        <v>8323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348</v>
      </c>
      <c r="AU152" s="211" t="s">
        <v>90</v>
      </c>
      <c r="AV152" s="14" t="s">
        <v>90</v>
      </c>
      <c r="AW152" s="14" t="s">
        <v>4</v>
      </c>
      <c r="AX152" s="14" t="s">
        <v>83</v>
      </c>
      <c r="AY152" s="211" t="s">
        <v>329</v>
      </c>
    </row>
    <row r="153" spans="1:51" s="14" customFormat="1" ht="22.5">
      <c r="B153" s="210"/>
      <c r="D153" s="202" t="s">
        <v>348</v>
      </c>
      <c r="E153" s="211" t="s">
        <v>1</v>
      </c>
      <c r="F153" s="212" t="s">
        <v>8324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348</v>
      </c>
      <c r="AU153" s="211" t="s">
        <v>90</v>
      </c>
      <c r="AV153" s="14" t="s">
        <v>90</v>
      </c>
      <c r="AW153" s="14" t="s">
        <v>4</v>
      </c>
      <c r="AX153" s="14" t="s">
        <v>83</v>
      </c>
      <c r="AY153" s="211" t="s">
        <v>329</v>
      </c>
    </row>
    <row r="154" spans="1:51" s="14" customFormat="1" ht="22.5">
      <c r="B154" s="210"/>
      <c r="D154" s="202" t="s">
        <v>348</v>
      </c>
      <c r="E154" s="211" t="s">
        <v>1</v>
      </c>
      <c r="F154" s="212" t="s">
        <v>8325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348</v>
      </c>
      <c r="AU154" s="211" t="s">
        <v>90</v>
      </c>
      <c r="AV154" s="14" t="s">
        <v>90</v>
      </c>
      <c r="AW154" s="14" t="s">
        <v>4</v>
      </c>
      <c r="AX154" s="14" t="s">
        <v>83</v>
      </c>
      <c r="AY154" s="211" t="s">
        <v>329</v>
      </c>
    </row>
    <row r="155" spans="1:51" s="14" customFormat="1" ht="22.5">
      <c r="B155" s="210"/>
      <c r="D155" s="202" t="s">
        <v>348</v>
      </c>
      <c r="E155" s="211" t="s">
        <v>1</v>
      </c>
      <c r="F155" s="212" t="s">
        <v>8326</v>
      </c>
      <c r="H155" s="211" t="s">
        <v>1</v>
      </c>
      <c r="I155" s="213"/>
      <c r="J155" s="213"/>
      <c r="M155" s="210"/>
      <c r="N155" s="263"/>
      <c r="O155" s="264"/>
      <c r="P155" s="264"/>
      <c r="Q155" s="264"/>
      <c r="R155" s="264"/>
      <c r="S155" s="264"/>
      <c r="T155" s="264"/>
      <c r="U155" s="264"/>
      <c r="V155" s="264"/>
      <c r="W155" s="264"/>
      <c r="X155" s="265"/>
      <c r="AT155" s="211" t="s">
        <v>348</v>
      </c>
      <c r="AU155" s="211" t="s">
        <v>90</v>
      </c>
      <c r="AV155" s="14" t="s">
        <v>90</v>
      </c>
      <c r="AW155" s="14" t="s">
        <v>4</v>
      </c>
      <c r="AX155" s="14" t="s">
        <v>83</v>
      </c>
      <c r="AY155" s="211" t="s">
        <v>329</v>
      </c>
    </row>
    <row r="156" spans="1:51" s="2" customFormat="1" ht="6.95" customHeight="1">
      <c r="A156" s="37"/>
      <c r="B156" s="55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38"/>
      <c r="N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</row>
  </sheetData>
  <autoFilter ref="C130:L155" xr:uid="{00000000-0009-0000-0000-000021000000}"/>
  <mergeCells count="17"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BM15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218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8264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8327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SUM(BE131:BE152)),  2)</f>
        <v>0</v>
      </c>
      <c r="G39" s="130"/>
      <c r="H39" s="130"/>
      <c r="I39" s="131">
        <v>0.2</v>
      </c>
      <c r="J39" s="130"/>
      <c r="K39" s="129">
        <f>ROUND(((SUM(BE102:BE109) + SUM(BE131:BE152))*I39),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SUM(BF131:BF152)),  2)</f>
        <v>0</v>
      </c>
      <c r="G40" s="130"/>
      <c r="H40" s="130"/>
      <c r="I40" s="131">
        <v>0.2</v>
      </c>
      <c r="J40" s="130"/>
      <c r="K40" s="129">
        <f>ROUND(((SUM(BF102:BF109) + SUM(BF131:BF152))*I40),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SUM(BG131:BG152)),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SUM(BH131:BH152)),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SUM(BI131:BI152)),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8264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B3 - DETSKÝ BAZÉN ROZMERY 3,70 x 3,70 x 0,20 - 0,30 m, plocha 13,7m2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8328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302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323" t="s">
        <v>303</v>
      </c>
      <c r="E103" s="328"/>
      <c r="F103" s="328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304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323" t="s">
        <v>305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304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306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304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307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304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308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309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310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1.25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266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311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24" t="str">
        <f>E7</f>
        <v>Krytá plaváreň Lučenec</v>
      </c>
      <c r="F119" s="325"/>
      <c r="G119" s="325"/>
      <c r="H119" s="325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272</v>
      </c>
      <c r="M120" s="22"/>
    </row>
    <row r="121" spans="1:31" s="2" customFormat="1" ht="16.5" customHeight="1">
      <c r="A121" s="37"/>
      <c r="B121" s="38"/>
      <c r="C121" s="37"/>
      <c r="D121" s="37"/>
      <c r="E121" s="324" t="s">
        <v>8264</v>
      </c>
      <c r="F121" s="326"/>
      <c r="G121" s="326"/>
      <c r="H121" s="326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274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305" t="str">
        <f>E11</f>
        <v>B3 - DETSKÝ BAZÉN ROZMERY 3,70 x 3,70 x 0,20 - 0,30 m, plocha 13,7m2</v>
      </c>
      <c r="F123" s="326"/>
      <c r="G123" s="326"/>
      <c r="H123" s="326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21. 4. 2022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312</v>
      </c>
      <c r="D130" s="164" t="s">
        <v>66</v>
      </c>
      <c r="E130" s="164" t="s">
        <v>62</v>
      </c>
      <c r="F130" s="164" t="s">
        <v>63</v>
      </c>
      <c r="G130" s="164" t="s">
        <v>313</v>
      </c>
      <c r="H130" s="164" t="s">
        <v>314</v>
      </c>
      <c r="I130" s="164" t="s">
        <v>315</v>
      </c>
      <c r="J130" s="164" t="s">
        <v>316</v>
      </c>
      <c r="K130" s="165" t="s">
        <v>281</v>
      </c>
      <c r="L130" s="166" t="s">
        <v>317</v>
      </c>
      <c r="M130" s="167"/>
      <c r="N130" s="70" t="s">
        <v>1</v>
      </c>
      <c r="O130" s="71" t="s">
        <v>45</v>
      </c>
      <c r="P130" s="71" t="s">
        <v>318</v>
      </c>
      <c r="Q130" s="71" t="s">
        <v>319</v>
      </c>
      <c r="R130" s="71" t="s">
        <v>320</v>
      </c>
      <c r="S130" s="71" t="s">
        <v>321</v>
      </c>
      <c r="T130" s="71" t="s">
        <v>322</v>
      </c>
      <c r="U130" s="71" t="s">
        <v>323</v>
      </c>
      <c r="V130" s="71" t="s">
        <v>324</v>
      </c>
      <c r="W130" s="71" t="s">
        <v>325</v>
      </c>
      <c r="X130" s="72" t="s">
        <v>326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276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283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216</v>
      </c>
      <c r="F132" s="175" t="s">
        <v>8329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SUM(Q133:Q152)</f>
        <v>0</v>
      </c>
      <c r="R132" s="180">
        <f>SUM(R133:R152)</f>
        <v>0</v>
      </c>
      <c r="S132" s="179"/>
      <c r="T132" s="181">
        <f>SUM(T133:T152)</f>
        <v>0</v>
      </c>
      <c r="U132" s="179"/>
      <c r="V132" s="181">
        <f>SUM(V133:V152)</f>
        <v>0</v>
      </c>
      <c r="W132" s="179"/>
      <c r="X132" s="182">
        <f>SUM(X133:X152)</f>
        <v>0</v>
      </c>
      <c r="AR132" s="174" t="s">
        <v>90</v>
      </c>
      <c r="AT132" s="183" t="s">
        <v>82</v>
      </c>
      <c r="AU132" s="183" t="s">
        <v>83</v>
      </c>
      <c r="AY132" s="174" t="s">
        <v>329</v>
      </c>
      <c r="BK132" s="184">
        <f>SUM(BK133:BK152)</f>
        <v>0</v>
      </c>
    </row>
    <row r="133" spans="1:65" s="2" customFormat="1" ht="33" customHeight="1">
      <c r="A133" s="37"/>
      <c r="B133" s="153"/>
      <c r="C133" s="187" t="s">
        <v>90</v>
      </c>
      <c r="D133" s="187" t="s">
        <v>331</v>
      </c>
      <c r="E133" s="188" t="s">
        <v>8268</v>
      </c>
      <c r="F133" s="189" t="s">
        <v>8330</v>
      </c>
      <c r="G133" s="190" t="s">
        <v>1460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335</v>
      </c>
      <c r="AT133" s="199" t="s">
        <v>331</v>
      </c>
      <c r="AU133" s="199" t="s">
        <v>90</v>
      </c>
      <c r="AY133" s="19" t="s">
        <v>329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335</v>
      </c>
      <c r="BM133" s="199" t="s">
        <v>8331</v>
      </c>
    </row>
    <row r="134" spans="1:65" s="13" customFormat="1" ht="11.25">
      <c r="B134" s="201"/>
      <c r="D134" s="202" t="s">
        <v>348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348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329</v>
      </c>
    </row>
    <row r="135" spans="1:65" s="14" customFormat="1" ht="11.25">
      <c r="B135" s="210"/>
      <c r="D135" s="202" t="s">
        <v>348</v>
      </c>
      <c r="E135" s="211" t="s">
        <v>1</v>
      </c>
      <c r="F135" s="212" t="s">
        <v>8271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348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329</v>
      </c>
    </row>
    <row r="136" spans="1:65" s="14" customFormat="1" ht="22.5">
      <c r="B136" s="210"/>
      <c r="D136" s="202" t="s">
        <v>348</v>
      </c>
      <c r="E136" s="211" t="s">
        <v>1</v>
      </c>
      <c r="F136" s="212" t="s">
        <v>8332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348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329</v>
      </c>
    </row>
    <row r="137" spans="1:65" s="14" customFormat="1" ht="11.25">
      <c r="B137" s="210"/>
      <c r="D137" s="202" t="s">
        <v>348</v>
      </c>
      <c r="E137" s="211" t="s">
        <v>1</v>
      </c>
      <c r="F137" s="212" t="s">
        <v>8333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348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329</v>
      </c>
    </row>
    <row r="138" spans="1:65" s="14" customFormat="1" ht="11.25">
      <c r="B138" s="210"/>
      <c r="D138" s="202" t="s">
        <v>348</v>
      </c>
      <c r="E138" s="211" t="s">
        <v>1</v>
      </c>
      <c r="F138" s="212" t="s">
        <v>8334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348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329</v>
      </c>
    </row>
    <row r="139" spans="1:65" s="14" customFormat="1" ht="22.5">
      <c r="B139" s="210"/>
      <c r="D139" s="202" t="s">
        <v>348</v>
      </c>
      <c r="E139" s="211" t="s">
        <v>1</v>
      </c>
      <c r="F139" s="212" t="s">
        <v>8313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348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329</v>
      </c>
    </row>
    <row r="140" spans="1:65" s="14" customFormat="1" ht="11.25">
      <c r="B140" s="210"/>
      <c r="D140" s="202" t="s">
        <v>348</v>
      </c>
      <c r="E140" s="211" t="s">
        <v>1</v>
      </c>
      <c r="F140" s="212" t="s">
        <v>8279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348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329</v>
      </c>
    </row>
    <row r="141" spans="1:65" s="14" customFormat="1" ht="22.5">
      <c r="B141" s="210"/>
      <c r="D141" s="202" t="s">
        <v>348</v>
      </c>
      <c r="E141" s="211" t="s">
        <v>1</v>
      </c>
      <c r="F141" s="212" t="s">
        <v>8335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348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329</v>
      </c>
    </row>
    <row r="142" spans="1:65" s="14" customFormat="1" ht="11.25">
      <c r="B142" s="210"/>
      <c r="D142" s="202" t="s">
        <v>348</v>
      </c>
      <c r="E142" s="211" t="s">
        <v>1</v>
      </c>
      <c r="F142" s="212" t="s">
        <v>8336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348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329</v>
      </c>
    </row>
    <row r="143" spans="1:65" s="14" customFormat="1" ht="11.25">
      <c r="B143" s="210"/>
      <c r="D143" s="202" t="s">
        <v>348</v>
      </c>
      <c r="E143" s="211" t="s">
        <v>1</v>
      </c>
      <c r="F143" s="212" t="s">
        <v>8337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348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329</v>
      </c>
    </row>
    <row r="144" spans="1:65" s="14" customFormat="1" ht="22.5">
      <c r="B144" s="210"/>
      <c r="D144" s="202" t="s">
        <v>348</v>
      </c>
      <c r="E144" s="211" t="s">
        <v>1</v>
      </c>
      <c r="F144" s="212" t="s">
        <v>8338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348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329</v>
      </c>
    </row>
    <row r="145" spans="1:51" s="14" customFormat="1" ht="11.25">
      <c r="B145" s="210"/>
      <c r="D145" s="202" t="s">
        <v>348</v>
      </c>
      <c r="E145" s="211" t="s">
        <v>1</v>
      </c>
      <c r="F145" s="212" t="s">
        <v>8339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348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329</v>
      </c>
    </row>
    <row r="146" spans="1:51" s="14" customFormat="1" ht="11.25">
      <c r="B146" s="210"/>
      <c r="D146" s="202" t="s">
        <v>348</v>
      </c>
      <c r="E146" s="211" t="s">
        <v>1</v>
      </c>
      <c r="F146" s="212" t="s">
        <v>8288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348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329</v>
      </c>
    </row>
    <row r="147" spans="1:51" s="14" customFormat="1" ht="11.25">
      <c r="B147" s="210"/>
      <c r="D147" s="202" t="s">
        <v>348</v>
      </c>
      <c r="E147" s="211" t="s">
        <v>1</v>
      </c>
      <c r="F147" s="212" t="s">
        <v>8340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348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329</v>
      </c>
    </row>
    <row r="148" spans="1:51" s="14" customFormat="1" ht="11.25">
      <c r="B148" s="210"/>
      <c r="D148" s="202" t="s">
        <v>348</v>
      </c>
      <c r="E148" s="211" t="s">
        <v>1</v>
      </c>
      <c r="F148" s="212" t="s">
        <v>8341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348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329</v>
      </c>
    </row>
    <row r="149" spans="1:51" s="14" customFormat="1" ht="11.25">
      <c r="B149" s="210"/>
      <c r="D149" s="202" t="s">
        <v>348</v>
      </c>
      <c r="E149" s="211" t="s">
        <v>1</v>
      </c>
      <c r="F149" s="212" t="s">
        <v>8342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348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329</v>
      </c>
    </row>
    <row r="150" spans="1:51" s="14" customFormat="1" ht="11.25">
      <c r="B150" s="210"/>
      <c r="D150" s="202" t="s">
        <v>348</v>
      </c>
      <c r="E150" s="211" t="s">
        <v>1</v>
      </c>
      <c r="F150" s="212" t="s">
        <v>8323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348</v>
      </c>
      <c r="AU150" s="211" t="s">
        <v>90</v>
      </c>
      <c r="AV150" s="14" t="s">
        <v>90</v>
      </c>
      <c r="AW150" s="14" t="s">
        <v>4</v>
      </c>
      <c r="AX150" s="14" t="s">
        <v>83</v>
      </c>
      <c r="AY150" s="211" t="s">
        <v>329</v>
      </c>
    </row>
    <row r="151" spans="1:51" s="14" customFormat="1" ht="11.25">
      <c r="B151" s="210"/>
      <c r="D151" s="202" t="s">
        <v>348</v>
      </c>
      <c r="E151" s="211" t="s">
        <v>1</v>
      </c>
      <c r="F151" s="212" t="s">
        <v>8343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348</v>
      </c>
      <c r="AU151" s="211" t="s">
        <v>90</v>
      </c>
      <c r="AV151" s="14" t="s">
        <v>90</v>
      </c>
      <c r="AW151" s="14" t="s">
        <v>4</v>
      </c>
      <c r="AX151" s="14" t="s">
        <v>83</v>
      </c>
      <c r="AY151" s="211" t="s">
        <v>329</v>
      </c>
    </row>
    <row r="152" spans="1:51" s="14" customFormat="1" ht="11.25">
      <c r="B152" s="210"/>
      <c r="D152" s="202" t="s">
        <v>348</v>
      </c>
      <c r="E152" s="211" t="s">
        <v>1</v>
      </c>
      <c r="F152" s="212" t="s">
        <v>8344</v>
      </c>
      <c r="H152" s="211" t="s">
        <v>1</v>
      </c>
      <c r="I152" s="213"/>
      <c r="J152" s="213"/>
      <c r="M152" s="210"/>
      <c r="N152" s="263"/>
      <c r="O152" s="264"/>
      <c r="P152" s="264"/>
      <c r="Q152" s="264"/>
      <c r="R152" s="264"/>
      <c r="S152" s="264"/>
      <c r="T152" s="264"/>
      <c r="U152" s="264"/>
      <c r="V152" s="264"/>
      <c r="W152" s="264"/>
      <c r="X152" s="265"/>
      <c r="AT152" s="211" t="s">
        <v>348</v>
      </c>
      <c r="AU152" s="211" t="s">
        <v>90</v>
      </c>
      <c r="AV152" s="14" t="s">
        <v>90</v>
      </c>
      <c r="AW152" s="14" t="s">
        <v>4</v>
      </c>
      <c r="AX152" s="14" t="s">
        <v>83</v>
      </c>
      <c r="AY152" s="211" t="s">
        <v>329</v>
      </c>
    </row>
    <row r="153" spans="1:51" s="2" customFormat="1" ht="6.95" customHeight="1">
      <c r="A153" s="37"/>
      <c r="B153" s="55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38"/>
      <c r="N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</sheetData>
  <autoFilter ref="C130:L152" xr:uid="{00000000-0009-0000-0000-000022000000}"/>
  <mergeCells count="17"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BM15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221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8264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8345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SUM(BE131:BE149)),  2)</f>
        <v>0</v>
      </c>
      <c r="G39" s="130"/>
      <c r="H39" s="130"/>
      <c r="I39" s="131">
        <v>0.2</v>
      </c>
      <c r="J39" s="130"/>
      <c r="K39" s="129">
        <f>ROUND(((SUM(BE102:BE109) + SUM(BE131:BE149))*I39),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SUM(BF131:BF149)),  2)</f>
        <v>0</v>
      </c>
      <c r="G40" s="130"/>
      <c r="H40" s="130"/>
      <c r="I40" s="131">
        <v>0.2</v>
      </c>
      <c r="J40" s="130"/>
      <c r="K40" s="129">
        <f>ROUND(((SUM(BF102:BF109) + SUM(BF131:BF149))*I40),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SUM(BG131:BG149)),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SUM(BH131:BH149)),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SUM(BI131:BI149)),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8264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B4 - OCHLADZOVACÍ BAZÉN ROZMERY vnútorný Ø 1,45 m, hĺbka vody 1,2 m, plocha 1,65 m2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8346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302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323" t="s">
        <v>303</v>
      </c>
      <c r="E103" s="328"/>
      <c r="F103" s="328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304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323" t="s">
        <v>305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304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306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304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307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304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308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309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310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1.25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266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311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24" t="str">
        <f>E7</f>
        <v>Krytá plaváreň Lučenec</v>
      </c>
      <c r="F119" s="325"/>
      <c r="G119" s="325"/>
      <c r="H119" s="325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272</v>
      </c>
      <c r="M120" s="22"/>
    </row>
    <row r="121" spans="1:31" s="2" customFormat="1" ht="16.5" customHeight="1">
      <c r="A121" s="37"/>
      <c r="B121" s="38"/>
      <c r="C121" s="37"/>
      <c r="D121" s="37"/>
      <c r="E121" s="324" t="s">
        <v>8264</v>
      </c>
      <c r="F121" s="326"/>
      <c r="G121" s="326"/>
      <c r="H121" s="326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274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305" t="str">
        <f>E11</f>
        <v>B4 - OCHLADZOVACÍ BAZÉN ROZMERY vnútorný Ø 1,45 m, hĺbka vody 1,2 m, plocha 1,65 m2</v>
      </c>
      <c r="F123" s="326"/>
      <c r="G123" s="326"/>
      <c r="H123" s="326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21. 4. 2022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312</v>
      </c>
      <c r="D130" s="164" t="s">
        <v>66</v>
      </c>
      <c r="E130" s="164" t="s">
        <v>62</v>
      </c>
      <c r="F130" s="164" t="s">
        <v>63</v>
      </c>
      <c r="G130" s="164" t="s">
        <v>313</v>
      </c>
      <c r="H130" s="164" t="s">
        <v>314</v>
      </c>
      <c r="I130" s="164" t="s">
        <v>315</v>
      </c>
      <c r="J130" s="164" t="s">
        <v>316</v>
      </c>
      <c r="K130" s="165" t="s">
        <v>281</v>
      </c>
      <c r="L130" s="166" t="s">
        <v>317</v>
      </c>
      <c r="M130" s="167"/>
      <c r="N130" s="70" t="s">
        <v>1</v>
      </c>
      <c r="O130" s="71" t="s">
        <v>45</v>
      </c>
      <c r="P130" s="71" t="s">
        <v>318</v>
      </c>
      <c r="Q130" s="71" t="s">
        <v>319</v>
      </c>
      <c r="R130" s="71" t="s">
        <v>320</v>
      </c>
      <c r="S130" s="71" t="s">
        <v>321</v>
      </c>
      <c r="T130" s="71" t="s">
        <v>322</v>
      </c>
      <c r="U130" s="71" t="s">
        <v>323</v>
      </c>
      <c r="V130" s="71" t="s">
        <v>324</v>
      </c>
      <c r="W130" s="71" t="s">
        <v>325</v>
      </c>
      <c r="X130" s="72" t="s">
        <v>326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276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283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219</v>
      </c>
      <c r="F132" s="175" t="s">
        <v>8347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SUM(Q133:Q149)</f>
        <v>0</v>
      </c>
      <c r="R132" s="180">
        <f>SUM(R133:R149)</f>
        <v>0</v>
      </c>
      <c r="S132" s="179"/>
      <c r="T132" s="181">
        <f>SUM(T133:T149)</f>
        <v>0</v>
      </c>
      <c r="U132" s="179"/>
      <c r="V132" s="181">
        <f>SUM(V133:V149)</f>
        <v>0</v>
      </c>
      <c r="W132" s="179"/>
      <c r="X132" s="182">
        <f>SUM(X133:X149)</f>
        <v>0</v>
      </c>
      <c r="AR132" s="174" t="s">
        <v>90</v>
      </c>
      <c r="AT132" s="183" t="s">
        <v>82</v>
      </c>
      <c r="AU132" s="183" t="s">
        <v>83</v>
      </c>
      <c r="AY132" s="174" t="s">
        <v>329</v>
      </c>
      <c r="BK132" s="184">
        <f>SUM(BK133:BK149)</f>
        <v>0</v>
      </c>
    </row>
    <row r="133" spans="1:65" s="2" customFormat="1" ht="33" customHeight="1">
      <c r="A133" s="37"/>
      <c r="B133" s="153"/>
      <c r="C133" s="187" t="s">
        <v>90</v>
      </c>
      <c r="D133" s="187" t="s">
        <v>331</v>
      </c>
      <c r="E133" s="188" t="s">
        <v>8268</v>
      </c>
      <c r="F133" s="189" t="s">
        <v>8348</v>
      </c>
      <c r="G133" s="190" t="s">
        <v>1460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335</v>
      </c>
      <c r="AT133" s="199" t="s">
        <v>331</v>
      </c>
      <c r="AU133" s="199" t="s">
        <v>90</v>
      </c>
      <c r="AY133" s="19" t="s">
        <v>329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335</v>
      </c>
      <c r="BM133" s="199" t="s">
        <v>8349</v>
      </c>
    </row>
    <row r="134" spans="1:65" s="13" customFormat="1" ht="11.25">
      <c r="B134" s="201"/>
      <c r="D134" s="202" t="s">
        <v>348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348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329</v>
      </c>
    </row>
    <row r="135" spans="1:65" s="14" customFormat="1" ht="11.25">
      <c r="B135" s="210"/>
      <c r="D135" s="202" t="s">
        <v>348</v>
      </c>
      <c r="E135" s="211" t="s">
        <v>1</v>
      </c>
      <c r="F135" s="212" t="s">
        <v>8271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348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329</v>
      </c>
    </row>
    <row r="136" spans="1:65" s="14" customFormat="1" ht="11.25">
      <c r="B136" s="210"/>
      <c r="D136" s="202" t="s">
        <v>348</v>
      </c>
      <c r="E136" s="211" t="s">
        <v>1</v>
      </c>
      <c r="F136" s="212" t="s">
        <v>8350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348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329</v>
      </c>
    </row>
    <row r="137" spans="1:65" s="14" customFormat="1" ht="11.25">
      <c r="B137" s="210"/>
      <c r="D137" s="202" t="s">
        <v>348</v>
      </c>
      <c r="E137" s="211" t="s">
        <v>1</v>
      </c>
      <c r="F137" s="212" t="s">
        <v>8351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348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329</v>
      </c>
    </row>
    <row r="138" spans="1:65" s="14" customFormat="1" ht="11.25">
      <c r="B138" s="210"/>
      <c r="D138" s="202" t="s">
        <v>348</v>
      </c>
      <c r="E138" s="211" t="s">
        <v>1</v>
      </c>
      <c r="F138" s="212" t="s">
        <v>8276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348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329</v>
      </c>
    </row>
    <row r="139" spans="1:65" s="14" customFormat="1" ht="11.25">
      <c r="B139" s="210"/>
      <c r="D139" s="202" t="s">
        <v>348</v>
      </c>
      <c r="E139" s="211" t="s">
        <v>1</v>
      </c>
      <c r="F139" s="212" t="s">
        <v>8352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348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329</v>
      </c>
    </row>
    <row r="140" spans="1:65" s="14" customFormat="1" ht="11.25">
      <c r="B140" s="210"/>
      <c r="D140" s="202" t="s">
        <v>348</v>
      </c>
      <c r="E140" s="211" t="s">
        <v>1</v>
      </c>
      <c r="F140" s="212" t="s">
        <v>8279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348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329</v>
      </c>
    </row>
    <row r="141" spans="1:65" s="14" customFormat="1" ht="22.5">
      <c r="B141" s="210"/>
      <c r="D141" s="202" t="s">
        <v>348</v>
      </c>
      <c r="E141" s="211" t="s">
        <v>1</v>
      </c>
      <c r="F141" s="212" t="s">
        <v>8353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348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329</v>
      </c>
    </row>
    <row r="142" spans="1:65" s="14" customFormat="1" ht="11.25">
      <c r="B142" s="210"/>
      <c r="D142" s="202" t="s">
        <v>348</v>
      </c>
      <c r="E142" s="211" t="s">
        <v>1</v>
      </c>
      <c r="F142" s="212" t="s">
        <v>8317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348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329</v>
      </c>
    </row>
    <row r="143" spans="1:65" s="14" customFormat="1" ht="11.25">
      <c r="B143" s="210"/>
      <c r="D143" s="202" t="s">
        <v>348</v>
      </c>
      <c r="E143" s="211" t="s">
        <v>1</v>
      </c>
      <c r="F143" s="212" t="s">
        <v>8318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348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329</v>
      </c>
    </row>
    <row r="144" spans="1:65" s="14" customFormat="1" ht="22.5">
      <c r="B144" s="210"/>
      <c r="D144" s="202" t="s">
        <v>348</v>
      </c>
      <c r="E144" s="211" t="s">
        <v>1</v>
      </c>
      <c r="F144" s="212" t="s">
        <v>8354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348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329</v>
      </c>
    </row>
    <row r="145" spans="1:51" s="14" customFormat="1" ht="11.25">
      <c r="B145" s="210"/>
      <c r="D145" s="202" t="s">
        <v>348</v>
      </c>
      <c r="E145" s="211" t="s">
        <v>1</v>
      </c>
      <c r="F145" s="212" t="s">
        <v>8339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348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329</v>
      </c>
    </row>
    <row r="146" spans="1:51" s="14" customFormat="1" ht="11.25">
      <c r="B146" s="210"/>
      <c r="D146" s="202" t="s">
        <v>348</v>
      </c>
      <c r="E146" s="211" t="s">
        <v>1</v>
      </c>
      <c r="F146" s="212" t="s">
        <v>8288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348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329</v>
      </c>
    </row>
    <row r="147" spans="1:51" s="14" customFormat="1" ht="11.25">
      <c r="B147" s="210"/>
      <c r="D147" s="202" t="s">
        <v>348</v>
      </c>
      <c r="E147" s="211" t="s">
        <v>1</v>
      </c>
      <c r="F147" s="212" t="s">
        <v>8355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348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329</v>
      </c>
    </row>
    <row r="148" spans="1:51" s="14" customFormat="1" ht="11.25">
      <c r="B148" s="210"/>
      <c r="D148" s="202" t="s">
        <v>348</v>
      </c>
      <c r="E148" s="211" t="s">
        <v>1</v>
      </c>
      <c r="F148" s="212" t="s">
        <v>8323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348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329</v>
      </c>
    </row>
    <row r="149" spans="1:51" s="14" customFormat="1" ht="22.5">
      <c r="B149" s="210"/>
      <c r="D149" s="202" t="s">
        <v>348</v>
      </c>
      <c r="E149" s="211" t="s">
        <v>1</v>
      </c>
      <c r="F149" s="212" t="s">
        <v>8356</v>
      </c>
      <c r="H149" s="211" t="s">
        <v>1</v>
      </c>
      <c r="I149" s="213"/>
      <c r="J149" s="213"/>
      <c r="M149" s="210"/>
      <c r="N149" s="263"/>
      <c r="O149" s="264"/>
      <c r="P149" s="264"/>
      <c r="Q149" s="264"/>
      <c r="R149" s="264"/>
      <c r="S149" s="264"/>
      <c r="T149" s="264"/>
      <c r="U149" s="264"/>
      <c r="V149" s="264"/>
      <c r="W149" s="264"/>
      <c r="X149" s="265"/>
      <c r="AT149" s="211" t="s">
        <v>348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329</v>
      </c>
    </row>
    <row r="150" spans="1:51" s="2" customFormat="1" ht="6.95" customHeight="1">
      <c r="A150" s="37"/>
      <c r="B150" s="55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38"/>
      <c r="N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</row>
  </sheetData>
  <autoFilter ref="C130:L149" xr:uid="{00000000-0009-0000-0000-000023000000}"/>
  <mergeCells count="17"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2:BM13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224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8264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8357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SUM(BE131:BE137)),  2)</f>
        <v>0</v>
      </c>
      <c r="G39" s="130"/>
      <c r="H39" s="130"/>
      <c r="I39" s="131">
        <v>0.2</v>
      </c>
      <c r="J39" s="130"/>
      <c r="K39" s="129">
        <f>ROUND(((SUM(BE102:BE109) + SUM(BE131:BE137))*I39),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SUM(BF131:BF137)),  2)</f>
        <v>0</v>
      </c>
      <c r="G40" s="130"/>
      <c r="H40" s="130"/>
      <c r="I40" s="131">
        <v>0.2</v>
      </c>
      <c r="J40" s="130"/>
      <c r="K40" s="129">
        <f>ROUND(((SUM(BF102:BF109) + SUM(BF131:BF137))*I40),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SUM(BG131:BG137)),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SUM(BH131:BH137)),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SUM(BI131:BI137)),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8264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B5 - BRODÍTKO KLASICKÉ ROZMERY2,0 x 1,5 x 0,10 - 0,14 m, plocha 3,0 m2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8358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302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323" t="s">
        <v>303</v>
      </c>
      <c r="E103" s="328"/>
      <c r="F103" s="328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304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323" t="s">
        <v>305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304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306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304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307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304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308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309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310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1.25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266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311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24" t="str">
        <f>E7</f>
        <v>Krytá plaváreň Lučenec</v>
      </c>
      <c r="F119" s="325"/>
      <c r="G119" s="325"/>
      <c r="H119" s="325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272</v>
      </c>
      <c r="M120" s="22"/>
    </row>
    <row r="121" spans="1:31" s="2" customFormat="1" ht="16.5" customHeight="1">
      <c r="A121" s="37"/>
      <c r="B121" s="38"/>
      <c r="C121" s="37"/>
      <c r="D121" s="37"/>
      <c r="E121" s="324" t="s">
        <v>8264</v>
      </c>
      <c r="F121" s="326"/>
      <c r="G121" s="326"/>
      <c r="H121" s="326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274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305" t="str">
        <f>E11</f>
        <v>B5 - BRODÍTKO KLASICKÉ ROZMERY2,0 x 1,5 x 0,10 - 0,14 m, plocha 3,0 m2</v>
      </c>
      <c r="F123" s="326"/>
      <c r="G123" s="326"/>
      <c r="H123" s="326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21. 4. 2022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312</v>
      </c>
      <c r="D130" s="164" t="s">
        <v>66</v>
      </c>
      <c r="E130" s="164" t="s">
        <v>62</v>
      </c>
      <c r="F130" s="164" t="s">
        <v>63</v>
      </c>
      <c r="G130" s="164" t="s">
        <v>313</v>
      </c>
      <c r="H130" s="164" t="s">
        <v>314</v>
      </c>
      <c r="I130" s="164" t="s">
        <v>315</v>
      </c>
      <c r="J130" s="164" t="s">
        <v>316</v>
      </c>
      <c r="K130" s="165" t="s">
        <v>281</v>
      </c>
      <c r="L130" s="166" t="s">
        <v>317</v>
      </c>
      <c r="M130" s="167"/>
      <c r="N130" s="70" t="s">
        <v>1</v>
      </c>
      <c r="O130" s="71" t="s">
        <v>45</v>
      </c>
      <c r="P130" s="71" t="s">
        <v>318</v>
      </c>
      <c r="Q130" s="71" t="s">
        <v>319</v>
      </c>
      <c r="R130" s="71" t="s">
        <v>320</v>
      </c>
      <c r="S130" s="71" t="s">
        <v>321</v>
      </c>
      <c r="T130" s="71" t="s">
        <v>322</v>
      </c>
      <c r="U130" s="71" t="s">
        <v>323</v>
      </c>
      <c r="V130" s="71" t="s">
        <v>324</v>
      </c>
      <c r="W130" s="71" t="s">
        <v>325</v>
      </c>
      <c r="X130" s="72" t="s">
        <v>326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276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283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222</v>
      </c>
      <c r="F132" s="175" t="s">
        <v>8359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SUM(Q133:Q137)</f>
        <v>0</v>
      </c>
      <c r="R132" s="180">
        <f>SUM(R133:R137)</f>
        <v>0</v>
      </c>
      <c r="S132" s="179"/>
      <c r="T132" s="181">
        <f>SUM(T133:T137)</f>
        <v>0</v>
      </c>
      <c r="U132" s="179"/>
      <c r="V132" s="181">
        <f>SUM(V133:V137)</f>
        <v>0</v>
      </c>
      <c r="W132" s="179"/>
      <c r="X132" s="182">
        <f>SUM(X133:X137)</f>
        <v>0</v>
      </c>
      <c r="AR132" s="174" t="s">
        <v>90</v>
      </c>
      <c r="AT132" s="183" t="s">
        <v>82</v>
      </c>
      <c r="AU132" s="183" t="s">
        <v>83</v>
      </c>
      <c r="AY132" s="174" t="s">
        <v>329</v>
      </c>
      <c r="BK132" s="184">
        <f>SUM(BK133:BK137)</f>
        <v>0</v>
      </c>
    </row>
    <row r="133" spans="1:65" s="2" customFormat="1" ht="24.2" customHeight="1">
      <c r="A133" s="37"/>
      <c r="B133" s="153"/>
      <c r="C133" s="187" t="s">
        <v>90</v>
      </c>
      <c r="D133" s="187" t="s">
        <v>331</v>
      </c>
      <c r="E133" s="188" t="s">
        <v>8268</v>
      </c>
      <c r="F133" s="189" t="s">
        <v>8360</v>
      </c>
      <c r="G133" s="190" t="s">
        <v>1460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335</v>
      </c>
      <c r="AT133" s="199" t="s">
        <v>331</v>
      </c>
      <c r="AU133" s="199" t="s">
        <v>90</v>
      </c>
      <c r="AY133" s="19" t="s">
        <v>329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335</v>
      </c>
      <c r="BM133" s="199" t="s">
        <v>8349</v>
      </c>
    </row>
    <row r="134" spans="1:65" s="13" customFormat="1" ht="11.25">
      <c r="B134" s="201"/>
      <c r="D134" s="202" t="s">
        <v>348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348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329</v>
      </c>
    </row>
    <row r="135" spans="1:65" s="14" customFormat="1" ht="11.25">
      <c r="B135" s="210"/>
      <c r="D135" s="202" t="s">
        <v>348</v>
      </c>
      <c r="E135" s="211" t="s">
        <v>1</v>
      </c>
      <c r="F135" s="212" t="s">
        <v>8271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348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329</v>
      </c>
    </row>
    <row r="136" spans="1:65" s="14" customFormat="1" ht="11.25">
      <c r="B136" s="210"/>
      <c r="D136" s="202" t="s">
        <v>348</v>
      </c>
      <c r="E136" s="211" t="s">
        <v>1</v>
      </c>
      <c r="F136" s="212" t="s">
        <v>8361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348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329</v>
      </c>
    </row>
    <row r="137" spans="1:65" s="14" customFormat="1" ht="11.25">
      <c r="B137" s="210"/>
      <c r="D137" s="202" t="s">
        <v>348</v>
      </c>
      <c r="E137" s="211" t="s">
        <v>1</v>
      </c>
      <c r="F137" s="212" t="s">
        <v>8362</v>
      </c>
      <c r="H137" s="211" t="s">
        <v>1</v>
      </c>
      <c r="I137" s="213"/>
      <c r="J137" s="213"/>
      <c r="M137" s="210"/>
      <c r="N137" s="263"/>
      <c r="O137" s="264"/>
      <c r="P137" s="264"/>
      <c r="Q137" s="264"/>
      <c r="R137" s="264"/>
      <c r="S137" s="264"/>
      <c r="T137" s="264"/>
      <c r="U137" s="264"/>
      <c r="V137" s="264"/>
      <c r="W137" s="264"/>
      <c r="X137" s="265"/>
      <c r="AT137" s="211" t="s">
        <v>348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329</v>
      </c>
    </row>
    <row r="138" spans="1:65" s="2" customFormat="1" ht="6.95" customHeight="1">
      <c r="A138" s="37"/>
      <c r="B138" s="55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38"/>
      <c r="N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</sheetData>
  <autoFilter ref="C130:L137" xr:uid="{00000000-0009-0000-0000-000024000000}"/>
  <mergeCells count="17"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2:BM29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230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8363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8364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SUM(BE140:BE290)),  2)</f>
        <v>0</v>
      </c>
      <c r="G39" s="130"/>
      <c r="H39" s="130"/>
      <c r="I39" s="131">
        <v>0.2</v>
      </c>
      <c r="J39" s="130"/>
      <c r="K39" s="129">
        <f>ROUND(((SUM(BE111:BE118) + SUM(BE140:BE290))*I39),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SUM(BF140:BF290)),  2)</f>
        <v>0</v>
      </c>
      <c r="G40" s="130"/>
      <c r="H40" s="130"/>
      <c r="I40" s="131">
        <v>0.2</v>
      </c>
      <c r="J40" s="130"/>
      <c r="K40" s="129">
        <f>ROUND(((SUM(BF111:BF118) + SUM(BF140:BF290))*I40),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SUM(BG140:BG290)),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SUM(BH140:BH290)),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SUM(BI140:BI290)),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8363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08.01 - U1 pre vnútorný bazén B1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291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8365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4.85" customHeight="1">
      <c r="B101" s="147"/>
      <c r="D101" s="148" t="s">
        <v>8366</v>
      </c>
      <c r="E101" s="149"/>
      <c r="F101" s="149"/>
      <c r="G101" s="149"/>
      <c r="H101" s="149"/>
      <c r="I101" s="150">
        <f>Q144</f>
        <v>0</v>
      </c>
      <c r="J101" s="150">
        <f>R144</f>
        <v>0</v>
      </c>
      <c r="K101" s="150">
        <f>K144</f>
        <v>0</v>
      </c>
      <c r="M101" s="147"/>
    </row>
    <row r="102" spans="1:65" s="10" customFormat="1" ht="14.85" customHeight="1">
      <c r="B102" s="147"/>
      <c r="D102" s="148" t="s">
        <v>8367</v>
      </c>
      <c r="E102" s="149"/>
      <c r="F102" s="149"/>
      <c r="G102" s="149"/>
      <c r="H102" s="149"/>
      <c r="I102" s="150">
        <f>Q201</f>
        <v>0</v>
      </c>
      <c r="J102" s="150">
        <f>R201</f>
        <v>0</v>
      </c>
      <c r="K102" s="150">
        <f>K201</f>
        <v>0</v>
      </c>
      <c r="M102" s="147"/>
    </row>
    <row r="103" spans="1:65" s="10" customFormat="1" ht="14.85" customHeight="1">
      <c r="B103" s="147"/>
      <c r="D103" s="148" t="s">
        <v>8368</v>
      </c>
      <c r="E103" s="149"/>
      <c r="F103" s="149"/>
      <c r="G103" s="149"/>
      <c r="H103" s="149"/>
      <c r="I103" s="150">
        <f>Q209</f>
        <v>0</v>
      </c>
      <c r="J103" s="150">
        <f>R209</f>
        <v>0</v>
      </c>
      <c r="K103" s="150">
        <f>K209</f>
        <v>0</v>
      </c>
      <c r="M103" s="147"/>
    </row>
    <row r="104" spans="1:65" s="10" customFormat="1" ht="14.85" customHeight="1">
      <c r="B104" s="147"/>
      <c r="D104" s="148" t="s">
        <v>8369</v>
      </c>
      <c r="E104" s="149"/>
      <c r="F104" s="149"/>
      <c r="G104" s="149"/>
      <c r="H104" s="149"/>
      <c r="I104" s="150">
        <f>Q211</f>
        <v>0</v>
      </c>
      <c r="J104" s="150">
        <f>R211</f>
        <v>0</v>
      </c>
      <c r="K104" s="150">
        <f>K211</f>
        <v>0</v>
      </c>
      <c r="M104" s="147"/>
    </row>
    <row r="105" spans="1:65" s="10" customFormat="1" ht="14.85" customHeight="1">
      <c r="B105" s="147"/>
      <c r="D105" s="148" t="s">
        <v>8370</v>
      </c>
      <c r="E105" s="149"/>
      <c r="F105" s="149"/>
      <c r="G105" s="149"/>
      <c r="H105" s="149"/>
      <c r="I105" s="150">
        <f>Q231</f>
        <v>0</v>
      </c>
      <c r="J105" s="150">
        <f>R231</f>
        <v>0</v>
      </c>
      <c r="K105" s="150">
        <f>K231</f>
        <v>0</v>
      </c>
      <c r="M105" s="147"/>
    </row>
    <row r="106" spans="1:65" s="10" customFormat="1" ht="14.85" customHeight="1">
      <c r="B106" s="147"/>
      <c r="D106" s="148" t="s">
        <v>8371</v>
      </c>
      <c r="E106" s="149"/>
      <c r="F106" s="149"/>
      <c r="G106" s="149"/>
      <c r="H106" s="149"/>
      <c r="I106" s="150">
        <f>Q238</f>
        <v>0</v>
      </c>
      <c r="J106" s="150">
        <f>R238</f>
        <v>0</v>
      </c>
      <c r="K106" s="150">
        <f>K238</f>
        <v>0</v>
      </c>
      <c r="M106" s="147"/>
    </row>
    <row r="107" spans="1:65" s="10" customFormat="1" ht="14.85" customHeight="1">
      <c r="B107" s="147"/>
      <c r="D107" s="148" t="s">
        <v>8372</v>
      </c>
      <c r="E107" s="149"/>
      <c r="F107" s="149"/>
      <c r="G107" s="149"/>
      <c r="H107" s="149"/>
      <c r="I107" s="150">
        <f>Q253</f>
        <v>0</v>
      </c>
      <c r="J107" s="150">
        <f>R253</f>
        <v>0</v>
      </c>
      <c r="K107" s="150">
        <f>K253</f>
        <v>0</v>
      </c>
      <c r="M107" s="147"/>
    </row>
    <row r="108" spans="1:65" s="10" customFormat="1" ht="14.85" customHeight="1">
      <c r="B108" s="147"/>
      <c r="D108" s="148" t="s">
        <v>8373</v>
      </c>
      <c r="E108" s="149"/>
      <c r="F108" s="149"/>
      <c r="G108" s="149"/>
      <c r="H108" s="149"/>
      <c r="I108" s="150">
        <f>Q289</f>
        <v>0</v>
      </c>
      <c r="J108" s="150">
        <f>R289</f>
        <v>0</v>
      </c>
      <c r="K108" s="150">
        <f>K289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302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23" t="s">
        <v>303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305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306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304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307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304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308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304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309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310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266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311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4" t="str">
        <f>E7</f>
        <v>Krytá plaváreň Lučenec</v>
      </c>
      <c r="F128" s="325"/>
      <c r="G128" s="325"/>
      <c r="H128" s="325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272</v>
      </c>
      <c r="M129" s="22"/>
    </row>
    <row r="130" spans="1:65" s="2" customFormat="1" ht="16.5" customHeight="1">
      <c r="A130" s="37"/>
      <c r="B130" s="38"/>
      <c r="C130" s="37"/>
      <c r="D130" s="37"/>
      <c r="E130" s="324" t="s">
        <v>8363</v>
      </c>
      <c r="F130" s="326"/>
      <c r="G130" s="326"/>
      <c r="H130" s="326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274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305" t="str">
        <f>E11</f>
        <v>08.01 - U1 pre vnútorný bazén B1</v>
      </c>
      <c r="F132" s="326"/>
      <c r="G132" s="326"/>
      <c r="H132" s="326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21. 4. 2022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312</v>
      </c>
      <c r="D139" s="164" t="s">
        <v>66</v>
      </c>
      <c r="E139" s="164" t="s">
        <v>62</v>
      </c>
      <c r="F139" s="164" t="s">
        <v>63</v>
      </c>
      <c r="G139" s="164" t="s">
        <v>313</v>
      </c>
      <c r="H139" s="164" t="s">
        <v>314</v>
      </c>
      <c r="I139" s="164" t="s">
        <v>315</v>
      </c>
      <c r="J139" s="164" t="s">
        <v>316</v>
      </c>
      <c r="K139" s="165" t="s">
        <v>281</v>
      </c>
      <c r="L139" s="166" t="s">
        <v>317</v>
      </c>
      <c r="M139" s="167"/>
      <c r="N139" s="70" t="s">
        <v>1</v>
      </c>
      <c r="O139" s="71" t="s">
        <v>45</v>
      </c>
      <c r="P139" s="71" t="s">
        <v>318</v>
      </c>
      <c r="Q139" s="71" t="s">
        <v>319</v>
      </c>
      <c r="R139" s="71" t="s">
        <v>320</v>
      </c>
      <c r="S139" s="71" t="s">
        <v>321</v>
      </c>
      <c r="T139" s="71" t="s">
        <v>322</v>
      </c>
      <c r="U139" s="71" t="s">
        <v>323</v>
      </c>
      <c r="V139" s="71" t="s">
        <v>324</v>
      </c>
      <c r="W139" s="71" t="s">
        <v>325</v>
      </c>
      <c r="X139" s="72" t="s">
        <v>326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276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</f>
        <v>0</v>
      </c>
      <c r="R140" s="169">
        <f>R141</f>
        <v>0</v>
      </c>
      <c r="S140" s="74"/>
      <c r="T140" s="170">
        <f>T141</f>
        <v>0</v>
      </c>
      <c r="U140" s="74"/>
      <c r="V140" s="170">
        <f>V141</f>
        <v>6.6400000000000001E-3</v>
      </c>
      <c r="W140" s="74"/>
      <c r="X140" s="171">
        <f>X141</f>
        <v>0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283</v>
      </c>
      <c r="BK140" s="172">
        <f>BK141</f>
        <v>0</v>
      </c>
    </row>
    <row r="141" spans="1:65" s="12" customFormat="1" ht="25.9" customHeight="1">
      <c r="B141" s="173"/>
      <c r="D141" s="174" t="s">
        <v>82</v>
      </c>
      <c r="E141" s="175" t="s">
        <v>1022</v>
      </c>
      <c r="F141" s="175" t="s">
        <v>1023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</f>
        <v>0</v>
      </c>
      <c r="R141" s="180">
        <f>R142</f>
        <v>0</v>
      </c>
      <c r="S141" s="179"/>
      <c r="T141" s="181">
        <f>T142</f>
        <v>0</v>
      </c>
      <c r="U141" s="179"/>
      <c r="V141" s="181">
        <f>V142</f>
        <v>6.6400000000000001E-3</v>
      </c>
      <c r="W141" s="179"/>
      <c r="X141" s="182">
        <f>X142</f>
        <v>0</v>
      </c>
      <c r="AR141" s="174" t="s">
        <v>96</v>
      </c>
      <c r="AT141" s="183" t="s">
        <v>82</v>
      </c>
      <c r="AU141" s="183" t="s">
        <v>83</v>
      </c>
      <c r="AY141" s="174" t="s">
        <v>329</v>
      </c>
      <c r="BK141" s="184">
        <f>BK142</f>
        <v>0</v>
      </c>
    </row>
    <row r="142" spans="1:65" s="12" customFormat="1" ht="22.9" customHeight="1">
      <c r="B142" s="173"/>
      <c r="D142" s="174" t="s">
        <v>82</v>
      </c>
      <c r="E142" s="185" t="s">
        <v>8374</v>
      </c>
      <c r="F142" s="185" t="s">
        <v>8375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Q143+Q144+Q201+Q209+Q211+Q231+Q238+Q253+Q289</f>
        <v>0</v>
      </c>
      <c r="R142" s="180">
        <f>R143+R144+R201+R209+R211+R231+R238+R253+R289</f>
        <v>0</v>
      </c>
      <c r="S142" s="179"/>
      <c r="T142" s="181">
        <f>T143+T144+T201+T209+T211+T231+T238+T253+T289</f>
        <v>0</v>
      </c>
      <c r="U142" s="179"/>
      <c r="V142" s="181">
        <f>V143+V144+V201+V209+V211+V231+V238+V253+V289</f>
        <v>6.6400000000000001E-3</v>
      </c>
      <c r="W142" s="179"/>
      <c r="X142" s="182">
        <f>X143+X144+X201+X209+X211+X231+X238+X253+X289</f>
        <v>0</v>
      </c>
      <c r="AR142" s="174" t="s">
        <v>96</v>
      </c>
      <c r="AT142" s="183" t="s">
        <v>82</v>
      </c>
      <c r="AU142" s="183" t="s">
        <v>90</v>
      </c>
      <c r="AY142" s="174" t="s">
        <v>329</v>
      </c>
      <c r="BK142" s="184">
        <f>BK143+BK144+BK201+BK209+BK211+BK231+BK238+BK253+BK289</f>
        <v>0</v>
      </c>
    </row>
    <row r="143" spans="1:65" s="2" customFormat="1" ht="21.75" customHeight="1">
      <c r="A143" s="37"/>
      <c r="B143" s="153"/>
      <c r="C143" s="187" t="s">
        <v>90</v>
      </c>
      <c r="D143" s="187" t="s">
        <v>331</v>
      </c>
      <c r="E143" s="188" t="s">
        <v>8376</v>
      </c>
      <c r="F143" s="189" t="s">
        <v>8377</v>
      </c>
      <c r="G143" s="190" t="s">
        <v>1669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6.6400000000000001E-3</v>
      </c>
      <c r="V143" s="197">
        <f>U143*H143</f>
        <v>6.6400000000000001E-3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464</v>
      </c>
      <c r="AT143" s="199" t="s">
        <v>331</v>
      </c>
      <c r="AU143" s="199" t="s">
        <v>96</v>
      </c>
      <c r="AY143" s="19" t="s">
        <v>329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464</v>
      </c>
      <c r="BM143" s="199" t="s">
        <v>8378</v>
      </c>
    </row>
    <row r="144" spans="1:65" s="12" customFormat="1" ht="20.85" customHeight="1">
      <c r="B144" s="173"/>
      <c r="D144" s="174" t="s">
        <v>82</v>
      </c>
      <c r="E144" s="185" t="s">
        <v>8379</v>
      </c>
      <c r="F144" s="185" t="s">
        <v>8379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SUM(Q145:Q200)</f>
        <v>0</v>
      </c>
      <c r="R144" s="180">
        <f>SUM(R145:R200)</f>
        <v>0</v>
      </c>
      <c r="S144" s="179"/>
      <c r="T144" s="181">
        <f>SUM(T145:T200)</f>
        <v>0</v>
      </c>
      <c r="U144" s="179"/>
      <c r="V144" s="181">
        <f>SUM(V145:V200)</f>
        <v>0</v>
      </c>
      <c r="W144" s="179"/>
      <c r="X144" s="182">
        <f>SUM(X145:X200)</f>
        <v>0</v>
      </c>
      <c r="AR144" s="174" t="s">
        <v>90</v>
      </c>
      <c r="AT144" s="183" t="s">
        <v>82</v>
      </c>
      <c r="AU144" s="183" t="s">
        <v>96</v>
      </c>
      <c r="AY144" s="174" t="s">
        <v>329</v>
      </c>
      <c r="BK144" s="184">
        <f>SUM(BK145:BK200)</f>
        <v>0</v>
      </c>
    </row>
    <row r="145" spans="1:65" s="2" customFormat="1" ht="49.15" customHeight="1">
      <c r="A145" s="37"/>
      <c r="B145" s="153"/>
      <c r="C145" s="233" t="s">
        <v>96</v>
      </c>
      <c r="D145" s="233" t="s">
        <v>483</v>
      </c>
      <c r="E145" s="234" t="s">
        <v>8380</v>
      </c>
      <c r="F145" s="235" t="s">
        <v>8381</v>
      </c>
      <c r="G145" s="236" t="s">
        <v>646</v>
      </c>
      <c r="H145" s="237">
        <v>2</v>
      </c>
      <c r="I145" s="238"/>
      <c r="J145" s="239"/>
      <c r="K145" s="237">
        <f>ROUND(P145*H145,3)</f>
        <v>0</v>
      </c>
      <c r="L145" s="239"/>
      <c r="M145" s="240"/>
      <c r="N145" s="241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364</v>
      </c>
      <c r="AT145" s="199" t="s">
        <v>483</v>
      </c>
      <c r="AU145" s="199" t="s">
        <v>178</v>
      </c>
      <c r="AY145" s="19" t="s">
        <v>329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335</v>
      </c>
      <c r="BM145" s="199" t="s">
        <v>96</v>
      </c>
    </row>
    <row r="146" spans="1:65" s="13" customFormat="1" ht="11.25">
      <c r="B146" s="201"/>
      <c r="D146" s="202" t="s">
        <v>348</v>
      </c>
      <c r="E146" s="203" t="s">
        <v>1</v>
      </c>
      <c r="F146" s="204" t="s">
        <v>96</v>
      </c>
      <c r="H146" s="205">
        <v>2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348</v>
      </c>
      <c r="AU146" s="203" t="s">
        <v>178</v>
      </c>
      <c r="AV146" s="13" t="s">
        <v>96</v>
      </c>
      <c r="AW146" s="13" t="s">
        <v>4</v>
      </c>
      <c r="AX146" s="13" t="s">
        <v>90</v>
      </c>
      <c r="AY146" s="203" t="s">
        <v>329</v>
      </c>
    </row>
    <row r="147" spans="1:65" s="14" customFormat="1" ht="11.25">
      <c r="B147" s="210"/>
      <c r="D147" s="202" t="s">
        <v>348</v>
      </c>
      <c r="E147" s="211" t="s">
        <v>1</v>
      </c>
      <c r="F147" s="212" t="s">
        <v>8382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348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329</v>
      </c>
    </row>
    <row r="148" spans="1:65" s="14" customFormat="1" ht="11.25">
      <c r="B148" s="210"/>
      <c r="D148" s="202" t="s">
        <v>348</v>
      </c>
      <c r="E148" s="211" t="s">
        <v>1</v>
      </c>
      <c r="F148" s="212" t="s">
        <v>8383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348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329</v>
      </c>
    </row>
    <row r="149" spans="1:65" s="14" customFormat="1" ht="11.25">
      <c r="B149" s="210"/>
      <c r="D149" s="202" t="s">
        <v>348</v>
      </c>
      <c r="E149" s="211" t="s">
        <v>1</v>
      </c>
      <c r="F149" s="212" t="s">
        <v>8384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348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329</v>
      </c>
    </row>
    <row r="150" spans="1:65" s="14" customFormat="1" ht="11.25">
      <c r="B150" s="210"/>
      <c r="D150" s="202" t="s">
        <v>348</v>
      </c>
      <c r="E150" s="211" t="s">
        <v>1</v>
      </c>
      <c r="F150" s="212" t="s">
        <v>8385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348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329</v>
      </c>
    </row>
    <row r="151" spans="1:65" s="14" customFormat="1" ht="11.25">
      <c r="B151" s="210"/>
      <c r="D151" s="202" t="s">
        <v>348</v>
      </c>
      <c r="E151" s="211" t="s">
        <v>1</v>
      </c>
      <c r="F151" s="212" t="s">
        <v>8386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348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329</v>
      </c>
    </row>
    <row r="152" spans="1:65" s="14" customFormat="1" ht="11.25">
      <c r="B152" s="210"/>
      <c r="D152" s="202" t="s">
        <v>348</v>
      </c>
      <c r="E152" s="211" t="s">
        <v>1</v>
      </c>
      <c r="F152" s="212" t="s">
        <v>8387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348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329</v>
      </c>
    </row>
    <row r="153" spans="1:65" s="14" customFormat="1" ht="11.25">
      <c r="B153" s="210"/>
      <c r="D153" s="202" t="s">
        <v>348</v>
      </c>
      <c r="E153" s="211" t="s">
        <v>1</v>
      </c>
      <c r="F153" s="212" t="s">
        <v>8388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348</v>
      </c>
      <c r="AU153" s="211" t="s">
        <v>178</v>
      </c>
      <c r="AV153" s="14" t="s">
        <v>90</v>
      </c>
      <c r="AW153" s="14" t="s">
        <v>4</v>
      </c>
      <c r="AX153" s="14" t="s">
        <v>83</v>
      </c>
      <c r="AY153" s="211" t="s">
        <v>329</v>
      </c>
    </row>
    <row r="154" spans="1:65" s="14" customFormat="1" ht="11.25">
      <c r="B154" s="210"/>
      <c r="D154" s="202" t="s">
        <v>348</v>
      </c>
      <c r="E154" s="211" t="s">
        <v>1</v>
      </c>
      <c r="F154" s="212" t="s">
        <v>8389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348</v>
      </c>
      <c r="AU154" s="211" t="s">
        <v>178</v>
      </c>
      <c r="AV154" s="14" t="s">
        <v>90</v>
      </c>
      <c r="AW154" s="14" t="s">
        <v>4</v>
      </c>
      <c r="AX154" s="14" t="s">
        <v>83</v>
      </c>
      <c r="AY154" s="211" t="s">
        <v>329</v>
      </c>
    </row>
    <row r="155" spans="1:65" s="14" customFormat="1" ht="11.25">
      <c r="B155" s="210"/>
      <c r="D155" s="202" t="s">
        <v>348</v>
      </c>
      <c r="E155" s="211" t="s">
        <v>1</v>
      </c>
      <c r="F155" s="212" t="s">
        <v>8390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348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329</v>
      </c>
    </row>
    <row r="156" spans="1:65" s="14" customFormat="1" ht="11.25">
      <c r="B156" s="210"/>
      <c r="D156" s="202" t="s">
        <v>348</v>
      </c>
      <c r="E156" s="211" t="s">
        <v>1</v>
      </c>
      <c r="F156" s="212" t="s">
        <v>8391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348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329</v>
      </c>
    </row>
    <row r="157" spans="1:65" s="14" customFormat="1" ht="11.25">
      <c r="B157" s="210"/>
      <c r="D157" s="202" t="s">
        <v>348</v>
      </c>
      <c r="E157" s="211" t="s">
        <v>1</v>
      </c>
      <c r="F157" s="212" t="s">
        <v>8392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348</v>
      </c>
      <c r="AU157" s="211" t="s">
        <v>178</v>
      </c>
      <c r="AV157" s="14" t="s">
        <v>90</v>
      </c>
      <c r="AW157" s="14" t="s">
        <v>4</v>
      </c>
      <c r="AX157" s="14" t="s">
        <v>83</v>
      </c>
      <c r="AY157" s="211" t="s">
        <v>329</v>
      </c>
    </row>
    <row r="158" spans="1:65" s="2" customFormat="1" ht="16.5" customHeight="1">
      <c r="A158" s="37"/>
      <c r="B158" s="153"/>
      <c r="C158" s="233" t="s">
        <v>178</v>
      </c>
      <c r="D158" s="233" t="s">
        <v>483</v>
      </c>
      <c r="E158" s="234" t="s">
        <v>176</v>
      </c>
      <c r="F158" s="235" t="s">
        <v>8393</v>
      </c>
      <c r="G158" s="236" t="s">
        <v>646</v>
      </c>
      <c r="H158" s="237">
        <v>2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364</v>
      </c>
      <c r="AT158" s="199" t="s">
        <v>483</v>
      </c>
      <c r="AU158" s="199" t="s">
        <v>178</v>
      </c>
      <c r="AY158" s="19" t="s">
        <v>329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335</v>
      </c>
      <c r="BM158" s="199" t="s">
        <v>335</v>
      </c>
    </row>
    <row r="159" spans="1:65" s="13" customFormat="1" ht="11.25">
      <c r="B159" s="201"/>
      <c r="D159" s="202" t="s">
        <v>348</v>
      </c>
      <c r="E159" s="203" t="s">
        <v>1</v>
      </c>
      <c r="F159" s="204" t="s">
        <v>96</v>
      </c>
      <c r="H159" s="205">
        <v>2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348</v>
      </c>
      <c r="AU159" s="203" t="s">
        <v>178</v>
      </c>
      <c r="AV159" s="13" t="s">
        <v>96</v>
      </c>
      <c r="AW159" s="13" t="s">
        <v>4</v>
      </c>
      <c r="AX159" s="13" t="s">
        <v>90</v>
      </c>
      <c r="AY159" s="203" t="s">
        <v>329</v>
      </c>
    </row>
    <row r="160" spans="1:65" s="14" customFormat="1" ht="11.25">
      <c r="B160" s="210"/>
      <c r="D160" s="202" t="s">
        <v>348</v>
      </c>
      <c r="E160" s="211" t="s">
        <v>1</v>
      </c>
      <c r="F160" s="212" t="s">
        <v>8382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348</v>
      </c>
      <c r="AU160" s="211" t="s">
        <v>178</v>
      </c>
      <c r="AV160" s="14" t="s">
        <v>90</v>
      </c>
      <c r="AW160" s="14" t="s">
        <v>4</v>
      </c>
      <c r="AX160" s="14" t="s">
        <v>83</v>
      </c>
      <c r="AY160" s="211" t="s">
        <v>329</v>
      </c>
    </row>
    <row r="161" spans="1:65" s="14" customFormat="1" ht="22.5">
      <c r="B161" s="210"/>
      <c r="D161" s="202" t="s">
        <v>348</v>
      </c>
      <c r="E161" s="211" t="s">
        <v>1</v>
      </c>
      <c r="F161" s="212" t="s">
        <v>8394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348</v>
      </c>
      <c r="AU161" s="211" t="s">
        <v>178</v>
      </c>
      <c r="AV161" s="14" t="s">
        <v>90</v>
      </c>
      <c r="AW161" s="14" t="s">
        <v>4</v>
      </c>
      <c r="AX161" s="14" t="s">
        <v>83</v>
      </c>
      <c r="AY161" s="211" t="s">
        <v>329</v>
      </c>
    </row>
    <row r="162" spans="1:65" s="14" customFormat="1" ht="22.5">
      <c r="B162" s="210"/>
      <c r="D162" s="202" t="s">
        <v>348</v>
      </c>
      <c r="E162" s="211" t="s">
        <v>1</v>
      </c>
      <c r="F162" s="212" t="s">
        <v>8395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348</v>
      </c>
      <c r="AU162" s="211" t="s">
        <v>178</v>
      </c>
      <c r="AV162" s="14" t="s">
        <v>90</v>
      </c>
      <c r="AW162" s="14" t="s">
        <v>4</v>
      </c>
      <c r="AX162" s="14" t="s">
        <v>83</v>
      </c>
      <c r="AY162" s="211" t="s">
        <v>329</v>
      </c>
    </row>
    <row r="163" spans="1:65" s="14" customFormat="1" ht="22.5">
      <c r="B163" s="210"/>
      <c r="D163" s="202" t="s">
        <v>348</v>
      </c>
      <c r="E163" s="211" t="s">
        <v>1</v>
      </c>
      <c r="F163" s="212" t="s">
        <v>8396</v>
      </c>
      <c r="H163" s="211" t="s">
        <v>1</v>
      </c>
      <c r="I163" s="213"/>
      <c r="J163" s="213"/>
      <c r="M163" s="210"/>
      <c r="N163" s="214"/>
      <c r="O163" s="215"/>
      <c r="P163" s="215"/>
      <c r="Q163" s="215"/>
      <c r="R163" s="215"/>
      <c r="S163" s="215"/>
      <c r="T163" s="215"/>
      <c r="U163" s="215"/>
      <c r="V163" s="215"/>
      <c r="W163" s="215"/>
      <c r="X163" s="216"/>
      <c r="AT163" s="211" t="s">
        <v>348</v>
      </c>
      <c r="AU163" s="211" t="s">
        <v>178</v>
      </c>
      <c r="AV163" s="14" t="s">
        <v>90</v>
      </c>
      <c r="AW163" s="14" t="s">
        <v>4</v>
      </c>
      <c r="AX163" s="14" t="s">
        <v>83</v>
      </c>
      <c r="AY163" s="211" t="s">
        <v>329</v>
      </c>
    </row>
    <row r="164" spans="1:65" s="2" customFormat="1" ht="21.75" customHeight="1">
      <c r="A164" s="37"/>
      <c r="B164" s="153"/>
      <c r="C164" s="233" t="s">
        <v>335</v>
      </c>
      <c r="D164" s="233" t="s">
        <v>483</v>
      </c>
      <c r="E164" s="234" t="s">
        <v>180</v>
      </c>
      <c r="F164" s="235" t="s">
        <v>8397</v>
      </c>
      <c r="G164" s="236" t="s">
        <v>646</v>
      </c>
      <c r="H164" s="237">
        <v>2</v>
      </c>
      <c r="I164" s="238"/>
      <c r="J164" s="239"/>
      <c r="K164" s="237">
        <f>ROUND(P164*H164,3)</f>
        <v>0</v>
      </c>
      <c r="L164" s="239"/>
      <c r="M164" s="240"/>
      <c r="N164" s="241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364</v>
      </c>
      <c r="AT164" s="199" t="s">
        <v>483</v>
      </c>
      <c r="AU164" s="199" t="s">
        <v>178</v>
      </c>
      <c r="AY164" s="19" t="s">
        <v>329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335</v>
      </c>
      <c r="BM164" s="199" t="s">
        <v>355</v>
      </c>
    </row>
    <row r="165" spans="1:65" s="13" customFormat="1" ht="11.25">
      <c r="B165" s="201"/>
      <c r="D165" s="202" t="s">
        <v>348</v>
      </c>
      <c r="E165" s="203" t="s">
        <v>1</v>
      </c>
      <c r="F165" s="204" t="s">
        <v>96</v>
      </c>
      <c r="H165" s="205">
        <v>2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348</v>
      </c>
      <c r="AU165" s="203" t="s">
        <v>178</v>
      </c>
      <c r="AV165" s="13" t="s">
        <v>96</v>
      </c>
      <c r="AW165" s="13" t="s">
        <v>4</v>
      </c>
      <c r="AX165" s="13" t="s">
        <v>90</v>
      </c>
      <c r="AY165" s="203" t="s">
        <v>329</v>
      </c>
    </row>
    <row r="166" spans="1:65" s="14" customFormat="1" ht="11.25">
      <c r="B166" s="210"/>
      <c r="D166" s="202" t="s">
        <v>348</v>
      </c>
      <c r="E166" s="211" t="s">
        <v>1</v>
      </c>
      <c r="F166" s="212" t="s">
        <v>8382</v>
      </c>
      <c r="H166" s="211" t="s">
        <v>1</v>
      </c>
      <c r="I166" s="213"/>
      <c r="J166" s="213"/>
      <c r="M166" s="210"/>
      <c r="N166" s="214"/>
      <c r="O166" s="215"/>
      <c r="P166" s="215"/>
      <c r="Q166" s="215"/>
      <c r="R166" s="215"/>
      <c r="S166" s="215"/>
      <c r="T166" s="215"/>
      <c r="U166" s="215"/>
      <c r="V166" s="215"/>
      <c r="W166" s="215"/>
      <c r="X166" s="216"/>
      <c r="AT166" s="211" t="s">
        <v>348</v>
      </c>
      <c r="AU166" s="211" t="s">
        <v>178</v>
      </c>
      <c r="AV166" s="14" t="s">
        <v>90</v>
      </c>
      <c r="AW166" s="14" t="s">
        <v>4</v>
      </c>
      <c r="AX166" s="14" t="s">
        <v>83</v>
      </c>
      <c r="AY166" s="211" t="s">
        <v>329</v>
      </c>
    </row>
    <row r="167" spans="1:65" s="14" customFormat="1" ht="22.5">
      <c r="B167" s="210"/>
      <c r="D167" s="202" t="s">
        <v>348</v>
      </c>
      <c r="E167" s="211" t="s">
        <v>1</v>
      </c>
      <c r="F167" s="212" t="s">
        <v>8398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348</v>
      </c>
      <c r="AU167" s="211" t="s">
        <v>178</v>
      </c>
      <c r="AV167" s="14" t="s">
        <v>90</v>
      </c>
      <c r="AW167" s="14" t="s">
        <v>4</v>
      </c>
      <c r="AX167" s="14" t="s">
        <v>83</v>
      </c>
      <c r="AY167" s="211" t="s">
        <v>329</v>
      </c>
    </row>
    <row r="168" spans="1:65" s="14" customFormat="1" ht="22.5">
      <c r="B168" s="210"/>
      <c r="D168" s="202" t="s">
        <v>348</v>
      </c>
      <c r="E168" s="211" t="s">
        <v>1</v>
      </c>
      <c r="F168" s="212" t="s">
        <v>8399</v>
      </c>
      <c r="H168" s="211" t="s">
        <v>1</v>
      </c>
      <c r="I168" s="213"/>
      <c r="J168" s="213"/>
      <c r="M168" s="210"/>
      <c r="N168" s="214"/>
      <c r="O168" s="215"/>
      <c r="P168" s="215"/>
      <c r="Q168" s="215"/>
      <c r="R168" s="215"/>
      <c r="S168" s="215"/>
      <c r="T168" s="215"/>
      <c r="U168" s="215"/>
      <c r="V168" s="215"/>
      <c r="W168" s="215"/>
      <c r="X168" s="216"/>
      <c r="AT168" s="211" t="s">
        <v>348</v>
      </c>
      <c r="AU168" s="211" t="s">
        <v>178</v>
      </c>
      <c r="AV168" s="14" t="s">
        <v>90</v>
      </c>
      <c r="AW168" s="14" t="s">
        <v>4</v>
      </c>
      <c r="AX168" s="14" t="s">
        <v>83</v>
      </c>
      <c r="AY168" s="211" t="s">
        <v>329</v>
      </c>
    </row>
    <row r="169" spans="1:65" s="14" customFormat="1" ht="22.5">
      <c r="B169" s="210"/>
      <c r="D169" s="202" t="s">
        <v>348</v>
      </c>
      <c r="E169" s="211" t="s">
        <v>1</v>
      </c>
      <c r="F169" s="212" t="s">
        <v>8400</v>
      </c>
      <c r="H169" s="211" t="s">
        <v>1</v>
      </c>
      <c r="I169" s="213"/>
      <c r="J169" s="213"/>
      <c r="M169" s="210"/>
      <c r="N169" s="214"/>
      <c r="O169" s="215"/>
      <c r="P169" s="215"/>
      <c r="Q169" s="215"/>
      <c r="R169" s="215"/>
      <c r="S169" s="215"/>
      <c r="T169" s="215"/>
      <c r="U169" s="215"/>
      <c r="V169" s="215"/>
      <c r="W169" s="215"/>
      <c r="X169" s="216"/>
      <c r="AT169" s="211" t="s">
        <v>348</v>
      </c>
      <c r="AU169" s="211" t="s">
        <v>178</v>
      </c>
      <c r="AV169" s="14" t="s">
        <v>90</v>
      </c>
      <c r="AW169" s="14" t="s">
        <v>4</v>
      </c>
      <c r="AX169" s="14" t="s">
        <v>83</v>
      </c>
      <c r="AY169" s="211" t="s">
        <v>329</v>
      </c>
    </row>
    <row r="170" spans="1:65" s="2" customFormat="1" ht="24.2" customHeight="1">
      <c r="A170" s="37"/>
      <c r="B170" s="153"/>
      <c r="C170" s="233" t="s">
        <v>350</v>
      </c>
      <c r="D170" s="233" t="s">
        <v>483</v>
      </c>
      <c r="E170" s="234" t="s">
        <v>8401</v>
      </c>
      <c r="F170" s="235" t="s">
        <v>8402</v>
      </c>
      <c r="G170" s="236" t="s">
        <v>646</v>
      </c>
      <c r="H170" s="237">
        <v>2</v>
      </c>
      <c r="I170" s="238"/>
      <c r="J170" s="239"/>
      <c r="K170" s="237">
        <f>ROUND(P170*H170,3)</f>
        <v>0</v>
      </c>
      <c r="L170" s="239"/>
      <c r="M170" s="240"/>
      <c r="N170" s="241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364</v>
      </c>
      <c r="AT170" s="199" t="s">
        <v>483</v>
      </c>
      <c r="AU170" s="199" t="s">
        <v>178</v>
      </c>
      <c r="AY170" s="19" t="s">
        <v>329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335</v>
      </c>
      <c r="BM170" s="199" t="s">
        <v>364</v>
      </c>
    </row>
    <row r="171" spans="1:65" s="13" customFormat="1" ht="11.25">
      <c r="B171" s="201"/>
      <c r="D171" s="202" t="s">
        <v>348</v>
      </c>
      <c r="E171" s="203" t="s">
        <v>1</v>
      </c>
      <c r="F171" s="204" t="s">
        <v>96</v>
      </c>
      <c r="H171" s="205">
        <v>2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348</v>
      </c>
      <c r="AU171" s="203" t="s">
        <v>178</v>
      </c>
      <c r="AV171" s="13" t="s">
        <v>96</v>
      </c>
      <c r="AW171" s="13" t="s">
        <v>4</v>
      </c>
      <c r="AX171" s="13" t="s">
        <v>90</v>
      </c>
      <c r="AY171" s="203" t="s">
        <v>329</v>
      </c>
    </row>
    <row r="172" spans="1:65" s="14" customFormat="1" ht="11.25">
      <c r="B172" s="210"/>
      <c r="D172" s="202" t="s">
        <v>348</v>
      </c>
      <c r="E172" s="211" t="s">
        <v>1</v>
      </c>
      <c r="F172" s="212" t="s">
        <v>8403</v>
      </c>
      <c r="H172" s="211" t="s">
        <v>1</v>
      </c>
      <c r="I172" s="213"/>
      <c r="J172" s="213"/>
      <c r="M172" s="210"/>
      <c r="N172" s="214"/>
      <c r="O172" s="215"/>
      <c r="P172" s="215"/>
      <c r="Q172" s="215"/>
      <c r="R172" s="215"/>
      <c r="S172" s="215"/>
      <c r="T172" s="215"/>
      <c r="U172" s="215"/>
      <c r="V172" s="215"/>
      <c r="W172" s="215"/>
      <c r="X172" s="216"/>
      <c r="AT172" s="211" t="s">
        <v>348</v>
      </c>
      <c r="AU172" s="211" t="s">
        <v>178</v>
      </c>
      <c r="AV172" s="14" t="s">
        <v>90</v>
      </c>
      <c r="AW172" s="14" t="s">
        <v>4</v>
      </c>
      <c r="AX172" s="14" t="s">
        <v>83</v>
      </c>
      <c r="AY172" s="211" t="s">
        <v>329</v>
      </c>
    </row>
    <row r="173" spans="1:65" s="14" customFormat="1" ht="11.25">
      <c r="B173" s="210"/>
      <c r="D173" s="202" t="s">
        <v>348</v>
      </c>
      <c r="E173" s="211" t="s">
        <v>1</v>
      </c>
      <c r="F173" s="212" t="s">
        <v>8404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348</v>
      </c>
      <c r="AU173" s="211" t="s">
        <v>178</v>
      </c>
      <c r="AV173" s="14" t="s">
        <v>90</v>
      </c>
      <c r="AW173" s="14" t="s">
        <v>4</v>
      </c>
      <c r="AX173" s="14" t="s">
        <v>83</v>
      </c>
      <c r="AY173" s="211" t="s">
        <v>329</v>
      </c>
    </row>
    <row r="174" spans="1:65" s="14" customFormat="1" ht="11.25">
      <c r="B174" s="210"/>
      <c r="D174" s="202" t="s">
        <v>348</v>
      </c>
      <c r="E174" s="211" t="s">
        <v>1</v>
      </c>
      <c r="F174" s="212" t="s">
        <v>8405</v>
      </c>
      <c r="H174" s="211" t="s">
        <v>1</v>
      </c>
      <c r="I174" s="213"/>
      <c r="J174" s="213"/>
      <c r="M174" s="210"/>
      <c r="N174" s="214"/>
      <c r="O174" s="215"/>
      <c r="P174" s="215"/>
      <c r="Q174" s="215"/>
      <c r="R174" s="215"/>
      <c r="S174" s="215"/>
      <c r="T174" s="215"/>
      <c r="U174" s="215"/>
      <c r="V174" s="215"/>
      <c r="W174" s="215"/>
      <c r="X174" s="216"/>
      <c r="AT174" s="211" t="s">
        <v>348</v>
      </c>
      <c r="AU174" s="211" t="s">
        <v>178</v>
      </c>
      <c r="AV174" s="14" t="s">
        <v>90</v>
      </c>
      <c r="AW174" s="14" t="s">
        <v>4</v>
      </c>
      <c r="AX174" s="14" t="s">
        <v>83</v>
      </c>
      <c r="AY174" s="211" t="s">
        <v>329</v>
      </c>
    </row>
    <row r="175" spans="1:65" s="14" customFormat="1" ht="11.25">
      <c r="B175" s="210"/>
      <c r="D175" s="202" t="s">
        <v>348</v>
      </c>
      <c r="E175" s="211" t="s">
        <v>1</v>
      </c>
      <c r="F175" s="212" t="s">
        <v>8406</v>
      </c>
      <c r="H175" s="211" t="s">
        <v>1</v>
      </c>
      <c r="I175" s="213"/>
      <c r="J175" s="213"/>
      <c r="M175" s="210"/>
      <c r="N175" s="214"/>
      <c r="O175" s="215"/>
      <c r="P175" s="215"/>
      <c r="Q175" s="215"/>
      <c r="R175" s="215"/>
      <c r="S175" s="215"/>
      <c r="T175" s="215"/>
      <c r="U175" s="215"/>
      <c r="V175" s="215"/>
      <c r="W175" s="215"/>
      <c r="X175" s="216"/>
      <c r="AT175" s="211" t="s">
        <v>348</v>
      </c>
      <c r="AU175" s="211" t="s">
        <v>178</v>
      </c>
      <c r="AV175" s="14" t="s">
        <v>90</v>
      </c>
      <c r="AW175" s="14" t="s">
        <v>4</v>
      </c>
      <c r="AX175" s="14" t="s">
        <v>83</v>
      </c>
      <c r="AY175" s="211" t="s">
        <v>329</v>
      </c>
    </row>
    <row r="176" spans="1:65" s="14" customFormat="1" ht="11.25">
      <c r="B176" s="210"/>
      <c r="D176" s="202" t="s">
        <v>348</v>
      </c>
      <c r="E176" s="211" t="s">
        <v>1</v>
      </c>
      <c r="F176" s="212" t="s">
        <v>8407</v>
      </c>
      <c r="H176" s="211" t="s">
        <v>1</v>
      </c>
      <c r="I176" s="213"/>
      <c r="J176" s="213"/>
      <c r="M176" s="210"/>
      <c r="N176" s="214"/>
      <c r="O176" s="215"/>
      <c r="P176" s="215"/>
      <c r="Q176" s="215"/>
      <c r="R176" s="215"/>
      <c r="S176" s="215"/>
      <c r="T176" s="215"/>
      <c r="U176" s="215"/>
      <c r="V176" s="215"/>
      <c r="W176" s="215"/>
      <c r="X176" s="216"/>
      <c r="AT176" s="211" t="s">
        <v>348</v>
      </c>
      <c r="AU176" s="211" t="s">
        <v>178</v>
      </c>
      <c r="AV176" s="14" t="s">
        <v>90</v>
      </c>
      <c r="AW176" s="14" t="s">
        <v>4</v>
      </c>
      <c r="AX176" s="14" t="s">
        <v>83</v>
      </c>
      <c r="AY176" s="211" t="s">
        <v>329</v>
      </c>
    </row>
    <row r="177" spans="1:65" s="14" customFormat="1" ht="11.25">
      <c r="B177" s="210"/>
      <c r="D177" s="202" t="s">
        <v>348</v>
      </c>
      <c r="E177" s="211" t="s">
        <v>1</v>
      </c>
      <c r="F177" s="212" t="s">
        <v>8408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348</v>
      </c>
      <c r="AU177" s="211" t="s">
        <v>178</v>
      </c>
      <c r="AV177" s="14" t="s">
        <v>90</v>
      </c>
      <c r="AW177" s="14" t="s">
        <v>4</v>
      </c>
      <c r="AX177" s="14" t="s">
        <v>83</v>
      </c>
      <c r="AY177" s="211" t="s">
        <v>329</v>
      </c>
    </row>
    <row r="178" spans="1:65" s="14" customFormat="1" ht="11.25">
      <c r="B178" s="210"/>
      <c r="D178" s="202" t="s">
        <v>348</v>
      </c>
      <c r="E178" s="211" t="s">
        <v>1</v>
      </c>
      <c r="F178" s="212" t="s">
        <v>8409</v>
      </c>
      <c r="H178" s="211" t="s">
        <v>1</v>
      </c>
      <c r="I178" s="213"/>
      <c r="J178" s="213"/>
      <c r="M178" s="210"/>
      <c r="N178" s="214"/>
      <c r="O178" s="215"/>
      <c r="P178" s="215"/>
      <c r="Q178" s="215"/>
      <c r="R178" s="215"/>
      <c r="S178" s="215"/>
      <c r="T178" s="215"/>
      <c r="U178" s="215"/>
      <c r="V178" s="215"/>
      <c r="W178" s="215"/>
      <c r="X178" s="216"/>
      <c r="AT178" s="211" t="s">
        <v>348</v>
      </c>
      <c r="AU178" s="211" t="s">
        <v>178</v>
      </c>
      <c r="AV178" s="14" t="s">
        <v>90</v>
      </c>
      <c r="AW178" s="14" t="s">
        <v>4</v>
      </c>
      <c r="AX178" s="14" t="s">
        <v>83</v>
      </c>
      <c r="AY178" s="211" t="s">
        <v>329</v>
      </c>
    </row>
    <row r="179" spans="1:65" s="2" customFormat="1" ht="37.9" customHeight="1">
      <c r="A179" s="37"/>
      <c r="B179" s="153"/>
      <c r="C179" s="233" t="s">
        <v>355</v>
      </c>
      <c r="D179" s="233" t="s">
        <v>483</v>
      </c>
      <c r="E179" s="234" t="s">
        <v>8410</v>
      </c>
      <c r="F179" s="235" t="s">
        <v>8411</v>
      </c>
      <c r="G179" s="236" t="s">
        <v>646</v>
      </c>
      <c r="H179" s="237">
        <v>1</v>
      </c>
      <c r="I179" s="238"/>
      <c r="J179" s="239"/>
      <c r="K179" s="237">
        <f>ROUND(P179*H179,3)</f>
        <v>0</v>
      </c>
      <c r="L179" s="239"/>
      <c r="M179" s="240"/>
      <c r="N179" s="241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</v>
      </c>
      <c r="V179" s="197">
        <f>U179*H179</f>
        <v>0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364</v>
      </c>
      <c r="AT179" s="199" t="s">
        <v>483</v>
      </c>
      <c r="AU179" s="199" t="s">
        <v>178</v>
      </c>
      <c r="AY179" s="19" t="s">
        <v>329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335</v>
      </c>
      <c r="BM179" s="199" t="s">
        <v>381</v>
      </c>
    </row>
    <row r="180" spans="1:65" s="2" customFormat="1" ht="16.5" customHeight="1">
      <c r="A180" s="37"/>
      <c r="B180" s="153"/>
      <c r="C180" s="233" t="s">
        <v>359</v>
      </c>
      <c r="D180" s="233" t="s">
        <v>483</v>
      </c>
      <c r="E180" s="234" t="s">
        <v>8412</v>
      </c>
      <c r="F180" s="235" t="s">
        <v>8413</v>
      </c>
      <c r="G180" s="236" t="s">
        <v>646</v>
      </c>
      <c r="H180" s="237">
        <v>1</v>
      </c>
      <c r="I180" s="238"/>
      <c r="J180" s="239"/>
      <c r="K180" s="237">
        <f>ROUND(P180*H180,3)</f>
        <v>0</v>
      </c>
      <c r="L180" s="239"/>
      <c r="M180" s="240"/>
      <c r="N180" s="241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364</v>
      </c>
      <c r="AT180" s="199" t="s">
        <v>483</v>
      </c>
      <c r="AU180" s="199" t="s">
        <v>178</v>
      </c>
      <c r="AY180" s="19" t="s">
        <v>329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335</v>
      </c>
      <c r="BM180" s="199" t="s">
        <v>394</v>
      </c>
    </row>
    <row r="181" spans="1:65" s="13" customFormat="1" ht="11.25">
      <c r="B181" s="201"/>
      <c r="D181" s="202" t="s">
        <v>348</v>
      </c>
      <c r="E181" s="203" t="s">
        <v>1</v>
      </c>
      <c r="F181" s="204" t="s">
        <v>90</v>
      </c>
      <c r="H181" s="205">
        <v>1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348</v>
      </c>
      <c r="AU181" s="203" t="s">
        <v>178</v>
      </c>
      <c r="AV181" s="13" t="s">
        <v>96</v>
      </c>
      <c r="AW181" s="13" t="s">
        <v>4</v>
      </c>
      <c r="AX181" s="13" t="s">
        <v>90</v>
      </c>
      <c r="AY181" s="203" t="s">
        <v>329</v>
      </c>
    </row>
    <row r="182" spans="1:65" s="14" customFormat="1" ht="11.25">
      <c r="B182" s="210"/>
      <c r="D182" s="202" t="s">
        <v>348</v>
      </c>
      <c r="E182" s="211" t="s">
        <v>1</v>
      </c>
      <c r="F182" s="212" t="s">
        <v>8403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348</v>
      </c>
      <c r="AU182" s="211" t="s">
        <v>178</v>
      </c>
      <c r="AV182" s="14" t="s">
        <v>90</v>
      </c>
      <c r="AW182" s="14" t="s">
        <v>4</v>
      </c>
      <c r="AX182" s="14" t="s">
        <v>83</v>
      </c>
      <c r="AY182" s="211" t="s">
        <v>329</v>
      </c>
    </row>
    <row r="183" spans="1:65" s="14" customFormat="1" ht="11.25">
      <c r="B183" s="210"/>
      <c r="D183" s="202" t="s">
        <v>348</v>
      </c>
      <c r="E183" s="211" t="s">
        <v>1</v>
      </c>
      <c r="F183" s="212" t="s">
        <v>8414</v>
      </c>
      <c r="H183" s="211" t="s">
        <v>1</v>
      </c>
      <c r="I183" s="213"/>
      <c r="J183" s="213"/>
      <c r="M183" s="210"/>
      <c r="N183" s="214"/>
      <c r="O183" s="215"/>
      <c r="P183" s="215"/>
      <c r="Q183" s="215"/>
      <c r="R183" s="215"/>
      <c r="S183" s="215"/>
      <c r="T183" s="215"/>
      <c r="U183" s="215"/>
      <c r="V183" s="215"/>
      <c r="W183" s="215"/>
      <c r="X183" s="216"/>
      <c r="AT183" s="211" t="s">
        <v>348</v>
      </c>
      <c r="AU183" s="211" t="s">
        <v>178</v>
      </c>
      <c r="AV183" s="14" t="s">
        <v>90</v>
      </c>
      <c r="AW183" s="14" t="s">
        <v>4</v>
      </c>
      <c r="AX183" s="14" t="s">
        <v>83</v>
      </c>
      <c r="AY183" s="211" t="s">
        <v>329</v>
      </c>
    </row>
    <row r="184" spans="1:65" s="14" customFormat="1" ht="11.25">
      <c r="B184" s="210"/>
      <c r="D184" s="202" t="s">
        <v>348</v>
      </c>
      <c r="E184" s="211" t="s">
        <v>1</v>
      </c>
      <c r="F184" s="212" t="s">
        <v>8415</v>
      </c>
      <c r="H184" s="211" t="s">
        <v>1</v>
      </c>
      <c r="I184" s="213"/>
      <c r="J184" s="213"/>
      <c r="M184" s="210"/>
      <c r="N184" s="214"/>
      <c r="O184" s="215"/>
      <c r="P184" s="215"/>
      <c r="Q184" s="215"/>
      <c r="R184" s="215"/>
      <c r="S184" s="215"/>
      <c r="T184" s="215"/>
      <c r="U184" s="215"/>
      <c r="V184" s="215"/>
      <c r="W184" s="215"/>
      <c r="X184" s="216"/>
      <c r="AT184" s="211" t="s">
        <v>348</v>
      </c>
      <c r="AU184" s="211" t="s">
        <v>178</v>
      </c>
      <c r="AV184" s="14" t="s">
        <v>90</v>
      </c>
      <c r="AW184" s="14" t="s">
        <v>4</v>
      </c>
      <c r="AX184" s="14" t="s">
        <v>83</v>
      </c>
      <c r="AY184" s="211" t="s">
        <v>329</v>
      </c>
    </row>
    <row r="185" spans="1:65" s="14" customFormat="1" ht="11.25">
      <c r="B185" s="210"/>
      <c r="D185" s="202" t="s">
        <v>348</v>
      </c>
      <c r="E185" s="211" t="s">
        <v>1</v>
      </c>
      <c r="F185" s="212" t="s">
        <v>8416</v>
      </c>
      <c r="H185" s="211" t="s">
        <v>1</v>
      </c>
      <c r="I185" s="213"/>
      <c r="J185" s="213"/>
      <c r="M185" s="210"/>
      <c r="N185" s="214"/>
      <c r="O185" s="215"/>
      <c r="P185" s="215"/>
      <c r="Q185" s="215"/>
      <c r="R185" s="215"/>
      <c r="S185" s="215"/>
      <c r="T185" s="215"/>
      <c r="U185" s="215"/>
      <c r="V185" s="215"/>
      <c r="W185" s="215"/>
      <c r="X185" s="216"/>
      <c r="AT185" s="211" t="s">
        <v>348</v>
      </c>
      <c r="AU185" s="211" t="s">
        <v>178</v>
      </c>
      <c r="AV185" s="14" t="s">
        <v>90</v>
      </c>
      <c r="AW185" s="14" t="s">
        <v>4</v>
      </c>
      <c r="AX185" s="14" t="s">
        <v>83</v>
      </c>
      <c r="AY185" s="211" t="s">
        <v>329</v>
      </c>
    </row>
    <row r="186" spans="1:65" s="14" customFormat="1" ht="11.25">
      <c r="B186" s="210"/>
      <c r="D186" s="202" t="s">
        <v>348</v>
      </c>
      <c r="E186" s="211" t="s">
        <v>1</v>
      </c>
      <c r="F186" s="212" t="s">
        <v>8417</v>
      </c>
      <c r="H186" s="211" t="s">
        <v>1</v>
      </c>
      <c r="I186" s="213"/>
      <c r="J186" s="213"/>
      <c r="M186" s="210"/>
      <c r="N186" s="214"/>
      <c r="O186" s="215"/>
      <c r="P186" s="215"/>
      <c r="Q186" s="215"/>
      <c r="R186" s="215"/>
      <c r="S186" s="215"/>
      <c r="T186" s="215"/>
      <c r="U186" s="215"/>
      <c r="V186" s="215"/>
      <c r="W186" s="215"/>
      <c r="X186" s="216"/>
      <c r="AT186" s="211" t="s">
        <v>348</v>
      </c>
      <c r="AU186" s="211" t="s">
        <v>178</v>
      </c>
      <c r="AV186" s="14" t="s">
        <v>90</v>
      </c>
      <c r="AW186" s="14" t="s">
        <v>4</v>
      </c>
      <c r="AX186" s="14" t="s">
        <v>83</v>
      </c>
      <c r="AY186" s="211" t="s">
        <v>329</v>
      </c>
    </row>
    <row r="187" spans="1:65" s="14" customFormat="1" ht="11.25">
      <c r="B187" s="210"/>
      <c r="D187" s="202" t="s">
        <v>348</v>
      </c>
      <c r="E187" s="211" t="s">
        <v>1</v>
      </c>
      <c r="F187" s="212" t="s">
        <v>8418</v>
      </c>
      <c r="H187" s="211" t="s">
        <v>1</v>
      </c>
      <c r="I187" s="213"/>
      <c r="J187" s="213"/>
      <c r="M187" s="210"/>
      <c r="N187" s="214"/>
      <c r="O187" s="215"/>
      <c r="P187" s="215"/>
      <c r="Q187" s="215"/>
      <c r="R187" s="215"/>
      <c r="S187" s="215"/>
      <c r="T187" s="215"/>
      <c r="U187" s="215"/>
      <c r="V187" s="215"/>
      <c r="W187" s="215"/>
      <c r="X187" s="216"/>
      <c r="AT187" s="211" t="s">
        <v>348</v>
      </c>
      <c r="AU187" s="211" t="s">
        <v>178</v>
      </c>
      <c r="AV187" s="14" t="s">
        <v>90</v>
      </c>
      <c r="AW187" s="14" t="s">
        <v>4</v>
      </c>
      <c r="AX187" s="14" t="s">
        <v>83</v>
      </c>
      <c r="AY187" s="211" t="s">
        <v>329</v>
      </c>
    </row>
    <row r="188" spans="1:65" s="14" customFormat="1" ht="11.25">
      <c r="B188" s="210"/>
      <c r="D188" s="202" t="s">
        <v>348</v>
      </c>
      <c r="E188" s="211" t="s">
        <v>1</v>
      </c>
      <c r="F188" s="212" t="s">
        <v>8408</v>
      </c>
      <c r="H188" s="211" t="s">
        <v>1</v>
      </c>
      <c r="I188" s="213"/>
      <c r="J188" s="213"/>
      <c r="M188" s="210"/>
      <c r="N188" s="214"/>
      <c r="O188" s="215"/>
      <c r="P188" s="215"/>
      <c r="Q188" s="215"/>
      <c r="R188" s="215"/>
      <c r="S188" s="215"/>
      <c r="T188" s="215"/>
      <c r="U188" s="215"/>
      <c r="V188" s="215"/>
      <c r="W188" s="215"/>
      <c r="X188" s="216"/>
      <c r="AT188" s="211" t="s">
        <v>348</v>
      </c>
      <c r="AU188" s="211" t="s">
        <v>178</v>
      </c>
      <c r="AV188" s="14" t="s">
        <v>90</v>
      </c>
      <c r="AW188" s="14" t="s">
        <v>4</v>
      </c>
      <c r="AX188" s="14" t="s">
        <v>83</v>
      </c>
      <c r="AY188" s="211" t="s">
        <v>329</v>
      </c>
    </row>
    <row r="189" spans="1:65" s="14" customFormat="1" ht="11.25">
      <c r="B189" s="210"/>
      <c r="D189" s="202" t="s">
        <v>348</v>
      </c>
      <c r="E189" s="211" t="s">
        <v>1</v>
      </c>
      <c r="F189" s="212" t="s">
        <v>8419</v>
      </c>
      <c r="H189" s="211" t="s">
        <v>1</v>
      </c>
      <c r="I189" s="213"/>
      <c r="J189" s="213"/>
      <c r="M189" s="210"/>
      <c r="N189" s="214"/>
      <c r="O189" s="215"/>
      <c r="P189" s="215"/>
      <c r="Q189" s="215"/>
      <c r="R189" s="215"/>
      <c r="S189" s="215"/>
      <c r="T189" s="215"/>
      <c r="U189" s="215"/>
      <c r="V189" s="215"/>
      <c r="W189" s="215"/>
      <c r="X189" s="216"/>
      <c r="AT189" s="211" t="s">
        <v>348</v>
      </c>
      <c r="AU189" s="211" t="s">
        <v>178</v>
      </c>
      <c r="AV189" s="14" t="s">
        <v>90</v>
      </c>
      <c r="AW189" s="14" t="s">
        <v>4</v>
      </c>
      <c r="AX189" s="14" t="s">
        <v>83</v>
      </c>
      <c r="AY189" s="211" t="s">
        <v>329</v>
      </c>
    </row>
    <row r="190" spans="1:65" s="2" customFormat="1" ht="24.2" customHeight="1">
      <c r="A190" s="37"/>
      <c r="B190" s="153"/>
      <c r="C190" s="233" t="s">
        <v>364</v>
      </c>
      <c r="D190" s="233" t="s">
        <v>483</v>
      </c>
      <c r="E190" s="234" t="s">
        <v>8420</v>
      </c>
      <c r="F190" s="235" t="s">
        <v>8421</v>
      </c>
      <c r="G190" s="236" t="s">
        <v>646</v>
      </c>
      <c r="H190" s="237">
        <v>1</v>
      </c>
      <c r="I190" s="238"/>
      <c r="J190" s="239"/>
      <c r="K190" s="237">
        <f>ROUND(P190*H190,3)</f>
        <v>0</v>
      </c>
      <c r="L190" s="239"/>
      <c r="M190" s="240"/>
      <c r="N190" s="241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364</v>
      </c>
      <c r="AT190" s="199" t="s">
        <v>483</v>
      </c>
      <c r="AU190" s="199" t="s">
        <v>178</v>
      </c>
      <c r="AY190" s="19" t="s">
        <v>329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335</v>
      </c>
      <c r="BM190" s="199" t="s">
        <v>464</v>
      </c>
    </row>
    <row r="191" spans="1:65" s="2" customFormat="1" ht="33" customHeight="1">
      <c r="A191" s="37"/>
      <c r="B191" s="153"/>
      <c r="C191" s="233" t="s">
        <v>369</v>
      </c>
      <c r="D191" s="233" t="s">
        <v>483</v>
      </c>
      <c r="E191" s="234" t="s">
        <v>8422</v>
      </c>
      <c r="F191" s="235" t="s">
        <v>8423</v>
      </c>
      <c r="G191" s="236" t="s">
        <v>646</v>
      </c>
      <c r="H191" s="237">
        <v>1</v>
      </c>
      <c r="I191" s="238"/>
      <c r="J191" s="239"/>
      <c r="K191" s="237">
        <f>ROUND(P191*H191,3)</f>
        <v>0</v>
      </c>
      <c r="L191" s="239"/>
      <c r="M191" s="240"/>
      <c r="N191" s="241" t="s">
        <v>1</v>
      </c>
      <c r="O191" s="195" t="s">
        <v>47</v>
      </c>
      <c r="P191" s="196">
        <f>I191+J191</f>
        <v>0</v>
      </c>
      <c r="Q191" s="196">
        <f>ROUND(I191*H191,3)</f>
        <v>0</v>
      </c>
      <c r="R191" s="196">
        <f>ROUND(J191*H191,3)</f>
        <v>0</v>
      </c>
      <c r="S191" s="66"/>
      <c r="T191" s="197">
        <f>S191*H191</f>
        <v>0</v>
      </c>
      <c r="U191" s="197">
        <v>0</v>
      </c>
      <c r="V191" s="197">
        <f>U191*H191</f>
        <v>0</v>
      </c>
      <c r="W191" s="197">
        <v>0</v>
      </c>
      <c r="X191" s="198">
        <f>W191*H191</f>
        <v>0</v>
      </c>
      <c r="Y191" s="37"/>
      <c r="Z191" s="37"/>
      <c r="AA191" s="37"/>
      <c r="AB191" s="37"/>
      <c r="AC191" s="37"/>
      <c r="AD191" s="37"/>
      <c r="AE191" s="37"/>
      <c r="AR191" s="199" t="s">
        <v>364</v>
      </c>
      <c r="AT191" s="199" t="s">
        <v>483</v>
      </c>
      <c r="AU191" s="199" t="s">
        <v>178</v>
      </c>
      <c r="AY191" s="19" t="s">
        <v>329</v>
      </c>
      <c r="BE191" s="115">
        <f>IF(O191="základná",K191,0)</f>
        <v>0</v>
      </c>
      <c r="BF191" s="115">
        <f>IF(O191="znížená",K191,0)</f>
        <v>0</v>
      </c>
      <c r="BG191" s="115">
        <f>IF(O191="zákl. prenesená",K191,0)</f>
        <v>0</v>
      </c>
      <c r="BH191" s="115">
        <f>IF(O191="zníž. prenesená",K191,0)</f>
        <v>0</v>
      </c>
      <c r="BI191" s="115">
        <f>IF(O191="nulová",K191,0)</f>
        <v>0</v>
      </c>
      <c r="BJ191" s="19" t="s">
        <v>96</v>
      </c>
      <c r="BK191" s="200">
        <f>ROUND(P191*H191,3)</f>
        <v>0</v>
      </c>
      <c r="BL191" s="19" t="s">
        <v>335</v>
      </c>
      <c r="BM191" s="199" t="s">
        <v>474</v>
      </c>
    </row>
    <row r="192" spans="1:65" s="2" customFormat="1" ht="44.25" customHeight="1">
      <c r="A192" s="37"/>
      <c r="B192" s="153"/>
      <c r="C192" s="233" t="s">
        <v>381</v>
      </c>
      <c r="D192" s="233" t="s">
        <v>483</v>
      </c>
      <c r="E192" s="234" t="s">
        <v>8424</v>
      </c>
      <c r="F192" s="235" t="s">
        <v>8425</v>
      </c>
      <c r="G192" s="236" t="s">
        <v>646</v>
      </c>
      <c r="H192" s="237">
        <v>1</v>
      </c>
      <c r="I192" s="238"/>
      <c r="J192" s="239"/>
      <c r="K192" s="237">
        <f>ROUND(P192*H192,3)</f>
        <v>0</v>
      </c>
      <c r="L192" s="239"/>
      <c r="M192" s="240"/>
      <c r="N192" s="241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0</v>
      </c>
      <c r="V192" s="197">
        <f>U192*H192</f>
        <v>0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364</v>
      </c>
      <c r="AT192" s="199" t="s">
        <v>483</v>
      </c>
      <c r="AU192" s="199" t="s">
        <v>178</v>
      </c>
      <c r="AY192" s="19" t="s">
        <v>329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335</v>
      </c>
      <c r="BM192" s="199" t="s">
        <v>8</v>
      </c>
    </row>
    <row r="193" spans="1:65" s="13" customFormat="1" ht="11.25">
      <c r="B193" s="201"/>
      <c r="D193" s="202" t="s">
        <v>348</v>
      </c>
      <c r="E193" s="203" t="s">
        <v>1</v>
      </c>
      <c r="F193" s="204" t="s">
        <v>90</v>
      </c>
      <c r="H193" s="205">
        <v>1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348</v>
      </c>
      <c r="AU193" s="203" t="s">
        <v>178</v>
      </c>
      <c r="AV193" s="13" t="s">
        <v>96</v>
      </c>
      <c r="AW193" s="13" t="s">
        <v>4</v>
      </c>
      <c r="AX193" s="13" t="s">
        <v>90</v>
      </c>
      <c r="AY193" s="203" t="s">
        <v>329</v>
      </c>
    </row>
    <row r="194" spans="1:65" s="14" customFormat="1" ht="11.25">
      <c r="B194" s="210"/>
      <c r="D194" s="202" t="s">
        <v>348</v>
      </c>
      <c r="E194" s="211" t="s">
        <v>1</v>
      </c>
      <c r="F194" s="212" t="s">
        <v>8426</v>
      </c>
      <c r="H194" s="211" t="s">
        <v>1</v>
      </c>
      <c r="I194" s="213"/>
      <c r="J194" s="213"/>
      <c r="M194" s="210"/>
      <c r="N194" s="214"/>
      <c r="O194" s="215"/>
      <c r="P194" s="215"/>
      <c r="Q194" s="215"/>
      <c r="R194" s="215"/>
      <c r="S194" s="215"/>
      <c r="T194" s="215"/>
      <c r="U194" s="215"/>
      <c r="V194" s="215"/>
      <c r="W194" s="215"/>
      <c r="X194" s="216"/>
      <c r="AT194" s="211" t="s">
        <v>348</v>
      </c>
      <c r="AU194" s="211" t="s">
        <v>178</v>
      </c>
      <c r="AV194" s="14" t="s">
        <v>90</v>
      </c>
      <c r="AW194" s="14" t="s">
        <v>4</v>
      </c>
      <c r="AX194" s="14" t="s">
        <v>83</v>
      </c>
      <c r="AY194" s="211" t="s">
        <v>329</v>
      </c>
    </row>
    <row r="195" spans="1:65" s="14" customFormat="1" ht="11.25">
      <c r="B195" s="210"/>
      <c r="D195" s="202" t="s">
        <v>348</v>
      </c>
      <c r="E195" s="211" t="s">
        <v>1</v>
      </c>
      <c r="F195" s="212" t="s">
        <v>8427</v>
      </c>
      <c r="H195" s="211" t="s">
        <v>1</v>
      </c>
      <c r="I195" s="213"/>
      <c r="J195" s="213"/>
      <c r="M195" s="210"/>
      <c r="N195" s="214"/>
      <c r="O195" s="215"/>
      <c r="P195" s="215"/>
      <c r="Q195" s="215"/>
      <c r="R195" s="215"/>
      <c r="S195" s="215"/>
      <c r="T195" s="215"/>
      <c r="U195" s="215"/>
      <c r="V195" s="215"/>
      <c r="W195" s="215"/>
      <c r="X195" s="216"/>
      <c r="AT195" s="211" t="s">
        <v>348</v>
      </c>
      <c r="AU195" s="211" t="s">
        <v>178</v>
      </c>
      <c r="AV195" s="14" t="s">
        <v>90</v>
      </c>
      <c r="AW195" s="14" t="s">
        <v>4</v>
      </c>
      <c r="AX195" s="14" t="s">
        <v>83</v>
      </c>
      <c r="AY195" s="211" t="s">
        <v>329</v>
      </c>
    </row>
    <row r="196" spans="1:65" s="14" customFormat="1" ht="11.25">
      <c r="B196" s="210"/>
      <c r="D196" s="202" t="s">
        <v>348</v>
      </c>
      <c r="E196" s="211" t="s">
        <v>1</v>
      </c>
      <c r="F196" s="212" t="s">
        <v>8428</v>
      </c>
      <c r="H196" s="211" t="s">
        <v>1</v>
      </c>
      <c r="I196" s="213"/>
      <c r="J196" s="213"/>
      <c r="M196" s="210"/>
      <c r="N196" s="214"/>
      <c r="O196" s="215"/>
      <c r="P196" s="215"/>
      <c r="Q196" s="215"/>
      <c r="R196" s="215"/>
      <c r="S196" s="215"/>
      <c r="T196" s="215"/>
      <c r="U196" s="215"/>
      <c r="V196" s="215"/>
      <c r="W196" s="215"/>
      <c r="X196" s="216"/>
      <c r="AT196" s="211" t="s">
        <v>348</v>
      </c>
      <c r="AU196" s="211" t="s">
        <v>178</v>
      </c>
      <c r="AV196" s="14" t="s">
        <v>90</v>
      </c>
      <c r="AW196" s="14" t="s">
        <v>4</v>
      </c>
      <c r="AX196" s="14" t="s">
        <v>83</v>
      </c>
      <c r="AY196" s="211" t="s">
        <v>329</v>
      </c>
    </row>
    <row r="197" spans="1:65" s="14" customFormat="1" ht="11.25">
      <c r="B197" s="210"/>
      <c r="D197" s="202" t="s">
        <v>348</v>
      </c>
      <c r="E197" s="211" t="s">
        <v>1</v>
      </c>
      <c r="F197" s="212" t="s">
        <v>8429</v>
      </c>
      <c r="H197" s="211" t="s">
        <v>1</v>
      </c>
      <c r="I197" s="213"/>
      <c r="J197" s="213"/>
      <c r="M197" s="210"/>
      <c r="N197" s="214"/>
      <c r="O197" s="215"/>
      <c r="P197" s="215"/>
      <c r="Q197" s="215"/>
      <c r="R197" s="215"/>
      <c r="S197" s="215"/>
      <c r="T197" s="215"/>
      <c r="U197" s="215"/>
      <c r="V197" s="215"/>
      <c r="W197" s="215"/>
      <c r="X197" s="216"/>
      <c r="AT197" s="211" t="s">
        <v>348</v>
      </c>
      <c r="AU197" s="211" t="s">
        <v>178</v>
      </c>
      <c r="AV197" s="14" t="s">
        <v>90</v>
      </c>
      <c r="AW197" s="14" t="s">
        <v>4</v>
      </c>
      <c r="AX197" s="14" t="s">
        <v>83</v>
      </c>
      <c r="AY197" s="211" t="s">
        <v>329</v>
      </c>
    </row>
    <row r="198" spans="1:65" s="14" customFormat="1" ht="22.5">
      <c r="B198" s="210"/>
      <c r="D198" s="202" t="s">
        <v>348</v>
      </c>
      <c r="E198" s="211" t="s">
        <v>1</v>
      </c>
      <c r="F198" s="212" t="s">
        <v>8430</v>
      </c>
      <c r="H198" s="211" t="s">
        <v>1</v>
      </c>
      <c r="I198" s="213"/>
      <c r="J198" s="213"/>
      <c r="M198" s="210"/>
      <c r="N198" s="214"/>
      <c r="O198" s="215"/>
      <c r="P198" s="215"/>
      <c r="Q198" s="215"/>
      <c r="R198" s="215"/>
      <c r="S198" s="215"/>
      <c r="T198" s="215"/>
      <c r="U198" s="215"/>
      <c r="V198" s="215"/>
      <c r="W198" s="215"/>
      <c r="X198" s="216"/>
      <c r="AT198" s="211" t="s">
        <v>348</v>
      </c>
      <c r="AU198" s="211" t="s">
        <v>178</v>
      </c>
      <c r="AV198" s="14" t="s">
        <v>90</v>
      </c>
      <c r="AW198" s="14" t="s">
        <v>4</v>
      </c>
      <c r="AX198" s="14" t="s">
        <v>83</v>
      </c>
      <c r="AY198" s="211" t="s">
        <v>329</v>
      </c>
    </row>
    <row r="199" spans="1:65" s="14" customFormat="1" ht="22.5">
      <c r="B199" s="210"/>
      <c r="D199" s="202" t="s">
        <v>348</v>
      </c>
      <c r="E199" s="211" t="s">
        <v>1</v>
      </c>
      <c r="F199" s="212" t="s">
        <v>8431</v>
      </c>
      <c r="H199" s="211" t="s">
        <v>1</v>
      </c>
      <c r="I199" s="213"/>
      <c r="J199" s="213"/>
      <c r="M199" s="210"/>
      <c r="N199" s="214"/>
      <c r="O199" s="215"/>
      <c r="P199" s="215"/>
      <c r="Q199" s="215"/>
      <c r="R199" s="215"/>
      <c r="S199" s="215"/>
      <c r="T199" s="215"/>
      <c r="U199" s="215"/>
      <c r="V199" s="215"/>
      <c r="W199" s="215"/>
      <c r="X199" s="216"/>
      <c r="AT199" s="211" t="s">
        <v>348</v>
      </c>
      <c r="AU199" s="211" t="s">
        <v>178</v>
      </c>
      <c r="AV199" s="14" t="s">
        <v>90</v>
      </c>
      <c r="AW199" s="14" t="s">
        <v>4</v>
      </c>
      <c r="AX199" s="14" t="s">
        <v>83</v>
      </c>
      <c r="AY199" s="211" t="s">
        <v>329</v>
      </c>
    </row>
    <row r="200" spans="1:65" s="14" customFormat="1" ht="11.25">
      <c r="B200" s="210"/>
      <c r="D200" s="202" t="s">
        <v>348</v>
      </c>
      <c r="E200" s="211" t="s">
        <v>1</v>
      </c>
      <c r="F200" s="212" t="s">
        <v>8432</v>
      </c>
      <c r="H200" s="211" t="s">
        <v>1</v>
      </c>
      <c r="I200" s="213"/>
      <c r="J200" s="213"/>
      <c r="M200" s="210"/>
      <c r="N200" s="214"/>
      <c r="O200" s="215"/>
      <c r="P200" s="215"/>
      <c r="Q200" s="215"/>
      <c r="R200" s="215"/>
      <c r="S200" s="215"/>
      <c r="T200" s="215"/>
      <c r="U200" s="215"/>
      <c r="V200" s="215"/>
      <c r="W200" s="215"/>
      <c r="X200" s="216"/>
      <c r="AT200" s="211" t="s">
        <v>348</v>
      </c>
      <c r="AU200" s="211" t="s">
        <v>178</v>
      </c>
      <c r="AV200" s="14" t="s">
        <v>90</v>
      </c>
      <c r="AW200" s="14" t="s">
        <v>4</v>
      </c>
      <c r="AX200" s="14" t="s">
        <v>83</v>
      </c>
      <c r="AY200" s="211" t="s">
        <v>329</v>
      </c>
    </row>
    <row r="201" spans="1:65" s="12" customFormat="1" ht="20.85" customHeight="1">
      <c r="B201" s="173"/>
      <c r="D201" s="174" t="s">
        <v>82</v>
      </c>
      <c r="E201" s="185" t="s">
        <v>8433</v>
      </c>
      <c r="F201" s="185" t="s">
        <v>8433</v>
      </c>
      <c r="I201" s="176"/>
      <c r="J201" s="176"/>
      <c r="K201" s="186">
        <f>BK201</f>
        <v>0</v>
      </c>
      <c r="M201" s="173"/>
      <c r="N201" s="178"/>
      <c r="O201" s="179"/>
      <c r="P201" s="179"/>
      <c r="Q201" s="180">
        <f>SUM(Q202:Q208)</f>
        <v>0</v>
      </c>
      <c r="R201" s="180">
        <f>SUM(R202:R208)</f>
        <v>0</v>
      </c>
      <c r="S201" s="179"/>
      <c r="T201" s="181">
        <f>SUM(T202:T208)</f>
        <v>0</v>
      </c>
      <c r="U201" s="179"/>
      <c r="V201" s="181">
        <f>SUM(V202:V208)</f>
        <v>0</v>
      </c>
      <c r="W201" s="179"/>
      <c r="X201" s="182">
        <f>SUM(X202:X208)</f>
        <v>0</v>
      </c>
      <c r="AR201" s="174" t="s">
        <v>90</v>
      </c>
      <c r="AT201" s="183" t="s">
        <v>82</v>
      </c>
      <c r="AU201" s="183" t="s">
        <v>96</v>
      </c>
      <c r="AY201" s="174" t="s">
        <v>329</v>
      </c>
      <c r="BK201" s="184">
        <f>SUM(BK202:BK208)</f>
        <v>0</v>
      </c>
    </row>
    <row r="202" spans="1:65" s="2" customFormat="1" ht="24.2" customHeight="1">
      <c r="A202" s="37"/>
      <c r="B202" s="153"/>
      <c r="C202" s="233" t="s">
        <v>386</v>
      </c>
      <c r="D202" s="233" t="s">
        <v>483</v>
      </c>
      <c r="E202" s="234" t="s">
        <v>8434</v>
      </c>
      <c r="F202" s="235" t="s">
        <v>8435</v>
      </c>
      <c r="G202" s="236" t="s">
        <v>646</v>
      </c>
      <c r="H202" s="237">
        <v>1</v>
      </c>
      <c r="I202" s="238"/>
      <c r="J202" s="239"/>
      <c r="K202" s="237">
        <f>ROUND(P202*H202,3)</f>
        <v>0</v>
      </c>
      <c r="L202" s="239"/>
      <c r="M202" s="240"/>
      <c r="N202" s="241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364</v>
      </c>
      <c r="AT202" s="199" t="s">
        <v>483</v>
      </c>
      <c r="AU202" s="199" t="s">
        <v>178</v>
      </c>
      <c r="AY202" s="19" t="s">
        <v>329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335</v>
      </c>
      <c r="BM202" s="199" t="s">
        <v>494</v>
      </c>
    </row>
    <row r="203" spans="1:65" s="13" customFormat="1" ht="11.25">
      <c r="B203" s="201"/>
      <c r="D203" s="202" t="s">
        <v>348</v>
      </c>
      <c r="E203" s="203" t="s">
        <v>1</v>
      </c>
      <c r="F203" s="204" t="s">
        <v>90</v>
      </c>
      <c r="H203" s="205">
        <v>1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348</v>
      </c>
      <c r="AU203" s="203" t="s">
        <v>178</v>
      </c>
      <c r="AV203" s="13" t="s">
        <v>96</v>
      </c>
      <c r="AW203" s="13" t="s">
        <v>4</v>
      </c>
      <c r="AX203" s="13" t="s">
        <v>90</v>
      </c>
      <c r="AY203" s="203" t="s">
        <v>329</v>
      </c>
    </row>
    <row r="204" spans="1:65" s="14" customFormat="1" ht="11.25">
      <c r="B204" s="210"/>
      <c r="D204" s="202" t="s">
        <v>348</v>
      </c>
      <c r="E204" s="211" t="s">
        <v>1</v>
      </c>
      <c r="F204" s="212" t="s">
        <v>8382</v>
      </c>
      <c r="H204" s="211" t="s">
        <v>1</v>
      </c>
      <c r="I204" s="213"/>
      <c r="J204" s="213"/>
      <c r="M204" s="210"/>
      <c r="N204" s="214"/>
      <c r="O204" s="215"/>
      <c r="P204" s="215"/>
      <c r="Q204" s="215"/>
      <c r="R204" s="215"/>
      <c r="S204" s="215"/>
      <c r="T204" s="215"/>
      <c r="U204" s="215"/>
      <c r="V204" s="215"/>
      <c r="W204" s="215"/>
      <c r="X204" s="216"/>
      <c r="AT204" s="211" t="s">
        <v>348</v>
      </c>
      <c r="AU204" s="211" t="s">
        <v>178</v>
      </c>
      <c r="AV204" s="14" t="s">
        <v>90</v>
      </c>
      <c r="AW204" s="14" t="s">
        <v>4</v>
      </c>
      <c r="AX204" s="14" t="s">
        <v>83</v>
      </c>
      <c r="AY204" s="211" t="s">
        <v>329</v>
      </c>
    </row>
    <row r="205" spans="1:65" s="14" customFormat="1" ht="22.5">
      <c r="B205" s="210"/>
      <c r="D205" s="202" t="s">
        <v>348</v>
      </c>
      <c r="E205" s="211" t="s">
        <v>1</v>
      </c>
      <c r="F205" s="212" t="s">
        <v>8436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348</v>
      </c>
      <c r="AU205" s="211" t="s">
        <v>178</v>
      </c>
      <c r="AV205" s="14" t="s">
        <v>90</v>
      </c>
      <c r="AW205" s="14" t="s">
        <v>4</v>
      </c>
      <c r="AX205" s="14" t="s">
        <v>83</v>
      </c>
      <c r="AY205" s="211" t="s">
        <v>329</v>
      </c>
    </row>
    <row r="206" spans="1:65" s="14" customFormat="1" ht="11.25">
      <c r="B206" s="210"/>
      <c r="D206" s="202" t="s">
        <v>348</v>
      </c>
      <c r="E206" s="211" t="s">
        <v>1</v>
      </c>
      <c r="F206" s="212" t="s">
        <v>8437</v>
      </c>
      <c r="H206" s="211" t="s">
        <v>1</v>
      </c>
      <c r="I206" s="213"/>
      <c r="J206" s="213"/>
      <c r="M206" s="210"/>
      <c r="N206" s="214"/>
      <c r="O206" s="215"/>
      <c r="P206" s="215"/>
      <c r="Q206" s="215"/>
      <c r="R206" s="215"/>
      <c r="S206" s="215"/>
      <c r="T206" s="215"/>
      <c r="U206" s="215"/>
      <c r="V206" s="215"/>
      <c r="W206" s="215"/>
      <c r="X206" s="216"/>
      <c r="AT206" s="211" t="s">
        <v>348</v>
      </c>
      <c r="AU206" s="211" t="s">
        <v>178</v>
      </c>
      <c r="AV206" s="14" t="s">
        <v>90</v>
      </c>
      <c r="AW206" s="14" t="s">
        <v>4</v>
      </c>
      <c r="AX206" s="14" t="s">
        <v>83</v>
      </c>
      <c r="AY206" s="211" t="s">
        <v>329</v>
      </c>
    </row>
    <row r="207" spans="1:65" s="14" customFormat="1" ht="22.5">
      <c r="B207" s="210"/>
      <c r="D207" s="202" t="s">
        <v>348</v>
      </c>
      <c r="E207" s="211" t="s">
        <v>1</v>
      </c>
      <c r="F207" s="212" t="s">
        <v>8438</v>
      </c>
      <c r="H207" s="211" t="s">
        <v>1</v>
      </c>
      <c r="I207" s="213"/>
      <c r="J207" s="213"/>
      <c r="M207" s="210"/>
      <c r="N207" s="214"/>
      <c r="O207" s="215"/>
      <c r="P207" s="215"/>
      <c r="Q207" s="215"/>
      <c r="R207" s="215"/>
      <c r="S207" s="215"/>
      <c r="T207" s="215"/>
      <c r="U207" s="215"/>
      <c r="V207" s="215"/>
      <c r="W207" s="215"/>
      <c r="X207" s="216"/>
      <c r="AT207" s="211" t="s">
        <v>348</v>
      </c>
      <c r="AU207" s="211" t="s">
        <v>178</v>
      </c>
      <c r="AV207" s="14" t="s">
        <v>90</v>
      </c>
      <c r="AW207" s="14" t="s">
        <v>4</v>
      </c>
      <c r="AX207" s="14" t="s">
        <v>83</v>
      </c>
      <c r="AY207" s="211" t="s">
        <v>329</v>
      </c>
    </row>
    <row r="208" spans="1:65" s="14" customFormat="1" ht="11.25">
      <c r="B208" s="210"/>
      <c r="D208" s="202" t="s">
        <v>348</v>
      </c>
      <c r="E208" s="211" t="s">
        <v>1</v>
      </c>
      <c r="F208" s="212" t="s">
        <v>8439</v>
      </c>
      <c r="H208" s="211" t="s">
        <v>1</v>
      </c>
      <c r="I208" s="213"/>
      <c r="J208" s="213"/>
      <c r="M208" s="210"/>
      <c r="N208" s="214"/>
      <c r="O208" s="215"/>
      <c r="P208" s="215"/>
      <c r="Q208" s="215"/>
      <c r="R208" s="215"/>
      <c r="S208" s="215"/>
      <c r="T208" s="215"/>
      <c r="U208" s="215"/>
      <c r="V208" s="215"/>
      <c r="W208" s="215"/>
      <c r="X208" s="216"/>
      <c r="AT208" s="211" t="s">
        <v>348</v>
      </c>
      <c r="AU208" s="211" t="s">
        <v>178</v>
      </c>
      <c r="AV208" s="14" t="s">
        <v>90</v>
      </c>
      <c r="AW208" s="14" t="s">
        <v>4</v>
      </c>
      <c r="AX208" s="14" t="s">
        <v>83</v>
      </c>
      <c r="AY208" s="211" t="s">
        <v>329</v>
      </c>
    </row>
    <row r="209" spans="1:65" s="12" customFormat="1" ht="20.85" customHeight="1">
      <c r="B209" s="173"/>
      <c r="D209" s="174" t="s">
        <v>82</v>
      </c>
      <c r="E209" s="185" t="s">
        <v>8440</v>
      </c>
      <c r="F209" s="185" t="s">
        <v>8440</v>
      </c>
      <c r="I209" s="176"/>
      <c r="J209" s="176"/>
      <c r="K209" s="186">
        <f>BK209</f>
        <v>0</v>
      </c>
      <c r="M209" s="173"/>
      <c r="N209" s="178"/>
      <c r="O209" s="179"/>
      <c r="P209" s="179"/>
      <c r="Q209" s="180">
        <f>Q210</f>
        <v>0</v>
      </c>
      <c r="R209" s="180">
        <f>R210</f>
        <v>0</v>
      </c>
      <c r="S209" s="179"/>
      <c r="T209" s="181">
        <f>T210</f>
        <v>0</v>
      </c>
      <c r="U209" s="179"/>
      <c r="V209" s="181">
        <f>V210</f>
        <v>0</v>
      </c>
      <c r="W209" s="179"/>
      <c r="X209" s="182">
        <f>X210</f>
        <v>0</v>
      </c>
      <c r="AR209" s="174" t="s">
        <v>90</v>
      </c>
      <c r="AT209" s="183" t="s">
        <v>82</v>
      </c>
      <c r="AU209" s="183" t="s">
        <v>96</v>
      </c>
      <c r="AY209" s="174" t="s">
        <v>329</v>
      </c>
      <c r="BK209" s="184">
        <f>BK210</f>
        <v>0</v>
      </c>
    </row>
    <row r="210" spans="1:65" s="2" customFormat="1" ht="24.2" customHeight="1">
      <c r="A210" s="37"/>
      <c r="B210" s="153"/>
      <c r="C210" s="233" t="s">
        <v>394</v>
      </c>
      <c r="D210" s="233" t="s">
        <v>483</v>
      </c>
      <c r="E210" s="234" t="s">
        <v>8441</v>
      </c>
      <c r="F210" s="235" t="s">
        <v>8442</v>
      </c>
      <c r="G210" s="236" t="s">
        <v>334</v>
      </c>
      <c r="H210" s="237">
        <v>82.5</v>
      </c>
      <c r="I210" s="238"/>
      <c r="J210" s="239"/>
      <c r="K210" s="237">
        <f>ROUND(P210*H210,3)</f>
        <v>0</v>
      </c>
      <c r="L210" s="239"/>
      <c r="M210" s="240"/>
      <c r="N210" s="241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</v>
      </c>
      <c r="V210" s="197">
        <f>U210*H210</f>
        <v>0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364</v>
      </c>
      <c r="AT210" s="199" t="s">
        <v>483</v>
      </c>
      <c r="AU210" s="199" t="s">
        <v>178</v>
      </c>
      <c r="AY210" s="19" t="s">
        <v>329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335</v>
      </c>
      <c r="BM210" s="199" t="s">
        <v>522</v>
      </c>
    </row>
    <row r="211" spans="1:65" s="12" customFormat="1" ht="20.85" customHeight="1">
      <c r="B211" s="173"/>
      <c r="D211" s="174" t="s">
        <v>82</v>
      </c>
      <c r="E211" s="185" t="s">
        <v>8443</v>
      </c>
      <c r="F211" s="185" t="s">
        <v>8443</v>
      </c>
      <c r="I211" s="176"/>
      <c r="J211" s="176"/>
      <c r="K211" s="186">
        <f>BK211</f>
        <v>0</v>
      </c>
      <c r="M211" s="173"/>
      <c r="N211" s="178"/>
      <c r="O211" s="179"/>
      <c r="P211" s="179"/>
      <c r="Q211" s="180">
        <f>SUM(Q212:Q230)</f>
        <v>0</v>
      </c>
      <c r="R211" s="180">
        <f>SUM(R212:R230)</f>
        <v>0</v>
      </c>
      <c r="S211" s="179"/>
      <c r="T211" s="181">
        <f>SUM(T212:T230)</f>
        <v>0</v>
      </c>
      <c r="U211" s="179"/>
      <c r="V211" s="181">
        <f>SUM(V212:V230)</f>
        <v>0</v>
      </c>
      <c r="W211" s="179"/>
      <c r="X211" s="182">
        <f>SUM(X212:X230)</f>
        <v>0</v>
      </c>
      <c r="AR211" s="174" t="s">
        <v>90</v>
      </c>
      <c r="AT211" s="183" t="s">
        <v>82</v>
      </c>
      <c r="AU211" s="183" t="s">
        <v>96</v>
      </c>
      <c r="AY211" s="174" t="s">
        <v>329</v>
      </c>
      <c r="BK211" s="184">
        <f>SUM(BK212:BK230)</f>
        <v>0</v>
      </c>
    </row>
    <row r="212" spans="1:65" s="2" customFormat="1" ht="16.5" customHeight="1">
      <c r="A212" s="37"/>
      <c r="B212" s="153"/>
      <c r="C212" s="233" t="s">
        <v>399</v>
      </c>
      <c r="D212" s="233" t="s">
        <v>483</v>
      </c>
      <c r="E212" s="234" t="s">
        <v>8444</v>
      </c>
      <c r="F212" s="235" t="s">
        <v>8445</v>
      </c>
      <c r="G212" s="236" t="s">
        <v>646</v>
      </c>
      <c r="H212" s="237">
        <v>3</v>
      </c>
      <c r="I212" s="238"/>
      <c r="J212" s="239"/>
      <c r="K212" s="237">
        <f>ROUND(P212*H212,3)</f>
        <v>0</v>
      </c>
      <c r="L212" s="239"/>
      <c r="M212" s="240"/>
      <c r="N212" s="241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364</v>
      </c>
      <c r="AT212" s="199" t="s">
        <v>483</v>
      </c>
      <c r="AU212" s="199" t="s">
        <v>178</v>
      </c>
      <c r="AY212" s="19" t="s">
        <v>329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335</v>
      </c>
      <c r="BM212" s="199" t="s">
        <v>618</v>
      </c>
    </row>
    <row r="213" spans="1:65" s="2" customFormat="1" ht="16.5" customHeight="1">
      <c r="A213" s="37"/>
      <c r="B213" s="153"/>
      <c r="C213" s="233" t="s">
        <v>454</v>
      </c>
      <c r="D213" s="233" t="s">
        <v>483</v>
      </c>
      <c r="E213" s="234" t="s">
        <v>8446</v>
      </c>
      <c r="F213" s="235" t="s">
        <v>8447</v>
      </c>
      <c r="G213" s="236" t="s">
        <v>646</v>
      </c>
      <c r="H213" s="237">
        <v>4</v>
      </c>
      <c r="I213" s="238"/>
      <c r="J213" s="239"/>
      <c r="K213" s="237">
        <f>ROUND(P213*H213,3)</f>
        <v>0</v>
      </c>
      <c r="L213" s="239"/>
      <c r="M213" s="240"/>
      <c r="N213" s="241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364</v>
      </c>
      <c r="AT213" s="199" t="s">
        <v>483</v>
      </c>
      <c r="AU213" s="199" t="s">
        <v>178</v>
      </c>
      <c r="AY213" s="19" t="s">
        <v>329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335</v>
      </c>
      <c r="BM213" s="199" t="s">
        <v>633</v>
      </c>
    </row>
    <row r="214" spans="1:65" s="2" customFormat="1" ht="44.25" customHeight="1">
      <c r="A214" s="37"/>
      <c r="B214" s="153"/>
      <c r="C214" s="233" t="s">
        <v>459</v>
      </c>
      <c r="D214" s="233" t="s">
        <v>483</v>
      </c>
      <c r="E214" s="234" t="s">
        <v>8448</v>
      </c>
      <c r="F214" s="235" t="s">
        <v>8449</v>
      </c>
      <c r="G214" s="236" t="s">
        <v>646</v>
      </c>
      <c r="H214" s="237">
        <v>1</v>
      </c>
      <c r="I214" s="238"/>
      <c r="J214" s="239"/>
      <c r="K214" s="237">
        <f>ROUND(P214*H214,3)</f>
        <v>0</v>
      </c>
      <c r="L214" s="239"/>
      <c r="M214" s="240"/>
      <c r="N214" s="241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364</v>
      </c>
      <c r="AT214" s="199" t="s">
        <v>483</v>
      </c>
      <c r="AU214" s="199" t="s">
        <v>178</v>
      </c>
      <c r="AY214" s="19" t="s">
        <v>329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335</v>
      </c>
      <c r="BM214" s="199" t="s">
        <v>643</v>
      </c>
    </row>
    <row r="215" spans="1:65" s="13" customFormat="1" ht="11.25">
      <c r="B215" s="201"/>
      <c r="D215" s="202" t="s">
        <v>348</v>
      </c>
      <c r="E215" s="203" t="s">
        <v>1</v>
      </c>
      <c r="F215" s="204" t="s">
        <v>90</v>
      </c>
      <c r="H215" s="205">
        <v>1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348</v>
      </c>
      <c r="AU215" s="203" t="s">
        <v>178</v>
      </c>
      <c r="AV215" s="13" t="s">
        <v>96</v>
      </c>
      <c r="AW215" s="13" t="s">
        <v>4</v>
      </c>
      <c r="AX215" s="13" t="s">
        <v>90</v>
      </c>
      <c r="AY215" s="203" t="s">
        <v>329</v>
      </c>
    </row>
    <row r="216" spans="1:65" s="14" customFormat="1" ht="11.25">
      <c r="B216" s="210"/>
      <c r="D216" s="202" t="s">
        <v>348</v>
      </c>
      <c r="E216" s="211" t="s">
        <v>1</v>
      </c>
      <c r="F216" s="212" t="s">
        <v>8426</v>
      </c>
      <c r="H216" s="211" t="s">
        <v>1</v>
      </c>
      <c r="I216" s="213"/>
      <c r="J216" s="213"/>
      <c r="M216" s="210"/>
      <c r="N216" s="214"/>
      <c r="O216" s="215"/>
      <c r="P216" s="215"/>
      <c r="Q216" s="215"/>
      <c r="R216" s="215"/>
      <c r="S216" s="215"/>
      <c r="T216" s="215"/>
      <c r="U216" s="215"/>
      <c r="V216" s="215"/>
      <c r="W216" s="215"/>
      <c r="X216" s="216"/>
      <c r="AT216" s="211" t="s">
        <v>348</v>
      </c>
      <c r="AU216" s="211" t="s">
        <v>178</v>
      </c>
      <c r="AV216" s="14" t="s">
        <v>90</v>
      </c>
      <c r="AW216" s="14" t="s">
        <v>4</v>
      </c>
      <c r="AX216" s="14" t="s">
        <v>83</v>
      </c>
      <c r="AY216" s="211" t="s">
        <v>329</v>
      </c>
    </row>
    <row r="217" spans="1:65" s="14" customFormat="1" ht="11.25">
      <c r="B217" s="210"/>
      <c r="D217" s="202" t="s">
        <v>348</v>
      </c>
      <c r="E217" s="211" t="s">
        <v>1</v>
      </c>
      <c r="F217" s="212" t="s">
        <v>8450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348</v>
      </c>
      <c r="AU217" s="211" t="s">
        <v>178</v>
      </c>
      <c r="AV217" s="14" t="s">
        <v>90</v>
      </c>
      <c r="AW217" s="14" t="s">
        <v>4</v>
      </c>
      <c r="AX217" s="14" t="s">
        <v>83</v>
      </c>
      <c r="AY217" s="211" t="s">
        <v>329</v>
      </c>
    </row>
    <row r="218" spans="1:65" s="14" customFormat="1" ht="11.25">
      <c r="B218" s="210"/>
      <c r="D218" s="202" t="s">
        <v>348</v>
      </c>
      <c r="E218" s="211" t="s">
        <v>1</v>
      </c>
      <c r="F218" s="212" t="s">
        <v>8428</v>
      </c>
      <c r="H218" s="211" t="s">
        <v>1</v>
      </c>
      <c r="I218" s="213"/>
      <c r="J218" s="213"/>
      <c r="M218" s="210"/>
      <c r="N218" s="214"/>
      <c r="O218" s="215"/>
      <c r="P218" s="215"/>
      <c r="Q218" s="215"/>
      <c r="R218" s="215"/>
      <c r="S218" s="215"/>
      <c r="T218" s="215"/>
      <c r="U218" s="215"/>
      <c r="V218" s="215"/>
      <c r="W218" s="215"/>
      <c r="X218" s="216"/>
      <c r="AT218" s="211" t="s">
        <v>348</v>
      </c>
      <c r="AU218" s="211" t="s">
        <v>178</v>
      </c>
      <c r="AV218" s="14" t="s">
        <v>90</v>
      </c>
      <c r="AW218" s="14" t="s">
        <v>4</v>
      </c>
      <c r="AX218" s="14" t="s">
        <v>83</v>
      </c>
      <c r="AY218" s="211" t="s">
        <v>329</v>
      </c>
    </row>
    <row r="219" spans="1:65" s="14" customFormat="1" ht="11.25">
      <c r="B219" s="210"/>
      <c r="D219" s="202" t="s">
        <v>348</v>
      </c>
      <c r="E219" s="211" t="s">
        <v>1</v>
      </c>
      <c r="F219" s="212" t="s">
        <v>8429</v>
      </c>
      <c r="H219" s="211" t="s">
        <v>1</v>
      </c>
      <c r="I219" s="213"/>
      <c r="J219" s="213"/>
      <c r="M219" s="210"/>
      <c r="N219" s="214"/>
      <c r="O219" s="215"/>
      <c r="P219" s="215"/>
      <c r="Q219" s="215"/>
      <c r="R219" s="215"/>
      <c r="S219" s="215"/>
      <c r="T219" s="215"/>
      <c r="U219" s="215"/>
      <c r="V219" s="215"/>
      <c r="W219" s="215"/>
      <c r="X219" s="216"/>
      <c r="AT219" s="211" t="s">
        <v>348</v>
      </c>
      <c r="AU219" s="211" t="s">
        <v>178</v>
      </c>
      <c r="AV219" s="14" t="s">
        <v>90</v>
      </c>
      <c r="AW219" s="14" t="s">
        <v>4</v>
      </c>
      <c r="AX219" s="14" t="s">
        <v>83</v>
      </c>
      <c r="AY219" s="211" t="s">
        <v>329</v>
      </c>
    </row>
    <row r="220" spans="1:65" s="14" customFormat="1" ht="22.5">
      <c r="B220" s="210"/>
      <c r="D220" s="202" t="s">
        <v>348</v>
      </c>
      <c r="E220" s="211" t="s">
        <v>1</v>
      </c>
      <c r="F220" s="212" t="s">
        <v>8451</v>
      </c>
      <c r="H220" s="211" t="s">
        <v>1</v>
      </c>
      <c r="I220" s="213"/>
      <c r="J220" s="213"/>
      <c r="M220" s="210"/>
      <c r="N220" s="214"/>
      <c r="O220" s="215"/>
      <c r="P220" s="215"/>
      <c r="Q220" s="215"/>
      <c r="R220" s="215"/>
      <c r="S220" s="215"/>
      <c r="T220" s="215"/>
      <c r="U220" s="215"/>
      <c r="V220" s="215"/>
      <c r="W220" s="215"/>
      <c r="X220" s="216"/>
      <c r="AT220" s="211" t="s">
        <v>348</v>
      </c>
      <c r="AU220" s="211" t="s">
        <v>178</v>
      </c>
      <c r="AV220" s="14" t="s">
        <v>90</v>
      </c>
      <c r="AW220" s="14" t="s">
        <v>4</v>
      </c>
      <c r="AX220" s="14" t="s">
        <v>83</v>
      </c>
      <c r="AY220" s="211" t="s">
        <v>329</v>
      </c>
    </row>
    <row r="221" spans="1:65" s="14" customFormat="1" ht="22.5">
      <c r="B221" s="210"/>
      <c r="D221" s="202" t="s">
        <v>348</v>
      </c>
      <c r="E221" s="211" t="s">
        <v>1</v>
      </c>
      <c r="F221" s="212" t="s">
        <v>8431</v>
      </c>
      <c r="H221" s="211" t="s">
        <v>1</v>
      </c>
      <c r="I221" s="213"/>
      <c r="J221" s="213"/>
      <c r="M221" s="210"/>
      <c r="N221" s="214"/>
      <c r="O221" s="215"/>
      <c r="P221" s="215"/>
      <c r="Q221" s="215"/>
      <c r="R221" s="215"/>
      <c r="S221" s="215"/>
      <c r="T221" s="215"/>
      <c r="U221" s="215"/>
      <c r="V221" s="215"/>
      <c r="W221" s="215"/>
      <c r="X221" s="216"/>
      <c r="AT221" s="211" t="s">
        <v>348</v>
      </c>
      <c r="AU221" s="211" t="s">
        <v>178</v>
      </c>
      <c r="AV221" s="14" t="s">
        <v>90</v>
      </c>
      <c r="AW221" s="14" t="s">
        <v>4</v>
      </c>
      <c r="AX221" s="14" t="s">
        <v>83</v>
      </c>
      <c r="AY221" s="211" t="s">
        <v>329</v>
      </c>
    </row>
    <row r="222" spans="1:65" s="14" customFormat="1" ht="11.25">
      <c r="B222" s="210"/>
      <c r="D222" s="202" t="s">
        <v>348</v>
      </c>
      <c r="E222" s="211" t="s">
        <v>1</v>
      </c>
      <c r="F222" s="212" t="s">
        <v>8432</v>
      </c>
      <c r="H222" s="211" t="s">
        <v>1</v>
      </c>
      <c r="I222" s="213"/>
      <c r="J222" s="213"/>
      <c r="M222" s="210"/>
      <c r="N222" s="214"/>
      <c r="O222" s="215"/>
      <c r="P222" s="215"/>
      <c r="Q222" s="215"/>
      <c r="R222" s="215"/>
      <c r="S222" s="215"/>
      <c r="T222" s="215"/>
      <c r="U222" s="215"/>
      <c r="V222" s="215"/>
      <c r="W222" s="215"/>
      <c r="X222" s="216"/>
      <c r="AT222" s="211" t="s">
        <v>348</v>
      </c>
      <c r="AU222" s="211" t="s">
        <v>178</v>
      </c>
      <c r="AV222" s="14" t="s">
        <v>90</v>
      </c>
      <c r="AW222" s="14" t="s">
        <v>4</v>
      </c>
      <c r="AX222" s="14" t="s">
        <v>83</v>
      </c>
      <c r="AY222" s="211" t="s">
        <v>329</v>
      </c>
    </row>
    <row r="223" spans="1:65" s="2" customFormat="1" ht="24.2" customHeight="1">
      <c r="A223" s="37"/>
      <c r="B223" s="153"/>
      <c r="C223" s="233" t="s">
        <v>464</v>
      </c>
      <c r="D223" s="233" t="s">
        <v>483</v>
      </c>
      <c r="E223" s="234" t="s">
        <v>8452</v>
      </c>
      <c r="F223" s="235" t="s">
        <v>8453</v>
      </c>
      <c r="G223" s="236" t="s">
        <v>646</v>
      </c>
      <c r="H223" s="237">
        <v>1</v>
      </c>
      <c r="I223" s="238"/>
      <c r="J223" s="239"/>
      <c r="K223" s="237">
        <f>ROUND(P223*H223,3)</f>
        <v>0</v>
      </c>
      <c r="L223" s="239"/>
      <c r="M223" s="240"/>
      <c r="N223" s="241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0</v>
      </c>
      <c r="V223" s="197">
        <f>U223*H223</f>
        <v>0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364</v>
      </c>
      <c r="AT223" s="199" t="s">
        <v>483</v>
      </c>
      <c r="AU223" s="199" t="s">
        <v>178</v>
      </c>
      <c r="AY223" s="19" t="s">
        <v>329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335</v>
      </c>
      <c r="BM223" s="199" t="s">
        <v>652</v>
      </c>
    </row>
    <row r="224" spans="1:65" s="13" customFormat="1" ht="11.25">
      <c r="B224" s="201"/>
      <c r="D224" s="202" t="s">
        <v>348</v>
      </c>
      <c r="E224" s="203" t="s">
        <v>1</v>
      </c>
      <c r="F224" s="204" t="s">
        <v>90</v>
      </c>
      <c r="H224" s="205">
        <v>1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348</v>
      </c>
      <c r="AU224" s="203" t="s">
        <v>178</v>
      </c>
      <c r="AV224" s="13" t="s">
        <v>96</v>
      </c>
      <c r="AW224" s="13" t="s">
        <v>4</v>
      </c>
      <c r="AX224" s="13" t="s">
        <v>90</v>
      </c>
      <c r="AY224" s="203" t="s">
        <v>329</v>
      </c>
    </row>
    <row r="225" spans="1:65" s="14" customFormat="1" ht="11.25">
      <c r="B225" s="210"/>
      <c r="D225" s="202" t="s">
        <v>348</v>
      </c>
      <c r="E225" s="211" t="s">
        <v>1</v>
      </c>
      <c r="F225" s="212" t="s">
        <v>8382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348</v>
      </c>
      <c r="AU225" s="211" t="s">
        <v>178</v>
      </c>
      <c r="AV225" s="14" t="s">
        <v>90</v>
      </c>
      <c r="AW225" s="14" t="s">
        <v>4</v>
      </c>
      <c r="AX225" s="14" t="s">
        <v>83</v>
      </c>
      <c r="AY225" s="211" t="s">
        <v>329</v>
      </c>
    </row>
    <row r="226" spans="1:65" s="14" customFormat="1" ht="22.5">
      <c r="B226" s="210"/>
      <c r="D226" s="202" t="s">
        <v>348</v>
      </c>
      <c r="E226" s="211" t="s">
        <v>1</v>
      </c>
      <c r="F226" s="212" t="s">
        <v>8454</v>
      </c>
      <c r="H226" s="211" t="s">
        <v>1</v>
      </c>
      <c r="I226" s="213"/>
      <c r="J226" s="213"/>
      <c r="M226" s="210"/>
      <c r="N226" s="214"/>
      <c r="O226" s="215"/>
      <c r="P226" s="215"/>
      <c r="Q226" s="215"/>
      <c r="R226" s="215"/>
      <c r="S226" s="215"/>
      <c r="T226" s="215"/>
      <c r="U226" s="215"/>
      <c r="V226" s="215"/>
      <c r="W226" s="215"/>
      <c r="X226" s="216"/>
      <c r="AT226" s="211" t="s">
        <v>348</v>
      </c>
      <c r="AU226" s="211" t="s">
        <v>178</v>
      </c>
      <c r="AV226" s="14" t="s">
        <v>90</v>
      </c>
      <c r="AW226" s="14" t="s">
        <v>4</v>
      </c>
      <c r="AX226" s="14" t="s">
        <v>83</v>
      </c>
      <c r="AY226" s="211" t="s">
        <v>329</v>
      </c>
    </row>
    <row r="227" spans="1:65" s="14" customFormat="1" ht="11.25">
      <c r="B227" s="210"/>
      <c r="D227" s="202" t="s">
        <v>348</v>
      </c>
      <c r="E227" s="211" t="s">
        <v>1</v>
      </c>
      <c r="F227" s="212" t="s">
        <v>8455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348</v>
      </c>
      <c r="AU227" s="211" t="s">
        <v>178</v>
      </c>
      <c r="AV227" s="14" t="s">
        <v>90</v>
      </c>
      <c r="AW227" s="14" t="s">
        <v>4</v>
      </c>
      <c r="AX227" s="14" t="s">
        <v>83</v>
      </c>
      <c r="AY227" s="211" t="s">
        <v>329</v>
      </c>
    </row>
    <row r="228" spans="1:65" s="14" customFormat="1" ht="11.25">
      <c r="B228" s="210"/>
      <c r="D228" s="202" t="s">
        <v>348</v>
      </c>
      <c r="E228" s="211" t="s">
        <v>1</v>
      </c>
      <c r="F228" s="212" t="s">
        <v>8456</v>
      </c>
      <c r="H228" s="211" t="s">
        <v>1</v>
      </c>
      <c r="I228" s="213"/>
      <c r="J228" s="213"/>
      <c r="M228" s="210"/>
      <c r="N228" s="214"/>
      <c r="O228" s="215"/>
      <c r="P228" s="215"/>
      <c r="Q228" s="215"/>
      <c r="R228" s="215"/>
      <c r="S228" s="215"/>
      <c r="T228" s="215"/>
      <c r="U228" s="215"/>
      <c r="V228" s="215"/>
      <c r="W228" s="215"/>
      <c r="X228" s="216"/>
      <c r="AT228" s="211" t="s">
        <v>348</v>
      </c>
      <c r="AU228" s="211" t="s">
        <v>178</v>
      </c>
      <c r="AV228" s="14" t="s">
        <v>90</v>
      </c>
      <c r="AW228" s="14" t="s">
        <v>4</v>
      </c>
      <c r="AX228" s="14" t="s">
        <v>83</v>
      </c>
      <c r="AY228" s="211" t="s">
        <v>329</v>
      </c>
    </row>
    <row r="229" spans="1:65" s="14" customFormat="1" ht="11.25">
      <c r="B229" s="210"/>
      <c r="D229" s="202" t="s">
        <v>348</v>
      </c>
      <c r="E229" s="211" t="s">
        <v>1</v>
      </c>
      <c r="F229" s="212" t="s">
        <v>8457</v>
      </c>
      <c r="H229" s="211" t="s">
        <v>1</v>
      </c>
      <c r="I229" s="213"/>
      <c r="J229" s="213"/>
      <c r="M229" s="210"/>
      <c r="N229" s="214"/>
      <c r="O229" s="215"/>
      <c r="P229" s="215"/>
      <c r="Q229" s="215"/>
      <c r="R229" s="215"/>
      <c r="S229" s="215"/>
      <c r="T229" s="215"/>
      <c r="U229" s="215"/>
      <c r="V229" s="215"/>
      <c r="W229" s="215"/>
      <c r="X229" s="216"/>
      <c r="AT229" s="211" t="s">
        <v>348</v>
      </c>
      <c r="AU229" s="211" t="s">
        <v>178</v>
      </c>
      <c r="AV229" s="14" t="s">
        <v>90</v>
      </c>
      <c r="AW229" s="14" t="s">
        <v>4</v>
      </c>
      <c r="AX229" s="14" t="s">
        <v>83</v>
      </c>
      <c r="AY229" s="211" t="s">
        <v>329</v>
      </c>
    </row>
    <row r="230" spans="1:65" s="14" customFormat="1" ht="11.25">
      <c r="B230" s="210"/>
      <c r="D230" s="202" t="s">
        <v>348</v>
      </c>
      <c r="E230" s="211" t="s">
        <v>1</v>
      </c>
      <c r="F230" s="212" t="s">
        <v>8458</v>
      </c>
      <c r="H230" s="211" t="s">
        <v>1</v>
      </c>
      <c r="I230" s="213"/>
      <c r="J230" s="213"/>
      <c r="M230" s="210"/>
      <c r="N230" s="214"/>
      <c r="O230" s="215"/>
      <c r="P230" s="215"/>
      <c r="Q230" s="215"/>
      <c r="R230" s="215"/>
      <c r="S230" s="215"/>
      <c r="T230" s="215"/>
      <c r="U230" s="215"/>
      <c r="V230" s="215"/>
      <c r="W230" s="215"/>
      <c r="X230" s="216"/>
      <c r="AT230" s="211" t="s">
        <v>348</v>
      </c>
      <c r="AU230" s="211" t="s">
        <v>178</v>
      </c>
      <c r="AV230" s="14" t="s">
        <v>90</v>
      </c>
      <c r="AW230" s="14" t="s">
        <v>4</v>
      </c>
      <c r="AX230" s="14" t="s">
        <v>83</v>
      </c>
      <c r="AY230" s="211" t="s">
        <v>329</v>
      </c>
    </row>
    <row r="231" spans="1:65" s="12" customFormat="1" ht="20.85" customHeight="1">
      <c r="B231" s="173"/>
      <c r="D231" s="174" t="s">
        <v>82</v>
      </c>
      <c r="E231" s="185" t="s">
        <v>8459</v>
      </c>
      <c r="F231" s="185" t="s">
        <v>8459</v>
      </c>
      <c r="I231" s="176"/>
      <c r="J231" s="176"/>
      <c r="K231" s="186">
        <f>BK231</f>
        <v>0</v>
      </c>
      <c r="M231" s="173"/>
      <c r="N231" s="178"/>
      <c r="O231" s="179"/>
      <c r="P231" s="179"/>
      <c r="Q231" s="180">
        <f>SUM(Q232:Q237)</f>
        <v>0</v>
      </c>
      <c r="R231" s="180">
        <f>SUM(R232:R237)</f>
        <v>0</v>
      </c>
      <c r="S231" s="179"/>
      <c r="T231" s="181">
        <f>SUM(T232:T237)</f>
        <v>0</v>
      </c>
      <c r="U231" s="179"/>
      <c r="V231" s="181">
        <f>SUM(V232:V237)</f>
        <v>0</v>
      </c>
      <c r="W231" s="179"/>
      <c r="X231" s="182">
        <f>SUM(X232:X237)</f>
        <v>0</v>
      </c>
      <c r="AR231" s="174" t="s">
        <v>90</v>
      </c>
      <c r="AT231" s="183" t="s">
        <v>82</v>
      </c>
      <c r="AU231" s="183" t="s">
        <v>96</v>
      </c>
      <c r="AY231" s="174" t="s">
        <v>329</v>
      </c>
      <c r="BK231" s="184">
        <f>SUM(BK232:BK237)</f>
        <v>0</v>
      </c>
    </row>
    <row r="232" spans="1:65" s="2" customFormat="1" ht="16.5" customHeight="1">
      <c r="A232" s="37"/>
      <c r="B232" s="153"/>
      <c r="C232" s="233" t="s">
        <v>468</v>
      </c>
      <c r="D232" s="233" t="s">
        <v>483</v>
      </c>
      <c r="E232" s="234" t="s">
        <v>8460</v>
      </c>
      <c r="F232" s="235" t="s">
        <v>8461</v>
      </c>
      <c r="G232" s="236" t="s">
        <v>342</v>
      </c>
      <c r="H232" s="237">
        <v>90</v>
      </c>
      <c r="I232" s="238"/>
      <c r="J232" s="239"/>
      <c r="K232" s="237">
        <f t="shared" ref="K232:K237" si="6">ROUND(P232*H232,3)</f>
        <v>0</v>
      </c>
      <c r="L232" s="239"/>
      <c r="M232" s="240"/>
      <c r="N232" s="241" t="s">
        <v>1</v>
      </c>
      <c r="O232" s="195" t="s">
        <v>47</v>
      </c>
      <c r="P232" s="196">
        <f t="shared" ref="P232:P237" si="7">I232+J232</f>
        <v>0</v>
      </c>
      <c r="Q232" s="196">
        <f t="shared" ref="Q232:Q237" si="8">ROUND(I232*H232,3)</f>
        <v>0</v>
      </c>
      <c r="R232" s="196">
        <f t="shared" ref="R232:R237" si="9">ROUND(J232*H232,3)</f>
        <v>0</v>
      </c>
      <c r="S232" s="66"/>
      <c r="T232" s="197">
        <f t="shared" ref="T232:T237" si="10">S232*H232</f>
        <v>0</v>
      </c>
      <c r="U232" s="197">
        <v>0</v>
      </c>
      <c r="V232" s="197">
        <f t="shared" ref="V232:V237" si="11">U232*H232</f>
        <v>0</v>
      </c>
      <c r="W232" s="197">
        <v>0</v>
      </c>
      <c r="X232" s="198">
        <f t="shared" ref="X232:X237" si="12">W232*H232</f>
        <v>0</v>
      </c>
      <c r="Y232" s="37"/>
      <c r="Z232" s="37"/>
      <c r="AA232" s="37"/>
      <c r="AB232" s="37"/>
      <c r="AC232" s="37"/>
      <c r="AD232" s="37"/>
      <c r="AE232" s="37"/>
      <c r="AR232" s="199" t="s">
        <v>364</v>
      </c>
      <c r="AT232" s="199" t="s">
        <v>483</v>
      </c>
      <c r="AU232" s="199" t="s">
        <v>178</v>
      </c>
      <c r="AY232" s="19" t="s">
        <v>329</v>
      </c>
      <c r="BE232" s="115">
        <f t="shared" ref="BE232:BE237" si="13">IF(O232="základná",K232,0)</f>
        <v>0</v>
      </c>
      <c r="BF232" s="115">
        <f t="shared" ref="BF232:BF237" si="14">IF(O232="znížená",K232,0)</f>
        <v>0</v>
      </c>
      <c r="BG232" s="115">
        <f t="shared" ref="BG232:BG237" si="15">IF(O232="zákl. prenesená",K232,0)</f>
        <v>0</v>
      </c>
      <c r="BH232" s="115">
        <f t="shared" ref="BH232:BH237" si="16">IF(O232="zníž. prenesená",K232,0)</f>
        <v>0</v>
      </c>
      <c r="BI232" s="115">
        <f t="shared" ref="BI232:BI237" si="17">IF(O232="nulová",K232,0)</f>
        <v>0</v>
      </c>
      <c r="BJ232" s="19" t="s">
        <v>96</v>
      </c>
      <c r="BK232" s="200">
        <f t="shared" ref="BK232:BK237" si="18">ROUND(P232*H232,3)</f>
        <v>0</v>
      </c>
      <c r="BL232" s="19" t="s">
        <v>335</v>
      </c>
      <c r="BM232" s="199" t="s">
        <v>685</v>
      </c>
    </row>
    <row r="233" spans="1:65" s="2" customFormat="1" ht="16.5" customHeight="1">
      <c r="A233" s="37"/>
      <c r="B233" s="153"/>
      <c r="C233" s="233" t="s">
        <v>474</v>
      </c>
      <c r="D233" s="233" t="s">
        <v>483</v>
      </c>
      <c r="E233" s="234" t="s">
        <v>8462</v>
      </c>
      <c r="F233" s="235" t="s">
        <v>8463</v>
      </c>
      <c r="G233" s="236" t="s">
        <v>342</v>
      </c>
      <c r="H233" s="237">
        <v>12</v>
      </c>
      <c r="I233" s="238"/>
      <c r="J233" s="239"/>
      <c r="K233" s="237">
        <f t="shared" si="6"/>
        <v>0</v>
      </c>
      <c r="L233" s="239"/>
      <c r="M233" s="240"/>
      <c r="N233" s="241" t="s">
        <v>1</v>
      </c>
      <c r="O233" s="195" t="s">
        <v>47</v>
      </c>
      <c r="P233" s="196">
        <f t="shared" si="7"/>
        <v>0</v>
      </c>
      <c r="Q233" s="196">
        <f t="shared" si="8"/>
        <v>0</v>
      </c>
      <c r="R233" s="196">
        <f t="shared" si="9"/>
        <v>0</v>
      </c>
      <c r="S233" s="66"/>
      <c r="T233" s="197">
        <f t="shared" si="10"/>
        <v>0</v>
      </c>
      <c r="U233" s="197">
        <v>0</v>
      </c>
      <c r="V233" s="197">
        <f t="shared" si="11"/>
        <v>0</v>
      </c>
      <c r="W233" s="197">
        <v>0</v>
      </c>
      <c r="X233" s="198">
        <f t="shared" si="12"/>
        <v>0</v>
      </c>
      <c r="Y233" s="37"/>
      <c r="Z233" s="37"/>
      <c r="AA233" s="37"/>
      <c r="AB233" s="37"/>
      <c r="AC233" s="37"/>
      <c r="AD233" s="37"/>
      <c r="AE233" s="37"/>
      <c r="AR233" s="199" t="s">
        <v>364</v>
      </c>
      <c r="AT233" s="199" t="s">
        <v>483</v>
      </c>
      <c r="AU233" s="199" t="s">
        <v>178</v>
      </c>
      <c r="AY233" s="19" t="s">
        <v>329</v>
      </c>
      <c r="BE233" s="115">
        <f t="shared" si="13"/>
        <v>0</v>
      </c>
      <c r="BF233" s="115">
        <f t="shared" si="14"/>
        <v>0</v>
      </c>
      <c r="BG233" s="115">
        <f t="shared" si="15"/>
        <v>0</v>
      </c>
      <c r="BH233" s="115">
        <f t="shared" si="16"/>
        <v>0</v>
      </c>
      <c r="BI233" s="115">
        <f t="shared" si="17"/>
        <v>0</v>
      </c>
      <c r="BJ233" s="19" t="s">
        <v>96</v>
      </c>
      <c r="BK233" s="200">
        <f t="shared" si="18"/>
        <v>0</v>
      </c>
      <c r="BL233" s="19" t="s">
        <v>335</v>
      </c>
      <c r="BM233" s="199" t="s">
        <v>695</v>
      </c>
    </row>
    <row r="234" spans="1:65" s="2" customFormat="1" ht="16.5" customHeight="1">
      <c r="A234" s="37"/>
      <c r="B234" s="153"/>
      <c r="C234" s="233" t="s">
        <v>478</v>
      </c>
      <c r="D234" s="233" t="s">
        <v>483</v>
      </c>
      <c r="E234" s="234" t="s">
        <v>8464</v>
      </c>
      <c r="F234" s="235" t="s">
        <v>8465</v>
      </c>
      <c r="G234" s="236" t="s">
        <v>342</v>
      </c>
      <c r="H234" s="237">
        <v>24</v>
      </c>
      <c r="I234" s="238"/>
      <c r="J234" s="239"/>
      <c r="K234" s="237">
        <f t="shared" si="6"/>
        <v>0</v>
      </c>
      <c r="L234" s="239"/>
      <c r="M234" s="240"/>
      <c r="N234" s="241" t="s">
        <v>1</v>
      </c>
      <c r="O234" s="195" t="s">
        <v>47</v>
      </c>
      <c r="P234" s="196">
        <f t="shared" si="7"/>
        <v>0</v>
      </c>
      <c r="Q234" s="196">
        <f t="shared" si="8"/>
        <v>0</v>
      </c>
      <c r="R234" s="196">
        <f t="shared" si="9"/>
        <v>0</v>
      </c>
      <c r="S234" s="66"/>
      <c r="T234" s="197">
        <f t="shared" si="10"/>
        <v>0</v>
      </c>
      <c r="U234" s="197">
        <v>0</v>
      </c>
      <c r="V234" s="197">
        <f t="shared" si="11"/>
        <v>0</v>
      </c>
      <c r="W234" s="197">
        <v>0</v>
      </c>
      <c r="X234" s="198">
        <f t="shared" si="12"/>
        <v>0</v>
      </c>
      <c r="Y234" s="37"/>
      <c r="Z234" s="37"/>
      <c r="AA234" s="37"/>
      <c r="AB234" s="37"/>
      <c r="AC234" s="37"/>
      <c r="AD234" s="37"/>
      <c r="AE234" s="37"/>
      <c r="AR234" s="199" t="s">
        <v>364</v>
      </c>
      <c r="AT234" s="199" t="s">
        <v>483</v>
      </c>
      <c r="AU234" s="199" t="s">
        <v>178</v>
      </c>
      <c r="AY234" s="19" t="s">
        <v>329</v>
      </c>
      <c r="BE234" s="115">
        <f t="shared" si="13"/>
        <v>0</v>
      </c>
      <c r="BF234" s="115">
        <f t="shared" si="14"/>
        <v>0</v>
      </c>
      <c r="BG234" s="115">
        <f t="shared" si="15"/>
        <v>0</v>
      </c>
      <c r="BH234" s="115">
        <f t="shared" si="16"/>
        <v>0</v>
      </c>
      <c r="BI234" s="115">
        <f t="shared" si="17"/>
        <v>0</v>
      </c>
      <c r="BJ234" s="19" t="s">
        <v>96</v>
      </c>
      <c r="BK234" s="200">
        <f t="shared" si="18"/>
        <v>0</v>
      </c>
      <c r="BL234" s="19" t="s">
        <v>335</v>
      </c>
      <c r="BM234" s="199" t="s">
        <v>704</v>
      </c>
    </row>
    <row r="235" spans="1:65" s="2" customFormat="1" ht="16.5" customHeight="1">
      <c r="A235" s="37"/>
      <c r="B235" s="153"/>
      <c r="C235" s="233" t="s">
        <v>8</v>
      </c>
      <c r="D235" s="233" t="s">
        <v>483</v>
      </c>
      <c r="E235" s="234" t="s">
        <v>8466</v>
      </c>
      <c r="F235" s="235" t="s">
        <v>8467</v>
      </c>
      <c r="G235" s="236" t="s">
        <v>342</v>
      </c>
      <c r="H235" s="237">
        <v>12</v>
      </c>
      <c r="I235" s="238"/>
      <c r="J235" s="239"/>
      <c r="K235" s="237">
        <f t="shared" si="6"/>
        <v>0</v>
      </c>
      <c r="L235" s="239"/>
      <c r="M235" s="240"/>
      <c r="N235" s="241" t="s">
        <v>1</v>
      </c>
      <c r="O235" s="195" t="s">
        <v>47</v>
      </c>
      <c r="P235" s="196">
        <f t="shared" si="7"/>
        <v>0</v>
      </c>
      <c r="Q235" s="196">
        <f t="shared" si="8"/>
        <v>0</v>
      </c>
      <c r="R235" s="196">
        <f t="shared" si="9"/>
        <v>0</v>
      </c>
      <c r="S235" s="66"/>
      <c r="T235" s="197">
        <f t="shared" si="10"/>
        <v>0</v>
      </c>
      <c r="U235" s="197">
        <v>0</v>
      </c>
      <c r="V235" s="197">
        <f t="shared" si="11"/>
        <v>0</v>
      </c>
      <c r="W235" s="197">
        <v>0</v>
      </c>
      <c r="X235" s="198">
        <f t="shared" si="12"/>
        <v>0</v>
      </c>
      <c r="Y235" s="37"/>
      <c r="Z235" s="37"/>
      <c r="AA235" s="37"/>
      <c r="AB235" s="37"/>
      <c r="AC235" s="37"/>
      <c r="AD235" s="37"/>
      <c r="AE235" s="37"/>
      <c r="AR235" s="199" t="s">
        <v>364</v>
      </c>
      <c r="AT235" s="199" t="s">
        <v>483</v>
      </c>
      <c r="AU235" s="199" t="s">
        <v>178</v>
      </c>
      <c r="AY235" s="19" t="s">
        <v>329</v>
      </c>
      <c r="BE235" s="115">
        <f t="shared" si="13"/>
        <v>0</v>
      </c>
      <c r="BF235" s="115">
        <f t="shared" si="14"/>
        <v>0</v>
      </c>
      <c r="BG235" s="115">
        <f t="shared" si="15"/>
        <v>0</v>
      </c>
      <c r="BH235" s="115">
        <f t="shared" si="16"/>
        <v>0</v>
      </c>
      <c r="BI235" s="115">
        <f t="shared" si="17"/>
        <v>0</v>
      </c>
      <c r="BJ235" s="19" t="s">
        <v>96</v>
      </c>
      <c r="BK235" s="200">
        <f t="shared" si="18"/>
        <v>0</v>
      </c>
      <c r="BL235" s="19" t="s">
        <v>335</v>
      </c>
      <c r="BM235" s="199" t="s">
        <v>722</v>
      </c>
    </row>
    <row r="236" spans="1:65" s="2" customFormat="1" ht="16.5" customHeight="1">
      <c r="A236" s="37"/>
      <c r="B236" s="153"/>
      <c r="C236" s="233" t="s">
        <v>489</v>
      </c>
      <c r="D236" s="233" t="s">
        <v>483</v>
      </c>
      <c r="E236" s="234" t="s">
        <v>8468</v>
      </c>
      <c r="F236" s="235" t="s">
        <v>8469</v>
      </c>
      <c r="G236" s="236" t="s">
        <v>342</v>
      </c>
      <c r="H236" s="237">
        <v>36</v>
      </c>
      <c r="I236" s="238"/>
      <c r="J236" s="239"/>
      <c r="K236" s="237">
        <f t="shared" si="6"/>
        <v>0</v>
      </c>
      <c r="L236" s="239"/>
      <c r="M236" s="240"/>
      <c r="N236" s="241" t="s">
        <v>1</v>
      </c>
      <c r="O236" s="195" t="s">
        <v>47</v>
      </c>
      <c r="P236" s="196">
        <f t="shared" si="7"/>
        <v>0</v>
      </c>
      <c r="Q236" s="196">
        <f t="shared" si="8"/>
        <v>0</v>
      </c>
      <c r="R236" s="196">
        <f t="shared" si="9"/>
        <v>0</v>
      </c>
      <c r="S236" s="66"/>
      <c r="T236" s="197">
        <f t="shared" si="10"/>
        <v>0</v>
      </c>
      <c r="U236" s="197">
        <v>0</v>
      </c>
      <c r="V236" s="197">
        <f t="shared" si="11"/>
        <v>0</v>
      </c>
      <c r="W236" s="197">
        <v>0</v>
      </c>
      <c r="X236" s="198">
        <f t="shared" si="12"/>
        <v>0</v>
      </c>
      <c r="Y236" s="37"/>
      <c r="Z236" s="37"/>
      <c r="AA236" s="37"/>
      <c r="AB236" s="37"/>
      <c r="AC236" s="37"/>
      <c r="AD236" s="37"/>
      <c r="AE236" s="37"/>
      <c r="AR236" s="199" t="s">
        <v>364</v>
      </c>
      <c r="AT236" s="199" t="s">
        <v>483</v>
      </c>
      <c r="AU236" s="199" t="s">
        <v>178</v>
      </c>
      <c r="AY236" s="19" t="s">
        <v>329</v>
      </c>
      <c r="BE236" s="115">
        <f t="shared" si="13"/>
        <v>0</v>
      </c>
      <c r="BF236" s="115">
        <f t="shared" si="14"/>
        <v>0</v>
      </c>
      <c r="BG236" s="115">
        <f t="shared" si="15"/>
        <v>0</v>
      </c>
      <c r="BH236" s="115">
        <f t="shared" si="16"/>
        <v>0</v>
      </c>
      <c r="BI236" s="115">
        <f t="shared" si="17"/>
        <v>0</v>
      </c>
      <c r="BJ236" s="19" t="s">
        <v>96</v>
      </c>
      <c r="BK236" s="200">
        <f t="shared" si="18"/>
        <v>0</v>
      </c>
      <c r="BL236" s="19" t="s">
        <v>335</v>
      </c>
      <c r="BM236" s="199" t="s">
        <v>731</v>
      </c>
    </row>
    <row r="237" spans="1:65" s="2" customFormat="1" ht="16.5" customHeight="1">
      <c r="A237" s="37"/>
      <c r="B237" s="153"/>
      <c r="C237" s="233" t="s">
        <v>494</v>
      </c>
      <c r="D237" s="233" t="s">
        <v>483</v>
      </c>
      <c r="E237" s="234" t="s">
        <v>8470</v>
      </c>
      <c r="F237" s="235" t="s">
        <v>8471</v>
      </c>
      <c r="G237" s="236" t="s">
        <v>342</v>
      </c>
      <c r="H237" s="237">
        <v>36</v>
      </c>
      <c r="I237" s="238"/>
      <c r="J237" s="239"/>
      <c r="K237" s="237">
        <f t="shared" si="6"/>
        <v>0</v>
      </c>
      <c r="L237" s="239"/>
      <c r="M237" s="240"/>
      <c r="N237" s="241" t="s">
        <v>1</v>
      </c>
      <c r="O237" s="195" t="s">
        <v>47</v>
      </c>
      <c r="P237" s="196">
        <f t="shared" si="7"/>
        <v>0</v>
      </c>
      <c r="Q237" s="196">
        <f t="shared" si="8"/>
        <v>0</v>
      </c>
      <c r="R237" s="196">
        <f t="shared" si="9"/>
        <v>0</v>
      </c>
      <c r="S237" s="66"/>
      <c r="T237" s="197">
        <f t="shared" si="10"/>
        <v>0</v>
      </c>
      <c r="U237" s="197">
        <v>0</v>
      </c>
      <c r="V237" s="197">
        <f t="shared" si="11"/>
        <v>0</v>
      </c>
      <c r="W237" s="197">
        <v>0</v>
      </c>
      <c r="X237" s="198">
        <f t="shared" si="12"/>
        <v>0</v>
      </c>
      <c r="Y237" s="37"/>
      <c r="Z237" s="37"/>
      <c r="AA237" s="37"/>
      <c r="AB237" s="37"/>
      <c r="AC237" s="37"/>
      <c r="AD237" s="37"/>
      <c r="AE237" s="37"/>
      <c r="AR237" s="199" t="s">
        <v>364</v>
      </c>
      <c r="AT237" s="199" t="s">
        <v>483</v>
      </c>
      <c r="AU237" s="199" t="s">
        <v>178</v>
      </c>
      <c r="AY237" s="19" t="s">
        <v>329</v>
      </c>
      <c r="BE237" s="115">
        <f t="shared" si="13"/>
        <v>0</v>
      </c>
      <c r="BF237" s="115">
        <f t="shared" si="14"/>
        <v>0</v>
      </c>
      <c r="BG237" s="115">
        <f t="shared" si="15"/>
        <v>0</v>
      </c>
      <c r="BH237" s="115">
        <f t="shared" si="16"/>
        <v>0</v>
      </c>
      <c r="BI237" s="115">
        <f t="shared" si="17"/>
        <v>0</v>
      </c>
      <c r="BJ237" s="19" t="s">
        <v>96</v>
      </c>
      <c r="BK237" s="200">
        <f t="shared" si="18"/>
        <v>0</v>
      </c>
      <c r="BL237" s="19" t="s">
        <v>335</v>
      </c>
      <c r="BM237" s="199" t="s">
        <v>751</v>
      </c>
    </row>
    <row r="238" spans="1:65" s="12" customFormat="1" ht="20.85" customHeight="1">
      <c r="B238" s="173"/>
      <c r="D238" s="174" t="s">
        <v>82</v>
      </c>
      <c r="E238" s="185" t="s">
        <v>8472</v>
      </c>
      <c r="F238" s="185" t="s">
        <v>8472</v>
      </c>
      <c r="I238" s="176"/>
      <c r="J238" s="176"/>
      <c r="K238" s="186">
        <f>BK238</f>
        <v>0</v>
      </c>
      <c r="M238" s="173"/>
      <c r="N238" s="178"/>
      <c r="O238" s="179"/>
      <c r="P238" s="179"/>
      <c r="Q238" s="180">
        <f>SUM(Q239:Q252)</f>
        <v>0</v>
      </c>
      <c r="R238" s="180">
        <f>SUM(R239:R252)</f>
        <v>0</v>
      </c>
      <c r="S238" s="179"/>
      <c r="T238" s="181">
        <f>SUM(T239:T252)</f>
        <v>0</v>
      </c>
      <c r="U238" s="179"/>
      <c r="V238" s="181">
        <f>SUM(V239:V252)</f>
        <v>0</v>
      </c>
      <c r="W238" s="179"/>
      <c r="X238" s="182">
        <f>SUM(X239:X252)</f>
        <v>0</v>
      </c>
      <c r="AR238" s="174" t="s">
        <v>90</v>
      </c>
      <c r="AT238" s="183" t="s">
        <v>82</v>
      </c>
      <c r="AU238" s="183" t="s">
        <v>96</v>
      </c>
      <c r="AY238" s="174" t="s">
        <v>329</v>
      </c>
      <c r="BK238" s="184">
        <f>SUM(BK239:BK252)</f>
        <v>0</v>
      </c>
    </row>
    <row r="239" spans="1:65" s="2" customFormat="1" ht="16.5" customHeight="1">
      <c r="A239" s="37"/>
      <c r="B239" s="153"/>
      <c r="C239" s="233" t="s">
        <v>514</v>
      </c>
      <c r="D239" s="233" t="s">
        <v>483</v>
      </c>
      <c r="E239" s="234" t="s">
        <v>8473</v>
      </c>
      <c r="F239" s="235" t="s">
        <v>8474</v>
      </c>
      <c r="G239" s="236" t="s">
        <v>342</v>
      </c>
      <c r="H239" s="237">
        <v>24</v>
      </c>
      <c r="I239" s="238"/>
      <c r="J239" s="239"/>
      <c r="K239" s="237">
        <f t="shared" ref="K239:K252" si="19">ROUND(P239*H239,3)</f>
        <v>0</v>
      </c>
      <c r="L239" s="239"/>
      <c r="M239" s="240"/>
      <c r="N239" s="241" t="s">
        <v>1</v>
      </c>
      <c r="O239" s="195" t="s">
        <v>47</v>
      </c>
      <c r="P239" s="196">
        <f t="shared" ref="P239:P252" si="20">I239+J239</f>
        <v>0</v>
      </c>
      <c r="Q239" s="196">
        <f t="shared" ref="Q239:Q252" si="21">ROUND(I239*H239,3)</f>
        <v>0</v>
      </c>
      <c r="R239" s="196">
        <f t="shared" ref="R239:R252" si="22">ROUND(J239*H239,3)</f>
        <v>0</v>
      </c>
      <c r="S239" s="66"/>
      <c r="T239" s="197">
        <f t="shared" ref="T239:T252" si="23">S239*H239</f>
        <v>0</v>
      </c>
      <c r="U239" s="197">
        <v>0</v>
      </c>
      <c r="V239" s="197">
        <f t="shared" ref="V239:V252" si="24">U239*H239</f>
        <v>0</v>
      </c>
      <c r="W239" s="197">
        <v>0</v>
      </c>
      <c r="X239" s="198">
        <f t="shared" ref="X239:X252" si="25"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364</v>
      </c>
      <c r="AT239" s="199" t="s">
        <v>483</v>
      </c>
      <c r="AU239" s="199" t="s">
        <v>178</v>
      </c>
      <c r="AY239" s="19" t="s">
        <v>329</v>
      </c>
      <c r="BE239" s="115">
        <f t="shared" ref="BE239:BE252" si="26">IF(O239="základná",K239,0)</f>
        <v>0</v>
      </c>
      <c r="BF239" s="115">
        <f t="shared" ref="BF239:BF252" si="27">IF(O239="znížená",K239,0)</f>
        <v>0</v>
      </c>
      <c r="BG239" s="115">
        <f t="shared" ref="BG239:BG252" si="28">IF(O239="zákl. prenesená",K239,0)</f>
        <v>0</v>
      </c>
      <c r="BH239" s="115">
        <f t="shared" ref="BH239:BH252" si="29">IF(O239="zníž. prenesená",K239,0)</f>
        <v>0</v>
      </c>
      <c r="BI239" s="115">
        <f t="shared" ref="BI239:BI252" si="30">IF(O239="nulová",K239,0)</f>
        <v>0</v>
      </c>
      <c r="BJ239" s="19" t="s">
        <v>96</v>
      </c>
      <c r="BK239" s="200">
        <f t="shared" ref="BK239:BK252" si="31">ROUND(P239*H239,3)</f>
        <v>0</v>
      </c>
      <c r="BL239" s="19" t="s">
        <v>335</v>
      </c>
      <c r="BM239" s="199" t="s">
        <v>761</v>
      </c>
    </row>
    <row r="240" spans="1:65" s="2" customFormat="1" ht="16.5" customHeight="1">
      <c r="A240" s="37"/>
      <c r="B240" s="153"/>
      <c r="C240" s="233" t="s">
        <v>522</v>
      </c>
      <c r="D240" s="233" t="s">
        <v>483</v>
      </c>
      <c r="E240" s="234" t="s">
        <v>8475</v>
      </c>
      <c r="F240" s="235" t="s">
        <v>8476</v>
      </c>
      <c r="G240" s="236" t="s">
        <v>342</v>
      </c>
      <c r="H240" s="237">
        <v>48</v>
      </c>
      <c r="I240" s="238"/>
      <c r="J240" s="239"/>
      <c r="K240" s="237">
        <f t="shared" si="19"/>
        <v>0</v>
      </c>
      <c r="L240" s="239"/>
      <c r="M240" s="240"/>
      <c r="N240" s="241" t="s">
        <v>1</v>
      </c>
      <c r="O240" s="195" t="s">
        <v>47</v>
      </c>
      <c r="P240" s="196">
        <f t="shared" si="20"/>
        <v>0</v>
      </c>
      <c r="Q240" s="196">
        <f t="shared" si="21"/>
        <v>0</v>
      </c>
      <c r="R240" s="196">
        <f t="shared" si="22"/>
        <v>0</v>
      </c>
      <c r="S240" s="66"/>
      <c r="T240" s="197">
        <f t="shared" si="23"/>
        <v>0</v>
      </c>
      <c r="U240" s="197">
        <v>0</v>
      </c>
      <c r="V240" s="197">
        <f t="shared" si="24"/>
        <v>0</v>
      </c>
      <c r="W240" s="197">
        <v>0</v>
      </c>
      <c r="X240" s="198">
        <f t="shared" si="25"/>
        <v>0</v>
      </c>
      <c r="Y240" s="37"/>
      <c r="Z240" s="37"/>
      <c r="AA240" s="37"/>
      <c r="AB240" s="37"/>
      <c r="AC240" s="37"/>
      <c r="AD240" s="37"/>
      <c r="AE240" s="37"/>
      <c r="AR240" s="199" t="s">
        <v>364</v>
      </c>
      <c r="AT240" s="199" t="s">
        <v>483</v>
      </c>
      <c r="AU240" s="199" t="s">
        <v>178</v>
      </c>
      <c r="AY240" s="19" t="s">
        <v>329</v>
      </c>
      <c r="BE240" s="115">
        <f t="shared" si="26"/>
        <v>0</v>
      </c>
      <c r="BF240" s="115">
        <f t="shared" si="27"/>
        <v>0</v>
      </c>
      <c r="BG240" s="115">
        <f t="shared" si="28"/>
        <v>0</v>
      </c>
      <c r="BH240" s="115">
        <f t="shared" si="29"/>
        <v>0</v>
      </c>
      <c r="BI240" s="115">
        <f t="shared" si="30"/>
        <v>0</v>
      </c>
      <c r="BJ240" s="19" t="s">
        <v>96</v>
      </c>
      <c r="BK240" s="200">
        <f t="shared" si="31"/>
        <v>0</v>
      </c>
      <c r="BL240" s="19" t="s">
        <v>335</v>
      </c>
      <c r="BM240" s="199" t="s">
        <v>775</v>
      </c>
    </row>
    <row r="241" spans="1:65" s="2" customFormat="1" ht="16.5" customHeight="1">
      <c r="A241" s="37"/>
      <c r="B241" s="153"/>
      <c r="C241" s="233" t="s">
        <v>529</v>
      </c>
      <c r="D241" s="233" t="s">
        <v>483</v>
      </c>
      <c r="E241" s="234" t="s">
        <v>8477</v>
      </c>
      <c r="F241" s="235" t="s">
        <v>8478</v>
      </c>
      <c r="G241" s="236" t="s">
        <v>342</v>
      </c>
      <c r="H241" s="237">
        <v>50</v>
      </c>
      <c r="I241" s="238"/>
      <c r="J241" s="239"/>
      <c r="K241" s="237">
        <f t="shared" si="19"/>
        <v>0</v>
      </c>
      <c r="L241" s="239"/>
      <c r="M241" s="240"/>
      <c r="N241" s="241" t="s">
        <v>1</v>
      </c>
      <c r="O241" s="195" t="s">
        <v>47</v>
      </c>
      <c r="P241" s="196">
        <f t="shared" si="20"/>
        <v>0</v>
      </c>
      <c r="Q241" s="196">
        <f t="shared" si="21"/>
        <v>0</v>
      </c>
      <c r="R241" s="196">
        <f t="shared" si="22"/>
        <v>0</v>
      </c>
      <c r="S241" s="66"/>
      <c r="T241" s="197">
        <f t="shared" si="23"/>
        <v>0</v>
      </c>
      <c r="U241" s="197">
        <v>0</v>
      </c>
      <c r="V241" s="197">
        <f t="shared" si="24"/>
        <v>0</v>
      </c>
      <c r="W241" s="197">
        <v>0</v>
      </c>
      <c r="X241" s="198">
        <f t="shared" si="25"/>
        <v>0</v>
      </c>
      <c r="Y241" s="37"/>
      <c r="Z241" s="37"/>
      <c r="AA241" s="37"/>
      <c r="AB241" s="37"/>
      <c r="AC241" s="37"/>
      <c r="AD241" s="37"/>
      <c r="AE241" s="37"/>
      <c r="AR241" s="199" t="s">
        <v>364</v>
      </c>
      <c r="AT241" s="199" t="s">
        <v>483</v>
      </c>
      <c r="AU241" s="199" t="s">
        <v>178</v>
      </c>
      <c r="AY241" s="19" t="s">
        <v>329</v>
      </c>
      <c r="BE241" s="115">
        <f t="shared" si="26"/>
        <v>0</v>
      </c>
      <c r="BF241" s="115">
        <f t="shared" si="27"/>
        <v>0</v>
      </c>
      <c r="BG241" s="115">
        <f t="shared" si="28"/>
        <v>0</v>
      </c>
      <c r="BH241" s="115">
        <f t="shared" si="29"/>
        <v>0</v>
      </c>
      <c r="BI241" s="115">
        <f t="shared" si="30"/>
        <v>0</v>
      </c>
      <c r="BJ241" s="19" t="s">
        <v>96</v>
      </c>
      <c r="BK241" s="200">
        <f t="shared" si="31"/>
        <v>0</v>
      </c>
      <c r="BL241" s="19" t="s">
        <v>335</v>
      </c>
      <c r="BM241" s="199" t="s">
        <v>795</v>
      </c>
    </row>
    <row r="242" spans="1:65" s="2" customFormat="1" ht="16.5" customHeight="1">
      <c r="A242" s="37"/>
      <c r="B242" s="153"/>
      <c r="C242" s="233" t="s">
        <v>540</v>
      </c>
      <c r="D242" s="233" t="s">
        <v>483</v>
      </c>
      <c r="E242" s="234" t="s">
        <v>8479</v>
      </c>
      <c r="F242" s="235" t="s">
        <v>8480</v>
      </c>
      <c r="G242" s="236" t="s">
        <v>342</v>
      </c>
      <c r="H242" s="237">
        <v>24</v>
      </c>
      <c r="I242" s="238"/>
      <c r="J242" s="239"/>
      <c r="K242" s="237">
        <f t="shared" si="19"/>
        <v>0</v>
      </c>
      <c r="L242" s="239"/>
      <c r="M242" s="240"/>
      <c r="N242" s="241" t="s">
        <v>1</v>
      </c>
      <c r="O242" s="195" t="s">
        <v>47</v>
      </c>
      <c r="P242" s="196">
        <f t="shared" si="20"/>
        <v>0</v>
      </c>
      <c r="Q242" s="196">
        <f t="shared" si="21"/>
        <v>0</v>
      </c>
      <c r="R242" s="196">
        <f t="shared" si="22"/>
        <v>0</v>
      </c>
      <c r="S242" s="66"/>
      <c r="T242" s="197">
        <f t="shared" si="23"/>
        <v>0</v>
      </c>
      <c r="U242" s="197">
        <v>0</v>
      </c>
      <c r="V242" s="197">
        <f t="shared" si="24"/>
        <v>0</v>
      </c>
      <c r="W242" s="197">
        <v>0</v>
      </c>
      <c r="X242" s="198">
        <f t="shared" si="25"/>
        <v>0</v>
      </c>
      <c r="Y242" s="37"/>
      <c r="Z242" s="37"/>
      <c r="AA242" s="37"/>
      <c r="AB242" s="37"/>
      <c r="AC242" s="37"/>
      <c r="AD242" s="37"/>
      <c r="AE242" s="37"/>
      <c r="AR242" s="199" t="s">
        <v>364</v>
      </c>
      <c r="AT242" s="199" t="s">
        <v>483</v>
      </c>
      <c r="AU242" s="199" t="s">
        <v>178</v>
      </c>
      <c r="AY242" s="19" t="s">
        <v>329</v>
      </c>
      <c r="BE242" s="115">
        <f t="shared" si="26"/>
        <v>0</v>
      </c>
      <c r="BF242" s="115">
        <f t="shared" si="27"/>
        <v>0</v>
      </c>
      <c r="BG242" s="115">
        <f t="shared" si="28"/>
        <v>0</v>
      </c>
      <c r="BH242" s="115">
        <f t="shared" si="29"/>
        <v>0</v>
      </c>
      <c r="BI242" s="115">
        <f t="shared" si="30"/>
        <v>0</v>
      </c>
      <c r="BJ242" s="19" t="s">
        <v>96</v>
      </c>
      <c r="BK242" s="200">
        <f t="shared" si="31"/>
        <v>0</v>
      </c>
      <c r="BL242" s="19" t="s">
        <v>335</v>
      </c>
      <c r="BM242" s="199" t="s">
        <v>803</v>
      </c>
    </row>
    <row r="243" spans="1:65" s="2" customFormat="1" ht="16.5" customHeight="1">
      <c r="A243" s="37"/>
      <c r="B243" s="153"/>
      <c r="C243" s="233" t="s">
        <v>550</v>
      </c>
      <c r="D243" s="233" t="s">
        <v>483</v>
      </c>
      <c r="E243" s="234" t="s">
        <v>8481</v>
      </c>
      <c r="F243" s="235" t="s">
        <v>8482</v>
      </c>
      <c r="G243" s="236" t="s">
        <v>646</v>
      </c>
      <c r="H243" s="237">
        <v>10</v>
      </c>
      <c r="I243" s="238"/>
      <c r="J243" s="239"/>
      <c r="K243" s="237">
        <f t="shared" si="19"/>
        <v>0</v>
      </c>
      <c r="L243" s="239"/>
      <c r="M243" s="240"/>
      <c r="N243" s="241" t="s">
        <v>1</v>
      </c>
      <c r="O243" s="195" t="s">
        <v>47</v>
      </c>
      <c r="P243" s="196">
        <f t="shared" si="20"/>
        <v>0</v>
      </c>
      <c r="Q243" s="196">
        <f t="shared" si="21"/>
        <v>0</v>
      </c>
      <c r="R243" s="196">
        <f t="shared" si="22"/>
        <v>0</v>
      </c>
      <c r="S243" s="66"/>
      <c r="T243" s="197">
        <f t="shared" si="23"/>
        <v>0</v>
      </c>
      <c r="U243" s="197">
        <v>0</v>
      </c>
      <c r="V243" s="197">
        <f t="shared" si="24"/>
        <v>0</v>
      </c>
      <c r="W243" s="197">
        <v>0</v>
      </c>
      <c r="X243" s="198">
        <f t="shared" si="25"/>
        <v>0</v>
      </c>
      <c r="Y243" s="37"/>
      <c r="Z243" s="37"/>
      <c r="AA243" s="37"/>
      <c r="AB243" s="37"/>
      <c r="AC243" s="37"/>
      <c r="AD243" s="37"/>
      <c r="AE243" s="37"/>
      <c r="AR243" s="199" t="s">
        <v>364</v>
      </c>
      <c r="AT243" s="199" t="s">
        <v>483</v>
      </c>
      <c r="AU243" s="199" t="s">
        <v>178</v>
      </c>
      <c r="AY243" s="19" t="s">
        <v>329</v>
      </c>
      <c r="BE243" s="115">
        <f t="shared" si="26"/>
        <v>0</v>
      </c>
      <c r="BF243" s="115">
        <f t="shared" si="27"/>
        <v>0</v>
      </c>
      <c r="BG243" s="115">
        <f t="shared" si="28"/>
        <v>0</v>
      </c>
      <c r="BH243" s="115">
        <f t="shared" si="29"/>
        <v>0</v>
      </c>
      <c r="BI243" s="115">
        <f t="shared" si="30"/>
        <v>0</v>
      </c>
      <c r="BJ243" s="19" t="s">
        <v>96</v>
      </c>
      <c r="BK243" s="200">
        <f t="shared" si="31"/>
        <v>0</v>
      </c>
      <c r="BL243" s="19" t="s">
        <v>335</v>
      </c>
      <c r="BM243" s="199" t="s">
        <v>821</v>
      </c>
    </row>
    <row r="244" spans="1:65" s="2" customFormat="1" ht="16.5" customHeight="1">
      <c r="A244" s="37"/>
      <c r="B244" s="153"/>
      <c r="C244" s="233" t="s">
        <v>564</v>
      </c>
      <c r="D244" s="233" t="s">
        <v>483</v>
      </c>
      <c r="E244" s="234" t="s">
        <v>8483</v>
      </c>
      <c r="F244" s="235" t="s">
        <v>8484</v>
      </c>
      <c r="G244" s="236" t="s">
        <v>646</v>
      </c>
      <c r="H244" s="237">
        <v>14</v>
      </c>
      <c r="I244" s="238"/>
      <c r="J244" s="239"/>
      <c r="K244" s="237">
        <f t="shared" si="19"/>
        <v>0</v>
      </c>
      <c r="L244" s="239"/>
      <c r="M244" s="240"/>
      <c r="N244" s="241" t="s">
        <v>1</v>
      </c>
      <c r="O244" s="195" t="s">
        <v>47</v>
      </c>
      <c r="P244" s="196">
        <f t="shared" si="20"/>
        <v>0</v>
      </c>
      <c r="Q244" s="196">
        <f t="shared" si="21"/>
        <v>0</v>
      </c>
      <c r="R244" s="196">
        <f t="shared" si="22"/>
        <v>0</v>
      </c>
      <c r="S244" s="66"/>
      <c r="T244" s="197">
        <f t="shared" si="23"/>
        <v>0</v>
      </c>
      <c r="U244" s="197">
        <v>0</v>
      </c>
      <c r="V244" s="197">
        <f t="shared" si="24"/>
        <v>0</v>
      </c>
      <c r="W244" s="197">
        <v>0</v>
      </c>
      <c r="X244" s="198">
        <f t="shared" si="25"/>
        <v>0</v>
      </c>
      <c r="Y244" s="37"/>
      <c r="Z244" s="37"/>
      <c r="AA244" s="37"/>
      <c r="AB244" s="37"/>
      <c r="AC244" s="37"/>
      <c r="AD244" s="37"/>
      <c r="AE244" s="37"/>
      <c r="AR244" s="199" t="s">
        <v>364</v>
      </c>
      <c r="AT244" s="199" t="s">
        <v>483</v>
      </c>
      <c r="AU244" s="199" t="s">
        <v>178</v>
      </c>
      <c r="AY244" s="19" t="s">
        <v>329</v>
      </c>
      <c r="BE244" s="115">
        <f t="shared" si="26"/>
        <v>0</v>
      </c>
      <c r="BF244" s="115">
        <f t="shared" si="27"/>
        <v>0</v>
      </c>
      <c r="BG244" s="115">
        <f t="shared" si="28"/>
        <v>0</v>
      </c>
      <c r="BH244" s="115">
        <f t="shared" si="29"/>
        <v>0</v>
      </c>
      <c r="BI244" s="115">
        <f t="shared" si="30"/>
        <v>0</v>
      </c>
      <c r="BJ244" s="19" t="s">
        <v>96</v>
      </c>
      <c r="BK244" s="200">
        <f t="shared" si="31"/>
        <v>0</v>
      </c>
      <c r="BL244" s="19" t="s">
        <v>335</v>
      </c>
      <c r="BM244" s="199" t="s">
        <v>830</v>
      </c>
    </row>
    <row r="245" spans="1:65" s="2" customFormat="1" ht="16.5" customHeight="1">
      <c r="A245" s="37"/>
      <c r="B245" s="153"/>
      <c r="C245" s="233" t="s">
        <v>577</v>
      </c>
      <c r="D245" s="233" t="s">
        <v>483</v>
      </c>
      <c r="E245" s="234" t="s">
        <v>8485</v>
      </c>
      <c r="F245" s="235" t="s">
        <v>8486</v>
      </c>
      <c r="G245" s="236" t="s">
        <v>646</v>
      </c>
      <c r="H245" s="237">
        <v>8</v>
      </c>
      <c r="I245" s="238"/>
      <c r="J245" s="239"/>
      <c r="K245" s="237">
        <f t="shared" si="19"/>
        <v>0</v>
      </c>
      <c r="L245" s="239"/>
      <c r="M245" s="240"/>
      <c r="N245" s="241" t="s">
        <v>1</v>
      </c>
      <c r="O245" s="195" t="s">
        <v>47</v>
      </c>
      <c r="P245" s="196">
        <f t="shared" si="20"/>
        <v>0</v>
      </c>
      <c r="Q245" s="196">
        <f t="shared" si="21"/>
        <v>0</v>
      </c>
      <c r="R245" s="196">
        <f t="shared" si="22"/>
        <v>0</v>
      </c>
      <c r="S245" s="66"/>
      <c r="T245" s="197">
        <f t="shared" si="23"/>
        <v>0</v>
      </c>
      <c r="U245" s="197">
        <v>0</v>
      </c>
      <c r="V245" s="197">
        <f t="shared" si="24"/>
        <v>0</v>
      </c>
      <c r="W245" s="197">
        <v>0</v>
      </c>
      <c r="X245" s="198">
        <f t="shared" si="25"/>
        <v>0</v>
      </c>
      <c r="Y245" s="37"/>
      <c r="Z245" s="37"/>
      <c r="AA245" s="37"/>
      <c r="AB245" s="37"/>
      <c r="AC245" s="37"/>
      <c r="AD245" s="37"/>
      <c r="AE245" s="37"/>
      <c r="AR245" s="199" t="s">
        <v>364</v>
      </c>
      <c r="AT245" s="199" t="s">
        <v>483</v>
      </c>
      <c r="AU245" s="199" t="s">
        <v>178</v>
      </c>
      <c r="AY245" s="19" t="s">
        <v>329</v>
      </c>
      <c r="BE245" s="115">
        <f t="shared" si="26"/>
        <v>0</v>
      </c>
      <c r="BF245" s="115">
        <f t="shared" si="27"/>
        <v>0</v>
      </c>
      <c r="BG245" s="115">
        <f t="shared" si="28"/>
        <v>0</v>
      </c>
      <c r="BH245" s="115">
        <f t="shared" si="29"/>
        <v>0</v>
      </c>
      <c r="BI245" s="115">
        <f t="shared" si="30"/>
        <v>0</v>
      </c>
      <c r="BJ245" s="19" t="s">
        <v>96</v>
      </c>
      <c r="BK245" s="200">
        <f t="shared" si="31"/>
        <v>0</v>
      </c>
      <c r="BL245" s="19" t="s">
        <v>335</v>
      </c>
      <c r="BM245" s="199" t="s">
        <v>839</v>
      </c>
    </row>
    <row r="246" spans="1:65" s="2" customFormat="1" ht="16.5" customHeight="1">
      <c r="A246" s="37"/>
      <c r="B246" s="153"/>
      <c r="C246" s="233" t="s">
        <v>583</v>
      </c>
      <c r="D246" s="233" t="s">
        <v>483</v>
      </c>
      <c r="E246" s="234" t="s">
        <v>8487</v>
      </c>
      <c r="F246" s="235" t="s">
        <v>8488</v>
      </c>
      <c r="G246" s="236" t="s">
        <v>646</v>
      </c>
      <c r="H246" s="237">
        <v>14</v>
      </c>
      <c r="I246" s="238"/>
      <c r="J246" s="239"/>
      <c r="K246" s="237">
        <f t="shared" si="19"/>
        <v>0</v>
      </c>
      <c r="L246" s="239"/>
      <c r="M246" s="240"/>
      <c r="N246" s="241" t="s">
        <v>1</v>
      </c>
      <c r="O246" s="195" t="s">
        <v>47</v>
      </c>
      <c r="P246" s="196">
        <f t="shared" si="20"/>
        <v>0</v>
      </c>
      <c r="Q246" s="196">
        <f t="shared" si="21"/>
        <v>0</v>
      </c>
      <c r="R246" s="196">
        <f t="shared" si="22"/>
        <v>0</v>
      </c>
      <c r="S246" s="66"/>
      <c r="T246" s="197">
        <f t="shared" si="23"/>
        <v>0</v>
      </c>
      <c r="U246" s="197">
        <v>0</v>
      </c>
      <c r="V246" s="197">
        <f t="shared" si="24"/>
        <v>0</v>
      </c>
      <c r="W246" s="197">
        <v>0</v>
      </c>
      <c r="X246" s="198">
        <f t="shared" si="25"/>
        <v>0</v>
      </c>
      <c r="Y246" s="37"/>
      <c r="Z246" s="37"/>
      <c r="AA246" s="37"/>
      <c r="AB246" s="37"/>
      <c r="AC246" s="37"/>
      <c r="AD246" s="37"/>
      <c r="AE246" s="37"/>
      <c r="AR246" s="199" t="s">
        <v>364</v>
      </c>
      <c r="AT246" s="199" t="s">
        <v>483</v>
      </c>
      <c r="AU246" s="199" t="s">
        <v>178</v>
      </c>
      <c r="AY246" s="19" t="s">
        <v>329</v>
      </c>
      <c r="BE246" s="115">
        <f t="shared" si="26"/>
        <v>0</v>
      </c>
      <c r="BF246" s="115">
        <f t="shared" si="27"/>
        <v>0</v>
      </c>
      <c r="BG246" s="115">
        <f t="shared" si="28"/>
        <v>0</v>
      </c>
      <c r="BH246" s="115">
        <f t="shared" si="29"/>
        <v>0</v>
      </c>
      <c r="BI246" s="115">
        <f t="shared" si="30"/>
        <v>0</v>
      </c>
      <c r="BJ246" s="19" t="s">
        <v>96</v>
      </c>
      <c r="BK246" s="200">
        <f t="shared" si="31"/>
        <v>0</v>
      </c>
      <c r="BL246" s="19" t="s">
        <v>335</v>
      </c>
      <c r="BM246" s="199" t="s">
        <v>851</v>
      </c>
    </row>
    <row r="247" spans="1:65" s="2" customFormat="1" ht="16.5" customHeight="1">
      <c r="A247" s="37"/>
      <c r="B247" s="153"/>
      <c r="C247" s="233" t="s">
        <v>588</v>
      </c>
      <c r="D247" s="233" t="s">
        <v>483</v>
      </c>
      <c r="E247" s="234" t="s">
        <v>8489</v>
      </c>
      <c r="F247" s="235" t="s">
        <v>8490</v>
      </c>
      <c r="G247" s="236" t="s">
        <v>646</v>
      </c>
      <c r="H247" s="237">
        <v>4</v>
      </c>
      <c r="I247" s="238"/>
      <c r="J247" s="239"/>
      <c r="K247" s="237">
        <f t="shared" si="19"/>
        <v>0</v>
      </c>
      <c r="L247" s="239"/>
      <c r="M247" s="240"/>
      <c r="N247" s="241" t="s">
        <v>1</v>
      </c>
      <c r="O247" s="195" t="s">
        <v>47</v>
      </c>
      <c r="P247" s="196">
        <f t="shared" si="20"/>
        <v>0</v>
      </c>
      <c r="Q247" s="196">
        <f t="shared" si="21"/>
        <v>0</v>
      </c>
      <c r="R247" s="196">
        <f t="shared" si="22"/>
        <v>0</v>
      </c>
      <c r="S247" s="66"/>
      <c r="T247" s="197">
        <f t="shared" si="23"/>
        <v>0</v>
      </c>
      <c r="U247" s="197">
        <v>0</v>
      </c>
      <c r="V247" s="197">
        <f t="shared" si="24"/>
        <v>0</v>
      </c>
      <c r="W247" s="197">
        <v>0</v>
      </c>
      <c r="X247" s="198">
        <f t="shared" si="25"/>
        <v>0</v>
      </c>
      <c r="Y247" s="37"/>
      <c r="Z247" s="37"/>
      <c r="AA247" s="37"/>
      <c r="AB247" s="37"/>
      <c r="AC247" s="37"/>
      <c r="AD247" s="37"/>
      <c r="AE247" s="37"/>
      <c r="AR247" s="199" t="s">
        <v>364</v>
      </c>
      <c r="AT247" s="199" t="s">
        <v>483</v>
      </c>
      <c r="AU247" s="199" t="s">
        <v>178</v>
      </c>
      <c r="AY247" s="19" t="s">
        <v>329</v>
      </c>
      <c r="BE247" s="115">
        <f t="shared" si="26"/>
        <v>0</v>
      </c>
      <c r="BF247" s="115">
        <f t="shared" si="27"/>
        <v>0</v>
      </c>
      <c r="BG247" s="115">
        <f t="shared" si="28"/>
        <v>0</v>
      </c>
      <c r="BH247" s="115">
        <f t="shared" si="29"/>
        <v>0</v>
      </c>
      <c r="BI247" s="115">
        <f t="shared" si="30"/>
        <v>0</v>
      </c>
      <c r="BJ247" s="19" t="s">
        <v>96</v>
      </c>
      <c r="BK247" s="200">
        <f t="shared" si="31"/>
        <v>0</v>
      </c>
      <c r="BL247" s="19" t="s">
        <v>335</v>
      </c>
      <c r="BM247" s="199" t="s">
        <v>887</v>
      </c>
    </row>
    <row r="248" spans="1:65" s="2" customFormat="1" ht="16.5" customHeight="1">
      <c r="A248" s="37"/>
      <c r="B248" s="153"/>
      <c r="C248" s="233" t="s">
        <v>595</v>
      </c>
      <c r="D248" s="233" t="s">
        <v>483</v>
      </c>
      <c r="E248" s="234" t="s">
        <v>8491</v>
      </c>
      <c r="F248" s="235" t="s">
        <v>8492</v>
      </c>
      <c r="G248" s="236" t="s">
        <v>646</v>
      </c>
      <c r="H248" s="237">
        <v>4</v>
      </c>
      <c r="I248" s="238"/>
      <c r="J248" s="239"/>
      <c r="K248" s="237">
        <f t="shared" si="19"/>
        <v>0</v>
      </c>
      <c r="L248" s="239"/>
      <c r="M248" s="240"/>
      <c r="N248" s="241" t="s">
        <v>1</v>
      </c>
      <c r="O248" s="195" t="s">
        <v>47</v>
      </c>
      <c r="P248" s="196">
        <f t="shared" si="20"/>
        <v>0</v>
      </c>
      <c r="Q248" s="196">
        <f t="shared" si="21"/>
        <v>0</v>
      </c>
      <c r="R248" s="196">
        <f t="shared" si="22"/>
        <v>0</v>
      </c>
      <c r="S248" s="66"/>
      <c r="T248" s="197">
        <f t="shared" si="23"/>
        <v>0</v>
      </c>
      <c r="U248" s="197">
        <v>0</v>
      </c>
      <c r="V248" s="197">
        <f t="shared" si="24"/>
        <v>0</v>
      </c>
      <c r="W248" s="197">
        <v>0</v>
      </c>
      <c r="X248" s="198">
        <f t="shared" si="25"/>
        <v>0</v>
      </c>
      <c r="Y248" s="37"/>
      <c r="Z248" s="37"/>
      <c r="AA248" s="37"/>
      <c r="AB248" s="37"/>
      <c r="AC248" s="37"/>
      <c r="AD248" s="37"/>
      <c r="AE248" s="37"/>
      <c r="AR248" s="199" t="s">
        <v>364</v>
      </c>
      <c r="AT248" s="199" t="s">
        <v>483</v>
      </c>
      <c r="AU248" s="199" t="s">
        <v>178</v>
      </c>
      <c r="AY248" s="19" t="s">
        <v>329</v>
      </c>
      <c r="BE248" s="115">
        <f t="shared" si="26"/>
        <v>0</v>
      </c>
      <c r="BF248" s="115">
        <f t="shared" si="27"/>
        <v>0</v>
      </c>
      <c r="BG248" s="115">
        <f t="shared" si="28"/>
        <v>0</v>
      </c>
      <c r="BH248" s="115">
        <f t="shared" si="29"/>
        <v>0</v>
      </c>
      <c r="BI248" s="115">
        <f t="shared" si="30"/>
        <v>0</v>
      </c>
      <c r="BJ248" s="19" t="s">
        <v>96</v>
      </c>
      <c r="BK248" s="200">
        <f t="shared" si="31"/>
        <v>0</v>
      </c>
      <c r="BL248" s="19" t="s">
        <v>335</v>
      </c>
      <c r="BM248" s="199" t="s">
        <v>901</v>
      </c>
    </row>
    <row r="249" spans="1:65" s="2" customFormat="1" ht="16.5" customHeight="1">
      <c r="A249" s="37"/>
      <c r="B249" s="153"/>
      <c r="C249" s="233" t="s">
        <v>601</v>
      </c>
      <c r="D249" s="233" t="s">
        <v>483</v>
      </c>
      <c r="E249" s="234" t="s">
        <v>8493</v>
      </c>
      <c r="F249" s="235" t="s">
        <v>8494</v>
      </c>
      <c r="G249" s="236" t="s">
        <v>646</v>
      </c>
      <c r="H249" s="237">
        <v>2</v>
      </c>
      <c r="I249" s="238"/>
      <c r="J249" s="239"/>
      <c r="K249" s="237">
        <f t="shared" si="19"/>
        <v>0</v>
      </c>
      <c r="L249" s="239"/>
      <c r="M249" s="240"/>
      <c r="N249" s="241" t="s">
        <v>1</v>
      </c>
      <c r="O249" s="195" t="s">
        <v>47</v>
      </c>
      <c r="P249" s="196">
        <f t="shared" si="20"/>
        <v>0</v>
      </c>
      <c r="Q249" s="196">
        <f t="shared" si="21"/>
        <v>0</v>
      </c>
      <c r="R249" s="196">
        <f t="shared" si="22"/>
        <v>0</v>
      </c>
      <c r="S249" s="66"/>
      <c r="T249" s="197">
        <f t="shared" si="23"/>
        <v>0</v>
      </c>
      <c r="U249" s="197">
        <v>0</v>
      </c>
      <c r="V249" s="197">
        <f t="shared" si="24"/>
        <v>0</v>
      </c>
      <c r="W249" s="197">
        <v>0</v>
      </c>
      <c r="X249" s="198">
        <f t="shared" si="25"/>
        <v>0</v>
      </c>
      <c r="Y249" s="37"/>
      <c r="Z249" s="37"/>
      <c r="AA249" s="37"/>
      <c r="AB249" s="37"/>
      <c r="AC249" s="37"/>
      <c r="AD249" s="37"/>
      <c r="AE249" s="37"/>
      <c r="AR249" s="199" t="s">
        <v>364</v>
      </c>
      <c r="AT249" s="199" t="s">
        <v>483</v>
      </c>
      <c r="AU249" s="199" t="s">
        <v>178</v>
      </c>
      <c r="AY249" s="19" t="s">
        <v>329</v>
      </c>
      <c r="BE249" s="115">
        <f t="shared" si="26"/>
        <v>0</v>
      </c>
      <c r="BF249" s="115">
        <f t="shared" si="27"/>
        <v>0</v>
      </c>
      <c r="BG249" s="115">
        <f t="shared" si="28"/>
        <v>0</v>
      </c>
      <c r="BH249" s="115">
        <f t="shared" si="29"/>
        <v>0</v>
      </c>
      <c r="BI249" s="115">
        <f t="shared" si="30"/>
        <v>0</v>
      </c>
      <c r="BJ249" s="19" t="s">
        <v>96</v>
      </c>
      <c r="BK249" s="200">
        <f t="shared" si="31"/>
        <v>0</v>
      </c>
      <c r="BL249" s="19" t="s">
        <v>335</v>
      </c>
      <c r="BM249" s="199" t="s">
        <v>913</v>
      </c>
    </row>
    <row r="250" spans="1:65" s="2" customFormat="1" ht="16.5" customHeight="1">
      <c r="A250" s="37"/>
      <c r="B250" s="153"/>
      <c r="C250" s="233" t="s">
        <v>618</v>
      </c>
      <c r="D250" s="233" t="s">
        <v>483</v>
      </c>
      <c r="E250" s="234" t="s">
        <v>8495</v>
      </c>
      <c r="F250" s="235" t="s">
        <v>8496</v>
      </c>
      <c r="G250" s="236" t="s">
        <v>646</v>
      </c>
      <c r="H250" s="237">
        <v>6</v>
      </c>
      <c r="I250" s="238"/>
      <c r="J250" s="239"/>
      <c r="K250" s="237">
        <f t="shared" si="19"/>
        <v>0</v>
      </c>
      <c r="L250" s="239"/>
      <c r="M250" s="240"/>
      <c r="N250" s="241" t="s">
        <v>1</v>
      </c>
      <c r="O250" s="195" t="s">
        <v>47</v>
      </c>
      <c r="P250" s="196">
        <f t="shared" si="20"/>
        <v>0</v>
      </c>
      <c r="Q250" s="196">
        <f t="shared" si="21"/>
        <v>0</v>
      </c>
      <c r="R250" s="196">
        <f t="shared" si="22"/>
        <v>0</v>
      </c>
      <c r="S250" s="66"/>
      <c r="T250" s="197">
        <f t="shared" si="23"/>
        <v>0</v>
      </c>
      <c r="U250" s="197">
        <v>0</v>
      </c>
      <c r="V250" s="197">
        <f t="shared" si="24"/>
        <v>0</v>
      </c>
      <c r="W250" s="197">
        <v>0</v>
      </c>
      <c r="X250" s="198">
        <f t="shared" si="25"/>
        <v>0</v>
      </c>
      <c r="Y250" s="37"/>
      <c r="Z250" s="37"/>
      <c r="AA250" s="37"/>
      <c r="AB250" s="37"/>
      <c r="AC250" s="37"/>
      <c r="AD250" s="37"/>
      <c r="AE250" s="37"/>
      <c r="AR250" s="199" t="s">
        <v>364</v>
      </c>
      <c r="AT250" s="199" t="s">
        <v>483</v>
      </c>
      <c r="AU250" s="199" t="s">
        <v>178</v>
      </c>
      <c r="AY250" s="19" t="s">
        <v>329</v>
      </c>
      <c r="BE250" s="115">
        <f t="shared" si="26"/>
        <v>0</v>
      </c>
      <c r="BF250" s="115">
        <f t="shared" si="27"/>
        <v>0</v>
      </c>
      <c r="BG250" s="115">
        <f t="shared" si="28"/>
        <v>0</v>
      </c>
      <c r="BH250" s="115">
        <f t="shared" si="29"/>
        <v>0</v>
      </c>
      <c r="BI250" s="115">
        <f t="shared" si="30"/>
        <v>0</v>
      </c>
      <c r="BJ250" s="19" t="s">
        <v>96</v>
      </c>
      <c r="BK250" s="200">
        <f t="shared" si="31"/>
        <v>0</v>
      </c>
      <c r="BL250" s="19" t="s">
        <v>335</v>
      </c>
      <c r="BM250" s="199" t="s">
        <v>922</v>
      </c>
    </row>
    <row r="251" spans="1:65" s="2" customFormat="1" ht="16.5" customHeight="1">
      <c r="A251" s="37"/>
      <c r="B251" s="153"/>
      <c r="C251" s="233" t="s">
        <v>629</v>
      </c>
      <c r="D251" s="233" t="s">
        <v>483</v>
      </c>
      <c r="E251" s="234" t="s">
        <v>8497</v>
      </c>
      <c r="F251" s="235" t="s">
        <v>8498</v>
      </c>
      <c r="G251" s="236" t="s">
        <v>646</v>
      </c>
      <c r="H251" s="237">
        <v>3</v>
      </c>
      <c r="I251" s="238"/>
      <c r="J251" s="239"/>
      <c r="K251" s="237">
        <f t="shared" si="19"/>
        <v>0</v>
      </c>
      <c r="L251" s="239"/>
      <c r="M251" s="240"/>
      <c r="N251" s="241" t="s">
        <v>1</v>
      </c>
      <c r="O251" s="195" t="s">
        <v>47</v>
      </c>
      <c r="P251" s="196">
        <f t="shared" si="20"/>
        <v>0</v>
      </c>
      <c r="Q251" s="196">
        <f t="shared" si="21"/>
        <v>0</v>
      </c>
      <c r="R251" s="196">
        <f t="shared" si="22"/>
        <v>0</v>
      </c>
      <c r="S251" s="66"/>
      <c r="T251" s="197">
        <f t="shared" si="23"/>
        <v>0</v>
      </c>
      <c r="U251" s="197">
        <v>0</v>
      </c>
      <c r="V251" s="197">
        <f t="shared" si="24"/>
        <v>0</v>
      </c>
      <c r="W251" s="197">
        <v>0</v>
      </c>
      <c r="X251" s="198">
        <f t="shared" si="25"/>
        <v>0</v>
      </c>
      <c r="Y251" s="37"/>
      <c r="Z251" s="37"/>
      <c r="AA251" s="37"/>
      <c r="AB251" s="37"/>
      <c r="AC251" s="37"/>
      <c r="AD251" s="37"/>
      <c r="AE251" s="37"/>
      <c r="AR251" s="199" t="s">
        <v>364</v>
      </c>
      <c r="AT251" s="199" t="s">
        <v>483</v>
      </c>
      <c r="AU251" s="199" t="s">
        <v>178</v>
      </c>
      <c r="AY251" s="19" t="s">
        <v>329</v>
      </c>
      <c r="BE251" s="115">
        <f t="shared" si="26"/>
        <v>0</v>
      </c>
      <c r="BF251" s="115">
        <f t="shared" si="27"/>
        <v>0</v>
      </c>
      <c r="BG251" s="115">
        <f t="shared" si="28"/>
        <v>0</v>
      </c>
      <c r="BH251" s="115">
        <f t="shared" si="29"/>
        <v>0</v>
      </c>
      <c r="BI251" s="115">
        <f t="shared" si="30"/>
        <v>0</v>
      </c>
      <c r="BJ251" s="19" t="s">
        <v>96</v>
      </c>
      <c r="BK251" s="200">
        <f t="shared" si="31"/>
        <v>0</v>
      </c>
      <c r="BL251" s="19" t="s">
        <v>335</v>
      </c>
      <c r="BM251" s="199" t="s">
        <v>931</v>
      </c>
    </row>
    <row r="252" spans="1:65" s="2" customFormat="1" ht="16.5" customHeight="1">
      <c r="A252" s="37"/>
      <c r="B252" s="153"/>
      <c r="C252" s="233" t="s">
        <v>633</v>
      </c>
      <c r="D252" s="233" t="s">
        <v>483</v>
      </c>
      <c r="E252" s="234" t="s">
        <v>8499</v>
      </c>
      <c r="F252" s="235" t="s">
        <v>8500</v>
      </c>
      <c r="G252" s="236" t="s">
        <v>646</v>
      </c>
      <c r="H252" s="237">
        <v>1</v>
      </c>
      <c r="I252" s="238"/>
      <c r="J252" s="239"/>
      <c r="K252" s="237">
        <f t="shared" si="19"/>
        <v>0</v>
      </c>
      <c r="L252" s="239"/>
      <c r="M252" s="240"/>
      <c r="N252" s="241" t="s">
        <v>1</v>
      </c>
      <c r="O252" s="195" t="s">
        <v>47</v>
      </c>
      <c r="P252" s="196">
        <f t="shared" si="20"/>
        <v>0</v>
      </c>
      <c r="Q252" s="196">
        <f t="shared" si="21"/>
        <v>0</v>
      </c>
      <c r="R252" s="196">
        <f t="shared" si="22"/>
        <v>0</v>
      </c>
      <c r="S252" s="66"/>
      <c r="T252" s="197">
        <f t="shared" si="23"/>
        <v>0</v>
      </c>
      <c r="U252" s="197">
        <v>0</v>
      </c>
      <c r="V252" s="197">
        <f t="shared" si="24"/>
        <v>0</v>
      </c>
      <c r="W252" s="197">
        <v>0</v>
      </c>
      <c r="X252" s="198">
        <f t="shared" si="25"/>
        <v>0</v>
      </c>
      <c r="Y252" s="37"/>
      <c r="Z252" s="37"/>
      <c r="AA252" s="37"/>
      <c r="AB252" s="37"/>
      <c r="AC252" s="37"/>
      <c r="AD252" s="37"/>
      <c r="AE252" s="37"/>
      <c r="AR252" s="199" t="s">
        <v>364</v>
      </c>
      <c r="AT252" s="199" t="s">
        <v>483</v>
      </c>
      <c r="AU252" s="199" t="s">
        <v>178</v>
      </c>
      <c r="AY252" s="19" t="s">
        <v>329</v>
      </c>
      <c r="BE252" s="115">
        <f t="shared" si="26"/>
        <v>0</v>
      </c>
      <c r="BF252" s="115">
        <f t="shared" si="27"/>
        <v>0</v>
      </c>
      <c r="BG252" s="115">
        <f t="shared" si="28"/>
        <v>0</v>
      </c>
      <c r="BH252" s="115">
        <f t="shared" si="29"/>
        <v>0</v>
      </c>
      <c r="BI252" s="115">
        <f t="shared" si="30"/>
        <v>0</v>
      </c>
      <c r="BJ252" s="19" t="s">
        <v>96</v>
      </c>
      <c r="BK252" s="200">
        <f t="shared" si="31"/>
        <v>0</v>
      </c>
      <c r="BL252" s="19" t="s">
        <v>335</v>
      </c>
      <c r="BM252" s="199" t="s">
        <v>940</v>
      </c>
    </row>
    <row r="253" spans="1:65" s="12" customFormat="1" ht="20.85" customHeight="1">
      <c r="B253" s="173"/>
      <c r="D253" s="174" t="s">
        <v>82</v>
      </c>
      <c r="E253" s="185" t="s">
        <v>8501</v>
      </c>
      <c r="F253" s="185" t="s">
        <v>8501</v>
      </c>
      <c r="I253" s="176"/>
      <c r="J253" s="176"/>
      <c r="K253" s="186">
        <f>BK253</f>
        <v>0</v>
      </c>
      <c r="M253" s="173"/>
      <c r="N253" s="178"/>
      <c r="O253" s="179"/>
      <c r="P253" s="179"/>
      <c r="Q253" s="180">
        <f>SUM(Q254:Q288)</f>
        <v>0</v>
      </c>
      <c r="R253" s="180">
        <f>SUM(R254:R288)</f>
        <v>0</v>
      </c>
      <c r="S253" s="179"/>
      <c r="T253" s="181">
        <f>SUM(T254:T288)</f>
        <v>0</v>
      </c>
      <c r="U253" s="179"/>
      <c r="V253" s="181">
        <f>SUM(V254:V288)</f>
        <v>0</v>
      </c>
      <c r="W253" s="179"/>
      <c r="X253" s="182">
        <f>SUM(X254:X288)</f>
        <v>0</v>
      </c>
      <c r="AR253" s="174" t="s">
        <v>90</v>
      </c>
      <c r="AT253" s="183" t="s">
        <v>82</v>
      </c>
      <c r="AU253" s="183" t="s">
        <v>96</v>
      </c>
      <c r="AY253" s="174" t="s">
        <v>329</v>
      </c>
      <c r="BK253" s="184">
        <f>SUM(BK254:BK288)</f>
        <v>0</v>
      </c>
    </row>
    <row r="254" spans="1:65" s="2" customFormat="1" ht="16.5" customHeight="1">
      <c r="A254" s="37"/>
      <c r="B254" s="153"/>
      <c r="C254" s="233" t="s">
        <v>639</v>
      </c>
      <c r="D254" s="233" t="s">
        <v>483</v>
      </c>
      <c r="E254" s="234" t="s">
        <v>8502</v>
      </c>
      <c r="F254" s="235" t="s">
        <v>8503</v>
      </c>
      <c r="G254" s="236" t="s">
        <v>646</v>
      </c>
      <c r="H254" s="237">
        <v>5</v>
      </c>
      <c r="I254" s="238"/>
      <c r="J254" s="239"/>
      <c r="K254" s="237">
        <f t="shared" ref="K254:K288" si="32">ROUND(P254*H254,3)</f>
        <v>0</v>
      </c>
      <c r="L254" s="239"/>
      <c r="M254" s="240"/>
      <c r="N254" s="241" t="s">
        <v>1</v>
      </c>
      <c r="O254" s="195" t="s">
        <v>47</v>
      </c>
      <c r="P254" s="196">
        <f t="shared" ref="P254:P288" si="33">I254+J254</f>
        <v>0</v>
      </c>
      <c r="Q254" s="196">
        <f t="shared" ref="Q254:Q288" si="34">ROUND(I254*H254,3)</f>
        <v>0</v>
      </c>
      <c r="R254" s="196">
        <f t="shared" ref="R254:R288" si="35">ROUND(J254*H254,3)</f>
        <v>0</v>
      </c>
      <c r="S254" s="66"/>
      <c r="T254" s="197">
        <f t="shared" ref="T254:T288" si="36">S254*H254</f>
        <v>0</v>
      </c>
      <c r="U254" s="197">
        <v>0</v>
      </c>
      <c r="V254" s="197">
        <f t="shared" ref="V254:V288" si="37">U254*H254</f>
        <v>0</v>
      </c>
      <c r="W254" s="197">
        <v>0</v>
      </c>
      <c r="X254" s="198">
        <f t="shared" ref="X254:X288" si="38">W254*H254</f>
        <v>0</v>
      </c>
      <c r="Y254" s="37"/>
      <c r="Z254" s="37"/>
      <c r="AA254" s="37"/>
      <c r="AB254" s="37"/>
      <c r="AC254" s="37"/>
      <c r="AD254" s="37"/>
      <c r="AE254" s="37"/>
      <c r="AR254" s="199" t="s">
        <v>364</v>
      </c>
      <c r="AT254" s="199" t="s">
        <v>483</v>
      </c>
      <c r="AU254" s="199" t="s">
        <v>178</v>
      </c>
      <c r="AY254" s="19" t="s">
        <v>329</v>
      </c>
      <c r="BE254" s="115">
        <f t="shared" ref="BE254:BE288" si="39">IF(O254="základná",K254,0)</f>
        <v>0</v>
      </c>
      <c r="BF254" s="115">
        <f t="shared" ref="BF254:BF288" si="40">IF(O254="znížená",K254,0)</f>
        <v>0</v>
      </c>
      <c r="BG254" s="115">
        <f t="shared" ref="BG254:BG288" si="41">IF(O254="zákl. prenesená",K254,0)</f>
        <v>0</v>
      </c>
      <c r="BH254" s="115">
        <f t="shared" ref="BH254:BH288" si="42">IF(O254="zníž. prenesená",K254,0)</f>
        <v>0</v>
      </c>
      <c r="BI254" s="115">
        <f t="shared" ref="BI254:BI288" si="43">IF(O254="nulová",K254,0)</f>
        <v>0</v>
      </c>
      <c r="BJ254" s="19" t="s">
        <v>96</v>
      </c>
      <c r="BK254" s="200">
        <f t="shared" ref="BK254:BK288" si="44">ROUND(P254*H254,3)</f>
        <v>0</v>
      </c>
      <c r="BL254" s="19" t="s">
        <v>335</v>
      </c>
      <c r="BM254" s="199" t="s">
        <v>948</v>
      </c>
    </row>
    <row r="255" spans="1:65" s="2" customFormat="1" ht="16.5" customHeight="1">
      <c r="A255" s="37"/>
      <c r="B255" s="153"/>
      <c r="C255" s="233" t="s">
        <v>643</v>
      </c>
      <c r="D255" s="233" t="s">
        <v>483</v>
      </c>
      <c r="E255" s="234" t="s">
        <v>8504</v>
      </c>
      <c r="F255" s="235" t="s">
        <v>8505</v>
      </c>
      <c r="G255" s="236" t="s">
        <v>646</v>
      </c>
      <c r="H255" s="237">
        <v>4</v>
      </c>
      <c r="I255" s="238"/>
      <c r="J255" s="239"/>
      <c r="K255" s="237">
        <f t="shared" si="32"/>
        <v>0</v>
      </c>
      <c r="L255" s="239"/>
      <c r="M255" s="240"/>
      <c r="N255" s="241" t="s">
        <v>1</v>
      </c>
      <c r="O255" s="195" t="s">
        <v>47</v>
      </c>
      <c r="P255" s="196">
        <f t="shared" si="33"/>
        <v>0</v>
      </c>
      <c r="Q255" s="196">
        <f t="shared" si="34"/>
        <v>0</v>
      </c>
      <c r="R255" s="196">
        <f t="shared" si="35"/>
        <v>0</v>
      </c>
      <c r="S255" s="66"/>
      <c r="T255" s="197">
        <f t="shared" si="36"/>
        <v>0</v>
      </c>
      <c r="U255" s="197">
        <v>0</v>
      </c>
      <c r="V255" s="197">
        <f t="shared" si="37"/>
        <v>0</v>
      </c>
      <c r="W255" s="197">
        <v>0</v>
      </c>
      <c r="X255" s="198">
        <f t="shared" si="38"/>
        <v>0</v>
      </c>
      <c r="Y255" s="37"/>
      <c r="Z255" s="37"/>
      <c r="AA255" s="37"/>
      <c r="AB255" s="37"/>
      <c r="AC255" s="37"/>
      <c r="AD255" s="37"/>
      <c r="AE255" s="37"/>
      <c r="AR255" s="199" t="s">
        <v>364</v>
      </c>
      <c r="AT255" s="199" t="s">
        <v>483</v>
      </c>
      <c r="AU255" s="199" t="s">
        <v>178</v>
      </c>
      <c r="AY255" s="19" t="s">
        <v>329</v>
      </c>
      <c r="BE255" s="115">
        <f t="shared" si="39"/>
        <v>0</v>
      </c>
      <c r="BF255" s="115">
        <f t="shared" si="40"/>
        <v>0</v>
      </c>
      <c r="BG255" s="115">
        <f t="shared" si="41"/>
        <v>0</v>
      </c>
      <c r="BH255" s="115">
        <f t="shared" si="42"/>
        <v>0</v>
      </c>
      <c r="BI255" s="115">
        <f t="shared" si="43"/>
        <v>0</v>
      </c>
      <c r="BJ255" s="19" t="s">
        <v>96</v>
      </c>
      <c r="BK255" s="200">
        <f t="shared" si="44"/>
        <v>0</v>
      </c>
      <c r="BL255" s="19" t="s">
        <v>335</v>
      </c>
      <c r="BM255" s="199" t="s">
        <v>974</v>
      </c>
    </row>
    <row r="256" spans="1:65" s="2" customFormat="1" ht="16.5" customHeight="1">
      <c r="A256" s="37"/>
      <c r="B256" s="153"/>
      <c r="C256" s="233" t="s">
        <v>648</v>
      </c>
      <c r="D256" s="233" t="s">
        <v>483</v>
      </c>
      <c r="E256" s="234" t="s">
        <v>8506</v>
      </c>
      <c r="F256" s="235" t="s">
        <v>8507</v>
      </c>
      <c r="G256" s="236" t="s">
        <v>646</v>
      </c>
      <c r="H256" s="237">
        <v>3</v>
      </c>
      <c r="I256" s="238"/>
      <c r="J256" s="239"/>
      <c r="K256" s="237">
        <f t="shared" si="32"/>
        <v>0</v>
      </c>
      <c r="L256" s="239"/>
      <c r="M256" s="240"/>
      <c r="N256" s="241" t="s">
        <v>1</v>
      </c>
      <c r="O256" s="195" t="s">
        <v>47</v>
      </c>
      <c r="P256" s="196">
        <f t="shared" si="33"/>
        <v>0</v>
      </c>
      <c r="Q256" s="196">
        <f t="shared" si="34"/>
        <v>0</v>
      </c>
      <c r="R256" s="196">
        <f t="shared" si="35"/>
        <v>0</v>
      </c>
      <c r="S256" s="66"/>
      <c r="T256" s="197">
        <f t="shared" si="36"/>
        <v>0</v>
      </c>
      <c r="U256" s="197">
        <v>0</v>
      </c>
      <c r="V256" s="197">
        <f t="shared" si="37"/>
        <v>0</v>
      </c>
      <c r="W256" s="197">
        <v>0</v>
      </c>
      <c r="X256" s="198">
        <f t="shared" si="38"/>
        <v>0</v>
      </c>
      <c r="Y256" s="37"/>
      <c r="Z256" s="37"/>
      <c r="AA256" s="37"/>
      <c r="AB256" s="37"/>
      <c r="AC256" s="37"/>
      <c r="AD256" s="37"/>
      <c r="AE256" s="37"/>
      <c r="AR256" s="199" t="s">
        <v>364</v>
      </c>
      <c r="AT256" s="199" t="s">
        <v>483</v>
      </c>
      <c r="AU256" s="199" t="s">
        <v>178</v>
      </c>
      <c r="AY256" s="19" t="s">
        <v>329</v>
      </c>
      <c r="BE256" s="115">
        <f t="shared" si="39"/>
        <v>0</v>
      </c>
      <c r="BF256" s="115">
        <f t="shared" si="40"/>
        <v>0</v>
      </c>
      <c r="BG256" s="115">
        <f t="shared" si="41"/>
        <v>0</v>
      </c>
      <c r="BH256" s="115">
        <f t="shared" si="42"/>
        <v>0</v>
      </c>
      <c r="BI256" s="115">
        <f t="shared" si="43"/>
        <v>0</v>
      </c>
      <c r="BJ256" s="19" t="s">
        <v>96</v>
      </c>
      <c r="BK256" s="200">
        <f t="shared" si="44"/>
        <v>0</v>
      </c>
      <c r="BL256" s="19" t="s">
        <v>335</v>
      </c>
      <c r="BM256" s="199" t="s">
        <v>986</v>
      </c>
    </row>
    <row r="257" spans="1:65" s="2" customFormat="1" ht="24.2" customHeight="1">
      <c r="A257" s="37"/>
      <c r="B257" s="153"/>
      <c r="C257" s="233" t="s">
        <v>652</v>
      </c>
      <c r="D257" s="233" t="s">
        <v>483</v>
      </c>
      <c r="E257" s="234" t="s">
        <v>8508</v>
      </c>
      <c r="F257" s="235" t="s">
        <v>8509</v>
      </c>
      <c r="G257" s="236" t="s">
        <v>646</v>
      </c>
      <c r="H257" s="237">
        <v>2</v>
      </c>
      <c r="I257" s="238"/>
      <c r="J257" s="239"/>
      <c r="K257" s="237">
        <f t="shared" si="32"/>
        <v>0</v>
      </c>
      <c r="L257" s="239"/>
      <c r="M257" s="240"/>
      <c r="N257" s="241" t="s">
        <v>1</v>
      </c>
      <c r="O257" s="195" t="s">
        <v>47</v>
      </c>
      <c r="P257" s="196">
        <f t="shared" si="33"/>
        <v>0</v>
      </c>
      <c r="Q257" s="196">
        <f t="shared" si="34"/>
        <v>0</v>
      </c>
      <c r="R257" s="196">
        <f t="shared" si="35"/>
        <v>0</v>
      </c>
      <c r="S257" s="66"/>
      <c r="T257" s="197">
        <f t="shared" si="36"/>
        <v>0</v>
      </c>
      <c r="U257" s="197">
        <v>0</v>
      </c>
      <c r="V257" s="197">
        <f t="shared" si="37"/>
        <v>0</v>
      </c>
      <c r="W257" s="197">
        <v>0</v>
      </c>
      <c r="X257" s="198">
        <f t="shared" si="38"/>
        <v>0</v>
      </c>
      <c r="Y257" s="37"/>
      <c r="Z257" s="37"/>
      <c r="AA257" s="37"/>
      <c r="AB257" s="37"/>
      <c r="AC257" s="37"/>
      <c r="AD257" s="37"/>
      <c r="AE257" s="37"/>
      <c r="AR257" s="199" t="s">
        <v>364</v>
      </c>
      <c r="AT257" s="199" t="s">
        <v>483</v>
      </c>
      <c r="AU257" s="199" t="s">
        <v>178</v>
      </c>
      <c r="AY257" s="19" t="s">
        <v>329</v>
      </c>
      <c r="BE257" s="115">
        <f t="shared" si="39"/>
        <v>0</v>
      </c>
      <c r="BF257" s="115">
        <f t="shared" si="40"/>
        <v>0</v>
      </c>
      <c r="BG257" s="115">
        <f t="shared" si="41"/>
        <v>0</v>
      </c>
      <c r="BH257" s="115">
        <f t="shared" si="42"/>
        <v>0</v>
      </c>
      <c r="BI257" s="115">
        <f t="shared" si="43"/>
        <v>0</v>
      </c>
      <c r="BJ257" s="19" t="s">
        <v>96</v>
      </c>
      <c r="BK257" s="200">
        <f t="shared" si="44"/>
        <v>0</v>
      </c>
      <c r="BL257" s="19" t="s">
        <v>335</v>
      </c>
      <c r="BM257" s="199" t="s">
        <v>1000</v>
      </c>
    </row>
    <row r="258" spans="1:65" s="2" customFormat="1" ht="24.2" customHeight="1">
      <c r="A258" s="37"/>
      <c r="B258" s="153"/>
      <c r="C258" s="233" t="s">
        <v>659</v>
      </c>
      <c r="D258" s="233" t="s">
        <v>483</v>
      </c>
      <c r="E258" s="234" t="s">
        <v>8510</v>
      </c>
      <c r="F258" s="235" t="s">
        <v>8511</v>
      </c>
      <c r="G258" s="236" t="s">
        <v>646</v>
      </c>
      <c r="H258" s="237">
        <v>7</v>
      </c>
      <c r="I258" s="238"/>
      <c r="J258" s="239"/>
      <c r="K258" s="237">
        <f t="shared" si="32"/>
        <v>0</v>
      </c>
      <c r="L258" s="239"/>
      <c r="M258" s="240"/>
      <c r="N258" s="241" t="s">
        <v>1</v>
      </c>
      <c r="O258" s="195" t="s">
        <v>47</v>
      </c>
      <c r="P258" s="196">
        <f t="shared" si="33"/>
        <v>0</v>
      </c>
      <c r="Q258" s="196">
        <f t="shared" si="34"/>
        <v>0</v>
      </c>
      <c r="R258" s="196">
        <f t="shared" si="35"/>
        <v>0</v>
      </c>
      <c r="S258" s="66"/>
      <c r="T258" s="197">
        <f t="shared" si="36"/>
        <v>0</v>
      </c>
      <c r="U258" s="197">
        <v>0</v>
      </c>
      <c r="V258" s="197">
        <f t="shared" si="37"/>
        <v>0</v>
      </c>
      <c r="W258" s="197">
        <v>0</v>
      </c>
      <c r="X258" s="198">
        <f t="shared" si="38"/>
        <v>0</v>
      </c>
      <c r="Y258" s="37"/>
      <c r="Z258" s="37"/>
      <c r="AA258" s="37"/>
      <c r="AB258" s="37"/>
      <c r="AC258" s="37"/>
      <c r="AD258" s="37"/>
      <c r="AE258" s="37"/>
      <c r="AR258" s="199" t="s">
        <v>364</v>
      </c>
      <c r="AT258" s="199" t="s">
        <v>483</v>
      </c>
      <c r="AU258" s="199" t="s">
        <v>178</v>
      </c>
      <c r="AY258" s="19" t="s">
        <v>329</v>
      </c>
      <c r="BE258" s="115">
        <f t="shared" si="39"/>
        <v>0</v>
      </c>
      <c r="BF258" s="115">
        <f t="shared" si="40"/>
        <v>0</v>
      </c>
      <c r="BG258" s="115">
        <f t="shared" si="41"/>
        <v>0</v>
      </c>
      <c r="BH258" s="115">
        <f t="shared" si="42"/>
        <v>0</v>
      </c>
      <c r="BI258" s="115">
        <f t="shared" si="43"/>
        <v>0</v>
      </c>
      <c r="BJ258" s="19" t="s">
        <v>96</v>
      </c>
      <c r="BK258" s="200">
        <f t="shared" si="44"/>
        <v>0</v>
      </c>
      <c r="BL258" s="19" t="s">
        <v>335</v>
      </c>
      <c r="BM258" s="199" t="s">
        <v>1008</v>
      </c>
    </row>
    <row r="259" spans="1:65" s="2" customFormat="1" ht="24.2" customHeight="1">
      <c r="A259" s="37"/>
      <c r="B259" s="153"/>
      <c r="C259" s="233" t="s">
        <v>665</v>
      </c>
      <c r="D259" s="233" t="s">
        <v>483</v>
      </c>
      <c r="E259" s="234" t="s">
        <v>8512</v>
      </c>
      <c r="F259" s="235" t="s">
        <v>8513</v>
      </c>
      <c r="G259" s="236" t="s">
        <v>646</v>
      </c>
      <c r="H259" s="237">
        <v>2</v>
      </c>
      <c r="I259" s="238"/>
      <c r="J259" s="239"/>
      <c r="K259" s="237">
        <f t="shared" si="32"/>
        <v>0</v>
      </c>
      <c r="L259" s="239"/>
      <c r="M259" s="240"/>
      <c r="N259" s="241" t="s">
        <v>1</v>
      </c>
      <c r="O259" s="195" t="s">
        <v>47</v>
      </c>
      <c r="P259" s="196">
        <f t="shared" si="33"/>
        <v>0</v>
      </c>
      <c r="Q259" s="196">
        <f t="shared" si="34"/>
        <v>0</v>
      </c>
      <c r="R259" s="196">
        <f t="shared" si="35"/>
        <v>0</v>
      </c>
      <c r="S259" s="66"/>
      <c r="T259" s="197">
        <f t="shared" si="36"/>
        <v>0</v>
      </c>
      <c r="U259" s="197">
        <v>0</v>
      </c>
      <c r="V259" s="197">
        <f t="shared" si="37"/>
        <v>0</v>
      </c>
      <c r="W259" s="197">
        <v>0</v>
      </c>
      <c r="X259" s="198">
        <f t="shared" si="38"/>
        <v>0</v>
      </c>
      <c r="Y259" s="37"/>
      <c r="Z259" s="37"/>
      <c r="AA259" s="37"/>
      <c r="AB259" s="37"/>
      <c r="AC259" s="37"/>
      <c r="AD259" s="37"/>
      <c r="AE259" s="37"/>
      <c r="AR259" s="199" t="s">
        <v>364</v>
      </c>
      <c r="AT259" s="199" t="s">
        <v>483</v>
      </c>
      <c r="AU259" s="199" t="s">
        <v>178</v>
      </c>
      <c r="AY259" s="19" t="s">
        <v>329</v>
      </c>
      <c r="BE259" s="115">
        <f t="shared" si="39"/>
        <v>0</v>
      </c>
      <c r="BF259" s="115">
        <f t="shared" si="40"/>
        <v>0</v>
      </c>
      <c r="BG259" s="115">
        <f t="shared" si="41"/>
        <v>0</v>
      </c>
      <c r="BH259" s="115">
        <f t="shared" si="42"/>
        <v>0</v>
      </c>
      <c r="BI259" s="115">
        <f t="shared" si="43"/>
        <v>0</v>
      </c>
      <c r="BJ259" s="19" t="s">
        <v>96</v>
      </c>
      <c r="BK259" s="200">
        <f t="shared" si="44"/>
        <v>0</v>
      </c>
      <c r="BL259" s="19" t="s">
        <v>335</v>
      </c>
      <c r="BM259" s="199" t="s">
        <v>1018</v>
      </c>
    </row>
    <row r="260" spans="1:65" s="2" customFormat="1" ht="24.2" customHeight="1">
      <c r="A260" s="37"/>
      <c r="B260" s="153"/>
      <c r="C260" s="233" t="s">
        <v>671</v>
      </c>
      <c r="D260" s="233" t="s">
        <v>483</v>
      </c>
      <c r="E260" s="234" t="s">
        <v>8514</v>
      </c>
      <c r="F260" s="235" t="s">
        <v>8515</v>
      </c>
      <c r="G260" s="236" t="s">
        <v>646</v>
      </c>
      <c r="H260" s="237">
        <v>2</v>
      </c>
      <c r="I260" s="238"/>
      <c r="J260" s="239"/>
      <c r="K260" s="237">
        <f t="shared" si="32"/>
        <v>0</v>
      </c>
      <c r="L260" s="239"/>
      <c r="M260" s="240"/>
      <c r="N260" s="241" t="s">
        <v>1</v>
      </c>
      <c r="O260" s="195" t="s">
        <v>47</v>
      </c>
      <c r="P260" s="196">
        <f t="shared" si="33"/>
        <v>0</v>
      </c>
      <c r="Q260" s="196">
        <f t="shared" si="34"/>
        <v>0</v>
      </c>
      <c r="R260" s="196">
        <f t="shared" si="35"/>
        <v>0</v>
      </c>
      <c r="S260" s="66"/>
      <c r="T260" s="197">
        <f t="shared" si="36"/>
        <v>0</v>
      </c>
      <c r="U260" s="197">
        <v>0</v>
      </c>
      <c r="V260" s="197">
        <f t="shared" si="37"/>
        <v>0</v>
      </c>
      <c r="W260" s="197">
        <v>0</v>
      </c>
      <c r="X260" s="198">
        <f t="shared" si="38"/>
        <v>0</v>
      </c>
      <c r="Y260" s="37"/>
      <c r="Z260" s="37"/>
      <c r="AA260" s="37"/>
      <c r="AB260" s="37"/>
      <c r="AC260" s="37"/>
      <c r="AD260" s="37"/>
      <c r="AE260" s="37"/>
      <c r="AR260" s="199" t="s">
        <v>364</v>
      </c>
      <c r="AT260" s="199" t="s">
        <v>483</v>
      </c>
      <c r="AU260" s="199" t="s">
        <v>178</v>
      </c>
      <c r="AY260" s="19" t="s">
        <v>329</v>
      </c>
      <c r="BE260" s="115">
        <f t="shared" si="39"/>
        <v>0</v>
      </c>
      <c r="BF260" s="115">
        <f t="shared" si="40"/>
        <v>0</v>
      </c>
      <c r="BG260" s="115">
        <f t="shared" si="41"/>
        <v>0</v>
      </c>
      <c r="BH260" s="115">
        <f t="shared" si="42"/>
        <v>0</v>
      </c>
      <c r="BI260" s="115">
        <f t="shared" si="43"/>
        <v>0</v>
      </c>
      <c r="BJ260" s="19" t="s">
        <v>96</v>
      </c>
      <c r="BK260" s="200">
        <f t="shared" si="44"/>
        <v>0</v>
      </c>
      <c r="BL260" s="19" t="s">
        <v>335</v>
      </c>
      <c r="BM260" s="199" t="s">
        <v>1031</v>
      </c>
    </row>
    <row r="261" spans="1:65" s="2" customFormat="1" ht="24.2" customHeight="1">
      <c r="A261" s="37"/>
      <c r="B261" s="153"/>
      <c r="C261" s="233" t="s">
        <v>685</v>
      </c>
      <c r="D261" s="233" t="s">
        <v>483</v>
      </c>
      <c r="E261" s="234" t="s">
        <v>8516</v>
      </c>
      <c r="F261" s="235" t="s">
        <v>8517</v>
      </c>
      <c r="G261" s="236" t="s">
        <v>646</v>
      </c>
      <c r="H261" s="237">
        <v>2</v>
      </c>
      <c r="I261" s="238"/>
      <c r="J261" s="239"/>
      <c r="K261" s="237">
        <f t="shared" si="32"/>
        <v>0</v>
      </c>
      <c r="L261" s="239"/>
      <c r="M261" s="240"/>
      <c r="N261" s="241" t="s">
        <v>1</v>
      </c>
      <c r="O261" s="195" t="s">
        <v>47</v>
      </c>
      <c r="P261" s="196">
        <f t="shared" si="33"/>
        <v>0</v>
      </c>
      <c r="Q261" s="196">
        <f t="shared" si="34"/>
        <v>0</v>
      </c>
      <c r="R261" s="196">
        <f t="shared" si="35"/>
        <v>0</v>
      </c>
      <c r="S261" s="66"/>
      <c r="T261" s="197">
        <f t="shared" si="36"/>
        <v>0</v>
      </c>
      <c r="U261" s="197">
        <v>0</v>
      </c>
      <c r="V261" s="197">
        <f t="shared" si="37"/>
        <v>0</v>
      </c>
      <c r="W261" s="197">
        <v>0</v>
      </c>
      <c r="X261" s="198">
        <f t="shared" si="38"/>
        <v>0</v>
      </c>
      <c r="Y261" s="37"/>
      <c r="Z261" s="37"/>
      <c r="AA261" s="37"/>
      <c r="AB261" s="37"/>
      <c r="AC261" s="37"/>
      <c r="AD261" s="37"/>
      <c r="AE261" s="37"/>
      <c r="AR261" s="199" t="s">
        <v>364</v>
      </c>
      <c r="AT261" s="199" t="s">
        <v>483</v>
      </c>
      <c r="AU261" s="199" t="s">
        <v>178</v>
      </c>
      <c r="AY261" s="19" t="s">
        <v>329</v>
      </c>
      <c r="BE261" s="115">
        <f t="shared" si="39"/>
        <v>0</v>
      </c>
      <c r="BF261" s="115">
        <f t="shared" si="40"/>
        <v>0</v>
      </c>
      <c r="BG261" s="115">
        <f t="shared" si="41"/>
        <v>0</v>
      </c>
      <c r="BH261" s="115">
        <f t="shared" si="42"/>
        <v>0</v>
      </c>
      <c r="BI261" s="115">
        <f t="shared" si="43"/>
        <v>0</v>
      </c>
      <c r="BJ261" s="19" t="s">
        <v>96</v>
      </c>
      <c r="BK261" s="200">
        <f t="shared" si="44"/>
        <v>0</v>
      </c>
      <c r="BL261" s="19" t="s">
        <v>335</v>
      </c>
      <c r="BM261" s="199" t="s">
        <v>1041</v>
      </c>
    </row>
    <row r="262" spans="1:65" s="2" customFormat="1" ht="24.2" customHeight="1">
      <c r="A262" s="37"/>
      <c r="B262" s="153"/>
      <c r="C262" s="233" t="s">
        <v>689</v>
      </c>
      <c r="D262" s="233" t="s">
        <v>483</v>
      </c>
      <c r="E262" s="234" t="s">
        <v>8518</v>
      </c>
      <c r="F262" s="235" t="s">
        <v>8519</v>
      </c>
      <c r="G262" s="236" t="s">
        <v>646</v>
      </c>
      <c r="H262" s="237">
        <v>1</v>
      </c>
      <c r="I262" s="238"/>
      <c r="J262" s="239"/>
      <c r="K262" s="237">
        <f t="shared" si="32"/>
        <v>0</v>
      </c>
      <c r="L262" s="239"/>
      <c r="M262" s="240"/>
      <c r="N262" s="241" t="s">
        <v>1</v>
      </c>
      <c r="O262" s="195" t="s">
        <v>47</v>
      </c>
      <c r="P262" s="196">
        <f t="shared" si="33"/>
        <v>0</v>
      </c>
      <c r="Q262" s="196">
        <f t="shared" si="34"/>
        <v>0</v>
      </c>
      <c r="R262" s="196">
        <f t="shared" si="35"/>
        <v>0</v>
      </c>
      <c r="S262" s="66"/>
      <c r="T262" s="197">
        <f t="shared" si="36"/>
        <v>0</v>
      </c>
      <c r="U262" s="197">
        <v>0</v>
      </c>
      <c r="V262" s="197">
        <f t="shared" si="37"/>
        <v>0</v>
      </c>
      <c r="W262" s="197">
        <v>0</v>
      </c>
      <c r="X262" s="198">
        <f t="shared" si="38"/>
        <v>0</v>
      </c>
      <c r="Y262" s="37"/>
      <c r="Z262" s="37"/>
      <c r="AA262" s="37"/>
      <c r="AB262" s="37"/>
      <c r="AC262" s="37"/>
      <c r="AD262" s="37"/>
      <c r="AE262" s="37"/>
      <c r="AR262" s="199" t="s">
        <v>364</v>
      </c>
      <c r="AT262" s="199" t="s">
        <v>483</v>
      </c>
      <c r="AU262" s="199" t="s">
        <v>178</v>
      </c>
      <c r="AY262" s="19" t="s">
        <v>329</v>
      </c>
      <c r="BE262" s="115">
        <f t="shared" si="39"/>
        <v>0</v>
      </c>
      <c r="BF262" s="115">
        <f t="shared" si="40"/>
        <v>0</v>
      </c>
      <c r="BG262" s="115">
        <f t="shared" si="41"/>
        <v>0</v>
      </c>
      <c r="BH262" s="115">
        <f t="shared" si="42"/>
        <v>0</v>
      </c>
      <c r="BI262" s="115">
        <f t="shared" si="43"/>
        <v>0</v>
      </c>
      <c r="BJ262" s="19" t="s">
        <v>96</v>
      </c>
      <c r="BK262" s="200">
        <f t="shared" si="44"/>
        <v>0</v>
      </c>
      <c r="BL262" s="19" t="s">
        <v>335</v>
      </c>
      <c r="BM262" s="199" t="s">
        <v>1092</v>
      </c>
    </row>
    <row r="263" spans="1:65" s="2" customFormat="1" ht="16.5" customHeight="1">
      <c r="A263" s="37"/>
      <c r="B263" s="153"/>
      <c r="C263" s="233" t="s">
        <v>695</v>
      </c>
      <c r="D263" s="233" t="s">
        <v>483</v>
      </c>
      <c r="E263" s="234" t="s">
        <v>8520</v>
      </c>
      <c r="F263" s="235" t="s">
        <v>8521</v>
      </c>
      <c r="G263" s="236" t="s">
        <v>646</v>
      </c>
      <c r="H263" s="237">
        <v>4</v>
      </c>
      <c r="I263" s="238"/>
      <c r="J263" s="239"/>
      <c r="K263" s="237">
        <f t="shared" si="32"/>
        <v>0</v>
      </c>
      <c r="L263" s="239"/>
      <c r="M263" s="240"/>
      <c r="N263" s="241" t="s">
        <v>1</v>
      </c>
      <c r="O263" s="195" t="s">
        <v>47</v>
      </c>
      <c r="P263" s="196">
        <f t="shared" si="33"/>
        <v>0</v>
      </c>
      <c r="Q263" s="196">
        <f t="shared" si="34"/>
        <v>0</v>
      </c>
      <c r="R263" s="196">
        <f t="shared" si="35"/>
        <v>0</v>
      </c>
      <c r="S263" s="66"/>
      <c r="T263" s="197">
        <f t="shared" si="36"/>
        <v>0</v>
      </c>
      <c r="U263" s="197">
        <v>0</v>
      </c>
      <c r="V263" s="197">
        <f t="shared" si="37"/>
        <v>0</v>
      </c>
      <c r="W263" s="197">
        <v>0</v>
      </c>
      <c r="X263" s="198">
        <f t="shared" si="38"/>
        <v>0</v>
      </c>
      <c r="Y263" s="37"/>
      <c r="Z263" s="37"/>
      <c r="AA263" s="37"/>
      <c r="AB263" s="37"/>
      <c r="AC263" s="37"/>
      <c r="AD263" s="37"/>
      <c r="AE263" s="37"/>
      <c r="AR263" s="199" t="s">
        <v>364</v>
      </c>
      <c r="AT263" s="199" t="s">
        <v>483</v>
      </c>
      <c r="AU263" s="199" t="s">
        <v>178</v>
      </c>
      <c r="AY263" s="19" t="s">
        <v>329</v>
      </c>
      <c r="BE263" s="115">
        <f t="shared" si="39"/>
        <v>0</v>
      </c>
      <c r="BF263" s="115">
        <f t="shared" si="40"/>
        <v>0</v>
      </c>
      <c r="BG263" s="115">
        <f t="shared" si="41"/>
        <v>0</v>
      </c>
      <c r="BH263" s="115">
        <f t="shared" si="42"/>
        <v>0</v>
      </c>
      <c r="BI263" s="115">
        <f t="shared" si="43"/>
        <v>0</v>
      </c>
      <c r="BJ263" s="19" t="s">
        <v>96</v>
      </c>
      <c r="BK263" s="200">
        <f t="shared" si="44"/>
        <v>0</v>
      </c>
      <c r="BL263" s="19" t="s">
        <v>335</v>
      </c>
      <c r="BM263" s="199" t="s">
        <v>1100</v>
      </c>
    </row>
    <row r="264" spans="1:65" s="2" customFormat="1" ht="16.5" customHeight="1">
      <c r="A264" s="37"/>
      <c r="B264" s="153"/>
      <c r="C264" s="233" t="s">
        <v>701</v>
      </c>
      <c r="D264" s="233" t="s">
        <v>483</v>
      </c>
      <c r="E264" s="234" t="s">
        <v>8522</v>
      </c>
      <c r="F264" s="235" t="s">
        <v>8523</v>
      </c>
      <c r="G264" s="236" t="s">
        <v>646</v>
      </c>
      <c r="H264" s="237">
        <v>6</v>
      </c>
      <c r="I264" s="238"/>
      <c r="J264" s="239"/>
      <c r="K264" s="237">
        <f t="shared" si="32"/>
        <v>0</v>
      </c>
      <c r="L264" s="239"/>
      <c r="M264" s="240"/>
      <c r="N264" s="241" t="s">
        <v>1</v>
      </c>
      <c r="O264" s="195" t="s">
        <v>47</v>
      </c>
      <c r="P264" s="196">
        <f t="shared" si="33"/>
        <v>0</v>
      </c>
      <c r="Q264" s="196">
        <f t="shared" si="34"/>
        <v>0</v>
      </c>
      <c r="R264" s="196">
        <f t="shared" si="35"/>
        <v>0</v>
      </c>
      <c r="S264" s="66"/>
      <c r="T264" s="197">
        <f t="shared" si="36"/>
        <v>0</v>
      </c>
      <c r="U264" s="197">
        <v>0</v>
      </c>
      <c r="V264" s="197">
        <f t="shared" si="37"/>
        <v>0</v>
      </c>
      <c r="W264" s="197">
        <v>0</v>
      </c>
      <c r="X264" s="198">
        <f t="shared" si="38"/>
        <v>0</v>
      </c>
      <c r="Y264" s="37"/>
      <c r="Z264" s="37"/>
      <c r="AA264" s="37"/>
      <c r="AB264" s="37"/>
      <c r="AC264" s="37"/>
      <c r="AD264" s="37"/>
      <c r="AE264" s="37"/>
      <c r="AR264" s="199" t="s">
        <v>364</v>
      </c>
      <c r="AT264" s="199" t="s">
        <v>483</v>
      </c>
      <c r="AU264" s="199" t="s">
        <v>178</v>
      </c>
      <c r="AY264" s="19" t="s">
        <v>329</v>
      </c>
      <c r="BE264" s="115">
        <f t="shared" si="39"/>
        <v>0</v>
      </c>
      <c r="BF264" s="115">
        <f t="shared" si="40"/>
        <v>0</v>
      </c>
      <c r="BG264" s="115">
        <f t="shared" si="41"/>
        <v>0</v>
      </c>
      <c r="BH264" s="115">
        <f t="shared" si="42"/>
        <v>0</v>
      </c>
      <c r="BI264" s="115">
        <f t="shared" si="43"/>
        <v>0</v>
      </c>
      <c r="BJ264" s="19" t="s">
        <v>96</v>
      </c>
      <c r="BK264" s="200">
        <f t="shared" si="44"/>
        <v>0</v>
      </c>
      <c r="BL264" s="19" t="s">
        <v>335</v>
      </c>
      <c r="BM264" s="199" t="s">
        <v>1110</v>
      </c>
    </row>
    <row r="265" spans="1:65" s="2" customFormat="1" ht="16.5" customHeight="1">
      <c r="A265" s="37"/>
      <c r="B265" s="153"/>
      <c r="C265" s="233" t="s">
        <v>704</v>
      </c>
      <c r="D265" s="233" t="s">
        <v>483</v>
      </c>
      <c r="E265" s="234" t="s">
        <v>8524</v>
      </c>
      <c r="F265" s="235" t="s">
        <v>8525</v>
      </c>
      <c r="G265" s="236" t="s">
        <v>646</v>
      </c>
      <c r="H265" s="237">
        <v>2</v>
      </c>
      <c r="I265" s="238"/>
      <c r="J265" s="239"/>
      <c r="K265" s="237">
        <f t="shared" si="32"/>
        <v>0</v>
      </c>
      <c r="L265" s="239"/>
      <c r="M265" s="240"/>
      <c r="N265" s="241" t="s">
        <v>1</v>
      </c>
      <c r="O265" s="195" t="s">
        <v>47</v>
      </c>
      <c r="P265" s="196">
        <f t="shared" si="33"/>
        <v>0</v>
      </c>
      <c r="Q265" s="196">
        <f t="shared" si="34"/>
        <v>0</v>
      </c>
      <c r="R265" s="196">
        <f t="shared" si="35"/>
        <v>0</v>
      </c>
      <c r="S265" s="66"/>
      <c r="T265" s="197">
        <f t="shared" si="36"/>
        <v>0</v>
      </c>
      <c r="U265" s="197">
        <v>0</v>
      </c>
      <c r="V265" s="197">
        <f t="shared" si="37"/>
        <v>0</v>
      </c>
      <c r="W265" s="197">
        <v>0</v>
      </c>
      <c r="X265" s="198">
        <f t="shared" si="38"/>
        <v>0</v>
      </c>
      <c r="Y265" s="37"/>
      <c r="Z265" s="37"/>
      <c r="AA265" s="37"/>
      <c r="AB265" s="37"/>
      <c r="AC265" s="37"/>
      <c r="AD265" s="37"/>
      <c r="AE265" s="37"/>
      <c r="AR265" s="199" t="s">
        <v>364</v>
      </c>
      <c r="AT265" s="199" t="s">
        <v>483</v>
      </c>
      <c r="AU265" s="199" t="s">
        <v>178</v>
      </c>
      <c r="AY265" s="19" t="s">
        <v>329</v>
      </c>
      <c r="BE265" s="115">
        <f t="shared" si="39"/>
        <v>0</v>
      </c>
      <c r="BF265" s="115">
        <f t="shared" si="40"/>
        <v>0</v>
      </c>
      <c r="BG265" s="115">
        <f t="shared" si="41"/>
        <v>0</v>
      </c>
      <c r="BH265" s="115">
        <f t="shared" si="42"/>
        <v>0</v>
      </c>
      <c r="BI265" s="115">
        <f t="shared" si="43"/>
        <v>0</v>
      </c>
      <c r="BJ265" s="19" t="s">
        <v>96</v>
      </c>
      <c r="BK265" s="200">
        <f t="shared" si="44"/>
        <v>0</v>
      </c>
      <c r="BL265" s="19" t="s">
        <v>335</v>
      </c>
      <c r="BM265" s="199" t="s">
        <v>1121</v>
      </c>
    </row>
    <row r="266" spans="1:65" s="2" customFormat="1" ht="16.5" customHeight="1">
      <c r="A266" s="37"/>
      <c r="B266" s="153"/>
      <c r="C266" s="233" t="s">
        <v>713</v>
      </c>
      <c r="D266" s="233" t="s">
        <v>483</v>
      </c>
      <c r="E266" s="234" t="s">
        <v>8526</v>
      </c>
      <c r="F266" s="235" t="s">
        <v>8527</v>
      </c>
      <c r="G266" s="236" t="s">
        <v>646</v>
      </c>
      <c r="H266" s="237">
        <v>8</v>
      </c>
      <c r="I266" s="238"/>
      <c r="J266" s="239"/>
      <c r="K266" s="237">
        <f t="shared" si="32"/>
        <v>0</v>
      </c>
      <c r="L266" s="239"/>
      <c r="M266" s="240"/>
      <c r="N266" s="241" t="s">
        <v>1</v>
      </c>
      <c r="O266" s="195" t="s">
        <v>47</v>
      </c>
      <c r="P266" s="196">
        <f t="shared" si="33"/>
        <v>0</v>
      </c>
      <c r="Q266" s="196">
        <f t="shared" si="34"/>
        <v>0</v>
      </c>
      <c r="R266" s="196">
        <f t="shared" si="35"/>
        <v>0</v>
      </c>
      <c r="S266" s="66"/>
      <c r="T266" s="197">
        <f t="shared" si="36"/>
        <v>0</v>
      </c>
      <c r="U266" s="197">
        <v>0</v>
      </c>
      <c r="V266" s="197">
        <f t="shared" si="37"/>
        <v>0</v>
      </c>
      <c r="W266" s="197">
        <v>0</v>
      </c>
      <c r="X266" s="198">
        <f t="shared" si="38"/>
        <v>0</v>
      </c>
      <c r="Y266" s="37"/>
      <c r="Z266" s="37"/>
      <c r="AA266" s="37"/>
      <c r="AB266" s="37"/>
      <c r="AC266" s="37"/>
      <c r="AD266" s="37"/>
      <c r="AE266" s="37"/>
      <c r="AR266" s="199" t="s">
        <v>364</v>
      </c>
      <c r="AT266" s="199" t="s">
        <v>483</v>
      </c>
      <c r="AU266" s="199" t="s">
        <v>178</v>
      </c>
      <c r="AY266" s="19" t="s">
        <v>329</v>
      </c>
      <c r="BE266" s="115">
        <f t="shared" si="39"/>
        <v>0</v>
      </c>
      <c r="BF266" s="115">
        <f t="shared" si="40"/>
        <v>0</v>
      </c>
      <c r="BG266" s="115">
        <f t="shared" si="41"/>
        <v>0</v>
      </c>
      <c r="BH266" s="115">
        <f t="shared" si="42"/>
        <v>0</v>
      </c>
      <c r="BI266" s="115">
        <f t="shared" si="43"/>
        <v>0</v>
      </c>
      <c r="BJ266" s="19" t="s">
        <v>96</v>
      </c>
      <c r="BK266" s="200">
        <f t="shared" si="44"/>
        <v>0</v>
      </c>
      <c r="BL266" s="19" t="s">
        <v>335</v>
      </c>
      <c r="BM266" s="199" t="s">
        <v>1132</v>
      </c>
    </row>
    <row r="267" spans="1:65" s="2" customFormat="1" ht="16.5" customHeight="1">
      <c r="A267" s="37"/>
      <c r="B267" s="153"/>
      <c r="C267" s="233" t="s">
        <v>722</v>
      </c>
      <c r="D267" s="233" t="s">
        <v>483</v>
      </c>
      <c r="E267" s="234" t="s">
        <v>8528</v>
      </c>
      <c r="F267" s="235" t="s">
        <v>8529</v>
      </c>
      <c r="G267" s="236" t="s">
        <v>646</v>
      </c>
      <c r="H267" s="237">
        <v>12</v>
      </c>
      <c r="I267" s="238"/>
      <c r="J267" s="239"/>
      <c r="K267" s="237">
        <f t="shared" si="32"/>
        <v>0</v>
      </c>
      <c r="L267" s="239"/>
      <c r="M267" s="240"/>
      <c r="N267" s="241" t="s">
        <v>1</v>
      </c>
      <c r="O267" s="195" t="s">
        <v>47</v>
      </c>
      <c r="P267" s="196">
        <f t="shared" si="33"/>
        <v>0</v>
      </c>
      <c r="Q267" s="196">
        <f t="shared" si="34"/>
        <v>0</v>
      </c>
      <c r="R267" s="196">
        <f t="shared" si="35"/>
        <v>0</v>
      </c>
      <c r="S267" s="66"/>
      <c r="T267" s="197">
        <f t="shared" si="36"/>
        <v>0</v>
      </c>
      <c r="U267" s="197">
        <v>0</v>
      </c>
      <c r="V267" s="197">
        <f t="shared" si="37"/>
        <v>0</v>
      </c>
      <c r="W267" s="197">
        <v>0</v>
      </c>
      <c r="X267" s="198">
        <f t="shared" si="38"/>
        <v>0</v>
      </c>
      <c r="Y267" s="37"/>
      <c r="Z267" s="37"/>
      <c r="AA267" s="37"/>
      <c r="AB267" s="37"/>
      <c r="AC267" s="37"/>
      <c r="AD267" s="37"/>
      <c r="AE267" s="37"/>
      <c r="AR267" s="199" t="s">
        <v>364</v>
      </c>
      <c r="AT267" s="199" t="s">
        <v>483</v>
      </c>
      <c r="AU267" s="199" t="s">
        <v>178</v>
      </c>
      <c r="AY267" s="19" t="s">
        <v>329</v>
      </c>
      <c r="BE267" s="115">
        <f t="shared" si="39"/>
        <v>0</v>
      </c>
      <c r="BF267" s="115">
        <f t="shared" si="40"/>
        <v>0</v>
      </c>
      <c r="BG267" s="115">
        <f t="shared" si="41"/>
        <v>0</v>
      </c>
      <c r="BH267" s="115">
        <f t="shared" si="42"/>
        <v>0</v>
      </c>
      <c r="BI267" s="115">
        <f t="shared" si="43"/>
        <v>0</v>
      </c>
      <c r="BJ267" s="19" t="s">
        <v>96</v>
      </c>
      <c r="BK267" s="200">
        <f t="shared" si="44"/>
        <v>0</v>
      </c>
      <c r="BL267" s="19" t="s">
        <v>335</v>
      </c>
      <c r="BM267" s="199" t="s">
        <v>1141</v>
      </c>
    </row>
    <row r="268" spans="1:65" s="2" customFormat="1" ht="16.5" customHeight="1">
      <c r="A268" s="37"/>
      <c r="B268" s="153"/>
      <c r="C268" s="233" t="s">
        <v>726</v>
      </c>
      <c r="D268" s="233" t="s">
        <v>483</v>
      </c>
      <c r="E268" s="234" t="s">
        <v>8530</v>
      </c>
      <c r="F268" s="235" t="s">
        <v>8531</v>
      </c>
      <c r="G268" s="236" t="s">
        <v>646</v>
      </c>
      <c r="H268" s="237">
        <v>24</v>
      </c>
      <c r="I268" s="238"/>
      <c r="J268" s="239"/>
      <c r="K268" s="237">
        <f t="shared" si="32"/>
        <v>0</v>
      </c>
      <c r="L268" s="239"/>
      <c r="M268" s="240"/>
      <c r="N268" s="241" t="s">
        <v>1</v>
      </c>
      <c r="O268" s="195" t="s">
        <v>47</v>
      </c>
      <c r="P268" s="196">
        <f t="shared" si="33"/>
        <v>0</v>
      </c>
      <c r="Q268" s="196">
        <f t="shared" si="34"/>
        <v>0</v>
      </c>
      <c r="R268" s="196">
        <f t="shared" si="35"/>
        <v>0</v>
      </c>
      <c r="S268" s="66"/>
      <c r="T268" s="197">
        <f t="shared" si="36"/>
        <v>0</v>
      </c>
      <c r="U268" s="197">
        <v>0</v>
      </c>
      <c r="V268" s="197">
        <f t="shared" si="37"/>
        <v>0</v>
      </c>
      <c r="W268" s="197">
        <v>0</v>
      </c>
      <c r="X268" s="198">
        <f t="shared" si="38"/>
        <v>0</v>
      </c>
      <c r="Y268" s="37"/>
      <c r="Z268" s="37"/>
      <c r="AA268" s="37"/>
      <c r="AB268" s="37"/>
      <c r="AC268" s="37"/>
      <c r="AD268" s="37"/>
      <c r="AE268" s="37"/>
      <c r="AR268" s="199" t="s">
        <v>364</v>
      </c>
      <c r="AT268" s="199" t="s">
        <v>483</v>
      </c>
      <c r="AU268" s="199" t="s">
        <v>178</v>
      </c>
      <c r="AY268" s="19" t="s">
        <v>329</v>
      </c>
      <c r="BE268" s="115">
        <f t="shared" si="39"/>
        <v>0</v>
      </c>
      <c r="BF268" s="115">
        <f t="shared" si="40"/>
        <v>0</v>
      </c>
      <c r="BG268" s="115">
        <f t="shared" si="41"/>
        <v>0</v>
      </c>
      <c r="BH268" s="115">
        <f t="shared" si="42"/>
        <v>0</v>
      </c>
      <c r="BI268" s="115">
        <f t="shared" si="43"/>
        <v>0</v>
      </c>
      <c r="BJ268" s="19" t="s">
        <v>96</v>
      </c>
      <c r="BK268" s="200">
        <f t="shared" si="44"/>
        <v>0</v>
      </c>
      <c r="BL268" s="19" t="s">
        <v>335</v>
      </c>
      <c r="BM268" s="199" t="s">
        <v>1152</v>
      </c>
    </row>
    <row r="269" spans="1:65" s="2" customFormat="1" ht="16.5" customHeight="1">
      <c r="A269" s="37"/>
      <c r="B269" s="153"/>
      <c r="C269" s="233" t="s">
        <v>731</v>
      </c>
      <c r="D269" s="233" t="s">
        <v>483</v>
      </c>
      <c r="E269" s="234" t="s">
        <v>8532</v>
      </c>
      <c r="F269" s="235" t="s">
        <v>8533</v>
      </c>
      <c r="G269" s="236" t="s">
        <v>646</v>
      </c>
      <c r="H269" s="237">
        <v>12</v>
      </c>
      <c r="I269" s="238"/>
      <c r="J269" s="239"/>
      <c r="K269" s="237">
        <f t="shared" si="32"/>
        <v>0</v>
      </c>
      <c r="L269" s="239"/>
      <c r="M269" s="240"/>
      <c r="N269" s="241" t="s">
        <v>1</v>
      </c>
      <c r="O269" s="195" t="s">
        <v>47</v>
      </c>
      <c r="P269" s="196">
        <f t="shared" si="33"/>
        <v>0</v>
      </c>
      <c r="Q269" s="196">
        <f t="shared" si="34"/>
        <v>0</v>
      </c>
      <c r="R269" s="196">
        <f t="shared" si="35"/>
        <v>0</v>
      </c>
      <c r="S269" s="66"/>
      <c r="T269" s="197">
        <f t="shared" si="36"/>
        <v>0</v>
      </c>
      <c r="U269" s="197">
        <v>0</v>
      </c>
      <c r="V269" s="197">
        <f t="shared" si="37"/>
        <v>0</v>
      </c>
      <c r="W269" s="197">
        <v>0</v>
      </c>
      <c r="X269" s="198">
        <f t="shared" si="38"/>
        <v>0</v>
      </c>
      <c r="Y269" s="37"/>
      <c r="Z269" s="37"/>
      <c r="AA269" s="37"/>
      <c r="AB269" s="37"/>
      <c r="AC269" s="37"/>
      <c r="AD269" s="37"/>
      <c r="AE269" s="37"/>
      <c r="AR269" s="199" t="s">
        <v>364</v>
      </c>
      <c r="AT269" s="199" t="s">
        <v>483</v>
      </c>
      <c r="AU269" s="199" t="s">
        <v>178</v>
      </c>
      <c r="AY269" s="19" t="s">
        <v>329</v>
      </c>
      <c r="BE269" s="115">
        <f t="shared" si="39"/>
        <v>0</v>
      </c>
      <c r="BF269" s="115">
        <f t="shared" si="40"/>
        <v>0</v>
      </c>
      <c r="BG269" s="115">
        <f t="shared" si="41"/>
        <v>0</v>
      </c>
      <c r="BH269" s="115">
        <f t="shared" si="42"/>
        <v>0</v>
      </c>
      <c r="BI269" s="115">
        <f t="shared" si="43"/>
        <v>0</v>
      </c>
      <c r="BJ269" s="19" t="s">
        <v>96</v>
      </c>
      <c r="BK269" s="200">
        <f t="shared" si="44"/>
        <v>0</v>
      </c>
      <c r="BL269" s="19" t="s">
        <v>335</v>
      </c>
      <c r="BM269" s="199" t="s">
        <v>1163</v>
      </c>
    </row>
    <row r="270" spans="1:65" s="2" customFormat="1" ht="16.5" customHeight="1">
      <c r="A270" s="37"/>
      <c r="B270" s="153"/>
      <c r="C270" s="233" t="s">
        <v>743</v>
      </c>
      <c r="D270" s="233" t="s">
        <v>483</v>
      </c>
      <c r="E270" s="234" t="s">
        <v>8534</v>
      </c>
      <c r="F270" s="235" t="s">
        <v>8535</v>
      </c>
      <c r="G270" s="236" t="s">
        <v>646</v>
      </c>
      <c r="H270" s="237">
        <v>10</v>
      </c>
      <c r="I270" s="238"/>
      <c r="J270" s="239"/>
      <c r="K270" s="237">
        <f t="shared" si="32"/>
        <v>0</v>
      </c>
      <c r="L270" s="239"/>
      <c r="M270" s="240"/>
      <c r="N270" s="241" t="s">
        <v>1</v>
      </c>
      <c r="O270" s="195" t="s">
        <v>47</v>
      </c>
      <c r="P270" s="196">
        <f t="shared" si="33"/>
        <v>0</v>
      </c>
      <c r="Q270" s="196">
        <f t="shared" si="34"/>
        <v>0</v>
      </c>
      <c r="R270" s="196">
        <f t="shared" si="35"/>
        <v>0</v>
      </c>
      <c r="S270" s="66"/>
      <c r="T270" s="197">
        <f t="shared" si="36"/>
        <v>0</v>
      </c>
      <c r="U270" s="197">
        <v>0</v>
      </c>
      <c r="V270" s="197">
        <f t="shared" si="37"/>
        <v>0</v>
      </c>
      <c r="W270" s="197">
        <v>0</v>
      </c>
      <c r="X270" s="198">
        <f t="shared" si="38"/>
        <v>0</v>
      </c>
      <c r="Y270" s="37"/>
      <c r="Z270" s="37"/>
      <c r="AA270" s="37"/>
      <c r="AB270" s="37"/>
      <c r="AC270" s="37"/>
      <c r="AD270" s="37"/>
      <c r="AE270" s="37"/>
      <c r="AR270" s="199" t="s">
        <v>364</v>
      </c>
      <c r="AT270" s="199" t="s">
        <v>483</v>
      </c>
      <c r="AU270" s="199" t="s">
        <v>178</v>
      </c>
      <c r="AY270" s="19" t="s">
        <v>329</v>
      </c>
      <c r="BE270" s="115">
        <f t="shared" si="39"/>
        <v>0</v>
      </c>
      <c r="BF270" s="115">
        <f t="shared" si="40"/>
        <v>0</v>
      </c>
      <c r="BG270" s="115">
        <f t="shared" si="41"/>
        <v>0</v>
      </c>
      <c r="BH270" s="115">
        <f t="shared" si="42"/>
        <v>0</v>
      </c>
      <c r="BI270" s="115">
        <f t="shared" si="43"/>
        <v>0</v>
      </c>
      <c r="BJ270" s="19" t="s">
        <v>96</v>
      </c>
      <c r="BK270" s="200">
        <f t="shared" si="44"/>
        <v>0</v>
      </c>
      <c r="BL270" s="19" t="s">
        <v>335</v>
      </c>
      <c r="BM270" s="199" t="s">
        <v>1172</v>
      </c>
    </row>
    <row r="271" spans="1:65" s="2" customFormat="1" ht="16.5" customHeight="1">
      <c r="A271" s="37"/>
      <c r="B271" s="153"/>
      <c r="C271" s="233" t="s">
        <v>751</v>
      </c>
      <c r="D271" s="233" t="s">
        <v>483</v>
      </c>
      <c r="E271" s="234" t="s">
        <v>8536</v>
      </c>
      <c r="F271" s="235" t="s">
        <v>8537</v>
      </c>
      <c r="G271" s="236" t="s">
        <v>646</v>
      </c>
      <c r="H271" s="237">
        <v>8</v>
      </c>
      <c r="I271" s="238"/>
      <c r="J271" s="239"/>
      <c r="K271" s="237">
        <f t="shared" si="32"/>
        <v>0</v>
      </c>
      <c r="L271" s="239"/>
      <c r="M271" s="240"/>
      <c r="N271" s="241" t="s">
        <v>1</v>
      </c>
      <c r="O271" s="195" t="s">
        <v>47</v>
      </c>
      <c r="P271" s="196">
        <f t="shared" si="33"/>
        <v>0</v>
      </c>
      <c r="Q271" s="196">
        <f t="shared" si="34"/>
        <v>0</v>
      </c>
      <c r="R271" s="196">
        <f t="shared" si="35"/>
        <v>0</v>
      </c>
      <c r="S271" s="66"/>
      <c r="T271" s="197">
        <f t="shared" si="36"/>
        <v>0</v>
      </c>
      <c r="U271" s="197">
        <v>0</v>
      </c>
      <c r="V271" s="197">
        <f t="shared" si="37"/>
        <v>0</v>
      </c>
      <c r="W271" s="197">
        <v>0</v>
      </c>
      <c r="X271" s="198">
        <f t="shared" si="38"/>
        <v>0</v>
      </c>
      <c r="Y271" s="37"/>
      <c r="Z271" s="37"/>
      <c r="AA271" s="37"/>
      <c r="AB271" s="37"/>
      <c r="AC271" s="37"/>
      <c r="AD271" s="37"/>
      <c r="AE271" s="37"/>
      <c r="AR271" s="199" t="s">
        <v>364</v>
      </c>
      <c r="AT271" s="199" t="s">
        <v>483</v>
      </c>
      <c r="AU271" s="199" t="s">
        <v>178</v>
      </c>
      <c r="AY271" s="19" t="s">
        <v>329</v>
      </c>
      <c r="BE271" s="115">
        <f t="shared" si="39"/>
        <v>0</v>
      </c>
      <c r="BF271" s="115">
        <f t="shared" si="40"/>
        <v>0</v>
      </c>
      <c r="BG271" s="115">
        <f t="shared" si="41"/>
        <v>0</v>
      </c>
      <c r="BH271" s="115">
        <f t="shared" si="42"/>
        <v>0</v>
      </c>
      <c r="BI271" s="115">
        <f t="shared" si="43"/>
        <v>0</v>
      </c>
      <c r="BJ271" s="19" t="s">
        <v>96</v>
      </c>
      <c r="BK271" s="200">
        <f t="shared" si="44"/>
        <v>0</v>
      </c>
      <c r="BL271" s="19" t="s">
        <v>335</v>
      </c>
      <c r="BM271" s="199" t="s">
        <v>1180</v>
      </c>
    </row>
    <row r="272" spans="1:65" s="2" customFormat="1" ht="16.5" customHeight="1">
      <c r="A272" s="37"/>
      <c r="B272" s="153"/>
      <c r="C272" s="233" t="s">
        <v>755</v>
      </c>
      <c r="D272" s="233" t="s">
        <v>483</v>
      </c>
      <c r="E272" s="234" t="s">
        <v>8538</v>
      </c>
      <c r="F272" s="235" t="s">
        <v>8539</v>
      </c>
      <c r="G272" s="236" t="s">
        <v>646</v>
      </c>
      <c r="H272" s="237">
        <v>22</v>
      </c>
      <c r="I272" s="238"/>
      <c r="J272" s="239"/>
      <c r="K272" s="237">
        <f t="shared" si="32"/>
        <v>0</v>
      </c>
      <c r="L272" s="239"/>
      <c r="M272" s="240"/>
      <c r="N272" s="241" t="s">
        <v>1</v>
      </c>
      <c r="O272" s="195" t="s">
        <v>47</v>
      </c>
      <c r="P272" s="196">
        <f t="shared" si="33"/>
        <v>0</v>
      </c>
      <c r="Q272" s="196">
        <f t="shared" si="34"/>
        <v>0</v>
      </c>
      <c r="R272" s="196">
        <f t="shared" si="35"/>
        <v>0</v>
      </c>
      <c r="S272" s="66"/>
      <c r="T272" s="197">
        <f t="shared" si="36"/>
        <v>0</v>
      </c>
      <c r="U272" s="197">
        <v>0</v>
      </c>
      <c r="V272" s="197">
        <f t="shared" si="37"/>
        <v>0</v>
      </c>
      <c r="W272" s="197">
        <v>0</v>
      </c>
      <c r="X272" s="198">
        <f t="shared" si="38"/>
        <v>0</v>
      </c>
      <c r="Y272" s="37"/>
      <c r="Z272" s="37"/>
      <c r="AA272" s="37"/>
      <c r="AB272" s="37"/>
      <c r="AC272" s="37"/>
      <c r="AD272" s="37"/>
      <c r="AE272" s="37"/>
      <c r="AR272" s="199" t="s">
        <v>364</v>
      </c>
      <c r="AT272" s="199" t="s">
        <v>483</v>
      </c>
      <c r="AU272" s="199" t="s">
        <v>178</v>
      </c>
      <c r="AY272" s="19" t="s">
        <v>329</v>
      </c>
      <c r="BE272" s="115">
        <f t="shared" si="39"/>
        <v>0</v>
      </c>
      <c r="BF272" s="115">
        <f t="shared" si="40"/>
        <v>0</v>
      </c>
      <c r="BG272" s="115">
        <f t="shared" si="41"/>
        <v>0</v>
      </c>
      <c r="BH272" s="115">
        <f t="shared" si="42"/>
        <v>0</v>
      </c>
      <c r="BI272" s="115">
        <f t="shared" si="43"/>
        <v>0</v>
      </c>
      <c r="BJ272" s="19" t="s">
        <v>96</v>
      </c>
      <c r="BK272" s="200">
        <f t="shared" si="44"/>
        <v>0</v>
      </c>
      <c r="BL272" s="19" t="s">
        <v>335</v>
      </c>
      <c r="BM272" s="199" t="s">
        <v>1188</v>
      </c>
    </row>
    <row r="273" spans="1:65" s="2" customFormat="1" ht="16.5" customHeight="1">
      <c r="A273" s="37"/>
      <c r="B273" s="153"/>
      <c r="C273" s="233" t="s">
        <v>761</v>
      </c>
      <c r="D273" s="233" t="s">
        <v>483</v>
      </c>
      <c r="E273" s="234" t="s">
        <v>8540</v>
      </c>
      <c r="F273" s="235" t="s">
        <v>8541</v>
      </c>
      <c r="G273" s="236" t="s">
        <v>646</v>
      </c>
      <c r="H273" s="237">
        <v>24</v>
      </c>
      <c r="I273" s="238"/>
      <c r="J273" s="239"/>
      <c r="K273" s="237">
        <f t="shared" si="32"/>
        <v>0</v>
      </c>
      <c r="L273" s="239"/>
      <c r="M273" s="240"/>
      <c r="N273" s="241" t="s">
        <v>1</v>
      </c>
      <c r="O273" s="195" t="s">
        <v>47</v>
      </c>
      <c r="P273" s="196">
        <f t="shared" si="33"/>
        <v>0</v>
      </c>
      <c r="Q273" s="196">
        <f t="shared" si="34"/>
        <v>0</v>
      </c>
      <c r="R273" s="196">
        <f t="shared" si="35"/>
        <v>0</v>
      </c>
      <c r="S273" s="66"/>
      <c r="T273" s="197">
        <f t="shared" si="36"/>
        <v>0</v>
      </c>
      <c r="U273" s="197">
        <v>0</v>
      </c>
      <c r="V273" s="197">
        <f t="shared" si="37"/>
        <v>0</v>
      </c>
      <c r="W273" s="197">
        <v>0</v>
      </c>
      <c r="X273" s="198">
        <f t="shared" si="38"/>
        <v>0</v>
      </c>
      <c r="Y273" s="37"/>
      <c r="Z273" s="37"/>
      <c r="AA273" s="37"/>
      <c r="AB273" s="37"/>
      <c r="AC273" s="37"/>
      <c r="AD273" s="37"/>
      <c r="AE273" s="37"/>
      <c r="AR273" s="199" t="s">
        <v>364</v>
      </c>
      <c r="AT273" s="199" t="s">
        <v>483</v>
      </c>
      <c r="AU273" s="199" t="s">
        <v>178</v>
      </c>
      <c r="AY273" s="19" t="s">
        <v>329</v>
      </c>
      <c r="BE273" s="115">
        <f t="shared" si="39"/>
        <v>0</v>
      </c>
      <c r="BF273" s="115">
        <f t="shared" si="40"/>
        <v>0</v>
      </c>
      <c r="BG273" s="115">
        <f t="shared" si="41"/>
        <v>0</v>
      </c>
      <c r="BH273" s="115">
        <f t="shared" si="42"/>
        <v>0</v>
      </c>
      <c r="BI273" s="115">
        <f t="shared" si="43"/>
        <v>0</v>
      </c>
      <c r="BJ273" s="19" t="s">
        <v>96</v>
      </c>
      <c r="BK273" s="200">
        <f t="shared" si="44"/>
        <v>0</v>
      </c>
      <c r="BL273" s="19" t="s">
        <v>335</v>
      </c>
      <c r="BM273" s="199" t="s">
        <v>1196</v>
      </c>
    </row>
    <row r="274" spans="1:65" s="2" customFormat="1" ht="16.5" customHeight="1">
      <c r="A274" s="37"/>
      <c r="B274" s="153"/>
      <c r="C274" s="233" t="s">
        <v>769</v>
      </c>
      <c r="D274" s="233" t="s">
        <v>483</v>
      </c>
      <c r="E274" s="234" t="s">
        <v>8542</v>
      </c>
      <c r="F274" s="235" t="s">
        <v>8543</v>
      </c>
      <c r="G274" s="236" t="s">
        <v>646</v>
      </c>
      <c r="H274" s="237">
        <v>8</v>
      </c>
      <c r="I274" s="238"/>
      <c r="J274" s="239"/>
      <c r="K274" s="237">
        <f t="shared" si="32"/>
        <v>0</v>
      </c>
      <c r="L274" s="239"/>
      <c r="M274" s="240"/>
      <c r="N274" s="241" t="s">
        <v>1</v>
      </c>
      <c r="O274" s="195" t="s">
        <v>47</v>
      </c>
      <c r="P274" s="196">
        <f t="shared" si="33"/>
        <v>0</v>
      </c>
      <c r="Q274" s="196">
        <f t="shared" si="34"/>
        <v>0</v>
      </c>
      <c r="R274" s="196">
        <f t="shared" si="35"/>
        <v>0</v>
      </c>
      <c r="S274" s="66"/>
      <c r="T274" s="197">
        <f t="shared" si="36"/>
        <v>0</v>
      </c>
      <c r="U274" s="197">
        <v>0</v>
      </c>
      <c r="V274" s="197">
        <f t="shared" si="37"/>
        <v>0</v>
      </c>
      <c r="W274" s="197">
        <v>0</v>
      </c>
      <c r="X274" s="198">
        <f t="shared" si="38"/>
        <v>0</v>
      </c>
      <c r="Y274" s="37"/>
      <c r="Z274" s="37"/>
      <c r="AA274" s="37"/>
      <c r="AB274" s="37"/>
      <c r="AC274" s="37"/>
      <c r="AD274" s="37"/>
      <c r="AE274" s="37"/>
      <c r="AR274" s="199" t="s">
        <v>364</v>
      </c>
      <c r="AT274" s="199" t="s">
        <v>483</v>
      </c>
      <c r="AU274" s="199" t="s">
        <v>178</v>
      </c>
      <c r="AY274" s="19" t="s">
        <v>329</v>
      </c>
      <c r="BE274" s="115">
        <f t="shared" si="39"/>
        <v>0</v>
      </c>
      <c r="BF274" s="115">
        <f t="shared" si="40"/>
        <v>0</v>
      </c>
      <c r="BG274" s="115">
        <f t="shared" si="41"/>
        <v>0</v>
      </c>
      <c r="BH274" s="115">
        <f t="shared" si="42"/>
        <v>0</v>
      </c>
      <c r="BI274" s="115">
        <f t="shared" si="43"/>
        <v>0</v>
      </c>
      <c r="BJ274" s="19" t="s">
        <v>96</v>
      </c>
      <c r="BK274" s="200">
        <f t="shared" si="44"/>
        <v>0</v>
      </c>
      <c r="BL274" s="19" t="s">
        <v>335</v>
      </c>
      <c r="BM274" s="199" t="s">
        <v>1204</v>
      </c>
    </row>
    <row r="275" spans="1:65" s="2" customFormat="1" ht="16.5" customHeight="1">
      <c r="A275" s="37"/>
      <c r="B275" s="153"/>
      <c r="C275" s="233" t="s">
        <v>775</v>
      </c>
      <c r="D275" s="233" t="s">
        <v>483</v>
      </c>
      <c r="E275" s="234" t="s">
        <v>8544</v>
      </c>
      <c r="F275" s="235" t="s">
        <v>8545</v>
      </c>
      <c r="G275" s="236" t="s">
        <v>646</v>
      </c>
      <c r="H275" s="237">
        <v>6</v>
      </c>
      <c r="I275" s="238"/>
      <c r="J275" s="239"/>
      <c r="K275" s="237">
        <f t="shared" si="32"/>
        <v>0</v>
      </c>
      <c r="L275" s="239"/>
      <c r="M275" s="240"/>
      <c r="N275" s="241" t="s">
        <v>1</v>
      </c>
      <c r="O275" s="195" t="s">
        <v>47</v>
      </c>
      <c r="P275" s="196">
        <f t="shared" si="33"/>
        <v>0</v>
      </c>
      <c r="Q275" s="196">
        <f t="shared" si="34"/>
        <v>0</v>
      </c>
      <c r="R275" s="196">
        <f t="shared" si="35"/>
        <v>0</v>
      </c>
      <c r="S275" s="66"/>
      <c r="T275" s="197">
        <f t="shared" si="36"/>
        <v>0</v>
      </c>
      <c r="U275" s="197">
        <v>0</v>
      </c>
      <c r="V275" s="197">
        <f t="shared" si="37"/>
        <v>0</v>
      </c>
      <c r="W275" s="197">
        <v>0</v>
      </c>
      <c r="X275" s="198">
        <f t="shared" si="38"/>
        <v>0</v>
      </c>
      <c r="Y275" s="37"/>
      <c r="Z275" s="37"/>
      <c r="AA275" s="37"/>
      <c r="AB275" s="37"/>
      <c r="AC275" s="37"/>
      <c r="AD275" s="37"/>
      <c r="AE275" s="37"/>
      <c r="AR275" s="199" t="s">
        <v>364</v>
      </c>
      <c r="AT275" s="199" t="s">
        <v>483</v>
      </c>
      <c r="AU275" s="199" t="s">
        <v>178</v>
      </c>
      <c r="AY275" s="19" t="s">
        <v>329</v>
      </c>
      <c r="BE275" s="115">
        <f t="shared" si="39"/>
        <v>0</v>
      </c>
      <c r="BF275" s="115">
        <f t="shared" si="40"/>
        <v>0</v>
      </c>
      <c r="BG275" s="115">
        <f t="shared" si="41"/>
        <v>0</v>
      </c>
      <c r="BH275" s="115">
        <f t="shared" si="42"/>
        <v>0</v>
      </c>
      <c r="BI275" s="115">
        <f t="shared" si="43"/>
        <v>0</v>
      </c>
      <c r="BJ275" s="19" t="s">
        <v>96</v>
      </c>
      <c r="BK275" s="200">
        <f t="shared" si="44"/>
        <v>0</v>
      </c>
      <c r="BL275" s="19" t="s">
        <v>335</v>
      </c>
      <c r="BM275" s="199" t="s">
        <v>1214</v>
      </c>
    </row>
    <row r="276" spans="1:65" s="2" customFormat="1" ht="16.5" customHeight="1">
      <c r="A276" s="37"/>
      <c r="B276" s="153"/>
      <c r="C276" s="233" t="s">
        <v>790</v>
      </c>
      <c r="D276" s="233" t="s">
        <v>483</v>
      </c>
      <c r="E276" s="234" t="s">
        <v>8546</v>
      </c>
      <c r="F276" s="235" t="s">
        <v>8547</v>
      </c>
      <c r="G276" s="236" t="s">
        <v>646</v>
      </c>
      <c r="H276" s="237">
        <v>2</v>
      </c>
      <c r="I276" s="238"/>
      <c r="J276" s="239"/>
      <c r="K276" s="237">
        <f t="shared" si="32"/>
        <v>0</v>
      </c>
      <c r="L276" s="239"/>
      <c r="M276" s="240"/>
      <c r="N276" s="241" t="s">
        <v>1</v>
      </c>
      <c r="O276" s="195" t="s">
        <v>47</v>
      </c>
      <c r="P276" s="196">
        <f t="shared" si="33"/>
        <v>0</v>
      </c>
      <c r="Q276" s="196">
        <f t="shared" si="34"/>
        <v>0</v>
      </c>
      <c r="R276" s="196">
        <f t="shared" si="35"/>
        <v>0</v>
      </c>
      <c r="S276" s="66"/>
      <c r="T276" s="197">
        <f t="shared" si="36"/>
        <v>0</v>
      </c>
      <c r="U276" s="197">
        <v>0</v>
      </c>
      <c r="V276" s="197">
        <f t="shared" si="37"/>
        <v>0</v>
      </c>
      <c r="W276" s="197">
        <v>0</v>
      </c>
      <c r="X276" s="198">
        <f t="shared" si="38"/>
        <v>0</v>
      </c>
      <c r="Y276" s="37"/>
      <c r="Z276" s="37"/>
      <c r="AA276" s="37"/>
      <c r="AB276" s="37"/>
      <c r="AC276" s="37"/>
      <c r="AD276" s="37"/>
      <c r="AE276" s="37"/>
      <c r="AR276" s="199" t="s">
        <v>364</v>
      </c>
      <c r="AT276" s="199" t="s">
        <v>483</v>
      </c>
      <c r="AU276" s="199" t="s">
        <v>178</v>
      </c>
      <c r="AY276" s="19" t="s">
        <v>329</v>
      </c>
      <c r="BE276" s="115">
        <f t="shared" si="39"/>
        <v>0</v>
      </c>
      <c r="BF276" s="115">
        <f t="shared" si="40"/>
        <v>0</v>
      </c>
      <c r="BG276" s="115">
        <f t="shared" si="41"/>
        <v>0</v>
      </c>
      <c r="BH276" s="115">
        <f t="shared" si="42"/>
        <v>0</v>
      </c>
      <c r="BI276" s="115">
        <f t="shared" si="43"/>
        <v>0</v>
      </c>
      <c r="BJ276" s="19" t="s">
        <v>96</v>
      </c>
      <c r="BK276" s="200">
        <f t="shared" si="44"/>
        <v>0</v>
      </c>
      <c r="BL276" s="19" t="s">
        <v>335</v>
      </c>
      <c r="BM276" s="199" t="s">
        <v>1223</v>
      </c>
    </row>
    <row r="277" spans="1:65" s="2" customFormat="1" ht="16.5" customHeight="1">
      <c r="A277" s="37"/>
      <c r="B277" s="153"/>
      <c r="C277" s="233" t="s">
        <v>795</v>
      </c>
      <c r="D277" s="233" t="s">
        <v>483</v>
      </c>
      <c r="E277" s="234" t="s">
        <v>8548</v>
      </c>
      <c r="F277" s="235" t="s">
        <v>8549</v>
      </c>
      <c r="G277" s="236" t="s">
        <v>646</v>
      </c>
      <c r="H277" s="237">
        <v>2</v>
      </c>
      <c r="I277" s="238"/>
      <c r="J277" s="239"/>
      <c r="K277" s="237">
        <f t="shared" si="32"/>
        <v>0</v>
      </c>
      <c r="L277" s="239"/>
      <c r="M277" s="240"/>
      <c r="N277" s="241" t="s">
        <v>1</v>
      </c>
      <c r="O277" s="195" t="s">
        <v>47</v>
      </c>
      <c r="P277" s="196">
        <f t="shared" si="33"/>
        <v>0</v>
      </c>
      <c r="Q277" s="196">
        <f t="shared" si="34"/>
        <v>0</v>
      </c>
      <c r="R277" s="196">
        <f t="shared" si="35"/>
        <v>0</v>
      </c>
      <c r="S277" s="66"/>
      <c r="T277" s="197">
        <f t="shared" si="36"/>
        <v>0</v>
      </c>
      <c r="U277" s="197">
        <v>0</v>
      </c>
      <c r="V277" s="197">
        <f t="shared" si="37"/>
        <v>0</v>
      </c>
      <c r="W277" s="197">
        <v>0</v>
      </c>
      <c r="X277" s="198">
        <f t="shared" si="38"/>
        <v>0</v>
      </c>
      <c r="Y277" s="37"/>
      <c r="Z277" s="37"/>
      <c r="AA277" s="37"/>
      <c r="AB277" s="37"/>
      <c r="AC277" s="37"/>
      <c r="AD277" s="37"/>
      <c r="AE277" s="37"/>
      <c r="AR277" s="199" t="s">
        <v>364</v>
      </c>
      <c r="AT277" s="199" t="s">
        <v>483</v>
      </c>
      <c r="AU277" s="199" t="s">
        <v>178</v>
      </c>
      <c r="AY277" s="19" t="s">
        <v>329</v>
      </c>
      <c r="BE277" s="115">
        <f t="shared" si="39"/>
        <v>0</v>
      </c>
      <c r="BF277" s="115">
        <f t="shared" si="40"/>
        <v>0</v>
      </c>
      <c r="BG277" s="115">
        <f t="shared" si="41"/>
        <v>0</v>
      </c>
      <c r="BH277" s="115">
        <f t="shared" si="42"/>
        <v>0</v>
      </c>
      <c r="BI277" s="115">
        <f t="shared" si="43"/>
        <v>0</v>
      </c>
      <c r="BJ277" s="19" t="s">
        <v>96</v>
      </c>
      <c r="BK277" s="200">
        <f t="shared" si="44"/>
        <v>0</v>
      </c>
      <c r="BL277" s="19" t="s">
        <v>335</v>
      </c>
      <c r="BM277" s="199" t="s">
        <v>1232</v>
      </c>
    </row>
    <row r="278" spans="1:65" s="2" customFormat="1" ht="16.5" customHeight="1">
      <c r="A278" s="37"/>
      <c r="B278" s="153"/>
      <c r="C278" s="233" t="s">
        <v>799</v>
      </c>
      <c r="D278" s="233" t="s">
        <v>483</v>
      </c>
      <c r="E278" s="234" t="s">
        <v>8550</v>
      </c>
      <c r="F278" s="235" t="s">
        <v>8551</v>
      </c>
      <c r="G278" s="236" t="s">
        <v>646</v>
      </c>
      <c r="H278" s="237">
        <v>2</v>
      </c>
      <c r="I278" s="238"/>
      <c r="J278" s="239"/>
      <c r="K278" s="237">
        <f t="shared" si="32"/>
        <v>0</v>
      </c>
      <c r="L278" s="239"/>
      <c r="M278" s="240"/>
      <c r="N278" s="241" t="s">
        <v>1</v>
      </c>
      <c r="O278" s="195" t="s">
        <v>47</v>
      </c>
      <c r="P278" s="196">
        <f t="shared" si="33"/>
        <v>0</v>
      </c>
      <c r="Q278" s="196">
        <f t="shared" si="34"/>
        <v>0</v>
      </c>
      <c r="R278" s="196">
        <f t="shared" si="35"/>
        <v>0</v>
      </c>
      <c r="S278" s="66"/>
      <c r="T278" s="197">
        <f t="shared" si="36"/>
        <v>0</v>
      </c>
      <c r="U278" s="197">
        <v>0</v>
      </c>
      <c r="V278" s="197">
        <f t="shared" si="37"/>
        <v>0</v>
      </c>
      <c r="W278" s="197">
        <v>0</v>
      </c>
      <c r="X278" s="198">
        <f t="shared" si="38"/>
        <v>0</v>
      </c>
      <c r="Y278" s="37"/>
      <c r="Z278" s="37"/>
      <c r="AA278" s="37"/>
      <c r="AB278" s="37"/>
      <c r="AC278" s="37"/>
      <c r="AD278" s="37"/>
      <c r="AE278" s="37"/>
      <c r="AR278" s="199" t="s">
        <v>364</v>
      </c>
      <c r="AT278" s="199" t="s">
        <v>483</v>
      </c>
      <c r="AU278" s="199" t="s">
        <v>178</v>
      </c>
      <c r="AY278" s="19" t="s">
        <v>329</v>
      </c>
      <c r="BE278" s="115">
        <f t="shared" si="39"/>
        <v>0</v>
      </c>
      <c r="BF278" s="115">
        <f t="shared" si="40"/>
        <v>0</v>
      </c>
      <c r="BG278" s="115">
        <f t="shared" si="41"/>
        <v>0</v>
      </c>
      <c r="BH278" s="115">
        <f t="shared" si="42"/>
        <v>0</v>
      </c>
      <c r="BI278" s="115">
        <f t="shared" si="43"/>
        <v>0</v>
      </c>
      <c r="BJ278" s="19" t="s">
        <v>96</v>
      </c>
      <c r="BK278" s="200">
        <f t="shared" si="44"/>
        <v>0</v>
      </c>
      <c r="BL278" s="19" t="s">
        <v>335</v>
      </c>
      <c r="BM278" s="199" t="s">
        <v>1239</v>
      </c>
    </row>
    <row r="279" spans="1:65" s="2" customFormat="1" ht="16.5" customHeight="1">
      <c r="A279" s="37"/>
      <c r="B279" s="153"/>
      <c r="C279" s="233" t="s">
        <v>803</v>
      </c>
      <c r="D279" s="233" t="s">
        <v>483</v>
      </c>
      <c r="E279" s="234" t="s">
        <v>8552</v>
      </c>
      <c r="F279" s="235" t="s">
        <v>8553</v>
      </c>
      <c r="G279" s="236" t="s">
        <v>646</v>
      </c>
      <c r="H279" s="237">
        <v>2</v>
      </c>
      <c r="I279" s="238"/>
      <c r="J279" s="239"/>
      <c r="K279" s="237">
        <f t="shared" si="32"/>
        <v>0</v>
      </c>
      <c r="L279" s="239"/>
      <c r="M279" s="240"/>
      <c r="N279" s="241" t="s">
        <v>1</v>
      </c>
      <c r="O279" s="195" t="s">
        <v>47</v>
      </c>
      <c r="P279" s="196">
        <f t="shared" si="33"/>
        <v>0</v>
      </c>
      <c r="Q279" s="196">
        <f t="shared" si="34"/>
        <v>0</v>
      </c>
      <c r="R279" s="196">
        <f t="shared" si="35"/>
        <v>0</v>
      </c>
      <c r="S279" s="66"/>
      <c r="T279" s="197">
        <f t="shared" si="36"/>
        <v>0</v>
      </c>
      <c r="U279" s="197">
        <v>0</v>
      </c>
      <c r="V279" s="197">
        <f t="shared" si="37"/>
        <v>0</v>
      </c>
      <c r="W279" s="197">
        <v>0</v>
      </c>
      <c r="X279" s="198">
        <f t="shared" si="38"/>
        <v>0</v>
      </c>
      <c r="Y279" s="37"/>
      <c r="Z279" s="37"/>
      <c r="AA279" s="37"/>
      <c r="AB279" s="37"/>
      <c r="AC279" s="37"/>
      <c r="AD279" s="37"/>
      <c r="AE279" s="37"/>
      <c r="AR279" s="199" t="s">
        <v>364</v>
      </c>
      <c r="AT279" s="199" t="s">
        <v>483</v>
      </c>
      <c r="AU279" s="199" t="s">
        <v>178</v>
      </c>
      <c r="AY279" s="19" t="s">
        <v>329</v>
      </c>
      <c r="BE279" s="115">
        <f t="shared" si="39"/>
        <v>0</v>
      </c>
      <c r="BF279" s="115">
        <f t="shared" si="40"/>
        <v>0</v>
      </c>
      <c r="BG279" s="115">
        <f t="shared" si="41"/>
        <v>0</v>
      </c>
      <c r="BH279" s="115">
        <f t="shared" si="42"/>
        <v>0</v>
      </c>
      <c r="BI279" s="115">
        <f t="shared" si="43"/>
        <v>0</v>
      </c>
      <c r="BJ279" s="19" t="s">
        <v>96</v>
      </c>
      <c r="BK279" s="200">
        <f t="shared" si="44"/>
        <v>0</v>
      </c>
      <c r="BL279" s="19" t="s">
        <v>335</v>
      </c>
      <c r="BM279" s="199" t="s">
        <v>1245</v>
      </c>
    </row>
    <row r="280" spans="1:65" s="2" customFormat="1" ht="16.5" customHeight="1">
      <c r="A280" s="37"/>
      <c r="B280" s="153"/>
      <c r="C280" s="233" t="s">
        <v>807</v>
      </c>
      <c r="D280" s="233" t="s">
        <v>483</v>
      </c>
      <c r="E280" s="234" t="s">
        <v>8554</v>
      </c>
      <c r="F280" s="235" t="s">
        <v>8555</v>
      </c>
      <c r="G280" s="236" t="s">
        <v>646</v>
      </c>
      <c r="H280" s="237">
        <v>10</v>
      </c>
      <c r="I280" s="238"/>
      <c r="J280" s="239"/>
      <c r="K280" s="237">
        <f t="shared" si="32"/>
        <v>0</v>
      </c>
      <c r="L280" s="239"/>
      <c r="M280" s="240"/>
      <c r="N280" s="241" t="s">
        <v>1</v>
      </c>
      <c r="O280" s="195" t="s">
        <v>47</v>
      </c>
      <c r="P280" s="196">
        <f t="shared" si="33"/>
        <v>0</v>
      </c>
      <c r="Q280" s="196">
        <f t="shared" si="34"/>
        <v>0</v>
      </c>
      <c r="R280" s="196">
        <f t="shared" si="35"/>
        <v>0</v>
      </c>
      <c r="S280" s="66"/>
      <c r="T280" s="197">
        <f t="shared" si="36"/>
        <v>0</v>
      </c>
      <c r="U280" s="197">
        <v>0</v>
      </c>
      <c r="V280" s="197">
        <f t="shared" si="37"/>
        <v>0</v>
      </c>
      <c r="W280" s="197">
        <v>0</v>
      </c>
      <c r="X280" s="198">
        <f t="shared" si="38"/>
        <v>0</v>
      </c>
      <c r="Y280" s="37"/>
      <c r="Z280" s="37"/>
      <c r="AA280" s="37"/>
      <c r="AB280" s="37"/>
      <c r="AC280" s="37"/>
      <c r="AD280" s="37"/>
      <c r="AE280" s="37"/>
      <c r="AR280" s="199" t="s">
        <v>364</v>
      </c>
      <c r="AT280" s="199" t="s">
        <v>483</v>
      </c>
      <c r="AU280" s="199" t="s">
        <v>178</v>
      </c>
      <c r="AY280" s="19" t="s">
        <v>329</v>
      </c>
      <c r="BE280" s="115">
        <f t="shared" si="39"/>
        <v>0</v>
      </c>
      <c r="BF280" s="115">
        <f t="shared" si="40"/>
        <v>0</v>
      </c>
      <c r="BG280" s="115">
        <f t="shared" si="41"/>
        <v>0</v>
      </c>
      <c r="BH280" s="115">
        <f t="shared" si="42"/>
        <v>0</v>
      </c>
      <c r="BI280" s="115">
        <f t="shared" si="43"/>
        <v>0</v>
      </c>
      <c r="BJ280" s="19" t="s">
        <v>96</v>
      </c>
      <c r="BK280" s="200">
        <f t="shared" si="44"/>
        <v>0</v>
      </c>
      <c r="BL280" s="19" t="s">
        <v>335</v>
      </c>
      <c r="BM280" s="199" t="s">
        <v>1251</v>
      </c>
    </row>
    <row r="281" spans="1:65" s="2" customFormat="1" ht="16.5" customHeight="1">
      <c r="A281" s="37"/>
      <c r="B281" s="153"/>
      <c r="C281" s="233" t="s">
        <v>821</v>
      </c>
      <c r="D281" s="233" t="s">
        <v>483</v>
      </c>
      <c r="E281" s="234" t="s">
        <v>8556</v>
      </c>
      <c r="F281" s="235" t="s">
        <v>8557</v>
      </c>
      <c r="G281" s="236" t="s">
        <v>646</v>
      </c>
      <c r="H281" s="237">
        <v>2</v>
      </c>
      <c r="I281" s="238"/>
      <c r="J281" s="239"/>
      <c r="K281" s="237">
        <f t="shared" si="32"/>
        <v>0</v>
      </c>
      <c r="L281" s="239"/>
      <c r="M281" s="240"/>
      <c r="N281" s="241" t="s">
        <v>1</v>
      </c>
      <c r="O281" s="195" t="s">
        <v>47</v>
      </c>
      <c r="P281" s="196">
        <f t="shared" si="33"/>
        <v>0</v>
      </c>
      <c r="Q281" s="196">
        <f t="shared" si="34"/>
        <v>0</v>
      </c>
      <c r="R281" s="196">
        <f t="shared" si="35"/>
        <v>0</v>
      </c>
      <c r="S281" s="66"/>
      <c r="T281" s="197">
        <f t="shared" si="36"/>
        <v>0</v>
      </c>
      <c r="U281" s="197">
        <v>0</v>
      </c>
      <c r="V281" s="197">
        <f t="shared" si="37"/>
        <v>0</v>
      </c>
      <c r="W281" s="197">
        <v>0</v>
      </c>
      <c r="X281" s="198">
        <f t="shared" si="38"/>
        <v>0</v>
      </c>
      <c r="Y281" s="37"/>
      <c r="Z281" s="37"/>
      <c r="AA281" s="37"/>
      <c r="AB281" s="37"/>
      <c r="AC281" s="37"/>
      <c r="AD281" s="37"/>
      <c r="AE281" s="37"/>
      <c r="AR281" s="199" t="s">
        <v>364</v>
      </c>
      <c r="AT281" s="199" t="s">
        <v>483</v>
      </c>
      <c r="AU281" s="199" t="s">
        <v>178</v>
      </c>
      <c r="AY281" s="19" t="s">
        <v>329</v>
      </c>
      <c r="BE281" s="115">
        <f t="shared" si="39"/>
        <v>0</v>
      </c>
      <c r="BF281" s="115">
        <f t="shared" si="40"/>
        <v>0</v>
      </c>
      <c r="BG281" s="115">
        <f t="shared" si="41"/>
        <v>0</v>
      </c>
      <c r="BH281" s="115">
        <f t="shared" si="42"/>
        <v>0</v>
      </c>
      <c r="BI281" s="115">
        <f t="shared" si="43"/>
        <v>0</v>
      </c>
      <c r="BJ281" s="19" t="s">
        <v>96</v>
      </c>
      <c r="BK281" s="200">
        <f t="shared" si="44"/>
        <v>0</v>
      </c>
      <c r="BL281" s="19" t="s">
        <v>335</v>
      </c>
      <c r="BM281" s="199" t="s">
        <v>1259</v>
      </c>
    </row>
    <row r="282" spans="1:65" s="2" customFormat="1" ht="33" customHeight="1">
      <c r="A282" s="37"/>
      <c r="B282" s="153"/>
      <c r="C282" s="233" t="s">
        <v>825</v>
      </c>
      <c r="D282" s="233" t="s">
        <v>483</v>
      </c>
      <c r="E282" s="234" t="s">
        <v>8558</v>
      </c>
      <c r="F282" s="235" t="s">
        <v>8559</v>
      </c>
      <c r="G282" s="236" t="s">
        <v>646</v>
      </c>
      <c r="H282" s="237">
        <v>2</v>
      </c>
      <c r="I282" s="238"/>
      <c r="J282" s="239"/>
      <c r="K282" s="237">
        <f t="shared" si="32"/>
        <v>0</v>
      </c>
      <c r="L282" s="239"/>
      <c r="M282" s="240"/>
      <c r="N282" s="241" t="s">
        <v>1</v>
      </c>
      <c r="O282" s="195" t="s">
        <v>47</v>
      </c>
      <c r="P282" s="196">
        <f t="shared" si="33"/>
        <v>0</v>
      </c>
      <c r="Q282" s="196">
        <f t="shared" si="34"/>
        <v>0</v>
      </c>
      <c r="R282" s="196">
        <f t="shared" si="35"/>
        <v>0</v>
      </c>
      <c r="S282" s="66"/>
      <c r="T282" s="197">
        <f t="shared" si="36"/>
        <v>0</v>
      </c>
      <c r="U282" s="197">
        <v>0</v>
      </c>
      <c r="V282" s="197">
        <f t="shared" si="37"/>
        <v>0</v>
      </c>
      <c r="W282" s="197">
        <v>0</v>
      </c>
      <c r="X282" s="198">
        <f t="shared" si="38"/>
        <v>0</v>
      </c>
      <c r="Y282" s="37"/>
      <c r="Z282" s="37"/>
      <c r="AA282" s="37"/>
      <c r="AB282" s="37"/>
      <c r="AC282" s="37"/>
      <c r="AD282" s="37"/>
      <c r="AE282" s="37"/>
      <c r="AR282" s="199" t="s">
        <v>364</v>
      </c>
      <c r="AT282" s="199" t="s">
        <v>483</v>
      </c>
      <c r="AU282" s="199" t="s">
        <v>178</v>
      </c>
      <c r="AY282" s="19" t="s">
        <v>329</v>
      </c>
      <c r="BE282" s="115">
        <f t="shared" si="39"/>
        <v>0</v>
      </c>
      <c r="BF282" s="115">
        <f t="shared" si="40"/>
        <v>0</v>
      </c>
      <c r="BG282" s="115">
        <f t="shared" si="41"/>
        <v>0</v>
      </c>
      <c r="BH282" s="115">
        <f t="shared" si="42"/>
        <v>0</v>
      </c>
      <c r="BI282" s="115">
        <f t="shared" si="43"/>
        <v>0</v>
      </c>
      <c r="BJ282" s="19" t="s">
        <v>96</v>
      </c>
      <c r="BK282" s="200">
        <f t="shared" si="44"/>
        <v>0</v>
      </c>
      <c r="BL282" s="19" t="s">
        <v>335</v>
      </c>
      <c r="BM282" s="199" t="s">
        <v>1269</v>
      </c>
    </row>
    <row r="283" spans="1:65" s="2" customFormat="1" ht="33" customHeight="1">
      <c r="A283" s="37"/>
      <c r="B283" s="153"/>
      <c r="C283" s="233" t="s">
        <v>830</v>
      </c>
      <c r="D283" s="233" t="s">
        <v>483</v>
      </c>
      <c r="E283" s="234" t="s">
        <v>8560</v>
      </c>
      <c r="F283" s="235" t="s">
        <v>8561</v>
      </c>
      <c r="G283" s="236" t="s">
        <v>646</v>
      </c>
      <c r="H283" s="237">
        <v>2</v>
      </c>
      <c r="I283" s="238"/>
      <c r="J283" s="239"/>
      <c r="K283" s="237">
        <f t="shared" si="32"/>
        <v>0</v>
      </c>
      <c r="L283" s="239"/>
      <c r="M283" s="240"/>
      <c r="N283" s="241" t="s">
        <v>1</v>
      </c>
      <c r="O283" s="195" t="s">
        <v>47</v>
      </c>
      <c r="P283" s="196">
        <f t="shared" si="33"/>
        <v>0</v>
      </c>
      <c r="Q283" s="196">
        <f t="shared" si="34"/>
        <v>0</v>
      </c>
      <c r="R283" s="196">
        <f t="shared" si="35"/>
        <v>0</v>
      </c>
      <c r="S283" s="66"/>
      <c r="T283" s="197">
        <f t="shared" si="36"/>
        <v>0</v>
      </c>
      <c r="U283" s="197">
        <v>0</v>
      </c>
      <c r="V283" s="197">
        <f t="shared" si="37"/>
        <v>0</v>
      </c>
      <c r="W283" s="197">
        <v>0</v>
      </c>
      <c r="X283" s="198">
        <f t="shared" si="38"/>
        <v>0</v>
      </c>
      <c r="Y283" s="37"/>
      <c r="Z283" s="37"/>
      <c r="AA283" s="37"/>
      <c r="AB283" s="37"/>
      <c r="AC283" s="37"/>
      <c r="AD283" s="37"/>
      <c r="AE283" s="37"/>
      <c r="AR283" s="199" t="s">
        <v>364</v>
      </c>
      <c r="AT283" s="199" t="s">
        <v>483</v>
      </c>
      <c r="AU283" s="199" t="s">
        <v>178</v>
      </c>
      <c r="AY283" s="19" t="s">
        <v>329</v>
      </c>
      <c r="BE283" s="115">
        <f t="shared" si="39"/>
        <v>0</v>
      </c>
      <c r="BF283" s="115">
        <f t="shared" si="40"/>
        <v>0</v>
      </c>
      <c r="BG283" s="115">
        <f t="shared" si="41"/>
        <v>0</v>
      </c>
      <c r="BH283" s="115">
        <f t="shared" si="42"/>
        <v>0</v>
      </c>
      <c r="BI283" s="115">
        <f t="shared" si="43"/>
        <v>0</v>
      </c>
      <c r="BJ283" s="19" t="s">
        <v>96</v>
      </c>
      <c r="BK283" s="200">
        <f t="shared" si="44"/>
        <v>0</v>
      </c>
      <c r="BL283" s="19" t="s">
        <v>335</v>
      </c>
      <c r="BM283" s="199" t="s">
        <v>1277</v>
      </c>
    </row>
    <row r="284" spans="1:65" s="2" customFormat="1" ht="33" customHeight="1">
      <c r="A284" s="37"/>
      <c r="B284" s="153"/>
      <c r="C284" s="233" t="s">
        <v>835</v>
      </c>
      <c r="D284" s="233" t="s">
        <v>483</v>
      </c>
      <c r="E284" s="234" t="s">
        <v>8562</v>
      </c>
      <c r="F284" s="235" t="s">
        <v>8563</v>
      </c>
      <c r="G284" s="236" t="s">
        <v>646</v>
      </c>
      <c r="H284" s="237">
        <v>6</v>
      </c>
      <c r="I284" s="238"/>
      <c r="J284" s="239"/>
      <c r="K284" s="237">
        <f t="shared" si="32"/>
        <v>0</v>
      </c>
      <c r="L284" s="239"/>
      <c r="M284" s="240"/>
      <c r="N284" s="241" t="s">
        <v>1</v>
      </c>
      <c r="O284" s="195" t="s">
        <v>47</v>
      </c>
      <c r="P284" s="196">
        <f t="shared" si="33"/>
        <v>0</v>
      </c>
      <c r="Q284" s="196">
        <f t="shared" si="34"/>
        <v>0</v>
      </c>
      <c r="R284" s="196">
        <f t="shared" si="35"/>
        <v>0</v>
      </c>
      <c r="S284" s="66"/>
      <c r="T284" s="197">
        <f t="shared" si="36"/>
        <v>0</v>
      </c>
      <c r="U284" s="197">
        <v>0</v>
      </c>
      <c r="V284" s="197">
        <f t="shared" si="37"/>
        <v>0</v>
      </c>
      <c r="W284" s="197">
        <v>0</v>
      </c>
      <c r="X284" s="198">
        <f t="shared" si="38"/>
        <v>0</v>
      </c>
      <c r="Y284" s="37"/>
      <c r="Z284" s="37"/>
      <c r="AA284" s="37"/>
      <c r="AB284" s="37"/>
      <c r="AC284" s="37"/>
      <c r="AD284" s="37"/>
      <c r="AE284" s="37"/>
      <c r="AR284" s="199" t="s">
        <v>364</v>
      </c>
      <c r="AT284" s="199" t="s">
        <v>483</v>
      </c>
      <c r="AU284" s="199" t="s">
        <v>178</v>
      </c>
      <c r="AY284" s="19" t="s">
        <v>329</v>
      </c>
      <c r="BE284" s="115">
        <f t="shared" si="39"/>
        <v>0</v>
      </c>
      <c r="BF284" s="115">
        <f t="shared" si="40"/>
        <v>0</v>
      </c>
      <c r="BG284" s="115">
        <f t="shared" si="41"/>
        <v>0</v>
      </c>
      <c r="BH284" s="115">
        <f t="shared" si="42"/>
        <v>0</v>
      </c>
      <c r="BI284" s="115">
        <f t="shared" si="43"/>
        <v>0</v>
      </c>
      <c r="BJ284" s="19" t="s">
        <v>96</v>
      </c>
      <c r="BK284" s="200">
        <f t="shared" si="44"/>
        <v>0</v>
      </c>
      <c r="BL284" s="19" t="s">
        <v>335</v>
      </c>
      <c r="BM284" s="199" t="s">
        <v>1287</v>
      </c>
    </row>
    <row r="285" spans="1:65" s="2" customFormat="1" ht="33" customHeight="1">
      <c r="A285" s="37"/>
      <c r="B285" s="153"/>
      <c r="C285" s="233" t="s">
        <v>839</v>
      </c>
      <c r="D285" s="233" t="s">
        <v>483</v>
      </c>
      <c r="E285" s="234" t="s">
        <v>8564</v>
      </c>
      <c r="F285" s="235" t="s">
        <v>8565</v>
      </c>
      <c r="G285" s="236" t="s">
        <v>646</v>
      </c>
      <c r="H285" s="237">
        <v>12</v>
      </c>
      <c r="I285" s="238"/>
      <c r="J285" s="239"/>
      <c r="K285" s="237">
        <f t="shared" si="32"/>
        <v>0</v>
      </c>
      <c r="L285" s="239"/>
      <c r="M285" s="240"/>
      <c r="N285" s="241" t="s">
        <v>1</v>
      </c>
      <c r="O285" s="195" t="s">
        <v>47</v>
      </c>
      <c r="P285" s="196">
        <f t="shared" si="33"/>
        <v>0</v>
      </c>
      <c r="Q285" s="196">
        <f t="shared" si="34"/>
        <v>0</v>
      </c>
      <c r="R285" s="196">
        <f t="shared" si="35"/>
        <v>0</v>
      </c>
      <c r="S285" s="66"/>
      <c r="T285" s="197">
        <f t="shared" si="36"/>
        <v>0</v>
      </c>
      <c r="U285" s="197">
        <v>0</v>
      </c>
      <c r="V285" s="197">
        <f t="shared" si="37"/>
        <v>0</v>
      </c>
      <c r="W285" s="197">
        <v>0</v>
      </c>
      <c r="X285" s="198">
        <f t="shared" si="38"/>
        <v>0</v>
      </c>
      <c r="Y285" s="37"/>
      <c r="Z285" s="37"/>
      <c r="AA285" s="37"/>
      <c r="AB285" s="37"/>
      <c r="AC285" s="37"/>
      <c r="AD285" s="37"/>
      <c r="AE285" s="37"/>
      <c r="AR285" s="199" t="s">
        <v>364</v>
      </c>
      <c r="AT285" s="199" t="s">
        <v>483</v>
      </c>
      <c r="AU285" s="199" t="s">
        <v>178</v>
      </c>
      <c r="AY285" s="19" t="s">
        <v>329</v>
      </c>
      <c r="BE285" s="115">
        <f t="shared" si="39"/>
        <v>0</v>
      </c>
      <c r="BF285" s="115">
        <f t="shared" si="40"/>
        <v>0</v>
      </c>
      <c r="BG285" s="115">
        <f t="shared" si="41"/>
        <v>0</v>
      </c>
      <c r="BH285" s="115">
        <f t="shared" si="42"/>
        <v>0</v>
      </c>
      <c r="BI285" s="115">
        <f t="shared" si="43"/>
        <v>0</v>
      </c>
      <c r="BJ285" s="19" t="s">
        <v>96</v>
      </c>
      <c r="BK285" s="200">
        <f t="shared" si="44"/>
        <v>0</v>
      </c>
      <c r="BL285" s="19" t="s">
        <v>335</v>
      </c>
      <c r="BM285" s="199" t="s">
        <v>1297</v>
      </c>
    </row>
    <row r="286" spans="1:65" s="2" customFormat="1" ht="16.5" customHeight="1">
      <c r="A286" s="37"/>
      <c r="B286" s="153"/>
      <c r="C286" s="233" t="s">
        <v>846</v>
      </c>
      <c r="D286" s="233" t="s">
        <v>483</v>
      </c>
      <c r="E286" s="234" t="s">
        <v>8566</v>
      </c>
      <c r="F286" s="235" t="s">
        <v>8567</v>
      </c>
      <c r="G286" s="236" t="s">
        <v>646</v>
      </c>
      <c r="H286" s="237">
        <v>24</v>
      </c>
      <c r="I286" s="238"/>
      <c r="J286" s="239"/>
      <c r="K286" s="237">
        <f t="shared" si="32"/>
        <v>0</v>
      </c>
      <c r="L286" s="239"/>
      <c r="M286" s="240"/>
      <c r="N286" s="241" t="s">
        <v>1</v>
      </c>
      <c r="O286" s="195" t="s">
        <v>47</v>
      </c>
      <c r="P286" s="196">
        <f t="shared" si="33"/>
        <v>0</v>
      </c>
      <c r="Q286" s="196">
        <f t="shared" si="34"/>
        <v>0</v>
      </c>
      <c r="R286" s="196">
        <f t="shared" si="35"/>
        <v>0</v>
      </c>
      <c r="S286" s="66"/>
      <c r="T286" s="197">
        <f t="shared" si="36"/>
        <v>0</v>
      </c>
      <c r="U286" s="197">
        <v>0</v>
      </c>
      <c r="V286" s="197">
        <f t="shared" si="37"/>
        <v>0</v>
      </c>
      <c r="W286" s="197">
        <v>0</v>
      </c>
      <c r="X286" s="198">
        <f t="shared" si="38"/>
        <v>0</v>
      </c>
      <c r="Y286" s="37"/>
      <c r="Z286" s="37"/>
      <c r="AA286" s="37"/>
      <c r="AB286" s="37"/>
      <c r="AC286" s="37"/>
      <c r="AD286" s="37"/>
      <c r="AE286" s="37"/>
      <c r="AR286" s="199" t="s">
        <v>364</v>
      </c>
      <c r="AT286" s="199" t="s">
        <v>483</v>
      </c>
      <c r="AU286" s="199" t="s">
        <v>178</v>
      </c>
      <c r="AY286" s="19" t="s">
        <v>329</v>
      </c>
      <c r="BE286" s="115">
        <f t="shared" si="39"/>
        <v>0</v>
      </c>
      <c r="BF286" s="115">
        <f t="shared" si="40"/>
        <v>0</v>
      </c>
      <c r="BG286" s="115">
        <f t="shared" si="41"/>
        <v>0</v>
      </c>
      <c r="BH286" s="115">
        <f t="shared" si="42"/>
        <v>0</v>
      </c>
      <c r="BI286" s="115">
        <f t="shared" si="43"/>
        <v>0</v>
      </c>
      <c r="BJ286" s="19" t="s">
        <v>96</v>
      </c>
      <c r="BK286" s="200">
        <f t="shared" si="44"/>
        <v>0</v>
      </c>
      <c r="BL286" s="19" t="s">
        <v>335</v>
      </c>
      <c r="BM286" s="199" t="s">
        <v>1307</v>
      </c>
    </row>
    <row r="287" spans="1:65" s="2" customFormat="1" ht="16.5" customHeight="1">
      <c r="A287" s="37"/>
      <c r="B287" s="153"/>
      <c r="C287" s="233" t="s">
        <v>851</v>
      </c>
      <c r="D287" s="233" t="s">
        <v>483</v>
      </c>
      <c r="E287" s="234" t="s">
        <v>8568</v>
      </c>
      <c r="F287" s="235" t="s">
        <v>8569</v>
      </c>
      <c r="G287" s="236" t="s">
        <v>646</v>
      </c>
      <c r="H287" s="237">
        <v>10</v>
      </c>
      <c r="I287" s="238"/>
      <c r="J287" s="239"/>
      <c r="K287" s="237">
        <f t="shared" si="32"/>
        <v>0</v>
      </c>
      <c r="L287" s="239"/>
      <c r="M287" s="240"/>
      <c r="N287" s="241" t="s">
        <v>1</v>
      </c>
      <c r="O287" s="195" t="s">
        <v>47</v>
      </c>
      <c r="P287" s="196">
        <f t="shared" si="33"/>
        <v>0</v>
      </c>
      <c r="Q287" s="196">
        <f t="shared" si="34"/>
        <v>0</v>
      </c>
      <c r="R287" s="196">
        <f t="shared" si="35"/>
        <v>0</v>
      </c>
      <c r="S287" s="66"/>
      <c r="T287" s="197">
        <f t="shared" si="36"/>
        <v>0</v>
      </c>
      <c r="U287" s="197">
        <v>0</v>
      </c>
      <c r="V287" s="197">
        <f t="shared" si="37"/>
        <v>0</v>
      </c>
      <c r="W287" s="197">
        <v>0</v>
      </c>
      <c r="X287" s="198">
        <f t="shared" si="38"/>
        <v>0</v>
      </c>
      <c r="Y287" s="37"/>
      <c r="Z287" s="37"/>
      <c r="AA287" s="37"/>
      <c r="AB287" s="37"/>
      <c r="AC287" s="37"/>
      <c r="AD287" s="37"/>
      <c r="AE287" s="37"/>
      <c r="AR287" s="199" t="s">
        <v>364</v>
      </c>
      <c r="AT287" s="199" t="s">
        <v>483</v>
      </c>
      <c r="AU287" s="199" t="s">
        <v>178</v>
      </c>
      <c r="AY287" s="19" t="s">
        <v>329</v>
      </c>
      <c r="BE287" s="115">
        <f t="shared" si="39"/>
        <v>0</v>
      </c>
      <c r="BF287" s="115">
        <f t="shared" si="40"/>
        <v>0</v>
      </c>
      <c r="BG287" s="115">
        <f t="shared" si="41"/>
        <v>0</v>
      </c>
      <c r="BH287" s="115">
        <f t="shared" si="42"/>
        <v>0</v>
      </c>
      <c r="BI287" s="115">
        <f t="shared" si="43"/>
        <v>0</v>
      </c>
      <c r="BJ287" s="19" t="s">
        <v>96</v>
      </c>
      <c r="BK287" s="200">
        <f t="shared" si="44"/>
        <v>0</v>
      </c>
      <c r="BL287" s="19" t="s">
        <v>335</v>
      </c>
      <c r="BM287" s="199" t="s">
        <v>1336</v>
      </c>
    </row>
    <row r="288" spans="1:65" s="2" customFormat="1" ht="24.2" customHeight="1">
      <c r="A288" s="37"/>
      <c r="B288" s="153"/>
      <c r="C288" s="233" t="s">
        <v>869</v>
      </c>
      <c r="D288" s="233" t="s">
        <v>483</v>
      </c>
      <c r="E288" s="234" t="s">
        <v>8570</v>
      </c>
      <c r="F288" s="235" t="s">
        <v>8571</v>
      </c>
      <c r="G288" s="236" t="s">
        <v>8572</v>
      </c>
      <c r="H288" s="237">
        <v>1</v>
      </c>
      <c r="I288" s="238"/>
      <c r="J288" s="239"/>
      <c r="K288" s="237">
        <f t="shared" si="32"/>
        <v>0</v>
      </c>
      <c r="L288" s="239"/>
      <c r="M288" s="240"/>
      <c r="N288" s="241" t="s">
        <v>1</v>
      </c>
      <c r="O288" s="195" t="s">
        <v>47</v>
      </c>
      <c r="P288" s="196">
        <f t="shared" si="33"/>
        <v>0</v>
      </c>
      <c r="Q288" s="196">
        <f t="shared" si="34"/>
        <v>0</v>
      </c>
      <c r="R288" s="196">
        <f t="shared" si="35"/>
        <v>0</v>
      </c>
      <c r="S288" s="66"/>
      <c r="T288" s="197">
        <f t="shared" si="36"/>
        <v>0</v>
      </c>
      <c r="U288" s="197">
        <v>0</v>
      </c>
      <c r="V288" s="197">
        <f t="shared" si="37"/>
        <v>0</v>
      </c>
      <c r="W288" s="197">
        <v>0</v>
      </c>
      <c r="X288" s="198">
        <f t="shared" si="38"/>
        <v>0</v>
      </c>
      <c r="Y288" s="37"/>
      <c r="Z288" s="37"/>
      <c r="AA288" s="37"/>
      <c r="AB288" s="37"/>
      <c r="AC288" s="37"/>
      <c r="AD288" s="37"/>
      <c r="AE288" s="37"/>
      <c r="AR288" s="199" t="s">
        <v>364</v>
      </c>
      <c r="AT288" s="199" t="s">
        <v>483</v>
      </c>
      <c r="AU288" s="199" t="s">
        <v>178</v>
      </c>
      <c r="AY288" s="19" t="s">
        <v>329</v>
      </c>
      <c r="BE288" s="115">
        <f t="shared" si="39"/>
        <v>0</v>
      </c>
      <c r="BF288" s="115">
        <f t="shared" si="40"/>
        <v>0</v>
      </c>
      <c r="BG288" s="115">
        <f t="shared" si="41"/>
        <v>0</v>
      </c>
      <c r="BH288" s="115">
        <f t="shared" si="42"/>
        <v>0</v>
      </c>
      <c r="BI288" s="115">
        <f t="shared" si="43"/>
        <v>0</v>
      </c>
      <c r="BJ288" s="19" t="s">
        <v>96</v>
      </c>
      <c r="BK288" s="200">
        <f t="shared" si="44"/>
        <v>0</v>
      </c>
      <c r="BL288" s="19" t="s">
        <v>335</v>
      </c>
      <c r="BM288" s="199" t="s">
        <v>1350</v>
      </c>
    </row>
    <row r="289" spans="1:65" s="12" customFormat="1" ht="20.85" customHeight="1">
      <c r="B289" s="173"/>
      <c r="D289" s="174" t="s">
        <v>82</v>
      </c>
      <c r="E289" s="185" t="s">
        <v>8573</v>
      </c>
      <c r="F289" s="185" t="s">
        <v>8573</v>
      </c>
      <c r="I289" s="176"/>
      <c r="J289" s="176"/>
      <c r="K289" s="186">
        <f>BK289</f>
        <v>0</v>
      </c>
      <c r="M289" s="173"/>
      <c r="N289" s="178"/>
      <c r="O289" s="179"/>
      <c r="P289" s="179"/>
      <c r="Q289" s="180">
        <f>Q290</f>
        <v>0</v>
      </c>
      <c r="R289" s="180">
        <f>R290</f>
        <v>0</v>
      </c>
      <c r="S289" s="179"/>
      <c r="T289" s="181">
        <f>T290</f>
        <v>0</v>
      </c>
      <c r="U289" s="179"/>
      <c r="V289" s="181">
        <f>V290</f>
        <v>0</v>
      </c>
      <c r="W289" s="179"/>
      <c r="X289" s="182">
        <f>X290</f>
        <v>0</v>
      </c>
      <c r="AR289" s="174" t="s">
        <v>90</v>
      </c>
      <c r="AT289" s="183" t="s">
        <v>82</v>
      </c>
      <c r="AU289" s="183" t="s">
        <v>96</v>
      </c>
      <c r="AY289" s="174" t="s">
        <v>329</v>
      </c>
      <c r="BK289" s="184">
        <f>BK290</f>
        <v>0</v>
      </c>
    </row>
    <row r="290" spans="1:65" s="2" customFormat="1" ht="16.5" customHeight="1">
      <c r="A290" s="37"/>
      <c r="B290" s="153"/>
      <c r="C290" s="233" t="s">
        <v>887</v>
      </c>
      <c r="D290" s="233" t="s">
        <v>483</v>
      </c>
      <c r="E290" s="234" t="s">
        <v>8574</v>
      </c>
      <c r="F290" s="235" t="s">
        <v>8575</v>
      </c>
      <c r="G290" s="236" t="s">
        <v>8576</v>
      </c>
      <c r="H290" s="237">
        <v>1</v>
      </c>
      <c r="I290" s="238"/>
      <c r="J290" s="239"/>
      <c r="K290" s="237">
        <f>ROUND(P290*H290,3)</f>
        <v>0</v>
      </c>
      <c r="L290" s="239"/>
      <c r="M290" s="240"/>
      <c r="N290" s="262" t="s">
        <v>1</v>
      </c>
      <c r="O290" s="243" t="s">
        <v>47</v>
      </c>
      <c r="P290" s="244">
        <f>I290+J290</f>
        <v>0</v>
      </c>
      <c r="Q290" s="244">
        <f>ROUND(I290*H290,3)</f>
        <v>0</v>
      </c>
      <c r="R290" s="244">
        <f>ROUND(J290*H290,3)</f>
        <v>0</v>
      </c>
      <c r="S290" s="245"/>
      <c r="T290" s="246">
        <f>S290*H290</f>
        <v>0</v>
      </c>
      <c r="U290" s="246">
        <v>0</v>
      </c>
      <c r="V290" s="246">
        <f>U290*H290</f>
        <v>0</v>
      </c>
      <c r="W290" s="246">
        <v>0</v>
      </c>
      <c r="X290" s="247">
        <f>W290*H290</f>
        <v>0</v>
      </c>
      <c r="Y290" s="37"/>
      <c r="Z290" s="37"/>
      <c r="AA290" s="37"/>
      <c r="AB290" s="37"/>
      <c r="AC290" s="37"/>
      <c r="AD290" s="37"/>
      <c r="AE290" s="37"/>
      <c r="AR290" s="199" t="s">
        <v>364</v>
      </c>
      <c r="AT290" s="199" t="s">
        <v>483</v>
      </c>
      <c r="AU290" s="199" t="s">
        <v>178</v>
      </c>
      <c r="AY290" s="19" t="s">
        <v>329</v>
      </c>
      <c r="BE290" s="115">
        <f>IF(O290="základná",K290,0)</f>
        <v>0</v>
      </c>
      <c r="BF290" s="115">
        <f>IF(O290="znížená",K290,0)</f>
        <v>0</v>
      </c>
      <c r="BG290" s="115">
        <f>IF(O290="zákl. prenesená",K290,0)</f>
        <v>0</v>
      </c>
      <c r="BH290" s="115">
        <f>IF(O290="zníž. prenesená",K290,0)</f>
        <v>0</v>
      </c>
      <c r="BI290" s="115">
        <f>IF(O290="nulová",K290,0)</f>
        <v>0</v>
      </c>
      <c r="BJ290" s="19" t="s">
        <v>96</v>
      </c>
      <c r="BK290" s="200">
        <f>ROUND(P290*H290,3)</f>
        <v>0</v>
      </c>
      <c r="BL290" s="19" t="s">
        <v>335</v>
      </c>
      <c r="BM290" s="199" t="s">
        <v>2058</v>
      </c>
    </row>
    <row r="291" spans="1:65" s="2" customFormat="1" ht="6.95" customHeight="1">
      <c r="A291" s="37"/>
      <c r="B291" s="55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38"/>
      <c r="N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</row>
  </sheetData>
  <autoFilter ref="C139:L290" xr:uid="{00000000-0009-0000-0000-000025000000}"/>
  <mergeCells count="17"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2:BM30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233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8363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8577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SUM(BE140:BE299)),  2)</f>
        <v>0</v>
      </c>
      <c r="G39" s="130"/>
      <c r="H39" s="130"/>
      <c r="I39" s="131">
        <v>0.2</v>
      </c>
      <c r="J39" s="130"/>
      <c r="K39" s="129">
        <f>ROUND(((SUM(BE111:BE118) + SUM(BE140:BE299))*I39),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SUM(BF140:BF299)),  2)</f>
        <v>0</v>
      </c>
      <c r="G40" s="130"/>
      <c r="H40" s="130"/>
      <c r="I40" s="131">
        <v>0.2</v>
      </c>
      <c r="J40" s="130"/>
      <c r="K40" s="129">
        <f>ROUND(((SUM(BF111:BF118) + SUM(BF140:BF299))*I40),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SUM(BG140:BG299)),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SUM(BH140:BH299)),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SUM(BI140:BI299)),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8363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08.02 - U2 pre whirpool B2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291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8365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4.85" customHeight="1">
      <c r="B101" s="147"/>
      <c r="D101" s="148" t="s">
        <v>8366</v>
      </c>
      <c r="E101" s="149"/>
      <c r="F101" s="149"/>
      <c r="G101" s="149"/>
      <c r="H101" s="149"/>
      <c r="I101" s="150">
        <f>Q144</f>
        <v>0</v>
      </c>
      <c r="J101" s="150">
        <f>R144</f>
        <v>0</v>
      </c>
      <c r="K101" s="150">
        <f>K144</f>
        <v>0</v>
      </c>
      <c r="M101" s="147"/>
    </row>
    <row r="102" spans="1:65" s="10" customFormat="1" ht="14.85" customHeight="1">
      <c r="B102" s="147"/>
      <c r="D102" s="148" t="s">
        <v>8367</v>
      </c>
      <c r="E102" s="149"/>
      <c r="F102" s="149"/>
      <c r="G102" s="149"/>
      <c r="H102" s="149"/>
      <c r="I102" s="150">
        <f>Q174</f>
        <v>0</v>
      </c>
      <c r="J102" s="150">
        <f>R174</f>
        <v>0</v>
      </c>
      <c r="K102" s="150">
        <f>K174</f>
        <v>0</v>
      </c>
      <c r="M102" s="147"/>
    </row>
    <row r="103" spans="1:65" s="10" customFormat="1" ht="14.85" customHeight="1">
      <c r="B103" s="147"/>
      <c r="D103" s="148" t="s">
        <v>8368</v>
      </c>
      <c r="E103" s="149"/>
      <c r="F103" s="149"/>
      <c r="G103" s="149"/>
      <c r="H103" s="149"/>
      <c r="I103" s="150">
        <f>Q182</f>
        <v>0</v>
      </c>
      <c r="J103" s="150">
        <f>R182</f>
        <v>0</v>
      </c>
      <c r="K103" s="150">
        <f>K182</f>
        <v>0</v>
      </c>
      <c r="M103" s="147"/>
    </row>
    <row r="104" spans="1:65" s="10" customFormat="1" ht="14.85" customHeight="1">
      <c r="B104" s="147"/>
      <c r="D104" s="148" t="s">
        <v>8369</v>
      </c>
      <c r="E104" s="149"/>
      <c r="F104" s="149"/>
      <c r="G104" s="149"/>
      <c r="H104" s="149"/>
      <c r="I104" s="150">
        <f>Q187</f>
        <v>0</v>
      </c>
      <c r="J104" s="150">
        <f>R187</f>
        <v>0</v>
      </c>
      <c r="K104" s="150">
        <f>K187</f>
        <v>0</v>
      </c>
      <c r="M104" s="147"/>
    </row>
    <row r="105" spans="1:65" s="10" customFormat="1" ht="14.85" customHeight="1">
      <c r="B105" s="147"/>
      <c r="D105" s="148" t="s">
        <v>8370</v>
      </c>
      <c r="E105" s="149"/>
      <c r="F105" s="149"/>
      <c r="G105" s="149"/>
      <c r="H105" s="149"/>
      <c r="I105" s="150">
        <f>Q246</f>
        <v>0</v>
      </c>
      <c r="J105" s="150">
        <f>R246</f>
        <v>0</v>
      </c>
      <c r="K105" s="150">
        <f>K246</f>
        <v>0</v>
      </c>
      <c r="M105" s="147"/>
    </row>
    <row r="106" spans="1:65" s="10" customFormat="1" ht="14.85" customHeight="1">
      <c r="B106" s="147"/>
      <c r="D106" s="148" t="s">
        <v>8371</v>
      </c>
      <c r="E106" s="149"/>
      <c r="F106" s="149"/>
      <c r="G106" s="149"/>
      <c r="H106" s="149"/>
      <c r="I106" s="150">
        <f>Q254</f>
        <v>0</v>
      </c>
      <c r="J106" s="150">
        <f>R254</f>
        <v>0</v>
      </c>
      <c r="K106" s="150">
        <f>K254</f>
        <v>0</v>
      </c>
      <c r="M106" s="147"/>
    </row>
    <row r="107" spans="1:65" s="10" customFormat="1" ht="14.85" customHeight="1">
      <c r="B107" s="147"/>
      <c r="D107" s="148" t="s">
        <v>8372</v>
      </c>
      <c r="E107" s="149"/>
      <c r="F107" s="149"/>
      <c r="G107" s="149"/>
      <c r="H107" s="149"/>
      <c r="I107" s="150">
        <f>Q261</f>
        <v>0</v>
      </c>
      <c r="J107" s="150">
        <f>R261</f>
        <v>0</v>
      </c>
      <c r="K107" s="150">
        <f>K261</f>
        <v>0</v>
      </c>
      <c r="M107" s="147"/>
    </row>
    <row r="108" spans="1:65" s="10" customFormat="1" ht="14.85" customHeight="1">
      <c r="B108" s="147"/>
      <c r="D108" s="148" t="s">
        <v>8373</v>
      </c>
      <c r="E108" s="149"/>
      <c r="F108" s="149"/>
      <c r="G108" s="149"/>
      <c r="H108" s="149"/>
      <c r="I108" s="150">
        <f>Q298</f>
        <v>0</v>
      </c>
      <c r="J108" s="150">
        <f>R298</f>
        <v>0</v>
      </c>
      <c r="K108" s="150">
        <f>K298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302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23" t="s">
        <v>303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305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306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304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307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304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308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304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309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310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266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311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4" t="str">
        <f>E7</f>
        <v>Krytá plaváreň Lučenec</v>
      </c>
      <c r="F128" s="325"/>
      <c r="G128" s="325"/>
      <c r="H128" s="325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272</v>
      </c>
      <c r="M129" s="22"/>
    </row>
    <row r="130" spans="1:65" s="2" customFormat="1" ht="16.5" customHeight="1">
      <c r="A130" s="37"/>
      <c r="B130" s="38"/>
      <c r="C130" s="37"/>
      <c r="D130" s="37"/>
      <c r="E130" s="324" t="s">
        <v>8363</v>
      </c>
      <c r="F130" s="326"/>
      <c r="G130" s="326"/>
      <c r="H130" s="326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274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305" t="str">
        <f>E11</f>
        <v>08.02 - U2 pre whirpool B2</v>
      </c>
      <c r="F132" s="326"/>
      <c r="G132" s="326"/>
      <c r="H132" s="326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21. 4. 2022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312</v>
      </c>
      <c r="D139" s="164" t="s">
        <v>66</v>
      </c>
      <c r="E139" s="164" t="s">
        <v>62</v>
      </c>
      <c r="F139" s="164" t="s">
        <v>63</v>
      </c>
      <c r="G139" s="164" t="s">
        <v>313</v>
      </c>
      <c r="H139" s="164" t="s">
        <v>314</v>
      </c>
      <c r="I139" s="164" t="s">
        <v>315</v>
      </c>
      <c r="J139" s="164" t="s">
        <v>316</v>
      </c>
      <c r="K139" s="165" t="s">
        <v>281</v>
      </c>
      <c r="L139" s="166" t="s">
        <v>317</v>
      </c>
      <c r="M139" s="167"/>
      <c r="N139" s="70" t="s">
        <v>1</v>
      </c>
      <c r="O139" s="71" t="s">
        <v>45</v>
      </c>
      <c r="P139" s="71" t="s">
        <v>318</v>
      </c>
      <c r="Q139" s="71" t="s">
        <v>319</v>
      </c>
      <c r="R139" s="71" t="s">
        <v>320</v>
      </c>
      <c r="S139" s="71" t="s">
        <v>321</v>
      </c>
      <c r="T139" s="71" t="s">
        <v>322</v>
      </c>
      <c r="U139" s="71" t="s">
        <v>323</v>
      </c>
      <c r="V139" s="71" t="s">
        <v>324</v>
      </c>
      <c r="W139" s="71" t="s">
        <v>325</v>
      </c>
      <c r="X139" s="72" t="s">
        <v>326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276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</f>
        <v>0</v>
      </c>
      <c r="R140" s="169">
        <f>R141</f>
        <v>0</v>
      </c>
      <c r="S140" s="74"/>
      <c r="T140" s="170">
        <f>T141</f>
        <v>0</v>
      </c>
      <c r="U140" s="74"/>
      <c r="V140" s="170">
        <f>V141</f>
        <v>6.6400000000000001E-3</v>
      </c>
      <c r="W140" s="74"/>
      <c r="X140" s="171">
        <f>X141</f>
        <v>0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283</v>
      </c>
      <c r="BK140" s="172">
        <f>BK141</f>
        <v>0</v>
      </c>
    </row>
    <row r="141" spans="1:65" s="12" customFormat="1" ht="25.9" customHeight="1">
      <c r="B141" s="173"/>
      <c r="D141" s="174" t="s">
        <v>82</v>
      </c>
      <c r="E141" s="175" t="s">
        <v>1022</v>
      </c>
      <c r="F141" s="175" t="s">
        <v>1023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</f>
        <v>0</v>
      </c>
      <c r="R141" s="180">
        <f>R142</f>
        <v>0</v>
      </c>
      <c r="S141" s="179"/>
      <c r="T141" s="181">
        <f>T142</f>
        <v>0</v>
      </c>
      <c r="U141" s="179"/>
      <c r="V141" s="181">
        <f>V142</f>
        <v>6.6400000000000001E-3</v>
      </c>
      <c r="W141" s="179"/>
      <c r="X141" s="182">
        <f>X142</f>
        <v>0</v>
      </c>
      <c r="AR141" s="174" t="s">
        <v>96</v>
      </c>
      <c r="AT141" s="183" t="s">
        <v>82</v>
      </c>
      <c r="AU141" s="183" t="s">
        <v>83</v>
      </c>
      <c r="AY141" s="174" t="s">
        <v>329</v>
      </c>
      <c r="BK141" s="184">
        <f>BK142</f>
        <v>0</v>
      </c>
    </row>
    <row r="142" spans="1:65" s="12" customFormat="1" ht="22.9" customHeight="1">
      <c r="B142" s="173"/>
      <c r="D142" s="174" t="s">
        <v>82</v>
      </c>
      <c r="E142" s="185" t="s">
        <v>8374</v>
      </c>
      <c r="F142" s="185" t="s">
        <v>8375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Q143+Q144+Q174+Q182+Q187+Q246+Q254+Q261+Q298</f>
        <v>0</v>
      </c>
      <c r="R142" s="180">
        <f>R143+R144+R174+R182+R187+R246+R254+R261+R298</f>
        <v>0</v>
      </c>
      <c r="S142" s="179"/>
      <c r="T142" s="181">
        <f>T143+T144+T174+T182+T187+T246+T254+T261+T298</f>
        <v>0</v>
      </c>
      <c r="U142" s="179"/>
      <c r="V142" s="181">
        <f>V143+V144+V174+V182+V187+V246+V254+V261+V298</f>
        <v>6.6400000000000001E-3</v>
      </c>
      <c r="W142" s="179"/>
      <c r="X142" s="182">
        <f>X143+X144+X174+X182+X187+X246+X254+X261+X298</f>
        <v>0</v>
      </c>
      <c r="AR142" s="174" t="s">
        <v>96</v>
      </c>
      <c r="AT142" s="183" t="s">
        <v>82</v>
      </c>
      <c r="AU142" s="183" t="s">
        <v>90</v>
      </c>
      <c r="AY142" s="174" t="s">
        <v>329</v>
      </c>
      <c r="BK142" s="184">
        <f>BK143+BK144+BK174+BK182+BK187+BK246+BK254+BK261+BK298</f>
        <v>0</v>
      </c>
    </row>
    <row r="143" spans="1:65" s="2" customFormat="1" ht="16.5" customHeight="1">
      <c r="A143" s="37"/>
      <c r="B143" s="153"/>
      <c r="C143" s="187" t="s">
        <v>90</v>
      </c>
      <c r="D143" s="187" t="s">
        <v>331</v>
      </c>
      <c r="E143" s="188" t="s">
        <v>8578</v>
      </c>
      <c r="F143" s="189" t="s">
        <v>8579</v>
      </c>
      <c r="G143" s="190" t="s">
        <v>1669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6.6400000000000001E-3</v>
      </c>
      <c r="V143" s="197">
        <f>U143*H143</f>
        <v>6.6400000000000001E-3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464</v>
      </c>
      <c r="AT143" s="199" t="s">
        <v>331</v>
      </c>
      <c r="AU143" s="199" t="s">
        <v>96</v>
      </c>
      <c r="AY143" s="19" t="s">
        <v>329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464</v>
      </c>
      <c r="BM143" s="199" t="s">
        <v>8580</v>
      </c>
    </row>
    <row r="144" spans="1:65" s="12" customFormat="1" ht="20.85" customHeight="1">
      <c r="B144" s="173"/>
      <c r="D144" s="174" t="s">
        <v>82</v>
      </c>
      <c r="E144" s="185" t="s">
        <v>8379</v>
      </c>
      <c r="F144" s="185" t="s">
        <v>8379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SUM(Q145:Q173)</f>
        <v>0</v>
      </c>
      <c r="R144" s="180">
        <f>SUM(R145:R173)</f>
        <v>0</v>
      </c>
      <c r="S144" s="179"/>
      <c r="T144" s="181">
        <f>SUM(T145:T173)</f>
        <v>0</v>
      </c>
      <c r="U144" s="179"/>
      <c r="V144" s="181">
        <f>SUM(V145:V173)</f>
        <v>0</v>
      </c>
      <c r="W144" s="179"/>
      <c r="X144" s="182">
        <f>SUM(X145:X173)</f>
        <v>0</v>
      </c>
      <c r="AR144" s="174" t="s">
        <v>90</v>
      </c>
      <c r="AT144" s="183" t="s">
        <v>82</v>
      </c>
      <c r="AU144" s="183" t="s">
        <v>96</v>
      </c>
      <c r="AY144" s="174" t="s">
        <v>329</v>
      </c>
      <c r="BK144" s="184">
        <f>SUM(BK145:BK173)</f>
        <v>0</v>
      </c>
    </row>
    <row r="145" spans="1:65" s="2" customFormat="1" ht="33" customHeight="1">
      <c r="A145" s="37"/>
      <c r="B145" s="153"/>
      <c r="C145" s="233" t="s">
        <v>96</v>
      </c>
      <c r="D145" s="233" t="s">
        <v>483</v>
      </c>
      <c r="E145" s="234" t="s">
        <v>8581</v>
      </c>
      <c r="F145" s="235" t="s">
        <v>8582</v>
      </c>
      <c r="G145" s="236" t="s">
        <v>646</v>
      </c>
      <c r="H145" s="237">
        <v>1</v>
      </c>
      <c r="I145" s="238"/>
      <c r="J145" s="239"/>
      <c r="K145" s="237">
        <f>ROUND(P145*H145,3)</f>
        <v>0</v>
      </c>
      <c r="L145" s="239"/>
      <c r="M145" s="240"/>
      <c r="N145" s="241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364</v>
      </c>
      <c r="AT145" s="199" t="s">
        <v>483</v>
      </c>
      <c r="AU145" s="199" t="s">
        <v>178</v>
      </c>
      <c r="AY145" s="19" t="s">
        <v>329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335</v>
      </c>
      <c r="BM145" s="199" t="s">
        <v>96</v>
      </c>
    </row>
    <row r="146" spans="1:65" s="13" customFormat="1" ht="11.25">
      <c r="B146" s="201"/>
      <c r="D146" s="202" t="s">
        <v>348</v>
      </c>
      <c r="E146" s="203" t="s">
        <v>1</v>
      </c>
      <c r="F146" s="204" t="s">
        <v>90</v>
      </c>
      <c r="H146" s="205">
        <v>1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348</v>
      </c>
      <c r="AU146" s="203" t="s">
        <v>178</v>
      </c>
      <c r="AV146" s="13" t="s">
        <v>96</v>
      </c>
      <c r="AW146" s="13" t="s">
        <v>4</v>
      </c>
      <c r="AX146" s="13" t="s">
        <v>90</v>
      </c>
      <c r="AY146" s="203" t="s">
        <v>329</v>
      </c>
    </row>
    <row r="147" spans="1:65" s="14" customFormat="1" ht="11.25">
      <c r="B147" s="210"/>
      <c r="D147" s="202" t="s">
        <v>348</v>
      </c>
      <c r="E147" s="211" t="s">
        <v>1</v>
      </c>
      <c r="F147" s="212" t="s">
        <v>8382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348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329</v>
      </c>
    </row>
    <row r="148" spans="1:65" s="14" customFormat="1" ht="11.25">
      <c r="B148" s="210"/>
      <c r="D148" s="202" t="s">
        <v>348</v>
      </c>
      <c r="E148" s="211" t="s">
        <v>1</v>
      </c>
      <c r="F148" s="212" t="s">
        <v>8583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348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329</v>
      </c>
    </row>
    <row r="149" spans="1:65" s="14" customFormat="1" ht="11.25">
      <c r="B149" s="210"/>
      <c r="D149" s="202" t="s">
        <v>348</v>
      </c>
      <c r="E149" s="211" t="s">
        <v>1</v>
      </c>
      <c r="F149" s="212" t="s">
        <v>8584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348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329</v>
      </c>
    </row>
    <row r="150" spans="1:65" s="14" customFormat="1" ht="11.25">
      <c r="B150" s="210"/>
      <c r="D150" s="202" t="s">
        <v>348</v>
      </c>
      <c r="E150" s="211" t="s">
        <v>1</v>
      </c>
      <c r="F150" s="212" t="s">
        <v>8385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348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329</v>
      </c>
    </row>
    <row r="151" spans="1:65" s="14" customFormat="1" ht="11.25">
      <c r="B151" s="210"/>
      <c r="D151" s="202" t="s">
        <v>348</v>
      </c>
      <c r="E151" s="211" t="s">
        <v>1</v>
      </c>
      <c r="F151" s="212" t="s">
        <v>8386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348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329</v>
      </c>
    </row>
    <row r="152" spans="1:65" s="14" customFormat="1" ht="11.25">
      <c r="B152" s="210"/>
      <c r="D152" s="202" t="s">
        <v>348</v>
      </c>
      <c r="E152" s="211" t="s">
        <v>1</v>
      </c>
      <c r="F152" s="212" t="s">
        <v>8387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348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329</v>
      </c>
    </row>
    <row r="153" spans="1:65" s="14" customFormat="1" ht="11.25">
      <c r="B153" s="210"/>
      <c r="D153" s="202" t="s">
        <v>348</v>
      </c>
      <c r="E153" s="211" t="s">
        <v>1</v>
      </c>
      <c r="F153" s="212" t="s">
        <v>8388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348</v>
      </c>
      <c r="AU153" s="211" t="s">
        <v>178</v>
      </c>
      <c r="AV153" s="14" t="s">
        <v>90</v>
      </c>
      <c r="AW153" s="14" t="s">
        <v>4</v>
      </c>
      <c r="AX153" s="14" t="s">
        <v>83</v>
      </c>
      <c r="AY153" s="211" t="s">
        <v>329</v>
      </c>
    </row>
    <row r="154" spans="1:65" s="14" customFormat="1" ht="11.25">
      <c r="B154" s="210"/>
      <c r="D154" s="202" t="s">
        <v>348</v>
      </c>
      <c r="E154" s="211" t="s">
        <v>1</v>
      </c>
      <c r="F154" s="212" t="s">
        <v>8389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348</v>
      </c>
      <c r="AU154" s="211" t="s">
        <v>178</v>
      </c>
      <c r="AV154" s="14" t="s">
        <v>90</v>
      </c>
      <c r="AW154" s="14" t="s">
        <v>4</v>
      </c>
      <c r="AX154" s="14" t="s">
        <v>83</v>
      </c>
      <c r="AY154" s="211" t="s">
        <v>329</v>
      </c>
    </row>
    <row r="155" spans="1:65" s="14" customFormat="1" ht="11.25">
      <c r="B155" s="210"/>
      <c r="D155" s="202" t="s">
        <v>348</v>
      </c>
      <c r="E155" s="211" t="s">
        <v>1</v>
      </c>
      <c r="F155" s="212" t="s">
        <v>8390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348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329</v>
      </c>
    </row>
    <row r="156" spans="1:65" s="14" customFormat="1" ht="11.25">
      <c r="B156" s="210"/>
      <c r="D156" s="202" t="s">
        <v>348</v>
      </c>
      <c r="E156" s="211" t="s">
        <v>1</v>
      </c>
      <c r="F156" s="212" t="s">
        <v>8391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348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329</v>
      </c>
    </row>
    <row r="157" spans="1:65" s="14" customFormat="1" ht="11.25">
      <c r="B157" s="210"/>
      <c r="D157" s="202" t="s">
        <v>348</v>
      </c>
      <c r="E157" s="211" t="s">
        <v>1</v>
      </c>
      <c r="F157" s="212" t="s">
        <v>8585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348</v>
      </c>
      <c r="AU157" s="211" t="s">
        <v>178</v>
      </c>
      <c r="AV157" s="14" t="s">
        <v>90</v>
      </c>
      <c r="AW157" s="14" t="s">
        <v>4</v>
      </c>
      <c r="AX157" s="14" t="s">
        <v>83</v>
      </c>
      <c r="AY157" s="211" t="s">
        <v>329</v>
      </c>
    </row>
    <row r="158" spans="1:65" s="2" customFormat="1" ht="16.5" customHeight="1">
      <c r="A158" s="37"/>
      <c r="B158" s="153"/>
      <c r="C158" s="233" t="s">
        <v>178</v>
      </c>
      <c r="D158" s="233" t="s">
        <v>483</v>
      </c>
      <c r="E158" s="234" t="s">
        <v>8586</v>
      </c>
      <c r="F158" s="235" t="s">
        <v>8587</v>
      </c>
      <c r="G158" s="236" t="s">
        <v>646</v>
      </c>
      <c r="H158" s="237">
        <v>1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364</v>
      </c>
      <c r="AT158" s="199" t="s">
        <v>483</v>
      </c>
      <c r="AU158" s="199" t="s">
        <v>178</v>
      </c>
      <c r="AY158" s="19" t="s">
        <v>329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335</v>
      </c>
      <c r="BM158" s="199" t="s">
        <v>335</v>
      </c>
    </row>
    <row r="159" spans="1:65" s="13" customFormat="1" ht="11.25">
      <c r="B159" s="201"/>
      <c r="D159" s="202" t="s">
        <v>348</v>
      </c>
      <c r="E159" s="203" t="s">
        <v>1</v>
      </c>
      <c r="F159" s="204" t="s">
        <v>90</v>
      </c>
      <c r="H159" s="205">
        <v>1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348</v>
      </c>
      <c r="AU159" s="203" t="s">
        <v>178</v>
      </c>
      <c r="AV159" s="13" t="s">
        <v>96</v>
      </c>
      <c r="AW159" s="13" t="s">
        <v>4</v>
      </c>
      <c r="AX159" s="13" t="s">
        <v>90</v>
      </c>
      <c r="AY159" s="203" t="s">
        <v>329</v>
      </c>
    </row>
    <row r="160" spans="1:65" s="14" customFormat="1" ht="11.25">
      <c r="B160" s="210"/>
      <c r="D160" s="202" t="s">
        <v>348</v>
      </c>
      <c r="E160" s="211" t="s">
        <v>1</v>
      </c>
      <c r="F160" s="212" t="s">
        <v>8382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348</v>
      </c>
      <c r="AU160" s="211" t="s">
        <v>178</v>
      </c>
      <c r="AV160" s="14" t="s">
        <v>90</v>
      </c>
      <c r="AW160" s="14" t="s">
        <v>4</v>
      </c>
      <c r="AX160" s="14" t="s">
        <v>83</v>
      </c>
      <c r="AY160" s="211" t="s">
        <v>329</v>
      </c>
    </row>
    <row r="161" spans="1:65" s="14" customFormat="1" ht="56.25">
      <c r="B161" s="210"/>
      <c r="D161" s="202" t="s">
        <v>348</v>
      </c>
      <c r="E161" s="211" t="s">
        <v>1</v>
      </c>
      <c r="F161" s="212" t="s">
        <v>8588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348</v>
      </c>
      <c r="AU161" s="211" t="s">
        <v>178</v>
      </c>
      <c r="AV161" s="14" t="s">
        <v>90</v>
      </c>
      <c r="AW161" s="14" t="s">
        <v>4</v>
      </c>
      <c r="AX161" s="14" t="s">
        <v>83</v>
      </c>
      <c r="AY161" s="211" t="s">
        <v>329</v>
      </c>
    </row>
    <row r="162" spans="1:65" s="2" customFormat="1" ht="21.75" customHeight="1">
      <c r="A162" s="37"/>
      <c r="B162" s="153"/>
      <c r="C162" s="233" t="s">
        <v>335</v>
      </c>
      <c r="D162" s="233" t="s">
        <v>483</v>
      </c>
      <c r="E162" s="234" t="s">
        <v>8589</v>
      </c>
      <c r="F162" s="235" t="s">
        <v>8590</v>
      </c>
      <c r="G162" s="236" t="s">
        <v>646</v>
      </c>
      <c r="H162" s="237">
        <v>2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364</v>
      </c>
      <c r="AT162" s="199" t="s">
        <v>483</v>
      </c>
      <c r="AU162" s="199" t="s">
        <v>178</v>
      </c>
      <c r="AY162" s="19" t="s">
        <v>329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335</v>
      </c>
      <c r="BM162" s="199" t="s">
        <v>355</v>
      </c>
    </row>
    <row r="163" spans="1:65" s="13" customFormat="1" ht="11.25">
      <c r="B163" s="201"/>
      <c r="D163" s="202" t="s">
        <v>348</v>
      </c>
      <c r="E163" s="203" t="s">
        <v>1</v>
      </c>
      <c r="F163" s="204" t="s">
        <v>96</v>
      </c>
      <c r="H163" s="205">
        <v>2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348</v>
      </c>
      <c r="AU163" s="203" t="s">
        <v>178</v>
      </c>
      <c r="AV163" s="13" t="s">
        <v>96</v>
      </c>
      <c r="AW163" s="13" t="s">
        <v>4</v>
      </c>
      <c r="AX163" s="13" t="s">
        <v>90</v>
      </c>
      <c r="AY163" s="203" t="s">
        <v>329</v>
      </c>
    </row>
    <row r="164" spans="1:65" s="14" customFormat="1" ht="11.25">
      <c r="B164" s="210"/>
      <c r="D164" s="202" t="s">
        <v>348</v>
      </c>
      <c r="E164" s="211" t="s">
        <v>1</v>
      </c>
      <c r="F164" s="212" t="s">
        <v>8382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348</v>
      </c>
      <c r="AU164" s="211" t="s">
        <v>178</v>
      </c>
      <c r="AV164" s="14" t="s">
        <v>90</v>
      </c>
      <c r="AW164" s="14" t="s">
        <v>4</v>
      </c>
      <c r="AX164" s="14" t="s">
        <v>83</v>
      </c>
      <c r="AY164" s="211" t="s">
        <v>329</v>
      </c>
    </row>
    <row r="165" spans="1:65" s="14" customFormat="1" ht="33.75">
      <c r="B165" s="210"/>
      <c r="D165" s="202" t="s">
        <v>348</v>
      </c>
      <c r="E165" s="211" t="s">
        <v>1</v>
      </c>
      <c r="F165" s="212" t="s">
        <v>8591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348</v>
      </c>
      <c r="AU165" s="211" t="s">
        <v>178</v>
      </c>
      <c r="AV165" s="14" t="s">
        <v>90</v>
      </c>
      <c r="AW165" s="14" t="s">
        <v>4</v>
      </c>
      <c r="AX165" s="14" t="s">
        <v>83</v>
      </c>
      <c r="AY165" s="211" t="s">
        <v>329</v>
      </c>
    </row>
    <row r="166" spans="1:65" s="2" customFormat="1" ht="24.2" customHeight="1">
      <c r="A166" s="37"/>
      <c r="B166" s="153"/>
      <c r="C166" s="233" t="s">
        <v>350</v>
      </c>
      <c r="D166" s="233" t="s">
        <v>483</v>
      </c>
      <c r="E166" s="234" t="s">
        <v>8592</v>
      </c>
      <c r="F166" s="235" t="s">
        <v>8593</v>
      </c>
      <c r="G166" s="236" t="s">
        <v>646</v>
      </c>
      <c r="H166" s="237">
        <v>2</v>
      </c>
      <c r="I166" s="238"/>
      <c r="J166" s="239"/>
      <c r="K166" s="237">
        <f>ROUND(P166*H166,3)</f>
        <v>0</v>
      </c>
      <c r="L166" s="239"/>
      <c r="M166" s="240"/>
      <c r="N166" s="241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364</v>
      </c>
      <c r="AT166" s="199" t="s">
        <v>483</v>
      </c>
      <c r="AU166" s="199" t="s">
        <v>178</v>
      </c>
      <c r="AY166" s="19" t="s">
        <v>329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335</v>
      </c>
      <c r="BM166" s="199" t="s">
        <v>364</v>
      </c>
    </row>
    <row r="167" spans="1:65" s="13" customFormat="1" ht="11.25">
      <c r="B167" s="201"/>
      <c r="D167" s="202" t="s">
        <v>348</v>
      </c>
      <c r="E167" s="203" t="s">
        <v>1</v>
      </c>
      <c r="F167" s="204" t="s">
        <v>96</v>
      </c>
      <c r="H167" s="205">
        <v>2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348</v>
      </c>
      <c r="AU167" s="203" t="s">
        <v>178</v>
      </c>
      <c r="AV167" s="13" t="s">
        <v>96</v>
      </c>
      <c r="AW167" s="13" t="s">
        <v>4</v>
      </c>
      <c r="AX167" s="13" t="s">
        <v>90</v>
      </c>
      <c r="AY167" s="203" t="s">
        <v>329</v>
      </c>
    </row>
    <row r="168" spans="1:65" s="14" customFormat="1" ht="11.25">
      <c r="B168" s="210"/>
      <c r="D168" s="202" t="s">
        <v>348</v>
      </c>
      <c r="E168" s="211" t="s">
        <v>1</v>
      </c>
      <c r="F168" s="212" t="s">
        <v>8382</v>
      </c>
      <c r="H168" s="211" t="s">
        <v>1</v>
      </c>
      <c r="I168" s="213"/>
      <c r="J168" s="213"/>
      <c r="M168" s="210"/>
      <c r="N168" s="214"/>
      <c r="O168" s="215"/>
      <c r="P168" s="215"/>
      <c r="Q168" s="215"/>
      <c r="R168" s="215"/>
      <c r="S168" s="215"/>
      <c r="T168" s="215"/>
      <c r="U168" s="215"/>
      <c r="V168" s="215"/>
      <c r="W168" s="215"/>
      <c r="X168" s="216"/>
      <c r="AT168" s="211" t="s">
        <v>348</v>
      </c>
      <c r="AU168" s="211" t="s">
        <v>178</v>
      </c>
      <c r="AV168" s="14" t="s">
        <v>90</v>
      </c>
      <c r="AW168" s="14" t="s">
        <v>4</v>
      </c>
      <c r="AX168" s="14" t="s">
        <v>83</v>
      </c>
      <c r="AY168" s="211" t="s">
        <v>329</v>
      </c>
    </row>
    <row r="169" spans="1:65" s="14" customFormat="1" ht="22.5">
      <c r="B169" s="210"/>
      <c r="D169" s="202" t="s">
        <v>348</v>
      </c>
      <c r="E169" s="211" t="s">
        <v>1</v>
      </c>
      <c r="F169" s="212" t="s">
        <v>8594</v>
      </c>
      <c r="H169" s="211" t="s">
        <v>1</v>
      </c>
      <c r="I169" s="213"/>
      <c r="J169" s="213"/>
      <c r="M169" s="210"/>
      <c r="N169" s="214"/>
      <c r="O169" s="215"/>
      <c r="P169" s="215"/>
      <c r="Q169" s="215"/>
      <c r="R169" s="215"/>
      <c r="S169" s="215"/>
      <c r="T169" s="215"/>
      <c r="U169" s="215"/>
      <c r="V169" s="215"/>
      <c r="W169" s="215"/>
      <c r="X169" s="216"/>
      <c r="AT169" s="211" t="s">
        <v>348</v>
      </c>
      <c r="AU169" s="211" t="s">
        <v>178</v>
      </c>
      <c r="AV169" s="14" t="s">
        <v>90</v>
      </c>
      <c r="AW169" s="14" t="s">
        <v>4</v>
      </c>
      <c r="AX169" s="14" t="s">
        <v>83</v>
      </c>
      <c r="AY169" s="211" t="s">
        <v>329</v>
      </c>
    </row>
    <row r="170" spans="1:65" s="14" customFormat="1" ht="11.25">
      <c r="B170" s="210"/>
      <c r="D170" s="202" t="s">
        <v>348</v>
      </c>
      <c r="E170" s="211" t="s">
        <v>1</v>
      </c>
      <c r="F170" s="212" t="s">
        <v>8455</v>
      </c>
      <c r="H170" s="211" t="s">
        <v>1</v>
      </c>
      <c r="I170" s="213"/>
      <c r="J170" s="213"/>
      <c r="M170" s="210"/>
      <c r="N170" s="214"/>
      <c r="O170" s="215"/>
      <c r="P170" s="215"/>
      <c r="Q170" s="215"/>
      <c r="R170" s="215"/>
      <c r="S170" s="215"/>
      <c r="T170" s="215"/>
      <c r="U170" s="215"/>
      <c r="V170" s="215"/>
      <c r="W170" s="215"/>
      <c r="X170" s="216"/>
      <c r="AT170" s="211" t="s">
        <v>348</v>
      </c>
      <c r="AU170" s="211" t="s">
        <v>178</v>
      </c>
      <c r="AV170" s="14" t="s">
        <v>90</v>
      </c>
      <c r="AW170" s="14" t="s">
        <v>4</v>
      </c>
      <c r="AX170" s="14" t="s">
        <v>83</v>
      </c>
      <c r="AY170" s="211" t="s">
        <v>329</v>
      </c>
    </row>
    <row r="171" spans="1:65" s="14" customFormat="1" ht="11.25">
      <c r="B171" s="210"/>
      <c r="D171" s="202" t="s">
        <v>348</v>
      </c>
      <c r="E171" s="211" t="s">
        <v>1</v>
      </c>
      <c r="F171" s="212" t="s">
        <v>8456</v>
      </c>
      <c r="H171" s="211" t="s">
        <v>1</v>
      </c>
      <c r="I171" s="213"/>
      <c r="J171" s="213"/>
      <c r="M171" s="210"/>
      <c r="N171" s="214"/>
      <c r="O171" s="215"/>
      <c r="P171" s="215"/>
      <c r="Q171" s="215"/>
      <c r="R171" s="215"/>
      <c r="S171" s="215"/>
      <c r="T171" s="215"/>
      <c r="U171" s="215"/>
      <c r="V171" s="215"/>
      <c r="W171" s="215"/>
      <c r="X171" s="216"/>
      <c r="AT171" s="211" t="s">
        <v>348</v>
      </c>
      <c r="AU171" s="211" t="s">
        <v>178</v>
      </c>
      <c r="AV171" s="14" t="s">
        <v>90</v>
      </c>
      <c r="AW171" s="14" t="s">
        <v>4</v>
      </c>
      <c r="AX171" s="14" t="s">
        <v>83</v>
      </c>
      <c r="AY171" s="211" t="s">
        <v>329</v>
      </c>
    </row>
    <row r="172" spans="1:65" s="14" customFormat="1" ht="11.25">
      <c r="B172" s="210"/>
      <c r="D172" s="202" t="s">
        <v>348</v>
      </c>
      <c r="E172" s="211" t="s">
        <v>1</v>
      </c>
      <c r="F172" s="212" t="s">
        <v>8595</v>
      </c>
      <c r="H172" s="211" t="s">
        <v>1</v>
      </c>
      <c r="I172" s="213"/>
      <c r="J172" s="213"/>
      <c r="M172" s="210"/>
      <c r="N172" s="214"/>
      <c r="O172" s="215"/>
      <c r="P172" s="215"/>
      <c r="Q172" s="215"/>
      <c r="R172" s="215"/>
      <c r="S172" s="215"/>
      <c r="T172" s="215"/>
      <c r="U172" s="215"/>
      <c r="V172" s="215"/>
      <c r="W172" s="215"/>
      <c r="X172" s="216"/>
      <c r="AT172" s="211" t="s">
        <v>348</v>
      </c>
      <c r="AU172" s="211" t="s">
        <v>178</v>
      </c>
      <c r="AV172" s="14" t="s">
        <v>90</v>
      </c>
      <c r="AW172" s="14" t="s">
        <v>4</v>
      </c>
      <c r="AX172" s="14" t="s">
        <v>83</v>
      </c>
      <c r="AY172" s="211" t="s">
        <v>329</v>
      </c>
    </row>
    <row r="173" spans="1:65" s="14" customFormat="1" ht="11.25">
      <c r="B173" s="210"/>
      <c r="D173" s="202" t="s">
        <v>348</v>
      </c>
      <c r="E173" s="211" t="s">
        <v>1</v>
      </c>
      <c r="F173" s="212" t="s">
        <v>8458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348</v>
      </c>
      <c r="AU173" s="211" t="s">
        <v>178</v>
      </c>
      <c r="AV173" s="14" t="s">
        <v>90</v>
      </c>
      <c r="AW173" s="14" t="s">
        <v>4</v>
      </c>
      <c r="AX173" s="14" t="s">
        <v>83</v>
      </c>
      <c r="AY173" s="211" t="s">
        <v>329</v>
      </c>
    </row>
    <row r="174" spans="1:65" s="12" customFormat="1" ht="20.85" customHeight="1">
      <c r="B174" s="173"/>
      <c r="D174" s="174" t="s">
        <v>82</v>
      </c>
      <c r="E174" s="185" t="s">
        <v>8433</v>
      </c>
      <c r="F174" s="185" t="s">
        <v>8433</v>
      </c>
      <c r="I174" s="176"/>
      <c r="J174" s="176"/>
      <c r="K174" s="186">
        <f>BK174</f>
        <v>0</v>
      </c>
      <c r="M174" s="173"/>
      <c r="N174" s="178"/>
      <c r="O174" s="179"/>
      <c r="P174" s="179"/>
      <c r="Q174" s="180">
        <f>SUM(Q175:Q181)</f>
        <v>0</v>
      </c>
      <c r="R174" s="180">
        <f>SUM(R175:R181)</f>
        <v>0</v>
      </c>
      <c r="S174" s="179"/>
      <c r="T174" s="181">
        <f>SUM(T175:T181)</f>
        <v>0</v>
      </c>
      <c r="U174" s="179"/>
      <c r="V174" s="181">
        <f>SUM(V175:V181)</f>
        <v>0</v>
      </c>
      <c r="W174" s="179"/>
      <c r="X174" s="182">
        <f>SUM(X175:X181)</f>
        <v>0</v>
      </c>
      <c r="AR174" s="174" t="s">
        <v>90</v>
      </c>
      <c r="AT174" s="183" t="s">
        <v>82</v>
      </c>
      <c r="AU174" s="183" t="s">
        <v>96</v>
      </c>
      <c r="AY174" s="174" t="s">
        <v>329</v>
      </c>
      <c r="BK174" s="184">
        <f>SUM(BK175:BK181)</f>
        <v>0</v>
      </c>
    </row>
    <row r="175" spans="1:65" s="2" customFormat="1" ht="16.5" customHeight="1">
      <c r="A175" s="37"/>
      <c r="B175" s="153"/>
      <c r="C175" s="233" t="s">
        <v>355</v>
      </c>
      <c r="D175" s="233" t="s">
        <v>483</v>
      </c>
      <c r="E175" s="234" t="s">
        <v>8596</v>
      </c>
      <c r="F175" s="235" t="s">
        <v>8597</v>
      </c>
      <c r="G175" s="236" t="s">
        <v>646</v>
      </c>
      <c r="H175" s="237">
        <v>1</v>
      </c>
      <c r="I175" s="238"/>
      <c r="J175" s="239"/>
      <c r="K175" s="237">
        <f>ROUND(P175*H175,3)</f>
        <v>0</v>
      </c>
      <c r="L175" s="239"/>
      <c r="M175" s="240"/>
      <c r="N175" s="241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364</v>
      </c>
      <c r="AT175" s="199" t="s">
        <v>483</v>
      </c>
      <c r="AU175" s="199" t="s">
        <v>178</v>
      </c>
      <c r="AY175" s="19" t="s">
        <v>329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335</v>
      </c>
      <c r="BM175" s="199" t="s">
        <v>394</v>
      </c>
    </row>
    <row r="176" spans="1:65" s="13" customFormat="1" ht="11.25">
      <c r="B176" s="201"/>
      <c r="D176" s="202" t="s">
        <v>348</v>
      </c>
      <c r="E176" s="203" t="s">
        <v>1</v>
      </c>
      <c r="F176" s="204" t="s">
        <v>90</v>
      </c>
      <c r="H176" s="205">
        <v>1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348</v>
      </c>
      <c r="AU176" s="203" t="s">
        <v>178</v>
      </c>
      <c r="AV176" s="13" t="s">
        <v>96</v>
      </c>
      <c r="AW176" s="13" t="s">
        <v>4</v>
      </c>
      <c r="AX176" s="13" t="s">
        <v>90</v>
      </c>
      <c r="AY176" s="203" t="s">
        <v>329</v>
      </c>
    </row>
    <row r="177" spans="1:65" s="14" customFormat="1" ht="11.25">
      <c r="B177" s="210"/>
      <c r="D177" s="202" t="s">
        <v>348</v>
      </c>
      <c r="E177" s="211" t="s">
        <v>1</v>
      </c>
      <c r="F177" s="212" t="s">
        <v>8382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348</v>
      </c>
      <c r="AU177" s="211" t="s">
        <v>178</v>
      </c>
      <c r="AV177" s="14" t="s">
        <v>90</v>
      </c>
      <c r="AW177" s="14" t="s">
        <v>4</v>
      </c>
      <c r="AX177" s="14" t="s">
        <v>83</v>
      </c>
      <c r="AY177" s="211" t="s">
        <v>329</v>
      </c>
    </row>
    <row r="178" spans="1:65" s="14" customFormat="1" ht="22.5">
      <c r="B178" s="210"/>
      <c r="D178" s="202" t="s">
        <v>348</v>
      </c>
      <c r="E178" s="211" t="s">
        <v>1</v>
      </c>
      <c r="F178" s="212" t="s">
        <v>8598</v>
      </c>
      <c r="H178" s="211" t="s">
        <v>1</v>
      </c>
      <c r="I178" s="213"/>
      <c r="J178" s="213"/>
      <c r="M178" s="210"/>
      <c r="N178" s="214"/>
      <c r="O178" s="215"/>
      <c r="P178" s="215"/>
      <c r="Q178" s="215"/>
      <c r="R178" s="215"/>
      <c r="S178" s="215"/>
      <c r="T178" s="215"/>
      <c r="U178" s="215"/>
      <c r="V178" s="215"/>
      <c r="W178" s="215"/>
      <c r="X178" s="216"/>
      <c r="AT178" s="211" t="s">
        <v>348</v>
      </c>
      <c r="AU178" s="211" t="s">
        <v>178</v>
      </c>
      <c r="AV178" s="14" t="s">
        <v>90</v>
      </c>
      <c r="AW178" s="14" t="s">
        <v>4</v>
      </c>
      <c r="AX178" s="14" t="s">
        <v>83</v>
      </c>
      <c r="AY178" s="211" t="s">
        <v>329</v>
      </c>
    </row>
    <row r="179" spans="1:65" s="14" customFormat="1" ht="11.25">
      <c r="B179" s="210"/>
      <c r="D179" s="202" t="s">
        <v>348</v>
      </c>
      <c r="E179" s="211" t="s">
        <v>1</v>
      </c>
      <c r="F179" s="212" t="s">
        <v>8599</v>
      </c>
      <c r="H179" s="211" t="s">
        <v>1</v>
      </c>
      <c r="I179" s="213"/>
      <c r="J179" s="213"/>
      <c r="M179" s="210"/>
      <c r="N179" s="214"/>
      <c r="O179" s="215"/>
      <c r="P179" s="215"/>
      <c r="Q179" s="215"/>
      <c r="R179" s="215"/>
      <c r="S179" s="215"/>
      <c r="T179" s="215"/>
      <c r="U179" s="215"/>
      <c r="V179" s="215"/>
      <c r="W179" s="215"/>
      <c r="X179" s="216"/>
      <c r="AT179" s="211" t="s">
        <v>348</v>
      </c>
      <c r="AU179" s="211" t="s">
        <v>178</v>
      </c>
      <c r="AV179" s="14" t="s">
        <v>90</v>
      </c>
      <c r="AW179" s="14" t="s">
        <v>4</v>
      </c>
      <c r="AX179" s="14" t="s">
        <v>83</v>
      </c>
      <c r="AY179" s="211" t="s">
        <v>329</v>
      </c>
    </row>
    <row r="180" spans="1:65" s="14" customFormat="1" ht="22.5">
      <c r="B180" s="210"/>
      <c r="D180" s="202" t="s">
        <v>348</v>
      </c>
      <c r="E180" s="211" t="s">
        <v>1</v>
      </c>
      <c r="F180" s="212" t="s">
        <v>8438</v>
      </c>
      <c r="H180" s="211" t="s">
        <v>1</v>
      </c>
      <c r="I180" s="213"/>
      <c r="J180" s="213"/>
      <c r="M180" s="210"/>
      <c r="N180" s="214"/>
      <c r="O180" s="215"/>
      <c r="P180" s="215"/>
      <c r="Q180" s="215"/>
      <c r="R180" s="215"/>
      <c r="S180" s="215"/>
      <c r="T180" s="215"/>
      <c r="U180" s="215"/>
      <c r="V180" s="215"/>
      <c r="W180" s="215"/>
      <c r="X180" s="216"/>
      <c r="AT180" s="211" t="s">
        <v>348</v>
      </c>
      <c r="AU180" s="211" t="s">
        <v>178</v>
      </c>
      <c r="AV180" s="14" t="s">
        <v>90</v>
      </c>
      <c r="AW180" s="14" t="s">
        <v>4</v>
      </c>
      <c r="AX180" s="14" t="s">
        <v>83</v>
      </c>
      <c r="AY180" s="211" t="s">
        <v>329</v>
      </c>
    </row>
    <row r="181" spans="1:65" s="14" customFormat="1" ht="11.25">
      <c r="B181" s="210"/>
      <c r="D181" s="202" t="s">
        <v>348</v>
      </c>
      <c r="E181" s="211" t="s">
        <v>1</v>
      </c>
      <c r="F181" s="212" t="s">
        <v>8439</v>
      </c>
      <c r="H181" s="211" t="s">
        <v>1</v>
      </c>
      <c r="I181" s="213"/>
      <c r="J181" s="213"/>
      <c r="M181" s="210"/>
      <c r="N181" s="214"/>
      <c r="O181" s="215"/>
      <c r="P181" s="215"/>
      <c r="Q181" s="215"/>
      <c r="R181" s="215"/>
      <c r="S181" s="215"/>
      <c r="T181" s="215"/>
      <c r="U181" s="215"/>
      <c r="V181" s="215"/>
      <c r="W181" s="215"/>
      <c r="X181" s="216"/>
      <c r="AT181" s="211" t="s">
        <v>348</v>
      </c>
      <c r="AU181" s="211" t="s">
        <v>178</v>
      </c>
      <c r="AV181" s="14" t="s">
        <v>90</v>
      </c>
      <c r="AW181" s="14" t="s">
        <v>4</v>
      </c>
      <c r="AX181" s="14" t="s">
        <v>83</v>
      </c>
      <c r="AY181" s="211" t="s">
        <v>329</v>
      </c>
    </row>
    <row r="182" spans="1:65" s="12" customFormat="1" ht="20.85" customHeight="1">
      <c r="B182" s="173"/>
      <c r="D182" s="174" t="s">
        <v>82</v>
      </c>
      <c r="E182" s="185" t="s">
        <v>8440</v>
      </c>
      <c r="F182" s="185" t="s">
        <v>8440</v>
      </c>
      <c r="I182" s="176"/>
      <c r="J182" s="176"/>
      <c r="K182" s="186">
        <f>BK182</f>
        <v>0</v>
      </c>
      <c r="M182" s="173"/>
      <c r="N182" s="178"/>
      <c r="O182" s="179"/>
      <c r="P182" s="179"/>
      <c r="Q182" s="180">
        <f>SUM(Q183:Q186)</f>
        <v>0</v>
      </c>
      <c r="R182" s="180">
        <f>SUM(R183:R186)</f>
        <v>0</v>
      </c>
      <c r="S182" s="179"/>
      <c r="T182" s="181">
        <f>SUM(T183:T186)</f>
        <v>0</v>
      </c>
      <c r="U182" s="179"/>
      <c r="V182" s="181">
        <f>SUM(V183:V186)</f>
        <v>0</v>
      </c>
      <c r="W182" s="179"/>
      <c r="X182" s="182">
        <f>SUM(X183:X186)</f>
        <v>0</v>
      </c>
      <c r="AR182" s="174" t="s">
        <v>90</v>
      </c>
      <c r="AT182" s="183" t="s">
        <v>82</v>
      </c>
      <c r="AU182" s="183" t="s">
        <v>96</v>
      </c>
      <c r="AY182" s="174" t="s">
        <v>329</v>
      </c>
      <c r="BK182" s="184">
        <f>SUM(BK183:BK186)</f>
        <v>0</v>
      </c>
    </row>
    <row r="183" spans="1:65" s="2" customFormat="1" ht="16.5" customHeight="1">
      <c r="A183" s="37"/>
      <c r="B183" s="153"/>
      <c r="C183" s="233" t="s">
        <v>359</v>
      </c>
      <c r="D183" s="233" t="s">
        <v>483</v>
      </c>
      <c r="E183" s="234" t="s">
        <v>8600</v>
      </c>
      <c r="F183" s="235" t="s">
        <v>8601</v>
      </c>
      <c r="G183" s="236" t="s">
        <v>646</v>
      </c>
      <c r="H183" s="237">
        <v>1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364</v>
      </c>
      <c r="AT183" s="199" t="s">
        <v>483</v>
      </c>
      <c r="AU183" s="199" t="s">
        <v>178</v>
      </c>
      <c r="AY183" s="19" t="s">
        <v>329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335</v>
      </c>
      <c r="BM183" s="199" t="s">
        <v>454</v>
      </c>
    </row>
    <row r="184" spans="1:65" s="13" customFormat="1" ht="11.25">
      <c r="B184" s="201"/>
      <c r="D184" s="202" t="s">
        <v>348</v>
      </c>
      <c r="E184" s="203" t="s">
        <v>1</v>
      </c>
      <c r="F184" s="204" t="s">
        <v>90</v>
      </c>
      <c r="H184" s="205">
        <v>1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348</v>
      </c>
      <c r="AU184" s="203" t="s">
        <v>178</v>
      </c>
      <c r="AV184" s="13" t="s">
        <v>96</v>
      </c>
      <c r="AW184" s="13" t="s">
        <v>4</v>
      </c>
      <c r="AX184" s="13" t="s">
        <v>90</v>
      </c>
      <c r="AY184" s="203" t="s">
        <v>329</v>
      </c>
    </row>
    <row r="185" spans="1:65" s="14" customFormat="1" ht="11.25">
      <c r="B185" s="210"/>
      <c r="D185" s="202" t="s">
        <v>348</v>
      </c>
      <c r="E185" s="211" t="s">
        <v>1</v>
      </c>
      <c r="F185" s="212" t="s">
        <v>8382</v>
      </c>
      <c r="H185" s="211" t="s">
        <v>1</v>
      </c>
      <c r="I185" s="213"/>
      <c r="J185" s="213"/>
      <c r="M185" s="210"/>
      <c r="N185" s="214"/>
      <c r="O185" s="215"/>
      <c r="P185" s="215"/>
      <c r="Q185" s="215"/>
      <c r="R185" s="215"/>
      <c r="S185" s="215"/>
      <c r="T185" s="215"/>
      <c r="U185" s="215"/>
      <c r="V185" s="215"/>
      <c r="W185" s="215"/>
      <c r="X185" s="216"/>
      <c r="AT185" s="211" t="s">
        <v>348</v>
      </c>
      <c r="AU185" s="211" t="s">
        <v>178</v>
      </c>
      <c r="AV185" s="14" t="s">
        <v>90</v>
      </c>
      <c r="AW185" s="14" t="s">
        <v>4</v>
      </c>
      <c r="AX185" s="14" t="s">
        <v>83</v>
      </c>
      <c r="AY185" s="211" t="s">
        <v>329</v>
      </c>
    </row>
    <row r="186" spans="1:65" s="14" customFormat="1" ht="33.75">
      <c r="B186" s="210"/>
      <c r="D186" s="202" t="s">
        <v>348</v>
      </c>
      <c r="E186" s="211" t="s">
        <v>1</v>
      </c>
      <c r="F186" s="212" t="s">
        <v>8602</v>
      </c>
      <c r="H186" s="211" t="s">
        <v>1</v>
      </c>
      <c r="I186" s="213"/>
      <c r="J186" s="213"/>
      <c r="M186" s="210"/>
      <c r="N186" s="214"/>
      <c r="O186" s="215"/>
      <c r="P186" s="215"/>
      <c r="Q186" s="215"/>
      <c r="R186" s="215"/>
      <c r="S186" s="215"/>
      <c r="T186" s="215"/>
      <c r="U186" s="215"/>
      <c r="V186" s="215"/>
      <c r="W186" s="215"/>
      <c r="X186" s="216"/>
      <c r="AT186" s="211" t="s">
        <v>348</v>
      </c>
      <c r="AU186" s="211" t="s">
        <v>178</v>
      </c>
      <c r="AV186" s="14" t="s">
        <v>90</v>
      </c>
      <c r="AW186" s="14" t="s">
        <v>4</v>
      </c>
      <c r="AX186" s="14" t="s">
        <v>83</v>
      </c>
      <c r="AY186" s="211" t="s">
        <v>329</v>
      </c>
    </row>
    <row r="187" spans="1:65" s="12" customFormat="1" ht="20.85" customHeight="1">
      <c r="B187" s="173"/>
      <c r="D187" s="174" t="s">
        <v>82</v>
      </c>
      <c r="E187" s="185" t="s">
        <v>8443</v>
      </c>
      <c r="F187" s="185" t="s">
        <v>8443</v>
      </c>
      <c r="I187" s="176"/>
      <c r="J187" s="176"/>
      <c r="K187" s="186">
        <f>BK187</f>
        <v>0</v>
      </c>
      <c r="M187" s="173"/>
      <c r="N187" s="178"/>
      <c r="O187" s="179"/>
      <c r="P187" s="179"/>
      <c r="Q187" s="180">
        <f>SUM(Q188:Q245)</f>
        <v>0</v>
      </c>
      <c r="R187" s="180">
        <f>SUM(R188:R245)</f>
        <v>0</v>
      </c>
      <c r="S187" s="179"/>
      <c r="T187" s="181">
        <f>SUM(T188:T245)</f>
        <v>0</v>
      </c>
      <c r="U187" s="179"/>
      <c r="V187" s="181">
        <f>SUM(V188:V245)</f>
        <v>0</v>
      </c>
      <c r="W187" s="179"/>
      <c r="X187" s="182">
        <f>SUM(X188:X245)</f>
        <v>0</v>
      </c>
      <c r="AR187" s="174" t="s">
        <v>90</v>
      </c>
      <c r="AT187" s="183" t="s">
        <v>82</v>
      </c>
      <c r="AU187" s="183" t="s">
        <v>96</v>
      </c>
      <c r="AY187" s="174" t="s">
        <v>329</v>
      </c>
      <c r="BK187" s="184">
        <f>SUM(BK188:BK245)</f>
        <v>0</v>
      </c>
    </row>
    <row r="188" spans="1:65" s="2" customFormat="1" ht="24.2" customHeight="1">
      <c r="A188" s="37"/>
      <c r="B188" s="153"/>
      <c r="C188" s="233" t="s">
        <v>364</v>
      </c>
      <c r="D188" s="233" t="s">
        <v>483</v>
      </c>
      <c r="E188" s="234" t="s">
        <v>8603</v>
      </c>
      <c r="F188" s="235" t="s">
        <v>8604</v>
      </c>
      <c r="G188" s="236" t="s">
        <v>646</v>
      </c>
      <c r="H188" s="237">
        <v>1</v>
      </c>
      <c r="I188" s="238"/>
      <c r="J188" s="239"/>
      <c r="K188" s="237">
        <f>ROUND(P188*H188,3)</f>
        <v>0</v>
      </c>
      <c r="L188" s="239"/>
      <c r="M188" s="240"/>
      <c r="N188" s="241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364</v>
      </c>
      <c r="AT188" s="199" t="s">
        <v>483</v>
      </c>
      <c r="AU188" s="199" t="s">
        <v>178</v>
      </c>
      <c r="AY188" s="19" t="s">
        <v>329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335</v>
      </c>
      <c r="BM188" s="199" t="s">
        <v>464</v>
      </c>
    </row>
    <row r="189" spans="1:65" s="13" customFormat="1" ht="11.25">
      <c r="B189" s="201"/>
      <c r="D189" s="202" t="s">
        <v>348</v>
      </c>
      <c r="E189" s="203" t="s">
        <v>1</v>
      </c>
      <c r="F189" s="204" t="s">
        <v>90</v>
      </c>
      <c r="H189" s="205">
        <v>1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348</v>
      </c>
      <c r="AU189" s="203" t="s">
        <v>178</v>
      </c>
      <c r="AV189" s="13" t="s">
        <v>96</v>
      </c>
      <c r="AW189" s="13" t="s">
        <v>4</v>
      </c>
      <c r="AX189" s="13" t="s">
        <v>90</v>
      </c>
      <c r="AY189" s="203" t="s">
        <v>329</v>
      </c>
    </row>
    <row r="190" spans="1:65" s="14" customFormat="1" ht="11.25">
      <c r="B190" s="210"/>
      <c r="D190" s="202" t="s">
        <v>348</v>
      </c>
      <c r="E190" s="211" t="s">
        <v>1</v>
      </c>
      <c r="F190" s="212" t="s">
        <v>8382</v>
      </c>
      <c r="H190" s="211" t="s">
        <v>1</v>
      </c>
      <c r="I190" s="213"/>
      <c r="J190" s="213"/>
      <c r="M190" s="210"/>
      <c r="N190" s="214"/>
      <c r="O190" s="215"/>
      <c r="P190" s="215"/>
      <c r="Q190" s="215"/>
      <c r="R190" s="215"/>
      <c r="S190" s="215"/>
      <c r="T190" s="215"/>
      <c r="U190" s="215"/>
      <c r="V190" s="215"/>
      <c r="W190" s="215"/>
      <c r="X190" s="216"/>
      <c r="AT190" s="211" t="s">
        <v>348</v>
      </c>
      <c r="AU190" s="211" t="s">
        <v>178</v>
      </c>
      <c r="AV190" s="14" t="s">
        <v>90</v>
      </c>
      <c r="AW190" s="14" t="s">
        <v>4</v>
      </c>
      <c r="AX190" s="14" t="s">
        <v>83</v>
      </c>
      <c r="AY190" s="211" t="s">
        <v>329</v>
      </c>
    </row>
    <row r="191" spans="1:65" s="14" customFormat="1" ht="22.5">
      <c r="B191" s="210"/>
      <c r="D191" s="202" t="s">
        <v>348</v>
      </c>
      <c r="E191" s="211" t="s">
        <v>1</v>
      </c>
      <c r="F191" s="212" t="s">
        <v>8605</v>
      </c>
      <c r="H191" s="211" t="s">
        <v>1</v>
      </c>
      <c r="I191" s="213"/>
      <c r="J191" s="213"/>
      <c r="M191" s="210"/>
      <c r="N191" s="214"/>
      <c r="O191" s="215"/>
      <c r="P191" s="215"/>
      <c r="Q191" s="215"/>
      <c r="R191" s="215"/>
      <c r="S191" s="215"/>
      <c r="T191" s="215"/>
      <c r="U191" s="215"/>
      <c r="V191" s="215"/>
      <c r="W191" s="215"/>
      <c r="X191" s="216"/>
      <c r="AT191" s="211" t="s">
        <v>348</v>
      </c>
      <c r="AU191" s="211" t="s">
        <v>178</v>
      </c>
      <c r="AV191" s="14" t="s">
        <v>90</v>
      </c>
      <c r="AW191" s="14" t="s">
        <v>4</v>
      </c>
      <c r="AX191" s="14" t="s">
        <v>83</v>
      </c>
      <c r="AY191" s="211" t="s">
        <v>329</v>
      </c>
    </row>
    <row r="192" spans="1:65" s="14" customFormat="1" ht="11.25">
      <c r="B192" s="210"/>
      <c r="D192" s="202" t="s">
        <v>348</v>
      </c>
      <c r="E192" s="211" t="s">
        <v>1</v>
      </c>
      <c r="F192" s="212" t="s">
        <v>8455</v>
      </c>
      <c r="H192" s="211" t="s">
        <v>1</v>
      </c>
      <c r="I192" s="213"/>
      <c r="J192" s="213"/>
      <c r="M192" s="210"/>
      <c r="N192" s="214"/>
      <c r="O192" s="215"/>
      <c r="P192" s="215"/>
      <c r="Q192" s="215"/>
      <c r="R192" s="215"/>
      <c r="S192" s="215"/>
      <c r="T192" s="215"/>
      <c r="U192" s="215"/>
      <c r="V192" s="215"/>
      <c r="W192" s="215"/>
      <c r="X192" s="216"/>
      <c r="AT192" s="211" t="s">
        <v>348</v>
      </c>
      <c r="AU192" s="211" t="s">
        <v>178</v>
      </c>
      <c r="AV192" s="14" t="s">
        <v>90</v>
      </c>
      <c r="AW192" s="14" t="s">
        <v>4</v>
      </c>
      <c r="AX192" s="14" t="s">
        <v>83</v>
      </c>
      <c r="AY192" s="211" t="s">
        <v>329</v>
      </c>
    </row>
    <row r="193" spans="1:65" s="14" customFormat="1" ht="11.25">
      <c r="B193" s="210"/>
      <c r="D193" s="202" t="s">
        <v>348</v>
      </c>
      <c r="E193" s="211" t="s">
        <v>1</v>
      </c>
      <c r="F193" s="212" t="s">
        <v>8456</v>
      </c>
      <c r="H193" s="211" t="s">
        <v>1</v>
      </c>
      <c r="I193" s="213"/>
      <c r="J193" s="213"/>
      <c r="M193" s="210"/>
      <c r="N193" s="214"/>
      <c r="O193" s="215"/>
      <c r="P193" s="215"/>
      <c r="Q193" s="215"/>
      <c r="R193" s="215"/>
      <c r="S193" s="215"/>
      <c r="T193" s="215"/>
      <c r="U193" s="215"/>
      <c r="V193" s="215"/>
      <c r="W193" s="215"/>
      <c r="X193" s="216"/>
      <c r="AT193" s="211" t="s">
        <v>348</v>
      </c>
      <c r="AU193" s="211" t="s">
        <v>178</v>
      </c>
      <c r="AV193" s="14" t="s">
        <v>90</v>
      </c>
      <c r="AW193" s="14" t="s">
        <v>4</v>
      </c>
      <c r="AX193" s="14" t="s">
        <v>83</v>
      </c>
      <c r="AY193" s="211" t="s">
        <v>329</v>
      </c>
    </row>
    <row r="194" spans="1:65" s="14" customFormat="1" ht="11.25">
      <c r="B194" s="210"/>
      <c r="D194" s="202" t="s">
        <v>348</v>
      </c>
      <c r="E194" s="211" t="s">
        <v>1</v>
      </c>
      <c r="F194" s="212" t="s">
        <v>8595</v>
      </c>
      <c r="H194" s="211" t="s">
        <v>1</v>
      </c>
      <c r="I194" s="213"/>
      <c r="J194" s="213"/>
      <c r="M194" s="210"/>
      <c r="N194" s="214"/>
      <c r="O194" s="215"/>
      <c r="P194" s="215"/>
      <c r="Q194" s="215"/>
      <c r="R194" s="215"/>
      <c r="S194" s="215"/>
      <c r="T194" s="215"/>
      <c r="U194" s="215"/>
      <c r="V194" s="215"/>
      <c r="W194" s="215"/>
      <c r="X194" s="216"/>
      <c r="AT194" s="211" t="s">
        <v>348</v>
      </c>
      <c r="AU194" s="211" t="s">
        <v>178</v>
      </c>
      <c r="AV194" s="14" t="s">
        <v>90</v>
      </c>
      <c r="AW194" s="14" t="s">
        <v>4</v>
      </c>
      <c r="AX194" s="14" t="s">
        <v>83</v>
      </c>
      <c r="AY194" s="211" t="s">
        <v>329</v>
      </c>
    </row>
    <row r="195" spans="1:65" s="14" customFormat="1" ht="11.25">
      <c r="B195" s="210"/>
      <c r="D195" s="202" t="s">
        <v>348</v>
      </c>
      <c r="E195" s="211" t="s">
        <v>1</v>
      </c>
      <c r="F195" s="212" t="s">
        <v>8458</v>
      </c>
      <c r="H195" s="211" t="s">
        <v>1</v>
      </c>
      <c r="I195" s="213"/>
      <c r="J195" s="213"/>
      <c r="M195" s="210"/>
      <c r="N195" s="214"/>
      <c r="O195" s="215"/>
      <c r="P195" s="215"/>
      <c r="Q195" s="215"/>
      <c r="R195" s="215"/>
      <c r="S195" s="215"/>
      <c r="T195" s="215"/>
      <c r="U195" s="215"/>
      <c r="V195" s="215"/>
      <c r="W195" s="215"/>
      <c r="X195" s="216"/>
      <c r="AT195" s="211" t="s">
        <v>348</v>
      </c>
      <c r="AU195" s="211" t="s">
        <v>178</v>
      </c>
      <c r="AV195" s="14" t="s">
        <v>90</v>
      </c>
      <c r="AW195" s="14" t="s">
        <v>4</v>
      </c>
      <c r="AX195" s="14" t="s">
        <v>83</v>
      </c>
      <c r="AY195" s="211" t="s">
        <v>329</v>
      </c>
    </row>
    <row r="196" spans="1:65" s="2" customFormat="1" ht="24.2" customHeight="1">
      <c r="A196" s="37"/>
      <c r="B196" s="153"/>
      <c r="C196" s="233" t="s">
        <v>369</v>
      </c>
      <c r="D196" s="233" t="s">
        <v>483</v>
      </c>
      <c r="E196" s="234" t="s">
        <v>8606</v>
      </c>
      <c r="F196" s="235" t="s">
        <v>8607</v>
      </c>
      <c r="G196" s="236" t="s">
        <v>646</v>
      </c>
      <c r="H196" s="237">
        <v>1</v>
      </c>
      <c r="I196" s="238"/>
      <c r="J196" s="239"/>
      <c r="K196" s="237">
        <f>ROUND(P196*H196,3)</f>
        <v>0</v>
      </c>
      <c r="L196" s="239"/>
      <c r="M196" s="240"/>
      <c r="N196" s="241" t="s">
        <v>1</v>
      </c>
      <c r="O196" s="195" t="s">
        <v>47</v>
      </c>
      <c r="P196" s="196">
        <f>I196+J196</f>
        <v>0</v>
      </c>
      <c r="Q196" s="196">
        <f>ROUND(I196*H196,3)</f>
        <v>0</v>
      </c>
      <c r="R196" s="196">
        <f>ROUND(J196*H196,3)</f>
        <v>0</v>
      </c>
      <c r="S196" s="66"/>
      <c r="T196" s="197">
        <f>S196*H196</f>
        <v>0</v>
      </c>
      <c r="U196" s="197">
        <v>0</v>
      </c>
      <c r="V196" s="197">
        <f>U196*H196</f>
        <v>0</v>
      </c>
      <c r="W196" s="197">
        <v>0</v>
      </c>
      <c r="X196" s="198">
        <f>W196*H196</f>
        <v>0</v>
      </c>
      <c r="Y196" s="37"/>
      <c r="Z196" s="37"/>
      <c r="AA196" s="37"/>
      <c r="AB196" s="37"/>
      <c r="AC196" s="37"/>
      <c r="AD196" s="37"/>
      <c r="AE196" s="37"/>
      <c r="AR196" s="199" t="s">
        <v>364</v>
      </c>
      <c r="AT196" s="199" t="s">
        <v>483</v>
      </c>
      <c r="AU196" s="199" t="s">
        <v>178</v>
      </c>
      <c r="AY196" s="19" t="s">
        <v>329</v>
      </c>
      <c r="BE196" s="115">
        <f>IF(O196="základná",K196,0)</f>
        <v>0</v>
      </c>
      <c r="BF196" s="115">
        <f>IF(O196="znížená",K196,0)</f>
        <v>0</v>
      </c>
      <c r="BG196" s="115">
        <f>IF(O196="zákl. prenesená",K196,0)</f>
        <v>0</v>
      </c>
      <c r="BH196" s="115">
        <f>IF(O196="zníž. prenesená",K196,0)</f>
        <v>0</v>
      </c>
      <c r="BI196" s="115">
        <f>IF(O196="nulová",K196,0)</f>
        <v>0</v>
      </c>
      <c r="BJ196" s="19" t="s">
        <v>96</v>
      </c>
      <c r="BK196" s="200">
        <f>ROUND(P196*H196,3)</f>
        <v>0</v>
      </c>
      <c r="BL196" s="19" t="s">
        <v>335</v>
      </c>
      <c r="BM196" s="199" t="s">
        <v>474</v>
      </c>
    </row>
    <row r="197" spans="1:65" s="13" customFormat="1" ht="11.25">
      <c r="B197" s="201"/>
      <c r="D197" s="202" t="s">
        <v>348</v>
      </c>
      <c r="E197" s="203" t="s">
        <v>1</v>
      </c>
      <c r="F197" s="204" t="s">
        <v>90</v>
      </c>
      <c r="H197" s="205">
        <v>1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348</v>
      </c>
      <c r="AU197" s="203" t="s">
        <v>178</v>
      </c>
      <c r="AV197" s="13" t="s">
        <v>96</v>
      </c>
      <c r="AW197" s="13" t="s">
        <v>4</v>
      </c>
      <c r="AX197" s="13" t="s">
        <v>90</v>
      </c>
      <c r="AY197" s="203" t="s">
        <v>329</v>
      </c>
    </row>
    <row r="198" spans="1:65" s="14" customFormat="1" ht="11.25">
      <c r="B198" s="210"/>
      <c r="D198" s="202" t="s">
        <v>348</v>
      </c>
      <c r="E198" s="211" t="s">
        <v>1</v>
      </c>
      <c r="F198" s="212" t="s">
        <v>8382</v>
      </c>
      <c r="H198" s="211" t="s">
        <v>1</v>
      </c>
      <c r="I198" s="213"/>
      <c r="J198" s="213"/>
      <c r="M198" s="210"/>
      <c r="N198" s="214"/>
      <c r="O198" s="215"/>
      <c r="P198" s="215"/>
      <c r="Q198" s="215"/>
      <c r="R198" s="215"/>
      <c r="S198" s="215"/>
      <c r="T198" s="215"/>
      <c r="U198" s="215"/>
      <c r="V198" s="215"/>
      <c r="W198" s="215"/>
      <c r="X198" s="216"/>
      <c r="AT198" s="211" t="s">
        <v>348</v>
      </c>
      <c r="AU198" s="211" t="s">
        <v>178</v>
      </c>
      <c r="AV198" s="14" t="s">
        <v>90</v>
      </c>
      <c r="AW198" s="14" t="s">
        <v>4</v>
      </c>
      <c r="AX198" s="14" t="s">
        <v>83</v>
      </c>
      <c r="AY198" s="211" t="s">
        <v>329</v>
      </c>
    </row>
    <row r="199" spans="1:65" s="14" customFormat="1" ht="11.25">
      <c r="B199" s="210"/>
      <c r="D199" s="202" t="s">
        <v>348</v>
      </c>
      <c r="E199" s="211" t="s">
        <v>1</v>
      </c>
      <c r="F199" s="212" t="s">
        <v>8608</v>
      </c>
      <c r="H199" s="211" t="s">
        <v>1</v>
      </c>
      <c r="I199" s="213"/>
      <c r="J199" s="213"/>
      <c r="M199" s="210"/>
      <c r="N199" s="214"/>
      <c r="O199" s="215"/>
      <c r="P199" s="215"/>
      <c r="Q199" s="215"/>
      <c r="R199" s="215"/>
      <c r="S199" s="215"/>
      <c r="T199" s="215"/>
      <c r="U199" s="215"/>
      <c r="V199" s="215"/>
      <c r="W199" s="215"/>
      <c r="X199" s="216"/>
      <c r="AT199" s="211" t="s">
        <v>348</v>
      </c>
      <c r="AU199" s="211" t="s">
        <v>178</v>
      </c>
      <c r="AV199" s="14" t="s">
        <v>90</v>
      </c>
      <c r="AW199" s="14" t="s">
        <v>4</v>
      </c>
      <c r="AX199" s="14" t="s">
        <v>83</v>
      </c>
      <c r="AY199" s="211" t="s">
        <v>329</v>
      </c>
    </row>
    <row r="200" spans="1:65" s="14" customFormat="1" ht="11.25">
      <c r="B200" s="210"/>
      <c r="D200" s="202" t="s">
        <v>348</v>
      </c>
      <c r="E200" s="211" t="s">
        <v>1</v>
      </c>
      <c r="F200" s="212" t="s">
        <v>8609</v>
      </c>
      <c r="H200" s="211" t="s">
        <v>1</v>
      </c>
      <c r="I200" s="213"/>
      <c r="J200" s="213"/>
      <c r="M200" s="210"/>
      <c r="N200" s="214"/>
      <c r="O200" s="215"/>
      <c r="P200" s="215"/>
      <c r="Q200" s="215"/>
      <c r="R200" s="215"/>
      <c r="S200" s="215"/>
      <c r="T200" s="215"/>
      <c r="U200" s="215"/>
      <c r="V200" s="215"/>
      <c r="W200" s="215"/>
      <c r="X200" s="216"/>
      <c r="AT200" s="211" t="s">
        <v>348</v>
      </c>
      <c r="AU200" s="211" t="s">
        <v>178</v>
      </c>
      <c r="AV200" s="14" t="s">
        <v>90</v>
      </c>
      <c r="AW200" s="14" t="s">
        <v>4</v>
      </c>
      <c r="AX200" s="14" t="s">
        <v>83</v>
      </c>
      <c r="AY200" s="211" t="s">
        <v>329</v>
      </c>
    </row>
    <row r="201" spans="1:65" s="14" customFormat="1" ht="11.25">
      <c r="B201" s="210"/>
      <c r="D201" s="202" t="s">
        <v>348</v>
      </c>
      <c r="E201" s="211" t="s">
        <v>1</v>
      </c>
      <c r="F201" s="212" t="s">
        <v>8610</v>
      </c>
      <c r="H201" s="211" t="s">
        <v>1</v>
      </c>
      <c r="I201" s="213"/>
      <c r="J201" s="213"/>
      <c r="M201" s="210"/>
      <c r="N201" s="214"/>
      <c r="O201" s="215"/>
      <c r="P201" s="215"/>
      <c r="Q201" s="215"/>
      <c r="R201" s="215"/>
      <c r="S201" s="215"/>
      <c r="T201" s="215"/>
      <c r="U201" s="215"/>
      <c r="V201" s="215"/>
      <c r="W201" s="215"/>
      <c r="X201" s="216"/>
      <c r="AT201" s="211" t="s">
        <v>348</v>
      </c>
      <c r="AU201" s="211" t="s">
        <v>178</v>
      </c>
      <c r="AV201" s="14" t="s">
        <v>90</v>
      </c>
      <c r="AW201" s="14" t="s">
        <v>4</v>
      </c>
      <c r="AX201" s="14" t="s">
        <v>83</v>
      </c>
      <c r="AY201" s="211" t="s">
        <v>329</v>
      </c>
    </row>
    <row r="202" spans="1:65" s="14" customFormat="1" ht="11.25">
      <c r="B202" s="210"/>
      <c r="D202" s="202" t="s">
        <v>348</v>
      </c>
      <c r="E202" s="211" t="s">
        <v>1</v>
      </c>
      <c r="F202" s="212" t="s">
        <v>8611</v>
      </c>
      <c r="H202" s="211" t="s">
        <v>1</v>
      </c>
      <c r="I202" s="213"/>
      <c r="J202" s="213"/>
      <c r="M202" s="210"/>
      <c r="N202" s="214"/>
      <c r="O202" s="215"/>
      <c r="P202" s="215"/>
      <c r="Q202" s="215"/>
      <c r="R202" s="215"/>
      <c r="S202" s="215"/>
      <c r="T202" s="215"/>
      <c r="U202" s="215"/>
      <c r="V202" s="215"/>
      <c r="W202" s="215"/>
      <c r="X202" s="216"/>
      <c r="AT202" s="211" t="s">
        <v>348</v>
      </c>
      <c r="AU202" s="211" t="s">
        <v>178</v>
      </c>
      <c r="AV202" s="14" t="s">
        <v>90</v>
      </c>
      <c r="AW202" s="14" t="s">
        <v>4</v>
      </c>
      <c r="AX202" s="14" t="s">
        <v>83</v>
      </c>
      <c r="AY202" s="211" t="s">
        <v>329</v>
      </c>
    </row>
    <row r="203" spans="1:65" s="2" customFormat="1" ht="24.2" customHeight="1">
      <c r="A203" s="37"/>
      <c r="B203" s="153"/>
      <c r="C203" s="233" t="s">
        <v>381</v>
      </c>
      <c r="D203" s="233" t="s">
        <v>483</v>
      </c>
      <c r="E203" s="234" t="s">
        <v>8612</v>
      </c>
      <c r="F203" s="235" t="s">
        <v>8613</v>
      </c>
      <c r="G203" s="236" t="s">
        <v>646</v>
      </c>
      <c r="H203" s="237">
        <v>1</v>
      </c>
      <c r="I203" s="238"/>
      <c r="J203" s="239"/>
      <c r="K203" s="237">
        <f>ROUND(P203*H203,3)</f>
        <v>0</v>
      </c>
      <c r="L203" s="239"/>
      <c r="M203" s="240"/>
      <c r="N203" s="241" t="s">
        <v>1</v>
      </c>
      <c r="O203" s="195" t="s">
        <v>47</v>
      </c>
      <c r="P203" s="196">
        <f>I203+J203</f>
        <v>0</v>
      </c>
      <c r="Q203" s="196">
        <f>ROUND(I203*H203,3)</f>
        <v>0</v>
      </c>
      <c r="R203" s="196">
        <f>ROUND(J203*H203,3)</f>
        <v>0</v>
      </c>
      <c r="S203" s="66"/>
      <c r="T203" s="197">
        <f>S203*H203</f>
        <v>0</v>
      </c>
      <c r="U203" s="197">
        <v>0</v>
      </c>
      <c r="V203" s="197">
        <f>U203*H203</f>
        <v>0</v>
      </c>
      <c r="W203" s="197">
        <v>0</v>
      </c>
      <c r="X203" s="198">
        <f>W203*H203</f>
        <v>0</v>
      </c>
      <c r="Y203" s="37"/>
      <c r="Z203" s="37"/>
      <c r="AA203" s="37"/>
      <c r="AB203" s="37"/>
      <c r="AC203" s="37"/>
      <c r="AD203" s="37"/>
      <c r="AE203" s="37"/>
      <c r="AR203" s="199" t="s">
        <v>364</v>
      </c>
      <c r="AT203" s="199" t="s">
        <v>483</v>
      </c>
      <c r="AU203" s="199" t="s">
        <v>178</v>
      </c>
      <c r="AY203" s="19" t="s">
        <v>329</v>
      </c>
      <c r="BE203" s="115">
        <f>IF(O203="základná",K203,0)</f>
        <v>0</v>
      </c>
      <c r="BF203" s="115">
        <f>IF(O203="znížená",K203,0)</f>
        <v>0</v>
      </c>
      <c r="BG203" s="115">
        <f>IF(O203="zákl. prenesená",K203,0)</f>
        <v>0</v>
      </c>
      <c r="BH203" s="115">
        <f>IF(O203="zníž. prenesená",K203,0)</f>
        <v>0</v>
      </c>
      <c r="BI203" s="115">
        <f>IF(O203="nulová",K203,0)</f>
        <v>0</v>
      </c>
      <c r="BJ203" s="19" t="s">
        <v>96</v>
      </c>
      <c r="BK203" s="200">
        <f>ROUND(P203*H203,3)</f>
        <v>0</v>
      </c>
      <c r="BL203" s="19" t="s">
        <v>335</v>
      </c>
      <c r="BM203" s="199" t="s">
        <v>8</v>
      </c>
    </row>
    <row r="204" spans="1:65" s="13" customFormat="1" ht="11.25">
      <c r="B204" s="201"/>
      <c r="D204" s="202" t="s">
        <v>348</v>
      </c>
      <c r="E204" s="203" t="s">
        <v>1</v>
      </c>
      <c r="F204" s="204" t="s">
        <v>90</v>
      </c>
      <c r="H204" s="205">
        <v>1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348</v>
      </c>
      <c r="AU204" s="203" t="s">
        <v>178</v>
      </c>
      <c r="AV204" s="13" t="s">
        <v>96</v>
      </c>
      <c r="AW204" s="13" t="s">
        <v>4</v>
      </c>
      <c r="AX204" s="13" t="s">
        <v>90</v>
      </c>
      <c r="AY204" s="203" t="s">
        <v>329</v>
      </c>
    </row>
    <row r="205" spans="1:65" s="14" customFormat="1" ht="11.25">
      <c r="B205" s="210"/>
      <c r="D205" s="202" t="s">
        <v>348</v>
      </c>
      <c r="E205" s="211" t="s">
        <v>1</v>
      </c>
      <c r="F205" s="212" t="s">
        <v>8382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348</v>
      </c>
      <c r="AU205" s="211" t="s">
        <v>178</v>
      </c>
      <c r="AV205" s="14" t="s">
        <v>90</v>
      </c>
      <c r="AW205" s="14" t="s">
        <v>4</v>
      </c>
      <c r="AX205" s="14" t="s">
        <v>83</v>
      </c>
      <c r="AY205" s="211" t="s">
        <v>329</v>
      </c>
    </row>
    <row r="206" spans="1:65" s="14" customFormat="1" ht="11.25">
      <c r="B206" s="210"/>
      <c r="D206" s="202" t="s">
        <v>348</v>
      </c>
      <c r="E206" s="211" t="s">
        <v>1</v>
      </c>
      <c r="F206" s="212" t="s">
        <v>8614</v>
      </c>
      <c r="H206" s="211" t="s">
        <v>1</v>
      </c>
      <c r="I206" s="213"/>
      <c r="J206" s="213"/>
      <c r="M206" s="210"/>
      <c r="N206" s="214"/>
      <c r="O206" s="215"/>
      <c r="P206" s="215"/>
      <c r="Q206" s="215"/>
      <c r="R206" s="215"/>
      <c r="S206" s="215"/>
      <c r="T206" s="215"/>
      <c r="U206" s="215"/>
      <c r="V206" s="215"/>
      <c r="W206" s="215"/>
      <c r="X206" s="216"/>
      <c r="AT206" s="211" t="s">
        <v>348</v>
      </c>
      <c r="AU206" s="211" t="s">
        <v>178</v>
      </c>
      <c r="AV206" s="14" t="s">
        <v>90</v>
      </c>
      <c r="AW206" s="14" t="s">
        <v>4</v>
      </c>
      <c r="AX206" s="14" t="s">
        <v>83</v>
      </c>
      <c r="AY206" s="211" t="s">
        <v>329</v>
      </c>
    </row>
    <row r="207" spans="1:65" s="14" customFormat="1" ht="11.25">
      <c r="B207" s="210"/>
      <c r="D207" s="202" t="s">
        <v>348</v>
      </c>
      <c r="E207" s="211" t="s">
        <v>1</v>
      </c>
      <c r="F207" s="212" t="s">
        <v>8609</v>
      </c>
      <c r="H207" s="211" t="s">
        <v>1</v>
      </c>
      <c r="I207" s="213"/>
      <c r="J207" s="213"/>
      <c r="M207" s="210"/>
      <c r="N207" s="214"/>
      <c r="O207" s="215"/>
      <c r="P207" s="215"/>
      <c r="Q207" s="215"/>
      <c r="R207" s="215"/>
      <c r="S207" s="215"/>
      <c r="T207" s="215"/>
      <c r="U207" s="215"/>
      <c r="V207" s="215"/>
      <c r="W207" s="215"/>
      <c r="X207" s="216"/>
      <c r="AT207" s="211" t="s">
        <v>348</v>
      </c>
      <c r="AU207" s="211" t="s">
        <v>178</v>
      </c>
      <c r="AV207" s="14" t="s">
        <v>90</v>
      </c>
      <c r="AW207" s="14" t="s">
        <v>4</v>
      </c>
      <c r="AX207" s="14" t="s">
        <v>83</v>
      </c>
      <c r="AY207" s="211" t="s">
        <v>329</v>
      </c>
    </row>
    <row r="208" spans="1:65" s="14" customFormat="1" ht="11.25">
      <c r="B208" s="210"/>
      <c r="D208" s="202" t="s">
        <v>348</v>
      </c>
      <c r="E208" s="211" t="s">
        <v>1</v>
      </c>
      <c r="F208" s="212" t="s">
        <v>8610</v>
      </c>
      <c r="H208" s="211" t="s">
        <v>1</v>
      </c>
      <c r="I208" s="213"/>
      <c r="J208" s="213"/>
      <c r="M208" s="210"/>
      <c r="N208" s="214"/>
      <c r="O208" s="215"/>
      <c r="P208" s="215"/>
      <c r="Q208" s="215"/>
      <c r="R208" s="215"/>
      <c r="S208" s="215"/>
      <c r="T208" s="215"/>
      <c r="U208" s="215"/>
      <c r="V208" s="215"/>
      <c r="W208" s="215"/>
      <c r="X208" s="216"/>
      <c r="AT208" s="211" t="s">
        <v>348</v>
      </c>
      <c r="AU208" s="211" t="s">
        <v>178</v>
      </c>
      <c r="AV208" s="14" t="s">
        <v>90</v>
      </c>
      <c r="AW208" s="14" t="s">
        <v>4</v>
      </c>
      <c r="AX208" s="14" t="s">
        <v>83</v>
      </c>
      <c r="AY208" s="211" t="s">
        <v>329</v>
      </c>
    </row>
    <row r="209" spans="1:65" s="14" customFormat="1" ht="11.25">
      <c r="B209" s="210"/>
      <c r="D209" s="202" t="s">
        <v>348</v>
      </c>
      <c r="E209" s="211" t="s">
        <v>1</v>
      </c>
      <c r="F209" s="212" t="s">
        <v>8611</v>
      </c>
      <c r="H209" s="211" t="s">
        <v>1</v>
      </c>
      <c r="I209" s="213"/>
      <c r="J209" s="213"/>
      <c r="M209" s="210"/>
      <c r="N209" s="214"/>
      <c r="O209" s="215"/>
      <c r="P209" s="215"/>
      <c r="Q209" s="215"/>
      <c r="R209" s="215"/>
      <c r="S209" s="215"/>
      <c r="T209" s="215"/>
      <c r="U209" s="215"/>
      <c r="V209" s="215"/>
      <c r="W209" s="215"/>
      <c r="X209" s="216"/>
      <c r="AT209" s="211" t="s">
        <v>348</v>
      </c>
      <c r="AU209" s="211" t="s">
        <v>178</v>
      </c>
      <c r="AV209" s="14" t="s">
        <v>90</v>
      </c>
      <c r="AW209" s="14" t="s">
        <v>4</v>
      </c>
      <c r="AX209" s="14" t="s">
        <v>83</v>
      </c>
      <c r="AY209" s="211" t="s">
        <v>329</v>
      </c>
    </row>
    <row r="210" spans="1:65" s="2" customFormat="1" ht="16.5" customHeight="1">
      <c r="A210" s="37"/>
      <c r="B210" s="153"/>
      <c r="C210" s="233" t="s">
        <v>386</v>
      </c>
      <c r="D210" s="233" t="s">
        <v>483</v>
      </c>
      <c r="E210" s="234" t="s">
        <v>8615</v>
      </c>
      <c r="F210" s="235" t="s">
        <v>8616</v>
      </c>
      <c r="G210" s="236" t="s">
        <v>646</v>
      </c>
      <c r="H210" s="237">
        <v>3</v>
      </c>
      <c r="I210" s="238"/>
      <c r="J210" s="239"/>
      <c r="K210" s="237">
        <f>ROUND(P210*H210,3)</f>
        <v>0</v>
      </c>
      <c r="L210" s="239"/>
      <c r="M210" s="240"/>
      <c r="N210" s="241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</v>
      </c>
      <c r="V210" s="197">
        <f>U210*H210</f>
        <v>0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364</v>
      </c>
      <c r="AT210" s="199" t="s">
        <v>483</v>
      </c>
      <c r="AU210" s="199" t="s">
        <v>178</v>
      </c>
      <c r="AY210" s="19" t="s">
        <v>329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335</v>
      </c>
      <c r="BM210" s="199" t="s">
        <v>494</v>
      </c>
    </row>
    <row r="211" spans="1:65" s="2" customFormat="1" ht="16.5" customHeight="1">
      <c r="A211" s="37"/>
      <c r="B211" s="153"/>
      <c r="C211" s="233" t="s">
        <v>394</v>
      </c>
      <c r="D211" s="233" t="s">
        <v>483</v>
      </c>
      <c r="E211" s="234" t="s">
        <v>8617</v>
      </c>
      <c r="F211" s="235" t="s">
        <v>8618</v>
      </c>
      <c r="G211" s="236" t="s">
        <v>646</v>
      </c>
      <c r="H211" s="237">
        <v>2</v>
      </c>
      <c r="I211" s="238"/>
      <c r="J211" s="239"/>
      <c r="K211" s="237">
        <f>ROUND(P211*H211,3)</f>
        <v>0</v>
      </c>
      <c r="L211" s="239"/>
      <c r="M211" s="240"/>
      <c r="N211" s="241" t="s">
        <v>1</v>
      </c>
      <c r="O211" s="195" t="s">
        <v>47</v>
      </c>
      <c r="P211" s="196">
        <f>I211+J211</f>
        <v>0</v>
      </c>
      <c r="Q211" s="196">
        <f>ROUND(I211*H211,3)</f>
        <v>0</v>
      </c>
      <c r="R211" s="196">
        <f>ROUND(J211*H211,3)</f>
        <v>0</v>
      </c>
      <c r="S211" s="66"/>
      <c r="T211" s="197">
        <f>S211*H211</f>
        <v>0</v>
      </c>
      <c r="U211" s="197">
        <v>0</v>
      </c>
      <c r="V211" s="197">
        <f>U211*H211</f>
        <v>0</v>
      </c>
      <c r="W211" s="197">
        <v>0</v>
      </c>
      <c r="X211" s="198">
        <f>W211*H211</f>
        <v>0</v>
      </c>
      <c r="Y211" s="37"/>
      <c r="Z211" s="37"/>
      <c r="AA211" s="37"/>
      <c r="AB211" s="37"/>
      <c r="AC211" s="37"/>
      <c r="AD211" s="37"/>
      <c r="AE211" s="37"/>
      <c r="AR211" s="199" t="s">
        <v>364</v>
      </c>
      <c r="AT211" s="199" t="s">
        <v>483</v>
      </c>
      <c r="AU211" s="199" t="s">
        <v>178</v>
      </c>
      <c r="AY211" s="19" t="s">
        <v>329</v>
      </c>
      <c r="BE211" s="115">
        <f>IF(O211="základná",K211,0)</f>
        <v>0</v>
      </c>
      <c r="BF211" s="115">
        <f>IF(O211="znížená",K211,0)</f>
        <v>0</v>
      </c>
      <c r="BG211" s="115">
        <f>IF(O211="zákl. prenesená",K211,0)</f>
        <v>0</v>
      </c>
      <c r="BH211" s="115">
        <f>IF(O211="zníž. prenesená",K211,0)</f>
        <v>0</v>
      </c>
      <c r="BI211" s="115">
        <f>IF(O211="nulová",K211,0)</f>
        <v>0</v>
      </c>
      <c r="BJ211" s="19" t="s">
        <v>96</v>
      </c>
      <c r="BK211" s="200">
        <f>ROUND(P211*H211,3)</f>
        <v>0</v>
      </c>
      <c r="BL211" s="19" t="s">
        <v>335</v>
      </c>
      <c r="BM211" s="199" t="s">
        <v>522</v>
      </c>
    </row>
    <row r="212" spans="1:65" s="2" customFormat="1" ht="37.9" customHeight="1">
      <c r="A212" s="37"/>
      <c r="B212" s="153"/>
      <c r="C212" s="233" t="s">
        <v>399</v>
      </c>
      <c r="D212" s="233" t="s">
        <v>483</v>
      </c>
      <c r="E212" s="234" t="s">
        <v>8619</v>
      </c>
      <c r="F212" s="235" t="s">
        <v>8620</v>
      </c>
      <c r="G212" s="236" t="s">
        <v>646</v>
      </c>
      <c r="H212" s="237">
        <v>1</v>
      </c>
      <c r="I212" s="238"/>
      <c r="J212" s="239"/>
      <c r="K212" s="237">
        <f>ROUND(P212*H212,3)</f>
        <v>0</v>
      </c>
      <c r="L212" s="239"/>
      <c r="M212" s="240"/>
      <c r="N212" s="241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364</v>
      </c>
      <c r="AT212" s="199" t="s">
        <v>483</v>
      </c>
      <c r="AU212" s="199" t="s">
        <v>178</v>
      </c>
      <c r="AY212" s="19" t="s">
        <v>329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335</v>
      </c>
      <c r="BM212" s="199" t="s">
        <v>8621</v>
      </c>
    </row>
    <row r="213" spans="1:65" s="13" customFormat="1" ht="11.25">
      <c r="B213" s="201"/>
      <c r="D213" s="202" t="s">
        <v>348</v>
      </c>
      <c r="E213" s="203" t="s">
        <v>1</v>
      </c>
      <c r="F213" s="204" t="s">
        <v>90</v>
      </c>
      <c r="H213" s="205">
        <v>1</v>
      </c>
      <c r="I213" s="206"/>
      <c r="J213" s="206"/>
      <c r="M213" s="201"/>
      <c r="N213" s="207"/>
      <c r="O213" s="208"/>
      <c r="P213" s="208"/>
      <c r="Q213" s="208"/>
      <c r="R213" s="208"/>
      <c r="S213" s="208"/>
      <c r="T213" s="208"/>
      <c r="U213" s="208"/>
      <c r="V213" s="208"/>
      <c r="W213" s="208"/>
      <c r="X213" s="209"/>
      <c r="AT213" s="203" t="s">
        <v>348</v>
      </c>
      <c r="AU213" s="203" t="s">
        <v>178</v>
      </c>
      <c r="AV213" s="13" t="s">
        <v>96</v>
      </c>
      <c r="AW213" s="13" t="s">
        <v>4</v>
      </c>
      <c r="AX213" s="13" t="s">
        <v>90</v>
      </c>
      <c r="AY213" s="203" t="s">
        <v>329</v>
      </c>
    </row>
    <row r="214" spans="1:65" s="14" customFormat="1" ht="11.25">
      <c r="B214" s="210"/>
      <c r="D214" s="202" t="s">
        <v>348</v>
      </c>
      <c r="E214" s="211" t="s">
        <v>1</v>
      </c>
      <c r="F214" s="212" t="s">
        <v>8426</v>
      </c>
      <c r="H214" s="211" t="s">
        <v>1</v>
      </c>
      <c r="I214" s="213"/>
      <c r="J214" s="213"/>
      <c r="M214" s="210"/>
      <c r="N214" s="214"/>
      <c r="O214" s="215"/>
      <c r="P214" s="215"/>
      <c r="Q214" s="215"/>
      <c r="R214" s="215"/>
      <c r="S214" s="215"/>
      <c r="T214" s="215"/>
      <c r="U214" s="215"/>
      <c r="V214" s="215"/>
      <c r="W214" s="215"/>
      <c r="X214" s="216"/>
      <c r="AT214" s="211" t="s">
        <v>348</v>
      </c>
      <c r="AU214" s="211" t="s">
        <v>178</v>
      </c>
      <c r="AV214" s="14" t="s">
        <v>90</v>
      </c>
      <c r="AW214" s="14" t="s">
        <v>4</v>
      </c>
      <c r="AX214" s="14" t="s">
        <v>83</v>
      </c>
      <c r="AY214" s="211" t="s">
        <v>329</v>
      </c>
    </row>
    <row r="215" spans="1:65" s="14" customFormat="1" ht="11.25">
      <c r="B215" s="210"/>
      <c r="D215" s="202" t="s">
        <v>348</v>
      </c>
      <c r="E215" s="211" t="s">
        <v>1</v>
      </c>
      <c r="F215" s="212" t="s">
        <v>8427</v>
      </c>
      <c r="H215" s="211" t="s">
        <v>1</v>
      </c>
      <c r="I215" s="213"/>
      <c r="J215" s="213"/>
      <c r="M215" s="210"/>
      <c r="N215" s="214"/>
      <c r="O215" s="215"/>
      <c r="P215" s="215"/>
      <c r="Q215" s="215"/>
      <c r="R215" s="215"/>
      <c r="S215" s="215"/>
      <c r="T215" s="215"/>
      <c r="U215" s="215"/>
      <c r="V215" s="215"/>
      <c r="W215" s="215"/>
      <c r="X215" s="216"/>
      <c r="AT215" s="211" t="s">
        <v>348</v>
      </c>
      <c r="AU215" s="211" t="s">
        <v>178</v>
      </c>
      <c r="AV215" s="14" t="s">
        <v>90</v>
      </c>
      <c r="AW215" s="14" t="s">
        <v>4</v>
      </c>
      <c r="AX215" s="14" t="s">
        <v>83</v>
      </c>
      <c r="AY215" s="211" t="s">
        <v>329</v>
      </c>
    </row>
    <row r="216" spans="1:65" s="14" customFormat="1" ht="11.25">
      <c r="B216" s="210"/>
      <c r="D216" s="202" t="s">
        <v>348</v>
      </c>
      <c r="E216" s="211" t="s">
        <v>1</v>
      </c>
      <c r="F216" s="212" t="s">
        <v>8428</v>
      </c>
      <c r="H216" s="211" t="s">
        <v>1</v>
      </c>
      <c r="I216" s="213"/>
      <c r="J216" s="213"/>
      <c r="M216" s="210"/>
      <c r="N216" s="214"/>
      <c r="O216" s="215"/>
      <c r="P216" s="215"/>
      <c r="Q216" s="215"/>
      <c r="R216" s="215"/>
      <c r="S216" s="215"/>
      <c r="T216" s="215"/>
      <c r="U216" s="215"/>
      <c r="V216" s="215"/>
      <c r="W216" s="215"/>
      <c r="X216" s="216"/>
      <c r="AT216" s="211" t="s">
        <v>348</v>
      </c>
      <c r="AU216" s="211" t="s">
        <v>178</v>
      </c>
      <c r="AV216" s="14" t="s">
        <v>90</v>
      </c>
      <c r="AW216" s="14" t="s">
        <v>4</v>
      </c>
      <c r="AX216" s="14" t="s">
        <v>83</v>
      </c>
      <c r="AY216" s="211" t="s">
        <v>329</v>
      </c>
    </row>
    <row r="217" spans="1:65" s="14" customFormat="1" ht="11.25">
      <c r="B217" s="210"/>
      <c r="D217" s="202" t="s">
        <v>348</v>
      </c>
      <c r="E217" s="211" t="s">
        <v>1</v>
      </c>
      <c r="F217" s="212" t="s">
        <v>8429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348</v>
      </c>
      <c r="AU217" s="211" t="s">
        <v>178</v>
      </c>
      <c r="AV217" s="14" t="s">
        <v>90</v>
      </c>
      <c r="AW217" s="14" t="s">
        <v>4</v>
      </c>
      <c r="AX217" s="14" t="s">
        <v>83</v>
      </c>
      <c r="AY217" s="211" t="s">
        <v>329</v>
      </c>
    </row>
    <row r="218" spans="1:65" s="14" customFormat="1" ht="22.5">
      <c r="B218" s="210"/>
      <c r="D218" s="202" t="s">
        <v>348</v>
      </c>
      <c r="E218" s="211" t="s">
        <v>1</v>
      </c>
      <c r="F218" s="212" t="s">
        <v>8622</v>
      </c>
      <c r="H218" s="211" t="s">
        <v>1</v>
      </c>
      <c r="I218" s="213"/>
      <c r="J218" s="213"/>
      <c r="M218" s="210"/>
      <c r="N218" s="214"/>
      <c r="O218" s="215"/>
      <c r="P218" s="215"/>
      <c r="Q218" s="215"/>
      <c r="R218" s="215"/>
      <c r="S218" s="215"/>
      <c r="T218" s="215"/>
      <c r="U218" s="215"/>
      <c r="V218" s="215"/>
      <c r="W218" s="215"/>
      <c r="X218" s="216"/>
      <c r="AT218" s="211" t="s">
        <v>348</v>
      </c>
      <c r="AU218" s="211" t="s">
        <v>178</v>
      </c>
      <c r="AV218" s="14" t="s">
        <v>90</v>
      </c>
      <c r="AW218" s="14" t="s">
        <v>4</v>
      </c>
      <c r="AX218" s="14" t="s">
        <v>83</v>
      </c>
      <c r="AY218" s="211" t="s">
        <v>329</v>
      </c>
    </row>
    <row r="219" spans="1:65" s="14" customFormat="1" ht="22.5">
      <c r="B219" s="210"/>
      <c r="D219" s="202" t="s">
        <v>348</v>
      </c>
      <c r="E219" s="211" t="s">
        <v>1</v>
      </c>
      <c r="F219" s="212" t="s">
        <v>8623</v>
      </c>
      <c r="H219" s="211" t="s">
        <v>1</v>
      </c>
      <c r="I219" s="213"/>
      <c r="J219" s="213"/>
      <c r="M219" s="210"/>
      <c r="N219" s="214"/>
      <c r="O219" s="215"/>
      <c r="P219" s="215"/>
      <c r="Q219" s="215"/>
      <c r="R219" s="215"/>
      <c r="S219" s="215"/>
      <c r="T219" s="215"/>
      <c r="U219" s="215"/>
      <c r="V219" s="215"/>
      <c r="W219" s="215"/>
      <c r="X219" s="216"/>
      <c r="AT219" s="211" t="s">
        <v>348</v>
      </c>
      <c r="AU219" s="211" t="s">
        <v>178</v>
      </c>
      <c r="AV219" s="14" t="s">
        <v>90</v>
      </c>
      <c r="AW219" s="14" t="s">
        <v>4</v>
      </c>
      <c r="AX219" s="14" t="s">
        <v>83</v>
      </c>
      <c r="AY219" s="211" t="s">
        <v>329</v>
      </c>
    </row>
    <row r="220" spans="1:65" s="14" customFormat="1" ht="11.25">
      <c r="B220" s="210"/>
      <c r="D220" s="202" t="s">
        <v>348</v>
      </c>
      <c r="E220" s="211" t="s">
        <v>1</v>
      </c>
      <c r="F220" s="212" t="s">
        <v>8624</v>
      </c>
      <c r="H220" s="211" t="s">
        <v>1</v>
      </c>
      <c r="I220" s="213"/>
      <c r="J220" s="213"/>
      <c r="M220" s="210"/>
      <c r="N220" s="214"/>
      <c r="O220" s="215"/>
      <c r="P220" s="215"/>
      <c r="Q220" s="215"/>
      <c r="R220" s="215"/>
      <c r="S220" s="215"/>
      <c r="T220" s="215"/>
      <c r="U220" s="215"/>
      <c r="V220" s="215"/>
      <c r="W220" s="215"/>
      <c r="X220" s="216"/>
      <c r="AT220" s="211" t="s">
        <v>348</v>
      </c>
      <c r="AU220" s="211" t="s">
        <v>178</v>
      </c>
      <c r="AV220" s="14" t="s">
        <v>90</v>
      </c>
      <c r="AW220" s="14" t="s">
        <v>4</v>
      </c>
      <c r="AX220" s="14" t="s">
        <v>83</v>
      </c>
      <c r="AY220" s="211" t="s">
        <v>329</v>
      </c>
    </row>
    <row r="221" spans="1:65" s="2" customFormat="1" ht="33" customHeight="1">
      <c r="A221" s="37"/>
      <c r="B221" s="153"/>
      <c r="C221" s="233" t="s">
        <v>454</v>
      </c>
      <c r="D221" s="233" t="s">
        <v>483</v>
      </c>
      <c r="E221" s="234" t="s">
        <v>8625</v>
      </c>
      <c r="F221" s="235" t="s">
        <v>8626</v>
      </c>
      <c r="G221" s="236" t="s">
        <v>646</v>
      </c>
      <c r="H221" s="237">
        <v>1</v>
      </c>
      <c r="I221" s="238"/>
      <c r="J221" s="239"/>
      <c r="K221" s="237">
        <f>ROUND(P221*H221,3)</f>
        <v>0</v>
      </c>
      <c r="L221" s="239"/>
      <c r="M221" s="240"/>
      <c r="N221" s="241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0</v>
      </c>
      <c r="V221" s="197">
        <f>U221*H221</f>
        <v>0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364</v>
      </c>
      <c r="AT221" s="199" t="s">
        <v>483</v>
      </c>
      <c r="AU221" s="199" t="s">
        <v>178</v>
      </c>
      <c r="AY221" s="19" t="s">
        <v>329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335</v>
      </c>
      <c r="BM221" s="199" t="s">
        <v>540</v>
      </c>
    </row>
    <row r="222" spans="1:65" s="2" customFormat="1" ht="37.9" customHeight="1">
      <c r="A222" s="37"/>
      <c r="B222" s="153"/>
      <c r="C222" s="233" t="s">
        <v>459</v>
      </c>
      <c r="D222" s="233" t="s">
        <v>483</v>
      </c>
      <c r="E222" s="234" t="s">
        <v>8627</v>
      </c>
      <c r="F222" s="235" t="s">
        <v>8628</v>
      </c>
      <c r="G222" s="236" t="s">
        <v>646</v>
      </c>
      <c r="H222" s="237">
        <v>1</v>
      </c>
      <c r="I222" s="238"/>
      <c r="J222" s="239"/>
      <c r="K222" s="237">
        <f>ROUND(P222*H222,3)</f>
        <v>0</v>
      </c>
      <c r="L222" s="239"/>
      <c r="M222" s="240"/>
      <c r="N222" s="241" t="s">
        <v>1</v>
      </c>
      <c r="O222" s="195" t="s">
        <v>47</v>
      </c>
      <c r="P222" s="196">
        <f>I222+J222</f>
        <v>0</v>
      </c>
      <c r="Q222" s="196">
        <f>ROUND(I222*H222,3)</f>
        <v>0</v>
      </c>
      <c r="R222" s="196">
        <f>ROUND(J222*H222,3)</f>
        <v>0</v>
      </c>
      <c r="S222" s="66"/>
      <c r="T222" s="197">
        <f>S222*H222</f>
        <v>0</v>
      </c>
      <c r="U222" s="197">
        <v>0</v>
      </c>
      <c r="V222" s="197">
        <f>U222*H222</f>
        <v>0</v>
      </c>
      <c r="W222" s="197">
        <v>0</v>
      </c>
      <c r="X222" s="198">
        <f>W222*H222</f>
        <v>0</v>
      </c>
      <c r="Y222" s="37"/>
      <c r="Z222" s="37"/>
      <c r="AA222" s="37"/>
      <c r="AB222" s="37"/>
      <c r="AC222" s="37"/>
      <c r="AD222" s="37"/>
      <c r="AE222" s="37"/>
      <c r="AR222" s="199" t="s">
        <v>364</v>
      </c>
      <c r="AT222" s="199" t="s">
        <v>483</v>
      </c>
      <c r="AU222" s="199" t="s">
        <v>178</v>
      </c>
      <c r="AY222" s="19" t="s">
        <v>329</v>
      </c>
      <c r="BE222" s="115">
        <f>IF(O222="základná",K222,0)</f>
        <v>0</v>
      </c>
      <c r="BF222" s="115">
        <f>IF(O222="znížená",K222,0)</f>
        <v>0</v>
      </c>
      <c r="BG222" s="115">
        <f>IF(O222="zákl. prenesená",K222,0)</f>
        <v>0</v>
      </c>
      <c r="BH222" s="115">
        <f>IF(O222="zníž. prenesená",K222,0)</f>
        <v>0</v>
      </c>
      <c r="BI222" s="115">
        <f>IF(O222="nulová",K222,0)</f>
        <v>0</v>
      </c>
      <c r="BJ222" s="19" t="s">
        <v>96</v>
      </c>
      <c r="BK222" s="200">
        <f>ROUND(P222*H222,3)</f>
        <v>0</v>
      </c>
      <c r="BL222" s="19" t="s">
        <v>335</v>
      </c>
      <c r="BM222" s="199" t="s">
        <v>8629</v>
      </c>
    </row>
    <row r="223" spans="1:65" s="13" customFormat="1" ht="11.25">
      <c r="B223" s="201"/>
      <c r="D223" s="202" t="s">
        <v>348</v>
      </c>
      <c r="E223" s="203" t="s">
        <v>1</v>
      </c>
      <c r="F223" s="204" t="s">
        <v>90</v>
      </c>
      <c r="H223" s="205">
        <v>1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348</v>
      </c>
      <c r="AU223" s="203" t="s">
        <v>178</v>
      </c>
      <c r="AV223" s="13" t="s">
        <v>96</v>
      </c>
      <c r="AW223" s="13" t="s">
        <v>4</v>
      </c>
      <c r="AX223" s="13" t="s">
        <v>90</v>
      </c>
      <c r="AY223" s="203" t="s">
        <v>329</v>
      </c>
    </row>
    <row r="224" spans="1:65" s="14" customFormat="1" ht="11.25">
      <c r="B224" s="210"/>
      <c r="D224" s="202" t="s">
        <v>348</v>
      </c>
      <c r="E224" s="211" t="s">
        <v>1</v>
      </c>
      <c r="F224" s="212" t="s">
        <v>8630</v>
      </c>
      <c r="H224" s="211" t="s">
        <v>1</v>
      </c>
      <c r="I224" s="213"/>
      <c r="J224" s="213"/>
      <c r="M224" s="210"/>
      <c r="N224" s="214"/>
      <c r="O224" s="215"/>
      <c r="P224" s="215"/>
      <c r="Q224" s="215"/>
      <c r="R224" s="215"/>
      <c r="S224" s="215"/>
      <c r="T224" s="215"/>
      <c r="U224" s="215"/>
      <c r="V224" s="215"/>
      <c r="W224" s="215"/>
      <c r="X224" s="216"/>
      <c r="AT224" s="211" t="s">
        <v>348</v>
      </c>
      <c r="AU224" s="211" t="s">
        <v>178</v>
      </c>
      <c r="AV224" s="14" t="s">
        <v>90</v>
      </c>
      <c r="AW224" s="14" t="s">
        <v>4</v>
      </c>
      <c r="AX224" s="14" t="s">
        <v>83</v>
      </c>
      <c r="AY224" s="211" t="s">
        <v>329</v>
      </c>
    </row>
    <row r="225" spans="1:65" s="14" customFormat="1" ht="11.25">
      <c r="B225" s="210"/>
      <c r="D225" s="202" t="s">
        <v>348</v>
      </c>
      <c r="E225" s="211" t="s">
        <v>1</v>
      </c>
      <c r="F225" s="212" t="s">
        <v>8631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348</v>
      </c>
      <c r="AU225" s="211" t="s">
        <v>178</v>
      </c>
      <c r="AV225" s="14" t="s">
        <v>90</v>
      </c>
      <c r="AW225" s="14" t="s">
        <v>4</v>
      </c>
      <c r="AX225" s="14" t="s">
        <v>83</v>
      </c>
      <c r="AY225" s="211" t="s">
        <v>329</v>
      </c>
    </row>
    <row r="226" spans="1:65" s="14" customFormat="1" ht="11.25">
      <c r="B226" s="210"/>
      <c r="D226" s="202" t="s">
        <v>348</v>
      </c>
      <c r="E226" s="211" t="s">
        <v>1</v>
      </c>
      <c r="F226" s="212" t="s">
        <v>8428</v>
      </c>
      <c r="H226" s="211" t="s">
        <v>1</v>
      </c>
      <c r="I226" s="213"/>
      <c r="J226" s="213"/>
      <c r="M226" s="210"/>
      <c r="N226" s="214"/>
      <c r="O226" s="215"/>
      <c r="P226" s="215"/>
      <c r="Q226" s="215"/>
      <c r="R226" s="215"/>
      <c r="S226" s="215"/>
      <c r="T226" s="215"/>
      <c r="U226" s="215"/>
      <c r="V226" s="215"/>
      <c r="W226" s="215"/>
      <c r="X226" s="216"/>
      <c r="AT226" s="211" t="s">
        <v>348</v>
      </c>
      <c r="AU226" s="211" t="s">
        <v>178</v>
      </c>
      <c r="AV226" s="14" t="s">
        <v>90</v>
      </c>
      <c r="AW226" s="14" t="s">
        <v>4</v>
      </c>
      <c r="AX226" s="14" t="s">
        <v>83</v>
      </c>
      <c r="AY226" s="211" t="s">
        <v>329</v>
      </c>
    </row>
    <row r="227" spans="1:65" s="14" customFormat="1" ht="11.25">
      <c r="B227" s="210"/>
      <c r="D227" s="202" t="s">
        <v>348</v>
      </c>
      <c r="E227" s="211" t="s">
        <v>1</v>
      </c>
      <c r="F227" s="212" t="s">
        <v>8429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348</v>
      </c>
      <c r="AU227" s="211" t="s">
        <v>178</v>
      </c>
      <c r="AV227" s="14" t="s">
        <v>90</v>
      </c>
      <c r="AW227" s="14" t="s">
        <v>4</v>
      </c>
      <c r="AX227" s="14" t="s">
        <v>83</v>
      </c>
      <c r="AY227" s="211" t="s">
        <v>329</v>
      </c>
    </row>
    <row r="228" spans="1:65" s="14" customFormat="1" ht="22.5">
      <c r="B228" s="210"/>
      <c r="D228" s="202" t="s">
        <v>348</v>
      </c>
      <c r="E228" s="211" t="s">
        <v>1</v>
      </c>
      <c r="F228" s="212" t="s">
        <v>8632</v>
      </c>
      <c r="H228" s="211" t="s">
        <v>1</v>
      </c>
      <c r="I228" s="213"/>
      <c r="J228" s="213"/>
      <c r="M228" s="210"/>
      <c r="N228" s="214"/>
      <c r="O228" s="215"/>
      <c r="P228" s="215"/>
      <c r="Q228" s="215"/>
      <c r="R228" s="215"/>
      <c r="S228" s="215"/>
      <c r="T228" s="215"/>
      <c r="U228" s="215"/>
      <c r="V228" s="215"/>
      <c r="W228" s="215"/>
      <c r="X228" s="216"/>
      <c r="AT228" s="211" t="s">
        <v>348</v>
      </c>
      <c r="AU228" s="211" t="s">
        <v>178</v>
      </c>
      <c r="AV228" s="14" t="s">
        <v>90</v>
      </c>
      <c r="AW228" s="14" t="s">
        <v>4</v>
      </c>
      <c r="AX228" s="14" t="s">
        <v>83</v>
      </c>
      <c r="AY228" s="211" t="s">
        <v>329</v>
      </c>
    </row>
    <row r="229" spans="1:65" s="14" customFormat="1" ht="22.5">
      <c r="B229" s="210"/>
      <c r="D229" s="202" t="s">
        <v>348</v>
      </c>
      <c r="E229" s="211" t="s">
        <v>1</v>
      </c>
      <c r="F229" s="212" t="s">
        <v>8633</v>
      </c>
      <c r="H229" s="211" t="s">
        <v>1</v>
      </c>
      <c r="I229" s="213"/>
      <c r="J229" s="213"/>
      <c r="M229" s="210"/>
      <c r="N229" s="214"/>
      <c r="O229" s="215"/>
      <c r="P229" s="215"/>
      <c r="Q229" s="215"/>
      <c r="R229" s="215"/>
      <c r="S229" s="215"/>
      <c r="T229" s="215"/>
      <c r="U229" s="215"/>
      <c r="V229" s="215"/>
      <c r="W229" s="215"/>
      <c r="X229" s="216"/>
      <c r="AT229" s="211" t="s">
        <v>348</v>
      </c>
      <c r="AU229" s="211" t="s">
        <v>178</v>
      </c>
      <c r="AV229" s="14" t="s">
        <v>90</v>
      </c>
      <c r="AW229" s="14" t="s">
        <v>4</v>
      </c>
      <c r="AX229" s="14" t="s">
        <v>83</v>
      </c>
      <c r="AY229" s="211" t="s">
        <v>329</v>
      </c>
    </row>
    <row r="230" spans="1:65" s="14" customFormat="1" ht="11.25">
      <c r="B230" s="210"/>
      <c r="D230" s="202" t="s">
        <v>348</v>
      </c>
      <c r="E230" s="211" t="s">
        <v>1</v>
      </c>
      <c r="F230" s="212" t="s">
        <v>8624</v>
      </c>
      <c r="H230" s="211" t="s">
        <v>1</v>
      </c>
      <c r="I230" s="213"/>
      <c r="J230" s="213"/>
      <c r="M230" s="210"/>
      <c r="N230" s="214"/>
      <c r="O230" s="215"/>
      <c r="P230" s="215"/>
      <c r="Q230" s="215"/>
      <c r="R230" s="215"/>
      <c r="S230" s="215"/>
      <c r="T230" s="215"/>
      <c r="U230" s="215"/>
      <c r="V230" s="215"/>
      <c r="W230" s="215"/>
      <c r="X230" s="216"/>
      <c r="AT230" s="211" t="s">
        <v>348</v>
      </c>
      <c r="AU230" s="211" t="s">
        <v>178</v>
      </c>
      <c r="AV230" s="14" t="s">
        <v>90</v>
      </c>
      <c r="AW230" s="14" t="s">
        <v>4</v>
      </c>
      <c r="AX230" s="14" t="s">
        <v>83</v>
      </c>
      <c r="AY230" s="211" t="s">
        <v>329</v>
      </c>
    </row>
    <row r="231" spans="1:65" s="2" customFormat="1" ht="24.2" customHeight="1">
      <c r="A231" s="37"/>
      <c r="B231" s="153"/>
      <c r="C231" s="233" t="s">
        <v>464</v>
      </c>
      <c r="D231" s="233" t="s">
        <v>483</v>
      </c>
      <c r="E231" s="234" t="s">
        <v>8634</v>
      </c>
      <c r="F231" s="235" t="s">
        <v>8635</v>
      </c>
      <c r="G231" s="236" t="s">
        <v>646</v>
      </c>
      <c r="H231" s="237">
        <v>1</v>
      </c>
      <c r="I231" s="238"/>
      <c r="J231" s="239"/>
      <c r="K231" s="237">
        <f>ROUND(P231*H231,3)</f>
        <v>0</v>
      </c>
      <c r="L231" s="239"/>
      <c r="M231" s="240"/>
      <c r="N231" s="241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0</v>
      </c>
      <c r="V231" s="197">
        <f>U231*H231</f>
        <v>0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364</v>
      </c>
      <c r="AT231" s="199" t="s">
        <v>483</v>
      </c>
      <c r="AU231" s="199" t="s">
        <v>178</v>
      </c>
      <c r="AY231" s="19" t="s">
        <v>329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335</v>
      </c>
      <c r="BM231" s="199" t="s">
        <v>564</v>
      </c>
    </row>
    <row r="232" spans="1:65" s="2" customFormat="1" ht="37.9" customHeight="1">
      <c r="A232" s="37"/>
      <c r="B232" s="153"/>
      <c r="C232" s="233" t="s">
        <v>468</v>
      </c>
      <c r="D232" s="233" t="s">
        <v>483</v>
      </c>
      <c r="E232" s="234" t="s">
        <v>8636</v>
      </c>
      <c r="F232" s="235" t="s">
        <v>8411</v>
      </c>
      <c r="G232" s="236" t="s">
        <v>646</v>
      </c>
      <c r="H232" s="237">
        <v>1</v>
      </c>
      <c r="I232" s="238"/>
      <c r="J232" s="239"/>
      <c r="K232" s="237">
        <f>ROUND(P232*H232,3)</f>
        <v>0</v>
      </c>
      <c r="L232" s="239"/>
      <c r="M232" s="240"/>
      <c r="N232" s="241" t="s">
        <v>1</v>
      </c>
      <c r="O232" s="195" t="s">
        <v>47</v>
      </c>
      <c r="P232" s="196">
        <f>I232+J232</f>
        <v>0</v>
      </c>
      <c r="Q232" s="196">
        <f>ROUND(I232*H232,3)</f>
        <v>0</v>
      </c>
      <c r="R232" s="196">
        <f>ROUND(J232*H232,3)</f>
        <v>0</v>
      </c>
      <c r="S232" s="66"/>
      <c r="T232" s="197">
        <f>S232*H232</f>
        <v>0</v>
      </c>
      <c r="U232" s="197">
        <v>0</v>
      </c>
      <c r="V232" s="197">
        <f>U232*H232</f>
        <v>0</v>
      </c>
      <c r="W232" s="197">
        <v>0</v>
      </c>
      <c r="X232" s="198">
        <f>W232*H232</f>
        <v>0</v>
      </c>
      <c r="Y232" s="37"/>
      <c r="Z232" s="37"/>
      <c r="AA232" s="37"/>
      <c r="AB232" s="37"/>
      <c r="AC232" s="37"/>
      <c r="AD232" s="37"/>
      <c r="AE232" s="37"/>
      <c r="AR232" s="199" t="s">
        <v>364</v>
      </c>
      <c r="AT232" s="199" t="s">
        <v>483</v>
      </c>
      <c r="AU232" s="199" t="s">
        <v>178</v>
      </c>
      <c r="AY232" s="19" t="s">
        <v>329</v>
      </c>
      <c r="BE232" s="115">
        <f>IF(O232="základná",K232,0)</f>
        <v>0</v>
      </c>
      <c r="BF232" s="115">
        <f>IF(O232="znížená",K232,0)</f>
        <v>0</v>
      </c>
      <c r="BG232" s="115">
        <f>IF(O232="zákl. prenesená",K232,0)</f>
        <v>0</v>
      </c>
      <c r="BH232" s="115">
        <f>IF(O232="zníž. prenesená",K232,0)</f>
        <v>0</v>
      </c>
      <c r="BI232" s="115">
        <f>IF(O232="nulová",K232,0)</f>
        <v>0</v>
      </c>
      <c r="BJ232" s="19" t="s">
        <v>96</v>
      </c>
      <c r="BK232" s="200">
        <f>ROUND(P232*H232,3)</f>
        <v>0</v>
      </c>
      <c r="BL232" s="19" t="s">
        <v>335</v>
      </c>
      <c r="BM232" s="199" t="s">
        <v>583</v>
      </c>
    </row>
    <row r="233" spans="1:65" s="13" customFormat="1" ht="11.25">
      <c r="B233" s="201"/>
      <c r="D233" s="202" t="s">
        <v>348</v>
      </c>
      <c r="E233" s="203" t="s">
        <v>1</v>
      </c>
      <c r="F233" s="204" t="s">
        <v>90</v>
      </c>
      <c r="H233" s="205">
        <v>1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348</v>
      </c>
      <c r="AU233" s="203" t="s">
        <v>178</v>
      </c>
      <c r="AV233" s="13" t="s">
        <v>96</v>
      </c>
      <c r="AW233" s="13" t="s">
        <v>4</v>
      </c>
      <c r="AX233" s="13" t="s">
        <v>90</v>
      </c>
      <c r="AY233" s="203" t="s">
        <v>329</v>
      </c>
    </row>
    <row r="234" spans="1:65" s="14" customFormat="1" ht="11.25">
      <c r="B234" s="210"/>
      <c r="D234" s="202" t="s">
        <v>348</v>
      </c>
      <c r="E234" s="211" t="s">
        <v>1</v>
      </c>
      <c r="F234" s="212" t="s">
        <v>8382</v>
      </c>
      <c r="H234" s="211" t="s">
        <v>1</v>
      </c>
      <c r="I234" s="213"/>
      <c r="J234" s="213"/>
      <c r="M234" s="210"/>
      <c r="N234" s="214"/>
      <c r="O234" s="215"/>
      <c r="P234" s="215"/>
      <c r="Q234" s="215"/>
      <c r="R234" s="215"/>
      <c r="S234" s="215"/>
      <c r="T234" s="215"/>
      <c r="U234" s="215"/>
      <c r="V234" s="215"/>
      <c r="W234" s="215"/>
      <c r="X234" s="216"/>
      <c r="AT234" s="211" t="s">
        <v>348</v>
      </c>
      <c r="AU234" s="211" t="s">
        <v>178</v>
      </c>
      <c r="AV234" s="14" t="s">
        <v>90</v>
      </c>
      <c r="AW234" s="14" t="s">
        <v>4</v>
      </c>
      <c r="AX234" s="14" t="s">
        <v>83</v>
      </c>
      <c r="AY234" s="211" t="s">
        <v>329</v>
      </c>
    </row>
    <row r="235" spans="1:65" s="14" customFormat="1" ht="11.25">
      <c r="B235" s="210"/>
      <c r="D235" s="202" t="s">
        <v>348</v>
      </c>
      <c r="E235" s="211" t="s">
        <v>1</v>
      </c>
      <c r="F235" s="212" t="s">
        <v>8637</v>
      </c>
      <c r="H235" s="211" t="s">
        <v>1</v>
      </c>
      <c r="I235" s="213"/>
      <c r="J235" s="213"/>
      <c r="M235" s="210"/>
      <c r="N235" s="214"/>
      <c r="O235" s="215"/>
      <c r="P235" s="215"/>
      <c r="Q235" s="215"/>
      <c r="R235" s="215"/>
      <c r="S235" s="215"/>
      <c r="T235" s="215"/>
      <c r="U235" s="215"/>
      <c r="V235" s="215"/>
      <c r="W235" s="215"/>
      <c r="X235" s="216"/>
      <c r="AT235" s="211" t="s">
        <v>348</v>
      </c>
      <c r="AU235" s="211" t="s">
        <v>178</v>
      </c>
      <c r="AV235" s="14" t="s">
        <v>90</v>
      </c>
      <c r="AW235" s="14" t="s">
        <v>4</v>
      </c>
      <c r="AX235" s="14" t="s">
        <v>83</v>
      </c>
      <c r="AY235" s="211" t="s">
        <v>329</v>
      </c>
    </row>
    <row r="236" spans="1:65" s="14" customFormat="1" ht="11.25">
      <c r="B236" s="210"/>
      <c r="D236" s="202" t="s">
        <v>348</v>
      </c>
      <c r="E236" s="211" t="s">
        <v>1</v>
      </c>
      <c r="F236" s="212" t="s">
        <v>8638</v>
      </c>
      <c r="H236" s="211" t="s">
        <v>1</v>
      </c>
      <c r="I236" s="213"/>
      <c r="J236" s="213"/>
      <c r="M236" s="210"/>
      <c r="N236" s="214"/>
      <c r="O236" s="215"/>
      <c r="P236" s="215"/>
      <c r="Q236" s="215"/>
      <c r="R236" s="215"/>
      <c r="S236" s="215"/>
      <c r="T236" s="215"/>
      <c r="U236" s="215"/>
      <c r="V236" s="215"/>
      <c r="W236" s="215"/>
      <c r="X236" s="216"/>
      <c r="AT236" s="211" t="s">
        <v>348</v>
      </c>
      <c r="AU236" s="211" t="s">
        <v>178</v>
      </c>
      <c r="AV236" s="14" t="s">
        <v>90</v>
      </c>
      <c r="AW236" s="14" t="s">
        <v>4</v>
      </c>
      <c r="AX236" s="14" t="s">
        <v>83</v>
      </c>
      <c r="AY236" s="211" t="s">
        <v>329</v>
      </c>
    </row>
    <row r="237" spans="1:65" s="14" customFormat="1" ht="22.5">
      <c r="B237" s="210"/>
      <c r="D237" s="202" t="s">
        <v>348</v>
      </c>
      <c r="E237" s="211" t="s">
        <v>1</v>
      </c>
      <c r="F237" s="212" t="s">
        <v>8639</v>
      </c>
      <c r="H237" s="211" t="s">
        <v>1</v>
      </c>
      <c r="I237" s="213"/>
      <c r="J237" s="213"/>
      <c r="M237" s="210"/>
      <c r="N237" s="214"/>
      <c r="O237" s="215"/>
      <c r="P237" s="215"/>
      <c r="Q237" s="215"/>
      <c r="R237" s="215"/>
      <c r="S237" s="215"/>
      <c r="T237" s="215"/>
      <c r="U237" s="215"/>
      <c r="V237" s="215"/>
      <c r="W237" s="215"/>
      <c r="X237" s="216"/>
      <c r="AT237" s="211" t="s">
        <v>348</v>
      </c>
      <c r="AU237" s="211" t="s">
        <v>178</v>
      </c>
      <c r="AV237" s="14" t="s">
        <v>90</v>
      </c>
      <c r="AW237" s="14" t="s">
        <v>4</v>
      </c>
      <c r="AX237" s="14" t="s">
        <v>83</v>
      </c>
      <c r="AY237" s="211" t="s">
        <v>329</v>
      </c>
    </row>
    <row r="238" spans="1:65" s="14" customFormat="1" ht="22.5">
      <c r="B238" s="210"/>
      <c r="D238" s="202" t="s">
        <v>348</v>
      </c>
      <c r="E238" s="211" t="s">
        <v>1</v>
      </c>
      <c r="F238" s="212" t="s">
        <v>8640</v>
      </c>
      <c r="H238" s="211" t="s">
        <v>1</v>
      </c>
      <c r="I238" s="213"/>
      <c r="J238" s="213"/>
      <c r="M238" s="210"/>
      <c r="N238" s="214"/>
      <c r="O238" s="215"/>
      <c r="P238" s="215"/>
      <c r="Q238" s="215"/>
      <c r="R238" s="215"/>
      <c r="S238" s="215"/>
      <c r="T238" s="215"/>
      <c r="U238" s="215"/>
      <c r="V238" s="215"/>
      <c r="W238" s="215"/>
      <c r="X238" s="216"/>
      <c r="AT238" s="211" t="s">
        <v>348</v>
      </c>
      <c r="AU238" s="211" t="s">
        <v>178</v>
      </c>
      <c r="AV238" s="14" t="s">
        <v>90</v>
      </c>
      <c r="AW238" s="14" t="s">
        <v>4</v>
      </c>
      <c r="AX238" s="14" t="s">
        <v>83</v>
      </c>
      <c r="AY238" s="211" t="s">
        <v>329</v>
      </c>
    </row>
    <row r="239" spans="1:65" s="14" customFormat="1" ht="22.5">
      <c r="B239" s="210"/>
      <c r="D239" s="202" t="s">
        <v>348</v>
      </c>
      <c r="E239" s="211" t="s">
        <v>1</v>
      </c>
      <c r="F239" s="212" t="s">
        <v>8641</v>
      </c>
      <c r="H239" s="211" t="s">
        <v>1</v>
      </c>
      <c r="I239" s="213"/>
      <c r="J239" s="213"/>
      <c r="M239" s="210"/>
      <c r="N239" s="214"/>
      <c r="O239" s="215"/>
      <c r="P239" s="215"/>
      <c r="Q239" s="215"/>
      <c r="R239" s="215"/>
      <c r="S239" s="215"/>
      <c r="T239" s="215"/>
      <c r="U239" s="215"/>
      <c r="V239" s="215"/>
      <c r="W239" s="215"/>
      <c r="X239" s="216"/>
      <c r="AT239" s="211" t="s">
        <v>348</v>
      </c>
      <c r="AU239" s="211" t="s">
        <v>178</v>
      </c>
      <c r="AV239" s="14" t="s">
        <v>90</v>
      </c>
      <c r="AW239" s="14" t="s">
        <v>4</v>
      </c>
      <c r="AX239" s="14" t="s">
        <v>83</v>
      </c>
      <c r="AY239" s="211" t="s">
        <v>329</v>
      </c>
    </row>
    <row r="240" spans="1:65" s="14" customFormat="1" ht="11.25">
      <c r="B240" s="210"/>
      <c r="D240" s="202" t="s">
        <v>348</v>
      </c>
      <c r="E240" s="211" t="s">
        <v>1</v>
      </c>
      <c r="F240" s="212" t="s">
        <v>8642</v>
      </c>
      <c r="H240" s="211" t="s">
        <v>1</v>
      </c>
      <c r="I240" s="213"/>
      <c r="J240" s="213"/>
      <c r="M240" s="210"/>
      <c r="N240" s="214"/>
      <c r="O240" s="215"/>
      <c r="P240" s="215"/>
      <c r="Q240" s="215"/>
      <c r="R240" s="215"/>
      <c r="S240" s="215"/>
      <c r="T240" s="215"/>
      <c r="U240" s="215"/>
      <c r="V240" s="215"/>
      <c r="W240" s="215"/>
      <c r="X240" s="216"/>
      <c r="AT240" s="211" t="s">
        <v>348</v>
      </c>
      <c r="AU240" s="211" t="s">
        <v>178</v>
      </c>
      <c r="AV240" s="14" t="s">
        <v>90</v>
      </c>
      <c r="AW240" s="14" t="s">
        <v>4</v>
      </c>
      <c r="AX240" s="14" t="s">
        <v>83</v>
      </c>
      <c r="AY240" s="211" t="s">
        <v>329</v>
      </c>
    </row>
    <row r="241" spans="1:65" s="14" customFormat="1" ht="11.25">
      <c r="B241" s="210"/>
      <c r="D241" s="202" t="s">
        <v>348</v>
      </c>
      <c r="E241" s="211" t="s">
        <v>1</v>
      </c>
      <c r="F241" s="212" t="s">
        <v>8643</v>
      </c>
      <c r="H241" s="211" t="s">
        <v>1</v>
      </c>
      <c r="I241" s="213"/>
      <c r="J241" s="213"/>
      <c r="M241" s="210"/>
      <c r="N241" s="214"/>
      <c r="O241" s="215"/>
      <c r="P241" s="215"/>
      <c r="Q241" s="215"/>
      <c r="R241" s="215"/>
      <c r="S241" s="215"/>
      <c r="T241" s="215"/>
      <c r="U241" s="215"/>
      <c r="V241" s="215"/>
      <c r="W241" s="215"/>
      <c r="X241" s="216"/>
      <c r="AT241" s="211" t="s">
        <v>348</v>
      </c>
      <c r="AU241" s="211" t="s">
        <v>178</v>
      </c>
      <c r="AV241" s="14" t="s">
        <v>90</v>
      </c>
      <c r="AW241" s="14" t="s">
        <v>4</v>
      </c>
      <c r="AX241" s="14" t="s">
        <v>83</v>
      </c>
      <c r="AY241" s="211" t="s">
        <v>329</v>
      </c>
    </row>
    <row r="242" spans="1:65" s="14" customFormat="1" ht="11.25">
      <c r="B242" s="210"/>
      <c r="D242" s="202" t="s">
        <v>348</v>
      </c>
      <c r="E242" s="211" t="s">
        <v>1</v>
      </c>
      <c r="F242" s="212" t="s">
        <v>8644</v>
      </c>
      <c r="H242" s="211" t="s">
        <v>1</v>
      </c>
      <c r="I242" s="213"/>
      <c r="J242" s="213"/>
      <c r="M242" s="210"/>
      <c r="N242" s="214"/>
      <c r="O242" s="215"/>
      <c r="P242" s="215"/>
      <c r="Q242" s="215"/>
      <c r="R242" s="215"/>
      <c r="S242" s="215"/>
      <c r="T242" s="215"/>
      <c r="U242" s="215"/>
      <c r="V242" s="215"/>
      <c r="W242" s="215"/>
      <c r="X242" s="216"/>
      <c r="AT242" s="211" t="s">
        <v>348</v>
      </c>
      <c r="AU242" s="211" t="s">
        <v>178</v>
      </c>
      <c r="AV242" s="14" t="s">
        <v>90</v>
      </c>
      <c r="AW242" s="14" t="s">
        <v>4</v>
      </c>
      <c r="AX242" s="14" t="s">
        <v>83</v>
      </c>
      <c r="AY242" s="211" t="s">
        <v>329</v>
      </c>
    </row>
    <row r="243" spans="1:65" s="14" customFormat="1" ht="11.25">
      <c r="B243" s="210"/>
      <c r="D243" s="202" t="s">
        <v>348</v>
      </c>
      <c r="E243" s="211" t="s">
        <v>1</v>
      </c>
      <c r="F243" s="212" t="s">
        <v>8645</v>
      </c>
      <c r="H243" s="211" t="s">
        <v>1</v>
      </c>
      <c r="I243" s="213"/>
      <c r="J243" s="213"/>
      <c r="M243" s="210"/>
      <c r="N243" s="214"/>
      <c r="O243" s="215"/>
      <c r="P243" s="215"/>
      <c r="Q243" s="215"/>
      <c r="R243" s="215"/>
      <c r="S243" s="215"/>
      <c r="T243" s="215"/>
      <c r="U243" s="215"/>
      <c r="V243" s="215"/>
      <c r="W243" s="215"/>
      <c r="X243" s="216"/>
      <c r="AT243" s="211" t="s">
        <v>348</v>
      </c>
      <c r="AU243" s="211" t="s">
        <v>178</v>
      </c>
      <c r="AV243" s="14" t="s">
        <v>90</v>
      </c>
      <c r="AW243" s="14" t="s">
        <v>4</v>
      </c>
      <c r="AX243" s="14" t="s">
        <v>83</v>
      </c>
      <c r="AY243" s="211" t="s">
        <v>329</v>
      </c>
    </row>
    <row r="244" spans="1:65" s="14" customFormat="1" ht="22.5">
      <c r="B244" s="210"/>
      <c r="D244" s="202" t="s">
        <v>348</v>
      </c>
      <c r="E244" s="211" t="s">
        <v>1</v>
      </c>
      <c r="F244" s="212" t="s">
        <v>8646</v>
      </c>
      <c r="H244" s="211" t="s">
        <v>1</v>
      </c>
      <c r="I244" s="213"/>
      <c r="J244" s="213"/>
      <c r="M244" s="210"/>
      <c r="N244" s="214"/>
      <c r="O244" s="215"/>
      <c r="P244" s="215"/>
      <c r="Q244" s="215"/>
      <c r="R244" s="215"/>
      <c r="S244" s="215"/>
      <c r="T244" s="215"/>
      <c r="U244" s="215"/>
      <c r="V244" s="215"/>
      <c r="W244" s="215"/>
      <c r="X244" s="216"/>
      <c r="AT244" s="211" t="s">
        <v>348</v>
      </c>
      <c r="AU244" s="211" t="s">
        <v>178</v>
      </c>
      <c r="AV244" s="14" t="s">
        <v>90</v>
      </c>
      <c r="AW244" s="14" t="s">
        <v>4</v>
      </c>
      <c r="AX244" s="14" t="s">
        <v>83</v>
      </c>
      <c r="AY244" s="211" t="s">
        <v>329</v>
      </c>
    </row>
    <row r="245" spans="1:65" s="14" customFormat="1" ht="11.25">
      <c r="B245" s="210"/>
      <c r="D245" s="202" t="s">
        <v>348</v>
      </c>
      <c r="E245" s="211" t="s">
        <v>1</v>
      </c>
      <c r="F245" s="212" t="s">
        <v>8647</v>
      </c>
      <c r="H245" s="211" t="s">
        <v>1</v>
      </c>
      <c r="I245" s="213"/>
      <c r="J245" s="213"/>
      <c r="M245" s="210"/>
      <c r="N245" s="214"/>
      <c r="O245" s="215"/>
      <c r="P245" s="215"/>
      <c r="Q245" s="215"/>
      <c r="R245" s="215"/>
      <c r="S245" s="215"/>
      <c r="T245" s="215"/>
      <c r="U245" s="215"/>
      <c r="V245" s="215"/>
      <c r="W245" s="215"/>
      <c r="X245" s="216"/>
      <c r="AT245" s="211" t="s">
        <v>348</v>
      </c>
      <c r="AU245" s="211" t="s">
        <v>178</v>
      </c>
      <c r="AV245" s="14" t="s">
        <v>90</v>
      </c>
      <c r="AW245" s="14" t="s">
        <v>4</v>
      </c>
      <c r="AX245" s="14" t="s">
        <v>83</v>
      </c>
      <c r="AY245" s="211" t="s">
        <v>329</v>
      </c>
    </row>
    <row r="246" spans="1:65" s="12" customFormat="1" ht="20.85" customHeight="1">
      <c r="B246" s="173"/>
      <c r="D246" s="174" t="s">
        <v>82</v>
      </c>
      <c r="E246" s="185" t="s">
        <v>8459</v>
      </c>
      <c r="F246" s="185" t="s">
        <v>8459</v>
      </c>
      <c r="I246" s="176"/>
      <c r="J246" s="176"/>
      <c r="K246" s="186">
        <f>BK246</f>
        <v>0</v>
      </c>
      <c r="M246" s="173"/>
      <c r="N246" s="178"/>
      <c r="O246" s="179"/>
      <c r="P246" s="179"/>
      <c r="Q246" s="180">
        <f>SUM(Q247:Q253)</f>
        <v>0</v>
      </c>
      <c r="R246" s="180">
        <f>SUM(R247:R253)</f>
        <v>0</v>
      </c>
      <c r="S246" s="179"/>
      <c r="T246" s="181">
        <f>SUM(T247:T253)</f>
        <v>0</v>
      </c>
      <c r="U246" s="179"/>
      <c r="V246" s="181">
        <f>SUM(V247:V253)</f>
        <v>0</v>
      </c>
      <c r="W246" s="179"/>
      <c r="X246" s="182">
        <f>SUM(X247:X253)</f>
        <v>0</v>
      </c>
      <c r="AR246" s="174" t="s">
        <v>90</v>
      </c>
      <c r="AT246" s="183" t="s">
        <v>82</v>
      </c>
      <c r="AU246" s="183" t="s">
        <v>96</v>
      </c>
      <c r="AY246" s="174" t="s">
        <v>329</v>
      </c>
      <c r="BK246" s="184">
        <f>SUM(BK247:BK253)</f>
        <v>0</v>
      </c>
    </row>
    <row r="247" spans="1:65" s="2" customFormat="1" ht="16.5" customHeight="1">
      <c r="A247" s="37"/>
      <c r="B247" s="153"/>
      <c r="C247" s="233" t="s">
        <v>474</v>
      </c>
      <c r="D247" s="233" t="s">
        <v>483</v>
      </c>
      <c r="E247" s="234" t="s">
        <v>8648</v>
      </c>
      <c r="F247" s="235" t="s">
        <v>8649</v>
      </c>
      <c r="G247" s="236" t="s">
        <v>342</v>
      </c>
      <c r="H247" s="237">
        <v>24</v>
      </c>
      <c r="I247" s="238"/>
      <c r="J247" s="239"/>
      <c r="K247" s="237">
        <f t="shared" ref="K247:K253" si="6">ROUND(P247*H247,3)</f>
        <v>0</v>
      </c>
      <c r="L247" s="239"/>
      <c r="M247" s="240"/>
      <c r="N247" s="241" t="s">
        <v>1</v>
      </c>
      <c r="O247" s="195" t="s">
        <v>47</v>
      </c>
      <c r="P247" s="196">
        <f t="shared" ref="P247:P253" si="7">I247+J247</f>
        <v>0</v>
      </c>
      <c r="Q247" s="196">
        <f t="shared" ref="Q247:Q253" si="8">ROUND(I247*H247,3)</f>
        <v>0</v>
      </c>
      <c r="R247" s="196">
        <f t="shared" ref="R247:R253" si="9">ROUND(J247*H247,3)</f>
        <v>0</v>
      </c>
      <c r="S247" s="66"/>
      <c r="T247" s="197">
        <f t="shared" ref="T247:T253" si="10">S247*H247</f>
        <v>0</v>
      </c>
      <c r="U247" s="197">
        <v>0</v>
      </c>
      <c r="V247" s="197">
        <f t="shared" ref="V247:V253" si="11">U247*H247</f>
        <v>0</v>
      </c>
      <c r="W247" s="197">
        <v>0</v>
      </c>
      <c r="X247" s="198">
        <f t="shared" ref="X247:X253" si="12"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364</v>
      </c>
      <c r="AT247" s="199" t="s">
        <v>483</v>
      </c>
      <c r="AU247" s="199" t="s">
        <v>178</v>
      </c>
      <c r="AY247" s="19" t="s">
        <v>329</v>
      </c>
      <c r="BE247" s="115">
        <f t="shared" ref="BE247:BE253" si="13">IF(O247="základná",K247,0)</f>
        <v>0</v>
      </c>
      <c r="BF247" s="115">
        <f t="shared" ref="BF247:BF253" si="14">IF(O247="znížená",K247,0)</f>
        <v>0</v>
      </c>
      <c r="BG247" s="115">
        <f t="shared" ref="BG247:BG253" si="15">IF(O247="zákl. prenesená",K247,0)</f>
        <v>0</v>
      </c>
      <c r="BH247" s="115">
        <f t="shared" ref="BH247:BH253" si="16">IF(O247="zníž. prenesená",K247,0)</f>
        <v>0</v>
      </c>
      <c r="BI247" s="115">
        <f t="shared" ref="BI247:BI253" si="17">IF(O247="nulová",K247,0)</f>
        <v>0</v>
      </c>
      <c r="BJ247" s="19" t="s">
        <v>96</v>
      </c>
      <c r="BK247" s="200">
        <f t="shared" ref="BK247:BK253" si="18">ROUND(P247*H247,3)</f>
        <v>0</v>
      </c>
      <c r="BL247" s="19" t="s">
        <v>335</v>
      </c>
      <c r="BM247" s="199" t="s">
        <v>595</v>
      </c>
    </row>
    <row r="248" spans="1:65" s="2" customFormat="1" ht="16.5" customHeight="1">
      <c r="A248" s="37"/>
      <c r="B248" s="153"/>
      <c r="C248" s="233" t="s">
        <v>478</v>
      </c>
      <c r="D248" s="233" t="s">
        <v>483</v>
      </c>
      <c r="E248" s="234" t="s">
        <v>8650</v>
      </c>
      <c r="F248" s="235" t="s">
        <v>8651</v>
      </c>
      <c r="G248" s="236" t="s">
        <v>342</v>
      </c>
      <c r="H248" s="237">
        <v>30</v>
      </c>
      <c r="I248" s="238"/>
      <c r="J248" s="239"/>
      <c r="K248" s="237">
        <f t="shared" si="6"/>
        <v>0</v>
      </c>
      <c r="L248" s="239"/>
      <c r="M248" s="240"/>
      <c r="N248" s="241" t="s">
        <v>1</v>
      </c>
      <c r="O248" s="195" t="s">
        <v>47</v>
      </c>
      <c r="P248" s="196">
        <f t="shared" si="7"/>
        <v>0</v>
      </c>
      <c r="Q248" s="196">
        <f t="shared" si="8"/>
        <v>0</v>
      </c>
      <c r="R248" s="196">
        <f t="shared" si="9"/>
        <v>0</v>
      </c>
      <c r="S248" s="66"/>
      <c r="T248" s="197">
        <f t="shared" si="10"/>
        <v>0</v>
      </c>
      <c r="U248" s="197">
        <v>0</v>
      </c>
      <c r="V248" s="197">
        <f t="shared" si="11"/>
        <v>0</v>
      </c>
      <c r="W248" s="197">
        <v>0</v>
      </c>
      <c r="X248" s="198">
        <f t="shared" si="12"/>
        <v>0</v>
      </c>
      <c r="Y248" s="37"/>
      <c r="Z248" s="37"/>
      <c r="AA248" s="37"/>
      <c r="AB248" s="37"/>
      <c r="AC248" s="37"/>
      <c r="AD248" s="37"/>
      <c r="AE248" s="37"/>
      <c r="AR248" s="199" t="s">
        <v>364</v>
      </c>
      <c r="AT248" s="199" t="s">
        <v>483</v>
      </c>
      <c r="AU248" s="199" t="s">
        <v>178</v>
      </c>
      <c r="AY248" s="19" t="s">
        <v>329</v>
      </c>
      <c r="BE248" s="115">
        <f t="shared" si="13"/>
        <v>0</v>
      </c>
      <c r="BF248" s="115">
        <f t="shared" si="14"/>
        <v>0</v>
      </c>
      <c r="BG248" s="115">
        <f t="shared" si="15"/>
        <v>0</v>
      </c>
      <c r="BH248" s="115">
        <f t="shared" si="16"/>
        <v>0</v>
      </c>
      <c r="BI248" s="115">
        <f t="shared" si="17"/>
        <v>0</v>
      </c>
      <c r="BJ248" s="19" t="s">
        <v>96</v>
      </c>
      <c r="BK248" s="200">
        <f t="shared" si="18"/>
        <v>0</v>
      </c>
      <c r="BL248" s="19" t="s">
        <v>335</v>
      </c>
      <c r="BM248" s="199" t="s">
        <v>618</v>
      </c>
    </row>
    <row r="249" spans="1:65" s="2" customFormat="1" ht="16.5" customHeight="1">
      <c r="A249" s="37"/>
      <c r="B249" s="153"/>
      <c r="C249" s="233" t="s">
        <v>8</v>
      </c>
      <c r="D249" s="233" t="s">
        <v>483</v>
      </c>
      <c r="E249" s="234" t="s">
        <v>8652</v>
      </c>
      <c r="F249" s="235" t="s">
        <v>8653</v>
      </c>
      <c r="G249" s="236" t="s">
        <v>342</v>
      </c>
      <c r="H249" s="237">
        <v>12</v>
      </c>
      <c r="I249" s="238"/>
      <c r="J249" s="239"/>
      <c r="K249" s="237">
        <f t="shared" si="6"/>
        <v>0</v>
      </c>
      <c r="L249" s="239"/>
      <c r="M249" s="240"/>
      <c r="N249" s="241" t="s">
        <v>1</v>
      </c>
      <c r="O249" s="195" t="s">
        <v>47</v>
      </c>
      <c r="P249" s="196">
        <f t="shared" si="7"/>
        <v>0</v>
      </c>
      <c r="Q249" s="196">
        <f t="shared" si="8"/>
        <v>0</v>
      </c>
      <c r="R249" s="196">
        <f t="shared" si="9"/>
        <v>0</v>
      </c>
      <c r="S249" s="66"/>
      <c r="T249" s="197">
        <f t="shared" si="10"/>
        <v>0</v>
      </c>
      <c r="U249" s="197">
        <v>0</v>
      </c>
      <c r="V249" s="197">
        <f t="shared" si="11"/>
        <v>0</v>
      </c>
      <c r="W249" s="197">
        <v>0</v>
      </c>
      <c r="X249" s="198">
        <f t="shared" si="12"/>
        <v>0</v>
      </c>
      <c r="Y249" s="37"/>
      <c r="Z249" s="37"/>
      <c r="AA249" s="37"/>
      <c r="AB249" s="37"/>
      <c r="AC249" s="37"/>
      <c r="AD249" s="37"/>
      <c r="AE249" s="37"/>
      <c r="AR249" s="199" t="s">
        <v>364</v>
      </c>
      <c r="AT249" s="199" t="s">
        <v>483</v>
      </c>
      <c r="AU249" s="199" t="s">
        <v>178</v>
      </c>
      <c r="AY249" s="19" t="s">
        <v>329</v>
      </c>
      <c r="BE249" s="115">
        <f t="shared" si="13"/>
        <v>0</v>
      </c>
      <c r="BF249" s="115">
        <f t="shared" si="14"/>
        <v>0</v>
      </c>
      <c r="BG249" s="115">
        <f t="shared" si="15"/>
        <v>0</v>
      </c>
      <c r="BH249" s="115">
        <f t="shared" si="16"/>
        <v>0</v>
      </c>
      <c r="BI249" s="115">
        <f t="shared" si="17"/>
        <v>0</v>
      </c>
      <c r="BJ249" s="19" t="s">
        <v>96</v>
      </c>
      <c r="BK249" s="200">
        <f t="shared" si="18"/>
        <v>0</v>
      </c>
      <c r="BL249" s="19" t="s">
        <v>335</v>
      </c>
      <c r="BM249" s="199" t="s">
        <v>633</v>
      </c>
    </row>
    <row r="250" spans="1:65" s="2" customFormat="1" ht="16.5" customHeight="1">
      <c r="A250" s="37"/>
      <c r="B250" s="153"/>
      <c r="C250" s="233" t="s">
        <v>489</v>
      </c>
      <c r="D250" s="233" t="s">
        <v>483</v>
      </c>
      <c r="E250" s="234" t="s">
        <v>8654</v>
      </c>
      <c r="F250" s="235" t="s">
        <v>8461</v>
      </c>
      <c r="G250" s="236" t="s">
        <v>342</v>
      </c>
      <c r="H250" s="237">
        <v>36</v>
      </c>
      <c r="I250" s="238"/>
      <c r="J250" s="239"/>
      <c r="K250" s="237">
        <f t="shared" si="6"/>
        <v>0</v>
      </c>
      <c r="L250" s="239"/>
      <c r="M250" s="240"/>
      <c r="N250" s="241" t="s">
        <v>1</v>
      </c>
      <c r="O250" s="195" t="s">
        <v>47</v>
      </c>
      <c r="P250" s="196">
        <f t="shared" si="7"/>
        <v>0</v>
      </c>
      <c r="Q250" s="196">
        <f t="shared" si="8"/>
        <v>0</v>
      </c>
      <c r="R250" s="196">
        <f t="shared" si="9"/>
        <v>0</v>
      </c>
      <c r="S250" s="66"/>
      <c r="T250" s="197">
        <f t="shared" si="10"/>
        <v>0</v>
      </c>
      <c r="U250" s="197">
        <v>0</v>
      </c>
      <c r="V250" s="197">
        <f t="shared" si="11"/>
        <v>0</v>
      </c>
      <c r="W250" s="197">
        <v>0</v>
      </c>
      <c r="X250" s="198">
        <f t="shared" si="12"/>
        <v>0</v>
      </c>
      <c r="Y250" s="37"/>
      <c r="Z250" s="37"/>
      <c r="AA250" s="37"/>
      <c r="AB250" s="37"/>
      <c r="AC250" s="37"/>
      <c r="AD250" s="37"/>
      <c r="AE250" s="37"/>
      <c r="AR250" s="199" t="s">
        <v>364</v>
      </c>
      <c r="AT250" s="199" t="s">
        <v>483</v>
      </c>
      <c r="AU250" s="199" t="s">
        <v>178</v>
      </c>
      <c r="AY250" s="19" t="s">
        <v>329</v>
      </c>
      <c r="BE250" s="115">
        <f t="shared" si="13"/>
        <v>0</v>
      </c>
      <c r="BF250" s="115">
        <f t="shared" si="14"/>
        <v>0</v>
      </c>
      <c r="BG250" s="115">
        <f t="shared" si="15"/>
        <v>0</v>
      </c>
      <c r="BH250" s="115">
        <f t="shared" si="16"/>
        <v>0</v>
      </c>
      <c r="BI250" s="115">
        <f t="shared" si="17"/>
        <v>0</v>
      </c>
      <c r="BJ250" s="19" t="s">
        <v>96</v>
      </c>
      <c r="BK250" s="200">
        <f t="shared" si="18"/>
        <v>0</v>
      </c>
      <c r="BL250" s="19" t="s">
        <v>335</v>
      </c>
      <c r="BM250" s="199" t="s">
        <v>643</v>
      </c>
    </row>
    <row r="251" spans="1:65" s="2" customFormat="1" ht="16.5" customHeight="1">
      <c r="A251" s="37"/>
      <c r="B251" s="153"/>
      <c r="C251" s="233" t="s">
        <v>494</v>
      </c>
      <c r="D251" s="233" t="s">
        <v>483</v>
      </c>
      <c r="E251" s="234" t="s">
        <v>8655</v>
      </c>
      <c r="F251" s="235" t="s">
        <v>8463</v>
      </c>
      <c r="G251" s="236" t="s">
        <v>342</v>
      </c>
      <c r="H251" s="237">
        <v>36</v>
      </c>
      <c r="I251" s="238"/>
      <c r="J251" s="239"/>
      <c r="K251" s="237">
        <f t="shared" si="6"/>
        <v>0</v>
      </c>
      <c r="L251" s="239"/>
      <c r="M251" s="240"/>
      <c r="N251" s="241" t="s">
        <v>1</v>
      </c>
      <c r="O251" s="195" t="s">
        <v>47</v>
      </c>
      <c r="P251" s="196">
        <f t="shared" si="7"/>
        <v>0</v>
      </c>
      <c r="Q251" s="196">
        <f t="shared" si="8"/>
        <v>0</v>
      </c>
      <c r="R251" s="196">
        <f t="shared" si="9"/>
        <v>0</v>
      </c>
      <c r="S251" s="66"/>
      <c r="T251" s="197">
        <f t="shared" si="10"/>
        <v>0</v>
      </c>
      <c r="U251" s="197">
        <v>0</v>
      </c>
      <c r="V251" s="197">
        <f t="shared" si="11"/>
        <v>0</v>
      </c>
      <c r="W251" s="197">
        <v>0</v>
      </c>
      <c r="X251" s="198">
        <f t="shared" si="12"/>
        <v>0</v>
      </c>
      <c r="Y251" s="37"/>
      <c r="Z251" s="37"/>
      <c r="AA251" s="37"/>
      <c r="AB251" s="37"/>
      <c r="AC251" s="37"/>
      <c r="AD251" s="37"/>
      <c r="AE251" s="37"/>
      <c r="AR251" s="199" t="s">
        <v>364</v>
      </c>
      <c r="AT251" s="199" t="s">
        <v>483</v>
      </c>
      <c r="AU251" s="199" t="s">
        <v>178</v>
      </c>
      <c r="AY251" s="19" t="s">
        <v>329</v>
      </c>
      <c r="BE251" s="115">
        <f t="shared" si="13"/>
        <v>0</v>
      </c>
      <c r="BF251" s="115">
        <f t="shared" si="14"/>
        <v>0</v>
      </c>
      <c r="BG251" s="115">
        <f t="shared" si="15"/>
        <v>0</v>
      </c>
      <c r="BH251" s="115">
        <f t="shared" si="16"/>
        <v>0</v>
      </c>
      <c r="BI251" s="115">
        <f t="shared" si="17"/>
        <v>0</v>
      </c>
      <c r="BJ251" s="19" t="s">
        <v>96</v>
      </c>
      <c r="BK251" s="200">
        <f t="shared" si="18"/>
        <v>0</v>
      </c>
      <c r="BL251" s="19" t="s">
        <v>335</v>
      </c>
      <c r="BM251" s="199" t="s">
        <v>652</v>
      </c>
    </row>
    <row r="252" spans="1:65" s="2" customFormat="1" ht="16.5" customHeight="1">
      <c r="A252" s="37"/>
      <c r="B252" s="153"/>
      <c r="C252" s="233" t="s">
        <v>514</v>
      </c>
      <c r="D252" s="233" t="s">
        <v>483</v>
      </c>
      <c r="E252" s="234" t="s">
        <v>8656</v>
      </c>
      <c r="F252" s="235" t="s">
        <v>8465</v>
      </c>
      <c r="G252" s="236" t="s">
        <v>342</v>
      </c>
      <c r="H252" s="237">
        <v>42</v>
      </c>
      <c r="I252" s="238"/>
      <c r="J252" s="239"/>
      <c r="K252" s="237">
        <f t="shared" si="6"/>
        <v>0</v>
      </c>
      <c r="L252" s="239"/>
      <c r="M252" s="240"/>
      <c r="N252" s="241" t="s">
        <v>1</v>
      </c>
      <c r="O252" s="195" t="s">
        <v>47</v>
      </c>
      <c r="P252" s="196">
        <f t="shared" si="7"/>
        <v>0</v>
      </c>
      <c r="Q252" s="196">
        <f t="shared" si="8"/>
        <v>0</v>
      </c>
      <c r="R252" s="196">
        <f t="shared" si="9"/>
        <v>0</v>
      </c>
      <c r="S252" s="66"/>
      <c r="T252" s="197">
        <f t="shared" si="10"/>
        <v>0</v>
      </c>
      <c r="U252" s="197">
        <v>0</v>
      </c>
      <c r="V252" s="197">
        <f t="shared" si="11"/>
        <v>0</v>
      </c>
      <c r="W252" s="197">
        <v>0</v>
      </c>
      <c r="X252" s="198">
        <f t="shared" si="12"/>
        <v>0</v>
      </c>
      <c r="Y252" s="37"/>
      <c r="Z252" s="37"/>
      <c r="AA252" s="37"/>
      <c r="AB252" s="37"/>
      <c r="AC252" s="37"/>
      <c r="AD252" s="37"/>
      <c r="AE252" s="37"/>
      <c r="AR252" s="199" t="s">
        <v>364</v>
      </c>
      <c r="AT252" s="199" t="s">
        <v>483</v>
      </c>
      <c r="AU252" s="199" t="s">
        <v>178</v>
      </c>
      <c r="AY252" s="19" t="s">
        <v>329</v>
      </c>
      <c r="BE252" s="115">
        <f t="shared" si="13"/>
        <v>0</v>
      </c>
      <c r="BF252" s="115">
        <f t="shared" si="14"/>
        <v>0</v>
      </c>
      <c r="BG252" s="115">
        <f t="shared" si="15"/>
        <v>0</v>
      </c>
      <c r="BH252" s="115">
        <f t="shared" si="16"/>
        <v>0</v>
      </c>
      <c r="BI252" s="115">
        <f t="shared" si="17"/>
        <v>0</v>
      </c>
      <c r="BJ252" s="19" t="s">
        <v>96</v>
      </c>
      <c r="BK252" s="200">
        <f t="shared" si="18"/>
        <v>0</v>
      </c>
      <c r="BL252" s="19" t="s">
        <v>335</v>
      </c>
      <c r="BM252" s="199" t="s">
        <v>665</v>
      </c>
    </row>
    <row r="253" spans="1:65" s="2" customFormat="1" ht="16.5" customHeight="1">
      <c r="A253" s="37"/>
      <c r="B253" s="153"/>
      <c r="C253" s="233" t="s">
        <v>522</v>
      </c>
      <c r="D253" s="233" t="s">
        <v>483</v>
      </c>
      <c r="E253" s="234" t="s">
        <v>8657</v>
      </c>
      <c r="F253" s="235" t="s">
        <v>8467</v>
      </c>
      <c r="G253" s="236" t="s">
        <v>342</v>
      </c>
      <c r="H253" s="237">
        <v>12</v>
      </c>
      <c r="I253" s="238"/>
      <c r="J253" s="239"/>
      <c r="K253" s="237">
        <f t="shared" si="6"/>
        <v>0</v>
      </c>
      <c r="L253" s="239"/>
      <c r="M253" s="240"/>
      <c r="N253" s="241" t="s">
        <v>1</v>
      </c>
      <c r="O253" s="195" t="s">
        <v>47</v>
      </c>
      <c r="P253" s="196">
        <f t="shared" si="7"/>
        <v>0</v>
      </c>
      <c r="Q253" s="196">
        <f t="shared" si="8"/>
        <v>0</v>
      </c>
      <c r="R253" s="196">
        <f t="shared" si="9"/>
        <v>0</v>
      </c>
      <c r="S253" s="66"/>
      <c r="T253" s="197">
        <f t="shared" si="10"/>
        <v>0</v>
      </c>
      <c r="U253" s="197">
        <v>0</v>
      </c>
      <c r="V253" s="197">
        <f t="shared" si="11"/>
        <v>0</v>
      </c>
      <c r="W253" s="197">
        <v>0</v>
      </c>
      <c r="X253" s="198">
        <f t="shared" si="12"/>
        <v>0</v>
      </c>
      <c r="Y253" s="37"/>
      <c r="Z253" s="37"/>
      <c r="AA253" s="37"/>
      <c r="AB253" s="37"/>
      <c r="AC253" s="37"/>
      <c r="AD253" s="37"/>
      <c r="AE253" s="37"/>
      <c r="AR253" s="199" t="s">
        <v>364</v>
      </c>
      <c r="AT253" s="199" t="s">
        <v>483</v>
      </c>
      <c r="AU253" s="199" t="s">
        <v>178</v>
      </c>
      <c r="AY253" s="19" t="s">
        <v>329</v>
      </c>
      <c r="BE253" s="115">
        <f t="shared" si="13"/>
        <v>0</v>
      </c>
      <c r="BF253" s="115">
        <f t="shared" si="14"/>
        <v>0</v>
      </c>
      <c r="BG253" s="115">
        <f t="shared" si="15"/>
        <v>0</v>
      </c>
      <c r="BH253" s="115">
        <f t="shared" si="16"/>
        <v>0</v>
      </c>
      <c r="BI253" s="115">
        <f t="shared" si="17"/>
        <v>0</v>
      </c>
      <c r="BJ253" s="19" t="s">
        <v>96</v>
      </c>
      <c r="BK253" s="200">
        <f t="shared" si="18"/>
        <v>0</v>
      </c>
      <c r="BL253" s="19" t="s">
        <v>335</v>
      </c>
      <c r="BM253" s="199" t="s">
        <v>685</v>
      </c>
    </row>
    <row r="254" spans="1:65" s="12" customFormat="1" ht="20.85" customHeight="1">
      <c r="B254" s="173"/>
      <c r="D254" s="174" t="s">
        <v>82</v>
      </c>
      <c r="E254" s="185" t="s">
        <v>8472</v>
      </c>
      <c r="F254" s="185" t="s">
        <v>8472</v>
      </c>
      <c r="I254" s="176"/>
      <c r="J254" s="176"/>
      <c r="K254" s="186">
        <f>BK254</f>
        <v>0</v>
      </c>
      <c r="M254" s="173"/>
      <c r="N254" s="178"/>
      <c r="O254" s="179"/>
      <c r="P254" s="179"/>
      <c r="Q254" s="180">
        <f>SUM(Q255:Q260)</f>
        <v>0</v>
      </c>
      <c r="R254" s="180">
        <f>SUM(R255:R260)</f>
        <v>0</v>
      </c>
      <c r="S254" s="179"/>
      <c r="T254" s="181">
        <f>SUM(T255:T260)</f>
        <v>0</v>
      </c>
      <c r="U254" s="179"/>
      <c r="V254" s="181">
        <f>SUM(V255:V260)</f>
        <v>0</v>
      </c>
      <c r="W254" s="179"/>
      <c r="X254" s="182">
        <f>SUM(X255:X260)</f>
        <v>0</v>
      </c>
      <c r="AR254" s="174" t="s">
        <v>90</v>
      </c>
      <c r="AT254" s="183" t="s">
        <v>82</v>
      </c>
      <c r="AU254" s="183" t="s">
        <v>96</v>
      </c>
      <c r="AY254" s="174" t="s">
        <v>329</v>
      </c>
      <c r="BK254" s="184">
        <f>SUM(BK255:BK260)</f>
        <v>0</v>
      </c>
    </row>
    <row r="255" spans="1:65" s="2" customFormat="1" ht="16.5" customHeight="1">
      <c r="A255" s="37"/>
      <c r="B255" s="153"/>
      <c r="C255" s="233" t="s">
        <v>529</v>
      </c>
      <c r="D255" s="233" t="s">
        <v>483</v>
      </c>
      <c r="E255" s="234" t="s">
        <v>8658</v>
      </c>
      <c r="F255" s="235" t="s">
        <v>8474</v>
      </c>
      <c r="G255" s="236" t="s">
        <v>342</v>
      </c>
      <c r="H255" s="237">
        <v>12</v>
      </c>
      <c r="I255" s="238"/>
      <c r="J255" s="239"/>
      <c r="K255" s="237">
        <f t="shared" ref="K255:K260" si="19">ROUND(P255*H255,3)</f>
        <v>0</v>
      </c>
      <c r="L255" s="239"/>
      <c r="M255" s="240"/>
      <c r="N255" s="241" t="s">
        <v>1</v>
      </c>
      <c r="O255" s="195" t="s">
        <v>47</v>
      </c>
      <c r="P255" s="196">
        <f t="shared" ref="P255:P260" si="20">I255+J255</f>
        <v>0</v>
      </c>
      <c r="Q255" s="196">
        <f t="shared" ref="Q255:Q260" si="21">ROUND(I255*H255,3)</f>
        <v>0</v>
      </c>
      <c r="R255" s="196">
        <f t="shared" ref="R255:R260" si="22">ROUND(J255*H255,3)</f>
        <v>0</v>
      </c>
      <c r="S255" s="66"/>
      <c r="T255" s="197">
        <f t="shared" ref="T255:T260" si="23">S255*H255</f>
        <v>0</v>
      </c>
      <c r="U255" s="197">
        <v>0</v>
      </c>
      <c r="V255" s="197">
        <f t="shared" ref="V255:V260" si="24">U255*H255</f>
        <v>0</v>
      </c>
      <c r="W255" s="197">
        <v>0</v>
      </c>
      <c r="X255" s="198">
        <f t="shared" ref="X255:X260" si="25"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364</v>
      </c>
      <c r="AT255" s="199" t="s">
        <v>483</v>
      </c>
      <c r="AU255" s="199" t="s">
        <v>178</v>
      </c>
      <c r="AY255" s="19" t="s">
        <v>329</v>
      </c>
      <c r="BE255" s="115">
        <f t="shared" ref="BE255:BE260" si="26">IF(O255="základná",K255,0)</f>
        <v>0</v>
      </c>
      <c r="BF255" s="115">
        <f t="shared" ref="BF255:BF260" si="27">IF(O255="znížená",K255,0)</f>
        <v>0</v>
      </c>
      <c r="BG255" s="115">
        <f t="shared" ref="BG255:BG260" si="28">IF(O255="zákl. prenesená",K255,0)</f>
        <v>0</v>
      </c>
      <c r="BH255" s="115">
        <f t="shared" ref="BH255:BH260" si="29">IF(O255="zníž. prenesená",K255,0)</f>
        <v>0</v>
      </c>
      <c r="BI255" s="115">
        <f t="shared" ref="BI255:BI260" si="30">IF(O255="nulová",K255,0)</f>
        <v>0</v>
      </c>
      <c r="BJ255" s="19" t="s">
        <v>96</v>
      </c>
      <c r="BK255" s="200">
        <f t="shared" ref="BK255:BK260" si="31">ROUND(P255*H255,3)</f>
        <v>0</v>
      </c>
      <c r="BL255" s="19" t="s">
        <v>335</v>
      </c>
      <c r="BM255" s="199" t="s">
        <v>695</v>
      </c>
    </row>
    <row r="256" spans="1:65" s="2" customFormat="1" ht="16.5" customHeight="1">
      <c r="A256" s="37"/>
      <c r="B256" s="153"/>
      <c r="C256" s="233" t="s">
        <v>540</v>
      </c>
      <c r="D256" s="233" t="s">
        <v>483</v>
      </c>
      <c r="E256" s="234" t="s">
        <v>8659</v>
      </c>
      <c r="F256" s="235" t="s">
        <v>8476</v>
      </c>
      <c r="G256" s="236" t="s">
        <v>342</v>
      </c>
      <c r="H256" s="237">
        <v>18</v>
      </c>
      <c r="I256" s="238"/>
      <c r="J256" s="239"/>
      <c r="K256" s="237">
        <f t="shared" si="19"/>
        <v>0</v>
      </c>
      <c r="L256" s="239"/>
      <c r="M256" s="240"/>
      <c r="N256" s="241" t="s">
        <v>1</v>
      </c>
      <c r="O256" s="195" t="s">
        <v>47</v>
      </c>
      <c r="P256" s="196">
        <f t="shared" si="20"/>
        <v>0</v>
      </c>
      <c r="Q256" s="196">
        <f t="shared" si="21"/>
        <v>0</v>
      </c>
      <c r="R256" s="196">
        <f t="shared" si="22"/>
        <v>0</v>
      </c>
      <c r="S256" s="66"/>
      <c r="T256" s="197">
        <f t="shared" si="23"/>
        <v>0</v>
      </c>
      <c r="U256" s="197">
        <v>0</v>
      </c>
      <c r="V256" s="197">
        <f t="shared" si="24"/>
        <v>0</v>
      </c>
      <c r="W256" s="197">
        <v>0</v>
      </c>
      <c r="X256" s="198">
        <f t="shared" si="25"/>
        <v>0</v>
      </c>
      <c r="Y256" s="37"/>
      <c r="Z256" s="37"/>
      <c r="AA256" s="37"/>
      <c r="AB256" s="37"/>
      <c r="AC256" s="37"/>
      <c r="AD256" s="37"/>
      <c r="AE256" s="37"/>
      <c r="AR256" s="199" t="s">
        <v>364</v>
      </c>
      <c r="AT256" s="199" t="s">
        <v>483</v>
      </c>
      <c r="AU256" s="199" t="s">
        <v>178</v>
      </c>
      <c r="AY256" s="19" t="s">
        <v>329</v>
      </c>
      <c r="BE256" s="115">
        <f t="shared" si="26"/>
        <v>0</v>
      </c>
      <c r="BF256" s="115">
        <f t="shared" si="27"/>
        <v>0</v>
      </c>
      <c r="BG256" s="115">
        <f t="shared" si="28"/>
        <v>0</v>
      </c>
      <c r="BH256" s="115">
        <f t="shared" si="29"/>
        <v>0</v>
      </c>
      <c r="BI256" s="115">
        <f t="shared" si="30"/>
        <v>0</v>
      </c>
      <c r="BJ256" s="19" t="s">
        <v>96</v>
      </c>
      <c r="BK256" s="200">
        <f t="shared" si="31"/>
        <v>0</v>
      </c>
      <c r="BL256" s="19" t="s">
        <v>335</v>
      </c>
      <c r="BM256" s="199" t="s">
        <v>704</v>
      </c>
    </row>
    <row r="257" spans="1:65" s="2" customFormat="1" ht="16.5" customHeight="1">
      <c r="A257" s="37"/>
      <c r="B257" s="153"/>
      <c r="C257" s="233" t="s">
        <v>550</v>
      </c>
      <c r="D257" s="233" t="s">
        <v>483</v>
      </c>
      <c r="E257" s="234" t="s">
        <v>8660</v>
      </c>
      <c r="F257" s="235" t="s">
        <v>8482</v>
      </c>
      <c r="G257" s="236" t="s">
        <v>646</v>
      </c>
      <c r="H257" s="237">
        <v>6</v>
      </c>
      <c r="I257" s="238"/>
      <c r="J257" s="239"/>
      <c r="K257" s="237">
        <f t="shared" si="19"/>
        <v>0</v>
      </c>
      <c r="L257" s="239"/>
      <c r="M257" s="240"/>
      <c r="N257" s="241" t="s">
        <v>1</v>
      </c>
      <c r="O257" s="195" t="s">
        <v>47</v>
      </c>
      <c r="P257" s="196">
        <f t="shared" si="20"/>
        <v>0</v>
      </c>
      <c r="Q257" s="196">
        <f t="shared" si="21"/>
        <v>0</v>
      </c>
      <c r="R257" s="196">
        <f t="shared" si="22"/>
        <v>0</v>
      </c>
      <c r="S257" s="66"/>
      <c r="T257" s="197">
        <f t="shared" si="23"/>
        <v>0</v>
      </c>
      <c r="U257" s="197">
        <v>0</v>
      </c>
      <c r="V257" s="197">
        <f t="shared" si="24"/>
        <v>0</v>
      </c>
      <c r="W257" s="197">
        <v>0</v>
      </c>
      <c r="X257" s="198">
        <f t="shared" si="25"/>
        <v>0</v>
      </c>
      <c r="Y257" s="37"/>
      <c r="Z257" s="37"/>
      <c r="AA257" s="37"/>
      <c r="AB257" s="37"/>
      <c r="AC257" s="37"/>
      <c r="AD257" s="37"/>
      <c r="AE257" s="37"/>
      <c r="AR257" s="199" t="s">
        <v>364</v>
      </c>
      <c r="AT257" s="199" t="s">
        <v>483</v>
      </c>
      <c r="AU257" s="199" t="s">
        <v>178</v>
      </c>
      <c r="AY257" s="19" t="s">
        <v>329</v>
      </c>
      <c r="BE257" s="115">
        <f t="shared" si="26"/>
        <v>0</v>
      </c>
      <c r="BF257" s="115">
        <f t="shared" si="27"/>
        <v>0</v>
      </c>
      <c r="BG257" s="115">
        <f t="shared" si="28"/>
        <v>0</v>
      </c>
      <c r="BH257" s="115">
        <f t="shared" si="29"/>
        <v>0</v>
      </c>
      <c r="BI257" s="115">
        <f t="shared" si="30"/>
        <v>0</v>
      </c>
      <c r="BJ257" s="19" t="s">
        <v>96</v>
      </c>
      <c r="BK257" s="200">
        <f t="shared" si="31"/>
        <v>0</v>
      </c>
      <c r="BL257" s="19" t="s">
        <v>335</v>
      </c>
      <c r="BM257" s="199" t="s">
        <v>722</v>
      </c>
    </row>
    <row r="258" spans="1:65" s="2" customFormat="1" ht="16.5" customHeight="1">
      <c r="A258" s="37"/>
      <c r="B258" s="153"/>
      <c r="C258" s="233" t="s">
        <v>564</v>
      </c>
      <c r="D258" s="233" t="s">
        <v>483</v>
      </c>
      <c r="E258" s="234" t="s">
        <v>8661</v>
      </c>
      <c r="F258" s="235" t="s">
        <v>8484</v>
      </c>
      <c r="G258" s="236" t="s">
        <v>646</v>
      </c>
      <c r="H258" s="237">
        <v>12</v>
      </c>
      <c r="I258" s="238"/>
      <c r="J258" s="239"/>
      <c r="K258" s="237">
        <f t="shared" si="19"/>
        <v>0</v>
      </c>
      <c r="L258" s="239"/>
      <c r="M258" s="240"/>
      <c r="N258" s="241" t="s">
        <v>1</v>
      </c>
      <c r="O258" s="195" t="s">
        <v>47</v>
      </c>
      <c r="P258" s="196">
        <f t="shared" si="20"/>
        <v>0</v>
      </c>
      <c r="Q258" s="196">
        <f t="shared" si="21"/>
        <v>0</v>
      </c>
      <c r="R258" s="196">
        <f t="shared" si="22"/>
        <v>0</v>
      </c>
      <c r="S258" s="66"/>
      <c r="T258" s="197">
        <f t="shared" si="23"/>
        <v>0</v>
      </c>
      <c r="U258" s="197">
        <v>0</v>
      </c>
      <c r="V258" s="197">
        <f t="shared" si="24"/>
        <v>0</v>
      </c>
      <c r="W258" s="197">
        <v>0</v>
      </c>
      <c r="X258" s="198">
        <f t="shared" si="25"/>
        <v>0</v>
      </c>
      <c r="Y258" s="37"/>
      <c r="Z258" s="37"/>
      <c r="AA258" s="37"/>
      <c r="AB258" s="37"/>
      <c r="AC258" s="37"/>
      <c r="AD258" s="37"/>
      <c r="AE258" s="37"/>
      <c r="AR258" s="199" t="s">
        <v>364</v>
      </c>
      <c r="AT258" s="199" t="s">
        <v>483</v>
      </c>
      <c r="AU258" s="199" t="s">
        <v>178</v>
      </c>
      <c r="AY258" s="19" t="s">
        <v>329</v>
      </c>
      <c r="BE258" s="115">
        <f t="shared" si="26"/>
        <v>0</v>
      </c>
      <c r="BF258" s="115">
        <f t="shared" si="27"/>
        <v>0</v>
      </c>
      <c r="BG258" s="115">
        <f t="shared" si="28"/>
        <v>0</v>
      </c>
      <c r="BH258" s="115">
        <f t="shared" si="29"/>
        <v>0</v>
      </c>
      <c r="BI258" s="115">
        <f t="shared" si="30"/>
        <v>0</v>
      </c>
      <c r="BJ258" s="19" t="s">
        <v>96</v>
      </c>
      <c r="BK258" s="200">
        <f t="shared" si="31"/>
        <v>0</v>
      </c>
      <c r="BL258" s="19" t="s">
        <v>335</v>
      </c>
      <c r="BM258" s="199" t="s">
        <v>731</v>
      </c>
    </row>
    <row r="259" spans="1:65" s="2" customFormat="1" ht="16.5" customHeight="1">
      <c r="A259" s="37"/>
      <c r="B259" s="153"/>
      <c r="C259" s="233" t="s">
        <v>577</v>
      </c>
      <c r="D259" s="233" t="s">
        <v>483</v>
      </c>
      <c r="E259" s="234" t="s">
        <v>8662</v>
      </c>
      <c r="F259" s="235" t="s">
        <v>8663</v>
      </c>
      <c r="G259" s="236" t="s">
        <v>646</v>
      </c>
      <c r="H259" s="237">
        <v>1</v>
      </c>
      <c r="I259" s="238"/>
      <c r="J259" s="239"/>
      <c r="K259" s="237">
        <f t="shared" si="19"/>
        <v>0</v>
      </c>
      <c r="L259" s="239"/>
      <c r="M259" s="240"/>
      <c r="N259" s="241" t="s">
        <v>1</v>
      </c>
      <c r="O259" s="195" t="s">
        <v>47</v>
      </c>
      <c r="P259" s="196">
        <f t="shared" si="20"/>
        <v>0</v>
      </c>
      <c r="Q259" s="196">
        <f t="shared" si="21"/>
        <v>0</v>
      </c>
      <c r="R259" s="196">
        <f t="shared" si="22"/>
        <v>0</v>
      </c>
      <c r="S259" s="66"/>
      <c r="T259" s="197">
        <f t="shared" si="23"/>
        <v>0</v>
      </c>
      <c r="U259" s="197">
        <v>0</v>
      </c>
      <c r="V259" s="197">
        <f t="shared" si="24"/>
        <v>0</v>
      </c>
      <c r="W259" s="197">
        <v>0</v>
      </c>
      <c r="X259" s="198">
        <f t="shared" si="25"/>
        <v>0</v>
      </c>
      <c r="Y259" s="37"/>
      <c r="Z259" s="37"/>
      <c r="AA259" s="37"/>
      <c r="AB259" s="37"/>
      <c r="AC259" s="37"/>
      <c r="AD259" s="37"/>
      <c r="AE259" s="37"/>
      <c r="AR259" s="199" t="s">
        <v>364</v>
      </c>
      <c r="AT259" s="199" t="s">
        <v>483</v>
      </c>
      <c r="AU259" s="199" t="s">
        <v>178</v>
      </c>
      <c r="AY259" s="19" t="s">
        <v>329</v>
      </c>
      <c r="BE259" s="115">
        <f t="shared" si="26"/>
        <v>0</v>
      </c>
      <c r="BF259" s="115">
        <f t="shared" si="27"/>
        <v>0</v>
      </c>
      <c r="BG259" s="115">
        <f t="shared" si="28"/>
        <v>0</v>
      </c>
      <c r="BH259" s="115">
        <f t="shared" si="29"/>
        <v>0</v>
      </c>
      <c r="BI259" s="115">
        <f t="shared" si="30"/>
        <v>0</v>
      </c>
      <c r="BJ259" s="19" t="s">
        <v>96</v>
      </c>
      <c r="BK259" s="200">
        <f t="shared" si="31"/>
        <v>0</v>
      </c>
      <c r="BL259" s="19" t="s">
        <v>335</v>
      </c>
      <c r="BM259" s="199" t="s">
        <v>751</v>
      </c>
    </row>
    <row r="260" spans="1:65" s="2" customFormat="1" ht="16.5" customHeight="1">
      <c r="A260" s="37"/>
      <c r="B260" s="153"/>
      <c r="C260" s="233" t="s">
        <v>583</v>
      </c>
      <c r="D260" s="233" t="s">
        <v>483</v>
      </c>
      <c r="E260" s="234" t="s">
        <v>8664</v>
      </c>
      <c r="F260" s="235" t="s">
        <v>8665</v>
      </c>
      <c r="G260" s="236" t="s">
        <v>646</v>
      </c>
      <c r="H260" s="237">
        <v>1</v>
      </c>
      <c r="I260" s="238"/>
      <c r="J260" s="239"/>
      <c r="K260" s="237">
        <f t="shared" si="19"/>
        <v>0</v>
      </c>
      <c r="L260" s="239"/>
      <c r="M260" s="240"/>
      <c r="N260" s="241" t="s">
        <v>1</v>
      </c>
      <c r="O260" s="195" t="s">
        <v>47</v>
      </c>
      <c r="P260" s="196">
        <f t="shared" si="20"/>
        <v>0</v>
      </c>
      <c r="Q260" s="196">
        <f t="shared" si="21"/>
        <v>0</v>
      </c>
      <c r="R260" s="196">
        <f t="shared" si="22"/>
        <v>0</v>
      </c>
      <c r="S260" s="66"/>
      <c r="T260" s="197">
        <f t="shared" si="23"/>
        <v>0</v>
      </c>
      <c r="U260" s="197">
        <v>0</v>
      </c>
      <c r="V260" s="197">
        <f t="shared" si="24"/>
        <v>0</v>
      </c>
      <c r="W260" s="197">
        <v>0</v>
      </c>
      <c r="X260" s="198">
        <f t="shared" si="25"/>
        <v>0</v>
      </c>
      <c r="Y260" s="37"/>
      <c r="Z260" s="37"/>
      <c r="AA260" s="37"/>
      <c r="AB260" s="37"/>
      <c r="AC260" s="37"/>
      <c r="AD260" s="37"/>
      <c r="AE260" s="37"/>
      <c r="AR260" s="199" t="s">
        <v>364</v>
      </c>
      <c r="AT260" s="199" t="s">
        <v>483</v>
      </c>
      <c r="AU260" s="199" t="s">
        <v>178</v>
      </c>
      <c r="AY260" s="19" t="s">
        <v>329</v>
      </c>
      <c r="BE260" s="115">
        <f t="shared" si="26"/>
        <v>0</v>
      </c>
      <c r="BF260" s="115">
        <f t="shared" si="27"/>
        <v>0</v>
      </c>
      <c r="BG260" s="115">
        <f t="shared" si="28"/>
        <v>0</v>
      </c>
      <c r="BH260" s="115">
        <f t="shared" si="29"/>
        <v>0</v>
      </c>
      <c r="BI260" s="115">
        <f t="shared" si="30"/>
        <v>0</v>
      </c>
      <c r="BJ260" s="19" t="s">
        <v>96</v>
      </c>
      <c r="BK260" s="200">
        <f t="shared" si="31"/>
        <v>0</v>
      </c>
      <c r="BL260" s="19" t="s">
        <v>335</v>
      </c>
      <c r="BM260" s="199" t="s">
        <v>761</v>
      </c>
    </row>
    <row r="261" spans="1:65" s="12" customFormat="1" ht="20.85" customHeight="1">
      <c r="B261" s="173"/>
      <c r="D261" s="174" t="s">
        <v>82</v>
      </c>
      <c r="E261" s="185" t="s">
        <v>8501</v>
      </c>
      <c r="F261" s="185" t="s">
        <v>8501</v>
      </c>
      <c r="I261" s="176"/>
      <c r="J261" s="176"/>
      <c r="K261" s="186">
        <f>BK261</f>
        <v>0</v>
      </c>
      <c r="M261" s="173"/>
      <c r="N261" s="178"/>
      <c r="O261" s="179"/>
      <c r="P261" s="179"/>
      <c r="Q261" s="180">
        <f>SUM(Q262:Q297)</f>
        <v>0</v>
      </c>
      <c r="R261" s="180">
        <f>SUM(R262:R297)</f>
        <v>0</v>
      </c>
      <c r="S261" s="179"/>
      <c r="T261" s="181">
        <f>SUM(T262:T297)</f>
        <v>0</v>
      </c>
      <c r="U261" s="179"/>
      <c r="V261" s="181">
        <f>SUM(V262:V297)</f>
        <v>0</v>
      </c>
      <c r="W261" s="179"/>
      <c r="X261" s="182">
        <f>SUM(X262:X297)</f>
        <v>0</v>
      </c>
      <c r="AR261" s="174" t="s">
        <v>90</v>
      </c>
      <c r="AT261" s="183" t="s">
        <v>82</v>
      </c>
      <c r="AU261" s="183" t="s">
        <v>96</v>
      </c>
      <c r="AY261" s="174" t="s">
        <v>329</v>
      </c>
      <c r="BK261" s="184">
        <f>SUM(BK262:BK297)</f>
        <v>0</v>
      </c>
    </row>
    <row r="262" spans="1:65" s="2" customFormat="1" ht="16.5" customHeight="1">
      <c r="A262" s="37"/>
      <c r="B262" s="153"/>
      <c r="C262" s="233" t="s">
        <v>588</v>
      </c>
      <c r="D262" s="233" t="s">
        <v>483</v>
      </c>
      <c r="E262" s="234" t="s">
        <v>8666</v>
      </c>
      <c r="F262" s="235" t="s">
        <v>8667</v>
      </c>
      <c r="G262" s="236" t="s">
        <v>646</v>
      </c>
      <c r="H262" s="237">
        <v>3</v>
      </c>
      <c r="I262" s="238"/>
      <c r="J262" s="239"/>
      <c r="K262" s="237">
        <f t="shared" ref="K262:K297" si="32">ROUND(P262*H262,3)</f>
        <v>0</v>
      </c>
      <c r="L262" s="239"/>
      <c r="M262" s="240"/>
      <c r="N262" s="241" t="s">
        <v>1</v>
      </c>
      <c r="O262" s="195" t="s">
        <v>47</v>
      </c>
      <c r="P262" s="196">
        <f t="shared" ref="P262:P297" si="33">I262+J262</f>
        <v>0</v>
      </c>
      <c r="Q262" s="196">
        <f t="shared" ref="Q262:Q297" si="34">ROUND(I262*H262,3)</f>
        <v>0</v>
      </c>
      <c r="R262" s="196">
        <f t="shared" ref="R262:R297" si="35">ROUND(J262*H262,3)</f>
        <v>0</v>
      </c>
      <c r="S262" s="66"/>
      <c r="T262" s="197">
        <f t="shared" ref="T262:T297" si="36">S262*H262</f>
        <v>0</v>
      </c>
      <c r="U262" s="197">
        <v>0</v>
      </c>
      <c r="V262" s="197">
        <f t="shared" ref="V262:V297" si="37">U262*H262</f>
        <v>0</v>
      </c>
      <c r="W262" s="197">
        <v>0</v>
      </c>
      <c r="X262" s="198">
        <f t="shared" ref="X262:X297" si="38"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364</v>
      </c>
      <c r="AT262" s="199" t="s">
        <v>483</v>
      </c>
      <c r="AU262" s="199" t="s">
        <v>178</v>
      </c>
      <c r="AY262" s="19" t="s">
        <v>329</v>
      </c>
      <c r="BE262" s="115">
        <f t="shared" ref="BE262:BE297" si="39">IF(O262="základná",K262,0)</f>
        <v>0</v>
      </c>
      <c r="BF262" s="115">
        <f t="shared" ref="BF262:BF297" si="40">IF(O262="znížená",K262,0)</f>
        <v>0</v>
      </c>
      <c r="BG262" s="115">
        <f t="shared" ref="BG262:BG297" si="41">IF(O262="zákl. prenesená",K262,0)</f>
        <v>0</v>
      </c>
      <c r="BH262" s="115">
        <f t="shared" ref="BH262:BH297" si="42">IF(O262="zníž. prenesená",K262,0)</f>
        <v>0</v>
      </c>
      <c r="BI262" s="115">
        <f t="shared" ref="BI262:BI297" si="43">IF(O262="nulová",K262,0)</f>
        <v>0</v>
      </c>
      <c r="BJ262" s="19" t="s">
        <v>96</v>
      </c>
      <c r="BK262" s="200">
        <f t="shared" ref="BK262:BK297" si="44">ROUND(P262*H262,3)</f>
        <v>0</v>
      </c>
      <c r="BL262" s="19" t="s">
        <v>335</v>
      </c>
      <c r="BM262" s="199" t="s">
        <v>775</v>
      </c>
    </row>
    <row r="263" spans="1:65" s="2" customFormat="1" ht="16.5" customHeight="1">
      <c r="A263" s="37"/>
      <c r="B263" s="153"/>
      <c r="C263" s="233" t="s">
        <v>595</v>
      </c>
      <c r="D263" s="233" t="s">
        <v>483</v>
      </c>
      <c r="E263" s="234" t="s">
        <v>8668</v>
      </c>
      <c r="F263" s="235" t="s">
        <v>8669</v>
      </c>
      <c r="G263" s="236" t="s">
        <v>646</v>
      </c>
      <c r="H263" s="237">
        <v>4</v>
      </c>
      <c r="I263" s="238"/>
      <c r="J263" s="239"/>
      <c r="K263" s="237">
        <f t="shared" si="32"/>
        <v>0</v>
      </c>
      <c r="L263" s="239"/>
      <c r="M263" s="240"/>
      <c r="N263" s="241" t="s">
        <v>1</v>
      </c>
      <c r="O263" s="195" t="s">
        <v>47</v>
      </c>
      <c r="P263" s="196">
        <f t="shared" si="33"/>
        <v>0</v>
      </c>
      <c r="Q263" s="196">
        <f t="shared" si="34"/>
        <v>0</v>
      </c>
      <c r="R263" s="196">
        <f t="shared" si="35"/>
        <v>0</v>
      </c>
      <c r="S263" s="66"/>
      <c r="T263" s="197">
        <f t="shared" si="36"/>
        <v>0</v>
      </c>
      <c r="U263" s="197">
        <v>0</v>
      </c>
      <c r="V263" s="197">
        <f t="shared" si="37"/>
        <v>0</v>
      </c>
      <c r="W263" s="197">
        <v>0</v>
      </c>
      <c r="X263" s="198">
        <f t="shared" si="38"/>
        <v>0</v>
      </c>
      <c r="Y263" s="37"/>
      <c r="Z263" s="37"/>
      <c r="AA263" s="37"/>
      <c r="AB263" s="37"/>
      <c r="AC263" s="37"/>
      <c r="AD263" s="37"/>
      <c r="AE263" s="37"/>
      <c r="AR263" s="199" t="s">
        <v>364</v>
      </c>
      <c r="AT263" s="199" t="s">
        <v>483</v>
      </c>
      <c r="AU263" s="199" t="s">
        <v>178</v>
      </c>
      <c r="AY263" s="19" t="s">
        <v>329</v>
      </c>
      <c r="BE263" s="115">
        <f t="shared" si="39"/>
        <v>0</v>
      </c>
      <c r="BF263" s="115">
        <f t="shared" si="40"/>
        <v>0</v>
      </c>
      <c r="BG263" s="115">
        <f t="shared" si="41"/>
        <v>0</v>
      </c>
      <c r="BH263" s="115">
        <f t="shared" si="42"/>
        <v>0</v>
      </c>
      <c r="BI263" s="115">
        <f t="shared" si="43"/>
        <v>0</v>
      </c>
      <c r="BJ263" s="19" t="s">
        <v>96</v>
      </c>
      <c r="BK263" s="200">
        <f t="shared" si="44"/>
        <v>0</v>
      </c>
      <c r="BL263" s="19" t="s">
        <v>335</v>
      </c>
      <c r="BM263" s="199" t="s">
        <v>795</v>
      </c>
    </row>
    <row r="264" spans="1:65" s="2" customFormat="1" ht="16.5" customHeight="1">
      <c r="A264" s="37"/>
      <c r="B264" s="153"/>
      <c r="C264" s="233" t="s">
        <v>601</v>
      </c>
      <c r="D264" s="233" t="s">
        <v>483</v>
      </c>
      <c r="E264" s="234" t="s">
        <v>8670</v>
      </c>
      <c r="F264" s="235" t="s">
        <v>8671</v>
      </c>
      <c r="G264" s="236" t="s">
        <v>646</v>
      </c>
      <c r="H264" s="237">
        <v>6</v>
      </c>
      <c r="I264" s="238"/>
      <c r="J264" s="239"/>
      <c r="K264" s="237">
        <f t="shared" si="32"/>
        <v>0</v>
      </c>
      <c r="L264" s="239"/>
      <c r="M264" s="240"/>
      <c r="N264" s="241" t="s">
        <v>1</v>
      </c>
      <c r="O264" s="195" t="s">
        <v>47</v>
      </c>
      <c r="P264" s="196">
        <f t="shared" si="33"/>
        <v>0</v>
      </c>
      <c r="Q264" s="196">
        <f t="shared" si="34"/>
        <v>0</v>
      </c>
      <c r="R264" s="196">
        <f t="shared" si="35"/>
        <v>0</v>
      </c>
      <c r="S264" s="66"/>
      <c r="T264" s="197">
        <f t="shared" si="36"/>
        <v>0</v>
      </c>
      <c r="U264" s="197">
        <v>0</v>
      </c>
      <c r="V264" s="197">
        <f t="shared" si="37"/>
        <v>0</v>
      </c>
      <c r="W264" s="197">
        <v>0</v>
      </c>
      <c r="X264" s="198">
        <f t="shared" si="38"/>
        <v>0</v>
      </c>
      <c r="Y264" s="37"/>
      <c r="Z264" s="37"/>
      <c r="AA264" s="37"/>
      <c r="AB264" s="37"/>
      <c r="AC264" s="37"/>
      <c r="AD264" s="37"/>
      <c r="AE264" s="37"/>
      <c r="AR264" s="199" t="s">
        <v>364</v>
      </c>
      <c r="AT264" s="199" t="s">
        <v>483</v>
      </c>
      <c r="AU264" s="199" t="s">
        <v>178</v>
      </c>
      <c r="AY264" s="19" t="s">
        <v>329</v>
      </c>
      <c r="BE264" s="115">
        <f t="shared" si="39"/>
        <v>0</v>
      </c>
      <c r="BF264" s="115">
        <f t="shared" si="40"/>
        <v>0</v>
      </c>
      <c r="BG264" s="115">
        <f t="shared" si="41"/>
        <v>0</v>
      </c>
      <c r="BH264" s="115">
        <f t="shared" si="42"/>
        <v>0</v>
      </c>
      <c r="BI264" s="115">
        <f t="shared" si="43"/>
        <v>0</v>
      </c>
      <c r="BJ264" s="19" t="s">
        <v>96</v>
      </c>
      <c r="BK264" s="200">
        <f t="shared" si="44"/>
        <v>0</v>
      </c>
      <c r="BL264" s="19" t="s">
        <v>335</v>
      </c>
      <c r="BM264" s="199" t="s">
        <v>803</v>
      </c>
    </row>
    <row r="265" spans="1:65" s="2" customFormat="1" ht="16.5" customHeight="1">
      <c r="A265" s="37"/>
      <c r="B265" s="153"/>
      <c r="C265" s="233" t="s">
        <v>618</v>
      </c>
      <c r="D265" s="233" t="s">
        <v>483</v>
      </c>
      <c r="E265" s="234" t="s">
        <v>8672</v>
      </c>
      <c r="F265" s="235" t="s">
        <v>8503</v>
      </c>
      <c r="G265" s="236" t="s">
        <v>646</v>
      </c>
      <c r="H265" s="237">
        <v>10</v>
      </c>
      <c r="I265" s="238"/>
      <c r="J265" s="239"/>
      <c r="K265" s="237">
        <f t="shared" si="32"/>
        <v>0</v>
      </c>
      <c r="L265" s="239"/>
      <c r="M265" s="240"/>
      <c r="N265" s="241" t="s">
        <v>1</v>
      </c>
      <c r="O265" s="195" t="s">
        <v>47</v>
      </c>
      <c r="P265" s="196">
        <f t="shared" si="33"/>
        <v>0</v>
      </c>
      <c r="Q265" s="196">
        <f t="shared" si="34"/>
        <v>0</v>
      </c>
      <c r="R265" s="196">
        <f t="shared" si="35"/>
        <v>0</v>
      </c>
      <c r="S265" s="66"/>
      <c r="T265" s="197">
        <f t="shared" si="36"/>
        <v>0</v>
      </c>
      <c r="U265" s="197">
        <v>0</v>
      </c>
      <c r="V265" s="197">
        <f t="shared" si="37"/>
        <v>0</v>
      </c>
      <c r="W265" s="197">
        <v>0</v>
      </c>
      <c r="X265" s="198">
        <f t="shared" si="38"/>
        <v>0</v>
      </c>
      <c r="Y265" s="37"/>
      <c r="Z265" s="37"/>
      <c r="AA265" s="37"/>
      <c r="AB265" s="37"/>
      <c r="AC265" s="37"/>
      <c r="AD265" s="37"/>
      <c r="AE265" s="37"/>
      <c r="AR265" s="199" t="s">
        <v>364</v>
      </c>
      <c r="AT265" s="199" t="s">
        <v>483</v>
      </c>
      <c r="AU265" s="199" t="s">
        <v>178</v>
      </c>
      <c r="AY265" s="19" t="s">
        <v>329</v>
      </c>
      <c r="BE265" s="115">
        <f t="shared" si="39"/>
        <v>0</v>
      </c>
      <c r="BF265" s="115">
        <f t="shared" si="40"/>
        <v>0</v>
      </c>
      <c r="BG265" s="115">
        <f t="shared" si="41"/>
        <v>0</v>
      </c>
      <c r="BH265" s="115">
        <f t="shared" si="42"/>
        <v>0</v>
      </c>
      <c r="BI265" s="115">
        <f t="shared" si="43"/>
        <v>0</v>
      </c>
      <c r="BJ265" s="19" t="s">
        <v>96</v>
      </c>
      <c r="BK265" s="200">
        <f t="shared" si="44"/>
        <v>0</v>
      </c>
      <c r="BL265" s="19" t="s">
        <v>335</v>
      </c>
      <c r="BM265" s="199" t="s">
        <v>821</v>
      </c>
    </row>
    <row r="266" spans="1:65" s="2" customFormat="1" ht="16.5" customHeight="1">
      <c r="A266" s="37"/>
      <c r="B266" s="153"/>
      <c r="C266" s="233" t="s">
        <v>629</v>
      </c>
      <c r="D266" s="233" t="s">
        <v>483</v>
      </c>
      <c r="E266" s="234" t="s">
        <v>8673</v>
      </c>
      <c r="F266" s="235" t="s">
        <v>8505</v>
      </c>
      <c r="G266" s="236" t="s">
        <v>646</v>
      </c>
      <c r="H266" s="237">
        <v>6</v>
      </c>
      <c r="I266" s="238"/>
      <c r="J266" s="239"/>
      <c r="K266" s="237">
        <f t="shared" si="32"/>
        <v>0</v>
      </c>
      <c r="L266" s="239"/>
      <c r="M266" s="240"/>
      <c r="N266" s="241" t="s">
        <v>1</v>
      </c>
      <c r="O266" s="195" t="s">
        <v>47</v>
      </c>
      <c r="P266" s="196">
        <f t="shared" si="33"/>
        <v>0</v>
      </c>
      <c r="Q266" s="196">
        <f t="shared" si="34"/>
        <v>0</v>
      </c>
      <c r="R266" s="196">
        <f t="shared" si="35"/>
        <v>0</v>
      </c>
      <c r="S266" s="66"/>
      <c r="T266" s="197">
        <f t="shared" si="36"/>
        <v>0</v>
      </c>
      <c r="U266" s="197">
        <v>0</v>
      </c>
      <c r="V266" s="197">
        <f t="shared" si="37"/>
        <v>0</v>
      </c>
      <c r="W266" s="197">
        <v>0</v>
      </c>
      <c r="X266" s="198">
        <f t="shared" si="38"/>
        <v>0</v>
      </c>
      <c r="Y266" s="37"/>
      <c r="Z266" s="37"/>
      <c r="AA266" s="37"/>
      <c r="AB266" s="37"/>
      <c r="AC266" s="37"/>
      <c r="AD266" s="37"/>
      <c r="AE266" s="37"/>
      <c r="AR266" s="199" t="s">
        <v>364</v>
      </c>
      <c r="AT266" s="199" t="s">
        <v>483</v>
      </c>
      <c r="AU266" s="199" t="s">
        <v>178</v>
      </c>
      <c r="AY266" s="19" t="s">
        <v>329</v>
      </c>
      <c r="BE266" s="115">
        <f t="shared" si="39"/>
        <v>0</v>
      </c>
      <c r="BF266" s="115">
        <f t="shared" si="40"/>
        <v>0</v>
      </c>
      <c r="BG266" s="115">
        <f t="shared" si="41"/>
        <v>0</v>
      </c>
      <c r="BH266" s="115">
        <f t="shared" si="42"/>
        <v>0</v>
      </c>
      <c r="BI266" s="115">
        <f t="shared" si="43"/>
        <v>0</v>
      </c>
      <c r="BJ266" s="19" t="s">
        <v>96</v>
      </c>
      <c r="BK266" s="200">
        <f t="shared" si="44"/>
        <v>0</v>
      </c>
      <c r="BL266" s="19" t="s">
        <v>335</v>
      </c>
      <c r="BM266" s="199" t="s">
        <v>830</v>
      </c>
    </row>
    <row r="267" spans="1:65" s="2" customFormat="1" ht="16.5" customHeight="1">
      <c r="A267" s="37"/>
      <c r="B267" s="153"/>
      <c r="C267" s="233" t="s">
        <v>633</v>
      </c>
      <c r="D267" s="233" t="s">
        <v>483</v>
      </c>
      <c r="E267" s="234" t="s">
        <v>8674</v>
      </c>
      <c r="F267" s="235" t="s">
        <v>8507</v>
      </c>
      <c r="G267" s="236" t="s">
        <v>646</v>
      </c>
      <c r="H267" s="237">
        <v>4</v>
      </c>
      <c r="I267" s="238"/>
      <c r="J267" s="239"/>
      <c r="K267" s="237">
        <f t="shared" si="32"/>
        <v>0</v>
      </c>
      <c r="L267" s="239"/>
      <c r="M267" s="240"/>
      <c r="N267" s="241" t="s">
        <v>1</v>
      </c>
      <c r="O267" s="195" t="s">
        <v>47</v>
      </c>
      <c r="P267" s="196">
        <f t="shared" si="33"/>
        <v>0</v>
      </c>
      <c r="Q267" s="196">
        <f t="shared" si="34"/>
        <v>0</v>
      </c>
      <c r="R267" s="196">
        <f t="shared" si="35"/>
        <v>0</v>
      </c>
      <c r="S267" s="66"/>
      <c r="T267" s="197">
        <f t="shared" si="36"/>
        <v>0</v>
      </c>
      <c r="U267" s="197">
        <v>0</v>
      </c>
      <c r="V267" s="197">
        <f t="shared" si="37"/>
        <v>0</v>
      </c>
      <c r="W267" s="197">
        <v>0</v>
      </c>
      <c r="X267" s="198">
        <f t="shared" si="38"/>
        <v>0</v>
      </c>
      <c r="Y267" s="37"/>
      <c r="Z267" s="37"/>
      <c r="AA267" s="37"/>
      <c r="AB267" s="37"/>
      <c r="AC267" s="37"/>
      <c r="AD267" s="37"/>
      <c r="AE267" s="37"/>
      <c r="AR267" s="199" t="s">
        <v>364</v>
      </c>
      <c r="AT267" s="199" t="s">
        <v>483</v>
      </c>
      <c r="AU267" s="199" t="s">
        <v>178</v>
      </c>
      <c r="AY267" s="19" t="s">
        <v>329</v>
      </c>
      <c r="BE267" s="115">
        <f t="shared" si="39"/>
        <v>0</v>
      </c>
      <c r="BF267" s="115">
        <f t="shared" si="40"/>
        <v>0</v>
      </c>
      <c r="BG267" s="115">
        <f t="shared" si="41"/>
        <v>0</v>
      </c>
      <c r="BH267" s="115">
        <f t="shared" si="42"/>
        <v>0</v>
      </c>
      <c r="BI267" s="115">
        <f t="shared" si="43"/>
        <v>0</v>
      </c>
      <c r="BJ267" s="19" t="s">
        <v>96</v>
      </c>
      <c r="BK267" s="200">
        <f t="shared" si="44"/>
        <v>0</v>
      </c>
      <c r="BL267" s="19" t="s">
        <v>335</v>
      </c>
      <c r="BM267" s="199" t="s">
        <v>839</v>
      </c>
    </row>
    <row r="268" spans="1:65" s="2" customFormat="1" ht="24.2" customHeight="1">
      <c r="A268" s="37"/>
      <c r="B268" s="153"/>
      <c r="C268" s="233" t="s">
        <v>639</v>
      </c>
      <c r="D268" s="233" t="s">
        <v>483</v>
      </c>
      <c r="E268" s="234" t="s">
        <v>8675</v>
      </c>
      <c r="F268" s="235" t="s">
        <v>8509</v>
      </c>
      <c r="G268" s="236" t="s">
        <v>646</v>
      </c>
      <c r="H268" s="237">
        <v>1</v>
      </c>
      <c r="I268" s="238"/>
      <c r="J268" s="239"/>
      <c r="K268" s="237">
        <f t="shared" si="32"/>
        <v>0</v>
      </c>
      <c r="L268" s="239"/>
      <c r="M268" s="240"/>
      <c r="N268" s="241" t="s">
        <v>1</v>
      </c>
      <c r="O268" s="195" t="s">
        <v>47</v>
      </c>
      <c r="P268" s="196">
        <f t="shared" si="33"/>
        <v>0</v>
      </c>
      <c r="Q268" s="196">
        <f t="shared" si="34"/>
        <v>0</v>
      </c>
      <c r="R268" s="196">
        <f t="shared" si="35"/>
        <v>0</v>
      </c>
      <c r="S268" s="66"/>
      <c r="T268" s="197">
        <f t="shared" si="36"/>
        <v>0</v>
      </c>
      <c r="U268" s="197">
        <v>0</v>
      </c>
      <c r="V268" s="197">
        <f t="shared" si="37"/>
        <v>0</v>
      </c>
      <c r="W268" s="197">
        <v>0</v>
      </c>
      <c r="X268" s="198">
        <f t="shared" si="38"/>
        <v>0</v>
      </c>
      <c r="Y268" s="37"/>
      <c r="Z268" s="37"/>
      <c r="AA268" s="37"/>
      <c r="AB268" s="37"/>
      <c r="AC268" s="37"/>
      <c r="AD268" s="37"/>
      <c r="AE268" s="37"/>
      <c r="AR268" s="199" t="s">
        <v>364</v>
      </c>
      <c r="AT268" s="199" t="s">
        <v>483</v>
      </c>
      <c r="AU268" s="199" t="s">
        <v>178</v>
      </c>
      <c r="AY268" s="19" t="s">
        <v>329</v>
      </c>
      <c r="BE268" s="115">
        <f t="shared" si="39"/>
        <v>0</v>
      </c>
      <c r="BF268" s="115">
        <f t="shared" si="40"/>
        <v>0</v>
      </c>
      <c r="BG268" s="115">
        <f t="shared" si="41"/>
        <v>0</v>
      </c>
      <c r="BH268" s="115">
        <f t="shared" si="42"/>
        <v>0</v>
      </c>
      <c r="BI268" s="115">
        <f t="shared" si="43"/>
        <v>0</v>
      </c>
      <c r="BJ268" s="19" t="s">
        <v>96</v>
      </c>
      <c r="BK268" s="200">
        <f t="shared" si="44"/>
        <v>0</v>
      </c>
      <c r="BL268" s="19" t="s">
        <v>335</v>
      </c>
      <c r="BM268" s="199" t="s">
        <v>851</v>
      </c>
    </row>
    <row r="269" spans="1:65" s="2" customFormat="1" ht="16.5" customHeight="1">
      <c r="A269" s="37"/>
      <c r="B269" s="153"/>
      <c r="C269" s="233" t="s">
        <v>643</v>
      </c>
      <c r="D269" s="233" t="s">
        <v>483</v>
      </c>
      <c r="E269" s="234" t="s">
        <v>8676</v>
      </c>
      <c r="F269" s="235" t="s">
        <v>8677</v>
      </c>
      <c r="G269" s="236" t="s">
        <v>646</v>
      </c>
      <c r="H269" s="237">
        <v>6</v>
      </c>
      <c r="I269" s="238"/>
      <c r="J269" s="239"/>
      <c r="K269" s="237">
        <f t="shared" si="32"/>
        <v>0</v>
      </c>
      <c r="L269" s="239"/>
      <c r="M269" s="240"/>
      <c r="N269" s="241" t="s">
        <v>1</v>
      </c>
      <c r="O269" s="195" t="s">
        <v>47</v>
      </c>
      <c r="P269" s="196">
        <f t="shared" si="33"/>
        <v>0</v>
      </c>
      <c r="Q269" s="196">
        <f t="shared" si="34"/>
        <v>0</v>
      </c>
      <c r="R269" s="196">
        <f t="shared" si="35"/>
        <v>0</v>
      </c>
      <c r="S269" s="66"/>
      <c r="T269" s="197">
        <f t="shared" si="36"/>
        <v>0</v>
      </c>
      <c r="U269" s="197">
        <v>0</v>
      </c>
      <c r="V269" s="197">
        <f t="shared" si="37"/>
        <v>0</v>
      </c>
      <c r="W269" s="197">
        <v>0</v>
      </c>
      <c r="X269" s="198">
        <f t="shared" si="38"/>
        <v>0</v>
      </c>
      <c r="Y269" s="37"/>
      <c r="Z269" s="37"/>
      <c r="AA269" s="37"/>
      <c r="AB269" s="37"/>
      <c r="AC269" s="37"/>
      <c r="AD269" s="37"/>
      <c r="AE269" s="37"/>
      <c r="AR269" s="199" t="s">
        <v>364</v>
      </c>
      <c r="AT269" s="199" t="s">
        <v>483</v>
      </c>
      <c r="AU269" s="199" t="s">
        <v>178</v>
      </c>
      <c r="AY269" s="19" t="s">
        <v>329</v>
      </c>
      <c r="BE269" s="115">
        <f t="shared" si="39"/>
        <v>0</v>
      </c>
      <c r="BF269" s="115">
        <f t="shared" si="40"/>
        <v>0</v>
      </c>
      <c r="BG269" s="115">
        <f t="shared" si="41"/>
        <v>0</v>
      </c>
      <c r="BH269" s="115">
        <f t="shared" si="42"/>
        <v>0</v>
      </c>
      <c r="BI269" s="115">
        <f t="shared" si="43"/>
        <v>0</v>
      </c>
      <c r="BJ269" s="19" t="s">
        <v>96</v>
      </c>
      <c r="BK269" s="200">
        <f t="shared" si="44"/>
        <v>0</v>
      </c>
      <c r="BL269" s="19" t="s">
        <v>335</v>
      </c>
      <c r="BM269" s="199" t="s">
        <v>887</v>
      </c>
    </row>
    <row r="270" spans="1:65" s="2" customFormat="1" ht="16.5" customHeight="1">
      <c r="A270" s="37"/>
      <c r="B270" s="153"/>
      <c r="C270" s="233" t="s">
        <v>648</v>
      </c>
      <c r="D270" s="233" t="s">
        <v>483</v>
      </c>
      <c r="E270" s="234" t="s">
        <v>8678</v>
      </c>
      <c r="F270" s="235" t="s">
        <v>8679</v>
      </c>
      <c r="G270" s="236" t="s">
        <v>646</v>
      </c>
      <c r="H270" s="237">
        <v>4</v>
      </c>
      <c r="I270" s="238"/>
      <c r="J270" s="239"/>
      <c r="K270" s="237">
        <f t="shared" si="32"/>
        <v>0</v>
      </c>
      <c r="L270" s="239"/>
      <c r="M270" s="240"/>
      <c r="N270" s="241" t="s">
        <v>1</v>
      </c>
      <c r="O270" s="195" t="s">
        <v>47</v>
      </c>
      <c r="P270" s="196">
        <f t="shared" si="33"/>
        <v>0</v>
      </c>
      <c r="Q270" s="196">
        <f t="shared" si="34"/>
        <v>0</v>
      </c>
      <c r="R270" s="196">
        <f t="shared" si="35"/>
        <v>0</v>
      </c>
      <c r="S270" s="66"/>
      <c r="T270" s="197">
        <f t="shared" si="36"/>
        <v>0</v>
      </c>
      <c r="U270" s="197">
        <v>0</v>
      </c>
      <c r="V270" s="197">
        <f t="shared" si="37"/>
        <v>0</v>
      </c>
      <c r="W270" s="197">
        <v>0</v>
      </c>
      <c r="X270" s="198">
        <f t="shared" si="38"/>
        <v>0</v>
      </c>
      <c r="Y270" s="37"/>
      <c r="Z270" s="37"/>
      <c r="AA270" s="37"/>
      <c r="AB270" s="37"/>
      <c r="AC270" s="37"/>
      <c r="AD270" s="37"/>
      <c r="AE270" s="37"/>
      <c r="AR270" s="199" t="s">
        <v>364</v>
      </c>
      <c r="AT270" s="199" t="s">
        <v>483</v>
      </c>
      <c r="AU270" s="199" t="s">
        <v>178</v>
      </c>
      <c r="AY270" s="19" t="s">
        <v>329</v>
      </c>
      <c r="BE270" s="115">
        <f t="shared" si="39"/>
        <v>0</v>
      </c>
      <c r="BF270" s="115">
        <f t="shared" si="40"/>
        <v>0</v>
      </c>
      <c r="BG270" s="115">
        <f t="shared" si="41"/>
        <v>0</v>
      </c>
      <c r="BH270" s="115">
        <f t="shared" si="42"/>
        <v>0</v>
      </c>
      <c r="BI270" s="115">
        <f t="shared" si="43"/>
        <v>0</v>
      </c>
      <c r="BJ270" s="19" t="s">
        <v>96</v>
      </c>
      <c r="BK270" s="200">
        <f t="shared" si="44"/>
        <v>0</v>
      </c>
      <c r="BL270" s="19" t="s">
        <v>335</v>
      </c>
      <c r="BM270" s="199" t="s">
        <v>901</v>
      </c>
    </row>
    <row r="271" spans="1:65" s="2" customFormat="1" ht="16.5" customHeight="1">
      <c r="A271" s="37"/>
      <c r="B271" s="153"/>
      <c r="C271" s="233" t="s">
        <v>652</v>
      </c>
      <c r="D271" s="233" t="s">
        <v>483</v>
      </c>
      <c r="E271" s="234" t="s">
        <v>8680</v>
      </c>
      <c r="F271" s="235" t="s">
        <v>8681</v>
      </c>
      <c r="G271" s="236" t="s">
        <v>646</v>
      </c>
      <c r="H271" s="237">
        <v>1</v>
      </c>
      <c r="I271" s="238"/>
      <c r="J271" s="239"/>
      <c r="K271" s="237">
        <f t="shared" si="32"/>
        <v>0</v>
      </c>
      <c r="L271" s="239"/>
      <c r="M271" s="240"/>
      <c r="N271" s="241" t="s">
        <v>1</v>
      </c>
      <c r="O271" s="195" t="s">
        <v>47</v>
      </c>
      <c r="P271" s="196">
        <f t="shared" si="33"/>
        <v>0</v>
      </c>
      <c r="Q271" s="196">
        <f t="shared" si="34"/>
        <v>0</v>
      </c>
      <c r="R271" s="196">
        <f t="shared" si="35"/>
        <v>0</v>
      </c>
      <c r="S271" s="66"/>
      <c r="T271" s="197">
        <f t="shared" si="36"/>
        <v>0</v>
      </c>
      <c r="U271" s="197">
        <v>0</v>
      </c>
      <c r="V271" s="197">
        <f t="shared" si="37"/>
        <v>0</v>
      </c>
      <c r="W271" s="197">
        <v>0</v>
      </c>
      <c r="X271" s="198">
        <f t="shared" si="38"/>
        <v>0</v>
      </c>
      <c r="Y271" s="37"/>
      <c r="Z271" s="37"/>
      <c r="AA271" s="37"/>
      <c r="AB271" s="37"/>
      <c r="AC271" s="37"/>
      <c r="AD271" s="37"/>
      <c r="AE271" s="37"/>
      <c r="AR271" s="199" t="s">
        <v>364</v>
      </c>
      <c r="AT271" s="199" t="s">
        <v>483</v>
      </c>
      <c r="AU271" s="199" t="s">
        <v>178</v>
      </c>
      <c r="AY271" s="19" t="s">
        <v>329</v>
      </c>
      <c r="BE271" s="115">
        <f t="shared" si="39"/>
        <v>0</v>
      </c>
      <c r="BF271" s="115">
        <f t="shared" si="40"/>
        <v>0</v>
      </c>
      <c r="BG271" s="115">
        <f t="shared" si="41"/>
        <v>0</v>
      </c>
      <c r="BH271" s="115">
        <f t="shared" si="42"/>
        <v>0</v>
      </c>
      <c r="BI271" s="115">
        <f t="shared" si="43"/>
        <v>0</v>
      </c>
      <c r="BJ271" s="19" t="s">
        <v>96</v>
      </c>
      <c r="BK271" s="200">
        <f t="shared" si="44"/>
        <v>0</v>
      </c>
      <c r="BL271" s="19" t="s">
        <v>335</v>
      </c>
      <c r="BM271" s="199" t="s">
        <v>913</v>
      </c>
    </row>
    <row r="272" spans="1:65" s="2" customFormat="1" ht="16.5" customHeight="1">
      <c r="A272" s="37"/>
      <c r="B272" s="153"/>
      <c r="C272" s="233" t="s">
        <v>659</v>
      </c>
      <c r="D272" s="233" t="s">
        <v>483</v>
      </c>
      <c r="E272" s="234" t="s">
        <v>8682</v>
      </c>
      <c r="F272" s="235" t="s">
        <v>8683</v>
      </c>
      <c r="G272" s="236" t="s">
        <v>646</v>
      </c>
      <c r="H272" s="237">
        <v>4</v>
      </c>
      <c r="I272" s="238"/>
      <c r="J272" s="239"/>
      <c r="K272" s="237">
        <f t="shared" si="32"/>
        <v>0</v>
      </c>
      <c r="L272" s="239"/>
      <c r="M272" s="240"/>
      <c r="N272" s="241" t="s">
        <v>1</v>
      </c>
      <c r="O272" s="195" t="s">
        <v>47</v>
      </c>
      <c r="P272" s="196">
        <f t="shared" si="33"/>
        <v>0</v>
      </c>
      <c r="Q272" s="196">
        <f t="shared" si="34"/>
        <v>0</v>
      </c>
      <c r="R272" s="196">
        <f t="shared" si="35"/>
        <v>0</v>
      </c>
      <c r="S272" s="66"/>
      <c r="T272" s="197">
        <f t="shared" si="36"/>
        <v>0</v>
      </c>
      <c r="U272" s="197">
        <v>0</v>
      </c>
      <c r="V272" s="197">
        <f t="shared" si="37"/>
        <v>0</v>
      </c>
      <c r="W272" s="197">
        <v>0</v>
      </c>
      <c r="X272" s="198">
        <f t="shared" si="38"/>
        <v>0</v>
      </c>
      <c r="Y272" s="37"/>
      <c r="Z272" s="37"/>
      <c r="AA272" s="37"/>
      <c r="AB272" s="37"/>
      <c r="AC272" s="37"/>
      <c r="AD272" s="37"/>
      <c r="AE272" s="37"/>
      <c r="AR272" s="199" t="s">
        <v>364</v>
      </c>
      <c r="AT272" s="199" t="s">
        <v>483</v>
      </c>
      <c r="AU272" s="199" t="s">
        <v>178</v>
      </c>
      <c r="AY272" s="19" t="s">
        <v>329</v>
      </c>
      <c r="BE272" s="115">
        <f t="shared" si="39"/>
        <v>0</v>
      </c>
      <c r="BF272" s="115">
        <f t="shared" si="40"/>
        <v>0</v>
      </c>
      <c r="BG272" s="115">
        <f t="shared" si="41"/>
        <v>0</v>
      </c>
      <c r="BH272" s="115">
        <f t="shared" si="42"/>
        <v>0</v>
      </c>
      <c r="BI272" s="115">
        <f t="shared" si="43"/>
        <v>0</v>
      </c>
      <c r="BJ272" s="19" t="s">
        <v>96</v>
      </c>
      <c r="BK272" s="200">
        <f t="shared" si="44"/>
        <v>0</v>
      </c>
      <c r="BL272" s="19" t="s">
        <v>335</v>
      </c>
      <c r="BM272" s="199" t="s">
        <v>922</v>
      </c>
    </row>
    <row r="273" spans="1:65" s="2" customFormat="1" ht="16.5" customHeight="1">
      <c r="A273" s="37"/>
      <c r="B273" s="153"/>
      <c r="C273" s="233" t="s">
        <v>665</v>
      </c>
      <c r="D273" s="233" t="s">
        <v>483</v>
      </c>
      <c r="E273" s="234" t="s">
        <v>8684</v>
      </c>
      <c r="F273" s="235" t="s">
        <v>8521</v>
      </c>
      <c r="G273" s="236" t="s">
        <v>646</v>
      </c>
      <c r="H273" s="237">
        <v>6</v>
      </c>
      <c r="I273" s="238"/>
      <c r="J273" s="239"/>
      <c r="K273" s="237">
        <f t="shared" si="32"/>
        <v>0</v>
      </c>
      <c r="L273" s="239"/>
      <c r="M273" s="240"/>
      <c r="N273" s="241" t="s">
        <v>1</v>
      </c>
      <c r="O273" s="195" t="s">
        <v>47</v>
      </c>
      <c r="P273" s="196">
        <f t="shared" si="33"/>
        <v>0</v>
      </c>
      <c r="Q273" s="196">
        <f t="shared" si="34"/>
        <v>0</v>
      </c>
      <c r="R273" s="196">
        <f t="shared" si="35"/>
        <v>0</v>
      </c>
      <c r="S273" s="66"/>
      <c r="T273" s="197">
        <f t="shared" si="36"/>
        <v>0</v>
      </c>
      <c r="U273" s="197">
        <v>0</v>
      </c>
      <c r="V273" s="197">
        <f t="shared" si="37"/>
        <v>0</v>
      </c>
      <c r="W273" s="197">
        <v>0</v>
      </c>
      <c r="X273" s="198">
        <f t="shared" si="38"/>
        <v>0</v>
      </c>
      <c r="Y273" s="37"/>
      <c r="Z273" s="37"/>
      <c r="AA273" s="37"/>
      <c r="AB273" s="37"/>
      <c r="AC273" s="37"/>
      <c r="AD273" s="37"/>
      <c r="AE273" s="37"/>
      <c r="AR273" s="199" t="s">
        <v>364</v>
      </c>
      <c r="AT273" s="199" t="s">
        <v>483</v>
      </c>
      <c r="AU273" s="199" t="s">
        <v>178</v>
      </c>
      <c r="AY273" s="19" t="s">
        <v>329</v>
      </c>
      <c r="BE273" s="115">
        <f t="shared" si="39"/>
        <v>0</v>
      </c>
      <c r="BF273" s="115">
        <f t="shared" si="40"/>
        <v>0</v>
      </c>
      <c r="BG273" s="115">
        <f t="shared" si="41"/>
        <v>0</v>
      </c>
      <c r="BH273" s="115">
        <f t="shared" si="42"/>
        <v>0</v>
      </c>
      <c r="BI273" s="115">
        <f t="shared" si="43"/>
        <v>0</v>
      </c>
      <c r="BJ273" s="19" t="s">
        <v>96</v>
      </c>
      <c r="BK273" s="200">
        <f t="shared" si="44"/>
        <v>0</v>
      </c>
      <c r="BL273" s="19" t="s">
        <v>335</v>
      </c>
      <c r="BM273" s="199" t="s">
        <v>931</v>
      </c>
    </row>
    <row r="274" spans="1:65" s="2" customFormat="1" ht="16.5" customHeight="1">
      <c r="A274" s="37"/>
      <c r="B274" s="153"/>
      <c r="C274" s="233" t="s">
        <v>671</v>
      </c>
      <c r="D274" s="233" t="s">
        <v>483</v>
      </c>
      <c r="E274" s="234" t="s">
        <v>8685</v>
      </c>
      <c r="F274" s="235" t="s">
        <v>8523</v>
      </c>
      <c r="G274" s="236" t="s">
        <v>646</v>
      </c>
      <c r="H274" s="237">
        <v>8</v>
      </c>
      <c r="I274" s="238"/>
      <c r="J274" s="239"/>
      <c r="K274" s="237">
        <f t="shared" si="32"/>
        <v>0</v>
      </c>
      <c r="L274" s="239"/>
      <c r="M274" s="240"/>
      <c r="N274" s="241" t="s">
        <v>1</v>
      </c>
      <c r="O274" s="195" t="s">
        <v>47</v>
      </c>
      <c r="P274" s="196">
        <f t="shared" si="33"/>
        <v>0</v>
      </c>
      <c r="Q274" s="196">
        <f t="shared" si="34"/>
        <v>0</v>
      </c>
      <c r="R274" s="196">
        <f t="shared" si="35"/>
        <v>0</v>
      </c>
      <c r="S274" s="66"/>
      <c r="T274" s="197">
        <f t="shared" si="36"/>
        <v>0</v>
      </c>
      <c r="U274" s="197">
        <v>0</v>
      </c>
      <c r="V274" s="197">
        <f t="shared" si="37"/>
        <v>0</v>
      </c>
      <c r="W274" s="197">
        <v>0</v>
      </c>
      <c r="X274" s="198">
        <f t="shared" si="38"/>
        <v>0</v>
      </c>
      <c r="Y274" s="37"/>
      <c r="Z274" s="37"/>
      <c r="AA274" s="37"/>
      <c r="AB274" s="37"/>
      <c r="AC274" s="37"/>
      <c r="AD274" s="37"/>
      <c r="AE274" s="37"/>
      <c r="AR274" s="199" t="s">
        <v>364</v>
      </c>
      <c r="AT274" s="199" t="s">
        <v>483</v>
      </c>
      <c r="AU274" s="199" t="s">
        <v>178</v>
      </c>
      <c r="AY274" s="19" t="s">
        <v>329</v>
      </c>
      <c r="BE274" s="115">
        <f t="shared" si="39"/>
        <v>0</v>
      </c>
      <c r="BF274" s="115">
        <f t="shared" si="40"/>
        <v>0</v>
      </c>
      <c r="BG274" s="115">
        <f t="shared" si="41"/>
        <v>0</v>
      </c>
      <c r="BH274" s="115">
        <f t="shared" si="42"/>
        <v>0</v>
      </c>
      <c r="BI274" s="115">
        <f t="shared" si="43"/>
        <v>0</v>
      </c>
      <c r="BJ274" s="19" t="s">
        <v>96</v>
      </c>
      <c r="BK274" s="200">
        <f t="shared" si="44"/>
        <v>0</v>
      </c>
      <c r="BL274" s="19" t="s">
        <v>335</v>
      </c>
      <c r="BM274" s="199" t="s">
        <v>940</v>
      </c>
    </row>
    <row r="275" spans="1:65" s="2" customFormat="1" ht="16.5" customHeight="1">
      <c r="A275" s="37"/>
      <c r="B275" s="153"/>
      <c r="C275" s="233" t="s">
        <v>685</v>
      </c>
      <c r="D275" s="233" t="s">
        <v>483</v>
      </c>
      <c r="E275" s="234" t="s">
        <v>8686</v>
      </c>
      <c r="F275" s="235" t="s">
        <v>8525</v>
      </c>
      <c r="G275" s="236" t="s">
        <v>646</v>
      </c>
      <c r="H275" s="237">
        <v>12</v>
      </c>
      <c r="I275" s="238"/>
      <c r="J275" s="239"/>
      <c r="K275" s="237">
        <f t="shared" si="32"/>
        <v>0</v>
      </c>
      <c r="L275" s="239"/>
      <c r="M275" s="240"/>
      <c r="N275" s="241" t="s">
        <v>1</v>
      </c>
      <c r="O275" s="195" t="s">
        <v>47</v>
      </c>
      <c r="P275" s="196">
        <f t="shared" si="33"/>
        <v>0</v>
      </c>
      <c r="Q275" s="196">
        <f t="shared" si="34"/>
        <v>0</v>
      </c>
      <c r="R275" s="196">
        <f t="shared" si="35"/>
        <v>0</v>
      </c>
      <c r="S275" s="66"/>
      <c r="T275" s="197">
        <f t="shared" si="36"/>
        <v>0</v>
      </c>
      <c r="U275" s="197">
        <v>0</v>
      </c>
      <c r="V275" s="197">
        <f t="shared" si="37"/>
        <v>0</v>
      </c>
      <c r="W275" s="197">
        <v>0</v>
      </c>
      <c r="X275" s="198">
        <f t="shared" si="38"/>
        <v>0</v>
      </c>
      <c r="Y275" s="37"/>
      <c r="Z275" s="37"/>
      <c r="AA275" s="37"/>
      <c r="AB275" s="37"/>
      <c r="AC275" s="37"/>
      <c r="AD275" s="37"/>
      <c r="AE275" s="37"/>
      <c r="AR275" s="199" t="s">
        <v>364</v>
      </c>
      <c r="AT275" s="199" t="s">
        <v>483</v>
      </c>
      <c r="AU275" s="199" t="s">
        <v>178</v>
      </c>
      <c r="AY275" s="19" t="s">
        <v>329</v>
      </c>
      <c r="BE275" s="115">
        <f t="shared" si="39"/>
        <v>0</v>
      </c>
      <c r="BF275" s="115">
        <f t="shared" si="40"/>
        <v>0</v>
      </c>
      <c r="BG275" s="115">
        <f t="shared" si="41"/>
        <v>0</v>
      </c>
      <c r="BH275" s="115">
        <f t="shared" si="42"/>
        <v>0</v>
      </c>
      <c r="BI275" s="115">
        <f t="shared" si="43"/>
        <v>0</v>
      </c>
      <c r="BJ275" s="19" t="s">
        <v>96</v>
      </c>
      <c r="BK275" s="200">
        <f t="shared" si="44"/>
        <v>0</v>
      </c>
      <c r="BL275" s="19" t="s">
        <v>335</v>
      </c>
      <c r="BM275" s="199" t="s">
        <v>948</v>
      </c>
    </row>
    <row r="276" spans="1:65" s="2" customFormat="1" ht="16.5" customHeight="1">
      <c r="A276" s="37"/>
      <c r="B276" s="153"/>
      <c r="C276" s="233" t="s">
        <v>689</v>
      </c>
      <c r="D276" s="233" t="s">
        <v>483</v>
      </c>
      <c r="E276" s="234" t="s">
        <v>8687</v>
      </c>
      <c r="F276" s="235" t="s">
        <v>8688</v>
      </c>
      <c r="G276" s="236" t="s">
        <v>646</v>
      </c>
      <c r="H276" s="237">
        <v>18</v>
      </c>
      <c r="I276" s="238"/>
      <c r="J276" s="239"/>
      <c r="K276" s="237">
        <f t="shared" si="32"/>
        <v>0</v>
      </c>
      <c r="L276" s="239"/>
      <c r="M276" s="240"/>
      <c r="N276" s="241" t="s">
        <v>1</v>
      </c>
      <c r="O276" s="195" t="s">
        <v>47</v>
      </c>
      <c r="P276" s="196">
        <f t="shared" si="33"/>
        <v>0</v>
      </c>
      <c r="Q276" s="196">
        <f t="shared" si="34"/>
        <v>0</v>
      </c>
      <c r="R276" s="196">
        <f t="shared" si="35"/>
        <v>0</v>
      </c>
      <c r="S276" s="66"/>
      <c r="T276" s="197">
        <f t="shared" si="36"/>
        <v>0</v>
      </c>
      <c r="U276" s="197">
        <v>0</v>
      </c>
      <c r="V276" s="197">
        <f t="shared" si="37"/>
        <v>0</v>
      </c>
      <c r="W276" s="197">
        <v>0</v>
      </c>
      <c r="X276" s="198">
        <f t="shared" si="38"/>
        <v>0</v>
      </c>
      <c r="Y276" s="37"/>
      <c r="Z276" s="37"/>
      <c r="AA276" s="37"/>
      <c r="AB276" s="37"/>
      <c r="AC276" s="37"/>
      <c r="AD276" s="37"/>
      <c r="AE276" s="37"/>
      <c r="AR276" s="199" t="s">
        <v>364</v>
      </c>
      <c r="AT276" s="199" t="s">
        <v>483</v>
      </c>
      <c r="AU276" s="199" t="s">
        <v>178</v>
      </c>
      <c r="AY276" s="19" t="s">
        <v>329</v>
      </c>
      <c r="BE276" s="115">
        <f t="shared" si="39"/>
        <v>0</v>
      </c>
      <c r="BF276" s="115">
        <f t="shared" si="40"/>
        <v>0</v>
      </c>
      <c r="BG276" s="115">
        <f t="shared" si="41"/>
        <v>0</v>
      </c>
      <c r="BH276" s="115">
        <f t="shared" si="42"/>
        <v>0</v>
      </c>
      <c r="BI276" s="115">
        <f t="shared" si="43"/>
        <v>0</v>
      </c>
      <c r="BJ276" s="19" t="s">
        <v>96</v>
      </c>
      <c r="BK276" s="200">
        <f t="shared" si="44"/>
        <v>0</v>
      </c>
      <c r="BL276" s="19" t="s">
        <v>335</v>
      </c>
      <c r="BM276" s="199" t="s">
        <v>974</v>
      </c>
    </row>
    <row r="277" spans="1:65" s="2" customFormat="1" ht="16.5" customHeight="1">
      <c r="A277" s="37"/>
      <c r="B277" s="153"/>
      <c r="C277" s="233" t="s">
        <v>695</v>
      </c>
      <c r="D277" s="233" t="s">
        <v>483</v>
      </c>
      <c r="E277" s="234" t="s">
        <v>8689</v>
      </c>
      <c r="F277" s="235" t="s">
        <v>8690</v>
      </c>
      <c r="G277" s="236" t="s">
        <v>646</v>
      </c>
      <c r="H277" s="237">
        <v>20</v>
      </c>
      <c r="I277" s="238"/>
      <c r="J277" s="239"/>
      <c r="K277" s="237">
        <f t="shared" si="32"/>
        <v>0</v>
      </c>
      <c r="L277" s="239"/>
      <c r="M277" s="240"/>
      <c r="N277" s="241" t="s">
        <v>1</v>
      </c>
      <c r="O277" s="195" t="s">
        <v>47</v>
      </c>
      <c r="P277" s="196">
        <f t="shared" si="33"/>
        <v>0</v>
      </c>
      <c r="Q277" s="196">
        <f t="shared" si="34"/>
        <v>0</v>
      </c>
      <c r="R277" s="196">
        <f t="shared" si="35"/>
        <v>0</v>
      </c>
      <c r="S277" s="66"/>
      <c r="T277" s="197">
        <f t="shared" si="36"/>
        <v>0</v>
      </c>
      <c r="U277" s="197">
        <v>0</v>
      </c>
      <c r="V277" s="197">
        <f t="shared" si="37"/>
        <v>0</v>
      </c>
      <c r="W277" s="197">
        <v>0</v>
      </c>
      <c r="X277" s="198">
        <f t="shared" si="38"/>
        <v>0</v>
      </c>
      <c r="Y277" s="37"/>
      <c r="Z277" s="37"/>
      <c r="AA277" s="37"/>
      <c r="AB277" s="37"/>
      <c r="AC277" s="37"/>
      <c r="AD277" s="37"/>
      <c r="AE277" s="37"/>
      <c r="AR277" s="199" t="s">
        <v>364</v>
      </c>
      <c r="AT277" s="199" t="s">
        <v>483</v>
      </c>
      <c r="AU277" s="199" t="s">
        <v>178</v>
      </c>
      <c r="AY277" s="19" t="s">
        <v>329</v>
      </c>
      <c r="BE277" s="115">
        <f t="shared" si="39"/>
        <v>0</v>
      </c>
      <c r="BF277" s="115">
        <f t="shared" si="40"/>
        <v>0</v>
      </c>
      <c r="BG277" s="115">
        <f t="shared" si="41"/>
        <v>0</v>
      </c>
      <c r="BH277" s="115">
        <f t="shared" si="42"/>
        <v>0</v>
      </c>
      <c r="BI277" s="115">
        <f t="shared" si="43"/>
        <v>0</v>
      </c>
      <c r="BJ277" s="19" t="s">
        <v>96</v>
      </c>
      <c r="BK277" s="200">
        <f t="shared" si="44"/>
        <v>0</v>
      </c>
      <c r="BL277" s="19" t="s">
        <v>335</v>
      </c>
      <c r="BM277" s="199" t="s">
        <v>986</v>
      </c>
    </row>
    <row r="278" spans="1:65" s="2" customFormat="1" ht="16.5" customHeight="1">
      <c r="A278" s="37"/>
      <c r="B278" s="153"/>
      <c r="C278" s="233" t="s">
        <v>701</v>
      </c>
      <c r="D278" s="233" t="s">
        <v>483</v>
      </c>
      <c r="E278" s="234" t="s">
        <v>8691</v>
      </c>
      <c r="F278" s="235" t="s">
        <v>8692</v>
      </c>
      <c r="G278" s="236" t="s">
        <v>646</v>
      </c>
      <c r="H278" s="237">
        <v>16</v>
      </c>
      <c r="I278" s="238"/>
      <c r="J278" s="239"/>
      <c r="K278" s="237">
        <f t="shared" si="32"/>
        <v>0</v>
      </c>
      <c r="L278" s="239"/>
      <c r="M278" s="240"/>
      <c r="N278" s="241" t="s">
        <v>1</v>
      </c>
      <c r="O278" s="195" t="s">
        <v>47</v>
      </c>
      <c r="P278" s="196">
        <f t="shared" si="33"/>
        <v>0</v>
      </c>
      <c r="Q278" s="196">
        <f t="shared" si="34"/>
        <v>0</v>
      </c>
      <c r="R278" s="196">
        <f t="shared" si="35"/>
        <v>0</v>
      </c>
      <c r="S278" s="66"/>
      <c r="T278" s="197">
        <f t="shared" si="36"/>
        <v>0</v>
      </c>
      <c r="U278" s="197">
        <v>0</v>
      </c>
      <c r="V278" s="197">
        <f t="shared" si="37"/>
        <v>0</v>
      </c>
      <c r="W278" s="197">
        <v>0</v>
      </c>
      <c r="X278" s="198">
        <f t="shared" si="38"/>
        <v>0</v>
      </c>
      <c r="Y278" s="37"/>
      <c r="Z278" s="37"/>
      <c r="AA278" s="37"/>
      <c r="AB278" s="37"/>
      <c r="AC278" s="37"/>
      <c r="AD278" s="37"/>
      <c r="AE278" s="37"/>
      <c r="AR278" s="199" t="s">
        <v>364</v>
      </c>
      <c r="AT278" s="199" t="s">
        <v>483</v>
      </c>
      <c r="AU278" s="199" t="s">
        <v>178</v>
      </c>
      <c r="AY278" s="19" t="s">
        <v>329</v>
      </c>
      <c r="BE278" s="115">
        <f t="shared" si="39"/>
        <v>0</v>
      </c>
      <c r="BF278" s="115">
        <f t="shared" si="40"/>
        <v>0</v>
      </c>
      <c r="BG278" s="115">
        <f t="shared" si="41"/>
        <v>0</v>
      </c>
      <c r="BH278" s="115">
        <f t="shared" si="42"/>
        <v>0</v>
      </c>
      <c r="BI278" s="115">
        <f t="shared" si="43"/>
        <v>0</v>
      </c>
      <c r="BJ278" s="19" t="s">
        <v>96</v>
      </c>
      <c r="BK278" s="200">
        <f t="shared" si="44"/>
        <v>0</v>
      </c>
      <c r="BL278" s="19" t="s">
        <v>335</v>
      </c>
      <c r="BM278" s="199" t="s">
        <v>1000</v>
      </c>
    </row>
    <row r="279" spans="1:65" s="2" customFormat="1" ht="16.5" customHeight="1">
      <c r="A279" s="37"/>
      <c r="B279" s="153"/>
      <c r="C279" s="233" t="s">
        <v>704</v>
      </c>
      <c r="D279" s="233" t="s">
        <v>483</v>
      </c>
      <c r="E279" s="234" t="s">
        <v>8693</v>
      </c>
      <c r="F279" s="235" t="s">
        <v>8531</v>
      </c>
      <c r="G279" s="236" t="s">
        <v>646</v>
      </c>
      <c r="H279" s="237">
        <v>24</v>
      </c>
      <c r="I279" s="238"/>
      <c r="J279" s="239"/>
      <c r="K279" s="237">
        <f t="shared" si="32"/>
        <v>0</v>
      </c>
      <c r="L279" s="239"/>
      <c r="M279" s="240"/>
      <c r="N279" s="241" t="s">
        <v>1</v>
      </c>
      <c r="O279" s="195" t="s">
        <v>47</v>
      </c>
      <c r="P279" s="196">
        <f t="shared" si="33"/>
        <v>0</v>
      </c>
      <c r="Q279" s="196">
        <f t="shared" si="34"/>
        <v>0</v>
      </c>
      <c r="R279" s="196">
        <f t="shared" si="35"/>
        <v>0</v>
      </c>
      <c r="S279" s="66"/>
      <c r="T279" s="197">
        <f t="shared" si="36"/>
        <v>0</v>
      </c>
      <c r="U279" s="197">
        <v>0</v>
      </c>
      <c r="V279" s="197">
        <f t="shared" si="37"/>
        <v>0</v>
      </c>
      <c r="W279" s="197">
        <v>0</v>
      </c>
      <c r="X279" s="198">
        <f t="shared" si="38"/>
        <v>0</v>
      </c>
      <c r="Y279" s="37"/>
      <c r="Z279" s="37"/>
      <c r="AA279" s="37"/>
      <c r="AB279" s="37"/>
      <c r="AC279" s="37"/>
      <c r="AD279" s="37"/>
      <c r="AE279" s="37"/>
      <c r="AR279" s="199" t="s">
        <v>364</v>
      </c>
      <c r="AT279" s="199" t="s">
        <v>483</v>
      </c>
      <c r="AU279" s="199" t="s">
        <v>178</v>
      </c>
      <c r="AY279" s="19" t="s">
        <v>329</v>
      </c>
      <c r="BE279" s="115">
        <f t="shared" si="39"/>
        <v>0</v>
      </c>
      <c r="BF279" s="115">
        <f t="shared" si="40"/>
        <v>0</v>
      </c>
      <c r="BG279" s="115">
        <f t="shared" si="41"/>
        <v>0</v>
      </c>
      <c r="BH279" s="115">
        <f t="shared" si="42"/>
        <v>0</v>
      </c>
      <c r="BI279" s="115">
        <f t="shared" si="43"/>
        <v>0</v>
      </c>
      <c r="BJ279" s="19" t="s">
        <v>96</v>
      </c>
      <c r="BK279" s="200">
        <f t="shared" si="44"/>
        <v>0</v>
      </c>
      <c r="BL279" s="19" t="s">
        <v>335</v>
      </c>
      <c r="BM279" s="199" t="s">
        <v>1008</v>
      </c>
    </row>
    <row r="280" spans="1:65" s="2" customFormat="1" ht="16.5" customHeight="1">
      <c r="A280" s="37"/>
      <c r="B280" s="153"/>
      <c r="C280" s="233" t="s">
        <v>713</v>
      </c>
      <c r="D280" s="233" t="s">
        <v>483</v>
      </c>
      <c r="E280" s="234" t="s">
        <v>8694</v>
      </c>
      <c r="F280" s="235" t="s">
        <v>8533</v>
      </c>
      <c r="G280" s="236" t="s">
        <v>646</v>
      </c>
      <c r="H280" s="237">
        <v>36</v>
      </c>
      <c r="I280" s="238"/>
      <c r="J280" s="239"/>
      <c r="K280" s="237">
        <f t="shared" si="32"/>
        <v>0</v>
      </c>
      <c r="L280" s="239"/>
      <c r="M280" s="240"/>
      <c r="N280" s="241" t="s">
        <v>1</v>
      </c>
      <c r="O280" s="195" t="s">
        <v>47</v>
      </c>
      <c r="P280" s="196">
        <f t="shared" si="33"/>
        <v>0</v>
      </c>
      <c r="Q280" s="196">
        <f t="shared" si="34"/>
        <v>0</v>
      </c>
      <c r="R280" s="196">
        <f t="shared" si="35"/>
        <v>0</v>
      </c>
      <c r="S280" s="66"/>
      <c r="T280" s="197">
        <f t="shared" si="36"/>
        <v>0</v>
      </c>
      <c r="U280" s="197">
        <v>0</v>
      </c>
      <c r="V280" s="197">
        <f t="shared" si="37"/>
        <v>0</v>
      </c>
      <c r="W280" s="197">
        <v>0</v>
      </c>
      <c r="X280" s="198">
        <f t="shared" si="38"/>
        <v>0</v>
      </c>
      <c r="Y280" s="37"/>
      <c r="Z280" s="37"/>
      <c r="AA280" s="37"/>
      <c r="AB280" s="37"/>
      <c r="AC280" s="37"/>
      <c r="AD280" s="37"/>
      <c r="AE280" s="37"/>
      <c r="AR280" s="199" t="s">
        <v>364</v>
      </c>
      <c r="AT280" s="199" t="s">
        <v>483</v>
      </c>
      <c r="AU280" s="199" t="s">
        <v>178</v>
      </c>
      <c r="AY280" s="19" t="s">
        <v>329</v>
      </c>
      <c r="BE280" s="115">
        <f t="shared" si="39"/>
        <v>0</v>
      </c>
      <c r="BF280" s="115">
        <f t="shared" si="40"/>
        <v>0</v>
      </c>
      <c r="BG280" s="115">
        <f t="shared" si="41"/>
        <v>0</v>
      </c>
      <c r="BH280" s="115">
        <f t="shared" si="42"/>
        <v>0</v>
      </c>
      <c r="BI280" s="115">
        <f t="shared" si="43"/>
        <v>0</v>
      </c>
      <c r="BJ280" s="19" t="s">
        <v>96</v>
      </c>
      <c r="BK280" s="200">
        <f t="shared" si="44"/>
        <v>0</v>
      </c>
      <c r="BL280" s="19" t="s">
        <v>335</v>
      </c>
      <c r="BM280" s="199" t="s">
        <v>1018</v>
      </c>
    </row>
    <row r="281" spans="1:65" s="2" customFormat="1" ht="16.5" customHeight="1">
      <c r="A281" s="37"/>
      <c r="B281" s="153"/>
      <c r="C281" s="233" t="s">
        <v>722</v>
      </c>
      <c r="D281" s="233" t="s">
        <v>483</v>
      </c>
      <c r="E281" s="234" t="s">
        <v>8695</v>
      </c>
      <c r="F281" s="235" t="s">
        <v>8535</v>
      </c>
      <c r="G281" s="236" t="s">
        <v>646</v>
      </c>
      <c r="H281" s="237">
        <v>18</v>
      </c>
      <c r="I281" s="238"/>
      <c r="J281" s="239"/>
      <c r="K281" s="237">
        <f t="shared" si="32"/>
        <v>0</v>
      </c>
      <c r="L281" s="239"/>
      <c r="M281" s="240"/>
      <c r="N281" s="241" t="s">
        <v>1</v>
      </c>
      <c r="O281" s="195" t="s">
        <v>47</v>
      </c>
      <c r="P281" s="196">
        <f t="shared" si="33"/>
        <v>0</v>
      </c>
      <c r="Q281" s="196">
        <f t="shared" si="34"/>
        <v>0</v>
      </c>
      <c r="R281" s="196">
        <f t="shared" si="35"/>
        <v>0</v>
      </c>
      <c r="S281" s="66"/>
      <c r="T281" s="197">
        <f t="shared" si="36"/>
        <v>0</v>
      </c>
      <c r="U281" s="197">
        <v>0</v>
      </c>
      <c r="V281" s="197">
        <f t="shared" si="37"/>
        <v>0</v>
      </c>
      <c r="W281" s="197">
        <v>0</v>
      </c>
      <c r="X281" s="198">
        <f t="shared" si="38"/>
        <v>0</v>
      </c>
      <c r="Y281" s="37"/>
      <c r="Z281" s="37"/>
      <c r="AA281" s="37"/>
      <c r="AB281" s="37"/>
      <c r="AC281" s="37"/>
      <c r="AD281" s="37"/>
      <c r="AE281" s="37"/>
      <c r="AR281" s="199" t="s">
        <v>364</v>
      </c>
      <c r="AT281" s="199" t="s">
        <v>483</v>
      </c>
      <c r="AU281" s="199" t="s">
        <v>178</v>
      </c>
      <c r="AY281" s="19" t="s">
        <v>329</v>
      </c>
      <c r="BE281" s="115">
        <f t="shared" si="39"/>
        <v>0</v>
      </c>
      <c r="BF281" s="115">
        <f t="shared" si="40"/>
        <v>0</v>
      </c>
      <c r="BG281" s="115">
        <f t="shared" si="41"/>
        <v>0</v>
      </c>
      <c r="BH281" s="115">
        <f t="shared" si="42"/>
        <v>0</v>
      </c>
      <c r="BI281" s="115">
        <f t="shared" si="43"/>
        <v>0</v>
      </c>
      <c r="BJ281" s="19" t="s">
        <v>96</v>
      </c>
      <c r="BK281" s="200">
        <f t="shared" si="44"/>
        <v>0</v>
      </c>
      <c r="BL281" s="19" t="s">
        <v>335</v>
      </c>
      <c r="BM281" s="199" t="s">
        <v>1031</v>
      </c>
    </row>
    <row r="282" spans="1:65" s="2" customFormat="1" ht="16.5" customHeight="1">
      <c r="A282" s="37"/>
      <c r="B282" s="153"/>
      <c r="C282" s="233" t="s">
        <v>726</v>
      </c>
      <c r="D282" s="233" t="s">
        <v>483</v>
      </c>
      <c r="E282" s="234" t="s">
        <v>8696</v>
      </c>
      <c r="F282" s="235" t="s">
        <v>8537</v>
      </c>
      <c r="G282" s="236" t="s">
        <v>646</v>
      </c>
      <c r="H282" s="237">
        <v>6</v>
      </c>
      <c r="I282" s="238"/>
      <c r="J282" s="239"/>
      <c r="K282" s="237">
        <f t="shared" si="32"/>
        <v>0</v>
      </c>
      <c r="L282" s="239"/>
      <c r="M282" s="240"/>
      <c r="N282" s="241" t="s">
        <v>1</v>
      </c>
      <c r="O282" s="195" t="s">
        <v>47</v>
      </c>
      <c r="P282" s="196">
        <f t="shared" si="33"/>
        <v>0</v>
      </c>
      <c r="Q282" s="196">
        <f t="shared" si="34"/>
        <v>0</v>
      </c>
      <c r="R282" s="196">
        <f t="shared" si="35"/>
        <v>0</v>
      </c>
      <c r="S282" s="66"/>
      <c r="T282" s="197">
        <f t="shared" si="36"/>
        <v>0</v>
      </c>
      <c r="U282" s="197">
        <v>0</v>
      </c>
      <c r="V282" s="197">
        <f t="shared" si="37"/>
        <v>0</v>
      </c>
      <c r="W282" s="197">
        <v>0</v>
      </c>
      <c r="X282" s="198">
        <f t="shared" si="38"/>
        <v>0</v>
      </c>
      <c r="Y282" s="37"/>
      <c r="Z282" s="37"/>
      <c r="AA282" s="37"/>
      <c r="AB282" s="37"/>
      <c r="AC282" s="37"/>
      <c r="AD282" s="37"/>
      <c r="AE282" s="37"/>
      <c r="AR282" s="199" t="s">
        <v>364</v>
      </c>
      <c r="AT282" s="199" t="s">
        <v>483</v>
      </c>
      <c r="AU282" s="199" t="s">
        <v>178</v>
      </c>
      <c r="AY282" s="19" t="s">
        <v>329</v>
      </c>
      <c r="BE282" s="115">
        <f t="shared" si="39"/>
        <v>0</v>
      </c>
      <c r="BF282" s="115">
        <f t="shared" si="40"/>
        <v>0</v>
      </c>
      <c r="BG282" s="115">
        <f t="shared" si="41"/>
        <v>0</v>
      </c>
      <c r="BH282" s="115">
        <f t="shared" si="42"/>
        <v>0</v>
      </c>
      <c r="BI282" s="115">
        <f t="shared" si="43"/>
        <v>0</v>
      </c>
      <c r="BJ282" s="19" t="s">
        <v>96</v>
      </c>
      <c r="BK282" s="200">
        <f t="shared" si="44"/>
        <v>0</v>
      </c>
      <c r="BL282" s="19" t="s">
        <v>335</v>
      </c>
      <c r="BM282" s="199" t="s">
        <v>1041</v>
      </c>
    </row>
    <row r="283" spans="1:65" s="2" customFormat="1" ht="16.5" customHeight="1">
      <c r="A283" s="37"/>
      <c r="B283" s="153"/>
      <c r="C283" s="233" t="s">
        <v>731</v>
      </c>
      <c r="D283" s="233" t="s">
        <v>483</v>
      </c>
      <c r="E283" s="234" t="s">
        <v>8697</v>
      </c>
      <c r="F283" s="235" t="s">
        <v>8551</v>
      </c>
      <c r="G283" s="236" t="s">
        <v>646</v>
      </c>
      <c r="H283" s="237">
        <v>4</v>
      </c>
      <c r="I283" s="238"/>
      <c r="J283" s="239"/>
      <c r="K283" s="237">
        <f t="shared" si="32"/>
        <v>0</v>
      </c>
      <c r="L283" s="239"/>
      <c r="M283" s="240"/>
      <c r="N283" s="241" t="s">
        <v>1</v>
      </c>
      <c r="O283" s="195" t="s">
        <v>47</v>
      </c>
      <c r="P283" s="196">
        <f t="shared" si="33"/>
        <v>0</v>
      </c>
      <c r="Q283" s="196">
        <f t="shared" si="34"/>
        <v>0</v>
      </c>
      <c r="R283" s="196">
        <f t="shared" si="35"/>
        <v>0</v>
      </c>
      <c r="S283" s="66"/>
      <c r="T283" s="197">
        <f t="shared" si="36"/>
        <v>0</v>
      </c>
      <c r="U283" s="197">
        <v>0</v>
      </c>
      <c r="V283" s="197">
        <f t="shared" si="37"/>
        <v>0</v>
      </c>
      <c r="W283" s="197">
        <v>0</v>
      </c>
      <c r="X283" s="198">
        <f t="shared" si="38"/>
        <v>0</v>
      </c>
      <c r="Y283" s="37"/>
      <c r="Z283" s="37"/>
      <c r="AA283" s="37"/>
      <c r="AB283" s="37"/>
      <c r="AC283" s="37"/>
      <c r="AD283" s="37"/>
      <c r="AE283" s="37"/>
      <c r="AR283" s="199" t="s">
        <v>364</v>
      </c>
      <c r="AT283" s="199" t="s">
        <v>483</v>
      </c>
      <c r="AU283" s="199" t="s">
        <v>178</v>
      </c>
      <c r="AY283" s="19" t="s">
        <v>329</v>
      </c>
      <c r="BE283" s="115">
        <f t="shared" si="39"/>
        <v>0</v>
      </c>
      <c r="BF283" s="115">
        <f t="shared" si="40"/>
        <v>0</v>
      </c>
      <c r="BG283" s="115">
        <f t="shared" si="41"/>
        <v>0</v>
      </c>
      <c r="BH283" s="115">
        <f t="shared" si="42"/>
        <v>0</v>
      </c>
      <c r="BI283" s="115">
        <f t="shared" si="43"/>
        <v>0</v>
      </c>
      <c r="BJ283" s="19" t="s">
        <v>96</v>
      </c>
      <c r="BK283" s="200">
        <f t="shared" si="44"/>
        <v>0</v>
      </c>
      <c r="BL283" s="19" t="s">
        <v>335</v>
      </c>
      <c r="BM283" s="199" t="s">
        <v>1092</v>
      </c>
    </row>
    <row r="284" spans="1:65" s="2" customFormat="1" ht="16.5" customHeight="1">
      <c r="A284" s="37"/>
      <c r="B284" s="153"/>
      <c r="C284" s="233" t="s">
        <v>743</v>
      </c>
      <c r="D284" s="233" t="s">
        <v>483</v>
      </c>
      <c r="E284" s="234" t="s">
        <v>8698</v>
      </c>
      <c r="F284" s="235" t="s">
        <v>8699</v>
      </c>
      <c r="G284" s="236" t="s">
        <v>646</v>
      </c>
      <c r="H284" s="237">
        <v>6</v>
      </c>
      <c r="I284" s="238"/>
      <c r="J284" s="239"/>
      <c r="K284" s="237">
        <f t="shared" si="32"/>
        <v>0</v>
      </c>
      <c r="L284" s="239"/>
      <c r="M284" s="240"/>
      <c r="N284" s="241" t="s">
        <v>1</v>
      </c>
      <c r="O284" s="195" t="s">
        <v>47</v>
      </c>
      <c r="P284" s="196">
        <f t="shared" si="33"/>
        <v>0</v>
      </c>
      <c r="Q284" s="196">
        <f t="shared" si="34"/>
        <v>0</v>
      </c>
      <c r="R284" s="196">
        <f t="shared" si="35"/>
        <v>0</v>
      </c>
      <c r="S284" s="66"/>
      <c r="T284" s="197">
        <f t="shared" si="36"/>
        <v>0</v>
      </c>
      <c r="U284" s="197">
        <v>0</v>
      </c>
      <c r="V284" s="197">
        <f t="shared" si="37"/>
        <v>0</v>
      </c>
      <c r="W284" s="197">
        <v>0</v>
      </c>
      <c r="X284" s="198">
        <f t="shared" si="38"/>
        <v>0</v>
      </c>
      <c r="Y284" s="37"/>
      <c r="Z284" s="37"/>
      <c r="AA284" s="37"/>
      <c r="AB284" s="37"/>
      <c r="AC284" s="37"/>
      <c r="AD284" s="37"/>
      <c r="AE284" s="37"/>
      <c r="AR284" s="199" t="s">
        <v>364</v>
      </c>
      <c r="AT284" s="199" t="s">
        <v>483</v>
      </c>
      <c r="AU284" s="199" t="s">
        <v>178</v>
      </c>
      <c r="AY284" s="19" t="s">
        <v>329</v>
      </c>
      <c r="BE284" s="115">
        <f t="shared" si="39"/>
        <v>0</v>
      </c>
      <c r="BF284" s="115">
        <f t="shared" si="40"/>
        <v>0</v>
      </c>
      <c r="BG284" s="115">
        <f t="shared" si="41"/>
        <v>0</v>
      </c>
      <c r="BH284" s="115">
        <f t="shared" si="42"/>
        <v>0</v>
      </c>
      <c r="BI284" s="115">
        <f t="shared" si="43"/>
        <v>0</v>
      </c>
      <c r="BJ284" s="19" t="s">
        <v>96</v>
      </c>
      <c r="BK284" s="200">
        <f t="shared" si="44"/>
        <v>0</v>
      </c>
      <c r="BL284" s="19" t="s">
        <v>335</v>
      </c>
      <c r="BM284" s="199" t="s">
        <v>1100</v>
      </c>
    </row>
    <row r="285" spans="1:65" s="2" customFormat="1" ht="16.5" customHeight="1">
      <c r="A285" s="37"/>
      <c r="B285" s="153"/>
      <c r="C285" s="233" t="s">
        <v>751</v>
      </c>
      <c r="D285" s="233" t="s">
        <v>483</v>
      </c>
      <c r="E285" s="234" t="s">
        <v>8700</v>
      </c>
      <c r="F285" s="235" t="s">
        <v>8701</v>
      </c>
      <c r="G285" s="236" t="s">
        <v>646</v>
      </c>
      <c r="H285" s="237">
        <v>4</v>
      </c>
      <c r="I285" s="238"/>
      <c r="J285" s="239"/>
      <c r="K285" s="237">
        <f t="shared" si="32"/>
        <v>0</v>
      </c>
      <c r="L285" s="239"/>
      <c r="M285" s="240"/>
      <c r="N285" s="241" t="s">
        <v>1</v>
      </c>
      <c r="O285" s="195" t="s">
        <v>47</v>
      </c>
      <c r="P285" s="196">
        <f t="shared" si="33"/>
        <v>0</v>
      </c>
      <c r="Q285" s="196">
        <f t="shared" si="34"/>
        <v>0</v>
      </c>
      <c r="R285" s="196">
        <f t="shared" si="35"/>
        <v>0</v>
      </c>
      <c r="S285" s="66"/>
      <c r="T285" s="197">
        <f t="shared" si="36"/>
        <v>0</v>
      </c>
      <c r="U285" s="197">
        <v>0</v>
      </c>
      <c r="V285" s="197">
        <f t="shared" si="37"/>
        <v>0</v>
      </c>
      <c r="W285" s="197">
        <v>0</v>
      </c>
      <c r="X285" s="198">
        <f t="shared" si="38"/>
        <v>0</v>
      </c>
      <c r="Y285" s="37"/>
      <c r="Z285" s="37"/>
      <c r="AA285" s="37"/>
      <c r="AB285" s="37"/>
      <c r="AC285" s="37"/>
      <c r="AD285" s="37"/>
      <c r="AE285" s="37"/>
      <c r="AR285" s="199" t="s">
        <v>364</v>
      </c>
      <c r="AT285" s="199" t="s">
        <v>483</v>
      </c>
      <c r="AU285" s="199" t="s">
        <v>178</v>
      </c>
      <c r="AY285" s="19" t="s">
        <v>329</v>
      </c>
      <c r="BE285" s="115">
        <f t="shared" si="39"/>
        <v>0</v>
      </c>
      <c r="BF285" s="115">
        <f t="shared" si="40"/>
        <v>0</v>
      </c>
      <c r="BG285" s="115">
        <f t="shared" si="41"/>
        <v>0</v>
      </c>
      <c r="BH285" s="115">
        <f t="shared" si="42"/>
        <v>0</v>
      </c>
      <c r="BI285" s="115">
        <f t="shared" si="43"/>
        <v>0</v>
      </c>
      <c r="BJ285" s="19" t="s">
        <v>96</v>
      </c>
      <c r="BK285" s="200">
        <f t="shared" si="44"/>
        <v>0</v>
      </c>
      <c r="BL285" s="19" t="s">
        <v>335</v>
      </c>
      <c r="BM285" s="199" t="s">
        <v>1110</v>
      </c>
    </row>
    <row r="286" spans="1:65" s="2" customFormat="1" ht="16.5" customHeight="1">
      <c r="A286" s="37"/>
      <c r="B286" s="153"/>
      <c r="C286" s="233" t="s">
        <v>755</v>
      </c>
      <c r="D286" s="233" t="s">
        <v>483</v>
      </c>
      <c r="E286" s="234" t="s">
        <v>8702</v>
      </c>
      <c r="F286" s="235" t="s">
        <v>8553</v>
      </c>
      <c r="G286" s="236" t="s">
        <v>646</v>
      </c>
      <c r="H286" s="237">
        <v>10</v>
      </c>
      <c r="I286" s="238"/>
      <c r="J286" s="239"/>
      <c r="K286" s="237">
        <f t="shared" si="32"/>
        <v>0</v>
      </c>
      <c r="L286" s="239"/>
      <c r="M286" s="240"/>
      <c r="N286" s="241" t="s">
        <v>1</v>
      </c>
      <c r="O286" s="195" t="s">
        <v>47</v>
      </c>
      <c r="P286" s="196">
        <f t="shared" si="33"/>
        <v>0</v>
      </c>
      <c r="Q286" s="196">
        <f t="shared" si="34"/>
        <v>0</v>
      </c>
      <c r="R286" s="196">
        <f t="shared" si="35"/>
        <v>0</v>
      </c>
      <c r="S286" s="66"/>
      <c r="T286" s="197">
        <f t="shared" si="36"/>
        <v>0</v>
      </c>
      <c r="U286" s="197">
        <v>0</v>
      </c>
      <c r="V286" s="197">
        <f t="shared" si="37"/>
        <v>0</v>
      </c>
      <c r="W286" s="197">
        <v>0</v>
      </c>
      <c r="X286" s="198">
        <f t="shared" si="38"/>
        <v>0</v>
      </c>
      <c r="Y286" s="37"/>
      <c r="Z286" s="37"/>
      <c r="AA286" s="37"/>
      <c r="AB286" s="37"/>
      <c r="AC286" s="37"/>
      <c r="AD286" s="37"/>
      <c r="AE286" s="37"/>
      <c r="AR286" s="199" t="s">
        <v>364</v>
      </c>
      <c r="AT286" s="199" t="s">
        <v>483</v>
      </c>
      <c r="AU286" s="199" t="s">
        <v>178</v>
      </c>
      <c r="AY286" s="19" t="s">
        <v>329</v>
      </c>
      <c r="BE286" s="115">
        <f t="shared" si="39"/>
        <v>0</v>
      </c>
      <c r="BF286" s="115">
        <f t="shared" si="40"/>
        <v>0</v>
      </c>
      <c r="BG286" s="115">
        <f t="shared" si="41"/>
        <v>0</v>
      </c>
      <c r="BH286" s="115">
        <f t="shared" si="42"/>
        <v>0</v>
      </c>
      <c r="BI286" s="115">
        <f t="shared" si="43"/>
        <v>0</v>
      </c>
      <c r="BJ286" s="19" t="s">
        <v>96</v>
      </c>
      <c r="BK286" s="200">
        <f t="shared" si="44"/>
        <v>0</v>
      </c>
      <c r="BL286" s="19" t="s">
        <v>335</v>
      </c>
      <c r="BM286" s="199" t="s">
        <v>1121</v>
      </c>
    </row>
    <row r="287" spans="1:65" s="2" customFormat="1" ht="16.5" customHeight="1">
      <c r="A287" s="37"/>
      <c r="B287" s="153"/>
      <c r="C287" s="233" t="s">
        <v>761</v>
      </c>
      <c r="D287" s="233" t="s">
        <v>483</v>
      </c>
      <c r="E287" s="234" t="s">
        <v>8703</v>
      </c>
      <c r="F287" s="235" t="s">
        <v>8704</v>
      </c>
      <c r="G287" s="236" t="s">
        <v>646</v>
      </c>
      <c r="H287" s="237">
        <v>1</v>
      </c>
      <c r="I287" s="238"/>
      <c r="J287" s="239"/>
      <c r="K287" s="237">
        <f t="shared" si="32"/>
        <v>0</v>
      </c>
      <c r="L287" s="239"/>
      <c r="M287" s="240"/>
      <c r="N287" s="241" t="s">
        <v>1</v>
      </c>
      <c r="O287" s="195" t="s">
        <v>47</v>
      </c>
      <c r="P287" s="196">
        <f t="shared" si="33"/>
        <v>0</v>
      </c>
      <c r="Q287" s="196">
        <f t="shared" si="34"/>
        <v>0</v>
      </c>
      <c r="R287" s="196">
        <f t="shared" si="35"/>
        <v>0</v>
      </c>
      <c r="S287" s="66"/>
      <c r="T287" s="197">
        <f t="shared" si="36"/>
        <v>0</v>
      </c>
      <c r="U287" s="197">
        <v>0</v>
      </c>
      <c r="V287" s="197">
        <f t="shared" si="37"/>
        <v>0</v>
      </c>
      <c r="W287" s="197">
        <v>0</v>
      </c>
      <c r="X287" s="198">
        <f t="shared" si="38"/>
        <v>0</v>
      </c>
      <c r="Y287" s="37"/>
      <c r="Z287" s="37"/>
      <c r="AA287" s="37"/>
      <c r="AB287" s="37"/>
      <c r="AC287" s="37"/>
      <c r="AD287" s="37"/>
      <c r="AE287" s="37"/>
      <c r="AR287" s="199" t="s">
        <v>364</v>
      </c>
      <c r="AT287" s="199" t="s">
        <v>483</v>
      </c>
      <c r="AU287" s="199" t="s">
        <v>178</v>
      </c>
      <c r="AY287" s="19" t="s">
        <v>329</v>
      </c>
      <c r="BE287" s="115">
        <f t="shared" si="39"/>
        <v>0</v>
      </c>
      <c r="BF287" s="115">
        <f t="shared" si="40"/>
        <v>0</v>
      </c>
      <c r="BG287" s="115">
        <f t="shared" si="41"/>
        <v>0</v>
      </c>
      <c r="BH287" s="115">
        <f t="shared" si="42"/>
        <v>0</v>
      </c>
      <c r="BI287" s="115">
        <f t="shared" si="43"/>
        <v>0</v>
      </c>
      <c r="BJ287" s="19" t="s">
        <v>96</v>
      </c>
      <c r="BK287" s="200">
        <f t="shared" si="44"/>
        <v>0</v>
      </c>
      <c r="BL287" s="19" t="s">
        <v>335</v>
      </c>
      <c r="BM287" s="199" t="s">
        <v>1132</v>
      </c>
    </row>
    <row r="288" spans="1:65" s="2" customFormat="1" ht="16.5" customHeight="1">
      <c r="A288" s="37"/>
      <c r="B288" s="153"/>
      <c r="C288" s="233" t="s">
        <v>769</v>
      </c>
      <c r="D288" s="233" t="s">
        <v>483</v>
      </c>
      <c r="E288" s="234" t="s">
        <v>8705</v>
      </c>
      <c r="F288" s="235" t="s">
        <v>8706</v>
      </c>
      <c r="G288" s="236" t="s">
        <v>646</v>
      </c>
      <c r="H288" s="237">
        <v>2</v>
      </c>
      <c r="I288" s="238"/>
      <c r="J288" s="239"/>
      <c r="K288" s="237">
        <f t="shared" si="32"/>
        <v>0</v>
      </c>
      <c r="L288" s="239"/>
      <c r="M288" s="240"/>
      <c r="N288" s="241" t="s">
        <v>1</v>
      </c>
      <c r="O288" s="195" t="s">
        <v>47</v>
      </c>
      <c r="P288" s="196">
        <f t="shared" si="33"/>
        <v>0</v>
      </c>
      <c r="Q288" s="196">
        <f t="shared" si="34"/>
        <v>0</v>
      </c>
      <c r="R288" s="196">
        <f t="shared" si="35"/>
        <v>0</v>
      </c>
      <c r="S288" s="66"/>
      <c r="T288" s="197">
        <f t="shared" si="36"/>
        <v>0</v>
      </c>
      <c r="U288" s="197">
        <v>0</v>
      </c>
      <c r="V288" s="197">
        <f t="shared" si="37"/>
        <v>0</v>
      </c>
      <c r="W288" s="197">
        <v>0</v>
      </c>
      <c r="X288" s="198">
        <f t="shared" si="38"/>
        <v>0</v>
      </c>
      <c r="Y288" s="37"/>
      <c r="Z288" s="37"/>
      <c r="AA288" s="37"/>
      <c r="AB288" s="37"/>
      <c r="AC288" s="37"/>
      <c r="AD288" s="37"/>
      <c r="AE288" s="37"/>
      <c r="AR288" s="199" t="s">
        <v>364</v>
      </c>
      <c r="AT288" s="199" t="s">
        <v>483</v>
      </c>
      <c r="AU288" s="199" t="s">
        <v>178</v>
      </c>
      <c r="AY288" s="19" t="s">
        <v>329</v>
      </c>
      <c r="BE288" s="115">
        <f t="shared" si="39"/>
        <v>0</v>
      </c>
      <c r="BF288" s="115">
        <f t="shared" si="40"/>
        <v>0</v>
      </c>
      <c r="BG288" s="115">
        <f t="shared" si="41"/>
        <v>0</v>
      </c>
      <c r="BH288" s="115">
        <f t="shared" si="42"/>
        <v>0</v>
      </c>
      <c r="BI288" s="115">
        <f t="shared" si="43"/>
        <v>0</v>
      </c>
      <c r="BJ288" s="19" t="s">
        <v>96</v>
      </c>
      <c r="BK288" s="200">
        <f t="shared" si="44"/>
        <v>0</v>
      </c>
      <c r="BL288" s="19" t="s">
        <v>335</v>
      </c>
      <c r="BM288" s="199" t="s">
        <v>1141</v>
      </c>
    </row>
    <row r="289" spans="1:65" s="2" customFormat="1" ht="16.5" customHeight="1">
      <c r="A289" s="37"/>
      <c r="B289" s="153"/>
      <c r="C289" s="233" t="s">
        <v>775</v>
      </c>
      <c r="D289" s="233" t="s">
        <v>483</v>
      </c>
      <c r="E289" s="234" t="s">
        <v>8707</v>
      </c>
      <c r="F289" s="235" t="s">
        <v>8557</v>
      </c>
      <c r="G289" s="236" t="s">
        <v>646</v>
      </c>
      <c r="H289" s="237">
        <v>2</v>
      </c>
      <c r="I289" s="238"/>
      <c r="J289" s="239"/>
      <c r="K289" s="237">
        <f t="shared" si="32"/>
        <v>0</v>
      </c>
      <c r="L289" s="239"/>
      <c r="M289" s="240"/>
      <c r="N289" s="241" t="s">
        <v>1</v>
      </c>
      <c r="O289" s="195" t="s">
        <v>47</v>
      </c>
      <c r="P289" s="196">
        <f t="shared" si="33"/>
        <v>0</v>
      </c>
      <c r="Q289" s="196">
        <f t="shared" si="34"/>
        <v>0</v>
      </c>
      <c r="R289" s="196">
        <f t="shared" si="35"/>
        <v>0</v>
      </c>
      <c r="S289" s="66"/>
      <c r="T289" s="197">
        <f t="shared" si="36"/>
        <v>0</v>
      </c>
      <c r="U289" s="197">
        <v>0</v>
      </c>
      <c r="V289" s="197">
        <f t="shared" si="37"/>
        <v>0</v>
      </c>
      <c r="W289" s="197">
        <v>0</v>
      </c>
      <c r="X289" s="198">
        <f t="shared" si="38"/>
        <v>0</v>
      </c>
      <c r="Y289" s="37"/>
      <c r="Z289" s="37"/>
      <c r="AA289" s="37"/>
      <c r="AB289" s="37"/>
      <c r="AC289" s="37"/>
      <c r="AD289" s="37"/>
      <c r="AE289" s="37"/>
      <c r="AR289" s="199" t="s">
        <v>364</v>
      </c>
      <c r="AT289" s="199" t="s">
        <v>483</v>
      </c>
      <c r="AU289" s="199" t="s">
        <v>178</v>
      </c>
      <c r="AY289" s="19" t="s">
        <v>329</v>
      </c>
      <c r="BE289" s="115">
        <f t="shared" si="39"/>
        <v>0</v>
      </c>
      <c r="BF289" s="115">
        <f t="shared" si="40"/>
        <v>0</v>
      </c>
      <c r="BG289" s="115">
        <f t="shared" si="41"/>
        <v>0</v>
      </c>
      <c r="BH289" s="115">
        <f t="shared" si="42"/>
        <v>0</v>
      </c>
      <c r="BI289" s="115">
        <f t="shared" si="43"/>
        <v>0</v>
      </c>
      <c r="BJ289" s="19" t="s">
        <v>96</v>
      </c>
      <c r="BK289" s="200">
        <f t="shared" si="44"/>
        <v>0</v>
      </c>
      <c r="BL289" s="19" t="s">
        <v>335</v>
      </c>
      <c r="BM289" s="199" t="s">
        <v>1152</v>
      </c>
    </row>
    <row r="290" spans="1:65" s="2" customFormat="1" ht="33" customHeight="1">
      <c r="A290" s="37"/>
      <c r="B290" s="153"/>
      <c r="C290" s="233" t="s">
        <v>790</v>
      </c>
      <c r="D290" s="233" t="s">
        <v>483</v>
      </c>
      <c r="E290" s="234" t="s">
        <v>8708</v>
      </c>
      <c r="F290" s="235" t="s">
        <v>8559</v>
      </c>
      <c r="G290" s="236" t="s">
        <v>646</v>
      </c>
      <c r="H290" s="237">
        <v>3</v>
      </c>
      <c r="I290" s="238"/>
      <c r="J290" s="239"/>
      <c r="K290" s="237">
        <f t="shared" si="32"/>
        <v>0</v>
      </c>
      <c r="L290" s="239"/>
      <c r="M290" s="240"/>
      <c r="N290" s="241" t="s">
        <v>1</v>
      </c>
      <c r="O290" s="195" t="s">
        <v>47</v>
      </c>
      <c r="P290" s="196">
        <f t="shared" si="33"/>
        <v>0</v>
      </c>
      <c r="Q290" s="196">
        <f t="shared" si="34"/>
        <v>0</v>
      </c>
      <c r="R290" s="196">
        <f t="shared" si="35"/>
        <v>0</v>
      </c>
      <c r="S290" s="66"/>
      <c r="T290" s="197">
        <f t="shared" si="36"/>
        <v>0</v>
      </c>
      <c r="U290" s="197">
        <v>0</v>
      </c>
      <c r="V290" s="197">
        <f t="shared" si="37"/>
        <v>0</v>
      </c>
      <c r="W290" s="197">
        <v>0</v>
      </c>
      <c r="X290" s="198">
        <f t="shared" si="38"/>
        <v>0</v>
      </c>
      <c r="Y290" s="37"/>
      <c r="Z290" s="37"/>
      <c r="AA290" s="37"/>
      <c r="AB290" s="37"/>
      <c r="AC290" s="37"/>
      <c r="AD290" s="37"/>
      <c r="AE290" s="37"/>
      <c r="AR290" s="199" t="s">
        <v>364</v>
      </c>
      <c r="AT290" s="199" t="s">
        <v>483</v>
      </c>
      <c r="AU290" s="199" t="s">
        <v>178</v>
      </c>
      <c r="AY290" s="19" t="s">
        <v>329</v>
      </c>
      <c r="BE290" s="115">
        <f t="shared" si="39"/>
        <v>0</v>
      </c>
      <c r="BF290" s="115">
        <f t="shared" si="40"/>
        <v>0</v>
      </c>
      <c r="BG290" s="115">
        <f t="shared" si="41"/>
        <v>0</v>
      </c>
      <c r="BH290" s="115">
        <f t="shared" si="42"/>
        <v>0</v>
      </c>
      <c r="BI290" s="115">
        <f t="shared" si="43"/>
        <v>0</v>
      </c>
      <c r="BJ290" s="19" t="s">
        <v>96</v>
      </c>
      <c r="BK290" s="200">
        <f t="shared" si="44"/>
        <v>0</v>
      </c>
      <c r="BL290" s="19" t="s">
        <v>335</v>
      </c>
      <c r="BM290" s="199" t="s">
        <v>1163</v>
      </c>
    </row>
    <row r="291" spans="1:65" s="2" customFormat="1" ht="33" customHeight="1">
      <c r="A291" s="37"/>
      <c r="B291" s="153"/>
      <c r="C291" s="233" t="s">
        <v>795</v>
      </c>
      <c r="D291" s="233" t="s">
        <v>483</v>
      </c>
      <c r="E291" s="234" t="s">
        <v>8709</v>
      </c>
      <c r="F291" s="235" t="s">
        <v>8710</v>
      </c>
      <c r="G291" s="236" t="s">
        <v>646</v>
      </c>
      <c r="H291" s="237">
        <v>2</v>
      </c>
      <c r="I291" s="238"/>
      <c r="J291" s="239"/>
      <c r="K291" s="237">
        <f t="shared" si="32"/>
        <v>0</v>
      </c>
      <c r="L291" s="239"/>
      <c r="M291" s="240"/>
      <c r="N291" s="241" t="s">
        <v>1</v>
      </c>
      <c r="O291" s="195" t="s">
        <v>47</v>
      </c>
      <c r="P291" s="196">
        <f t="shared" si="33"/>
        <v>0</v>
      </c>
      <c r="Q291" s="196">
        <f t="shared" si="34"/>
        <v>0</v>
      </c>
      <c r="R291" s="196">
        <f t="shared" si="35"/>
        <v>0</v>
      </c>
      <c r="S291" s="66"/>
      <c r="T291" s="197">
        <f t="shared" si="36"/>
        <v>0</v>
      </c>
      <c r="U291" s="197">
        <v>0</v>
      </c>
      <c r="V291" s="197">
        <f t="shared" si="37"/>
        <v>0</v>
      </c>
      <c r="W291" s="197">
        <v>0</v>
      </c>
      <c r="X291" s="198">
        <f t="shared" si="38"/>
        <v>0</v>
      </c>
      <c r="Y291" s="37"/>
      <c r="Z291" s="37"/>
      <c r="AA291" s="37"/>
      <c r="AB291" s="37"/>
      <c r="AC291" s="37"/>
      <c r="AD291" s="37"/>
      <c r="AE291" s="37"/>
      <c r="AR291" s="199" t="s">
        <v>364</v>
      </c>
      <c r="AT291" s="199" t="s">
        <v>483</v>
      </c>
      <c r="AU291" s="199" t="s">
        <v>178</v>
      </c>
      <c r="AY291" s="19" t="s">
        <v>329</v>
      </c>
      <c r="BE291" s="115">
        <f t="shared" si="39"/>
        <v>0</v>
      </c>
      <c r="BF291" s="115">
        <f t="shared" si="40"/>
        <v>0</v>
      </c>
      <c r="BG291" s="115">
        <f t="shared" si="41"/>
        <v>0</v>
      </c>
      <c r="BH291" s="115">
        <f t="shared" si="42"/>
        <v>0</v>
      </c>
      <c r="BI291" s="115">
        <f t="shared" si="43"/>
        <v>0</v>
      </c>
      <c r="BJ291" s="19" t="s">
        <v>96</v>
      </c>
      <c r="BK291" s="200">
        <f t="shared" si="44"/>
        <v>0</v>
      </c>
      <c r="BL291" s="19" t="s">
        <v>335</v>
      </c>
      <c r="BM291" s="199" t="s">
        <v>1172</v>
      </c>
    </row>
    <row r="292" spans="1:65" s="2" customFormat="1" ht="33" customHeight="1">
      <c r="A292" s="37"/>
      <c r="B292" s="153"/>
      <c r="C292" s="233" t="s">
        <v>799</v>
      </c>
      <c r="D292" s="233" t="s">
        <v>483</v>
      </c>
      <c r="E292" s="234" t="s">
        <v>8711</v>
      </c>
      <c r="F292" s="235" t="s">
        <v>8561</v>
      </c>
      <c r="G292" s="236" t="s">
        <v>646</v>
      </c>
      <c r="H292" s="237">
        <v>1</v>
      </c>
      <c r="I292" s="238"/>
      <c r="J292" s="239"/>
      <c r="K292" s="237">
        <f t="shared" si="32"/>
        <v>0</v>
      </c>
      <c r="L292" s="239"/>
      <c r="M292" s="240"/>
      <c r="N292" s="241" t="s">
        <v>1</v>
      </c>
      <c r="O292" s="195" t="s">
        <v>47</v>
      </c>
      <c r="P292" s="196">
        <f t="shared" si="33"/>
        <v>0</v>
      </c>
      <c r="Q292" s="196">
        <f t="shared" si="34"/>
        <v>0</v>
      </c>
      <c r="R292" s="196">
        <f t="shared" si="35"/>
        <v>0</v>
      </c>
      <c r="S292" s="66"/>
      <c r="T292" s="197">
        <f t="shared" si="36"/>
        <v>0</v>
      </c>
      <c r="U292" s="197">
        <v>0</v>
      </c>
      <c r="V292" s="197">
        <f t="shared" si="37"/>
        <v>0</v>
      </c>
      <c r="W292" s="197">
        <v>0</v>
      </c>
      <c r="X292" s="198">
        <f t="shared" si="38"/>
        <v>0</v>
      </c>
      <c r="Y292" s="37"/>
      <c r="Z292" s="37"/>
      <c r="AA292" s="37"/>
      <c r="AB292" s="37"/>
      <c r="AC292" s="37"/>
      <c r="AD292" s="37"/>
      <c r="AE292" s="37"/>
      <c r="AR292" s="199" t="s">
        <v>364</v>
      </c>
      <c r="AT292" s="199" t="s">
        <v>483</v>
      </c>
      <c r="AU292" s="199" t="s">
        <v>178</v>
      </c>
      <c r="AY292" s="19" t="s">
        <v>329</v>
      </c>
      <c r="BE292" s="115">
        <f t="shared" si="39"/>
        <v>0</v>
      </c>
      <c r="BF292" s="115">
        <f t="shared" si="40"/>
        <v>0</v>
      </c>
      <c r="BG292" s="115">
        <f t="shared" si="41"/>
        <v>0</v>
      </c>
      <c r="BH292" s="115">
        <f t="shared" si="42"/>
        <v>0</v>
      </c>
      <c r="BI292" s="115">
        <f t="shared" si="43"/>
        <v>0</v>
      </c>
      <c r="BJ292" s="19" t="s">
        <v>96</v>
      </c>
      <c r="BK292" s="200">
        <f t="shared" si="44"/>
        <v>0</v>
      </c>
      <c r="BL292" s="19" t="s">
        <v>335</v>
      </c>
      <c r="BM292" s="199" t="s">
        <v>1180</v>
      </c>
    </row>
    <row r="293" spans="1:65" s="2" customFormat="1" ht="33" customHeight="1">
      <c r="A293" s="37"/>
      <c r="B293" s="153"/>
      <c r="C293" s="233" t="s">
        <v>803</v>
      </c>
      <c r="D293" s="233" t="s">
        <v>483</v>
      </c>
      <c r="E293" s="234" t="s">
        <v>8712</v>
      </c>
      <c r="F293" s="235" t="s">
        <v>8563</v>
      </c>
      <c r="G293" s="236" t="s">
        <v>646</v>
      </c>
      <c r="H293" s="237">
        <v>1</v>
      </c>
      <c r="I293" s="238"/>
      <c r="J293" s="239"/>
      <c r="K293" s="237">
        <f t="shared" si="32"/>
        <v>0</v>
      </c>
      <c r="L293" s="239"/>
      <c r="M293" s="240"/>
      <c r="N293" s="241" t="s">
        <v>1</v>
      </c>
      <c r="O293" s="195" t="s">
        <v>47</v>
      </c>
      <c r="P293" s="196">
        <f t="shared" si="33"/>
        <v>0</v>
      </c>
      <c r="Q293" s="196">
        <f t="shared" si="34"/>
        <v>0</v>
      </c>
      <c r="R293" s="196">
        <f t="shared" si="35"/>
        <v>0</v>
      </c>
      <c r="S293" s="66"/>
      <c r="T293" s="197">
        <f t="shared" si="36"/>
        <v>0</v>
      </c>
      <c r="U293" s="197">
        <v>0</v>
      </c>
      <c r="V293" s="197">
        <f t="shared" si="37"/>
        <v>0</v>
      </c>
      <c r="W293" s="197">
        <v>0</v>
      </c>
      <c r="X293" s="198">
        <f t="shared" si="38"/>
        <v>0</v>
      </c>
      <c r="Y293" s="37"/>
      <c r="Z293" s="37"/>
      <c r="AA293" s="37"/>
      <c r="AB293" s="37"/>
      <c r="AC293" s="37"/>
      <c r="AD293" s="37"/>
      <c r="AE293" s="37"/>
      <c r="AR293" s="199" t="s">
        <v>364</v>
      </c>
      <c r="AT293" s="199" t="s">
        <v>483</v>
      </c>
      <c r="AU293" s="199" t="s">
        <v>178</v>
      </c>
      <c r="AY293" s="19" t="s">
        <v>329</v>
      </c>
      <c r="BE293" s="115">
        <f t="shared" si="39"/>
        <v>0</v>
      </c>
      <c r="BF293" s="115">
        <f t="shared" si="40"/>
        <v>0</v>
      </c>
      <c r="BG293" s="115">
        <f t="shared" si="41"/>
        <v>0</v>
      </c>
      <c r="BH293" s="115">
        <f t="shared" si="42"/>
        <v>0</v>
      </c>
      <c r="BI293" s="115">
        <f t="shared" si="43"/>
        <v>0</v>
      </c>
      <c r="BJ293" s="19" t="s">
        <v>96</v>
      </c>
      <c r="BK293" s="200">
        <f t="shared" si="44"/>
        <v>0</v>
      </c>
      <c r="BL293" s="19" t="s">
        <v>335</v>
      </c>
      <c r="BM293" s="199" t="s">
        <v>1188</v>
      </c>
    </row>
    <row r="294" spans="1:65" s="2" customFormat="1" ht="33" customHeight="1">
      <c r="A294" s="37"/>
      <c r="B294" s="153"/>
      <c r="C294" s="233" t="s">
        <v>807</v>
      </c>
      <c r="D294" s="233" t="s">
        <v>483</v>
      </c>
      <c r="E294" s="234" t="s">
        <v>8713</v>
      </c>
      <c r="F294" s="235" t="s">
        <v>8565</v>
      </c>
      <c r="G294" s="236" t="s">
        <v>646</v>
      </c>
      <c r="H294" s="237">
        <v>1</v>
      </c>
      <c r="I294" s="238"/>
      <c r="J294" s="239"/>
      <c r="K294" s="237">
        <f t="shared" si="32"/>
        <v>0</v>
      </c>
      <c r="L294" s="239"/>
      <c r="M294" s="240"/>
      <c r="N294" s="241" t="s">
        <v>1</v>
      </c>
      <c r="O294" s="195" t="s">
        <v>47</v>
      </c>
      <c r="P294" s="196">
        <f t="shared" si="33"/>
        <v>0</v>
      </c>
      <c r="Q294" s="196">
        <f t="shared" si="34"/>
        <v>0</v>
      </c>
      <c r="R294" s="196">
        <f t="shared" si="35"/>
        <v>0</v>
      </c>
      <c r="S294" s="66"/>
      <c r="T294" s="197">
        <f t="shared" si="36"/>
        <v>0</v>
      </c>
      <c r="U294" s="197">
        <v>0</v>
      </c>
      <c r="V294" s="197">
        <f t="shared" si="37"/>
        <v>0</v>
      </c>
      <c r="W294" s="197">
        <v>0</v>
      </c>
      <c r="X294" s="198">
        <f t="shared" si="38"/>
        <v>0</v>
      </c>
      <c r="Y294" s="37"/>
      <c r="Z294" s="37"/>
      <c r="AA294" s="37"/>
      <c r="AB294" s="37"/>
      <c r="AC294" s="37"/>
      <c r="AD294" s="37"/>
      <c r="AE294" s="37"/>
      <c r="AR294" s="199" t="s">
        <v>364</v>
      </c>
      <c r="AT294" s="199" t="s">
        <v>483</v>
      </c>
      <c r="AU294" s="199" t="s">
        <v>178</v>
      </c>
      <c r="AY294" s="19" t="s">
        <v>329</v>
      </c>
      <c r="BE294" s="115">
        <f t="shared" si="39"/>
        <v>0</v>
      </c>
      <c r="BF294" s="115">
        <f t="shared" si="40"/>
        <v>0</v>
      </c>
      <c r="BG294" s="115">
        <f t="shared" si="41"/>
        <v>0</v>
      </c>
      <c r="BH294" s="115">
        <f t="shared" si="42"/>
        <v>0</v>
      </c>
      <c r="BI294" s="115">
        <f t="shared" si="43"/>
        <v>0</v>
      </c>
      <c r="BJ294" s="19" t="s">
        <v>96</v>
      </c>
      <c r="BK294" s="200">
        <f t="shared" si="44"/>
        <v>0</v>
      </c>
      <c r="BL294" s="19" t="s">
        <v>335</v>
      </c>
      <c r="BM294" s="199" t="s">
        <v>1196</v>
      </c>
    </row>
    <row r="295" spans="1:65" s="2" customFormat="1" ht="16.5" customHeight="1">
      <c r="A295" s="37"/>
      <c r="B295" s="153"/>
      <c r="C295" s="233" t="s">
        <v>821</v>
      </c>
      <c r="D295" s="233" t="s">
        <v>483</v>
      </c>
      <c r="E295" s="234" t="s">
        <v>8714</v>
      </c>
      <c r="F295" s="235" t="s">
        <v>8567</v>
      </c>
      <c r="G295" s="236" t="s">
        <v>646</v>
      </c>
      <c r="H295" s="237">
        <v>10</v>
      </c>
      <c r="I295" s="238"/>
      <c r="J295" s="239"/>
      <c r="K295" s="237">
        <f t="shared" si="32"/>
        <v>0</v>
      </c>
      <c r="L295" s="239"/>
      <c r="M295" s="240"/>
      <c r="N295" s="241" t="s">
        <v>1</v>
      </c>
      <c r="O295" s="195" t="s">
        <v>47</v>
      </c>
      <c r="P295" s="196">
        <f t="shared" si="33"/>
        <v>0</v>
      </c>
      <c r="Q295" s="196">
        <f t="shared" si="34"/>
        <v>0</v>
      </c>
      <c r="R295" s="196">
        <f t="shared" si="35"/>
        <v>0</v>
      </c>
      <c r="S295" s="66"/>
      <c r="T295" s="197">
        <f t="shared" si="36"/>
        <v>0</v>
      </c>
      <c r="U295" s="197">
        <v>0</v>
      </c>
      <c r="V295" s="197">
        <f t="shared" si="37"/>
        <v>0</v>
      </c>
      <c r="W295" s="197">
        <v>0</v>
      </c>
      <c r="X295" s="198">
        <f t="shared" si="38"/>
        <v>0</v>
      </c>
      <c r="Y295" s="37"/>
      <c r="Z295" s="37"/>
      <c r="AA295" s="37"/>
      <c r="AB295" s="37"/>
      <c r="AC295" s="37"/>
      <c r="AD295" s="37"/>
      <c r="AE295" s="37"/>
      <c r="AR295" s="199" t="s">
        <v>364</v>
      </c>
      <c r="AT295" s="199" t="s">
        <v>483</v>
      </c>
      <c r="AU295" s="199" t="s">
        <v>178</v>
      </c>
      <c r="AY295" s="19" t="s">
        <v>329</v>
      </c>
      <c r="BE295" s="115">
        <f t="shared" si="39"/>
        <v>0</v>
      </c>
      <c r="BF295" s="115">
        <f t="shared" si="40"/>
        <v>0</v>
      </c>
      <c r="BG295" s="115">
        <f t="shared" si="41"/>
        <v>0</v>
      </c>
      <c r="BH295" s="115">
        <f t="shared" si="42"/>
        <v>0</v>
      </c>
      <c r="BI295" s="115">
        <f t="shared" si="43"/>
        <v>0</v>
      </c>
      <c r="BJ295" s="19" t="s">
        <v>96</v>
      </c>
      <c r="BK295" s="200">
        <f t="shared" si="44"/>
        <v>0</v>
      </c>
      <c r="BL295" s="19" t="s">
        <v>335</v>
      </c>
      <c r="BM295" s="199" t="s">
        <v>1204</v>
      </c>
    </row>
    <row r="296" spans="1:65" s="2" customFormat="1" ht="16.5" customHeight="1">
      <c r="A296" s="37"/>
      <c r="B296" s="153"/>
      <c r="C296" s="233" t="s">
        <v>825</v>
      </c>
      <c r="D296" s="233" t="s">
        <v>483</v>
      </c>
      <c r="E296" s="234" t="s">
        <v>8715</v>
      </c>
      <c r="F296" s="235" t="s">
        <v>8569</v>
      </c>
      <c r="G296" s="236" t="s">
        <v>646</v>
      </c>
      <c r="H296" s="237">
        <v>4</v>
      </c>
      <c r="I296" s="238"/>
      <c r="J296" s="239"/>
      <c r="K296" s="237">
        <f t="shared" si="32"/>
        <v>0</v>
      </c>
      <c r="L296" s="239"/>
      <c r="M296" s="240"/>
      <c r="N296" s="241" t="s">
        <v>1</v>
      </c>
      <c r="O296" s="195" t="s">
        <v>47</v>
      </c>
      <c r="P296" s="196">
        <f t="shared" si="33"/>
        <v>0</v>
      </c>
      <c r="Q296" s="196">
        <f t="shared" si="34"/>
        <v>0</v>
      </c>
      <c r="R296" s="196">
        <f t="shared" si="35"/>
        <v>0</v>
      </c>
      <c r="S296" s="66"/>
      <c r="T296" s="197">
        <f t="shared" si="36"/>
        <v>0</v>
      </c>
      <c r="U296" s="197">
        <v>0</v>
      </c>
      <c r="V296" s="197">
        <f t="shared" si="37"/>
        <v>0</v>
      </c>
      <c r="W296" s="197">
        <v>0</v>
      </c>
      <c r="X296" s="198">
        <f t="shared" si="38"/>
        <v>0</v>
      </c>
      <c r="Y296" s="37"/>
      <c r="Z296" s="37"/>
      <c r="AA296" s="37"/>
      <c r="AB296" s="37"/>
      <c r="AC296" s="37"/>
      <c r="AD296" s="37"/>
      <c r="AE296" s="37"/>
      <c r="AR296" s="199" t="s">
        <v>364</v>
      </c>
      <c r="AT296" s="199" t="s">
        <v>483</v>
      </c>
      <c r="AU296" s="199" t="s">
        <v>178</v>
      </c>
      <c r="AY296" s="19" t="s">
        <v>329</v>
      </c>
      <c r="BE296" s="115">
        <f t="shared" si="39"/>
        <v>0</v>
      </c>
      <c r="BF296" s="115">
        <f t="shared" si="40"/>
        <v>0</v>
      </c>
      <c r="BG296" s="115">
        <f t="shared" si="41"/>
        <v>0</v>
      </c>
      <c r="BH296" s="115">
        <f t="shared" si="42"/>
        <v>0</v>
      </c>
      <c r="BI296" s="115">
        <f t="shared" si="43"/>
        <v>0</v>
      </c>
      <c r="BJ296" s="19" t="s">
        <v>96</v>
      </c>
      <c r="BK296" s="200">
        <f t="shared" si="44"/>
        <v>0</v>
      </c>
      <c r="BL296" s="19" t="s">
        <v>335</v>
      </c>
      <c r="BM296" s="199" t="s">
        <v>1214</v>
      </c>
    </row>
    <row r="297" spans="1:65" s="2" customFormat="1" ht="24.2" customHeight="1">
      <c r="A297" s="37"/>
      <c r="B297" s="153"/>
      <c r="C297" s="233" t="s">
        <v>830</v>
      </c>
      <c r="D297" s="233" t="s">
        <v>483</v>
      </c>
      <c r="E297" s="234" t="s">
        <v>8716</v>
      </c>
      <c r="F297" s="235" t="s">
        <v>8571</v>
      </c>
      <c r="G297" s="236" t="s">
        <v>8572</v>
      </c>
      <c r="H297" s="237">
        <v>1</v>
      </c>
      <c r="I297" s="238"/>
      <c r="J297" s="239"/>
      <c r="K297" s="237">
        <f t="shared" si="32"/>
        <v>0</v>
      </c>
      <c r="L297" s="239"/>
      <c r="M297" s="240"/>
      <c r="N297" s="241" t="s">
        <v>1</v>
      </c>
      <c r="O297" s="195" t="s">
        <v>47</v>
      </c>
      <c r="P297" s="196">
        <f t="shared" si="33"/>
        <v>0</v>
      </c>
      <c r="Q297" s="196">
        <f t="shared" si="34"/>
        <v>0</v>
      </c>
      <c r="R297" s="196">
        <f t="shared" si="35"/>
        <v>0</v>
      </c>
      <c r="S297" s="66"/>
      <c r="T297" s="197">
        <f t="shared" si="36"/>
        <v>0</v>
      </c>
      <c r="U297" s="197">
        <v>0</v>
      </c>
      <c r="V297" s="197">
        <f t="shared" si="37"/>
        <v>0</v>
      </c>
      <c r="W297" s="197">
        <v>0</v>
      </c>
      <c r="X297" s="198">
        <f t="shared" si="38"/>
        <v>0</v>
      </c>
      <c r="Y297" s="37"/>
      <c r="Z297" s="37"/>
      <c r="AA297" s="37"/>
      <c r="AB297" s="37"/>
      <c r="AC297" s="37"/>
      <c r="AD297" s="37"/>
      <c r="AE297" s="37"/>
      <c r="AR297" s="199" t="s">
        <v>364</v>
      </c>
      <c r="AT297" s="199" t="s">
        <v>483</v>
      </c>
      <c r="AU297" s="199" t="s">
        <v>178</v>
      </c>
      <c r="AY297" s="19" t="s">
        <v>329</v>
      </c>
      <c r="BE297" s="115">
        <f t="shared" si="39"/>
        <v>0</v>
      </c>
      <c r="BF297" s="115">
        <f t="shared" si="40"/>
        <v>0</v>
      </c>
      <c r="BG297" s="115">
        <f t="shared" si="41"/>
        <v>0</v>
      </c>
      <c r="BH297" s="115">
        <f t="shared" si="42"/>
        <v>0</v>
      </c>
      <c r="BI297" s="115">
        <f t="shared" si="43"/>
        <v>0</v>
      </c>
      <c r="BJ297" s="19" t="s">
        <v>96</v>
      </c>
      <c r="BK297" s="200">
        <f t="shared" si="44"/>
        <v>0</v>
      </c>
      <c r="BL297" s="19" t="s">
        <v>335</v>
      </c>
      <c r="BM297" s="199" t="s">
        <v>1223</v>
      </c>
    </row>
    <row r="298" spans="1:65" s="12" customFormat="1" ht="20.85" customHeight="1">
      <c r="B298" s="173"/>
      <c r="D298" s="174" t="s">
        <v>82</v>
      </c>
      <c r="E298" s="185" t="s">
        <v>8573</v>
      </c>
      <c r="F298" s="185" t="s">
        <v>8573</v>
      </c>
      <c r="I298" s="176"/>
      <c r="J298" s="176"/>
      <c r="K298" s="186">
        <f>BK298</f>
        <v>0</v>
      </c>
      <c r="M298" s="173"/>
      <c r="N298" s="178"/>
      <c r="O298" s="179"/>
      <c r="P298" s="179"/>
      <c r="Q298" s="180">
        <f>Q299</f>
        <v>0</v>
      </c>
      <c r="R298" s="180">
        <f>R299</f>
        <v>0</v>
      </c>
      <c r="S298" s="179"/>
      <c r="T298" s="181">
        <f>T299</f>
        <v>0</v>
      </c>
      <c r="U298" s="179"/>
      <c r="V298" s="181">
        <f>V299</f>
        <v>0</v>
      </c>
      <c r="W298" s="179"/>
      <c r="X298" s="182">
        <f>X299</f>
        <v>0</v>
      </c>
      <c r="AR298" s="174" t="s">
        <v>90</v>
      </c>
      <c r="AT298" s="183" t="s">
        <v>82</v>
      </c>
      <c r="AU298" s="183" t="s">
        <v>96</v>
      </c>
      <c r="AY298" s="174" t="s">
        <v>329</v>
      </c>
      <c r="BK298" s="184">
        <f>BK299</f>
        <v>0</v>
      </c>
    </row>
    <row r="299" spans="1:65" s="2" customFormat="1" ht="16.5" customHeight="1">
      <c r="A299" s="37"/>
      <c r="B299" s="153"/>
      <c r="C299" s="233" t="s">
        <v>835</v>
      </c>
      <c r="D299" s="233" t="s">
        <v>483</v>
      </c>
      <c r="E299" s="234" t="s">
        <v>8717</v>
      </c>
      <c r="F299" s="235" t="s">
        <v>8575</v>
      </c>
      <c r="G299" s="236" t="s">
        <v>8576</v>
      </c>
      <c r="H299" s="237">
        <v>1</v>
      </c>
      <c r="I299" s="238"/>
      <c r="J299" s="239"/>
      <c r="K299" s="237">
        <f>ROUND(P299*H299,3)</f>
        <v>0</v>
      </c>
      <c r="L299" s="239"/>
      <c r="M299" s="240"/>
      <c r="N299" s="262" t="s">
        <v>1</v>
      </c>
      <c r="O299" s="243" t="s">
        <v>47</v>
      </c>
      <c r="P299" s="244">
        <f>I299+J299</f>
        <v>0</v>
      </c>
      <c r="Q299" s="244">
        <f>ROUND(I299*H299,3)</f>
        <v>0</v>
      </c>
      <c r="R299" s="244">
        <f>ROUND(J299*H299,3)</f>
        <v>0</v>
      </c>
      <c r="S299" s="245"/>
      <c r="T299" s="246">
        <f>S299*H299</f>
        <v>0</v>
      </c>
      <c r="U299" s="246">
        <v>0</v>
      </c>
      <c r="V299" s="246">
        <f>U299*H299</f>
        <v>0</v>
      </c>
      <c r="W299" s="246">
        <v>0</v>
      </c>
      <c r="X299" s="247">
        <f>W299*H299</f>
        <v>0</v>
      </c>
      <c r="Y299" s="37"/>
      <c r="Z299" s="37"/>
      <c r="AA299" s="37"/>
      <c r="AB299" s="37"/>
      <c r="AC299" s="37"/>
      <c r="AD299" s="37"/>
      <c r="AE299" s="37"/>
      <c r="AR299" s="199" t="s">
        <v>364</v>
      </c>
      <c r="AT299" s="199" t="s">
        <v>483</v>
      </c>
      <c r="AU299" s="199" t="s">
        <v>178</v>
      </c>
      <c r="AY299" s="19" t="s">
        <v>329</v>
      </c>
      <c r="BE299" s="115">
        <f>IF(O299="základná",K299,0)</f>
        <v>0</v>
      </c>
      <c r="BF299" s="115">
        <f>IF(O299="znížená",K299,0)</f>
        <v>0</v>
      </c>
      <c r="BG299" s="115">
        <f>IF(O299="zákl. prenesená",K299,0)</f>
        <v>0</v>
      </c>
      <c r="BH299" s="115">
        <f>IF(O299="zníž. prenesená",K299,0)</f>
        <v>0</v>
      </c>
      <c r="BI299" s="115">
        <f>IF(O299="nulová",K299,0)</f>
        <v>0</v>
      </c>
      <c r="BJ299" s="19" t="s">
        <v>96</v>
      </c>
      <c r="BK299" s="200">
        <f>ROUND(P299*H299,3)</f>
        <v>0</v>
      </c>
      <c r="BL299" s="19" t="s">
        <v>335</v>
      </c>
      <c r="BM299" s="199" t="s">
        <v>1232</v>
      </c>
    </row>
    <row r="300" spans="1:65" s="2" customFormat="1" ht="6.95" customHeight="1">
      <c r="A300" s="37"/>
      <c r="B300" s="55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38"/>
      <c r="N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</row>
  </sheetData>
  <autoFilter ref="C139:L299" xr:uid="{00000000-0009-0000-0000-000026000000}"/>
  <mergeCells count="17"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365"/>
  <sheetViews>
    <sheetView showGridLines="0" topLeftCell="A211" workbookViewId="0">
      <selection activeCell="C238" sqref="C238:H23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106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2604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2605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K113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ROUND((SUM(BE113:BE120) + SUM(BE142:BE364)),  2)</f>
        <v>0</v>
      </c>
      <c r="G39" s="130"/>
      <c r="H39" s="130"/>
      <c r="I39" s="131">
        <v>0.2</v>
      </c>
      <c r="J39" s="130"/>
      <c r="K39" s="129">
        <f>ROUND(((SUM(BE113:BE120) + SUM(BE142:BE364))*I39),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ROUND((SUM(BF113:BF120) + SUM(BF142:BF364)),  2)</f>
        <v>0</v>
      </c>
      <c r="G40" s="130"/>
      <c r="H40" s="130"/>
      <c r="I40" s="131">
        <v>0.2</v>
      </c>
      <c r="J40" s="130"/>
      <c r="K40" s="129">
        <f>ROUND(((SUM(BF113:BF120) + SUM(BF142:BF364))*I40),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ROUND((SUM(BG113:BG120) + SUM(BG142:BG364)),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ROUND((SUM(BH113:BH120) + SUM(BH142:BH364)),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ROUND((SUM(BI113:BI120) + SUM(BI142:BI364)),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2604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02.01 - Komunikácia a parkovisko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Q142</f>
        <v>0</v>
      </c>
      <c r="J98" s="79">
        <f t="shared" si="0"/>
        <v>0</v>
      </c>
      <c r="K98" s="79">
        <f>K142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47" s="9" customFormat="1" ht="24.95" customHeight="1">
      <c r="B99" s="143"/>
      <c r="D99" s="144" t="s">
        <v>284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K143</f>
        <v>0</v>
      </c>
      <c r="M99" s="143"/>
    </row>
    <row r="100" spans="1:47" s="10" customFormat="1" ht="19.899999999999999" customHeight="1">
      <c r="B100" s="147"/>
      <c r="D100" s="148" t="s">
        <v>285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K144</f>
        <v>0</v>
      </c>
      <c r="M100" s="147"/>
    </row>
    <row r="101" spans="1:47" s="10" customFormat="1" ht="19.899999999999999" customHeight="1">
      <c r="B101" s="147"/>
      <c r="D101" s="148" t="s">
        <v>286</v>
      </c>
      <c r="E101" s="149"/>
      <c r="F101" s="149"/>
      <c r="G101" s="149"/>
      <c r="H101" s="149"/>
      <c r="I101" s="150">
        <f>Q188</f>
        <v>0</v>
      </c>
      <c r="J101" s="150">
        <f>R188</f>
        <v>0</v>
      </c>
      <c r="K101" s="150">
        <f>K188</f>
        <v>0</v>
      </c>
      <c r="M101" s="147"/>
    </row>
    <row r="102" spans="1:47" s="10" customFormat="1" ht="19.899999999999999" customHeight="1">
      <c r="B102" s="147"/>
      <c r="D102" s="148" t="s">
        <v>1362</v>
      </c>
      <c r="E102" s="149"/>
      <c r="F102" s="149"/>
      <c r="G102" s="149"/>
      <c r="H102" s="149"/>
      <c r="I102" s="150">
        <f>Q209</f>
        <v>0</v>
      </c>
      <c r="J102" s="150">
        <f>R209</f>
        <v>0</v>
      </c>
      <c r="K102" s="150">
        <f>K209</f>
        <v>0</v>
      </c>
      <c r="M102" s="147"/>
    </row>
    <row r="103" spans="1:47" s="10" customFormat="1" ht="19.899999999999999" customHeight="1">
      <c r="B103" s="147"/>
      <c r="D103" s="148" t="s">
        <v>2606</v>
      </c>
      <c r="E103" s="149"/>
      <c r="F103" s="149"/>
      <c r="G103" s="149"/>
      <c r="H103" s="149"/>
      <c r="I103" s="150">
        <f>Q263</f>
        <v>0</v>
      </c>
      <c r="J103" s="150">
        <f>R263</f>
        <v>0</v>
      </c>
      <c r="K103" s="150">
        <f>K263</f>
        <v>0</v>
      </c>
      <c r="M103" s="147"/>
    </row>
    <row r="104" spans="1:47" s="10" customFormat="1" ht="19.899999999999999" customHeight="1">
      <c r="B104" s="147"/>
      <c r="D104" s="148" t="s">
        <v>1363</v>
      </c>
      <c r="E104" s="149"/>
      <c r="F104" s="149"/>
      <c r="G104" s="149"/>
      <c r="H104" s="149"/>
      <c r="I104" s="150">
        <f>Q269</f>
        <v>0</v>
      </c>
      <c r="J104" s="150">
        <f>R269</f>
        <v>0</v>
      </c>
      <c r="K104" s="150">
        <f>K269</f>
        <v>0</v>
      </c>
      <c r="M104" s="147"/>
    </row>
    <row r="105" spans="1:47" s="10" customFormat="1" ht="19.899999999999999" customHeight="1">
      <c r="B105" s="147"/>
      <c r="D105" s="148" t="s">
        <v>290</v>
      </c>
      <c r="E105" s="149"/>
      <c r="F105" s="149"/>
      <c r="G105" s="149"/>
      <c r="H105" s="149"/>
      <c r="I105" s="150">
        <f>Q326</f>
        <v>0</v>
      </c>
      <c r="J105" s="150">
        <f>R326</f>
        <v>0</v>
      </c>
      <c r="K105" s="150">
        <f>K326</f>
        <v>0</v>
      </c>
      <c r="M105" s="147"/>
    </row>
    <row r="106" spans="1:47" s="9" customFormat="1" ht="24.95" customHeight="1">
      <c r="B106" s="143"/>
      <c r="D106" s="144" t="s">
        <v>291</v>
      </c>
      <c r="E106" s="145"/>
      <c r="F106" s="145"/>
      <c r="G106" s="145"/>
      <c r="H106" s="145"/>
      <c r="I106" s="146">
        <f>Q329</f>
        <v>0</v>
      </c>
      <c r="J106" s="146">
        <f>R329</f>
        <v>0</v>
      </c>
      <c r="K106" s="146">
        <f>K329</f>
        <v>0</v>
      </c>
      <c r="M106" s="143"/>
    </row>
    <row r="107" spans="1:47" s="10" customFormat="1" ht="19.899999999999999" customHeight="1">
      <c r="B107" s="147"/>
      <c r="D107" s="148" t="s">
        <v>292</v>
      </c>
      <c r="E107" s="149"/>
      <c r="F107" s="149"/>
      <c r="G107" s="149"/>
      <c r="H107" s="149"/>
      <c r="I107" s="150">
        <f>Q330</f>
        <v>0</v>
      </c>
      <c r="J107" s="150">
        <f>R330</f>
        <v>0</v>
      </c>
      <c r="K107" s="150">
        <f>K330</f>
        <v>0</v>
      </c>
      <c r="M107" s="147"/>
    </row>
    <row r="108" spans="1:47" s="10" customFormat="1" ht="19.899999999999999" customHeight="1">
      <c r="B108" s="147"/>
      <c r="D108" s="148" t="s">
        <v>2607</v>
      </c>
      <c r="E108" s="149"/>
      <c r="F108" s="149"/>
      <c r="G108" s="149"/>
      <c r="H108" s="149"/>
      <c r="I108" s="150">
        <f>Q336</f>
        <v>0</v>
      </c>
      <c r="J108" s="150">
        <f>R336</f>
        <v>0</v>
      </c>
      <c r="K108" s="150">
        <f>K336</f>
        <v>0</v>
      </c>
      <c r="M108" s="147"/>
    </row>
    <row r="109" spans="1:47" s="10" customFormat="1" ht="19.899999999999999" customHeight="1">
      <c r="B109" s="147"/>
      <c r="D109" s="148" t="s">
        <v>296</v>
      </c>
      <c r="E109" s="149"/>
      <c r="F109" s="149"/>
      <c r="G109" s="149"/>
      <c r="H109" s="149"/>
      <c r="I109" s="150">
        <f>Q344</f>
        <v>0</v>
      </c>
      <c r="J109" s="150">
        <f>R344</f>
        <v>0</v>
      </c>
      <c r="K109" s="150">
        <f>K344</f>
        <v>0</v>
      </c>
      <c r="M109" s="147"/>
    </row>
    <row r="110" spans="1:47" s="10" customFormat="1" ht="19.899999999999999" customHeight="1">
      <c r="B110" s="147"/>
      <c r="D110" s="148" t="s">
        <v>2608</v>
      </c>
      <c r="E110" s="149"/>
      <c r="F110" s="149"/>
      <c r="G110" s="149"/>
      <c r="H110" s="149"/>
      <c r="I110" s="150">
        <f>Q359</f>
        <v>0</v>
      </c>
      <c r="J110" s="150">
        <f>R359</f>
        <v>0</v>
      </c>
      <c r="K110" s="150">
        <f>K359</f>
        <v>0</v>
      </c>
      <c r="M110" s="147"/>
    </row>
    <row r="111" spans="1:47" s="2" customFormat="1" ht="21.75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47" s="2" customFormat="1" ht="6.95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29.25" customHeight="1">
      <c r="A113" s="37"/>
      <c r="B113" s="38"/>
      <c r="C113" s="142" t="s">
        <v>302</v>
      </c>
      <c r="D113" s="37"/>
      <c r="E113" s="37"/>
      <c r="F113" s="37"/>
      <c r="G113" s="37"/>
      <c r="H113" s="37"/>
      <c r="I113" s="37"/>
      <c r="J113" s="37"/>
      <c r="K113" s="151">
        <f>ROUND(K114 + K115 + K116 + K117 + K118 + K119,2)</f>
        <v>0</v>
      </c>
      <c r="L113" s="37"/>
      <c r="M113" s="50"/>
      <c r="O113" s="152" t="s">
        <v>45</v>
      </c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18" customHeight="1">
      <c r="A114" s="37"/>
      <c r="B114" s="153"/>
      <c r="C114" s="154"/>
      <c r="D114" s="323" t="s">
        <v>303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304</v>
      </c>
      <c r="AZ114" s="157"/>
      <c r="BA114" s="157"/>
      <c r="BB114" s="157"/>
      <c r="BC114" s="157"/>
      <c r="BD114" s="157"/>
      <c r="BE114" s="160">
        <f t="shared" ref="BE114:BE119" si="1">IF(O114="základná",K114,0)</f>
        <v>0</v>
      </c>
      <c r="BF114" s="160">
        <f t="shared" ref="BF114:BF119" si="2">IF(O114="znížená",K114,0)</f>
        <v>0</v>
      </c>
      <c r="BG114" s="160">
        <f t="shared" ref="BG114:BG119" si="3">IF(O114="zákl. prenesená",K114,0)</f>
        <v>0</v>
      </c>
      <c r="BH114" s="160">
        <f t="shared" ref="BH114:BH119" si="4">IF(O114="zníž. prenesená",K114,0)</f>
        <v>0</v>
      </c>
      <c r="BI114" s="160">
        <f t="shared" ref="BI114:BI119" si="5">IF(O114="nulová",K114,0)</f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305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304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306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304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323" t="s">
        <v>307</v>
      </c>
      <c r="E117" s="328"/>
      <c r="F117" s="328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304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323" t="s">
        <v>308</v>
      </c>
      <c r="E118" s="328"/>
      <c r="F118" s="328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304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155" t="s">
        <v>309</v>
      </c>
      <c r="E119" s="154"/>
      <c r="F119" s="154"/>
      <c r="G119" s="154"/>
      <c r="H119" s="154"/>
      <c r="I119" s="154"/>
      <c r="J119" s="154"/>
      <c r="K119" s="112">
        <f>ROUND(K32*T119,2)</f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310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 ht="11.25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9.25" customHeight="1">
      <c r="A121" s="37"/>
      <c r="B121" s="38"/>
      <c r="C121" s="118" t="s">
        <v>266</v>
      </c>
      <c r="D121" s="119"/>
      <c r="E121" s="119"/>
      <c r="F121" s="119"/>
      <c r="G121" s="119"/>
      <c r="H121" s="119"/>
      <c r="I121" s="119"/>
      <c r="J121" s="119"/>
      <c r="K121" s="120">
        <f>ROUND(K98+K113,2)</f>
        <v>0</v>
      </c>
      <c r="L121" s="119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6.95" customHeight="1">
      <c r="A122" s="37"/>
      <c r="B122" s="55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6" spans="1:65" s="2" customFormat="1" ht="6.95" customHeight="1">
      <c r="A126" s="37"/>
      <c r="B126" s="57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24.95" customHeight="1">
      <c r="A127" s="37"/>
      <c r="B127" s="38"/>
      <c r="C127" s="23" t="s">
        <v>311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2" customFormat="1" ht="12" customHeight="1">
      <c r="A129" s="37"/>
      <c r="B129" s="38"/>
      <c r="C129" s="29" t="s">
        <v>15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3" s="2" customFormat="1" ht="16.5" customHeight="1">
      <c r="A130" s="37"/>
      <c r="B130" s="38"/>
      <c r="C130" s="37"/>
      <c r="D130" s="37"/>
      <c r="E130" s="324" t="str">
        <f>E7</f>
        <v>Krytá plaváreň Lučenec</v>
      </c>
      <c r="F130" s="325"/>
      <c r="G130" s="325"/>
      <c r="H130" s="325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3" s="1" customFormat="1" ht="12" customHeight="1">
      <c r="B131" s="22"/>
      <c r="C131" s="29" t="s">
        <v>272</v>
      </c>
      <c r="M131" s="22"/>
    </row>
    <row r="132" spans="1:63" s="2" customFormat="1" ht="16.5" customHeight="1">
      <c r="A132" s="37"/>
      <c r="B132" s="38"/>
      <c r="C132" s="37"/>
      <c r="D132" s="37"/>
      <c r="E132" s="324" t="s">
        <v>2604</v>
      </c>
      <c r="F132" s="326"/>
      <c r="G132" s="326"/>
      <c r="H132" s="326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2" customFormat="1" ht="12" customHeight="1">
      <c r="A133" s="37"/>
      <c r="B133" s="38"/>
      <c r="C133" s="29" t="s">
        <v>274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3" s="2" customFormat="1" ht="16.5" customHeight="1">
      <c r="A134" s="37"/>
      <c r="B134" s="38"/>
      <c r="C134" s="37"/>
      <c r="D134" s="37"/>
      <c r="E134" s="305" t="str">
        <f>E11</f>
        <v>02.01 - Komunikácia a parkovisko</v>
      </c>
      <c r="F134" s="326"/>
      <c r="G134" s="326"/>
      <c r="H134" s="326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2" customHeight="1">
      <c r="A136" s="37"/>
      <c r="B136" s="38"/>
      <c r="C136" s="29" t="s">
        <v>19</v>
      </c>
      <c r="D136" s="37"/>
      <c r="E136" s="37"/>
      <c r="F136" s="27" t="str">
        <f>F14</f>
        <v>ul. Športová, Lučenec</v>
      </c>
      <c r="G136" s="37"/>
      <c r="H136" s="37"/>
      <c r="I136" s="29" t="s">
        <v>21</v>
      </c>
      <c r="J136" s="63" t="str">
        <f>IF(J14="","",J14)</f>
        <v>21. 4. 2022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5.2" customHeight="1">
      <c r="A138" s="37"/>
      <c r="B138" s="38"/>
      <c r="C138" s="29" t="s">
        <v>23</v>
      </c>
      <c r="D138" s="37"/>
      <c r="E138" s="37"/>
      <c r="F138" s="27" t="str">
        <f>E17</f>
        <v>Mesto Lučenec</v>
      </c>
      <c r="G138" s="37"/>
      <c r="H138" s="37"/>
      <c r="I138" s="29" t="s">
        <v>29</v>
      </c>
      <c r="J138" s="32" t="str">
        <f>E23</f>
        <v>Aproving, s.r.o.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15.2" customHeight="1">
      <c r="A139" s="37"/>
      <c r="B139" s="38"/>
      <c r="C139" s="29" t="s">
        <v>27</v>
      </c>
      <c r="D139" s="37"/>
      <c r="E139" s="37"/>
      <c r="F139" s="27" t="str">
        <f>IF(E20="","",E20)</f>
        <v>Vyplň údaj</v>
      </c>
      <c r="G139" s="37"/>
      <c r="H139" s="37"/>
      <c r="I139" s="29" t="s">
        <v>34</v>
      </c>
      <c r="J139" s="32" t="str">
        <f>E26</f>
        <v xml:space="preserve"> 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0.3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11" customFormat="1" ht="29.25" customHeight="1">
      <c r="A141" s="161"/>
      <c r="B141" s="162"/>
      <c r="C141" s="163" t="s">
        <v>312</v>
      </c>
      <c r="D141" s="164" t="s">
        <v>66</v>
      </c>
      <c r="E141" s="164" t="s">
        <v>62</v>
      </c>
      <c r="F141" s="164" t="s">
        <v>63</v>
      </c>
      <c r="G141" s="164" t="s">
        <v>313</v>
      </c>
      <c r="H141" s="164" t="s">
        <v>314</v>
      </c>
      <c r="I141" s="164" t="s">
        <v>315</v>
      </c>
      <c r="J141" s="164" t="s">
        <v>316</v>
      </c>
      <c r="K141" s="165" t="s">
        <v>281</v>
      </c>
      <c r="L141" s="166" t="s">
        <v>317</v>
      </c>
      <c r="M141" s="167"/>
      <c r="N141" s="70" t="s">
        <v>1</v>
      </c>
      <c r="O141" s="71" t="s">
        <v>45</v>
      </c>
      <c r="P141" s="71" t="s">
        <v>318</v>
      </c>
      <c r="Q141" s="71" t="s">
        <v>319</v>
      </c>
      <c r="R141" s="71" t="s">
        <v>320</v>
      </c>
      <c r="S141" s="71" t="s">
        <v>321</v>
      </c>
      <c r="T141" s="71" t="s">
        <v>322</v>
      </c>
      <c r="U141" s="71" t="s">
        <v>323</v>
      </c>
      <c r="V141" s="71" t="s">
        <v>324</v>
      </c>
      <c r="W141" s="71" t="s">
        <v>325</v>
      </c>
      <c r="X141" s="72" t="s">
        <v>326</v>
      </c>
      <c r="Y141" s="161"/>
      <c r="Z141" s="161"/>
      <c r="AA141" s="161"/>
      <c r="AB141" s="161"/>
      <c r="AC141" s="161"/>
      <c r="AD141" s="161"/>
      <c r="AE141" s="161"/>
    </row>
    <row r="142" spans="1:63" s="2" customFormat="1" ht="22.9" customHeight="1">
      <c r="A142" s="37"/>
      <c r="B142" s="38"/>
      <c r="C142" s="77" t="s">
        <v>276</v>
      </c>
      <c r="D142" s="37"/>
      <c r="E142" s="37"/>
      <c r="F142" s="37"/>
      <c r="G142" s="37"/>
      <c r="H142" s="37"/>
      <c r="I142" s="37"/>
      <c r="J142" s="37"/>
      <c r="K142" s="168">
        <f>BK142</f>
        <v>0</v>
      </c>
      <c r="L142" s="37"/>
      <c r="M142" s="38"/>
      <c r="N142" s="73"/>
      <c r="O142" s="64"/>
      <c r="P142" s="74"/>
      <c r="Q142" s="169">
        <f>Q143+Q329</f>
        <v>0</v>
      </c>
      <c r="R142" s="169">
        <f>R143+R329</f>
        <v>0</v>
      </c>
      <c r="S142" s="74"/>
      <c r="T142" s="170">
        <f>T143+T329</f>
        <v>0</v>
      </c>
      <c r="U142" s="74"/>
      <c r="V142" s="170">
        <f>V143+V329</f>
        <v>3051.9284820799994</v>
      </c>
      <c r="W142" s="74"/>
      <c r="X142" s="171">
        <f>X143+X329</f>
        <v>35.857999999999997</v>
      </c>
      <c r="Y142" s="37"/>
      <c r="Z142" s="37"/>
      <c r="AA142" s="37"/>
      <c r="AB142" s="37"/>
      <c r="AC142" s="37"/>
      <c r="AD142" s="37"/>
      <c r="AE142" s="37"/>
      <c r="AT142" s="19" t="s">
        <v>82</v>
      </c>
      <c r="AU142" s="19" t="s">
        <v>283</v>
      </c>
      <c r="BK142" s="172">
        <f>BK143+BK329</f>
        <v>0</v>
      </c>
    </row>
    <row r="143" spans="1:63" s="12" customFormat="1" ht="25.9" customHeight="1">
      <c r="B143" s="173"/>
      <c r="D143" s="174" t="s">
        <v>82</v>
      </c>
      <c r="E143" s="175" t="s">
        <v>327</v>
      </c>
      <c r="F143" s="175" t="s">
        <v>328</v>
      </c>
      <c r="I143" s="176"/>
      <c r="J143" s="176"/>
      <c r="K143" s="177">
        <f>BK143</f>
        <v>0</v>
      </c>
      <c r="M143" s="173"/>
      <c r="N143" s="178"/>
      <c r="O143" s="179"/>
      <c r="P143" s="179"/>
      <c r="Q143" s="180">
        <f>Q144+Q188+Q209+Q263+Q269+Q326</f>
        <v>0</v>
      </c>
      <c r="R143" s="180">
        <f>R144+R188+R209+R263+R269+R326</f>
        <v>0</v>
      </c>
      <c r="S143" s="179"/>
      <c r="T143" s="181">
        <f>T144+T188+T209+T263+T269+T326</f>
        <v>0</v>
      </c>
      <c r="U143" s="179"/>
      <c r="V143" s="181">
        <f>V144+V188+V209+V263+V269+V326</f>
        <v>3050.4374253999995</v>
      </c>
      <c r="W143" s="179"/>
      <c r="X143" s="182">
        <f>X144+X188+X209+X263+X269+X326</f>
        <v>35.857999999999997</v>
      </c>
      <c r="AR143" s="174" t="s">
        <v>90</v>
      </c>
      <c r="AT143" s="183" t="s">
        <v>82</v>
      </c>
      <c r="AU143" s="183" t="s">
        <v>83</v>
      </c>
      <c r="AY143" s="174" t="s">
        <v>329</v>
      </c>
      <c r="BK143" s="184">
        <f>BK144+BK188+BK209+BK263+BK269+BK326</f>
        <v>0</v>
      </c>
    </row>
    <row r="144" spans="1:63" s="12" customFormat="1" ht="22.9" customHeight="1">
      <c r="B144" s="173"/>
      <c r="D144" s="174" t="s">
        <v>82</v>
      </c>
      <c r="E144" s="185" t="s">
        <v>90</v>
      </c>
      <c r="F144" s="185" t="s">
        <v>330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SUM(Q145:Q187)</f>
        <v>0</v>
      </c>
      <c r="R144" s="180">
        <f>SUM(R145:R187)</f>
        <v>0</v>
      </c>
      <c r="S144" s="179"/>
      <c r="T144" s="181">
        <f>SUM(T145:T187)</f>
        <v>0</v>
      </c>
      <c r="U144" s="179"/>
      <c r="V144" s="181">
        <f>SUM(V145:V187)</f>
        <v>6.4799999999999996E-2</v>
      </c>
      <c r="W144" s="179"/>
      <c r="X144" s="182">
        <f>SUM(X145:X187)</f>
        <v>35.853999999999999</v>
      </c>
      <c r="AR144" s="174" t="s">
        <v>90</v>
      </c>
      <c r="AT144" s="183" t="s">
        <v>82</v>
      </c>
      <c r="AU144" s="183" t="s">
        <v>90</v>
      </c>
      <c r="AY144" s="174" t="s">
        <v>329</v>
      </c>
      <c r="BK144" s="184">
        <f>SUM(BK145:BK187)</f>
        <v>0</v>
      </c>
    </row>
    <row r="145" spans="1:65" s="2" customFormat="1" ht="37.9" customHeight="1">
      <c r="A145" s="37"/>
      <c r="B145" s="153"/>
      <c r="C145" s="187" t="s">
        <v>90</v>
      </c>
      <c r="D145" s="187" t="s">
        <v>331</v>
      </c>
      <c r="E145" s="188" t="s">
        <v>332</v>
      </c>
      <c r="F145" s="189" t="s">
        <v>333</v>
      </c>
      <c r="G145" s="190" t="s">
        <v>334</v>
      </c>
      <c r="H145" s="191">
        <v>2000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335</v>
      </c>
      <c r="AT145" s="199" t="s">
        <v>331</v>
      </c>
      <c r="AU145" s="199" t="s">
        <v>96</v>
      </c>
      <c r="AY145" s="19" t="s">
        <v>329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335</v>
      </c>
      <c r="BM145" s="199" t="s">
        <v>2609</v>
      </c>
    </row>
    <row r="146" spans="1:65" s="2" customFormat="1" ht="24.2" customHeight="1">
      <c r="A146" s="37"/>
      <c r="B146" s="153"/>
      <c r="C146" s="187" t="s">
        <v>96</v>
      </c>
      <c r="D146" s="187" t="s">
        <v>331</v>
      </c>
      <c r="E146" s="188" t="s">
        <v>337</v>
      </c>
      <c r="F146" s="189" t="s">
        <v>338</v>
      </c>
      <c r="G146" s="190" t="s">
        <v>334</v>
      </c>
      <c r="H146" s="191">
        <v>200</v>
      </c>
      <c r="I146" s="192"/>
      <c r="J146" s="192"/>
      <c r="K146" s="191">
        <f>ROUND(P146*H146,3)</f>
        <v>0</v>
      </c>
      <c r="L146" s="193"/>
      <c r="M146" s="38"/>
      <c r="N146" s="194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</v>
      </c>
      <c r="V146" s="197">
        <f>U146*H146</f>
        <v>0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335</v>
      </c>
      <c r="AT146" s="199" t="s">
        <v>331</v>
      </c>
      <c r="AU146" s="199" t="s">
        <v>96</v>
      </c>
      <c r="AY146" s="19" t="s">
        <v>329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335</v>
      </c>
      <c r="BM146" s="199" t="s">
        <v>2610</v>
      </c>
    </row>
    <row r="147" spans="1:65" s="2" customFormat="1" ht="24.2" customHeight="1">
      <c r="A147" s="37"/>
      <c r="B147" s="153"/>
      <c r="C147" s="187" t="s">
        <v>178</v>
      </c>
      <c r="D147" s="187" t="s">
        <v>331</v>
      </c>
      <c r="E147" s="188" t="s">
        <v>2611</v>
      </c>
      <c r="F147" s="189" t="s">
        <v>2612</v>
      </c>
      <c r="G147" s="190" t="s">
        <v>334</v>
      </c>
      <c r="H147" s="191">
        <v>34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0.18099999999999999</v>
      </c>
      <c r="X147" s="198">
        <f>W147*H147</f>
        <v>6.1539999999999999</v>
      </c>
      <c r="Y147" s="37"/>
      <c r="Z147" s="37"/>
      <c r="AA147" s="37"/>
      <c r="AB147" s="37"/>
      <c r="AC147" s="37"/>
      <c r="AD147" s="37"/>
      <c r="AE147" s="37"/>
      <c r="AR147" s="199" t="s">
        <v>335</v>
      </c>
      <c r="AT147" s="199" t="s">
        <v>331</v>
      </c>
      <c r="AU147" s="199" t="s">
        <v>96</v>
      </c>
      <c r="AY147" s="19" t="s">
        <v>329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335</v>
      </c>
      <c r="BM147" s="199" t="s">
        <v>2613</v>
      </c>
    </row>
    <row r="148" spans="1:65" s="2" customFormat="1" ht="24.2" customHeight="1">
      <c r="A148" s="37"/>
      <c r="B148" s="153"/>
      <c r="C148" s="187" t="s">
        <v>335</v>
      </c>
      <c r="D148" s="187" t="s">
        <v>331</v>
      </c>
      <c r="E148" s="188" t="s">
        <v>2614</v>
      </c>
      <c r="F148" s="189" t="s">
        <v>2615</v>
      </c>
      <c r="G148" s="190" t="s">
        <v>342</v>
      </c>
      <c r="H148" s="191">
        <v>36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0.14499999999999999</v>
      </c>
      <c r="X148" s="198">
        <f>W148*H148</f>
        <v>5.22</v>
      </c>
      <c r="Y148" s="37"/>
      <c r="Z148" s="37"/>
      <c r="AA148" s="37"/>
      <c r="AB148" s="37"/>
      <c r="AC148" s="37"/>
      <c r="AD148" s="37"/>
      <c r="AE148" s="37"/>
      <c r="AR148" s="199" t="s">
        <v>335</v>
      </c>
      <c r="AT148" s="199" t="s">
        <v>331</v>
      </c>
      <c r="AU148" s="199" t="s">
        <v>96</v>
      </c>
      <c r="AY148" s="19" t="s">
        <v>329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335</v>
      </c>
      <c r="BM148" s="199" t="s">
        <v>2616</v>
      </c>
    </row>
    <row r="149" spans="1:65" s="13" customFormat="1" ht="11.25">
      <c r="B149" s="201"/>
      <c r="D149" s="202" t="s">
        <v>348</v>
      </c>
      <c r="E149" s="203" t="s">
        <v>1</v>
      </c>
      <c r="F149" s="204" t="s">
        <v>2617</v>
      </c>
      <c r="H149" s="205">
        <v>36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348</v>
      </c>
      <c r="AU149" s="203" t="s">
        <v>96</v>
      </c>
      <c r="AV149" s="13" t="s">
        <v>96</v>
      </c>
      <c r="AW149" s="13" t="s">
        <v>4</v>
      </c>
      <c r="AX149" s="13" t="s">
        <v>90</v>
      </c>
      <c r="AY149" s="203" t="s">
        <v>329</v>
      </c>
    </row>
    <row r="150" spans="1:65" s="2" customFormat="1" ht="33" customHeight="1">
      <c r="A150" s="37"/>
      <c r="B150" s="153"/>
      <c r="C150" s="187" t="s">
        <v>350</v>
      </c>
      <c r="D150" s="187" t="s">
        <v>331</v>
      </c>
      <c r="E150" s="188" t="s">
        <v>2618</v>
      </c>
      <c r="F150" s="189" t="s">
        <v>2619</v>
      </c>
      <c r="G150" s="190" t="s">
        <v>334</v>
      </c>
      <c r="H150" s="191">
        <v>34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0.72</v>
      </c>
      <c r="X150" s="198">
        <f>W150*H150</f>
        <v>24.48</v>
      </c>
      <c r="Y150" s="37"/>
      <c r="Z150" s="37"/>
      <c r="AA150" s="37"/>
      <c r="AB150" s="37"/>
      <c r="AC150" s="37"/>
      <c r="AD150" s="37"/>
      <c r="AE150" s="37"/>
      <c r="AR150" s="199" t="s">
        <v>335</v>
      </c>
      <c r="AT150" s="199" t="s">
        <v>331</v>
      </c>
      <c r="AU150" s="199" t="s">
        <v>96</v>
      </c>
      <c r="AY150" s="19" t="s">
        <v>329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335</v>
      </c>
      <c r="BM150" s="199" t="s">
        <v>2620</v>
      </c>
    </row>
    <row r="151" spans="1:65" s="2" customFormat="1" ht="33" customHeight="1">
      <c r="A151" s="37"/>
      <c r="B151" s="153"/>
      <c r="C151" s="187" t="s">
        <v>355</v>
      </c>
      <c r="D151" s="187" t="s">
        <v>331</v>
      </c>
      <c r="E151" s="188" t="s">
        <v>2621</v>
      </c>
      <c r="F151" s="189" t="s">
        <v>2622</v>
      </c>
      <c r="G151" s="190" t="s">
        <v>362</v>
      </c>
      <c r="H151" s="191">
        <v>600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335</v>
      </c>
      <c r="AT151" s="199" t="s">
        <v>331</v>
      </c>
      <c r="AU151" s="199" t="s">
        <v>96</v>
      </c>
      <c r="AY151" s="19" t="s">
        <v>329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335</v>
      </c>
      <c r="BM151" s="199" t="s">
        <v>2623</v>
      </c>
    </row>
    <row r="152" spans="1:65" s="13" customFormat="1" ht="11.25">
      <c r="B152" s="201"/>
      <c r="D152" s="202" t="s">
        <v>348</v>
      </c>
      <c r="E152" s="203" t="s">
        <v>1</v>
      </c>
      <c r="F152" s="204" t="s">
        <v>2624</v>
      </c>
      <c r="H152" s="205">
        <v>600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348</v>
      </c>
      <c r="AU152" s="203" t="s">
        <v>96</v>
      </c>
      <c r="AV152" s="13" t="s">
        <v>96</v>
      </c>
      <c r="AW152" s="13" t="s">
        <v>4</v>
      </c>
      <c r="AX152" s="13" t="s">
        <v>90</v>
      </c>
      <c r="AY152" s="203" t="s">
        <v>329</v>
      </c>
    </row>
    <row r="153" spans="1:65" s="2" customFormat="1" ht="24.2" customHeight="1">
      <c r="A153" s="37"/>
      <c r="B153" s="153"/>
      <c r="C153" s="187" t="s">
        <v>359</v>
      </c>
      <c r="D153" s="187" t="s">
        <v>331</v>
      </c>
      <c r="E153" s="188" t="s">
        <v>2625</v>
      </c>
      <c r="F153" s="189" t="s">
        <v>2626</v>
      </c>
      <c r="G153" s="190" t="s">
        <v>362</v>
      </c>
      <c r="H153" s="191">
        <v>865.125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335</v>
      </c>
      <c r="AT153" s="199" t="s">
        <v>331</v>
      </c>
      <c r="AU153" s="199" t="s">
        <v>96</v>
      </c>
      <c r="AY153" s="19" t="s">
        <v>329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335</v>
      </c>
      <c r="BM153" s="199" t="s">
        <v>2627</v>
      </c>
    </row>
    <row r="154" spans="1:65" s="13" customFormat="1" ht="11.25">
      <c r="B154" s="201"/>
      <c r="D154" s="202" t="s">
        <v>348</v>
      </c>
      <c r="E154" s="203" t="s">
        <v>1</v>
      </c>
      <c r="F154" s="204" t="s">
        <v>2628</v>
      </c>
      <c r="H154" s="205">
        <v>367.5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348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329</v>
      </c>
    </row>
    <row r="155" spans="1:65" s="13" customFormat="1" ht="11.25">
      <c r="B155" s="201"/>
      <c r="D155" s="202" t="s">
        <v>348</v>
      </c>
      <c r="E155" s="203" t="s">
        <v>1</v>
      </c>
      <c r="F155" s="204" t="s">
        <v>2629</v>
      </c>
      <c r="H155" s="205">
        <v>210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348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329</v>
      </c>
    </row>
    <row r="156" spans="1:65" s="13" customFormat="1" ht="11.25">
      <c r="B156" s="201"/>
      <c r="D156" s="202" t="s">
        <v>348</v>
      </c>
      <c r="E156" s="203" t="s">
        <v>1</v>
      </c>
      <c r="F156" s="204" t="s">
        <v>2630</v>
      </c>
      <c r="H156" s="205">
        <v>90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348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329</v>
      </c>
    </row>
    <row r="157" spans="1:65" s="13" customFormat="1" ht="11.25">
      <c r="B157" s="201"/>
      <c r="D157" s="202" t="s">
        <v>348</v>
      </c>
      <c r="E157" s="203" t="s">
        <v>1</v>
      </c>
      <c r="F157" s="204" t="s">
        <v>2631</v>
      </c>
      <c r="H157" s="205">
        <v>197.625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348</v>
      </c>
      <c r="AU157" s="203" t="s">
        <v>96</v>
      </c>
      <c r="AV157" s="13" t="s">
        <v>96</v>
      </c>
      <c r="AW157" s="13" t="s">
        <v>4</v>
      </c>
      <c r="AX157" s="13" t="s">
        <v>83</v>
      </c>
      <c r="AY157" s="203" t="s">
        <v>329</v>
      </c>
    </row>
    <row r="158" spans="1:65" s="15" customFormat="1" ht="11.25">
      <c r="B158" s="217"/>
      <c r="D158" s="202" t="s">
        <v>348</v>
      </c>
      <c r="E158" s="218" t="s">
        <v>1</v>
      </c>
      <c r="F158" s="219" t="s">
        <v>380</v>
      </c>
      <c r="H158" s="220">
        <v>865.125</v>
      </c>
      <c r="I158" s="221"/>
      <c r="J158" s="221"/>
      <c r="M158" s="217"/>
      <c r="N158" s="222"/>
      <c r="O158" s="223"/>
      <c r="P158" s="223"/>
      <c r="Q158" s="223"/>
      <c r="R158" s="223"/>
      <c r="S158" s="223"/>
      <c r="T158" s="223"/>
      <c r="U158" s="223"/>
      <c r="V158" s="223"/>
      <c r="W158" s="223"/>
      <c r="X158" s="224"/>
      <c r="AT158" s="218" t="s">
        <v>348</v>
      </c>
      <c r="AU158" s="218" t="s">
        <v>96</v>
      </c>
      <c r="AV158" s="15" t="s">
        <v>335</v>
      </c>
      <c r="AW158" s="15" t="s">
        <v>4</v>
      </c>
      <c r="AX158" s="15" t="s">
        <v>90</v>
      </c>
      <c r="AY158" s="218" t="s">
        <v>329</v>
      </c>
    </row>
    <row r="159" spans="1:65" s="2" customFormat="1" ht="24.2" customHeight="1">
      <c r="A159" s="37"/>
      <c r="B159" s="153"/>
      <c r="C159" s="187" t="s">
        <v>364</v>
      </c>
      <c r="D159" s="187" t="s">
        <v>331</v>
      </c>
      <c r="E159" s="188" t="s">
        <v>2632</v>
      </c>
      <c r="F159" s="189" t="s">
        <v>2633</v>
      </c>
      <c r="G159" s="190" t="s">
        <v>362</v>
      </c>
      <c r="H159" s="191">
        <v>865.125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335</v>
      </c>
      <c r="AT159" s="199" t="s">
        <v>331</v>
      </c>
      <c r="AU159" s="199" t="s">
        <v>96</v>
      </c>
      <c r="AY159" s="19" t="s">
        <v>329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335</v>
      </c>
      <c r="BM159" s="199" t="s">
        <v>2634</v>
      </c>
    </row>
    <row r="160" spans="1:65" s="2" customFormat="1" ht="21.75" customHeight="1">
      <c r="A160" s="37"/>
      <c r="B160" s="153"/>
      <c r="C160" s="187" t="s">
        <v>369</v>
      </c>
      <c r="D160" s="187" t="s">
        <v>331</v>
      </c>
      <c r="E160" s="188" t="s">
        <v>2635</v>
      </c>
      <c r="F160" s="189" t="s">
        <v>2636</v>
      </c>
      <c r="G160" s="190" t="s">
        <v>362</v>
      </c>
      <c r="H160" s="191">
        <v>44.55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335</v>
      </c>
      <c r="AT160" s="199" t="s">
        <v>331</v>
      </c>
      <c r="AU160" s="199" t="s">
        <v>96</v>
      </c>
      <c r="AY160" s="19" t="s">
        <v>329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335</v>
      </c>
      <c r="BM160" s="199" t="s">
        <v>2637</v>
      </c>
    </row>
    <row r="161" spans="1:65" s="14" customFormat="1" ht="11.25">
      <c r="B161" s="210"/>
      <c r="D161" s="202" t="s">
        <v>348</v>
      </c>
      <c r="E161" s="211" t="s">
        <v>1</v>
      </c>
      <c r="F161" s="212" t="s">
        <v>2638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348</v>
      </c>
      <c r="AU161" s="211" t="s">
        <v>96</v>
      </c>
      <c r="AV161" s="14" t="s">
        <v>90</v>
      </c>
      <c r="AW161" s="14" t="s">
        <v>4</v>
      </c>
      <c r="AX161" s="14" t="s">
        <v>83</v>
      </c>
      <c r="AY161" s="211" t="s">
        <v>329</v>
      </c>
    </row>
    <row r="162" spans="1:65" s="13" customFormat="1" ht="11.25">
      <c r="B162" s="201"/>
      <c r="D162" s="202" t="s">
        <v>348</v>
      </c>
      <c r="E162" s="203" t="s">
        <v>1</v>
      </c>
      <c r="F162" s="204" t="s">
        <v>2639</v>
      </c>
      <c r="H162" s="205">
        <v>31.5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348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329</v>
      </c>
    </row>
    <row r="163" spans="1:65" s="13" customFormat="1" ht="11.25">
      <c r="B163" s="201"/>
      <c r="D163" s="202" t="s">
        <v>348</v>
      </c>
      <c r="E163" s="203" t="s">
        <v>1</v>
      </c>
      <c r="F163" s="204" t="s">
        <v>2640</v>
      </c>
      <c r="H163" s="205">
        <v>9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348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329</v>
      </c>
    </row>
    <row r="164" spans="1:65" s="13" customFormat="1" ht="11.25">
      <c r="B164" s="201"/>
      <c r="D164" s="202" t="s">
        <v>348</v>
      </c>
      <c r="E164" s="203" t="s">
        <v>1</v>
      </c>
      <c r="F164" s="204" t="s">
        <v>2641</v>
      </c>
      <c r="H164" s="205">
        <v>4.05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348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329</v>
      </c>
    </row>
    <row r="165" spans="1:65" s="15" customFormat="1" ht="11.25">
      <c r="B165" s="217"/>
      <c r="D165" s="202" t="s">
        <v>348</v>
      </c>
      <c r="E165" s="218" t="s">
        <v>1</v>
      </c>
      <c r="F165" s="219" t="s">
        <v>380</v>
      </c>
      <c r="H165" s="220">
        <v>44.55</v>
      </c>
      <c r="I165" s="221"/>
      <c r="J165" s="221"/>
      <c r="M165" s="217"/>
      <c r="N165" s="222"/>
      <c r="O165" s="223"/>
      <c r="P165" s="223"/>
      <c r="Q165" s="223"/>
      <c r="R165" s="223"/>
      <c r="S165" s="223"/>
      <c r="T165" s="223"/>
      <c r="U165" s="223"/>
      <c r="V165" s="223"/>
      <c r="W165" s="223"/>
      <c r="X165" s="224"/>
      <c r="AT165" s="218" t="s">
        <v>348</v>
      </c>
      <c r="AU165" s="218" t="s">
        <v>96</v>
      </c>
      <c r="AV165" s="15" t="s">
        <v>335</v>
      </c>
      <c r="AW165" s="15" t="s">
        <v>4</v>
      </c>
      <c r="AX165" s="15" t="s">
        <v>90</v>
      </c>
      <c r="AY165" s="218" t="s">
        <v>329</v>
      </c>
    </row>
    <row r="166" spans="1:65" s="2" customFormat="1" ht="37.9" customHeight="1">
      <c r="A166" s="37"/>
      <c r="B166" s="153"/>
      <c r="C166" s="187" t="s">
        <v>381</v>
      </c>
      <c r="D166" s="187" t="s">
        <v>331</v>
      </c>
      <c r="E166" s="188" t="s">
        <v>2642</v>
      </c>
      <c r="F166" s="189" t="s">
        <v>2643</v>
      </c>
      <c r="G166" s="190" t="s">
        <v>362</v>
      </c>
      <c r="H166" s="191">
        <v>747</v>
      </c>
      <c r="I166" s="192"/>
      <c r="J166" s="192"/>
      <c r="K166" s="191">
        <f>ROUND(P166*H166,3)</f>
        <v>0</v>
      </c>
      <c r="L166" s="193"/>
      <c r="M166" s="38"/>
      <c r="N166" s="194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335</v>
      </c>
      <c r="AT166" s="199" t="s">
        <v>331</v>
      </c>
      <c r="AU166" s="199" t="s">
        <v>96</v>
      </c>
      <c r="AY166" s="19" t="s">
        <v>329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335</v>
      </c>
      <c r="BM166" s="199" t="s">
        <v>2644</v>
      </c>
    </row>
    <row r="167" spans="1:65" s="13" customFormat="1" ht="11.25">
      <c r="B167" s="201"/>
      <c r="D167" s="202" t="s">
        <v>348</v>
      </c>
      <c r="E167" s="203" t="s">
        <v>1</v>
      </c>
      <c r="F167" s="204" t="s">
        <v>2645</v>
      </c>
      <c r="H167" s="205">
        <v>747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348</v>
      </c>
      <c r="AU167" s="203" t="s">
        <v>96</v>
      </c>
      <c r="AV167" s="13" t="s">
        <v>96</v>
      </c>
      <c r="AW167" s="13" t="s">
        <v>4</v>
      </c>
      <c r="AX167" s="13" t="s">
        <v>90</v>
      </c>
      <c r="AY167" s="203" t="s">
        <v>329</v>
      </c>
    </row>
    <row r="168" spans="1:65" s="2" customFormat="1" ht="37.9" customHeight="1">
      <c r="A168" s="37"/>
      <c r="B168" s="153"/>
      <c r="C168" s="187" t="s">
        <v>386</v>
      </c>
      <c r="D168" s="187" t="s">
        <v>331</v>
      </c>
      <c r="E168" s="188" t="s">
        <v>2646</v>
      </c>
      <c r="F168" s="189" t="s">
        <v>2647</v>
      </c>
      <c r="G168" s="190" t="s">
        <v>362</v>
      </c>
      <c r="H168" s="191">
        <v>747</v>
      </c>
      <c r="I168" s="192"/>
      <c r="J168" s="192"/>
      <c r="K168" s="191">
        <f>ROUND(P168*H168,3)</f>
        <v>0</v>
      </c>
      <c r="L168" s="193"/>
      <c r="M168" s="38"/>
      <c r="N168" s="194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0</v>
      </c>
      <c r="V168" s="197">
        <f>U168*H168</f>
        <v>0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335</v>
      </c>
      <c r="AT168" s="199" t="s">
        <v>331</v>
      </c>
      <c r="AU168" s="199" t="s">
        <v>96</v>
      </c>
      <c r="AY168" s="19" t="s">
        <v>329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335</v>
      </c>
      <c r="BM168" s="199" t="s">
        <v>2648</v>
      </c>
    </row>
    <row r="169" spans="1:65" s="2" customFormat="1" ht="44.25" customHeight="1">
      <c r="A169" s="37"/>
      <c r="B169" s="153"/>
      <c r="C169" s="187" t="s">
        <v>394</v>
      </c>
      <c r="D169" s="187" t="s">
        <v>331</v>
      </c>
      <c r="E169" s="188" t="s">
        <v>2649</v>
      </c>
      <c r="F169" s="189" t="s">
        <v>2650</v>
      </c>
      <c r="G169" s="190" t="s">
        <v>362</v>
      </c>
      <c r="H169" s="191">
        <v>3735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335</v>
      </c>
      <c r="AT169" s="199" t="s">
        <v>331</v>
      </c>
      <c r="AU169" s="199" t="s">
        <v>96</v>
      </c>
      <c r="AY169" s="19" t="s">
        <v>329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335</v>
      </c>
      <c r="BM169" s="199" t="s">
        <v>2651</v>
      </c>
    </row>
    <row r="170" spans="1:65" s="13" customFormat="1" ht="11.25">
      <c r="B170" s="201"/>
      <c r="D170" s="202" t="s">
        <v>348</v>
      </c>
      <c r="E170" s="203" t="s">
        <v>1</v>
      </c>
      <c r="F170" s="204" t="s">
        <v>2652</v>
      </c>
      <c r="H170" s="205">
        <v>3735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348</v>
      </c>
      <c r="AU170" s="203" t="s">
        <v>96</v>
      </c>
      <c r="AV170" s="13" t="s">
        <v>96</v>
      </c>
      <c r="AW170" s="13" t="s">
        <v>4</v>
      </c>
      <c r="AX170" s="13" t="s">
        <v>90</v>
      </c>
      <c r="AY170" s="203" t="s">
        <v>329</v>
      </c>
    </row>
    <row r="171" spans="1:65" s="2" customFormat="1" ht="24.2" customHeight="1">
      <c r="A171" s="37"/>
      <c r="B171" s="153"/>
      <c r="C171" s="187" t="s">
        <v>399</v>
      </c>
      <c r="D171" s="187" t="s">
        <v>331</v>
      </c>
      <c r="E171" s="188" t="s">
        <v>469</v>
      </c>
      <c r="F171" s="189" t="s">
        <v>470</v>
      </c>
      <c r="G171" s="190" t="s">
        <v>362</v>
      </c>
      <c r="H171" s="191">
        <v>747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335</v>
      </c>
      <c r="AT171" s="199" t="s">
        <v>331</v>
      </c>
      <c r="AU171" s="199" t="s">
        <v>96</v>
      </c>
      <c r="AY171" s="19" t="s">
        <v>329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335</v>
      </c>
      <c r="BM171" s="199" t="s">
        <v>2653</v>
      </c>
    </row>
    <row r="172" spans="1:65" s="2" customFormat="1" ht="24.2" customHeight="1">
      <c r="A172" s="37"/>
      <c r="B172" s="153"/>
      <c r="C172" s="187" t="s">
        <v>454</v>
      </c>
      <c r="D172" s="187" t="s">
        <v>331</v>
      </c>
      <c r="E172" s="188" t="s">
        <v>2654</v>
      </c>
      <c r="F172" s="189" t="s">
        <v>2655</v>
      </c>
      <c r="G172" s="190" t="s">
        <v>362</v>
      </c>
      <c r="H172" s="191">
        <v>40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0</v>
      </c>
      <c r="V172" s="197">
        <f>U172*H172</f>
        <v>0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335</v>
      </c>
      <c r="AT172" s="199" t="s">
        <v>331</v>
      </c>
      <c r="AU172" s="199" t="s">
        <v>96</v>
      </c>
      <c r="AY172" s="19" t="s">
        <v>329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335</v>
      </c>
      <c r="BM172" s="199" t="s">
        <v>2656</v>
      </c>
    </row>
    <row r="173" spans="1:65" s="13" customFormat="1" ht="11.25">
      <c r="B173" s="201"/>
      <c r="D173" s="202" t="s">
        <v>348</v>
      </c>
      <c r="E173" s="203" t="s">
        <v>1</v>
      </c>
      <c r="F173" s="204" t="s">
        <v>2657</v>
      </c>
      <c r="H173" s="205">
        <v>40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348</v>
      </c>
      <c r="AU173" s="203" t="s">
        <v>96</v>
      </c>
      <c r="AV173" s="13" t="s">
        <v>96</v>
      </c>
      <c r="AW173" s="13" t="s">
        <v>4</v>
      </c>
      <c r="AX173" s="13" t="s">
        <v>90</v>
      </c>
      <c r="AY173" s="203" t="s">
        <v>329</v>
      </c>
    </row>
    <row r="174" spans="1:65" s="2" customFormat="1" ht="21.75" customHeight="1">
      <c r="A174" s="37"/>
      <c r="B174" s="153"/>
      <c r="C174" s="187" t="s">
        <v>459</v>
      </c>
      <c r="D174" s="187" t="s">
        <v>331</v>
      </c>
      <c r="E174" s="188" t="s">
        <v>2658</v>
      </c>
      <c r="F174" s="189" t="s">
        <v>2659</v>
      </c>
      <c r="G174" s="190" t="s">
        <v>362</v>
      </c>
      <c r="H174" s="191">
        <v>747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335</v>
      </c>
      <c r="AT174" s="199" t="s">
        <v>331</v>
      </c>
      <c r="AU174" s="199" t="s">
        <v>96</v>
      </c>
      <c r="AY174" s="19" t="s">
        <v>329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335</v>
      </c>
      <c r="BM174" s="199" t="s">
        <v>2660</v>
      </c>
    </row>
    <row r="175" spans="1:65" s="2" customFormat="1" ht="24.2" customHeight="1">
      <c r="A175" s="37"/>
      <c r="B175" s="153"/>
      <c r="C175" s="187" t="s">
        <v>464</v>
      </c>
      <c r="D175" s="187" t="s">
        <v>331</v>
      </c>
      <c r="E175" s="188" t="s">
        <v>2661</v>
      </c>
      <c r="F175" s="189" t="s">
        <v>2662</v>
      </c>
      <c r="G175" s="190" t="s">
        <v>486</v>
      </c>
      <c r="H175" s="191">
        <v>1344.6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335</v>
      </c>
      <c r="AT175" s="199" t="s">
        <v>331</v>
      </c>
      <c r="AU175" s="199" t="s">
        <v>96</v>
      </c>
      <c r="AY175" s="19" t="s">
        <v>329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335</v>
      </c>
      <c r="BM175" s="199" t="s">
        <v>2663</v>
      </c>
    </row>
    <row r="176" spans="1:65" s="13" customFormat="1" ht="11.25">
      <c r="B176" s="201"/>
      <c r="D176" s="202" t="s">
        <v>348</v>
      </c>
      <c r="E176" s="203" t="s">
        <v>1</v>
      </c>
      <c r="F176" s="204" t="s">
        <v>2664</v>
      </c>
      <c r="H176" s="205">
        <v>1344.6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348</v>
      </c>
      <c r="AU176" s="203" t="s">
        <v>96</v>
      </c>
      <c r="AV176" s="13" t="s">
        <v>96</v>
      </c>
      <c r="AW176" s="13" t="s">
        <v>4</v>
      </c>
      <c r="AX176" s="13" t="s">
        <v>90</v>
      </c>
      <c r="AY176" s="203" t="s">
        <v>329</v>
      </c>
    </row>
    <row r="177" spans="1:65" s="2" customFormat="1" ht="33" customHeight="1">
      <c r="A177" s="37"/>
      <c r="B177" s="153"/>
      <c r="C177" s="187" t="s">
        <v>468</v>
      </c>
      <c r="D177" s="187" t="s">
        <v>331</v>
      </c>
      <c r="E177" s="188" t="s">
        <v>479</v>
      </c>
      <c r="F177" s="189" t="s">
        <v>480</v>
      </c>
      <c r="G177" s="190" t="s">
        <v>362</v>
      </c>
      <c r="H177" s="191">
        <v>162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335</v>
      </c>
      <c r="AT177" s="199" t="s">
        <v>331</v>
      </c>
      <c r="AU177" s="199" t="s">
        <v>96</v>
      </c>
      <c r="AY177" s="19" t="s">
        <v>329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335</v>
      </c>
      <c r="BM177" s="199" t="s">
        <v>2665</v>
      </c>
    </row>
    <row r="178" spans="1:65" s="13" customFormat="1" ht="11.25">
      <c r="B178" s="201"/>
      <c r="D178" s="202" t="s">
        <v>348</v>
      </c>
      <c r="E178" s="203" t="s">
        <v>1</v>
      </c>
      <c r="F178" s="204" t="s">
        <v>2666</v>
      </c>
      <c r="H178" s="205">
        <v>105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348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329</v>
      </c>
    </row>
    <row r="179" spans="1:65" s="13" customFormat="1" ht="11.25">
      <c r="B179" s="201"/>
      <c r="D179" s="202" t="s">
        <v>348</v>
      </c>
      <c r="E179" s="203" t="s">
        <v>1</v>
      </c>
      <c r="F179" s="204" t="s">
        <v>2667</v>
      </c>
      <c r="H179" s="205">
        <v>30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348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329</v>
      </c>
    </row>
    <row r="180" spans="1:65" s="13" customFormat="1" ht="11.25">
      <c r="B180" s="201"/>
      <c r="D180" s="202" t="s">
        <v>348</v>
      </c>
      <c r="E180" s="203" t="s">
        <v>1</v>
      </c>
      <c r="F180" s="204" t="s">
        <v>2668</v>
      </c>
      <c r="H180" s="205">
        <v>27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348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329</v>
      </c>
    </row>
    <row r="181" spans="1:65" s="15" customFormat="1" ht="11.25">
      <c r="B181" s="217"/>
      <c r="D181" s="202" t="s">
        <v>348</v>
      </c>
      <c r="E181" s="218" t="s">
        <v>1</v>
      </c>
      <c r="F181" s="219" t="s">
        <v>380</v>
      </c>
      <c r="H181" s="220">
        <v>162</v>
      </c>
      <c r="I181" s="221"/>
      <c r="J181" s="221"/>
      <c r="M181" s="217"/>
      <c r="N181" s="222"/>
      <c r="O181" s="223"/>
      <c r="P181" s="223"/>
      <c r="Q181" s="223"/>
      <c r="R181" s="223"/>
      <c r="S181" s="223"/>
      <c r="T181" s="223"/>
      <c r="U181" s="223"/>
      <c r="V181" s="223"/>
      <c r="W181" s="223"/>
      <c r="X181" s="224"/>
      <c r="AT181" s="218" t="s">
        <v>348</v>
      </c>
      <c r="AU181" s="218" t="s">
        <v>96</v>
      </c>
      <c r="AV181" s="15" t="s">
        <v>335</v>
      </c>
      <c r="AW181" s="15" t="s">
        <v>4</v>
      </c>
      <c r="AX181" s="15" t="s">
        <v>90</v>
      </c>
      <c r="AY181" s="218" t="s">
        <v>329</v>
      </c>
    </row>
    <row r="182" spans="1:65" s="2" customFormat="1" ht="21.75" customHeight="1">
      <c r="A182" s="37"/>
      <c r="B182" s="153"/>
      <c r="C182" s="187" t="s">
        <v>474</v>
      </c>
      <c r="D182" s="187" t="s">
        <v>331</v>
      </c>
      <c r="E182" s="188" t="s">
        <v>2669</v>
      </c>
      <c r="F182" s="189" t="s">
        <v>2670</v>
      </c>
      <c r="G182" s="190" t="s">
        <v>334</v>
      </c>
      <c r="H182" s="191">
        <v>324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335</v>
      </c>
      <c r="AT182" s="199" t="s">
        <v>331</v>
      </c>
      <c r="AU182" s="199" t="s">
        <v>96</v>
      </c>
      <c r="AY182" s="19" t="s">
        <v>329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335</v>
      </c>
      <c r="BM182" s="199" t="s">
        <v>2671</v>
      </c>
    </row>
    <row r="183" spans="1:65" s="13" customFormat="1" ht="11.25">
      <c r="B183" s="201"/>
      <c r="D183" s="202" t="s">
        <v>348</v>
      </c>
      <c r="E183" s="203" t="s">
        <v>1</v>
      </c>
      <c r="F183" s="204" t="s">
        <v>2672</v>
      </c>
      <c r="H183" s="205">
        <v>210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348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329</v>
      </c>
    </row>
    <row r="184" spans="1:65" s="13" customFormat="1" ht="11.25">
      <c r="B184" s="201"/>
      <c r="D184" s="202" t="s">
        <v>348</v>
      </c>
      <c r="E184" s="203" t="s">
        <v>1</v>
      </c>
      <c r="F184" s="204" t="s">
        <v>2673</v>
      </c>
      <c r="H184" s="205">
        <v>114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348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329</v>
      </c>
    </row>
    <row r="185" spans="1:65" s="15" customFormat="1" ht="11.25">
      <c r="B185" s="217"/>
      <c r="D185" s="202" t="s">
        <v>348</v>
      </c>
      <c r="E185" s="218" t="s">
        <v>1</v>
      </c>
      <c r="F185" s="219" t="s">
        <v>380</v>
      </c>
      <c r="H185" s="220">
        <v>324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348</v>
      </c>
      <c r="AU185" s="218" t="s">
        <v>96</v>
      </c>
      <c r="AV185" s="15" t="s">
        <v>335</v>
      </c>
      <c r="AW185" s="15" t="s">
        <v>4</v>
      </c>
      <c r="AX185" s="15" t="s">
        <v>90</v>
      </c>
      <c r="AY185" s="218" t="s">
        <v>329</v>
      </c>
    </row>
    <row r="186" spans="1:65" s="2" customFormat="1" ht="16.5" customHeight="1">
      <c r="A186" s="37"/>
      <c r="B186" s="153"/>
      <c r="C186" s="233" t="s">
        <v>478</v>
      </c>
      <c r="D186" s="233" t="s">
        <v>483</v>
      </c>
      <c r="E186" s="234" t="s">
        <v>2674</v>
      </c>
      <c r="F186" s="235" t="s">
        <v>2675</v>
      </c>
      <c r="G186" s="236" t="s">
        <v>982</v>
      </c>
      <c r="H186" s="237">
        <v>64.8</v>
      </c>
      <c r="I186" s="238"/>
      <c r="J186" s="239"/>
      <c r="K186" s="237">
        <f>ROUND(P186*H186,3)</f>
        <v>0</v>
      </c>
      <c r="L186" s="239"/>
      <c r="M186" s="240"/>
      <c r="N186" s="241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1E-3</v>
      </c>
      <c r="V186" s="197">
        <f>U186*H186</f>
        <v>6.4799999999999996E-2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364</v>
      </c>
      <c r="AT186" s="199" t="s">
        <v>483</v>
      </c>
      <c r="AU186" s="199" t="s">
        <v>96</v>
      </c>
      <c r="AY186" s="19" t="s">
        <v>329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335</v>
      </c>
      <c r="BM186" s="199" t="s">
        <v>2676</v>
      </c>
    </row>
    <row r="187" spans="1:65" s="2" customFormat="1" ht="24.2" customHeight="1">
      <c r="A187" s="37"/>
      <c r="B187" s="153"/>
      <c r="C187" s="187" t="s">
        <v>8</v>
      </c>
      <c r="D187" s="187" t="s">
        <v>331</v>
      </c>
      <c r="E187" s="188" t="s">
        <v>490</v>
      </c>
      <c r="F187" s="189" t="s">
        <v>491</v>
      </c>
      <c r="G187" s="190" t="s">
        <v>334</v>
      </c>
      <c r="H187" s="191">
        <v>2000</v>
      </c>
      <c r="I187" s="192"/>
      <c r="J187" s="192"/>
      <c r="K187" s="191">
        <f>ROUND(P187*H187,3)</f>
        <v>0</v>
      </c>
      <c r="L187" s="193"/>
      <c r="M187" s="38"/>
      <c r="N187" s="194" t="s">
        <v>1</v>
      </c>
      <c r="O187" s="195" t="s">
        <v>47</v>
      </c>
      <c r="P187" s="196">
        <f>I187+J187</f>
        <v>0</v>
      </c>
      <c r="Q187" s="196">
        <f>ROUND(I187*H187,3)</f>
        <v>0</v>
      </c>
      <c r="R187" s="196">
        <f>ROUND(J187*H187,3)</f>
        <v>0</v>
      </c>
      <c r="S187" s="66"/>
      <c r="T187" s="197">
        <f>S187*H187</f>
        <v>0</v>
      </c>
      <c r="U187" s="197">
        <v>0</v>
      </c>
      <c r="V187" s="197">
        <f>U187*H187</f>
        <v>0</v>
      </c>
      <c r="W187" s="197">
        <v>0</v>
      </c>
      <c r="X187" s="198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335</v>
      </c>
      <c r="AT187" s="199" t="s">
        <v>331</v>
      </c>
      <c r="AU187" s="199" t="s">
        <v>96</v>
      </c>
      <c r="AY187" s="19" t="s">
        <v>329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335</v>
      </c>
      <c r="BM187" s="199" t="s">
        <v>2677</v>
      </c>
    </row>
    <row r="188" spans="1:65" s="12" customFormat="1" ht="22.9" customHeight="1">
      <c r="B188" s="173"/>
      <c r="D188" s="174" t="s">
        <v>82</v>
      </c>
      <c r="E188" s="185" t="s">
        <v>96</v>
      </c>
      <c r="F188" s="185" t="s">
        <v>493</v>
      </c>
      <c r="I188" s="176"/>
      <c r="J188" s="176"/>
      <c r="K188" s="186">
        <f>BK188</f>
        <v>0</v>
      </c>
      <c r="M188" s="173"/>
      <c r="N188" s="178"/>
      <c r="O188" s="179"/>
      <c r="P188" s="179"/>
      <c r="Q188" s="180">
        <f>SUM(Q189:Q208)</f>
        <v>0</v>
      </c>
      <c r="R188" s="180">
        <f>SUM(R189:R208)</f>
        <v>0</v>
      </c>
      <c r="S188" s="179"/>
      <c r="T188" s="181">
        <f>SUM(T189:T208)</f>
        <v>0</v>
      </c>
      <c r="U188" s="179"/>
      <c r="V188" s="181">
        <f>SUM(V189:V208)</f>
        <v>109.31914739999999</v>
      </c>
      <c r="W188" s="179"/>
      <c r="X188" s="182">
        <f>SUM(X189:X208)</f>
        <v>0</v>
      </c>
      <c r="AR188" s="174" t="s">
        <v>90</v>
      </c>
      <c r="AT188" s="183" t="s">
        <v>82</v>
      </c>
      <c r="AU188" s="183" t="s">
        <v>90</v>
      </c>
      <c r="AY188" s="174" t="s">
        <v>329</v>
      </c>
      <c r="BK188" s="184">
        <f>SUM(BK189:BK208)</f>
        <v>0</v>
      </c>
    </row>
    <row r="189" spans="1:65" s="2" customFormat="1" ht="16.5" customHeight="1">
      <c r="A189" s="37"/>
      <c r="B189" s="153"/>
      <c r="C189" s="187" t="s">
        <v>489</v>
      </c>
      <c r="D189" s="187" t="s">
        <v>331</v>
      </c>
      <c r="E189" s="188" t="s">
        <v>2678</v>
      </c>
      <c r="F189" s="189" t="s">
        <v>2679</v>
      </c>
      <c r="G189" s="190" t="s">
        <v>362</v>
      </c>
      <c r="H189" s="191">
        <v>12.96</v>
      </c>
      <c r="I189" s="192"/>
      <c r="J189" s="192"/>
      <c r="K189" s="191">
        <f>ROUND(P189*H189,3)</f>
        <v>0</v>
      </c>
      <c r="L189" s="193"/>
      <c r="M189" s="38"/>
      <c r="N189" s="194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2.1050399999999998</v>
      </c>
      <c r="V189" s="197">
        <f>U189*H189</f>
        <v>27.2813184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335</v>
      </c>
      <c r="AT189" s="199" t="s">
        <v>331</v>
      </c>
      <c r="AU189" s="199" t="s">
        <v>96</v>
      </c>
      <c r="AY189" s="19" t="s">
        <v>329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335</v>
      </c>
      <c r="BM189" s="199" t="s">
        <v>2680</v>
      </c>
    </row>
    <row r="190" spans="1:65" s="13" customFormat="1" ht="11.25">
      <c r="B190" s="201"/>
      <c r="D190" s="202" t="s">
        <v>348</v>
      </c>
      <c r="E190" s="203" t="s">
        <v>1</v>
      </c>
      <c r="F190" s="204" t="s">
        <v>2681</v>
      </c>
      <c r="H190" s="205">
        <v>12.96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348</v>
      </c>
      <c r="AU190" s="203" t="s">
        <v>96</v>
      </c>
      <c r="AV190" s="13" t="s">
        <v>96</v>
      </c>
      <c r="AW190" s="13" t="s">
        <v>4</v>
      </c>
      <c r="AX190" s="13" t="s">
        <v>90</v>
      </c>
      <c r="AY190" s="203" t="s">
        <v>329</v>
      </c>
    </row>
    <row r="191" spans="1:65" s="2" customFormat="1" ht="16.5" customHeight="1">
      <c r="A191" s="37"/>
      <c r="B191" s="153"/>
      <c r="C191" s="187" t="s">
        <v>494</v>
      </c>
      <c r="D191" s="187" t="s">
        <v>331</v>
      </c>
      <c r="E191" s="188" t="s">
        <v>2682</v>
      </c>
      <c r="F191" s="189" t="s">
        <v>2683</v>
      </c>
      <c r="G191" s="190" t="s">
        <v>342</v>
      </c>
      <c r="H191" s="191">
        <v>324</v>
      </c>
      <c r="I191" s="192"/>
      <c r="J191" s="192"/>
      <c r="K191" s="191">
        <f>ROUND(P191*H191,3)</f>
        <v>0</v>
      </c>
      <c r="L191" s="193"/>
      <c r="M191" s="38"/>
      <c r="N191" s="194" t="s">
        <v>1</v>
      </c>
      <c r="O191" s="195" t="s">
        <v>47</v>
      </c>
      <c r="P191" s="196">
        <f>I191+J191</f>
        <v>0</v>
      </c>
      <c r="Q191" s="196">
        <f>ROUND(I191*H191,3)</f>
        <v>0</v>
      </c>
      <c r="R191" s="196">
        <f>ROUND(J191*H191,3)</f>
        <v>0</v>
      </c>
      <c r="S191" s="66"/>
      <c r="T191" s="197">
        <f>S191*H191</f>
        <v>0</v>
      </c>
      <c r="U191" s="197">
        <v>0.25195000000000001</v>
      </c>
      <c r="V191" s="197">
        <f>U191*H191</f>
        <v>81.631799999999998</v>
      </c>
      <c r="W191" s="197">
        <v>0</v>
      </c>
      <c r="X191" s="198">
        <f>W191*H191</f>
        <v>0</v>
      </c>
      <c r="Y191" s="37"/>
      <c r="Z191" s="37"/>
      <c r="AA191" s="37"/>
      <c r="AB191" s="37"/>
      <c r="AC191" s="37"/>
      <c r="AD191" s="37"/>
      <c r="AE191" s="37"/>
      <c r="AR191" s="199" t="s">
        <v>335</v>
      </c>
      <c r="AT191" s="199" t="s">
        <v>331</v>
      </c>
      <c r="AU191" s="199" t="s">
        <v>96</v>
      </c>
      <c r="AY191" s="19" t="s">
        <v>329</v>
      </c>
      <c r="BE191" s="115">
        <f>IF(O191="základná",K191,0)</f>
        <v>0</v>
      </c>
      <c r="BF191" s="115">
        <f>IF(O191="znížená",K191,0)</f>
        <v>0</v>
      </c>
      <c r="BG191" s="115">
        <f>IF(O191="zákl. prenesená",K191,0)</f>
        <v>0</v>
      </c>
      <c r="BH191" s="115">
        <f>IF(O191="zníž. prenesená",K191,0)</f>
        <v>0</v>
      </c>
      <c r="BI191" s="115">
        <f>IF(O191="nulová",K191,0)</f>
        <v>0</v>
      </c>
      <c r="BJ191" s="19" t="s">
        <v>96</v>
      </c>
      <c r="BK191" s="200">
        <f>ROUND(P191*H191,3)</f>
        <v>0</v>
      </c>
      <c r="BL191" s="19" t="s">
        <v>335</v>
      </c>
      <c r="BM191" s="199" t="s">
        <v>2684</v>
      </c>
    </row>
    <row r="192" spans="1:65" s="13" customFormat="1" ht="11.25">
      <c r="B192" s="201"/>
      <c r="D192" s="202" t="s">
        <v>348</v>
      </c>
      <c r="E192" s="203" t="s">
        <v>1</v>
      </c>
      <c r="F192" s="204" t="s">
        <v>2685</v>
      </c>
      <c r="H192" s="205">
        <v>210</v>
      </c>
      <c r="I192" s="206"/>
      <c r="J192" s="206"/>
      <c r="M192" s="201"/>
      <c r="N192" s="207"/>
      <c r="O192" s="208"/>
      <c r="P192" s="208"/>
      <c r="Q192" s="208"/>
      <c r="R192" s="208"/>
      <c r="S192" s="208"/>
      <c r="T192" s="208"/>
      <c r="U192" s="208"/>
      <c r="V192" s="208"/>
      <c r="W192" s="208"/>
      <c r="X192" s="209"/>
      <c r="AT192" s="203" t="s">
        <v>348</v>
      </c>
      <c r="AU192" s="203" t="s">
        <v>96</v>
      </c>
      <c r="AV192" s="13" t="s">
        <v>96</v>
      </c>
      <c r="AW192" s="13" t="s">
        <v>4</v>
      </c>
      <c r="AX192" s="13" t="s">
        <v>83</v>
      </c>
      <c r="AY192" s="203" t="s">
        <v>329</v>
      </c>
    </row>
    <row r="193" spans="1:65" s="13" customFormat="1" ht="11.25">
      <c r="B193" s="201"/>
      <c r="D193" s="202" t="s">
        <v>348</v>
      </c>
      <c r="E193" s="203" t="s">
        <v>1</v>
      </c>
      <c r="F193" s="204" t="s">
        <v>2686</v>
      </c>
      <c r="H193" s="205">
        <v>114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348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329</v>
      </c>
    </row>
    <row r="194" spans="1:65" s="15" customFormat="1" ht="11.25">
      <c r="B194" s="217"/>
      <c r="D194" s="202" t="s">
        <v>348</v>
      </c>
      <c r="E194" s="218" t="s">
        <v>1</v>
      </c>
      <c r="F194" s="219" t="s">
        <v>380</v>
      </c>
      <c r="H194" s="220">
        <v>324</v>
      </c>
      <c r="I194" s="221"/>
      <c r="J194" s="221"/>
      <c r="M194" s="217"/>
      <c r="N194" s="222"/>
      <c r="O194" s="223"/>
      <c r="P194" s="223"/>
      <c r="Q194" s="223"/>
      <c r="R194" s="223"/>
      <c r="S194" s="223"/>
      <c r="T194" s="223"/>
      <c r="U194" s="223"/>
      <c r="V194" s="223"/>
      <c r="W194" s="223"/>
      <c r="X194" s="224"/>
      <c r="AT194" s="218" t="s">
        <v>348</v>
      </c>
      <c r="AU194" s="218" t="s">
        <v>96</v>
      </c>
      <c r="AV194" s="15" t="s">
        <v>335</v>
      </c>
      <c r="AW194" s="15" t="s">
        <v>4</v>
      </c>
      <c r="AX194" s="15" t="s">
        <v>90</v>
      </c>
      <c r="AY194" s="218" t="s">
        <v>329</v>
      </c>
    </row>
    <row r="195" spans="1:65" s="2" customFormat="1" ht="24.2" customHeight="1">
      <c r="A195" s="37"/>
      <c r="B195" s="153"/>
      <c r="C195" s="187" t="s">
        <v>514</v>
      </c>
      <c r="D195" s="187" t="s">
        <v>331</v>
      </c>
      <c r="E195" s="188" t="s">
        <v>1377</v>
      </c>
      <c r="F195" s="189" t="s">
        <v>1378</v>
      </c>
      <c r="G195" s="190" t="s">
        <v>334</v>
      </c>
      <c r="H195" s="191">
        <v>193.12</v>
      </c>
      <c r="I195" s="192"/>
      <c r="J195" s="192"/>
      <c r="K195" s="191">
        <f>ROUND(P195*H195,3)</f>
        <v>0</v>
      </c>
      <c r="L195" s="193"/>
      <c r="M195" s="38"/>
      <c r="N195" s="194" t="s">
        <v>1</v>
      </c>
      <c r="O195" s="195" t="s">
        <v>47</v>
      </c>
      <c r="P195" s="196">
        <f>I195+J195</f>
        <v>0</v>
      </c>
      <c r="Q195" s="196">
        <f>ROUND(I195*H195,3)</f>
        <v>0</v>
      </c>
      <c r="R195" s="196">
        <f>ROUND(J195*H195,3)</f>
        <v>0</v>
      </c>
      <c r="S195" s="66"/>
      <c r="T195" s="197">
        <f>S195*H195</f>
        <v>0</v>
      </c>
      <c r="U195" s="197">
        <v>3.0000000000000001E-5</v>
      </c>
      <c r="V195" s="197">
        <f>U195*H195</f>
        <v>5.7936000000000003E-3</v>
      </c>
      <c r="W195" s="197">
        <v>0</v>
      </c>
      <c r="X195" s="198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335</v>
      </c>
      <c r="AT195" s="199" t="s">
        <v>331</v>
      </c>
      <c r="AU195" s="199" t="s">
        <v>96</v>
      </c>
      <c r="AY195" s="19" t="s">
        <v>329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335</v>
      </c>
      <c r="BM195" s="199" t="s">
        <v>2687</v>
      </c>
    </row>
    <row r="196" spans="1:65" s="13" customFormat="1" ht="11.25">
      <c r="B196" s="201"/>
      <c r="D196" s="202" t="s">
        <v>348</v>
      </c>
      <c r="E196" s="203" t="s">
        <v>1</v>
      </c>
      <c r="F196" s="204" t="s">
        <v>2688</v>
      </c>
      <c r="H196" s="205">
        <v>57.92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348</v>
      </c>
      <c r="AU196" s="203" t="s">
        <v>96</v>
      </c>
      <c r="AV196" s="13" t="s">
        <v>96</v>
      </c>
      <c r="AW196" s="13" t="s">
        <v>4</v>
      </c>
      <c r="AX196" s="13" t="s">
        <v>83</v>
      </c>
      <c r="AY196" s="203" t="s">
        <v>329</v>
      </c>
    </row>
    <row r="197" spans="1:65" s="13" customFormat="1" ht="11.25">
      <c r="B197" s="201"/>
      <c r="D197" s="202" t="s">
        <v>348</v>
      </c>
      <c r="E197" s="203" t="s">
        <v>1</v>
      </c>
      <c r="F197" s="204" t="s">
        <v>2689</v>
      </c>
      <c r="H197" s="205">
        <v>116.8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348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329</v>
      </c>
    </row>
    <row r="198" spans="1:65" s="13" customFormat="1" ht="11.25">
      <c r="B198" s="201"/>
      <c r="D198" s="202" t="s">
        <v>348</v>
      </c>
      <c r="E198" s="203" t="s">
        <v>1</v>
      </c>
      <c r="F198" s="204" t="s">
        <v>2690</v>
      </c>
      <c r="H198" s="205">
        <v>18.399999999999999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348</v>
      </c>
      <c r="AU198" s="203" t="s">
        <v>96</v>
      </c>
      <c r="AV198" s="13" t="s">
        <v>96</v>
      </c>
      <c r="AW198" s="13" t="s">
        <v>4</v>
      </c>
      <c r="AX198" s="13" t="s">
        <v>83</v>
      </c>
      <c r="AY198" s="203" t="s">
        <v>329</v>
      </c>
    </row>
    <row r="199" spans="1:65" s="15" customFormat="1" ht="11.25">
      <c r="B199" s="217"/>
      <c r="D199" s="202" t="s">
        <v>348</v>
      </c>
      <c r="E199" s="218" t="s">
        <v>1</v>
      </c>
      <c r="F199" s="219" t="s">
        <v>380</v>
      </c>
      <c r="H199" s="220">
        <v>193.12</v>
      </c>
      <c r="I199" s="221"/>
      <c r="J199" s="221"/>
      <c r="M199" s="217"/>
      <c r="N199" s="222"/>
      <c r="O199" s="223"/>
      <c r="P199" s="223"/>
      <c r="Q199" s="223"/>
      <c r="R199" s="223"/>
      <c r="S199" s="223"/>
      <c r="T199" s="223"/>
      <c r="U199" s="223"/>
      <c r="V199" s="223"/>
      <c r="W199" s="223"/>
      <c r="X199" s="224"/>
      <c r="AT199" s="218" t="s">
        <v>348</v>
      </c>
      <c r="AU199" s="218" t="s">
        <v>96</v>
      </c>
      <c r="AV199" s="15" t="s">
        <v>335</v>
      </c>
      <c r="AW199" s="15" t="s">
        <v>4</v>
      </c>
      <c r="AX199" s="15" t="s">
        <v>90</v>
      </c>
      <c r="AY199" s="218" t="s">
        <v>329</v>
      </c>
    </row>
    <row r="200" spans="1:65" s="2" customFormat="1" ht="24.2" customHeight="1">
      <c r="A200" s="37"/>
      <c r="B200" s="153"/>
      <c r="C200" s="233" t="s">
        <v>522</v>
      </c>
      <c r="D200" s="233" t="s">
        <v>483</v>
      </c>
      <c r="E200" s="234" t="s">
        <v>2691</v>
      </c>
      <c r="F200" s="235" t="s">
        <v>2692</v>
      </c>
      <c r="G200" s="236" t="s">
        <v>334</v>
      </c>
      <c r="H200" s="237">
        <v>196.982</v>
      </c>
      <c r="I200" s="238"/>
      <c r="J200" s="239"/>
      <c r="K200" s="237">
        <f>ROUND(P200*H200,3)</f>
        <v>0</v>
      </c>
      <c r="L200" s="239"/>
      <c r="M200" s="240"/>
      <c r="N200" s="241" t="s">
        <v>1</v>
      </c>
      <c r="O200" s="195" t="s">
        <v>47</v>
      </c>
      <c r="P200" s="196">
        <f>I200+J200</f>
        <v>0</v>
      </c>
      <c r="Q200" s="196">
        <f>ROUND(I200*H200,3)</f>
        <v>0</v>
      </c>
      <c r="R200" s="196">
        <f>ROUND(J200*H200,3)</f>
        <v>0</v>
      </c>
      <c r="S200" s="66"/>
      <c r="T200" s="197">
        <f>S200*H200</f>
        <v>0</v>
      </c>
      <c r="U200" s="197">
        <v>2.9999999999999997E-4</v>
      </c>
      <c r="V200" s="197">
        <f>U200*H200</f>
        <v>5.9094599999999997E-2</v>
      </c>
      <c r="W200" s="197">
        <v>0</v>
      </c>
      <c r="X200" s="198">
        <f>W200*H200</f>
        <v>0</v>
      </c>
      <c r="Y200" s="37"/>
      <c r="Z200" s="37"/>
      <c r="AA200" s="37"/>
      <c r="AB200" s="37"/>
      <c r="AC200" s="37"/>
      <c r="AD200" s="37"/>
      <c r="AE200" s="37"/>
      <c r="AR200" s="199" t="s">
        <v>364</v>
      </c>
      <c r="AT200" s="199" t="s">
        <v>483</v>
      </c>
      <c r="AU200" s="199" t="s">
        <v>96</v>
      </c>
      <c r="AY200" s="19" t="s">
        <v>329</v>
      </c>
      <c r="BE200" s="115">
        <f>IF(O200="základná",K200,0)</f>
        <v>0</v>
      </c>
      <c r="BF200" s="115">
        <f>IF(O200="znížená",K200,0)</f>
        <v>0</v>
      </c>
      <c r="BG200" s="115">
        <f>IF(O200="zákl. prenesená",K200,0)</f>
        <v>0</v>
      </c>
      <c r="BH200" s="115">
        <f>IF(O200="zníž. prenesená",K200,0)</f>
        <v>0</v>
      </c>
      <c r="BI200" s="115">
        <f>IF(O200="nulová",K200,0)</f>
        <v>0</v>
      </c>
      <c r="BJ200" s="19" t="s">
        <v>96</v>
      </c>
      <c r="BK200" s="200">
        <f>ROUND(P200*H200,3)</f>
        <v>0</v>
      </c>
      <c r="BL200" s="19" t="s">
        <v>335</v>
      </c>
      <c r="BM200" s="199" t="s">
        <v>2693</v>
      </c>
    </row>
    <row r="201" spans="1:65" s="13" customFormat="1" ht="11.25">
      <c r="B201" s="201"/>
      <c r="D201" s="202" t="s">
        <v>348</v>
      </c>
      <c r="F201" s="204" t="s">
        <v>2694</v>
      </c>
      <c r="H201" s="205">
        <v>196.982</v>
      </c>
      <c r="I201" s="206"/>
      <c r="J201" s="206"/>
      <c r="M201" s="201"/>
      <c r="N201" s="207"/>
      <c r="O201" s="208"/>
      <c r="P201" s="208"/>
      <c r="Q201" s="208"/>
      <c r="R201" s="208"/>
      <c r="S201" s="208"/>
      <c r="T201" s="208"/>
      <c r="U201" s="208"/>
      <c r="V201" s="208"/>
      <c r="W201" s="208"/>
      <c r="X201" s="209"/>
      <c r="AT201" s="203" t="s">
        <v>348</v>
      </c>
      <c r="AU201" s="203" t="s">
        <v>96</v>
      </c>
      <c r="AV201" s="13" t="s">
        <v>96</v>
      </c>
      <c r="AW201" s="13" t="s">
        <v>3</v>
      </c>
      <c r="AX201" s="13" t="s">
        <v>90</v>
      </c>
      <c r="AY201" s="203" t="s">
        <v>329</v>
      </c>
    </row>
    <row r="202" spans="1:65" s="2" customFormat="1" ht="24.2" customHeight="1">
      <c r="A202" s="37"/>
      <c r="B202" s="153"/>
      <c r="C202" s="187" t="s">
        <v>529</v>
      </c>
      <c r="D202" s="187" t="s">
        <v>331</v>
      </c>
      <c r="E202" s="188" t="s">
        <v>653</v>
      </c>
      <c r="F202" s="189" t="s">
        <v>654</v>
      </c>
      <c r="G202" s="190" t="s">
        <v>334</v>
      </c>
      <c r="H202" s="191">
        <v>1015.3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3.0000000000000001E-5</v>
      </c>
      <c r="V202" s="197">
        <f>U202*H202</f>
        <v>3.0459E-2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335</v>
      </c>
      <c r="AT202" s="199" t="s">
        <v>331</v>
      </c>
      <c r="AU202" s="199" t="s">
        <v>96</v>
      </c>
      <c r="AY202" s="19" t="s">
        <v>329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335</v>
      </c>
      <c r="BM202" s="199" t="s">
        <v>2695</v>
      </c>
    </row>
    <row r="203" spans="1:65" s="13" customFormat="1" ht="11.25">
      <c r="B203" s="201"/>
      <c r="D203" s="202" t="s">
        <v>348</v>
      </c>
      <c r="E203" s="203" t="s">
        <v>1</v>
      </c>
      <c r="F203" s="204" t="s">
        <v>2696</v>
      </c>
      <c r="H203" s="205">
        <v>737.3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348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329</v>
      </c>
    </row>
    <row r="204" spans="1:65" s="13" customFormat="1" ht="11.25">
      <c r="B204" s="201"/>
      <c r="D204" s="202" t="s">
        <v>348</v>
      </c>
      <c r="E204" s="203" t="s">
        <v>1</v>
      </c>
      <c r="F204" s="204" t="s">
        <v>2697</v>
      </c>
      <c r="H204" s="205">
        <v>202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348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329</v>
      </c>
    </row>
    <row r="205" spans="1:65" s="13" customFormat="1" ht="11.25">
      <c r="B205" s="201"/>
      <c r="D205" s="202" t="s">
        <v>348</v>
      </c>
      <c r="E205" s="203" t="s">
        <v>1</v>
      </c>
      <c r="F205" s="204" t="s">
        <v>2698</v>
      </c>
      <c r="H205" s="205">
        <v>76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348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329</v>
      </c>
    </row>
    <row r="206" spans="1:65" s="15" customFormat="1" ht="11.25">
      <c r="B206" s="217"/>
      <c r="D206" s="202" t="s">
        <v>348</v>
      </c>
      <c r="E206" s="218" t="s">
        <v>1</v>
      </c>
      <c r="F206" s="219" t="s">
        <v>380</v>
      </c>
      <c r="H206" s="220">
        <v>1015.3</v>
      </c>
      <c r="I206" s="221"/>
      <c r="J206" s="221"/>
      <c r="M206" s="217"/>
      <c r="N206" s="222"/>
      <c r="O206" s="223"/>
      <c r="P206" s="223"/>
      <c r="Q206" s="223"/>
      <c r="R206" s="223"/>
      <c r="S206" s="223"/>
      <c r="T206" s="223"/>
      <c r="U206" s="223"/>
      <c r="V206" s="223"/>
      <c r="W206" s="223"/>
      <c r="X206" s="224"/>
      <c r="AT206" s="218" t="s">
        <v>348</v>
      </c>
      <c r="AU206" s="218" t="s">
        <v>96</v>
      </c>
      <c r="AV206" s="15" t="s">
        <v>335</v>
      </c>
      <c r="AW206" s="15" t="s">
        <v>4</v>
      </c>
      <c r="AX206" s="15" t="s">
        <v>90</v>
      </c>
      <c r="AY206" s="218" t="s">
        <v>329</v>
      </c>
    </row>
    <row r="207" spans="1:65" s="2" customFormat="1" ht="24.2" customHeight="1">
      <c r="A207" s="37"/>
      <c r="B207" s="153"/>
      <c r="C207" s="233" t="s">
        <v>540</v>
      </c>
      <c r="D207" s="233" t="s">
        <v>483</v>
      </c>
      <c r="E207" s="234" t="s">
        <v>2691</v>
      </c>
      <c r="F207" s="235" t="s">
        <v>2692</v>
      </c>
      <c r="G207" s="236" t="s">
        <v>334</v>
      </c>
      <c r="H207" s="237">
        <v>1035.606</v>
      </c>
      <c r="I207" s="238"/>
      <c r="J207" s="239"/>
      <c r="K207" s="237">
        <f>ROUND(P207*H207,3)</f>
        <v>0</v>
      </c>
      <c r="L207" s="239"/>
      <c r="M207" s="240"/>
      <c r="N207" s="241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2.9999999999999997E-4</v>
      </c>
      <c r="V207" s="197">
        <f>U207*H207</f>
        <v>0.31068179999999995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364</v>
      </c>
      <c r="AT207" s="199" t="s">
        <v>483</v>
      </c>
      <c r="AU207" s="199" t="s">
        <v>96</v>
      </c>
      <c r="AY207" s="19" t="s">
        <v>329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335</v>
      </c>
      <c r="BM207" s="199" t="s">
        <v>2699</v>
      </c>
    </row>
    <row r="208" spans="1:65" s="13" customFormat="1" ht="11.25">
      <c r="B208" s="201"/>
      <c r="D208" s="202" t="s">
        <v>348</v>
      </c>
      <c r="F208" s="204" t="s">
        <v>2700</v>
      </c>
      <c r="H208" s="205">
        <v>1035.606</v>
      </c>
      <c r="I208" s="206"/>
      <c r="J208" s="206"/>
      <c r="M208" s="201"/>
      <c r="N208" s="207"/>
      <c r="O208" s="208"/>
      <c r="P208" s="208"/>
      <c r="Q208" s="208"/>
      <c r="R208" s="208"/>
      <c r="S208" s="208"/>
      <c r="T208" s="208"/>
      <c r="U208" s="208"/>
      <c r="V208" s="208"/>
      <c r="W208" s="208"/>
      <c r="X208" s="209"/>
      <c r="AT208" s="203" t="s">
        <v>348</v>
      </c>
      <c r="AU208" s="203" t="s">
        <v>96</v>
      </c>
      <c r="AV208" s="13" t="s">
        <v>96</v>
      </c>
      <c r="AW208" s="13" t="s">
        <v>3</v>
      </c>
      <c r="AX208" s="13" t="s">
        <v>90</v>
      </c>
      <c r="AY208" s="203" t="s">
        <v>329</v>
      </c>
    </row>
    <row r="209" spans="1:65" s="12" customFormat="1" ht="22.9" customHeight="1">
      <c r="B209" s="173"/>
      <c r="D209" s="174" t="s">
        <v>82</v>
      </c>
      <c r="E209" s="185" t="s">
        <v>350</v>
      </c>
      <c r="F209" s="185" t="s">
        <v>1399</v>
      </c>
      <c r="I209" s="176"/>
      <c r="J209" s="176"/>
      <c r="K209" s="186">
        <f>BK209</f>
        <v>0</v>
      </c>
      <c r="M209" s="173"/>
      <c r="N209" s="178"/>
      <c r="O209" s="179"/>
      <c r="P209" s="179"/>
      <c r="Q209" s="180">
        <f>SUM(Q210:Q262)</f>
        <v>0</v>
      </c>
      <c r="R209" s="180">
        <f>SUM(R210:R262)</f>
        <v>0</v>
      </c>
      <c r="S209" s="179"/>
      <c r="T209" s="181">
        <f>SUM(T210:T262)</f>
        <v>0</v>
      </c>
      <c r="U209" s="179"/>
      <c r="V209" s="181">
        <f>SUM(V210:V262)</f>
        <v>2814.4706269999997</v>
      </c>
      <c r="W209" s="179"/>
      <c r="X209" s="182">
        <f>SUM(X210:X262)</f>
        <v>0</v>
      </c>
      <c r="AR209" s="174" t="s">
        <v>90</v>
      </c>
      <c r="AT209" s="183" t="s">
        <v>82</v>
      </c>
      <c r="AU209" s="183" t="s">
        <v>90</v>
      </c>
      <c r="AY209" s="174" t="s">
        <v>329</v>
      </c>
      <c r="BK209" s="184">
        <f>SUM(BK210:BK262)</f>
        <v>0</v>
      </c>
    </row>
    <row r="210" spans="1:65" s="2" customFormat="1" ht="33" customHeight="1">
      <c r="A210" s="37"/>
      <c r="B210" s="153"/>
      <c r="C210" s="187" t="s">
        <v>550</v>
      </c>
      <c r="D210" s="187" t="s">
        <v>331</v>
      </c>
      <c r="E210" s="188" t="s">
        <v>2701</v>
      </c>
      <c r="F210" s="189" t="s">
        <v>2702</v>
      </c>
      <c r="G210" s="190" t="s">
        <v>334</v>
      </c>
      <c r="H210" s="191">
        <v>297.42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0.30359999999999998</v>
      </c>
      <c r="V210" s="197">
        <f>U210*H210</f>
        <v>90.296711999999999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335</v>
      </c>
      <c r="AT210" s="199" t="s">
        <v>331</v>
      </c>
      <c r="AU210" s="199" t="s">
        <v>96</v>
      </c>
      <c r="AY210" s="19" t="s">
        <v>329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335</v>
      </c>
      <c r="BM210" s="199" t="s">
        <v>2703</v>
      </c>
    </row>
    <row r="211" spans="1:65" s="13" customFormat="1" ht="11.25">
      <c r="B211" s="201"/>
      <c r="D211" s="202" t="s">
        <v>348</v>
      </c>
      <c r="E211" s="203" t="s">
        <v>1</v>
      </c>
      <c r="F211" s="204" t="s">
        <v>618</v>
      </c>
      <c r="H211" s="205">
        <v>34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348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329</v>
      </c>
    </row>
    <row r="212" spans="1:65" s="13" customFormat="1" ht="11.25">
      <c r="B212" s="201"/>
      <c r="D212" s="202" t="s">
        <v>348</v>
      </c>
      <c r="E212" s="203" t="s">
        <v>1</v>
      </c>
      <c r="F212" s="204" t="s">
        <v>2688</v>
      </c>
      <c r="H212" s="205">
        <v>57.92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348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329</v>
      </c>
    </row>
    <row r="213" spans="1:65" s="13" customFormat="1" ht="11.25">
      <c r="B213" s="201"/>
      <c r="D213" s="202" t="s">
        <v>348</v>
      </c>
      <c r="E213" s="203" t="s">
        <v>1</v>
      </c>
      <c r="F213" s="204" t="s">
        <v>2689</v>
      </c>
      <c r="H213" s="205">
        <v>116.8</v>
      </c>
      <c r="I213" s="206"/>
      <c r="J213" s="206"/>
      <c r="M213" s="201"/>
      <c r="N213" s="207"/>
      <c r="O213" s="208"/>
      <c r="P213" s="208"/>
      <c r="Q213" s="208"/>
      <c r="R213" s="208"/>
      <c r="S213" s="208"/>
      <c r="T213" s="208"/>
      <c r="U213" s="208"/>
      <c r="V213" s="208"/>
      <c r="W213" s="208"/>
      <c r="X213" s="209"/>
      <c r="AT213" s="203" t="s">
        <v>348</v>
      </c>
      <c r="AU213" s="203" t="s">
        <v>96</v>
      </c>
      <c r="AV213" s="13" t="s">
        <v>96</v>
      </c>
      <c r="AW213" s="13" t="s">
        <v>4</v>
      </c>
      <c r="AX213" s="13" t="s">
        <v>83</v>
      </c>
      <c r="AY213" s="203" t="s">
        <v>329</v>
      </c>
    </row>
    <row r="214" spans="1:65" s="13" customFormat="1" ht="11.25">
      <c r="B214" s="201"/>
      <c r="D214" s="202" t="s">
        <v>348</v>
      </c>
      <c r="E214" s="203" t="s">
        <v>1</v>
      </c>
      <c r="F214" s="204" t="s">
        <v>2690</v>
      </c>
      <c r="H214" s="205">
        <v>18.399999999999999</v>
      </c>
      <c r="I214" s="206"/>
      <c r="J214" s="206"/>
      <c r="M214" s="201"/>
      <c r="N214" s="207"/>
      <c r="O214" s="208"/>
      <c r="P214" s="208"/>
      <c r="Q214" s="208"/>
      <c r="R214" s="208"/>
      <c r="S214" s="208"/>
      <c r="T214" s="208"/>
      <c r="U214" s="208"/>
      <c r="V214" s="208"/>
      <c r="W214" s="208"/>
      <c r="X214" s="209"/>
      <c r="AT214" s="203" t="s">
        <v>348</v>
      </c>
      <c r="AU214" s="203" t="s">
        <v>96</v>
      </c>
      <c r="AV214" s="13" t="s">
        <v>96</v>
      </c>
      <c r="AW214" s="13" t="s">
        <v>4</v>
      </c>
      <c r="AX214" s="13" t="s">
        <v>83</v>
      </c>
      <c r="AY214" s="203" t="s">
        <v>329</v>
      </c>
    </row>
    <row r="215" spans="1:65" s="13" customFormat="1" ht="11.25">
      <c r="B215" s="201"/>
      <c r="D215" s="202" t="s">
        <v>348</v>
      </c>
      <c r="E215" s="203" t="s">
        <v>1</v>
      </c>
      <c r="F215" s="204" t="s">
        <v>2704</v>
      </c>
      <c r="H215" s="205">
        <v>70.3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348</v>
      </c>
      <c r="AU215" s="203" t="s">
        <v>96</v>
      </c>
      <c r="AV215" s="13" t="s">
        <v>96</v>
      </c>
      <c r="AW215" s="13" t="s">
        <v>4</v>
      </c>
      <c r="AX215" s="13" t="s">
        <v>83</v>
      </c>
      <c r="AY215" s="203" t="s">
        <v>329</v>
      </c>
    </row>
    <row r="216" spans="1:65" s="15" customFormat="1" ht="11.25">
      <c r="B216" s="217"/>
      <c r="D216" s="202" t="s">
        <v>348</v>
      </c>
      <c r="E216" s="218" t="s">
        <v>1</v>
      </c>
      <c r="F216" s="219" t="s">
        <v>380</v>
      </c>
      <c r="H216" s="220">
        <v>297.42</v>
      </c>
      <c r="I216" s="221"/>
      <c r="J216" s="221"/>
      <c r="M216" s="217"/>
      <c r="N216" s="222"/>
      <c r="O216" s="223"/>
      <c r="P216" s="223"/>
      <c r="Q216" s="223"/>
      <c r="R216" s="223"/>
      <c r="S216" s="223"/>
      <c r="T216" s="223"/>
      <c r="U216" s="223"/>
      <c r="V216" s="223"/>
      <c r="W216" s="223"/>
      <c r="X216" s="224"/>
      <c r="AT216" s="218" t="s">
        <v>348</v>
      </c>
      <c r="AU216" s="218" t="s">
        <v>96</v>
      </c>
      <c r="AV216" s="15" t="s">
        <v>335</v>
      </c>
      <c r="AW216" s="15" t="s">
        <v>4</v>
      </c>
      <c r="AX216" s="15" t="s">
        <v>90</v>
      </c>
      <c r="AY216" s="218" t="s">
        <v>329</v>
      </c>
    </row>
    <row r="217" spans="1:65" s="2" customFormat="1" ht="33" customHeight="1">
      <c r="A217" s="37"/>
      <c r="B217" s="153"/>
      <c r="C217" s="187" t="s">
        <v>564</v>
      </c>
      <c r="D217" s="187" t="s">
        <v>331</v>
      </c>
      <c r="E217" s="188" t="s">
        <v>2705</v>
      </c>
      <c r="F217" s="189" t="s">
        <v>2706</v>
      </c>
      <c r="G217" s="190" t="s">
        <v>334</v>
      </c>
      <c r="H217" s="191">
        <v>2045.5</v>
      </c>
      <c r="I217" s="192"/>
      <c r="J217" s="192"/>
      <c r="K217" s="191">
        <f>ROUND(P217*H217,3)</f>
        <v>0</v>
      </c>
      <c r="L217" s="193"/>
      <c r="M217" s="38"/>
      <c r="N217" s="194" t="s">
        <v>1</v>
      </c>
      <c r="O217" s="195" t="s">
        <v>47</v>
      </c>
      <c r="P217" s="196">
        <f>I217+J217</f>
        <v>0</v>
      </c>
      <c r="Q217" s="196">
        <f>ROUND(I217*H217,3)</f>
        <v>0</v>
      </c>
      <c r="R217" s="196">
        <f>ROUND(J217*H217,3)</f>
        <v>0</v>
      </c>
      <c r="S217" s="66"/>
      <c r="T217" s="197">
        <f>S217*H217</f>
        <v>0</v>
      </c>
      <c r="U217" s="197">
        <v>0.55491999999999997</v>
      </c>
      <c r="V217" s="197">
        <f>U217*H217</f>
        <v>1135.0888599999998</v>
      </c>
      <c r="W217" s="197">
        <v>0</v>
      </c>
      <c r="X217" s="198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335</v>
      </c>
      <c r="AT217" s="199" t="s">
        <v>331</v>
      </c>
      <c r="AU217" s="199" t="s">
        <v>96</v>
      </c>
      <c r="AY217" s="19" t="s">
        <v>329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335</v>
      </c>
      <c r="BM217" s="199" t="s">
        <v>2707</v>
      </c>
    </row>
    <row r="218" spans="1:65" s="13" customFormat="1" ht="11.25">
      <c r="B218" s="201"/>
      <c r="D218" s="202" t="s">
        <v>348</v>
      </c>
      <c r="E218" s="203" t="s">
        <v>1</v>
      </c>
      <c r="F218" s="204" t="s">
        <v>618</v>
      </c>
      <c r="H218" s="205">
        <v>34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348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329</v>
      </c>
    </row>
    <row r="219" spans="1:65" s="13" customFormat="1" ht="11.25">
      <c r="B219" s="201"/>
      <c r="D219" s="202" t="s">
        <v>348</v>
      </c>
      <c r="E219" s="203" t="s">
        <v>1</v>
      </c>
      <c r="F219" s="204" t="s">
        <v>2708</v>
      </c>
      <c r="H219" s="205">
        <v>1417.5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348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329</v>
      </c>
    </row>
    <row r="220" spans="1:65" s="13" customFormat="1" ht="11.25">
      <c r="B220" s="201"/>
      <c r="D220" s="202" t="s">
        <v>348</v>
      </c>
      <c r="E220" s="203" t="s">
        <v>1</v>
      </c>
      <c r="F220" s="204" t="s">
        <v>2709</v>
      </c>
      <c r="H220" s="205">
        <v>405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348</v>
      </c>
      <c r="AU220" s="203" t="s">
        <v>96</v>
      </c>
      <c r="AV220" s="13" t="s">
        <v>96</v>
      </c>
      <c r="AW220" s="13" t="s">
        <v>4</v>
      </c>
      <c r="AX220" s="13" t="s">
        <v>83</v>
      </c>
      <c r="AY220" s="203" t="s">
        <v>329</v>
      </c>
    </row>
    <row r="221" spans="1:65" s="13" customFormat="1" ht="11.25">
      <c r="B221" s="201"/>
      <c r="D221" s="202" t="s">
        <v>348</v>
      </c>
      <c r="E221" s="203" t="s">
        <v>1</v>
      </c>
      <c r="F221" s="204" t="s">
        <v>2710</v>
      </c>
      <c r="H221" s="205">
        <v>189</v>
      </c>
      <c r="I221" s="206"/>
      <c r="J221" s="206"/>
      <c r="M221" s="201"/>
      <c r="N221" s="207"/>
      <c r="O221" s="208"/>
      <c r="P221" s="208"/>
      <c r="Q221" s="208"/>
      <c r="R221" s="208"/>
      <c r="S221" s="208"/>
      <c r="T221" s="208"/>
      <c r="U221" s="208"/>
      <c r="V221" s="208"/>
      <c r="W221" s="208"/>
      <c r="X221" s="209"/>
      <c r="AT221" s="203" t="s">
        <v>348</v>
      </c>
      <c r="AU221" s="203" t="s">
        <v>96</v>
      </c>
      <c r="AV221" s="13" t="s">
        <v>96</v>
      </c>
      <c r="AW221" s="13" t="s">
        <v>4</v>
      </c>
      <c r="AX221" s="13" t="s">
        <v>83</v>
      </c>
      <c r="AY221" s="203" t="s">
        <v>329</v>
      </c>
    </row>
    <row r="222" spans="1:65" s="15" customFormat="1" ht="11.25">
      <c r="B222" s="217"/>
      <c r="D222" s="202" t="s">
        <v>348</v>
      </c>
      <c r="E222" s="218" t="s">
        <v>1</v>
      </c>
      <c r="F222" s="219" t="s">
        <v>380</v>
      </c>
      <c r="H222" s="220">
        <v>2045.5</v>
      </c>
      <c r="I222" s="221"/>
      <c r="J222" s="221"/>
      <c r="M222" s="217"/>
      <c r="N222" s="222"/>
      <c r="O222" s="223"/>
      <c r="P222" s="223"/>
      <c r="Q222" s="223"/>
      <c r="R222" s="223"/>
      <c r="S222" s="223"/>
      <c r="T222" s="223"/>
      <c r="U222" s="223"/>
      <c r="V222" s="223"/>
      <c r="W222" s="223"/>
      <c r="X222" s="224"/>
      <c r="AT222" s="218" t="s">
        <v>348</v>
      </c>
      <c r="AU222" s="218" t="s">
        <v>96</v>
      </c>
      <c r="AV222" s="15" t="s">
        <v>335</v>
      </c>
      <c r="AW222" s="15" t="s">
        <v>4</v>
      </c>
      <c r="AX222" s="15" t="s">
        <v>90</v>
      </c>
      <c r="AY222" s="218" t="s">
        <v>329</v>
      </c>
    </row>
    <row r="223" spans="1:65" s="2" customFormat="1" ht="33" customHeight="1">
      <c r="A223" s="37"/>
      <c r="B223" s="153"/>
      <c r="C223" s="187" t="s">
        <v>577</v>
      </c>
      <c r="D223" s="187" t="s">
        <v>331</v>
      </c>
      <c r="E223" s="188" t="s">
        <v>2711</v>
      </c>
      <c r="F223" s="189" t="s">
        <v>2712</v>
      </c>
      <c r="G223" s="190" t="s">
        <v>334</v>
      </c>
      <c r="H223" s="191">
        <v>80</v>
      </c>
      <c r="I223" s="192"/>
      <c r="J223" s="192"/>
      <c r="K223" s="191">
        <f>ROUND(P223*H223,3)</f>
        <v>0</v>
      </c>
      <c r="L223" s="193"/>
      <c r="M223" s="38"/>
      <c r="N223" s="194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0.71643999999999997</v>
      </c>
      <c r="V223" s="197">
        <f>U223*H223</f>
        <v>57.315199999999997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335</v>
      </c>
      <c r="AT223" s="199" t="s">
        <v>331</v>
      </c>
      <c r="AU223" s="199" t="s">
        <v>96</v>
      </c>
      <c r="AY223" s="19" t="s">
        <v>329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335</v>
      </c>
      <c r="BM223" s="199" t="s">
        <v>2713</v>
      </c>
    </row>
    <row r="224" spans="1:65" s="2" customFormat="1" ht="24.2" customHeight="1">
      <c r="A224" s="37"/>
      <c r="B224" s="153"/>
      <c r="C224" s="187" t="s">
        <v>583</v>
      </c>
      <c r="D224" s="187" t="s">
        <v>331</v>
      </c>
      <c r="E224" s="188" t="s">
        <v>2714</v>
      </c>
      <c r="F224" s="189" t="s">
        <v>2715</v>
      </c>
      <c r="G224" s="190" t="s">
        <v>334</v>
      </c>
      <c r="H224" s="191">
        <v>1843</v>
      </c>
      <c r="I224" s="192"/>
      <c r="J224" s="192"/>
      <c r="K224" s="191">
        <f>ROUND(P224*H224,3)</f>
        <v>0</v>
      </c>
      <c r="L224" s="193"/>
      <c r="M224" s="38"/>
      <c r="N224" s="194" t="s">
        <v>1</v>
      </c>
      <c r="O224" s="195" t="s">
        <v>47</v>
      </c>
      <c r="P224" s="196">
        <f>I224+J224</f>
        <v>0</v>
      </c>
      <c r="Q224" s="196">
        <f>ROUND(I224*H224,3)</f>
        <v>0</v>
      </c>
      <c r="R224" s="196">
        <f>ROUND(J224*H224,3)</f>
        <v>0</v>
      </c>
      <c r="S224" s="66"/>
      <c r="T224" s="197">
        <f>S224*H224</f>
        <v>0</v>
      </c>
      <c r="U224" s="197">
        <v>0.15271999999999999</v>
      </c>
      <c r="V224" s="197">
        <f>U224*H224</f>
        <v>281.46296000000001</v>
      </c>
      <c r="W224" s="197">
        <v>0</v>
      </c>
      <c r="X224" s="198">
        <f>W224*H224</f>
        <v>0</v>
      </c>
      <c r="Y224" s="37"/>
      <c r="Z224" s="37"/>
      <c r="AA224" s="37"/>
      <c r="AB224" s="37"/>
      <c r="AC224" s="37"/>
      <c r="AD224" s="37"/>
      <c r="AE224" s="37"/>
      <c r="AR224" s="199" t="s">
        <v>335</v>
      </c>
      <c r="AT224" s="199" t="s">
        <v>331</v>
      </c>
      <c r="AU224" s="199" t="s">
        <v>96</v>
      </c>
      <c r="AY224" s="19" t="s">
        <v>329</v>
      </c>
      <c r="BE224" s="115">
        <f>IF(O224="základná",K224,0)</f>
        <v>0</v>
      </c>
      <c r="BF224" s="115">
        <f>IF(O224="znížená",K224,0)</f>
        <v>0</v>
      </c>
      <c r="BG224" s="115">
        <f>IF(O224="zákl. prenesená",K224,0)</f>
        <v>0</v>
      </c>
      <c r="BH224" s="115">
        <f>IF(O224="zníž. prenesená",K224,0)</f>
        <v>0</v>
      </c>
      <c r="BI224" s="115">
        <f>IF(O224="nulová",K224,0)</f>
        <v>0</v>
      </c>
      <c r="BJ224" s="19" t="s">
        <v>96</v>
      </c>
      <c r="BK224" s="200">
        <f>ROUND(P224*H224,3)</f>
        <v>0</v>
      </c>
      <c r="BL224" s="19" t="s">
        <v>335</v>
      </c>
      <c r="BM224" s="199" t="s">
        <v>2716</v>
      </c>
    </row>
    <row r="225" spans="1:65" s="13" customFormat="1" ht="11.25">
      <c r="B225" s="201"/>
      <c r="D225" s="202" t="s">
        <v>348</v>
      </c>
      <c r="E225" s="203" t="s">
        <v>1</v>
      </c>
      <c r="F225" s="204" t="s">
        <v>618</v>
      </c>
      <c r="H225" s="205">
        <v>34</v>
      </c>
      <c r="I225" s="206"/>
      <c r="J225" s="206"/>
      <c r="M225" s="201"/>
      <c r="N225" s="207"/>
      <c r="O225" s="208"/>
      <c r="P225" s="208"/>
      <c r="Q225" s="208"/>
      <c r="R225" s="208"/>
      <c r="S225" s="208"/>
      <c r="T225" s="208"/>
      <c r="U225" s="208"/>
      <c r="V225" s="208"/>
      <c r="W225" s="208"/>
      <c r="X225" s="209"/>
      <c r="AT225" s="203" t="s">
        <v>348</v>
      </c>
      <c r="AU225" s="203" t="s">
        <v>96</v>
      </c>
      <c r="AV225" s="13" t="s">
        <v>96</v>
      </c>
      <c r="AW225" s="13" t="s">
        <v>4</v>
      </c>
      <c r="AX225" s="13" t="s">
        <v>83</v>
      </c>
      <c r="AY225" s="203" t="s">
        <v>329</v>
      </c>
    </row>
    <row r="226" spans="1:65" s="13" customFormat="1" ht="11.25">
      <c r="B226" s="201"/>
      <c r="D226" s="202" t="s">
        <v>348</v>
      </c>
      <c r="E226" s="203" t="s">
        <v>1</v>
      </c>
      <c r="F226" s="204" t="s">
        <v>2717</v>
      </c>
      <c r="H226" s="205">
        <v>1260</v>
      </c>
      <c r="I226" s="206"/>
      <c r="J226" s="206"/>
      <c r="M226" s="201"/>
      <c r="N226" s="207"/>
      <c r="O226" s="208"/>
      <c r="P226" s="208"/>
      <c r="Q226" s="208"/>
      <c r="R226" s="208"/>
      <c r="S226" s="208"/>
      <c r="T226" s="208"/>
      <c r="U226" s="208"/>
      <c r="V226" s="208"/>
      <c r="W226" s="208"/>
      <c r="X226" s="209"/>
      <c r="AT226" s="203" t="s">
        <v>348</v>
      </c>
      <c r="AU226" s="203" t="s">
        <v>96</v>
      </c>
      <c r="AV226" s="13" t="s">
        <v>96</v>
      </c>
      <c r="AW226" s="13" t="s">
        <v>4</v>
      </c>
      <c r="AX226" s="13" t="s">
        <v>83</v>
      </c>
      <c r="AY226" s="203" t="s">
        <v>329</v>
      </c>
    </row>
    <row r="227" spans="1:65" s="13" customFormat="1" ht="11.25">
      <c r="B227" s="201"/>
      <c r="D227" s="202" t="s">
        <v>348</v>
      </c>
      <c r="E227" s="203" t="s">
        <v>1</v>
      </c>
      <c r="F227" s="204" t="s">
        <v>2718</v>
      </c>
      <c r="H227" s="205">
        <v>360</v>
      </c>
      <c r="I227" s="206"/>
      <c r="J227" s="206"/>
      <c r="M227" s="201"/>
      <c r="N227" s="207"/>
      <c r="O227" s="208"/>
      <c r="P227" s="208"/>
      <c r="Q227" s="208"/>
      <c r="R227" s="208"/>
      <c r="S227" s="208"/>
      <c r="T227" s="208"/>
      <c r="U227" s="208"/>
      <c r="V227" s="208"/>
      <c r="W227" s="208"/>
      <c r="X227" s="209"/>
      <c r="AT227" s="203" t="s">
        <v>348</v>
      </c>
      <c r="AU227" s="203" t="s">
        <v>96</v>
      </c>
      <c r="AV227" s="13" t="s">
        <v>96</v>
      </c>
      <c r="AW227" s="13" t="s">
        <v>4</v>
      </c>
      <c r="AX227" s="13" t="s">
        <v>83</v>
      </c>
      <c r="AY227" s="203" t="s">
        <v>329</v>
      </c>
    </row>
    <row r="228" spans="1:65" s="13" customFormat="1" ht="11.25">
      <c r="B228" s="201"/>
      <c r="D228" s="202" t="s">
        <v>348</v>
      </c>
      <c r="E228" s="203" t="s">
        <v>1</v>
      </c>
      <c r="F228" s="204" t="s">
        <v>2710</v>
      </c>
      <c r="H228" s="205">
        <v>189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348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329</v>
      </c>
    </row>
    <row r="229" spans="1:65" s="15" customFormat="1" ht="11.25">
      <c r="B229" s="217"/>
      <c r="D229" s="202" t="s">
        <v>348</v>
      </c>
      <c r="E229" s="218" t="s">
        <v>1</v>
      </c>
      <c r="F229" s="219" t="s">
        <v>380</v>
      </c>
      <c r="H229" s="220">
        <v>1843</v>
      </c>
      <c r="I229" s="221"/>
      <c r="J229" s="221"/>
      <c r="M229" s="217"/>
      <c r="N229" s="222"/>
      <c r="O229" s="223"/>
      <c r="P229" s="223"/>
      <c r="Q229" s="223"/>
      <c r="R229" s="223"/>
      <c r="S229" s="223"/>
      <c r="T229" s="223"/>
      <c r="U229" s="223"/>
      <c r="V229" s="223"/>
      <c r="W229" s="223"/>
      <c r="X229" s="224"/>
      <c r="AT229" s="218" t="s">
        <v>348</v>
      </c>
      <c r="AU229" s="218" t="s">
        <v>96</v>
      </c>
      <c r="AV229" s="15" t="s">
        <v>335</v>
      </c>
      <c r="AW229" s="15" t="s">
        <v>4</v>
      </c>
      <c r="AX229" s="15" t="s">
        <v>90</v>
      </c>
      <c r="AY229" s="218" t="s">
        <v>329</v>
      </c>
    </row>
    <row r="230" spans="1:65" s="2" customFormat="1" ht="24.2" customHeight="1">
      <c r="A230" s="37"/>
      <c r="B230" s="153"/>
      <c r="C230" s="187" t="s">
        <v>588</v>
      </c>
      <c r="D230" s="187" t="s">
        <v>331</v>
      </c>
      <c r="E230" s="188" t="s">
        <v>2719</v>
      </c>
      <c r="F230" s="189" t="s">
        <v>2720</v>
      </c>
      <c r="G230" s="190" t="s">
        <v>334</v>
      </c>
      <c r="H230" s="191">
        <v>2113</v>
      </c>
      <c r="I230" s="192"/>
      <c r="J230" s="192"/>
      <c r="K230" s="191">
        <f>ROUND(P230*H230,3)</f>
        <v>0</v>
      </c>
      <c r="L230" s="193"/>
      <c r="M230" s="38"/>
      <c r="N230" s="194" t="s">
        <v>1</v>
      </c>
      <c r="O230" s="195" t="s">
        <v>47</v>
      </c>
      <c r="P230" s="196">
        <f>I230+J230</f>
        <v>0</v>
      </c>
      <c r="Q230" s="196">
        <f>ROUND(I230*H230,3)</f>
        <v>0</v>
      </c>
      <c r="R230" s="196">
        <f>ROUND(J230*H230,3)</f>
        <v>0</v>
      </c>
      <c r="S230" s="66"/>
      <c r="T230" s="197">
        <f>S230*H230</f>
        <v>0</v>
      </c>
      <c r="U230" s="197">
        <v>0.37080000000000002</v>
      </c>
      <c r="V230" s="197">
        <f>U230*H230</f>
        <v>783.50040000000001</v>
      </c>
      <c r="W230" s="197">
        <v>0</v>
      </c>
      <c r="X230" s="198">
        <f>W230*H230</f>
        <v>0</v>
      </c>
      <c r="Y230" s="37"/>
      <c r="Z230" s="37"/>
      <c r="AA230" s="37"/>
      <c r="AB230" s="37"/>
      <c r="AC230" s="37"/>
      <c r="AD230" s="37"/>
      <c r="AE230" s="37"/>
      <c r="AR230" s="199" t="s">
        <v>335</v>
      </c>
      <c r="AT230" s="199" t="s">
        <v>331</v>
      </c>
      <c r="AU230" s="199" t="s">
        <v>96</v>
      </c>
      <c r="AY230" s="19" t="s">
        <v>329</v>
      </c>
      <c r="BE230" s="115">
        <f>IF(O230="základná",K230,0)</f>
        <v>0</v>
      </c>
      <c r="BF230" s="115">
        <f>IF(O230="znížená",K230,0)</f>
        <v>0</v>
      </c>
      <c r="BG230" s="115">
        <f>IF(O230="zákl. prenesená",K230,0)</f>
        <v>0</v>
      </c>
      <c r="BH230" s="115">
        <f>IF(O230="zníž. prenesená",K230,0)</f>
        <v>0</v>
      </c>
      <c r="BI230" s="115">
        <f>IF(O230="nulová",K230,0)</f>
        <v>0</v>
      </c>
      <c r="BJ230" s="19" t="s">
        <v>96</v>
      </c>
      <c r="BK230" s="200">
        <f>ROUND(P230*H230,3)</f>
        <v>0</v>
      </c>
      <c r="BL230" s="19" t="s">
        <v>335</v>
      </c>
      <c r="BM230" s="199" t="s">
        <v>2721</v>
      </c>
    </row>
    <row r="231" spans="1:65" s="13" customFormat="1" ht="11.25">
      <c r="B231" s="201"/>
      <c r="D231" s="202" t="s">
        <v>348</v>
      </c>
      <c r="E231" s="203" t="s">
        <v>1</v>
      </c>
      <c r="F231" s="204" t="s">
        <v>618</v>
      </c>
      <c r="H231" s="205">
        <v>34</v>
      </c>
      <c r="I231" s="206"/>
      <c r="J231" s="206"/>
      <c r="M231" s="201"/>
      <c r="N231" s="207"/>
      <c r="O231" s="208"/>
      <c r="P231" s="208"/>
      <c r="Q231" s="208"/>
      <c r="R231" s="208"/>
      <c r="S231" s="208"/>
      <c r="T231" s="208"/>
      <c r="U231" s="208"/>
      <c r="V231" s="208"/>
      <c r="W231" s="208"/>
      <c r="X231" s="209"/>
      <c r="AT231" s="203" t="s">
        <v>348</v>
      </c>
      <c r="AU231" s="203" t="s">
        <v>96</v>
      </c>
      <c r="AV231" s="13" t="s">
        <v>96</v>
      </c>
      <c r="AW231" s="13" t="s">
        <v>4</v>
      </c>
      <c r="AX231" s="13" t="s">
        <v>83</v>
      </c>
      <c r="AY231" s="203" t="s">
        <v>329</v>
      </c>
    </row>
    <row r="232" spans="1:65" s="13" customFormat="1" ht="11.25">
      <c r="B232" s="201"/>
      <c r="D232" s="202" t="s">
        <v>348</v>
      </c>
      <c r="E232" s="203" t="s">
        <v>1</v>
      </c>
      <c r="F232" s="204" t="s">
        <v>2722</v>
      </c>
      <c r="H232" s="205">
        <v>1470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348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329</v>
      </c>
    </row>
    <row r="233" spans="1:65" s="13" customFormat="1" ht="11.25">
      <c r="B233" s="201"/>
      <c r="D233" s="202" t="s">
        <v>348</v>
      </c>
      <c r="E233" s="203" t="s">
        <v>1</v>
      </c>
      <c r="F233" s="204" t="s">
        <v>2723</v>
      </c>
      <c r="H233" s="205">
        <v>420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348</v>
      </c>
      <c r="AU233" s="203" t="s">
        <v>96</v>
      </c>
      <c r="AV233" s="13" t="s">
        <v>96</v>
      </c>
      <c r="AW233" s="13" t="s">
        <v>4</v>
      </c>
      <c r="AX233" s="13" t="s">
        <v>83</v>
      </c>
      <c r="AY233" s="203" t="s">
        <v>329</v>
      </c>
    </row>
    <row r="234" spans="1:65" s="13" customFormat="1" ht="11.25">
      <c r="B234" s="201"/>
      <c r="D234" s="202" t="s">
        <v>348</v>
      </c>
      <c r="E234" s="203" t="s">
        <v>1</v>
      </c>
      <c r="F234" s="204" t="s">
        <v>2710</v>
      </c>
      <c r="H234" s="205">
        <v>189</v>
      </c>
      <c r="I234" s="206"/>
      <c r="J234" s="206"/>
      <c r="M234" s="201"/>
      <c r="N234" s="207"/>
      <c r="O234" s="208"/>
      <c r="P234" s="208"/>
      <c r="Q234" s="208"/>
      <c r="R234" s="208"/>
      <c r="S234" s="208"/>
      <c r="T234" s="208"/>
      <c r="U234" s="208"/>
      <c r="V234" s="208"/>
      <c r="W234" s="208"/>
      <c r="X234" s="209"/>
      <c r="AT234" s="203" t="s">
        <v>348</v>
      </c>
      <c r="AU234" s="203" t="s">
        <v>96</v>
      </c>
      <c r="AV234" s="13" t="s">
        <v>96</v>
      </c>
      <c r="AW234" s="13" t="s">
        <v>4</v>
      </c>
      <c r="AX234" s="13" t="s">
        <v>83</v>
      </c>
      <c r="AY234" s="203" t="s">
        <v>329</v>
      </c>
    </row>
    <row r="235" spans="1:65" s="15" customFormat="1" ht="11.25">
      <c r="B235" s="217"/>
      <c r="D235" s="202" t="s">
        <v>348</v>
      </c>
      <c r="E235" s="218" t="s">
        <v>1</v>
      </c>
      <c r="F235" s="219" t="s">
        <v>380</v>
      </c>
      <c r="H235" s="220">
        <v>2113</v>
      </c>
      <c r="I235" s="221"/>
      <c r="J235" s="221"/>
      <c r="M235" s="217"/>
      <c r="N235" s="222"/>
      <c r="O235" s="223"/>
      <c r="P235" s="223"/>
      <c r="Q235" s="223"/>
      <c r="R235" s="223"/>
      <c r="S235" s="223"/>
      <c r="T235" s="223"/>
      <c r="U235" s="223"/>
      <c r="V235" s="223"/>
      <c r="W235" s="223"/>
      <c r="X235" s="224"/>
      <c r="AT235" s="218" t="s">
        <v>348</v>
      </c>
      <c r="AU235" s="218" t="s">
        <v>96</v>
      </c>
      <c r="AV235" s="15" t="s">
        <v>335</v>
      </c>
      <c r="AW235" s="15" t="s">
        <v>4</v>
      </c>
      <c r="AX235" s="15" t="s">
        <v>90</v>
      </c>
      <c r="AY235" s="218" t="s">
        <v>329</v>
      </c>
    </row>
    <row r="236" spans="1:65" s="2" customFormat="1" ht="33" customHeight="1">
      <c r="A236" s="37"/>
      <c r="B236" s="153"/>
      <c r="C236" s="187" t="s">
        <v>595</v>
      </c>
      <c r="D236" s="187" t="s">
        <v>331</v>
      </c>
      <c r="E236" s="188" t="s">
        <v>2724</v>
      </c>
      <c r="F236" s="189" t="s">
        <v>2725</v>
      </c>
      <c r="G236" s="190" t="s">
        <v>334</v>
      </c>
      <c r="H236" s="191">
        <v>80</v>
      </c>
      <c r="I236" s="192"/>
      <c r="J236" s="192"/>
      <c r="K236" s="191">
        <f>ROUND(P236*H236,3)</f>
        <v>0</v>
      </c>
      <c r="L236" s="193"/>
      <c r="M236" s="38"/>
      <c r="N236" s="194" t="s">
        <v>1</v>
      </c>
      <c r="O236" s="195" t="s">
        <v>47</v>
      </c>
      <c r="P236" s="196">
        <f>I236+J236</f>
        <v>0</v>
      </c>
      <c r="Q236" s="196">
        <f>ROUND(I236*H236,3)</f>
        <v>0</v>
      </c>
      <c r="R236" s="196">
        <f>ROUND(J236*H236,3)</f>
        <v>0</v>
      </c>
      <c r="S236" s="66"/>
      <c r="T236" s="197">
        <f>S236*H236</f>
        <v>0</v>
      </c>
      <c r="U236" s="197">
        <v>7.0110000000000006E-2</v>
      </c>
      <c r="V236" s="197">
        <f>U236*H236</f>
        <v>5.6088000000000005</v>
      </c>
      <c r="W236" s="197">
        <v>0</v>
      </c>
      <c r="X236" s="198">
        <f>W236*H236</f>
        <v>0</v>
      </c>
      <c r="Y236" s="37"/>
      <c r="Z236" s="37"/>
      <c r="AA236" s="37"/>
      <c r="AB236" s="37"/>
      <c r="AC236" s="37"/>
      <c r="AD236" s="37"/>
      <c r="AE236" s="37"/>
      <c r="AR236" s="199" t="s">
        <v>335</v>
      </c>
      <c r="AT236" s="199" t="s">
        <v>331</v>
      </c>
      <c r="AU236" s="199" t="s">
        <v>96</v>
      </c>
      <c r="AY236" s="19" t="s">
        <v>329</v>
      </c>
      <c r="BE236" s="115">
        <f>IF(O236="základná",K236,0)</f>
        <v>0</v>
      </c>
      <c r="BF236" s="115">
        <f>IF(O236="znížená",K236,0)</f>
        <v>0</v>
      </c>
      <c r="BG236" s="115">
        <f>IF(O236="zákl. prenesená",K236,0)</f>
        <v>0</v>
      </c>
      <c r="BH236" s="115">
        <f>IF(O236="zníž. prenesená",K236,0)</f>
        <v>0</v>
      </c>
      <c r="BI236" s="115">
        <f>IF(O236="nulová",K236,0)</f>
        <v>0</v>
      </c>
      <c r="BJ236" s="19" t="s">
        <v>96</v>
      </c>
      <c r="BK236" s="200">
        <f>ROUND(P236*H236,3)</f>
        <v>0</v>
      </c>
      <c r="BL236" s="19" t="s">
        <v>335</v>
      </c>
      <c r="BM236" s="199" t="s">
        <v>2726</v>
      </c>
    </row>
    <row r="237" spans="1:65" s="2" customFormat="1" ht="24.2" customHeight="1">
      <c r="A237" s="37"/>
      <c r="B237" s="153"/>
      <c r="C237" s="187" t="s">
        <v>601</v>
      </c>
      <c r="D237" s="187" t="s">
        <v>331</v>
      </c>
      <c r="E237" s="188" t="s">
        <v>2727</v>
      </c>
      <c r="F237" s="189" t="s">
        <v>2728</v>
      </c>
      <c r="G237" s="190" t="s">
        <v>342</v>
      </c>
      <c r="H237" s="191">
        <v>32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1.2700000000000001E-3</v>
      </c>
      <c r="V237" s="197">
        <f>U237*H237</f>
        <v>4.0640000000000003E-2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335</v>
      </c>
      <c r="AT237" s="199" t="s">
        <v>331</v>
      </c>
      <c r="AU237" s="199" t="s">
        <v>96</v>
      </c>
      <c r="AY237" s="19" t="s">
        <v>329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335</v>
      </c>
      <c r="BM237" s="199" t="s">
        <v>2729</v>
      </c>
    </row>
    <row r="238" spans="1:65" s="2" customFormat="1" ht="33" customHeight="1">
      <c r="A238" s="37"/>
      <c r="B238" s="153"/>
      <c r="C238" s="330" t="s">
        <v>618</v>
      </c>
      <c r="D238" s="330" t="s">
        <v>331</v>
      </c>
      <c r="E238" s="331" t="s">
        <v>2730</v>
      </c>
      <c r="F238" s="332" t="s">
        <v>2731</v>
      </c>
      <c r="G238" s="333" t="s">
        <v>334</v>
      </c>
      <c r="H238" s="334">
        <v>946.9</v>
      </c>
      <c r="I238" s="192"/>
      <c r="J238" s="192"/>
      <c r="K238" s="191">
        <f>ROUND(P238*H238,3)</f>
        <v>0</v>
      </c>
      <c r="L238" s="193"/>
      <c r="M238" s="38"/>
      <c r="N238" s="194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7.1000000000000002E-4</v>
      </c>
      <c r="V238" s="197">
        <f>U238*H238</f>
        <v>0.67229899999999998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335</v>
      </c>
      <c r="AT238" s="199" t="s">
        <v>331</v>
      </c>
      <c r="AU238" s="199" t="s">
        <v>96</v>
      </c>
      <c r="AY238" s="19" t="s">
        <v>329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335</v>
      </c>
      <c r="BM238" s="199" t="s">
        <v>2732</v>
      </c>
    </row>
    <row r="239" spans="1:65" s="13" customFormat="1" ht="11.25">
      <c r="B239" s="201"/>
      <c r="D239" s="202" t="s">
        <v>348</v>
      </c>
      <c r="E239" s="203" t="s">
        <v>1</v>
      </c>
      <c r="F239" s="204" t="s">
        <v>2733</v>
      </c>
      <c r="H239" s="205">
        <v>1.9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348</v>
      </c>
      <c r="AU239" s="203" t="s">
        <v>96</v>
      </c>
      <c r="AV239" s="13" t="s">
        <v>96</v>
      </c>
      <c r="AW239" s="13" t="s">
        <v>4</v>
      </c>
      <c r="AX239" s="13" t="s">
        <v>83</v>
      </c>
      <c r="AY239" s="203" t="s">
        <v>329</v>
      </c>
    </row>
    <row r="240" spans="1:65" s="13" customFormat="1" ht="11.25">
      <c r="B240" s="201"/>
      <c r="D240" s="202" t="s">
        <v>348</v>
      </c>
      <c r="E240" s="203" t="s">
        <v>1</v>
      </c>
      <c r="F240" s="204" t="s">
        <v>2734</v>
      </c>
      <c r="H240" s="205">
        <v>945</v>
      </c>
      <c r="I240" s="206"/>
      <c r="J240" s="206"/>
      <c r="M240" s="201"/>
      <c r="N240" s="207"/>
      <c r="O240" s="208"/>
      <c r="P240" s="208"/>
      <c r="Q240" s="208"/>
      <c r="R240" s="208"/>
      <c r="S240" s="208"/>
      <c r="T240" s="208"/>
      <c r="U240" s="208"/>
      <c r="V240" s="208"/>
      <c r="W240" s="208"/>
      <c r="X240" s="209"/>
      <c r="AT240" s="203" t="s">
        <v>348</v>
      </c>
      <c r="AU240" s="203" t="s">
        <v>96</v>
      </c>
      <c r="AV240" s="13" t="s">
        <v>96</v>
      </c>
      <c r="AW240" s="13" t="s">
        <v>4</v>
      </c>
      <c r="AX240" s="13" t="s">
        <v>83</v>
      </c>
      <c r="AY240" s="203" t="s">
        <v>329</v>
      </c>
    </row>
    <row r="241" spans="1:65" s="15" customFormat="1" ht="11.25">
      <c r="B241" s="217"/>
      <c r="D241" s="202" t="s">
        <v>348</v>
      </c>
      <c r="E241" s="218" t="s">
        <v>1</v>
      </c>
      <c r="F241" s="219" t="s">
        <v>380</v>
      </c>
      <c r="H241" s="220">
        <v>946.9</v>
      </c>
      <c r="I241" s="221"/>
      <c r="J241" s="221"/>
      <c r="M241" s="217"/>
      <c r="N241" s="222"/>
      <c r="O241" s="223"/>
      <c r="P241" s="223"/>
      <c r="Q241" s="223"/>
      <c r="R241" s="223"/>
      <c r="S241" s="223"/>
      <c r="T241" s="223"/>
      <c r="U241" s="223"/>
      <c r="V241" s="223"/>
      <c r="W241" s="223"/>
      <c r="X241" s="224"/>
      <c r="AT241" s="218" t="s">
        <v>348</v>
      </c>
      <c r="AU241" s="218" t="s">
        <v>96</v>
      </c>
      <c r="AV241" s="15" t="s">
        <v>335</v>
      </c>
      <c r="AW241" s="15" t="s">
        <v>4</v>
      </c>
      <c r="AX241" s="15" t="s">
        <v>90</v>
      </c>
      <c r="AY241" s="218" t="s">
        <v>329</v>
      </c>
    </row>
    <row r="242" spans="1:65" s="2" customFormat="1" ht="33" customHeight="1">
      <c r="A242" s="37"/>
      <c r="B242" s="153"/>
      <c r="C242" s="187" t="s">
        <v>629</v>
      </c>
      <c r="D242" s="187" t="s">
        <v>331</v>
      </c>
      <c r="E242" s="188" t="s">
        <v>2735</v>
      </c>
      <c r="F242" s="189" t="s">
        <v>2736</v>
      </c>
      <c r="G242" s="190" t="s">
        <v>334</v>
      </c>
      <c r="H242" s="191">
        <v>945</v>
      </c>
      <c r="I242" s="192"/>
      <c r="J242" s="192"/>
      <c r="K242" s="191">
        <f>ROUND(P242*H242,3)</f>
        <v>0</v>
      </c>
      <c r="L242" s="193"/>
      <c r="M242" s="38"/>
      <c r="N242" s="194" t="s">
        <v>1</v>
      </c>
      <c r="O242" s="195" t="s">
        <v>47</v>
      </c>
      <c r="P242" s="196">
        <f>I242+J242</f>
        <v>0</v>
      </c>
      <c r="Q242" s="196">
        <f>ROUND(I242*H242,3)</f>
        <v>0</v>
      </c>
      <c r="R242" s="196">
        <f>ROUND(J242*H242,3)</f>
        <v>0</v>
      </c>
      <c r="S242" s="66"/>
      <c r="T242" s="197">
        <f>S242*H242</f>
        <v>0</v>
      </c>
      <c r="U242" s="197">
        <v>0.10373</v>
      </c>
      <c r="V242" s="197">
        <f>U242*H242</f>
        <v>98.024850000000001</v>
      </c>
      <c r="W242" s="197">
        <v>0</v>
      </c>
      <c r="X242" s="198">
        <f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335</v>
      </c>
      <c r="AT242" s="199" t="s">
        <v>331</v>
      </c>
      <c r="AU242" s="199" t="s">
        <v>96</v>
      </c>
      <c r="AY242" s="19" t="s">
        <v>329</v>
      </c>
      <c r="BE242" s="115">
        <f>IF(O242="základná",K242,0)</f>
        <v>0</v>
      </c>
      <c r="BF242" s="115">
        <f>IF(O242="znížená",K242,0)</f>
        <v>0</v>
      </c>
      <c r="BG242" s="115">
        <f>IF(O242="zákl. prenesená",K242,0)</f>
        <v>0</v>
      </c>
      <c r="BH242" s="115">
        <f>IF(O242="zníž. prenesená",K242,0)</f>
        <v>0</v>
      </c>
      <c r="BI242" s="115">
        <f>IF(O242="nulová",K242,0)</f>
        <v>0</v>
      </c>
      <c r="BJ242" s="19" t="s">
        <v>96</v>
      </c>
      <c r="BK242" s="200">
        <f>ROUND(P242*H242,3)</f>
        <v>0</v>
      </c>
      <c r="BL242" s="19" t="s">
        <v>335</v>
      </c>
      <c r="BM242" s="199" t="s">
        <v>2737</v>
      </c>
    </row>
    <row r="243" spans="1:65" s="13" customFormat="1" ht="11.25">
      <c r="B243" s="201"/>
      <c r="D243" s="202" t="s">
        <v>348</v>
      </c>
      <c r="E243" s="203" t="s">
        <v>1</v>
      </c>
      <c r="F243" s="204" t="s">
        <v>2738</v>
      </c>
      <c r="H243" s="205">
        <v>735</v>
      </c>
      <c r="I243" s="206"/>
      <c r="J243" s="206"/>
      <c r="M243" s="201"/>
      <c r="N243" s="207"/>
      <c r="O243" s="208"/>
      <c r="P243" s="208"/>
      <c r="Q243" s="208"/>
      <c r="R243" s="208"/>
      <c r="S243" s="208"/>
      <c r="T243" s="208"/>
      <c r="U243" s="208"/>
      <c r="V243" s="208"/>
      <c r="W243" s="208"/>
      <c r="X243" s="209"/>
      <c r="AT243" s="203" t="s">
        <v>348</v>
      </c>
      <c r="AU243" s="203" t="s">
        <v>96</v>
      </c>
      <c r="AV243" s="13" t="s">
        <v>96</v>
      </c>
      <c r="AW243" s="13" t="s">
        <v>4</v>
      </c>
      <c r="AX243" s="13" t="s">
        <v>83</v>
      </c>
      <c r="AY243" s="203" t="s">
        <v>329</v>
      </c>
    </row>
    <row r="244" spans="1:65" s="13" customFormat="1" ht="11.25">
      <c r="B244" s="201"/>
      <c r="D244" s="202" t="s">
        <v>348</v>
      </c>
      <c r="E244" s="203" t="s">
        <v>1</v>
      </c>
      <c r="F244" s="204" t="s">
        <v>2739</v>
      </c>
      <c r="H244" s="205">
        <v>210</v>
      </c>
      <c r="I244" s="206"/>
      <c r="J244" s="206"/>
      <c r="M244" s="201"/>
      <c r="N244" s="207"/>
      <c r="O244" s="208"/>
      <c r="P244" s="208"/>
      <c r="Q244" s="208"/>
      <c r="R244" s="208"/>
      <c r="S244" s="208"/>
      <c r="T244" s="208"/>
      <c r="U244" s="208"/>
      <c r="V244" s="208"/>
      <c r="W244" s="208"/>
      <c r="X244" s="209"/>
      <c r="AT244" s="203" t="s">
        <v>348</v>
      </c>
      <c r="AU244" s="203" t="s">
        <v>96</v>
      </c>
      <c r="AV244" s="13" t="s">
        <v>96</v>
      </c>
      <c r="AW244" s="13" t="s">
        <v>4</v>
      </c>
      <c r="AX244" s="13" t="s">
        <v>83</v>
      </c>
      <c r="AY244" s="203" t="s">
        <v>329</v>
      </c>
    </row>
    <row r="245" spans="1:65" s="15" customFormat="1" ht="11.25">
      <c r="B245" s="217"/>
      <c r="D245" s="202" t="s">
        <v>348</v>
      </c>
      <c r="E245" s="218" t="s">
        <v>1</v>
      </c>
      <c r="F245" s="219" t="s">
        <v>380</v>
      </c>
      <c r="H245" s="220">
        <v>945</v>
      </c>
      <c r="I245" s="221"/>
      <c r="J245" s="221"/>
      <c r="M245" s="217"/>
      <c r="N245" s="222"/>
      <c r="O245" s="223"/>
      <c r="P245" s="223"/>
      <c r="Q245" s="223"/>
      <c r="R245" s="223"/>
      <c r="S245" s="223"/>
      <c r="T245" s="223"/>
      <c r="U245" s="223"/>
      <c r="V245" s="223"/>
      <c r="W245" s="223"/>
      <c r="X245" s="224"/>
      <c r="AT245" s="218" t="s">
        <v>348</v>
      </c>
      <c r="AU245" s="218" t="s">
        <v>96</v>
      </c>
      <c r="AV245" s="15" t="s">
        <v>335</v>
      </c>
      <c r="AW245" s="15" t="s">
        <v>4</v>
      </c>
      <c r="AX245" s="15" t="s">
        <v>90</v>
      </c>
      <c r="AY245" s="218" t="s">
        <v>329</v>
      </c>
    </row>
    <row r="246" spans="1:65" s="2" customFormat="1" ht="37.9" customHeight="1">
      <c r="A246" s="37"/>
      <c r="B246" s="153"/>
      <c r="C246" s="187" t="s">
        <v>633</v>
      </c>
      <c r="D246" s="187" t="s">
        <v>331</v>
      </c>
      <c r="E246" s="188" t="s">
        <v>2740</v>
      </c>
      <c r="F246" s="189" t="s">
        <v>2741</v>
      </c>
      <c r="G246" s="190" t="s">
        <v>334</v>
      </c>
      <c r="H246" s="191">
        <v>945</v>
      </c>
      <c r="I246" s="192"/>
      <c r="J246" s="192"/>
      <c r="K246" s="191">
        <f>ROUND(P246*H246,3)</f>
        <v>0</v>
      </c>
      <c r="L246" s="193"/>
      <c r="M246" s="38"/>
      <c r="N246" s="194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0.12966</v>
      </c>
      <c r="V246" s="197">
        <f>U246*H246</f>
        <v>122.5287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335</v>
      </c>
      <c r="AT246" s="199" t="s">
        <v>331</v>
      </c>
      <c r="AU246" s="199" t="s">
        <v>96</v>
      </c>
      <c r="AY246" s="19" t="s">
        <v>329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335</v>
      </c>
      <c r="BM246" s="199" t="s">
        <v>2742</v>
      </c>
    </row>
    <row r="247" spans="1:65" s="2" customFormat="1" ht="33" customHeight="1">
      <c r="A247" s="37"/>
      <c r="B247" s="153"/>
      <c r="C247" s="187" t="s">
        <v>639</v>
      </c>
      <c r="D247" s="187" t="s">
        <v>331</v>
      </c>
      <c r="E247" s="188" t="s">
        <v>2743</v>
      </c>
      <c r="F247" s="189" t="s">
        <v>2744</v>
      </c>
      <c r="G247" s="190" t="s">
        <v>334</v>
      </c>
      <c r="H247" s="191">
        <v>520.15</v>
      </c>
      <c r="I247" s="192"/>
      <c r="J247" s="192"/>
      <c r="K247" s="191">
        <f>ROUND(P247*H247,3)</f>
        <v>0</v>
      </c>
      <c r="L247" s="193"/>
      <c r="M247" s="38"/>
      <c r="N247" s="194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0.34223999999999999</v>
      </c>
      <c r="V247" s="197">
        <f>U247*H247</f>
        <v>178.01613599999999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335</v>
      </c>
      <c r="AT247" s="199" t="s">
        <v>331</v>
      </c>
      <c r="AU247" s="199" t="s">
        <v>96</v>
      </c>
      <c r="AY247" s="19" t="s">
        <v>329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335</v>
      </c>
      <c r="BM247" s="199" t="s">
        <v>2745</v>
      </c>
    </row>
    <row r="248" spans="1:65" s="13" customFormat="1" ht="11.25">
      <c r="B248" s="201"/>
      <c r="D248" s="202" t="s">
        <v>348</v>
      </c>
      <c r="E248" s="203" t="s">
        <v>1</v>
      </c>
      <c r="F248" s="204" t="s">
        <v>2746</v>
      </c>
      <c r="H248" s="205">
        <v>368.65</v>
      </c>
      <c r="I248" s="206"/>
      <c r="J248" s="206"/>
      <c r="M248" s="201"/>
      <c r="N248" s="207"/>
      <c r="O248" s="208"/>
      <c r="P248" s="208"/>
      <c r="Q248" s="208"/>
      <c r="R248" s="208"/>
      <c r="S248" s="208"/>
      <c r="T248" s="208"/>
      <c r="U248" s="208"/>
      <c r="V248" s="208"/>
      <c r="W248" s="208"/>
      <c r="X248" s="209"/>
      <c r="AT248" s="203" t="s">
        <v>348</v>
      </c>
      <c r="AU248" s="203" t="s">
        <v>96</v>
      </c>
      <c r="AV248" s="13" t="s">
        <v>96</v>
      </c>
      <c r="AW248" s="13" t="s">
        <v>4</v>
      </c>
      <c r="AX248" s="13" t="s">
        <v>83</v>
      </c>
      <c r="AY248" s="203" t="s">
        <v>329</v>
      </c>
    </row>
    <row r="249" spans="1:65" s="13" customFormat="1" ht="11.25">
      <c r="B249" s="201"/>
      <c r="D249" s="202" t="s">
        <v>348</v>
      </c>
      <c r="E249" s="203" t="s">
        <v>1</v>
      </c>
      <c r="F249" s="204" t="s">
        <v>2747</v>
      </c>
      <c r="H249" s="205">
        <v>151.5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348</v>
      </c>
      <c r="AU249" s="203" t="s">
        <v>96</v>
      </c>
      <c r="AV249" s="13" t="s">
        <v>96</v>
      </c>
      <c r="AW249" s="13" t="s">
        <v>4</v>
      </c>
      <c r="AX249" s="13" t="s">
        <v>83</v>
      </c>
      <c r="AY249" s="203" t="s">
        <v>329</v>
      </c>
    </row>
    <row r="250" spans="1:65" s="15" customFormat="1" ht="11.25">
      <c r="B250" s="217"/>
      <c r="D250" s="202" t="s">
        <v>348</v>
      </c>
      <c r="E250" s="218" t="s">
        <v>1</v>
      </c>
      <c r="F250" s="219" t="s">
        <v>380</v>
      </c>
      <c r="H250" s="220">
        <v>520.15</v>
      </c>
      <c r="I250" s="221"/>
      <c r="J250" s="221"/>
      <c r="M250" s="217"/>
      <c r="N250" s="222"/>
      <c r="O250" s="223"/>
      <c r="P250" s="223"/>
      <c r="Q250" s="223"/>
      <c r="R250" s="223"/>
      <c r="S250" s="223"/>
      <c r="T250" s="223"/>
      <c r="U250" s="223"/>
      <c r="V250" s="223"/>
      <c r="W250" s="223"/>
      <c r="X250" s="224"/>
      <c r="AT250" s="218" t="s">
        <v>348</v>
      </c>
      <c r="AU250" s="218" t="s">
        <v>96</v>
      </c>
      <c r="AV250" s="15" t="s">
        <v>335</v>
      </c>
      <c r="AW250" s="15" t="s">
        <v>4</v>
      </c>
      <c r="AX250" s="15" t="s">
        <v>90</v>
      </c>
      <c r="AY250" s="218" t="s">
        <v>329</v>
      </c>
    </row>
    <row r="251" spans="1:65" s="2" customFormat="1" ht="33" customHeight="1">
      <c r="A251" s="37"/>
      <c r="B251" s="153"/>
      <c r="C251" s="187" t="s">
        <v>643</v>
      </c>
      <c r="D251" s="187" t="s">
        <v>331</v>
      </c>
      <c r="E251" s="188" t="s">
        <v>2748</v>
      </c>
      <c r="F251" s="189" t="s">
        <v>2749</v>
      </c>
      <c r="G251" s="190" t="s">
        <v>334</v>
      </c>
      <c r="H251" s="191">
        <v>4.8</v>
      </c>
      <c r="I251" s="192"/>
      <c r="J251" s="192"/>
      <c r="K251" s="191">
        <f>ROUND(P251*H251,3)</f>
        <v>0</v>
      </c>
      <c r="L251" s="193"/>
      <c r="M251" s="38"/>
      <c r="N251" s="194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8.4000000000000005E-2</v>
      </c>
      <c r="V251" s="197">
        <f>U251*H251</f>
        <v>0.4032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335</v>
      </c>
      <c r="AT251" s="199" t="s">
        <v>331</v>
      </c>
      <c r="AU251" s="199" t="s">
        <v>96</v>
      </c>
      <c r="AY251" s="19" t="s">
        <v>329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335</v>
      </c>
      <c r="BM251" s="199" t="s">
        <v>2750</v>
      </c>
    </row>
    <row r="252" spans="1:65" s="13" customFormat="1" ht="11.25">
      <c r="B252" s="201"/>
      <c r="D252" s="202" t="s">
        <v>348</v>
      </c>
      <c r="E252" s="203" t="s">
        <v>1</v>
      </c>
      <c r="F252" s="204" t="s">
        <v>2751</v>
      </c>
      <c r="H252" s="205">
        <v>4.8</v>
      </c>
      <c r="I252" s="206"/>
      <c r="J252" s="206"/>
      <c r="M252" s="201"/>
      <c r="N252" s="207"/>
      <c r="O252" s="208"/>
      <c r="P252" s="208"/>
      <c r="Q252" s="208"/>
      <c r="R252" s="208"/>
      <c r="S252" s="208"/>
      <c r="T252" s="208"/>
      <c r="U252" s="208"/>
      <c r="V252" s="208"/>
      <c r="W252" s="208"/>
      <c r="X252" s="209"/>
      <c r="AT252" s="203" t="s">
        <v>348</v>
      </c>
      <c r="AU252" s="203" t="s">
        <v>96</v>
      </c>
      <c r="AV252" s="13" t="s">
        <v>96</v>
      </c>
      <c r="AW252" s="13" t="s">
        <v>4</v>
      </c>
      <c r="AX252" s="13" t="s">
        <v>90</v>
      </c>
      <c r="AY252" s="203" t="s">
        <v>329</v>
      </c>
    </row>
    <row r="253" spans="1:65" s="2" customFormat="1" ht="24.2" customHeight="1">
      <c r="A253" s="37"/>
      <c r="B253" s="153"/>
      <c r="C253" s="233" t="s">
        <v>648</v>
      </c>
      <c r="D253" s="233" t="s">
        <v>483</v>
      </c>
      <c r="E253" s="234" t="s">
        <v>2752</v>
      </c>
      <c r="F253" s="235" t="s">
        <v>2753</v>
      </c>
      <c r="G253" s="236" t="s">
        <v>646</v>
      </c>
      <c r="H253" s="237">
        <v>30.3</v>
      </c>
      <c r="I253" s="238"/>
      <c r="J253" s="239"/>
      <c r="K253" s="237">
        <f>ROUND(P253*H253,3)</f>
        <v>0</v>
      </c>
      <c r="L253" s="239"/>
      <c r="M253" s="240"/>
      <c r="N253" s="241" t="s">
        <v>1</v>
      </c>
      <c r="O253" s="195" t="s">
        <v>47</v>
      </c>
      <c r="P253" s="196">
        <f>I253+J253</f>
        <v>0</v>
      </c>
      <c r="Q253" s="196">
        <f>ROUND(I253*H253,3)</f>
        <v>0</v>
      </c>
      <c r="R253" s="196">
        <f>ROUND(J253*H253,3)</f>
        <v>0</v>
      </c>
      <c r="S253" s="66"/>
      <c r="T253" s="197">
        <f>S253*H253</f>
        <v>0</v>
      </c>
      <c r="U253" s="197">
        <v>2.8799999999999999E-2</v>
      </c>
      <c r="V253" s="197">
        <f>U253*H253</f>
        <v>0.87263999999999997</v>
      </c>
      <c r="W253" s="197">
        <v>0</v>
      </c>
      <c r="X253" s="198">
        <f>W253*H253</f>
        <v>0</v>
      </c>
      <c r="Y253" s="37"/>
      <c r="Z253" s="37"/>
      <c r="AA253" s="37"/>
      <c r="AB253" s="37"/>
      <c r="AC253" s="37"/>
      <c r="AD253" s="37"/>
      <c r="AE253" s="37"/>
      <c r="AR253" s="199" t="s">
        <v>364</v>
      </c>
      <c r="AT253" s="199" t="s">
        <v>483</v>
      </c>
      <c r="AU253" s="199" t="s">
        <v>96</v>
      </c>
      <c r="AY253" s="19" t="s">
        <v>329</v>
      </c>
      <c r="BE253" s="115">
        <f>IF(O253="základná",K253,0)</f>
        <v>0</v>
      </c>
      <c r="BF253" s="115">
        <f>IF(O253="znížená",K253,0)</f>
        <v>0</v>
      </c>
      <c r="BG253" s="115">
        <f>IF(O253="zákl. prenesená",K253,0)</f>
        <v>0</v>
      </c>
      <c r="BH253" s="115">
        <f>IF(O253="zníž. prenesená",K253,0)</f>
        <v>0</v>
      </c>
      <c r="BI253" s="115">
        <f>IF(O253="nulová",K253,0)</f>
        <v>0</v>
      </c>
      <c r="BJ253" s="19" t="s">
        <v>96</v>
      </c>
      <c r="BK253" s="200">
        <f>ROUND(P253*H253,3)</f>
        <v>0</v>
      </c>
      <c r="BL253" s="19" t="s">
        <v>335</v>
      </c>
      <c r="BM253" s="199" t="s">
        <v>2754</v>
      </c>
    </row>
    <row r="254" spans="1:65" s="13" customFormat="1" ht="11.25">
      <c r="B254" s="201"/>
      <c r="D254" s="202" t="s">
        <v>348</v>
      </c>
      <c r="F254" s="204" t="s">
        <v>2755</v>
      </c>
      <c r="H254" s="205">
        <v>30.3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348</v>
      </c>
      <c r="AU254" s="203" t="s">
        <v>96</v>
      </c>
      <c r="AV254" s="13" t="s">
        <v>96</v>
      </c>
      <c r="AW254" s="13" t="s">
        <v>3</v>
      </c>
      <c r="AX254" s="13" t="s">
        <v>90</v>
      </c>
      <c r="AY254" s="203" t="s">
        <v>329</v>
      </c>
    </row>
    <row r="255" spans="1:65" s="2" customFormat="1" ht="44.25" customHeight="1">
      <c r="A255" s="37"/>
      <c r="B255" s="153"/>
      <c r="C255" s="187" t="s">
        <v>652</v>
      </c>
      <c r="D255" s="187" t="s">
        <v>331</v>
      </c>
      <c r="E255" s="188" t="s">
        <v>2756</v>
      </c>
      <c r="F255" s="189" t="s">
        <v>2757</v>
      </c>
      <c r="G255" s="190" t="s">
        <v>334</v>
      </c>
      <c r="H255" s="191">
        <v>263.42</v>
      </c>
      <c r="I255" s="192"/>
      <c r="J255" s="192"/>
      <c r="K255" s="191">
        <f>ROUND(P255*H255,3)</f>
        <v>0</v>
      </c>
      <c r="L255" s="193"/>
      <c r="M255" s="38"/>
      <c r="N255" s="194" t="s">
        <v>1</v>
      </c>
      <c r="O255" s="195" t="s">
        <v>47</v>
      </c>
      <c r="P255" s="196">
        <f>I255+J255</f>
        <v>0</v>
      </c>
      <c r="Q255" s="196">
        <f>ROUND(I255*H255,3)</f>
        <v>0</v>
      </c>
      <c r="R255" s="196">
        <f>ROUND(J255*H255,3)</f>
        <v>0</v>
      </c>
      <c r="S255" s="66"/>
      <c r="T255" s="197">
        <f>S255*H255</f>
        <v>0</v>
      </c>
      <c r="U255" s="197">
        <v>9.2499999999999999E-2</v>
      </c>
      <c r="V255" s="197">
        <f>U255*H255</f>
        <v>24.366350000000001</v>
      </c>
      <c r="W255" s="197">
        <v>0</v>
      </c>
      <c r="X255" s="198">
        <f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335</v>
      </c>
      <c r="AT255" s="199" t="s">
        <v>331</v>
      </c>
      <c r="AU255" s="199" t="s">
        <v>96</v>
      </c>
      <c r="AY255" s="19" t="s">
        <v>329</v>
      </c>
      <c r="BE255" s="115">
        <f>IF(O255="základná",K255,0)</f>
        <v>0</v>
      </c>
      <c r="BF255" s="115">
        <f>IF(O255="znížená",K255,0)</f>
        <v>0</v>
      </c>
      <c r="BG255" s="115">
        <f>IF(O255="zákl. prenesená",K255,0)</f>
        <v>0</v>
      </c>
      <c r="BH255" s="115">
        <f>IF(O255="zníž. prenesená",K255,0)</f>
        <v>0</v>
      </c>
      <c r="BI255" s="115">
        <f>IF(O255="nulová",K255,0)</f>
        <v>0</v>
      </c>
      <c r="BJ255" s="19" t="s">
        <v>96</v>
      </c>
      <c r="BK255" s="200">
        <f>ROUND(P255*H255,3)</f>
        <v>0</v>
      </c>
      <c r="BL255" s="19" t="s">
        <v>335</v>
      </c>
      <c r="BM255" s="199" t="s">
        <v>2758</v>
      </c>
    </row>
    <row r="256" spans="1:65" s="13" customFormat="1" ht="11.25">
      <c r="B256" s="201"/>
      <c r="D256" s="202" t="s">
        <v>348</v>
      </c>
      <c r="E256" s="203" t="s">
        <v>1</v>
      </c>
      <c r="F256" s="204" t="s">
        <v>2688</v>
      </c>
      <c r="H256" s="205">
        <v>57.92</v>
      </c>
      <c r="I256" s="206"/>
      <c r="J256" s="206"/>
      <c r="M256" s="201"/>
      <c r="N256" s="207"/>
      <c r="O256" s="208"/>
      <c r="P256" s="208"/>
      <c r="Q256" s="208"/>
      <c r="R256" s="208"/>
      <c r="S256" s="208"/>
      <c r="T256" s="208"/>
      <c r="U256" s="208"/>
      <c r="V256" s="208"/>
      <c r="W256" s="208"/>
      <c r="X256" s="209"/>
      <c r="AT256" s="203" t="s">
        <v>348</v>
      </c>
      <c r="AU256" s="203" t="s">
        <v>96</v>
      </c>
      <c r="AV256" s="13" t="s">
        <v>96</v>
      </c>
      <c r="AW256" s="13" t="s">
        <v>4</v>
      </c>
      <c r="AX256" s="13" t="s">
        <v>83</v>
      </c>
      <c r="AY256" s="203" t="s">
        <v>329</v>
      </c>
    </row>
    <row r="257" spans="1:65" s="13" customFormat="1" ht="11.25">
      <c r="B257" s="201"/>
      <c r="D257" s="202" t="s">
        <v>348</v>
      </c>
      <c r="E257" s="203" t="s">
        <v>1</v>
      </c>
      <c r="F257" s="204" t="s">
        <v>2689</v>
      </c>
      <c r="H257" s="205">
        <v>116.8</v>
      </c>
      <c r="I257" s="206"/>
      <c r="J257" s="206"/>
      <c r="M257" s="201"/>
      <c r="N257" s="207"/>
      <c r="O257" s="208"/>
      <c r="P257" s="208"/>
      <c r="Q257" s="208"/>
      <c r="R257" s="208"/>
      <c r="S257" s="208"/>
      <c r="T257" s="208"/>
      <c r="U257" s="208"/>
      <c r="V257" s="208"/>
      <c r="W257" s="208"/>
      <c r="X257" s="209"/>
      <c r="AT257" s="203" t="s">
        <v>348</v>
      </c>
      <c r="AU257" s="203" t="s">
        <v>96</v>
      </c>
      <c r="AV257" s="13" t="s">
        <v>96</v>
      </c>
      <c r="AW257" s="13" t="s">
        <v>4</v>
      </c>
      <c r="AX257" s="13" t="s">
        <v>83</v>
      </c>
      <c r="AY257" s="203" t="s">
        <v>329</v>
      </c>
    </row>
    <row r="258" spans="1:65" s="13" customFormat="1" ht="11.25">
      <c r="B258" s="201"/>
      <c r="D258" s="202" t="s">
        <v>348</v>
      </c>
      <c r="E258" s="203" t="s">
        <v>1</v>
      </c>
      <c r="F258" s="204" t="s">
        <v>2690</v>
      </c>
      <c r="H258" s="205">
        <v>18.399999999999999</v>
      </c>
      <c r="I258" s="206"/>
      <c r="J258" s="206"/>
      <c r="M258" s="201"/>
      <c r="N258" s="207"/>
      <c r="O258" s="208"/>
      <c r="P258" s="208"/>
      <c r="Q258" s="208"/>
      <c r="R258" s="208"/>
      <c r="S258" s="208"/>
      <c r="T258" s="208"/>
      <c r="U258" s="208"/>
      <c r="V258" s="208"/>
      <c r="W258" s="208"/>
      <c r="X258" s="209"/>
      <c r="AT258" s="203" t="s">
        <v>348</v>
      </c>
      <c r="AU258" s="203" t="s">
        <v>96</v>
      </c>
      <c r="AV258" s="13" t="s">
        <v>96</v>
      </c>
      <c r="AW258" s="13" t="s">
        <v>4</v>
      </c>
      <c r="AX258" s="13" t="s">
        <v>83</v>
      </c>
      <c r="AY258" s="203" t="s">
        <v>329</v>
      </c>
    </row>
    <row r="259" spans="1:65" s="13" customFormat="1" ht="11.25">
      <c r="B259" s="201"/>
      <c r="D259" s="202" t="s">
        <v>348</v>
      </c>
      <c r="E259" s="203" t="s">
        <v>1</v>
      </c>
      <c r="F259" s="204" t="s">
        <v>2704</v>
      </c>
      <c r="H259" s="205">
        <v>70.3</v>
      </c>
      <c r="I259" s="206"/>
      <c r="J259" s="206"/>
      <c r="M259" s="201"/>
      <c r="N259" s="207"/>
      <c r="O259" s="208"/>
      <c r="P259" s="208"/>
      <c r="Q259" s="208"/>
      <c r="R259" s="208"/>
      <c r="S259" s="208"/>
      <c r="T259" s="208"/>
      <c r="U259" s="208"/>
      <c r="V259" s="208"/>
      <c r="W259" s="208"/>
      <c r="X259" s="209"/>
      <c r="AT259" s="203" t="s">
        <v>348</v>
      </c>
      <c r="AU259" s="203" t="s">
        <v>96</v>
      </c>
      <c r="AV259" s="13" t="s">
        <v>96</v>
      </c>
      <c r="AW259" s="13" t="s">
        <v>4</v>
      </c>
      <c r="AX259" s="13" t="s">
        <v>83</v>
      </c>
      <c r="AY259" s="203" t="s">
        <v>329</v>
      </c>
    </row>
    <row r="260" spans="1:65" s="15" customFormat="1" ht="11.25">
      <c r="B260" s="217"/>
      <c r="D260" s="202" t="s">
        <v>348</v>
      </c>
      <c r="E260" s="218" t="s">
        <v>1</v>
      </c>
      <c r="F260" s="219" t="s">
        <v>380</v>
      </c>
      <c r="H260" s="220">
        <v>263.42</v>
      </c>
      <c r="I260" s="221"/>
      <c r="J260" s="221"/>
      <c r="M260" s="217"/>
      <c r="N260" s="222"/>
      <c r="O260" s="223"/>
      <c r="P260" s="223"/>
      <c r="Q260" s="223"/>
      <c r="R260" s="223"/>
      <c r="S260" s="223"/>
      <c r="T260" s="223"/>
      <c r="U260" s="223"/>
      <c r="V260" s="223"/>
      <c r="W260" s="223"/>
      <c r="X260" s="224"/>
      <c r="AT260" s="218" t="s">
        <v>348</v>
      </c>
      <c r="AU260" s="218" t="s">
        <v>96</v>
      </c>
      <c r="AV260" s="15" t="s">
        <v>335</v>
      </c>
      <c r="AW260" s="15" t="s">
        <v>4</v>
      </c>
      <c r="AX260" s="15" t="s">
        <v>90</v>
      </c>
      <c r="AY260" s="218" t="s">
        <v>329</v>
      </c>
    </row>
    <row r="261" spans="1:65" s="2" customFormat="1" ht="33" customHeight="1">
      <c r="A261" s="37"/>
      <c r="B261" s="153"/>
      <c r="C261" s="233" t="s">
        <v>659</v>
      </c>
      <c r="D261" s="233" t="s">
        <v>483</v>
      </c>
      <c r="E261" s="234" t="s">
        <v>2759</v>
      </c>
      <c r="F261" s="235" t="s">
        <v>2760</v>
      </c>
      <c r="G261" s="236" t="s">
        <v>334</v>
      </c>
      <c r="H261" s="237">
        <v>268.68799999999999</v>
      </c>
      <c r="I261" s="238"/>
      <c r="J261" s="239"/>
      <c r="K261" s="237">
        <f>ROUND(P261*H261,3)</f>
        <v>0</v>
      </c>
      <c r="L261" s="239"/>
      <c r="M261" s="240"/>
      <c r="N261" s="241" t="s">
        <v>1</v>
      </c>
      <c r="O261" s="195" t="s">
        <v>47</v>
      </c>
      <c r="P261" s="196">
        <f>I261+J261</f>
        <v>0</v>
      </c>
      <c r="Q261" s="196">
        <f>ROUND(I261*H261,3)</f>
        <v>0</v>
      </c>
      <c r="R261" s="196">
        <f>ROUND(J261*H261,3)</f>
        <v>0</v>
      </c>
      <c r="S261" s="66"/>
      <c r="T261" s="197">
        <f>S261*H261</f>
        <v>0</v>
      </c>
      <c r="U261" s="197">
        <v>0.13500000000000001</v>
      </c>
      <c r="V261" s="197">
        <f>U261*H261</f>
        <v>36.272880000000001</v>
      </c>
      <c r="W261" s="197">
        <v>0</v>
      </c>
      <c r="X261" s="198">
        <f>W261*H261</f>
        <v>0</v>
      </c>
      <c r="Y261" s="37"/>
      <c r="Z261" s="37"/>
      <c r="AA261" s="37"/>
      <c r="AB261" s="37"/>
      <c r="AC261" s="37"/>
      <c r="AD261" s="37"/>
      <c r="AE261" s="37"/>
      <c r="AR261" s="199" t="s">
        <v>364</v>
      </c>
      <c r="AT261" s="199" t="s">
        <v>483</v>
      </c>
      <c r="AU261" s="199" t="s">
        <v>96</v>
      </c>
      <c r="AY261" s="19" t="s">
        <v>329</v>
      </c>
      <c r="BE261" s="115">
        <f>IF(O261="základná",K261,0)</f>
        <v>0</v>
      </c>
      <c r="BF261" s="115">
        <f>IF(O261="znížená",K261,0)</f>
        <v>0</v>
      </c>
      <c r="BG261" s="115">
        <f>IF(O261="zákl. prenesená",K261,0)</f>
        <v>0</v>
      </c>
      <c r="BH261" s="115">
        <f>IF(O261="zníž. prenesená",K261,0)</f>
        <v>0</v>
      </c>
      <c r="BI261" s="115">
        <f>IF(O261="nulová",K261,0)</f>
        <v>0</v>
      </c>
      <c r="BJ261" s="19" t="s">
        <v>96</v>
      </c>
      <c r="BK261" s="200">
        <f>ROUND(P261*H261,3)</f>
        <v>0</v>
      </c>
      <c r="BL261" s="19" t="s">
        <v>335</v>
      </c>
      <c r="BM261" s="199" t="s">
        <v>2761</v>
      </c>
    </row>
    <row r="262" spans="1:65" s="13" customFormat="1" ht="11.25">
      <c r="B262" s="201"/>
      <c r="D262" s="202" t="s">
        <v>348</v>
      </c>
      <c r="F262" s="204" t="s">
        <v>2762</v>
      </c>
      <c r="H262" s="205">
        <v>268.68799999999999</v>
      </c>
      <c r="I262" s="206"/>
      <c r="J262" s="206"/>
      <c r="M262" s="201"/>
      <c r="N262" s="207"/>
      <c r="O262" s="208"/>
      <c r="P262" s="208"/>
      <c r="Q262" s="208"/>
      <c r="R262" s="208"/>
      <c r="S262" s="208"/>
      <c r="T262" s="208"/>
      <c r="U262" s="208"/>
      <c r="V262" s="208"/>
      <c r="W262" s="208"/>
      <c r="X262" s="209"/>
      <c r="AT262" s="203" t="s">
        <v>348</v>
      </c>
      <c r="AU262" s="203" t="s">
        <v>96</v>
      </c>
      <c r="AV262" s="13" t="s">
        <v>96</v>
      </c>
      <c r="AW262" s="13" t="s">
        <v>3</v>
      </c>
      <c r="AX262" s="13" t="s">
        <v>90</v>
      </c>
      <c r="AY262" s="203" t="s">
        <v>329</v>
      </c>
    </row>
    <row r="263" spans="1:65" s="12" customFormat="1" ht="22.9" customHeight="1">
      <c r="B263" s="173"/>
      <c r="D263" s="174" t="s">
        <v>82</v>
      </c>
      <c r="E263" s="185" t="s">
        <v>364</v>
      </c>
      <c r="F263" s="185" t="s">
        <v>2763</v>
      </c>
      <c r="I263" s="176"/>
      <c r="J263" s="176"/>
      <c r="K263" s="186">
        <f>BK263</f>
        <v>0</v>
      </c>
      <c r="M263" s="173"/>
      <c r="N263" s="178"/>
      <c r="O263" s="179"/>
      <c r="P263" s="179"/>
      <c r="Q263" s="180">
        <f>SUM(Q264:Q268)</f>
        <v>0</v>
      </c>
      <c r="R263" s="180">
        <f>SUM(R264:R268)</f>
        <v>0</v>
      </c>
      <c r="S263" s="179"/>
      <c r="T263" s="181">
        <f>SUM(T264:T268)</f>
        <v>0</v>
      </c>
      <c r="U263" s="179"/>
      <c r="V263" s="181">
        <f>SUM(V264:V268)</f>
        <v>2.4119999999999999</v>
      </c>
      <c r="W263" s="179"/>
      <c r="X263" s="182">
        <f>SUM(X264:X268)</f>
        <v>0</v>
      </c>
      <c r="AR263" s="174" t="s">
        <v>90</v>
      </c>
      <c r="AT263" s="183" t="s">
        <v>82</v>
      </c>
      <c r="AU263" s="183" t="s">
        <v>90</v>
      </c>
      <c r="AY263" s="174" t="s">
        <v>329</v>
      </c>
      <c r="BK263" s="184">
        <f>SUM(BK264:BK268)</f>
        <v>0</v>
      </c>
    </row>
    <row r="264" spans="1:65" s="2" customFormat="1" ht="24.2" customHeight="1">
      <c r="A264" s="37"/>
      <c r="B264" s="153"/>
      <c r="C264" s="187" t="s">
        <v>665</v>
      </c>
      <c r="D264" s="187" t="s">
        <v>331</v>
      </c>
      <c r="E264" s="188" t="s">
        <v>2764</v>
      </c>
      <c r="F264" s="189" t="s">
        <v>2765</v>
      </c>
      <c r="G264" s="190" t="s">
        <v>342</v>
      </c>
      <c r="H264" s="191">
        <v>0.65</v>
      </c>
      <c r="I264" s="192"/>
      <c r="J264" s="192"/>
      <c r="K264" s="191">
        <f>ROUND(P264*H264,3)</f>
        <v>0</v>
      </c>
      <c r="L264" s="193"/>
      <c r="M264" s="38"/>
      <c r="N264" s="194" t="s">
        <v>1</v>
      </c>
      <c r="O264" s="195" t="s">
        <v>47</v>
      </c>
      <c r="P264" s="196">
        <f>I264+J264</f>
        <v>0</v>
      </c>
      <c r="Q264" s="196">
        <f>ROUND(I264*H264,3)</f>
        <v>0</v>
      </c>
      <c r="R264" s="196">
        <f>ROUND(J264*H264,3)</f>
        <v>0</v>
      </c>
      <c r="S264" s="66"/>
      <c r="T264" s="197">
        <f>S264*H264</f>
        <v>0</v>
      </c>
      <c r="U264" s="197">
        <v>0</v>
      </c>
      <c r="V264" s="197">
        <f>U264*H264</f>
        <v>0</v>
      </c>
      <c r="W264" s="197">
        <v>0</v>
      </c>
      <c r="X264" s="198">
        <f>W264*H264</f>
        <v>0</v>
      </c>
      <c r="Y264" s="37"/>
      <c r="Z264" s="37"/>
      <c r="AA264" s="37"/>
      <c r="AB264" s="37"/>
      <c r="AC264" s="37"/>
      <c r="AD264" s="37"/>
      <c r="AE264" s="37"/>
      <c r="AR264" s="199" t="s">
        <v>335</v>
      </c>
      <c r="AT264" s="199" t="s">
        <v>331</v>
      </c>
      <c r="AU264" s="199" t="s">
        <v>96</v>
      </c>
      <c r="AY264" s="19" t="s">
        <v>329</v>
      </c>
      <c r="BE264" s="115">
        <f>IF(O264="základná",K264,0)</f>
        <v>0</v>
      </c>
      <c r="BF264" s="115">
        <f>IF(O264="znížená",K264,0)</f>
        <v>0</v>
      </c>
      <c r="BG264" s="115">
        <f>IF(O264="zákl. prenesená",K264,0)</f>
        <v>0</v>
      </c>
      <c r="BH264" s="115">
        <f>IF(O264="zníž. prenesená",K264,0)</f>
        <v>0</v>
      </c>
      <c r="BI264" s="115">
        <f>IF(O264="nulová",K264,0)</f>
        <v>0</v>
      </c>
      <c r="BJ264" s="19" t="s">
        <v>96</v>
      </c>
      <c r="BK264" s="200">
        <f>ROUND(P264*H264,3)</f>
        <v>0</v>
      </c>
      <c r="BL264" s="19" t="s">
        <v>335</v>
      </c>
      <c r="BM264" s="199" t="s">
        <v>2766</v>
      </c>
    </row>
    <row r="265" spans="1:65" s="2" customFormat="1" ht="16.5" customHeight="1">
      <c r="A265" s="37"/>
      <c r="B265" s="153"/>
      <c r="C265" s="187" t="s">
        <v>671</v>
      </c>
      <c r="D265" s="187" t="s">
        <v>331</v>
      </c>
      <c r="E265" s="188" t="s">
        <v>2767</v>
      </c>
      <c r="F265" s="189" t="s">
        <v>2768</v>
      </c>
      <c r="G265" s="190" t="s">
        <v>646</v>
      </c>
      <c r="H265" s="191">
        <v>2</v>
      </c>
      <c r="I265" s="192"/>
      <c r="J265" s="192"/>
      <c r="K265" s="191">
        <f>ROUND(P265*H265,3)</f>
        <v>0</v>
      </c>
      <c r="L265" s="193"/>
      <c r="M265" s="38"/>
      <c r="N265" s="194" t="s">
        <v>1</v>
      </c>
      <c r="O265" s="195" t="s">
        <v>47</v>
      </c>
      <c r="P265" s="196">
        <f>I265+J265</f>
        <v>0</v>
      </c>
      <c r="Q265" s="196">
        <f>ROUND(I265*H265,3)</f>
        <v>0</v>
      </c>
      <c r="R265" s="196">
        <f>ROUND(J265*H265,3)</f>
        <v>0</v>
      </c>
      <c r="S265" s="66"/>
      <c r="T265" s="197">
        <f>S265*H265</f>
        <v>0</v>
      </c>
      <c r="U265" s="197">
        <v>3.3E-3</v>
      </c>
      <c r="V265" s="197">
        <f>U265*H265</f>
        <v>6.6E-3</v>
      </c>
      <c r="W265" s="197">
        <v>0</v>
      </c>
      <c r="X265" s="198">
        <f>W265*H265</f>
        <v>0</v>
      </c>
      <c r="Y265" s="37"/>
      <c r="Z265" s="37"/>
      <c r="AA265" s="37"/>
      <c r="AB265" s="37"/>
      <c r="AC265" s="37"/>
      <c r="AD265" s="37"/>
      <c r="AE265" s="37"/>
      <c r="AR265" s="199" t="s">
        <v>335</v>
      </c>
      <c r="AT265" s="199" t="s">
        <v>331</v>
      </c>
      <c r="AU265" s="199" t="s">
        <v>96</v>
      </c>
      <c r="AY265" s="19" t="s">
        <v>329</v>
      </c>
      <c r="BE265" s="115">
        <f>IF(O265="základná",K265,0)</f>
        <v>0</v>
      </c>
      <c r="BF265" s="115">
        <f>IF(O265="znížená",K265,0)</f>
        <v>0</v>
      </c>
      <c r="BG265" s="115">
        <f>IF(O265="zákl. prenesená",K265,0)</f>
        <v>0</v>
      </c>
      <c r="BH265" s="115">
        <f>IF(O265="zníž. prenesená",K265,0)</f>
        <v>0</v>
      </c>
      <c r="BI265" s="115">
        <f>IF(O265="nulová",K265,0)</f>
        <v>0</v>
      </c>
      <c r="BJ265" s="19" t="s">
        <v>96</v>
      </c>
      <c r="BK265" s="200">
        <f>ROUND(P265*H265,3)</f>
        <v>0</v>
      </c>
      <c r="BL265" s="19" t="s">
        <v>335</v>
      </c>
      <c r="BM265" s="199" t="s">
        <v>2769</v>
      </c>
    </row>
    <row r="266" spans="1:65" s="2" customFormat="1" ht="24.2" customHeight="1">
      <c r="A266" s="37"/>
      <c r="B266" s="153"/>
      <c r="C266" s="233" t="s">
        <v>685</v>
      </c>
      <c r="D266" s="233" t="s">
        <v>483</v>
      </c>
      <c r="E266" s="234" t="s">
        <v>2770</v>
      </c>
      <c r="F266" s="235" t="s">
        <v>2771</v>
      </c>
      <c r="G266" s="236" t="s">
        <v>646</v>
      </c>
      <c r="H266" s="237">
        <v>1</v>
      </c>
      <c r="I266" s="238"/>
      <c r="J266" s="239"/>
      <c r="K266" s="237">
        <f>ROUND(P266*H266,3)</f>
        <v>0</v>
      </c>
      <c r="L266" s="239"/>
      <c r="M266" s="240"/>
      <c r="N266" s="241" t="s">
        <v>1</v>
      </c>
      <c r="O266" s="195" t="s">
        <v>47</v>
      </c>
      <c r="P266" s="196">
        <f>I266+J266</f>
        <v>0</v>
      </c>
      <c r="Q266" s="196">
        <f>ROUND(I266*H266,3)</f>
        <v>0</v>
      </c>
      <c r="R266" s="196">
        <f>ROUND(J266*H266,3)</f>
        <v>0</v>
      </c>
      <c r="S266" s="66"/>
      <c r="T266" s="197">
        <f>S266*H266</f>
        <v>0</v>
      </c>
      <c r="U266" s="197">
        <v>0.73199999999999998</v>
      </c>
      <c r="V266" s="197">
        <f>U266*H266</f>
        <v>0.73199999999999998</v>
      </c>
      <c r="W266" s="197">
        <v>0</v>
      </c>
      <c r="X266" s="198">
        <f>W266*H266</f>
        <v>0</v>
      </c>
      <c r="Y266" s="37"/>
      <c r="Z266" s="37"/>
      <c r="AA266" s="37"/>
      <c r="AB266" s="37"/>
      <c r="AC266" s="37"/>
      <c r="AD266" s="37"/>
      <c r="AE266" s="37"/>
      <c r="AR266" s="199" t="s">
        <v>364</v>
      </c>
      <c r="AT266" s="199" t="s">
        <v>483</v>
      </c>
      <c r="AU266" s="199" t="s">
        <v>96</v>
      </c>
      <c r="AY266" s="19" t="s">
        <v>329</v>
      </c>
      <c r="BE266" s="115">
        <f>IF(O266="základná",K266,0)</f>
        <v>0</v>
      </c>
      <c r="BF266" s="115">
        <f>IF(O266="znížená",K266,0)</f>
        <v>0</v>
      </c>
      <c r="BG266" s="115">
        <f>IF(O266="zákl. prenesená",K266,0)</f>
        <v>0</v>
      </c>
      <c r="BH266" s="115">
        <f>IF(O266="zníž. prenesená",K266,0)</f>
        <v>0</v>
      </c>
      <c r="BI266" s="115">
        <f>IF(O266="nulová",K266,0)</f>
        <v>0</v>
      </c>
      <c r="BJ266" s="19" t="s">
        <v>96</v>
      </c>
      <c r="BK266" s="200">
        <f>ROUND(P266*H266,3)</f>
        <v>0</v>
      </c>
      <c r="BL266" s="19" t="s">
        <v>335</v>
      </c>
      <c r="BM266" s="199" t="s">
        <v>2772</v>
      </c>
    </row>
    <row r="267" spans="1:65" s="2" customFormat="1" ht="24.2" customHeight="1">
      <c r="A267" s="37"/>
      <c r="B267" s="153"/>
      <c r="C267" s="233" t="s">
        <v>689</v>
      </c>
      <c r="D267" s="233" t="s">
        <v>483</v>
      </c>
      <c r="E267" s="234" t="s">
        <v>2773</v>
      </c>
      <c r="F267" s="235" t="s">
        <v>2774</v>
      </c>
      <c r="G267" s="236" t="s">
        <v>646</v>
      </c>
      <c r="H267" s="237">
        <v>1</v>
      </c>
      <c r="I267" s="238"/>
      <c r="J267" s="239"/>
      <c r="K267" s="237">
        <f>ROUND(P267*H267,3)</f>
        <v>0</v>
      </c>
      <c r="L267" s="239"/>
      <c r="M267" s="240"/>
      <c r="N267" s="241" t="s">
        <v>1</v>
      </c>
      <c r="O267" s="195" t="s">
        <v>47</v>
      </c>
      <c r="P267" s="196">
        <f>I267+J267</f>
        <v>0</v>
      </c>
      <c r="Q267" s="196">
        <f>ROUND(I267*H267,3)</f>
        <v>0</v>
      </c>
      <c r="R267" s="196">
        <f>ROUND(J267*H267,3)</f>
        <v>0</v>
      </c>
      <c r="S267" s="66"/>
      <c r="T267" s="197">
        <f>S267*H267</f>
        <v>0</v>
      </c>
      <c r="U267" s="197">
        <v>0.36499999999999999</v>
      </c>
      <c r="V267" s="197">
        <f>U267*H267</f>
        <v>0.36499999999999999</v>
      </c>
      <c r="W267" s="197">
        <v>0</v>
      </c>
      <c r="X267" s="198">
        <f>W267*H267</f>
        <v>0</v>
      </c>
      <c r="Y267" s="37"/>
      <c r="Z267" s="37"/>
      <c r="AA267" s="37"/>
      <c r="AB267" s="37"/>
      <c r="AC267" s="37"/>
      <c r="AD267" s="37"/>
      <c r="AE267" s="37"/>
      <c r="AR267" s="199" t="s">
        <v>364</v>
      </c>
      <c r="AT267" s="199" t="s">
        <v>483</v>
      </c>
      <c r="AU267" s="199" t="s">
        <v>96</v>
      </c>
      <c r="AY267" s="19" t="s">
        <v>329</v>
      </c>
      <c r="BE267" s="115">
        <f>IF(O267="základná",K267,0)</f>
        <v>0</v>
      </c>
      <c r="BF267" s="115">
        <f>IF(O267="znížená",K267,0)</f>
        <v>0</v>
      </c>
      <c r="BG267" s="115">
        <f>IF(O267="zákl. prenesená",K267,0)</f>
        <v>0</v>
      </c>
      <c r="BH267" s="115">
        <f>IF(O267="zníž. prenesená",K267,0)</f>
        <v>0</v>
      </c>
      <c r="BI267" s="115">
        <f>IF(O267="nulová",K267,0)</f>
        <v>0</v>
      </c>
      <c r="BJ267" s="19" t="s">
        <v>96</v>
      </c>
      <c r="BK267" s="200">
        <f>ROUND(P267*H267,3)</f>
        <v>0</v>
      </c>
      <c r="BL267" s="19" t="s">
        <v>335</v>
      </c>
      <c r="BM267" s="199" t="s">
        <v>2775</v>
      </c>
    </row>
    <row r="268" spans="1:65" s="2" customFormat="1" ht="24.2" customHeight="1">
      <c r="A268" s="37"/>
      <c r="B268" s="153"/>
      <c r="C268" s="187" t="s">
        <v>695</v>
      </c>
      <c r="D268" s="187" t="s">
        <v>331</v>
      </c>
      <c r="E268" s="188" t="s">
        <v>2776</v>
      </c>
      <c r="F268" s="189" t="s">
        <v>2777</v>
      </c>
      <c r="G268" s="190" t="s">
        <v>646</v>
      </c>
      <c r="H268" s="191">
        <v>4</v>
      </c>
      <c r="I268" s="192"/>
      <c r="J268" s="192"/>
      <c r="K268" s="191">
        <f>ROUND(P268*H268,3)</f>
        <v>0</v>
      </c>
      <c r="L268" s="193"/>
      <c r="M268" s="38"/>
      <c r="N268" s="194" t="s">
        <v>1</v>
      </c>
      <c r="O268" s="195" t="s">
        <v>47</v>
      </c>
      <c r="P268" s="196">
        <f>I268+J268</f>
        <v>0</v>
      </c>
      <c r="Q268" s="196">
        <f>ROUND(I268*H268,3)</f>
        <v>0</v>
      </c>
      <c r="R268" s="196">
        <f>ROUND(J268*H268,3)</f>
        <v>0</v>
      </c>
      <c r="S268" s="66"/>
      <c r="T268" s="197">
        <f>S268*H268</f>
        <v>0</v>
      </c>
      <c r="U268" s="197">
        <v>0.3271</v>
      </c>
      <c r="V268" s="197">
        <f>U268*H268</f>
        <v>1.3084</v>
      </c>
      <c r="W268" s="197">
        <v>0</v>
      </c>
      <c r="X268" s="198">
        <f>W268*H268</f>
        <v>0</v>
      </c>
      <c r="Y268" s="37"/>
      <c r="Z268" s="37"/>
      <c r="AA268" s="37"/>
      <c r="AB268" s="37"/>
      <c r="AC268" s="37"/>
      <c r="AD268" s="37"/>
      <c r="AE268" s="37"/>
      <c r="AR268" s="199" t="s">
        <v>335</v>
      </c>
      <c r="AT268" s="199" t="s">
        <v>331</v>
      </c>
      <c r="AU268" s="199" t="s">
        <v>96</v>
      </c>
      <c r="AY268" s="19" t="s">
        <v>329</v>
      </c>
      <c r="BE268" s="115">
        <f>IF(O268="základná",K268,0)</f>
        <v>0</v>
      </c>
      <c r="BF268" s="115">
        <f>IF(O268="znížená",K268,0)</f>
        <v>0</v>
      </c>
      <c r="BG268" s="115">
        <f>IF(O268="zákl. prenesená",K268,0)</f>
        <v>0</v>
      </c>
      <c r="BH268" s="115">
        <f>IF(O268="zníž. prenesená",K268,0)</f>
        <v>0</v>
      </c>
      <c r="BI268" s="115">
        <f>IF(O268="nulová",K268,0)</f>
        <v>0</v>
      </c>
      <c r="BJ268" s="19" t="s">
        <v>96</v>
      </c>
      <c r="BK268" s="200">
        <f>ROUND(P268*H268,3)</f>
        <v>0</v>
      </c>
      <c r="BL268" s="19" t="s">
        <v>335</v>
      </c>
      <c r="BM268" s="199" t="s">
        <v>2778</v>
      </c>
    </row>
    <row r="269" spans="1:65" s="12" customFormat="1" ht="22.9" customHeight="1">
      <c r="B269" s="173"/>
      <c r="D269" s="174" t="s">
        <v>82</v>
      </c>
      <c r="E269" s="185" t="s">
        <v>369</v>
      </c>
      <c r="F269" s="185" t="s">
        <v>1450</v>
      </c>
      <c r="I269" s="176"/>
      <c r="J269" s="176"/>
      <c r="K269" s="186">
        <f>BK269</f>
        <v>0</v>
      </c>
      <c r="M269" s="173"/>
      <c r="N269" s="178"/>
      <c r="O269" s="179"/>
      <c r="P269" s="179"/>
      <c r="Q269" s="180">
        <f>SUM(Q270:Q325)</f>
        <v>0</v>
      </c>
      <c r="R269" s="180">
        <f>SUM(R270:R325)</f>
        <v>0</v>
      </c>
      <c r="S269" s="179"/>
      <c r="T269" s="181">
        <f>SUM(T270:T325)</f>
        <v>0</v>
      </c>
      <c r="U269" s="179"/>
      <c r="V269" s="181">
        <f>SUM(V270:V325)</f>
        <v>124.170851</v>
      </c>
      <c r="W269" s="179"/>
      <c r="X269" s="182">
        <f>SUM(X270:X325)</f>
        <v>4.0000000000000001E-3</v>
      </c>
      <c r="AR269" s="174" t="s">
        <v>90</v>
      </c>
      <c r="AT269" s="183" t="s">
        <v>82</v>
      </c>
      <c r="AU269" s="183" t="s">
        <v>90</v>
      </c>
      <c r="AY269" s="174" t="s">
        <v>329</v>
      </c>
      <c r="BK269" s="184">
        <f>SUM(BK270:BK325)</f>
        <v>0</v>
      </c>
    </row>
    <row r="270" spans="1:65" s="2" customFormat="1" ht="24.2" customHeight="1">
      <c r="A270" s="37"/>
      <c r="B270" s="153"/>
      <c r="C270" s="187" t="s">
        <v>701</v>
      </c>
      <c r="D270" s="187" t="s">
        <v>331</v>
      </c>
      <c r="E270" s="188" t="s">
        <v>2779</v>
      </c>
      <c r="F270" s="189" t="s">
        <v>2780</v>
      </c>
      <c r="G270" s="190" t="s">
        <v>646</v>
      </c>
      <c r="H270" s="191">
        <v>8</v>
      </c>
      <c r="I270" s="192"/>
      <c r="J270" s="192"/>
      <c r="K270" s="191">
        <f t="shared" ref="K270:K278" si="6">ROUND(P270*H270,3)</f>
        <v>0</v>
      </c>
      <c r="L270" s="193"/>
      <c r="M270" s="38"/>
      <c r="N270" s="194" t="s">
        <v>1</v>
      </c>
      <c r="O270" s="195" t="s">
        <v>47</v>
      </c>
      <c r="P270" s="196">
        <f t="shared" ref="P270:P278" si="7">I270+J270</f>
        <v>0</v>
      </c>
      <c r="Q270" s="196">
        <f t="shared" ref="Q270:Q278" si="8">ROUND(I270*H270,3)</f>
        <v>0</v>
      </c>
      <c r="R270" s="196">
        <f t="shared" ref="R270:R278" si="9">ROUND(J270*H270,3)</f>
        <v>0</v>
      </c>
      <c r="S270" s="66"/>
      <c r="T270" s="197">
        <f t="shared" ref="T270:T278" si="10">S270*H270</f>
        <v>0</v>
      </c>
      <c r="U270" s="197">
        <v>0.22133</v>
      </c>
      <c r="V270" s="197">
        <f t="shared" ref="V270:V278" si="11">U270*H270</f>
        <v>1.77064</v>
      </c>
      <c r="W270" s="197">
        <v>0</v>
      </c>
      <c r="X270" s="198">
        <f t="shared" ref="X270:X278" si="12">W270*H270</f>
        <v>0</v>
      </c>
      <c r="Y270" s="37"/>
      <c r="Z270" s="37"/>
      <c r="AA270" s="37"/>
      <c r="AB270" s="37"/>
      <c r="AC270" s="37"/>
      <c r="AD270" s="37"/>
      <c r="AE270" s="37"/>
      <c r="AR270" s="199" t="s">
        <v>335</v>
      </c>
      <c r="AT270" s="199" t="s">
        <v>331</v>
      </c>
      <c r="AU270" s="199" t="s">
        <v>96</v>
      </c>
      <c r="AY270" s="19" t="s">
        <v>329</v>
      </c>
      <c r="BE270" s="115">
        <f t="shared" ref="BE270:BE278" si="13">IF(O270="základná",K270,0)</f>
        <v>0</v>
      </c>
      <c r="BF270" s="115">
        <f t="shared" ref="BF270:BF278" si="14">IF(O270="znížená",K270,0)</f>
        <v>0</v>
      </c>
      <c r="BG270" s="115">
        <f t="shared" ref="BG270:BG278" si="15">IF(O270="zákl. prenesená",K270,0)</f>
        <v>0</v>
      </c>
      <c r="BH270" s="115">
        <f t="shared" ref="BH270:BH278" si="16">IF(O270="zníž. prenesená",K270,0)</f>
        <v>0</v>
      </c>
      <c r="BI270" s="115">
        <f t="shared" ref="BI270:BI278" si="17">IF(O270="nulová",K270,0)</f>
        <v>0</v>
      </c>
      <c r="BJ270" s="19" t="s">
        <v>96</v>
      </c>
      <c r="BK270" s="200">
        <f t="shared" ref="BK270:BK278" si="18">ROUND(P270*H270,3)</f>
        <v>0</v>
      </c>
      <c r="BL270" s="19" t="s">
        <v>335</v>
      </c>
      <c r="BM270" s="199" t="s">
        <v>2781</v>
      </c>
    </row>
    <row r="271" spans="1:65" s="2" customFormat="1" ht="33" customHeight="1">
      <c r="A271" s="37"/>
      <c r="B271" s="153"/>
      <c r="C271" s="233" t="s">
        <v>704</v>
      </c>
      <c r="D271" s="233" t="s">
        <v>483</v>
      </c>
      <c r="E271" s="234" t="s">
        <v>2782</v>
      </c>
      <c r="F271" s="235" t="s">
        <v>2783</v>
      </c>
      <c r="G271" s="236" t="s">
        <v>646</v>
      </c>
      <c r="H271" s="237">
        <v>1</v>
      </c>
      <c r="I271" s="238"/>
      <c r="J271" s="239"/>
      <c r="K271" s="237">
        <f t="shared" si="6"/>
        <v>0</v>
      </c>
      <c r="L271" s="239"/>
      <c r="M271" s="240"/>
      <c r="N271" s="241" t="s">
        <v>1</v>
      </c>
      <c r="O271" s="195" t="s">
        <v>47</v>
      </c>
      <c r="P271" s="196">
        <f t="shared" si="7"/>
        <v>0</v>
      </c>
      <c r="Q271" s="196">
        <f t="shared" si="8"/>
        <v>0</v>
      </c>
      <c r="R271" s="196">
        <f t="shared" si="9"/>
        <v>0</v>
      </c>
      <c r="S271" s="66"/>
      <c r="T271" s="197">
        <f t="shared" si="10"/>
        <v>0</v>
      </c>
      <c r="U271" s="197">
        <v>9.3000000000000005E-4</v>
      </c>
      <c r="V271" s="197">
        <f t="shared" si="11"/>
        <v>9.3000000000000005E-4</v>
      </c>
      <c r="W271" s="197">
        <v>0</v>
      </c>
      <c r="X271" s="198">
        <f t="shared" si="12"/>
        <v>0</v>
      </c>
      <c r="Y271" s="37"/>
      <c r="Z271" s="37"/>
      <c r="AA271" s="37"/>
      <c r="AB271" s="37"/>
      <c r="AC271" s="37"/>
      <c r="AD271" s="37"/>
      <c r="AE271" s="37"/>
      <c r="AR271" s="199" t="s">
        <v>364</v>
      </c>
      <c r="AT271" s="199" t="s">
        <v>483</v>
      </c>
      <c r="AU271" s="199" t="s">
        <v>96</v>
      </c>
      <c r="AY271" s="19" t="s">
        <v>329</v>
      </c>
      <c r="BE271" s="115">
        <f t="shared" si="13"/>
        <v>0</v>
      </c>
      <c r="BF271" s="115">
        <f t="shared" si="14"/>
        <v>0</v>
      </c>
      <c r="BG271" s="115">
        <f t="shared" si="15"/>
        <v>0</v>
      </c>
      <c r="BH271" s="115">
        <f t="shared" si="16"/>
        <v>0</v>
      </c>
      <c r="BI271" s="115">
        <f t="shared" si="17"/>
        <v>0</v>
      </c>
      <c r="BJ271" s="19" t="s">
        <v>96</v>
      </c>
      <c r="BK271" s="200">
        <f t="shared" si="18"/>
        <v>0</v>
      </c>
      <c r="BL271" s="19" t="s">
        <v>335</v>
      </c>
      <c r="BM271" s="199" t="s">
        <v>2784</v>
      </c>
    </row>
    <row r="272" spans="1:65" s="2" customFormat="1" ht="24.2" customHeight="1">
      <c r="A272" s="37"/>
      <c r="B272" s="153"/>
      <c r="C272" s="233" t="s">
        <v>713</v>
      </c>
      <c r="D272" s="233" t="s">
        <v>483</v>
      </c>
      <c r="E272" s="234" t="s">
        <v>2785</v>
      </c>
      <c r="F272" s="235" t="s">
        <v>2786</v>
      </c>
      <c r="G272" s="236" t="s">
        <v>646</v>
      </c>
      <c r="H272" s="237">
        <v>1</v>
      </c>
      <c r="I272" s="238"/>
      <c r="J272" s="239"/>
      <c r="K272" s="237">
        <f t="shared" si="6"/>
        <v>0</v>
      </c>
      <c r="L272" s="239"/>
      <c r="M272" s="240"/>
      <c r="N272" s="241" t="s">
        <v>1</v>
      </c>
      <c r="O272" s="195" t="s">
        <v>47</v>
      </c>
      <c r="P272" s="196">
        <f t="shared" si="7"/>
        <v>0</v>
      </c>
      <c r="Q272" s="196">
        <f t="shared" si="8"/>
        <v>0</v>
      </c>
      <c r="R272" s="196">
        <f t="shared" si="9"/>
        <v>0</v>
      </c>
      <c r="S272" s="66"/>
      <c r="T272" s="197">
        <f t="shared" si="10"/>
        <v>0</v>
      </c>
      <c r="U272" s="197">
        <v>6.9999999999999999E-4</v>
      </c>
      <c r="V272" s="197">
        <f t="shared" si="11"/>
        <v>6.9999999999999999E-4</v>
      </c>
      <c r="W272" s="197">
        <v>0</v>
      </c>
      <c r="X272" s="198">
        <f t="shared" si="12"/>
        <v>0</v>
      </c>
      <c r="Y272" s="37"/>
      <c r="Z272" s="37"/>
      <c r="AA272" s="37"/>
      <c r="AB272" s="37"/>
      <c r="AC272" s="37"/>
      <c r="AD272" s="37"/>
      <c r="AE272" s="37"/>
      <c r="AR272" s="199" t="s">
        <v>364</v>
      </c>
      <c r="AT272" s="199" t="s">
        <v>483</v>
      </c>
      <c r="AU272" s="199" t="s">
        <v>96</v>
      </c>
      <c r="AY272" s="19" t="s">
        <v>329</v>
      </c>
      <c r="BE272" s="115">
        <f t="shared" si="13"/>
        <v>0</v>
      </c>
      <c r="BF272" s="115">
        <f t="shared" si="14"/>
        <v>0</v>
      </c>
      <c r="BG272" s="115">
        <f t="shared" si="15"/>
        <v>0</v>
      </c>
      <c r="BH272" s="115">
        <f t="shared" si="16"/>
        <v>0</v>
      </c>
      <c r="BI272" s="115">
        <f t="shared" si="17"/>
        <v>0</v>
      </c>
      <c r="BJ272" s="19" t="s">
        <v>96</v>
      </c>
      <c r="BK272" s="200">
        <f t="shared" si="18"/>
        <v>0</v>
      </c>
      <c r="BL272" s="19" t="s">
        <v>335</v>
      </c>
      <c r="BM272" s="199" t="s">
        <v>2787</v>
      </c>
    </row>
    <row r="273" spans="1:65" s="2" customFormat="1" ht="37.9" customHeight="1">
      <c r="A273" s="37"/>
      <c r="B273" s="153"/>
      <c r="C273" s="233" t="s">
        <v>722</v>
      </c>
      <c r="D273" s="233" t="s">
        <v>483</v>
      </c>
      <c r="E273" s="234" t="s">
        <v>2788</v>
      </c>
      <c r="F273" s="235" t="s">
        <v>2789</v>
      </c>
      <c r="G273" s="236" t="s">
        <v>646</v>
      </c>
      <c r="H273" s="237">
        <v>1</v>
      </c>
      <c r="I273" s="238"/>
      <c r="J273" s="239"/>
      <c r="K273" s="237">
        <f t="shared" si="6"/>
        <v>0</v>
      </c>
      <c r="L273" s="239"/>
      <c r="M273" s="240"/>
      <c r="N273" s="241" t="s">
        <v>1</v>
      </c>
      <c r="O273" s="195" t="s">
        <v>47</v>
      </c>
      <c r="P273" s="196">
        <f t="shared" si="7"/>
        <v>0</v>
      </c>
      <c r="Q273" s="196">
        <f t="shared" si="8"/>
        <v>0</v>
      </c>
      <c r="R273" s="196">
        <f t="shared" si="9"/>
        <v>0</v>
      </c>
      <c r="S273" s="66"/>
      <c r="T273" s="197">
        <f t="shared" si="10"/>
        <v>0</v>
      </c>
      <c r="U273" s="197">
        <v>6.6E-4</v>
      </c>
      <c r="V273" s="197">
        <f t="shared" si="11"/>
        <v>6.6E-4</v>
      </c>
      <c r="W273" s="197">
        <v>0</v>
      </c>
      <c r="X273" s="198">
        <f t="shared" si="12"/>
        <v>0</v>
      </c>
      <c r="Y273" s="37"/>
      <c r="Z273" s="37"/>
      <c r="AA273" s="37"/>
      <c r="AB273" s="37"/>
      <c r="AC273" s="37"/>
      <c r="AD273" s="37"/>
      <c r="AE273" s="37"/>
      <c r="AR273" s="199" t="s">
        <v>364</v>
      </c>
      <c r="AT273" s="199" t="s">
        <v>483</v>
      </c>
      <c r="AU273" s="199" t="s">
        <v>96</v>
      </c>
      <c r="AY273" s="19" t="s">
        <v>329</v>
      </c>
      <c r="BE273" s="115">
        <f t="shared" si="13"/>
        <v>0</v>
      </c>
      <c r="BF273" s="115">
        <f t="shared" si="14"/>
        <v>0</v>
      </c>
      <c r="BG273" s="115">
        <f t="shared" si="15"/>
        <v>0</v>
      </c>
      <c r="BH273" s="115">
        <f t="shared" si="16"/>
        <v>0</v>
      </c>
      <c r="BI273" s="115">
        <f t="shared" si="17"/>
        <v>0</v>
      </c>
      <c r="BJ273" s="19" t="s">
        <v>96</v>
      </c>
      <c r="BK273" s="200">
        <f t="shared" si="18"/>
        <v>0</v>
      </c>
      <c r="BL273" s="19" t="s">
        <v>335</v>
      </c>
      <c r="BM273" s="199" t="s">
        <v>2790</v>
      </c>
    </row>
    <row r="274" spans="1:65" s="2" customFormat="1" ht="37.9" customHeight="1">
      <c r="A274" s="37"/>
      <c r="B274" s="153"/>
      <c r="C274" s="233" t="s">
        <v>726</v>
      </c>
      <c r="D274" s="233" t="s">
        <v>483</v>
      </c>
      <c r="E274" s="234" t="s">
        <v>2791</v>
      </c>
      <c r="F274" s="235" t="s">
        <v>2792</v>
      </c>
      <c r="G274" s="236" t="s">
        <v>646</v>
      </c>
      <c r="H274" s="237">
        <v>1</v>
      </c>
      <c r="I274" s="238"/>
      <c r="J274" s="239"/>
      <c r="K274" s="237">
        <f t="shared" si="6"/>
        <v>0</v>
      </c>
      <c r="L274" s="239"/>
      <c r="M274" s="240"/>
      <c r="N274" s="241" t="s">
        <v>1</v>
      </c>
      <c r="O274" s="195" t="s">
        <v>47</v>
      </c>
      <c r="P274" s="196">
        <f t="shared" si="7"/>
        <v>0</v>
      </c>
      <c r="Q274" s="196">
        <f t="shared" si="8"/>
        <v>0</v>
      </c>
      <c r="R274" s="196">
        <f t="shared" si="9"/>
        <v>0</v>
      </c>
      <c r="S274" s="66"/>
      <c r="T274" s="197">
        <f t="shared" si="10"/>
        <v>0</v>
      </c>
      <c r="U274" s="197">
        <v>8.9999999999999998E-4</v>
      </c>
      <c r="V274" s="197">
        <f t="shared" si="11"/>
        <v>8.9999999999999998E-4</v>
      </c>
      <c r="W274" s="197">
        <v>0</v>
      </c>
      <c r="X274" s="198">
        <f t="shared" si="12"/>
        <v>0</v>
      </c>
      <c r="Y274" s="37"/>
      <c r="Z274" s="37"/>
      <c r="AA274" s="37"/>
      <c r="AB274" s="37"/>
      <c r="AC274" s="37"/>
      <c r="AD274" s="37"/>
      <c r="AE274" s="37"/>
      <c r="AR274" s="199" t="s">
        <v>364</v>
      </c>
      <c r="AT274" s="199" t="s">
        <v>483</v>
      </c>
      <c r="AU274" s="199" t="s">
        <v>96</v>
      </c>
      <c r="AY274" s="19" t="s">
        <v>329</v>
      </c>
      <c r="BE274" s="115">
        <f t="shared" si="13"/>
        <v>0</v>
      </c>
      <c r="BF274" s="115">
        <f t="shared" si="14"/>
        <v>0</v>
      </c>
      <c r="BG274" s="115">
        <f t="shared" si="15"/>
        <v>0</v>
      </c>
      <c r="BH274" s="115">
        <f t="shared" si="16"/>
        <v>0</v>
      </c>
      <c r="BI274" s="115">
        <f t="shared" si="17"/>
        <v>0</v>
      </c>
      <c r="BJ274" s="19" t="s">
        <v>96</v>
      </c>
      <c r="BK274" s="200">
        <f t="shared" si="18"/>
        <v>0</v>
      </c>
      <c r="BL274" s="19" t="s">
        <v>335</v>
      </c>
      <c r="BM274" s="199" t="s">
        <v>2793</v>
      </c>
    </row>
    <row r="275" spans="1:65" s="2" customFormat="1" ht="33" customHeight="1">
      <c r="A275" s="37"/>
      <c r="B275" s="153"/>
      <c r="C275" s="233" t="s">
        <v>731</v>
      </c>
      <c r="D275" s="233" t="s">
        <v>483</v>
      </c>
      <c r="E275" s="234" t="s">
        <v>2794</v>
      </c>
      <c r="F275" s="235" t="s">
        <v>2795</v>
      </c>
      <c r="G275" s="236" t="s">
        <v>646</v>
      </c>
      <c r="H275" s="237">
        <v>5</v>
      </c>
      <c r="I275" s="238"/>
      <c r="J275" s="239"/>
      <c r="K275" s="237">
        <f t="shared" si="6"/>
        <v>0</v>
      </c>
      <c r="L275" s="239"/>
      <c r="M275" s="240"/>
      <c r="N275" s="241" t="s">
        <v>1</v>
      </c>
      <c r="O275" s="195" t="s">
        <v>47</v>
      </c>
      <c r="P275" s="196">
        <f t="shared" si="7"/>
        <v>0</v>
      </c>
      <c r="Q275" s="196">
        <f t="shared" si="8"/>
        <v>0</v>
      </c>
      <c r="R275" s="196">
        <f t="shared" si="9"/>
        <v>0</v>
      </c>
      <c r="S275" s="66"/>
      <c r="T275" s="197">
        <f t="shared" si="10"/>
        <v>0</v>
      </c>
      <c r="U275" s="197">
        <v>6.9999999999999999E-4</v>
      </c>
      <c r="V275" s="197">
        <f t="shared" si="11"/>
        <v>3.5000000000000001E-3</v>
      </c>
      <c r="W275" s="197">
        <v>0</v>
      </c>
      <c r="X275" s="198">
        <f t="shared" si="12"/>
        <v>0</v>
      </c>
      <c r="Y275" s="37"/>
      <c r="Z275" s="37"/>
      <c r="AA275" s="37"/>
      <c r="AB275" s="37"/>
      <c r="AC275" s="37"/>
      <c r="AD275" s="37"/>
      <c r="AE275" s="37"/>
      <c r="AR275" s="199" t="s">
        <v>364</v>
      </c>
      <c r="AT275" s="199" t="s">
        <v>483</v>
      </c>
      <c r="AU275" s="199" t="s">
        <v>96</v>
      </c>
      <c r="AY275" s="19" t="s">
        <v>329</v>
      </c>
      <c r="BE275" s="115">
        <f t="shared" si="13"/>
        <v>0</v>
      </c>
      <c r="BF275" s="115">
        <f t="shared" si="14"/>
        <v>0</v>
      </c>
      <c r="BG275" s="115">
        <f t="shared" si="15"/>
        <v>0</v>
      </c>
      <c r="BH275" s="115">
        <f t="shared" si="16"/>
        <v>0</v>
      </c>
      <c r="BI275" s="115">
        <f t="shared" si="17"/>
        <v>0</v>
      </c>
      <c r="BJ275" s="19" t="s">
        <v>96</v>
      </c>
      <c r="BK275" s="200">
        <f t="shared" si="18"/>
        <v>0</v>
      </c>
      <c r="BL275" s="19" t="s">
        <v>335</v>
      </c>
      <c r="BM275" s="199" t="s">
        <v>2796</v>
      </c>
    </row>
    <row r="276" spans="1:65" s="2" customFormat="1" ht="24.2" customHeight="1">
      <c r="A276" s="37"/>
      <c r="B276" s="153"/>
      <c r="C276" s="233" t="s">
        <v>743</v>
      </c>
      <c r="D276" s="233" t="s">
        <v>483</v>
      </c>
      <c r="E276" s="234" t="s">
        <v>2797</v>
      </c>
      <c r="F276" s="235" t="s">
        <v>2798</v>
      </c>
      <c r="G276" s="236" t="s">
        <v>646</v>
      </c>
      <c r="H276" s="237">
        <v>5</v>
      </c>
      <c r="I276" s="238"/>
      <c r="J276" s="239"/>
      <c r="K276" s="237">
        <f t="shared" si="6"/>
        <v>0</v>
      </c>
      <c r="L276" s="239"/>
      <c r="M276" s="240"/>
      <c r="N276" s="241" t="s">
        <v>1</v>
      </c>
      <c r="O276" s="195" t="s">
        <v>47</v>
      </c>
      <c r="P276" s="196">
        <f t="shared" si="7"/>
        <v>0</v>
      </c>
      <c r="Q276" s="196">
        <f t="shared" si="8"/>
        <v>0</v>
      </c>
      <c r="R276" s="196">
        <f t="shared" si="9"/>
        <v>0</v>
      </c>
      <c r="S276" s="66"/>
      <c r="T276" s="197">
        <f t="shared" si="10"/>
        <v>0</v>
      </c>
      <c r="U276" s="197">
        <v>5.9999999999999995E-4</v>
      </c>
      <c r="V276" s="197">
        <f t="shared" si="11"/>
        <v>2.9999999999999996E-3</v>
      </c>
      <c r="W276" s="197">
        <v>0</v>
      </c>
      <c r="X276" s="198">
        <f t="shared" si="12"/>
        <v>0</v>
      </c>
      <c r="Y276" s="37"/>
      <c r="Z276" s="37"/>
      <c r="AA276" s="37"/>
      <c r="AB276" s="37"/>
      <c r="AC276" s="37"/>
      <c r="AD276" s="37"/>
      <c r="AE276" s="37"/>
      <c r="AR276" s="199" t="s">
        <v>364</v>
      </c>
      <c r="AT276" s="199" t="s">
        <v>483</v>
      </c>
      <c r="AU276" s="199" t="s">
        <v>96</v>
      </c>
      <c r="AY276" s="19" t="s">
        <v>329</v>
      </c>
      <c r="BE276" s="115">
        <f t="shared" si="13"/>
        <v>0</v>
      </c>
      <c r="BF276" s="115">
        <f t="shared" si="14"/>
        <v>0</v>
      </c>
      <c r="BG276" s="115">
        <f t="shared" si="15"/>
        <v>0</v>
      </c>
      <c r="BH276" s="115">
        <f t="shared" si="16"/>
        <v>0</v>
      </c>
      <c r="BI276" s="115">
        <f t="shared" si="17"/>
        <v>0</v>
      </c>
      <c r="BJ276" s="19" t="s">
        <v>96</v>
      </c>
      <c r="BK276" s="200">
        <f t="shared" si="18"/>
        <v>0</v>
      </c>
      <c r="BL276" s="19" t="s">
        <v>335</v>
      </c>
      <c r="BM276" s="199" t="s">
        <v>2799</v>
      </c>
    </row>
    <row r="277" spans="1:65" s="2" customFormat="1" ht="16.5" customHeight="1">
      <c r="A277" s="37"/>
      <c r="B277" s="153"/>
      <c r="C277" s="233" t="s">
        <v>751</v>
      </c>
      <c r="D277" s="233" t="s">
        <v>483</v>
      </c>
      <c r="E277" s="234" t="s">
        <v>2800</v>
      </c>
      <c r="F277" s="235" t="s">
        <v>2801</v>
      </c>
      <c r="G277" s="236" t="s">
        <v>646</v>
      </c>
      <c r="H277" s="237">
        <v>14</v>
      </c>
      <c r="I277" s="238"/>
      <c r="J277" s="239"/>
      <c r="K277" s="237">
        <f t="shared" si="6"/>
        <v>0</v>
      </c>
      <c r="L277" s="239"/>
      <c r="M277" s="240"/>
      <c r="N277" s="241" t="s">
        <v>1</v>
      </c>
      <c r="O277" s="195" t="s">
        <v>47</v>
      </c>
      <c r="P277" s="196">
        <f t="shared" si="7"/>
        <v>0</v>
      </c>
      <c r="Q277" s="196">
        <f t="shared" si="8"/>
        <v>0</v>
      </c>
      <c r="R277" s="196">
        <f t="shared" si="9"/>
        <v>0</v>
      </c>
      <c r="S277" s="66"/>
      <c r="T277" s="197">
        <f t="shared" si="10"/>
        <v>0</v>
      </c>
      <c r="U277" s="197">
        <v>1.5E-5</v>
      </c>
      <c r="V277" s="197">
        <f t="shared" si="11"/>
        <v>2.1000000000000001E-4</v>
      </c>
      <c r="W277" s="197">
        <v>0</v>
      </c>
      <c r="X277" s="198">
        <f t="shared" si="12"/>
        <v>0</v>
      </c>
      <c r="Y277" s="37"/>
      <c r="Z277" s="37"/>
      <c r="AA277" s="37"/>
      <c r="AB277" s="37"/>
      <c r="AC277" s="37"/>
      <c r="AD277" s="37"/>
      <c r="AE277" s="37"/>
      <c r="AR277" s="199" t="s">
        <v>364</v>
      </c>
      <c r="AT277" s="199" t="s">
        <v>483</v>
      </c>
      <c r="AU277" s="199" t="s">
        <v>96</v>
      </c>
      <c r="AY277" s="19" t="s">
        <v>329</v>
      </c>
      <c r="BE277" s="115">
        <f t="shared" si="13"/>
        <v>0</v>
      </c>
      <c r="BF277" s="115">
        <f t="shared" si="14"/>
        <v>0</v>
      </c>
      <c r="BG277" s="115">
        <f t="shared" si="15"/>
        <v>0</v>
      </c>
      <c r="BH277" s="115">
        <f t="shared" si="16"/>
        <v>0</v>
      </c>
      <c r="BI277" s="115">
        <f t="shared" si="17"/>
        <v>0</v>
      </c>
      <c r="BJ277" s="19" t="s">
        <v>96</v>
      </c>
      <c r="BK277" s="200">
        <f t="shared" si="18"/>
        <v>0</v>
      </c>
      <c r="BL277" s="19" t="s">
        <v>335</v>
      </c>
      <c r="BM277" s="199" t="s">
        <v>2802</v>
      </c>
    </row>
    <row r="278" spans="1:65" s="2" customFormat="1" ht="16.5" customHeight="1">
      <c r="A278" s="37"/>
      <c r="B278" s="153"/>
      <c r="C278" s="233" t="s">
        <v>755</v>
      </c>
      <c r="D278" s="233" t="s">
        <v>483</v>
      </c>
      <c r="E278" s="234" t="s">
        <v>2803</v>
      </c>
      <c r="F278" s="235" t="s">
        <v>2804</v>
      </c>
      <c r="G278" s="236" t="s">
        <v>646</v>
      </c>
      <c r="H278" s="237">
        <v>16</v>
      </c>
      <c r="I278" s="238"/>
      <c r="J278" s="239"/>
      <c r="K278" s="237">
        <f t="shared" si="6"/>
        <v>0</v>
      </c>
      <c r="L278" s="239"/>
      <c r="M278" s="240"/>
      <c r="N278" s="241" t="s">
        <v>1</v>
      </c>
      <c r="O278" s="195" t="s">
        <v>47</v>
      </c>
      <c r="P278" s="196">
        <f t="shared" si="7"/>
        <v>0</v>
      </c>
      <c r="Q278" s="196">
        <f t="shared" si="8"/>
        <v>0</v>
      </c>
      <c r="R278" s="196">
        <f t="shared" si="9"/>
        <v>0</v>
      </c>
      <c r="S278" s="66"/>
      <c r="T278" s="197">
        <f t="shared" si="10"/>
        <v>0</v>
      </c>
      <c r="U278" s="197">
        <v>1.4E-3</v>
      </c>
      <c r="V278" s="197">
        <f t="shared" si="11"/>
        <v>2.24E-2</v>
      </c>
      <c r="W278" s="197">
        <v>0</v>
      </c>
      <c r="X278" s="198">
        <f t="shared" si="12"/>
        <v>0</v>
      </c>
      <c r="Y278" s="37"/>
      <c r="Z278" s="37"/>
      <c r="AA278" s="37"/>
      <c r="AB278" s="37"/>
      <c r="AC278" s="37"/>
      <c r="AD278" s="37"/>
      <c r="AE278" s="37"/>
      <c r="AR278" s="199" t="s">
        <v>364</v>
      </c>
      <c r="AT278" s="199" t="s">
        <v>483</v>
      </c>
      <c r="AU278" s="199" t="s">
        <v>96</v>
      </c>
      <c r="AY278" s="19" t="s">
        <v>329</v>
      </c>
      <c r="BE278" s="115">
        <f t="shared" si="13"/>
        <v>0</v>
      </c>
      <c r="BF278" s="115">
        <f t="shared" si="14"/>
        <v>0</v>
      </c>
      <c r="BG278" s="115">
        <f t="shared" si="15"/>
        <v>0</v>
      </c>
      <c r="BH278" s="115">
        <f t="shared" si="16"/>
        <v>0</v>
      </c>
      <c r="BI278" s="115">
        <f t="shared" si="17"/>
        <v>0</v>
      </c>
      <c r="BJ278" s="19" t="s">
        <v>96</v>
      </c>
      <c r="BK278" s="200">
        <f t="shared" si="18"/>
        <v>0</v>
      </c>
      <c r="BL278" s="19" t="s">
        <v>335</v>
      </c>
      <c r="BM278" s="199" t="s">
        <v>2805</v>
      </c>
    </row>
    <row r="279" spans="1:65" s="13" customFormat="1" ht="11.25">
      <c r="B279" s="201"/>
      <c r="D279" s="202" t="s">
        <v>348</v>
      </c>
      <c r="E279" s="203" t="s">
        <v>1</v>
      </c>
      <c r="F279" s="204" t="s">
        <v>2806</v>
      </c>
      <c r="H279" s="205">
        <v>16</v>
      </c>
      <c r="I279" s="206"/>
      <c r="J279" s="206"/>
      <c r="M279" s="201"/>
      <c r="N279" s="207"/>
      <c r="O279" s="208"/>
      <c r="P279" s="208"/>
      <c r="Q279" s="208"/>
      <c r="R279" s="208"/>
      <c r="S279" s="208"/>
      <c r="T279" s="208"/>
      <c r="U279" s="208"/>
      <c r="V279" s="208"/>
      <c r="W279" s="208"/>
      <c r="X279" s="209"/>
      <c r="AT279" s="203" t="s">
        <v>348</v>
      </c>
      <c r="AU279" s="203" t="s">
        <v>96</v>
      </c>
      <c r="AV279" s="13" t="s">
        <v>96</v>
      </c>
      <c r="AW279" s="13" t="s">
        <v>4</v>
      </c>
      <c r="AX279" s="13" t="s">
        <v>90</v>
      </c>
      <c r="AY279" s="203" t="s">
        <v>329</v>
      </c>
    </row>
    <row r="280" spans="1:65" s="2" customFormat="1" ht="16.5" customHeight="1">
      <c r="A280" s="37"/>
      <c r="B280" s="153"/>
      <c r="C280" s="233" t="s">
        <v>761</v>
      </c>
      <c r="D280" s="233" t="s">
        <v>483</v>
      </c>
      <c r="E280" s="234" t="s">
        <v>2807</v>
      </c>
      <c r="F280" s="235" t="s">
        <v>2808</v>
      </c>
      <c r="G280" s="236" t="s">
        <v>646</v>
      </c>
      <c r="H280" s="237">
        <v>8</v>
      </c>
      <c r="I280" s="238"/>
      <c r="J280" s="239"/>
      <c r="K280" s="237">
        <f>ROUND(P280*H280,3)</f>
        <v>0</v>
      </c>
      <c r="L280" s="239"/>
      <c r="M280" s="240"/>
      <c r="N280" s="241" t="s">
        <v>1</v>
      </c>
      <c r="O280" s="195" t="s">
        <v>47</v>
      </c>
      <c r="P280" s="196">
        <f>I280+J280</f>
        <v>0</v>
      </c>
      <c r="Q280" s="196">
        <f>ROUND(I280*H280,3)</f>
        <v>0</v>
      </c>
      <c r="R280" s="196">
        <f>ROUND(J280*H280,3)</f>
        <v>0</v>
      </c>
      <c r="S280" s="66"/>
      <c r="T280" s="197">
        <f>S280*H280</f>
        <v>0</v>
      </c>
      <c r="U280" s="197">
        <v>1.9999999999999999E-6</v>
      </c>
      <c r="V280" s="197">
        <f>U280*H280</f>
        <v>1.5999999999999999E-5</v>
      </c>
      <c r="W280" s="197">
        <v>0</v>
      </c>
      <c r="X280" s="198">
        <f>W280*H280</f>
        <v>0</v>
      </c>
      <c r="Y280" s="37"/>
      <c r="Z280" s="37"/>
      <c r="AA280" s="37"/>
      <c r="AB280" s="37"/>
      <c r="AC280" s="37"/>
      <c r="AD280" s="37"/>
      <c r="AE280" s="37"/>
      <c r="AR280" s="199" t="s">
        <v>364</v>
      </c>
      <c r="AT280" s="199" t="s">
        <v>483</v>
      </c>
      <c r="AU280" s="199" t="s">
        <v>96</v>
      </c>
      <c r="AY280" s="19" t="s">
        <v>329</v>
      </c>
      <c r="BE280" s="115">
        <f>IF(O280="základná",K280,0)</f>
        <v>0</v>
      </c>
      <c r="BF280" s="115">
        <f>IF(O280="znížená",K280,0)</f>
        <v>0</v>
      </c>
      <c r="BG280" s="115">
        <f>IF(O280="zákl. prenesená",K280,0)</f>
        <v>0</v>
      </c>
      <c r="BH280" s="115">
        <f>IF(O280="zníž. prenesená",K280,0)</f>
        <v>0</v>
      </c>
      <c r="BI280" s="115">
        <f>IF(O280="nulová",K280,0)</f>
        <v>0</v>
      </c>
      <c r="BJ280" s="19" t="s">
        <v>96</v>
      </c>
      <c r="BK280" s="200">
        <f>ROUND(P280*H280,3)</f>
        <v>0</v>
      </c>
      <c r="BL280" s="19" t="s">
        <v>335</v>
      </c>
      <c r="BM280" s="199" t="s">
        <v>2809</v>
      </c>
    </row>
    <row r="281" spans="1:65" s="2" customFormat="1" ht="24.2" customHeight="1">
      <c r="A281" s="37"/>
      <c r="B281" s="153"/>
      <c r="C281" s="233" t="s">
        <v>769</v>
      </c>
      <c r="D281" s="233" t="s">
        <v>483</v>
      </c>
      <c r="E281" s="234" t="s">
        <v>2810</v>
      </c>
      <c r="F281" s="235" t="s">
        <v>2811</v>
      </c>
      <c r="G281" s="236" t="s">
        <v>646</v>
      </c>
      <c r="H281" s="237">
        <v>8</v>
      </c>
      <c r="I281" s="238"/>
      <c r="J281" s="239"/>
      <c r="K281" s="237">
        <f>ROUND(P281*H281,3)</f>
        <v>0</v>
      </c>
      <c r="L281" s="239"/>
      <c r="M281" s="240"/>
      <c r="N281" s="241" t="s">
        <v>1</v>
      </c>
      <c r="O281" s="195" t="s">
        <v>47</v>
      </c>
      <c r="P281" s="196">
        <f>I281+J281</f>
        <v>0</v>
      </c>
      <c r="Q281" s="196">
        <f>ROUND(I281*H281,3)</f>
        <v>0</v>
      </c>
      <c r="R281" s="196">
        <f>ROUND(J281*H281,3)</f>
        <v>0</v>
      </c>
      <c r="S281" s="66"/>
      <c r="T281" s="197">
        <f>S281*H281</f>
        <v>0</v>
      </c>
      <c r="U281" s="197">
        <v>1.5E-3</v>
      </c>
      <c r="V281" s="197">
        <f>U281*H281</f>
        <v>1.2E-2</v>
      </c>
      <c r="W281" s="197">
        <v>0</v>
      </c>
      <c r="X281" s="198">
        <f>W281*H281</f>
        <v>0</v>
      </c>
      <c r="Y281" s="37"/>
      <c r="Z281" s="37"/>
      <c r="AA281" s="37"/>
      <c r="AB281" s="37"/>
      <c r="AC281" s="37"/>
      <c r="AD281" s="37"/>
      <c r="AE281" s="37"/>
      <c r="AR281" s="199" t="s">
        <v>364</v>
      </c>
      <c r="AT281" s="199" t="s">
        <v>483</v>
      </c>
      <c r="AU281" s="199" t="s">
        <v>96</v>
      </c>
      <c r="AY281" s="19" t="s">
        <v>329</v>
      </c>
      <c r="BE281" s="115">
        <f>IF(O281="základná",K281,0)</f>
        <v>0</v>
      </c>
      <c r="BF281" s="115">
        <f>IF(O281="znížená",K281,0)</f>
        <v>0</v>
      </c>
      <c r="BG281" s="115">
        <f>IF(O281="zákl. prenesená",K281,0)</f>
        <v>0</v>
      </c>
      <c r="BH281" s="115">
        <f>IF(O281="zníž. prenesená",K281,0)</f>
        <v>0</v>
      </c>
      <c r="BI281" s="115">
        <f>IF(O281="nulová",K281,0)</f>
        <v>0</v>
      </c>
      <c r="BJ281" s="19" t="s">
        <v>96</v>
      </c>
      <c r="BK281" s="200">
        <f>ROUND(P281*H281,3)</f>
        <v>0</v>
      </c>
      <c r="BL281" s="19" t="s">
        <v>335</v>
      </c>
      <c r="BM281" s="199" t="s">
        <v>2812</v>
      </c>
    </row>
    <row r="282" spans="1:65" s="2" customFormat="1" ht="33" customHeight="1">
      <c r="A282" s="37"/>
      <c r="B282" s="153"/>
      <c r="C282" s="187" t="s">
        <v>775</v>
      </c>
      <c r="D282" s="187" t="s">
        <v>331</v>
      </c>
      <c r="E282" s="188" t="s">
        <v>2813</v>
      </c>
      <c r="F282" s="189" t="s">
        <v>2814</v>
      </c>
      <c r="G282" s="190" t="s">
        <v>342</v>
      </c>
      <c r="H282" s="191">
        <v>261.5</v>
      </c>
      <c r="I282" s="192"/>
      <c r="J282" s="192"/>
      <c r="K282" s="191">
        <f>ROUND(P282*H282,3)</f>
        <v>0</v>
      </c>
      <c r="L282" s="193"/>
      <c r="M282" s="38"/>
      <c r="N282" s="194" t="s">
        <v>1</v>
      </c>
      <c r="O282" s="195" t="s">
        <v>47</v>
      </c>
      <c r="P282" s="196">
        <f>I282+J282</f>
        <v>0</v>
      </c>
      <c r="Q282" s="196">
        <f>ROUND(I282*H282,3)</f>
        <v>0</v>
      </c>
      <c r="R282" s="196">
        <f>ROUND(J282*H282,3)</f>
        <v>0</v>
      </c>
      <c r="S282" s="66"/>
      <c r="T282" s="197">
        <f>S282*H282</f>
        <v>0</v>
      </c>
      <c r="U282" s="197">
        <v>6.9999999999999994E-5</v>
      </c>
      <c r="V282" s="197">
        <f>U282*H282</f>
        <v>1.8304999999999998E-2</v>
      </c>
      <c r="W282" s="197">
        <v>0</v>
      </c>
      <c r="X282" s="198">
        <f>W282*H282</f>
        <v>0</v>
      </c>
      <c r="Y282" s="37"/>
      <c r="Z282" s="37"/>
      <c r="AA282" s="37"/>
      <c r="AB282" s="37"/>
      <c r="AC282" s="37"/>
      <c r="AD282" s="37"/>
      <c r="AE282" s="37"/>
      <c r="AR282" s="199" t="s">
        <v>335</v>
      </c>
      <c r="AT282" s="199" t="s">
        <v>331</v>
      </c>
      <c r="AU282" s="199" t="s">
        <v>96</v>
      </c>
      <c r="AY282" s="19" t="s">
        <v>329</v>
      </c>
      <c r="BE282" s="115">
        <f>IF(O282="základná",K282,0)</f>
        <v>0</v>
      </c>
      <c r="BF282" s="115">
        <f>IF(O282="znížená",K282,0)</f>
        <v>0</v>
      </c>
      <c r="BG282" s="115">
        <f>IF(O282="zákl. prenesená",K282,0)</f>
        <v>0</v>
      </c>
      <c r="BH282" s="115">
        <f>IF(O282="zníž. prenesená",K282,0)</f>
        <v>0</v>
      </c>
      <c r="BI282" s="115">
        <f>IF(O282="nulová",K282,0)</f>
        <v>0</v>
      </c>
      <c r="BJ282" s="19" t="s">
        <v>96</v>
      </c>
      <c r="BK282" s="200">
        <f>ROUND(P282*H282,3)</f>
        <v>0</v>
      </c>
      <c r="BL282" s="19" t="s">
        <v>335</v>
      </c>
      <c r="BM282" s="199" t="s">
        <v>2815</v>
      </c>
    </row>
    <row r="283" spans="1:65" s="2" customFormat="1" ht="24.2" customHeight="1">
      <c r="A283" s="37"/>
      <c r="B283" s="153"/>
      <c r="C283" s="187" t="s">
        <v>790</v>
      </c>
      <c r="D283" s="187" t="s">
        <v>331</v>
      </c>
      <c r="E283" s="188" t="s">
        <v>2816</v>
      </c>
      <c r="F283" s="189" t="s">
        <v>2817</v>
      </c>
      <c r="G283" s="190" t="s">
        <v>342</v>
      </c>
      <c r="H283" s="191">
        <v>261.5</v>
      </c>
      <c r="I283" s="192"/>
      <c r="J283" s="192"/>
      <c r="K283" s="191">
        <f>ROUND(P283*H283,3)</f>
        <v>0</v>
      </c>
      <c r="L283" s="193"/>
      <c r="M283" s="38"/>
      <c r="N283" s="194" t="s">
        <v>1</v>
      </c>
      <c r="O283" s="195" t="s">
        <v>47</v>
      </c>
      <c r="P283" s="196">
        <f>I283+J283</f>
        <v>0</v>
      </c>
      <c r="Q283" s="196">
        <f>ROUND(I283*H283,3)</f>
        <v>0</v>
      </c>
      <c r="R283" s="196">
        <f>ROUND(J283*H283,3)</f>
        <v>0</v>
      </c>
      <c r="S283" s="66"/>
      <c r="T283" s="197">
        <f>S283*H283</f>
        <v>0</v>
      </c>
      <c r="U283" s="197">
        <v>0</v>
      </c>
      <c r="V283" s="197">
        <f>U283*H283</f>
        <v>0</v>
      </c>
      <c r="W283" s="197">
        <v>0</v>
      </c>
      <c r="X283" s="198">
        <f>W283*H283</f>
        <v>0</v>
      </c>
      <c r="Y283" s="37"/>
      <c r="Z283" s="37"/>
      <c r="AA283" s="37"/>
      <c r="AB283" s="37"/>
      <c r="AC283" s="37"/>
      <c r="AD283" s="37"/>
      <c r="AE283" s="37"/>
      <c r="AR283" s="199" t="s">
        <v>335</v>
      </c>
      <c r="AT283" s="199" t="s">
        <v>331</v>
      </c>
      <c r="AU283" s="199" t="s">
        <v>96</v>
      </c>
      <c r="AY283" s="19" t="s">
        <v>329</v>
      </c>
      <c r="BE283" s="115">
        <f>IF(O283="základná",K283,0)</f>
        <v>0</v>
      </c>
      <c r="BF283" s="115">
        <f>IF(O283="znížená",K283,0)</f>
        <v>0</v>
      </c>
      <c r="BG283" s="115">
        <f>IF(O283="zákl. prenesená",K283,0)</f>
        <v>0</v>
      </c>
      <c r="BH283" s="115">
        <f>IF(O283="zníž. prenesená",K283,0)</f>
        <v>0</v>
      </c>
      <c r="BI283" s="115">
        <f>IF(O283="nulová",K283,0)</f>
        <v>0</v>
      </c>
      <c r="BJ283" s="19" t="s">
        <v>96</v>
      </c>
      <c r="BK283" s="200">
        <f>ROUND(P283*H283,3)</f>
        <v>0</v>
      </c>
      <c r="BL283" s="19" t="s">
        <v>335</v>
      </c>
      <c r="BM283" s="199" t="s">
        <v>2818</v>
      </c>
    </row>
    <row r="284" spans="1:65" s="13" customFormat="1" ht="11.25">
      <c r="B284" s="201"/>
      <c r="D284" s="202" t="s">
        <v>348</v>
      </c>
      <c r="E284" s="203" t="s">
        <v>1</v>
      </c>
      <c r="F284" s="204" t="s">
        <v>2819</v>
      </c>
      <c r="H284" s="205">
        <v>46.8</v>
      </c>
      <c r="I284" s="206"/>
      <c r="J284" s="206"/>
      <c r="M284" s="201"/>
      <c r="N284" s="207"/>
      <c r="O284" s="208"/>
      <c r="P284" s="208"/>
      <c r="Q284" s="208"/>
      <c r="R284" s="208"/>
      <c r="S284" s="208"/>
      <c r="T284" s="208"/>
      <c r="U284" s="208"/>
      <c r="V284" s="208"/>
      <c r="W284" s="208"/>
      <c r="X284" s="209"/>
      <c r="AT284" s="203" t="s">
        <v>348</v>
      </c>
      <c r="AU284" s="203" t="s">
        <v>96</v>
      </c>
      <c r="AV284" s="13" t="s">
        <v>96</v>
      </c>
      <c r="AW284" s="13" t="s">
        <v>4</v>
      </c>
      <c r="AX284" s="13" t="s">
        <v>83</v>
      </c>
      <c r="AY284" s="203" t="s">
        <v>329</v>
      </c>
    </row>
    <row r="285" spans="1:65" s="13" customFormat="1" ht="11.25">
      <c r="B285" s="201"/>
      <c r="D285" s="202" t="s">
        <v>348</v>
      </c>
      <c r="E285" s="203" t="s">
        <v>1</v>
      </c>
      <c r="F285" s="204" t="s">
        <v>2820</v>
      </c>
      <c r="H285" s="205">
        <v>141.4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348</v>
      </c>
      <c r="AU285" s="203" t="s">
        <v>96</v>
      </c>
      <c r="AV285" s="13" t="s">
        <v>96</v>
      </c>
      <c r="AW285" s="13" t="s">
        <v>4</v>
      </c>
      <c r="AX285" s="13" t="s">
        <v>83</v>
      </c>
      <c r="AY285" s="203" t="s">
        <v>329</v>
      </c>
    </row>
    <row r="286" spans="1:65" s="13" customFormat="1" ht="11.25">
      <c r="B286" s="201"/>
      <c r="D286" s="202" t="s">
        <v>348</v>
      </c>
      <c r="E286" s="203" t="s">
        <v>1</v>
      </c>
      <c r="F286" s="204" t="s">
        <v>2821</v>
      </c>
      <c r="H286" s="205">
        <v>20.2</v>
      </c>
      <c r="I286" s="206"/>
      <c r="J286" s="206"/>
      <c r="M286" s="201"/>
      <c r="N286" s="207"/>
      <c r="O286" s="208"/>
      <c r="P286" s="208"/>
      <c r="Q286" s="208"/>
      <c r="R286" s="208"/>
      <c r="S286" s="208"/>
      <c r="T286" s="208"/>
      <c r="U286" s="208"/>
      <c r="V286" s="208"/>
      <c r="W286" s="208"/>
      <c r="X286" s="209"/>
      <c r="AT286" s="203" t="s">
        <v>348</v>
      </c>
      <c r="AU286" s="203" t="s">
        <v>96</v>
      </c>
      <c r="AV286" s="13" t="s">
        <v>96</v>
      </c>
      <c r="AW286" s="13" t="s">
        <v>4</v>
      </c>
      <c r="AX286" s="13" t="s">
        <v>83</v>
      </c>
      <c r="AY286" s="203" t="s">
        <v>329</v>
      </c>
    </row>
    <row r="287" spans="1:65" s="13" customFormat="1" ht="11.25">
      <c r="B287" s="201"/>
      <c r="D287" s="202" t="s">
        <v>348</v>
      </c>
      <c r="E287" s="203" t="s">
        <v>1</v>
      </c>
      <c r="F287" s="204" t="s">
        <v>2822</v>
      </c>
      <c r="H287" s="205">
        <v>15.9</v>
      </c>
      <c r="I287" s="206"/>
      <c r="J287" s="206"/>
      <c r="M287" s="201"/>
      <c r="N287" s="207"/>
      <c r="O287" s="208"/>
      <c r="P287" s="208"/>
      <c r="Q287" s="208"/>
      <c r="R287" s="208"/>
      <c r="S287" s="208"/>
      <c r="T287" s="208"/>
      <c r="U287" s="208"/>
      <c r="V287" s="208"/>
      <c r="W287" s="208"/>
      <c r="X287" s="209"/>
      <c r="AT287" s="203" t="s">
        <v>348</v>
      </c>
      <c r="AU287" s="203" t="s">
        <v>96</v>
      </c>
      <c r="AV287" s="13" t="s">
        <v>96</v>
      </c>
      <c r="AW287" s="13" t="s">
        <v>4</v>
      </c>
      <c r="AX287" s="13" t="s">
        <v>83</v>
      </c>
      <c r="AY287" s="203" t="s">
        <v>329</v>
      </c>
    </row>
    <row r="288" spans="1:65" s="13" customFormat="1" ht="11.25">
      <c r="B288" s="201"/>
      <c r="D288" s="202" t="s">
        <v>348</v>
      </c>
      <c r="E288" s="203" t="s">
        <v>1</v>
      </c>
      <c r="F288" s="204" t="s">
        <v>2823</v>
      </c>
      <c r="H288" s="205">
        <v>37.200000000000003</v>
      </c>
      <c r="I288" s="206"/>
      <c r="J288" s="206"/>
      <c r="M288" s="201"/>
      <c r="N288" s="207"/>
      <c r="O288" s="208"/>
      <c r="P288" s="208"/>
      <c r="Q288" s="208"/>
      <c r="R288" s="208"/>
      <c r="S288" s="208"/>
      <c r="T288" s="208"/>
      <c r="U288" s="208"/>
      <c r="V288" s="208"/>
      <c r="W288" s="208"/>
      <c r="X288" s="209"/>
      <c r="AT288" s="203" t="s">
        <v>348</v>
      </c>
      <c r="AU288" s="203" t="s">
        <v>96</v>
      </c>
      <c r="AV288" s="13" t="s">
        <v>96</v>
      </c>
      <c r="AW288" s="13" t="s">
        <v>4</v>
      </c>
      <c r="AX288" s="13" t="s">
        <v>83</v>
      </c>
      <c r="AY288" s="203" t="s">
        <v>329</v>
      </c>
    </row>
    <row r="289" spans="1:65" s="15" customFormat="1" ht="11.25">
      <c r="B289" s="217"/>
      <c r="D289" s="202" t="s">
        <v>348</v>
      </c>
      <c r="E289" s="218" t="s">
        <v>1</v>
      </c>
      <c r="F289" s="219" t="s">
        <v>380</v>
      </c>
      <c r="H289" s="220">
        <v>261.5</v>
      </c>
      <c r="I289" s="221"/>
      <c r="J289" s="221"/>
      <c r="M289" s="217"/>
      <c r="N289" s="222"/>
      <c r="O289" s="223"/>
      <c r="P289" s="223"/>
      <c r="Q289" s="223"/>
      <c r="R289" s="223"/>
      <c r="S289" s="223"/>
      <c r="T289" s="223"/>
      <c r="U289" s="223"/>
      <c r="V289" s="223"/>
      <c r="W289" s="223"/>
      <c r="X289" s="224"/>
      <c r="AT289" s="218" t="s">
        <v>348</v>
      </c>
      <c r="AU289" s="218" t="s">
        <v>96</v>
      </c>
      <c r="AV289" s="15" t="s">
        <v>335</v>
      </c>
      <c r="AW289" s="15" t="s">
        <v>4</v>
      </c>
      <c r="AX289" s="15" t="s">
        <v>90</v>
      </c>
      <c r="AY289" s="218" t="s">
        <v>329</v>
      </c>
    </row>
    <row r="290" spans="1:65" s="2" customFormat="1" ht="33" customHeight="1">
      <c r="A290" s="37"/>
      <c r="B290" s="153"/>
      <c r="C290" s="187" t="s">
        <v>795</v>
      </c>
      <c r="D290" s="187" t="s">
        <v>331</v>
      </c>
      <c r="E290" s="188" t="s">
        <v>2824</v>
      </c>
      <c r="F290" s="189" t="s">
        <v>2825</v>
      </c>
      <c r="G290" s="190" t="s">
        <v>342</v>
      </c>
      <c r="H290" s="191">
        <v>106</v>
      </c>
      <c r="I290" s="192"/>
      <c r="J290" s="192"/>
      <c r="K290" s="191">
        <f>ROUND(P290*H290,3)</f>
        <v>0</v>
      </c>
      <c r="L290" s="193"/>
      <c r="M290" s="38"/>
      <c r="N290" s="194" t="s">
        <v>1</v>
      </c>
      <c r="O290" s="195" t="s">
        <v>47</v>
      </c>
      <c r="P290" s="196">
        <f>I290+J290</f>
        <v>0</v>
      </c>
      <c r="Q290" s="196">
        <f>ROUND(I290*H290,3)</f>
        <v>0</v>
      </c>
      <c r="R290" s="196">
        <f>ROUND(J290*H290,3)</f>
        <v>0</v>
      </c>
      <c r="S290" s="66"/>
      <c r="T290" s="197">
        <f>S290*H290</f>
        <v>0</v>
      </c>
      <c r="U290" s="197">
        <v>0.20624000000000001</v>
      </c>
      <c r="V290" s="197">
        <f>U290*H290</f>
        <v>21.861440000000002</v>
      </c>
      <c r="W290" s="197">
        <v>0</v>
      </c>
      <c r="X290" s="198">
        <f>W290*H290</f>
        <v>0</v>
      </c>
      <c r="Y290" s="37"/>
      <c r="Z290" s="37"/>
      <c r="AA290" s="37"/>
      <c r="AB290" s="37"/>
      <c r="AC290" s="37"/>
      <c r="AD290" s="37"/>
      <c r="AE290" s="37"/>
      <c r="AR290" s="199" t="s">
        <v>335</v>
      </c>
      <c r="AT290" s="199" t="s">
        <v>331</v>
      </c>
      <c r="AU290" s="199" t="s">
        <v>96</v>
      </c>
      <c r="AY290" s="19" t="s">
        <v>329</v>
      </c>
      <c r="BE290" s="115">
        <f>IF(O290="základná",K290,0)</f>
        <v>0</v>
      </c>
      <c r="BF290" s="115">
        <f>IF(O290="znížená",K290,0)</f>
        <v>0</v>
      </c>
      <c r="BG290" s="115">
        <f>IF(O290="zákl. prenesená",K290,0)</f>
        <v>0</v>
      </c>
      <c r="BH290" s="115">
        <f>IF(O290="zníž. prenesená",K290,0)</f>
        <v>0</v>
      </c>
      <c r="BI290" s="115">
        <f>IF(O290="nulová",K290,0)</f>
        <v>0</v>
      </c>
      <c r="BJ290" s="19" t="s">
        <v>96</v>
      </c>
      <c r="BK290" s="200">
        <f>ROUND(P290*H290,3)</f>
        <v>0</v>
      </c>
      <c r="BL290" s="19" t="s">
        <v>335</v>
      </c>
      <c r="BM290" s="199" t="s">
        <v>2826</v>
      </c>
    </row>
    <row r="291" spans="1:65" s="13" customFormat="1" ht="11.25">
      <c r="B291" s="201"/>
      <c r="D291" s="202" t="s">
        <v>348</v>
      </c>
      <c r="E291" s="203" t="s">
        <v>1</v>
      </c>
      <c r="F291" s="204" t="s">
        <v>2827</v>
      </c>
      <c r="H291" s="205">
        <v>11</v>
      </c>
      <c r="I291" s="206"/>
      <c r="J291" s="206"/>
      <c r="M291" s="201"/>
      <c r="N291" s="207"/>
      <c r="O291" s="208"/>
      <c r="P291" s="208"/>
      <c r="Q291" s="208"/>
      <c r="R291" s="208"/>
      <c r="S291" s="208"/>
      <c r="T291" s="208"/>
      <c r="U291" s="208"/>
      <c r="V291" s="208"/>
      <c r="W291" s="208"/>
      <c r="X291" s="209"/>
      <c r="AT291" s="203" t="s">
        <v>348</v>
      </c>
      <c r="AU291" s="203" t="s">
        <v>96</v>
      </c>
      <c r="AV291" s="13" t="s">
        <v>96</v>
      </c>
      <c r="AW291" s="13" t="s">
        <v>4</v>
      </c>
      <c r="AX291" s="13" t="s">
        <v>83</v>
      </c>
      <c r="AY291" s="203" t="s">
        <v>329</v>
      </c>
    </row>
    <row r="292" spans="1:65" s="13" customFormat="1" ht="11.25">
      <c r="B292" s="201"/>
      <c r="D292" s="202" t="s">
        <v>348</v>
      </c>
      <c r="E292" s="203" t="s">
        <v>1</v>
      </c>
      <c r="F292" s="204" t="s">
        <v>2828</v>
      </c>
      <c r="H292" s="205">
        <v>73.5</v>
      </c>
      <c r="I292" s="206"/>
      <c r="J292" s="206"/>
      <c r="M292" s="201"/>
      <c r="N292" s="207"/>
      <c r="O292" s="208"/>
      <c r="P292" s="208"/>
      <c r="Q292" s="208"/>
      <c r="R292" s="208"/>
      <c r="S292" s="208"/>
      <c r="T292" s="208"/>
      <c r="U292" s="208"/>
      <c r="V292" s="208"/>
      <c r="W292" s="208"/>
      <c r="X292" s="209"/>
      <c r="AT292" s="203" t="s">
        <v>348</v>
      </c>
      <c r="AU292" s="203" t="s">
        <v>96</v>
      </c>
      <c r="AV292" s="13" t="s">
        <v>96</v>
      </c>
      <c r="AW292" s="13" t="s">
        <v>4</v>
      </c>
      <c r="AX292" s="13" t="s">
        <v>83</v>
      </c>
      <c r="AY292" s="203" t="s">
        <v>329</v>
      </c>
    </row>
    <row r="293" spans="1:65" s="13" customFormat="1" ht="11.25">
      <c r="B293" s="201"/>
      <c r="D293" s="202" t="s">
        <v>348</v>
      </c>
      <c r="E293" s="203" t="s">
        <v>1</v>
      </c>
      <c r="F293" s="204" t="s">
        <v>2829</v>
      </c>
      <c r="H293" s="205">
        <v>21.5</v>
      </c>
      <c r="I293" s="206"/>
      <c r="J293" s="206"/>
      <c r="M293" s="201"/>
      <c r="N293" s="207"/>
      <c r="O293" s="208"/>
      <c r="P293" s="208"/>
      <c r="Q293" s="208"/>
      <c r="R293" s="208"/>
      <c r="S293" s="208"/>
      <c r="T293" s="208"/>
      <c r="U293" s="208"/>
      <c r="V293" s="208"/>
      <c r="W293" s="208"/>
      <c r="X293" s="209"/>
      <c r="AT293" s="203" t="s">
        <v>348</v>
      </c>
      <c r="AU293" s="203" t="s">
        <v>96</v>
      </c>
      <c r="AV293" s="13" t="s">
        <v>96</v>
      </c>
      <c r="AW293" s="13" t="s">
        <v>4</v>
      </c>
      <c r="AX293" s="13" t="s">
        <v>83</v>
      </c>
      <c r="AY293" s="203" t="s">
        <v>329</v>
      </c>
    </row>
    <row r="294" spans="1:65" s="15" customFormat="1" ht="11.25">
      <c r="B294" s="217"/>
      <c r="D294" s="202" t="s">
        <v>348</v>
      </c>
      <c r="E294" s="218" t="s">
        <v>1</v>
      </c>
      <c r="F294" s="219" t="s">
        <v>380</v>
      </c>
      <c r="H294" s="220">
        <v>106</v>
      </c>
      <c r="I294" s="221"/>
      <c r="J294" s="221"/>
      <c r="M294" s="217"/>
      <c r="N294" s="222"/>
      <c r="O294" s="223"/>
      <c r="P294" s="223"/>
      <c r="Q294" s="223"/>
      <c r="R294" s="223"/>
      <c r="S294" s="223"/>
      <c r="T294" s="223"/>
      <c r="U294" s="223"/>
      <c r="V294" s="223"/>
      <c r="W294" s="223"/>
      <c r="X294" s="224"/>
      <c r="AT294" s="218" t="s">
        <v>348</v>
      </c>
      <c r="AU294" s="218" t="s">
        <v>96</v>
      </c>
      <c r="AV294" s="15" t="s">
        <v>335</v>
      </c>
      <c r="AW294" s="15" t="s">
        <v>4</v>
      </c>
      <c r="AX294" s="15" t="s">
        <v>90</v>
      </c>
      <c r="AY294" s="218" t="s">
        <v>329</v>
      </c>
    </row>
    <row r="295" spans="1:65" s="2" customFormat="1" ht="24.2" customHeight="1">
      <c r="A295" s="37"/>
      <c r="B295" s="153"/>
      <c r="C295" s="233" t="s">
        <v>799</v>
      </c>
      <c r="D295" s="233" t="s">
        <v>483</v>
      </c>
      <c r="E295" s="234" t="s">
        <v>2830</v>
      </c>
      <c r="F295" s="235" t="s">
        <v>2831</v>
      </c>
      <c r="G295" s="236" t="s">
        <v>646</v>
      </c>
      <c r="H295" s="237">
        <v>107.06</v>
      </c>
      <c r="I295" s="238"/>
      <c r="J295" s="239"/>
      <c r="K295" s="237">
        <f>ROUND(P295*H295,3)</f>
        <v>0</v>
      </c>
      <c r="L295" s="239"/>
      <c r="M295" s="240"/>
      <c r="N295" s="241" t="s">
        <v>1</v>
      </c>
      <c r="O295" s="195" t="s">
        <v>47</v>
      </c>
      <c r="P295" s="196">
        <f>I295+J295</f>
        <v>0</v>
      </c>
      <c r="Q295" s="196">
        <f>ROUND(I295*H295,3)</f>
        <v>0</v>
      </c>
      <c r="R295" s="196">
        <f>ROUND(J295*H295,3)</f>
        <v>0</v>
      </c>
      <c r="S295" s="66"/>
      <c r="T295" s="197">
        <f>S295*H295</f>
        <v>0</v>
      </c>
      <c r="U295" s="197">
        <v>0.02</v>
      </c>
      <c r="V295" s="197">
        <f>U295*H295</f>
        <v>2.1412</v>
      </c>
      <c r="W295" s="197">
        <v>0</v>
      </c>
      <c r="X295" s="198">
        <f>W295*H295</f>
        <v>0</v>
      </c>
      <c r="Y295" s="37"/>
      <c r="Z295" s="37"/>
      <c r="AA295" s="37"/>
      <c r="AB295" s="37"/>
      <c r="AC295" s="37"/>
      <c r="AD295" s="37"/>
      <c r="AE295" s="37"/>
      <c r="AR295" s="199" t="s">
        <v>364</v>
      </c>
      <c r="AT295" s="199" t="s">
        <v>483</v>
      </c>
      <c r="AU295" s="199" t="s">
        <v>96</v>
      </c>
      <c r="AY295" s="19" t="s">
        <v>329</v>
      </c>
      <c r="BE295" s="115">
        <f>IF(O295="základná",K295,0)</f>
        <v>0</v>
      </c>
      <c r="BF295" s="115">
        <f>IF(O295="znížená",K295,0)</f>
        <v>0</v>
      </c>
      <c r="BG295" s="115">
        <f>IF(O295="zákl. prenesená",K295,0)</f>
        <v>0</v>
      </c>
      <c r="BH295" s="115">
        <f>IF(O295="zníž. prenesená",K295,0)</f>
        <v>0</v>
      </c>
      <c r="BI295" s="115">
        <f>IF(O295="nulová",K295,0)</f>
        <v>0</v>
      </c>
      <c r="BJ295" s="19" t="s">
        <v>96</v>
      </c>
      <c r="BK295" s="200">
        <f>ROUND(P295*H295,3)</f>
        <v>0</v>
      </c>
      <c r="BL295" s="19" t="s">
        <v>335</v>
      </c>
      <c r="BM295" s="199" t="s">
        <v>2832</v>
      </c>
    </row>
    <row r="296" spans="1:65" s="13" customFormat="1" ht="11.25">
      <c r="B296" s="201"/>
      <c r="D296" s="202" t="s">
        <v>348</v>
      </c>
      <c r="F296" s="204" t="s">
        <v>2833</v>
      </c>
      <c r="H296" s="205">
        <v>107.06</v>
      </c>
      <c r="I296" s="206"/>
      <c r="J296" s="206"/>
      <c r="M296" s="201"/>
      <c r="N296" s="207"/>
      <c r="O296" s="208"/>
      <c r="P296" s="208"/>
      <c r="Q296" s="208"/>
      <c r="R296" s="208"/>
      <c r="S296" s="208"/>
      <c r="T296" s="208"/>
      <c r="U296" s="208"/>
      <c r="V296" s="208"/>
      <c r="W296" s="208"/>
      <c r="X296" s="209"/>
      <c r="AT296" s="203" t="s">
        <v>348</v>
      </c>
      <c r="AU296" s="203" t="s">
        <v>96</v>
      </c>
      <c r="AV296" s="13" t="s">
        <v>96</v>
      </c>
      <c r="AW296" s="13" t="s">
        <v>3</v>
      </c>
      <c r="AX296" s="13" t="s">
        <v>90</v>
      </c>
      <c r="AY296" s="203" t="s">
        <v>329</v>
      </c>
    </row>
    <row r="297" spans="1:65" s="2" customFormat="1" ht="33" customHeight="1">
      <c r="A297" s="37"/>
      <c r="B297" s="153"/>
      <c r="C297" s="187" t="s">
        <v>803</v>
      </c>
      <c r="D297" s="187" t="s">
        <v>331</v>
      </c>
      <c r="E297" s="188" t="s">
        <v>2834</v>
      </c>
      <c r="F297" s="189" t="s">
        <v>2835</v>
      </c>
      <c r="G297" s="190" t="s">
        <v>342</v>
      </c>
      <c r="H297" s="191">
        <v>305</v>
      </c>
      <c r="I297" s="192"/>
      <c r="J297" s="192"/>
      <c r="K297" s="191">
        <f>ROUND(P297*H297,3)</f>
        <v>0</v>
      </c>
      <c r="L297" s="193"/>
      <c r="M297" s="38"/>
      <c r="N297" s="194" t="s">
        <v>1</v>
      </c>
      <c r="O297" s="195" t="s">
        <v>47</v>
      </c>
      <c r="P297" s="196">
        <f>I297+J297</f>
        <v>0</v>
      </c>
      <c r="Q297" s="196">
        <f>ROUND(I297*H297,3)</f>
        <v>0</v>
      </c>
      <c r="R297" s="196">
        <f>ROUND(J297*H297,3)</f>
        <v>0</v>
      </c>
      <c r="S297" s="66"/>
      <c r="T297" s="197">
        <f>S297*H297</f>
        <v>0</v>
      </c>
      <c r="U297" s="197">
        <v>0.15814</v>
      </c>
      <c r="V297" s="197">
        <f>U297*H297</f>
        <v>48.232700000000001</v>
      </c>
      <c r="W297" s="197">
        <v>0</v>
      </c>
      <c r="X297" s="198">
        <f>W297*H297</f>
        <v>0</v>
      </c>
      <c r="Y297" s="37"/>
      <c r="Z297" s="37"/>
      <c r="AA297" s="37"/>
      <c r="AB297" s="37"/>
      <c r="AC297" s="37"/>
      <c r="AD297" s="37"/>
      <c r="AE297" s="37"/>
      <c r="AR297" s="199" t="s">
        <v>335</v>
      </c>
      <c r="AT297" s="199" t="s">
        <v>331</v>
      </c>
      <c r="AU297" s="199" t="s">
        <v>96</v>
      </c>
      <c r="AY297" s="19" t="s">
        <v>329</v>
      </c>
      <c r="BE297" s="115">
        <f>IF(O297="základná",K297,0)</f>
        <v>0</v>
      </c>
      <c r="BF297" s="115">
        <f>IF(O297="znížená",K297,0)</f>
        <v>0</v>
      </c>
      <c r="BG297" s="115">
        <f>IF(O297="zákl. prenesená",K297,0)</f>
        <v>0</v>
      </c>
      <c r="BH297" s="115">
        <f>IF(O297="zníž. prenesená",K297,0)</f>
        <v>0</v>
      </c>
      <c r="BI297" s="115">
        <f>IF(O297="nulová",K297,0)</f>
        <v>0</v>
      </c>
      <c r="BJ297" s="19" t="s">
        <v>96</v>
      </c>
      <c r="BK297" s="200">
        <f>ROUND(P297*H297,3)</f>
        <v>0</v>
      </c>
      <c r="BL297" s="19" t="s">
        <v>335</v>
      </c>
      <c r="BM297" s="199" t="s">
        <v>2836</v>
      </c>
    </row>
    <row r="298" spans="1:65" s="13" customFormat="1" ht="11.25">
      <c r="B298" s="201"/>
      <c r="D298" s="202" t="s">
        <v>348</v>
      </c>
      <c r="E298" s="203" t="s">
        <v>1</v>
      </c>
      <c r="F298" s="204" t="s">
        <v>394</v>
      </c>
      <c r="H298" s="205">
        <v>12</v>
      </c>
      <c r="I298" s="206"/>
      <c r="J298" s="206"/>
      <c r="M298" s="201"/>
      <c r="N298" s="207"/>
      <c r="O298" s="208"/>
      <c r="P298" s="208"/>
      <c r="Q298" s="208"/>
      <c r="R298" s="208"/>
      <c r="S298" s="208"/>
      <c r="T298" s="208"/>
      <c r="U298" s="208"/>
      <c r="V298" s="208"/>
      <c r="W298" s="208"/>
      <c r="X298" s="209"/>
      <c r="AT298" s="203" t="s">
        <v>348</v>
      </c>
      <c r="AU298" s="203" t="s">
        <v>96</v>
      </c>
      <c r="AV298" s="13" t="s">
        <v>96</v>
      </c>
      <c r="AW298" s="13" t="s">
        <v>4</v>
      </c>
      <c r="AX298" s="13" t="s">
        <v>83</v>
      </c>
      <c r="AY298" s="203" t="s">
        <v>329</v>
      </c>
    </row>
    <row r="299" spans="1:65" s="13" customFormat="1" ht="11.25">
      <c r="B299" s="201"/>
      <c r="D299" s="202" t="s">
        <v>348</v>
      </c>
      <c r="E299" s="203" t="s">
        <v>1</v>
      </c>
      <c r="F299" s="204" t="s">
        <v>514</v>
      </c>
      <c r="H299" s="205">
        <v>23</v>
      </c>
      <c r="I299" s="206"/>
      <c r="J299" s="206"/>
      <c r="M299" s="201"/>
      <c r="N299" s="207"/>
      <c r="O299" s="208"/>
      <c r="P299" s="208"/>
      <c r="Q299" s="208"/>
      <c r="R299" s="208"/>
      <c r="S299" s="208"/>
      <c r="T299" s="208"/>
      <c r="U299" s="208"/>
      <c r="V299" s="208"/>
      <c r="W299" s="208"/>
      <c r="X299" s="209"/>
      <c r="AT299" s="203" t="s">
        <v>348</v>
      </c>
      <c r="AU299" s="203" t="s">
        <v>96</v>
      </c>
      <c r="AV299" s="13" t="s">
        <v>96</v>
      </c>
      <c r="AW299" s="13" t="s">
        <v>4</v>
      </c>
      <c r="AX299" s="13" t="s">
        <v>83</v>
      </c>
      <c r="AY299" s="203" t="s">
        <v>329</v>
      </c>
    </row>
    <row r="300" spans="1:65" s="13" customFormat="1" ht="11.25">
      <c r="B300" s="201"/>
      <c r="D300" s="202" t="s">
        <v>348</v>
      </c>
      <c r="E300" s="203" t="s">
        <v>1</v>
      </c>
      <c r="F300" s="204" t="s">
        <v>2685</v>
      </c>
      <c r="H300" s="205">
        <v>210</v>
      </c>
      <c r="I300" s="206"/>
      <c r="J300" s="206"/>
      <c r="M300" s="201"/>
      <c r="N300" s="207"/>
      <c r="O300" s="208"/>
      <c r="P300" s="208"/>
      <c r="Q300" s="208"/>
      <c r="R300" s="208"/>
      <c r="S300" s="208"/>
      <c r="T300" s="208"/>
      <c r="U300" s="208"/>
      <c r="V300" s="208"/>
      <c r="W300" s="208"/>
      <c r="X300" s="209"/>
      <c r="AT300" s="203" t="s">
        <v>348</v>
      </c>
      <c r="AU300" s="203" t="s">
        <v>96</v>
      </c>
      <c r="AV300" s="13" t="s">
        <v>96</v>
      </c>
      <c r="AW300" s="13" t="s">
        <v>4</v>
      </c>
      <c r="AX300" s="13" t="s">
        <v>83</v>
      </c>
      <c r="AY300" s="203" t="s">
        <v>329</v>
      </c>
    </row>
    <row r="301" spans="1:65" s="13" customFormat="1" ht="11.25">
      <c r="B301" s="201"/>
      <c r="D301" s="202" t="s">
        <v>348</v>
      </c>
      <c r="E301" s="203" t="s">
        <v>1</v>
      </c>
      <c r="F301" s="204" t="s">
        <v>2837</v>
      </c>
      <c r="H301" s="205">
        <v>60</v>
      </c>
      <c r="I301" s="206"/>
      <c r="J301" s="206"/>
      <c r="M301" s="201"/>
      <c r="N301" s="207"/>
      <c r="O301" s="208"/>
      <c r="P301" s="208"/>
      <c r="Q301" s="208"/>
      <c r="R301" s="208"/>
      <c r="S301" s="208"/>
      <c r="T301" s="208"/>
      <c r="U301" s="208"/>
      <c r="V301" s="208"/>
      <c r="W301" s="208"/>
      <c r="X301" s="209"/>
      <c r="AT301" s="203" t="s">
        <v>348</v>
      </c>
      <c r="AU301" s="203" t="s">
        <v>96</v>
      </c>
      <c r="AV301" s="13" t="s">
        <v>96</v>
      </c>
      <c r="AW301" s="13" t="s">
        <v>4</v>
      </c>
      <c r="AX301" s="13" t="s">
        <v>83</v>
      </c>
      <c r="AY301" s="203" t="s">
        <v>329</v>
      </c>
    </row>
    <row r="302" spans="1:65" s="15" customFormat="1" ht="11.25">
      <c r="B302" s="217"/>
      <c r="D302" s="202" t="s">
        <v>348</v>
      </c>
      <c r="E302" s="218" t="s">
        <v>1</v>
      </c>
      <c r="F302" s="219" t="s">
        <v>380</v>
      </c>
      <c r="H302" s="220">
        <v>305</v>
      </c>
      <c r="I302" s="221"/>
      <c r="J302" s="221"/>
      <c r="M302" s="217"/>
      <c r="N302" s="222"/>
      <c r="O302" s="223"/>
      <c r="P302" s="223"/>
      <c r="Q302" s="223"/>
      <c r="R302" s="223"/>
      <c r="S302" s="223"/>
      <c r="T302" s="223"/>
      <c r="U302" s="223"/>
      <c r="V302" s="223"/>
      <c r="W302" s="223"/>
      <c r="X302" s="224"/>
      <c r="AT302" s="218" t="s">
        <v>348</v>
      </c>
      <c r="AU302" s="218" t="s">
        <v>96</v>
      </c>
      <c r="AV302" s="15" t="s">
        <v>335</v>
      </c>
      <c r="AW302" s="15" t="s">
        <v>4</v>
      </c>
      <c r="AX302" s="15" t="s">
        <v>90</v>
      </c>
      <c r="AY302" s="218" t="s">
        <v>329</v>
      </c>
    </row>
    <row r="303" spans="1:65" s="2" customFormat="1" ht="24.2" customHeight="1">
      <c r="A303" s="37"/>
      <c r="B303" s="153"/>
      <c r="C303" s="233" t="s">
        <v>807</v>
      </c>
      <c r="D303" s="233" t="s">
        <v>483</v>
      </c>
      <c r="E303" s="234" t="s">
        <v>2838</v>
      </c>
      <c r="F303" s="235" t="s">
        <v>2839</v>
      </c>
      <c r="G303" s="236" t="s">
        <v>646</v>
      </c>
      <c r="H303" s="237">
        <v>300</v>
      </c>
      <c r="I303" s="238"/>
      <c r="J303" s="239"/>
      <c r="K303" s="237">
        <f>ROUND(P303*H303,3)</f>
        <v>0</v>
      </c>
      <c r="L303" s="239"/>
      <c r="M303" s="240"/>
      <c r="N303" s="241" t="s">
        <v>1</v>
      </c>
      <c r="O303" s="195" t="s">
        <v>47</v>
      </c>
      <c r="P303" s="196">
        <f>I303+J303</f>
        <v>0</v>
      </c>
      <c r="Q303" s="196">
        <f>ROUND(I303*H303,3)</f>
        <v>0</v>
      </c>
      <c r="R303" s="196">
        <f>ROUND(J303*H303,3)</f>
        <v>0</v>
      </c>
      <c r="S303" s="66"/>
      <c r="T303" s="197">
        <f>S303*H303</f>
        <v>0</v>
      </c>
      <c r="U303" s="197">
        <v>8.1000000000000003E-2</v>
      </c>
      <c r="V303" s="197">
        <f>U303*H303</f>
        <v>24.3</v>
      </c>
      <c r="W303" s="197">
        <v>0</v>
      </c>
      <c r="X303" s="198">
        <f>W303*H303</f>
        <v>0</v>
      </c>
      <c r="Y303" s="37"/>
      <c r="Z303" s="37"/>
      <c r="AA303" s="37"/>
      <c r="AB303" s="37"/>
      <c r="AC303" s="37"/>
      <c r="AD303" s="37"/>
      <c r="AE303" s="37"/>
      <c r="AR303" s="199" t="s">
        <v>364</v>
      </c>
      <c r="AT303" s="199" t="s">
        <v>483</v>
      </c>
      <c r="AU303" s="199" t="s">
        <v>96</v>
      </c>
      <c r="AY303" s="19" t="s">
        <v>329</v>
      </c>
      <c r="BE303" s="115">
        <f>IF(O303="základná",K303,0)</f>
        <v>0</v>
      </c>
      <c r="BF303" s="115">
        <f>IF(O303="znížená",K303,0)</f>
        <v>0</v>
      </c>
      <c r="BG303" s="115">
        <f>IF(O303="zákl. prenesená",K303,0)</f>
        <v>0</v>
      </c>
      <c r="BH303" s="115">
        <f>IF(O303="zníž. prenesená",K303,0)</f>
        <v>0</v>
      </c>
      <c r="BI303" s="115">
        <f>IF(O303="nulová",K303,0)</f>
        <v>0</v>
      </c>
      <c r="BJ303" s="19" t="s">
        <v>96</v>
      </c>
      <c r="BK303" s="200">
        <f>ROUND(P303*H303,3)</f>
        <v>0</v>
      </c>
      <c r="BL303" s="19" t="s">
        <v>335</v>
      </c>
      <c r="BM303" s="199" t="s">
        <v>2840</v>
      </c>
    </row>
    <row r="304" spans="1:65" s="13" customFormat="1" ht="22.5">
      <c r="B304" s="201"/>
      <c r="D304" s="202" t="s">
        <v>348</v>
      </c>
      <c r="F304" s="204" t="s">
        <v>2841</v>
      </c>
      <c r="H304" s="205">
        <v>300</v>
      </c>
      <c r="I304" s="206"/>
      <c r="J304" s="206"/>
      <c r="M304" s="201"/>
      <c r="N304" s="207"/>
      <c r="O304" s="208"/>
      <c r="P304" s="208"/>
      <c r="Q304" s="208"/>
      <c r="R304" s="208"/>
      <c r="S304" s="208"/>
      <c r="T304" s="208"/>
      <c r="U304" s="208"/>
      <c r="V304" s="208"/>
      <c r="W304" s="208"/>
      <c r="X304" s="209"/>
      <c r="AT304" s="203" t="s">
        <v>348</v>
      </c>
      <c r="AU304" s="203" t="s">
        <v>96</v>
      </c>
      <c r="AV304" s="13" t="s">
        <v>96</v>
      </c>
      <c r="AW304" s="13" t="s">
        <v>3</v>
      </c>
      <c r="AX304" s="13" t="s">
        <v>90</v>
      </c>
      <c r="AY304" s="203" t="s">
        <v>329</v>
      </c>
    </row>
    <row r="305" spans="1:65" s="2" customFormat="1" ht="24.2" customHeight="1">
      <c r="A305" s="37"/>
      <c r="B305" s="153"/>
      <c r="C305" s="233" t="s">
        <v>821</v>
      </c>
      <c r="D305" s="233" t="s">
        <v>483</v>
      </c>
      <c r="E305" s="234" t="s">
        <v>2842</v>
      </c>
      <c r="F305" s="235" t="s">
        <v>2843</v>
      </c>
      <c r="G305" s="236" t="s">
        <v>646</v>
      </c>
      <c r="H305" s="237">
        <v>7</v>
      </c>
      <c r="I305" s="238"/>
      <c r="J305" s="239"/>
      <c r="K305" s="237">
        <f>ROUND(P305*H305,3)</f>
        <v>0</v>
      </c>
      <c r="L305" s="239"/>
      <c r="M305" s="240"/>
      <c r="N305" s="241" t="s">
        <v>1</v>
      </c>
      <c r="O305" s="195" t="s">
        <v>47</v>
      </c>
      <c r="P305" s="196">
        <f>I305+J305</f>
        <v>0</v>
      </c>
      <c r="Q305" s="196">
        <f>ROUND(I305*H305,3)</f>
        <v>0</v>
      </c>
      <c r="R305" s="196">
        <f>ROUND(J305*H305,3)</f>
        <v>0</v>
      </c>
      <c r="S305" s="66"/>
      <c r="T305" s="197">
        <f>S305*H305</f>
        <v>0</v>
      </c>
      <c r="U305" s="197">
        <v>4.8000000000000001E-2</v>
      </c>
      <c r="V305" s="197">
        <f>U305*H305</f>
        <v>0.33600000000000002</v>
      </c>
      <c r="W305" s="197">
        <v>0</v>
      </c>
      <c r="X305" s="198">
        <f>W305*H305</f>
        <v>0</v>
      </c>
      <c r="Y305" s="37"/>
      <c r="Z305" s="37"/>
      <c r="AA305" s="37"/>
      <c r="AB305" s="37"/>
      <c r="AC305" s="37"/>
      <c r="AD305" s="37"/>
      <c r="AE305" s="37"/>
      <c r="AR305" s="199" t="s">
        <v>364</v>
      </c>
      <c r="AT305" s="199" t="s">
        <v>483</v>
      </c>
      <c r="AU305" s="199" t="s">
        <v>96</v>
      </c>
      <c r="AY305" s="19" t="s">
        <v>329</v>
      </c>
      <c r="BE305" s="115">
        <f>IF(O305="základná",K305,0)</f>
        <v>0</v>
      </c>
      <c r="BF305" s="115">
        <f>IF(O305="znížená",K305,0)</f>
        <v>0</v>
      </c>
      <c r="BG305" s="115">
        <f>IF(O305="zákl. prenesená",K305,0)</f>
        <v>0</v>
      </c>
      <c r="BH305" s="115">
        <f>IF(O305="zníž. prenesená",K305,0)</f>
        <v>0</v>
      </c>
      <c r="BI305" s="115">
        <f>IF(O305="nulová",K305,0)</f>
        <v>0</v>
      </c>
      <c r="BJ305" s="19" t="s">
        <v>96</v>
      </c>
      <c r="BK305" s="200">
        <f>ROUND(P305*H305,3)</f>
        <v>0</v>
      </c>
      <c r="BL305" s="19" t="s">
        <v>335</v>
      </c>
      <c r="BM305" s="199" t="s">
        <v>2844</v>
      </c>
    </row>
    <row r="306" spans="1:65" s="2" customFormat="1" ht="24.2" customHeight="1">
      <c r="A306" s="37"/>
      <c r="B306" s="153"/>
      <c r="C306" s="233" t="s">
        <v>825</v>
      </c>
      <c r="D306" s="233" t="s">
        <v>483</v>
      </c>
      <c r="E306" s="234" t="s">
        <v>2845</v>
      </c>
      <c r="F306" s="235" t="s">
        <v>2846</v>
      </c>
      <c r="G306" s="236" t="s">
        <v>646</v>
      </c>
      <c r="H306" s="237">
        <v>1</v>
      </c>
      <c r="I306" s="238"/>
      <c r="J306" s="239"/>
      <c r="K306" s="237">
        <f>ROUND(P306*H306,3)</f>
        <v>0</v>
      </c>
      <c r="L306" s="239"/>
      <c r="M306" s="240"/>
      <c r="N306" s="241" t="s">
        <v>1</v>
      </c>
      <c r="O306" s="195" t="s">
        <v>47</v>
      </c>
      <c r="P306" s="196">
        <f>I306+J306</f>
        <v>0</v>
      </c>
      <c r="Q306" s="196">
        <f>ROUND(I306*H306,3)</f>
        <v>0</v>
      </c>
      <c r="R306" s="196">
        <f>ROUND(J306*H306,3)</f>
        <v>0</v>
      </c>
      <c r="S306" s="66"/>
      <c r="T306" s="197">
        <f>S306*H306</f>
        <v>0</v>
      </c>
      <c r="U306" s="197">
        <v>6.5000000000000002E-2</v>
      </c>
      <c r="V306" s="197">
        <f>U306*H306</f>
        <v>6.5000000000000002E-2</v>
      </c>
      <c r="W306" s="197">
        <v>0</v>
      </c>
      <c r="X306" s="198">
        <f>W306*H306</f>
        <v>0</v>
      </c>
      <c r="Y306" s="37"/>
      <c r="Z306" s="37"/>
      <c r="AA306" s="37"/>
      <c r="AB306" s="37"/>
      <c r="AC306" s="37"/>
      <c r="AD306" s="37"/>
      <c r="AE306" s="37"/>
      <c r="AR306" s="199" t="s">
        <v>364</v>
      </c>
      <c r="AT306" s="199" t="s">
        <v>483</v>
      </c>
      <c r="AU306" s="199" t="s">
        <v>96</v>
      </c>
      <c r="AY306" s="19" t="s">
        <v>329</v>
      </c>
      <c r="BE306" s="115">
        <f>IF(O306="základná",K306,0)</f>
        <v>0</v>
      </c>
      <c r="BF306" s="115">
        <f>IF(O306="znížená",K306,0)</f>
        <v>0</v>
      </c>
      <c r="BG306" s="115">
        <f>IF(O306="zákl. prenesená",K306,0)</f>
        <v>0</v>
      </c>
      <c r="BH306" s="115">
        <f>IF(O306="zníž. prenesená",K306,0)</f>
        <v>0</v>
      </c>
      <c r="BI306" s="115">
        <f>IF(O306="nulová",K306,0)</f>
        <v>0</v>
      </c>
      <c r="BJ306" s="19" t="s">
        <v>96</v>
      </c>
      <c r="BK306" s="200">
        <f>ROUND(P306*H306,3)</f>
        <v>0</v>
      </c>
      <c r="BL306" s="19" t="s">
        <v>335</v>
      </c>
      <c r="BM306" s="199" t="s">
        <v>2847</v>
      </c>
    </row>
    <row r="307" spans="1:65" s="2" customFormat="1" ht="33" customHeight="1">
      <c r="A307" s="37"/>
      <c r="B307" s="153"/>
      <c r="C307" s="233" t="s">
        <v>830</v>
      </c>
      <c r="D307" s="233" t="s">
        <v>483</v>
      </c>
      <c r="E307" s="234" t="s">
        <v>2848</v>
      </c>
      <c r="F307" s="235" t="s">
        <v>2849</v>
      </c>
      <c r="G307" s="236" t="s">
        <v>646</v>
      </c>
      <c r="H307" s="237">
        <v>16</v>
      </c>
      <c r="I307" s="238"/>
      <c r="J307" s="239"/>
      <c r="K307" s="237">
        <f>ROUND(P307*H307,3)</f>
        <v>0</v>
      </c>
      <c r="L307" s="239"/>
      <c r="M307" s="240"/>
      <c r="N307" s="241" t="s">
        <v>1</v>
      </c>
      <c r="O307" s="195" t="s">
        <v>47</v>
      </c>
      <c r="P307" s="196">
        <f>I307+J307</f>
        <v>0</v>
      </c>
      <c r="Q307" s="196">
        <f>ROUND(I307*H307,3)</f>
        <v>0</v>
      </c>
      <c r="R307" s="196">
        <f>ROUND(J307*H307,3)</f>
        <v>0</v>
      </c>
      <c r="S307" s="66"/>
      <c r="T307" s="197">
        <f>S307*H307</f>
        <v>0</v>
      </c>
      <c r="U307" s="197">
        <v>0.04</v>
      </c>
      <c r="V307" s="197">
        <f>U307*H307</f>
        <v>0.64</v>
      </c>
      <c r="W307" s="197">
        <v>0</v>
      </c>
      <c r="X307" s="198">
        <f>W307*H307</f>
        <v>0</v>
      </c>
      <c r="Y307" s="37"/>
      <c r="Z307" s="37"/>
      <c r="AA307" s="37"/>
      <c r="AB307" s="37"/>
      <c r="AC307" s="37"/>
      <c r="AD307" s="37"/>
      <c r="AE307" s="37"/>
      <c r="AR307" s="199" t="s">
        <v>364</v>
      </c>
      <c r="AT307" s="199" t="s">
        <v>483</v>
      </c>
      <c r="AU307" s="199" t="s">
        <v>96</v>
      </c>
      <c r="AY307" s="19" t="s">
        <v>329</v>
      </c>
      <c r="BE307" s="115">
        <f>IF(O307="základná",K307,0)</f>
        <v>0</v>
      </c>
      <c r="BF307" s="115">
        <f>IF(O307="znížená",K307,0)</f>
        <v>0</v>
      </c>
      <c r="BG307" s="115">
        <f>IF(O307="zákl. prenesená",K307,0)</f>
        <v>0</v>
      </c>
      <c r="BH307" s="115">
        <f>IF(O307="zníž. prenesená",K307,0)</f>
        <v>0</v>
      </c>
      <c r="BI307" s="115">
        <f>IF(O307="nulová",K307,0)</f>
        <v>0</v>
      </c>
      <c r="BJ307" s="19" t="s">
        <v>96</v>
      </c>
      <c r="BK307" s="200">
        <f>ROUND(P307*H307,3)</f>
        <v>0</v>
      </c>
      <c r="BL307" s="19" t="s">
        <v>335</v>
      </c>
      <c r="BM307" s="199" t="s">
        <v>2850</v>
      </c>
    </row>
    <row r="308" spans="1:65" s="2" customFormat="1" ht="33" customHeight="1">
      <c r="A308" s="37"/>
      <c r="B308" s="153"/>
      <c r="C308" s="233" t="s">
        <v>835</v>
      </c>
      <c r="D308" s="233" t="s">
        <v>483</v>
      </c>
      <c r="E308" s="234" t="s">
        <v>2851</v>
      </c>
      <c r="F308" s="235" t="s">
        <v>2852</v>
      </c>
      <c r="G308" s="236" t="s">
        <v>646</v>
      </c>
      <c r="H308" s="237">
        <v>12</v>
      </c>
      <c r="I308" s="238"/>
      <c r="J308" s="239"/>
      <c r="K308" s="237">
        <f>ROUND(P308*H308,3)</f>
        <v>0</v>
      </c>
      <c r="L308" s="239"/>
      <c r="M308" s="240"/>
      <c r="N308" s="241" t="s">
        <v>1</v>
      </c>
      <c r="O308" s="195" t="s">
        <v>47</v>
      </c>
      <c r="P308" s="196">
        <f>I308+J308</f>
        <v>0</v>
      </c>
      <c r="Q308" s="196">
        <f>ROUND(I308*H308,3)</f>
        <v>0</v>
      </c>
      <c r="R308" s="196">
        <f>ROUND(J308*H308,3)</f>
        <v>0</v>
      </c>
      <c r="S308" s="66"/>
      <c r="T308" s="197">
        <f>S308*H308</f>
        <v>0</v>
      </c>
      <c r="U308" s="197">
        <v>6.0999999999999999E-2</v>
      </c>
      <c r="V308" s="197">
        <f>U308*H308</f>
        <v>0.73199999999999998</v>
      </c>
      <c r="W308" s="197">
        <v>0</v>
      </c>
      <c r="X308" s="198">
        <f>W308*H308</f>
        <v>0</v>
      </c>
      <c r="Y308" s="37"/>
      <c r="Z308" s="37"/>
      <c r="AA308" s="37"/>
      <c r="AB308" s="37"/>
      <c r="AC308" s="37"/>
      <c r="AD308" s="37"/>
      <c r="AE308" s="37"/>
      <c r="AR308" s="199" t="s">
        <v>364</v>
      </c>
      <c r="AT308" s="199" t="s">
        <v>483</v>
      </c>
      <c r="AU308" s="199" t="s">
        <v>96</v>
      </c>
      <c r="AY308" s="19" t="s">
        <v>329</v>
      </c>
      <c r="BE308" s="115">
        <f>IF(O308="základná",K308,0)</f>
        <v>0</v>
      </c>
      <c r="BF308" s="115">
        <f>IF(O308="znížená",K308,0)</f>
        <v>0</v>
      </c>
      <c r="BG308" s="115">
        <f>IF(O308="zákl. prenesená",K308,0)</f>
        <v>0</v>
      </c>
      <c r="BH308" s="115">
        <f>IF(O308="zníž. prenesená",K308,0)</f>
        <v>0</v>
      </c>
      <c r="BI308" s="115">
        <f>IF(O308="nulová",K308,0)</f>
        <v>0</v>
      </c>
      <c r="BJ308" s="19" t="s">
        <v>96</v>
      </c>
      <c r="BK308" s="200">
        <f>ROUND(P308*H308,3)</f>
        <v>0</v>
      </c>
      <c r="BL308" s="19" t="s">
        <v>335</v>
      </c>
      <c r="BM308" s="199" t="s">
        <v>2853</v>
      </c>
    </row>
    <row r="309" spans="1:65" s="2" customFormat="1" ht="37.9" customHeight="1">
      <c r="A309" s="37"/>
      <c r="B309" s="153"/>
      <c r="C309" s="187" t="s">
        <v>839</v>
      </c>
      <c r="D309" s="187" t="s">
        <v>331</v>
      </c>
      <c r="E309" s="188" t="s">
        <v>2854</v>
      </c>
      <c r="F309" s="189" t="s">
        <v>2855</v>
      </c>
      <c r="G309" s="190" t="s">
        <v>342</v>
      </c>
      <c r="H309" s="191">
        <v>199</v>
      </c>
      <c r="I309" s="192"/>
      <c r="J309" s="192"/>
      <c r="K309" s="191">
        <f>ROUND(P309*H309,3)</f>
        <v>0</v>
      </c>
      <c r="L309" s="193"/>
      <c r="M309" s="38"/>
      <c r="N309" s="194" t="s">
        <v>1</v>
      </c>
      <c r="O309" s="195" t="s">
        <v>47</v>
      </c>
      <c r="P309" s="196">
        <f>I309+J309</f>
        <v>0</v>
      </c>
      <c r="Q309" s="196">
        <f>ROUND(I309*H309,3)</f>
        <v>0</v>
      </c>
      <c r="R309" s="196">
        <f>ROUND(J309*H309,3)</f>
        <v>0</v>
      </c>
      <c r="S309" s="66"/>
      <c r="T309" s="197">
        <f>S309*H309</f>
        <v>0</v>
      </c>
      <c r="U309" s="197">
        <v>9.8530000000000006E-2</v>
      </c>
      <c r="V309" s="197">
        <f>U309*H309</f>
        <v>19.607470000000003</v>
      </c>
      <c r="W309" s="197">
        <v>0</v>
      </c>
      <c r="X309" s="198">
        <f>W309*H309</f>
        <v>0</v>
      </c>
      <c r="Y309" s="37"/>
      <c r="Z309" s="37"/>
      <c r="AA309" s="37"/>
      <c r="AB309" s="37"/>
      <c r="AC309" s="37"/>
      <c r="AD309" s="37"/>
      <c r="AE309" s="37"/>
      <c r="AR309" s="199" t="s">
        <v>335</v>
      </c>
      <c r="AT309" s="199" t="s">
        <v>331</v>
      </c>
      <c r="AU309" s="199" t="s">
        <v>96</v>
      </c>
      <c r="AY309" s="19" t="s">
        <v>329</v>
      </c>
      <c r="BE309" s="115">
        <f>IF(O309="základná",K309,0)</f>
        <v>0</v>
      </c>
      <c r="BF309" s="115">
        <f>IF(O309="znížená",K309,0)</f>
        <v>0</v>
      </c>
      <c r="BG309" s="115">
        <f>IF(O309="zákl. prenesená",K309,0)</f>
        <v>0</v>
      </c>
      <c r="BH309" s="115">
        <f>IF(O309="zníž. prenesená",K309,0)</f>
        <v>0</v>
      </c>
      <c r="BI309" s="115">
        <f>IF(O309="nulová",K309,0)</f>
        <v>0</v>
      </c>
      <c r="BJ309" s="19" t="s">
        <v>96</v>
      </c>
      <c r="BK309" s="200">
        <f>ROUND(P309*H309,3)</f>
        <v>0</v>
      </c>
      <c r="BL309" s="19" t="s">
        <v>335</v>
      </c>
      <c r="BM309" s="199" t="s">
        <v>2856</v>
      </c>
    </row>
    <row r="310" spans="1:65" s="13" customFormat="1" ht="11.25">
      <c r="B310" s="201"/>
      <c r="D310" s="202" t="s">
        <v>348</v>
      </c>
      <c r="E310" s="203" t="s">
        <v>1</v>
      </c>
      <c r="F310" s="204" t="s">
        <v>2857</v>
      </c>
      <c r="H310" s="205">
        <v>35</v>
      </c>
      <c r="I310" s="206"/>
      <c r="J310" s="206"/>
      <c r="M310" s="201"/>
      <c r="N310" s="207"/>
      <c r="O310" s="208"/>
      <c r="P310" s="208"/>
      <c r="Q310" s="208"/>
      <c r="R310" s="208"/>
      <c r="S310" s="208"/>
      <c r="T310" s="208"/>
      <c r="U310" s="208"/>
      <c r="V310" s="208"/>
      <c r="W310" s="208"/>
      <c r="X310" s="209"/>
      <c r="AT310" s="203" t="s">
        <v>348</v>
      </c>
      <c r="AU310" s="203" t="s">
        <v>96</v>
      </c>
      <c r="AV310" s="13" t="s">
        <v>96</v>
      </c>
      <c r="AW310" s="13" t="s">
        <v>4</v>
      </c>
      <c r="AX310" s="13" t="s">
        <v>83</v>
      </c>
      <c r="AY310" s="203" t="s">
        <v>329</v>
      </c>
    </row>
    <row r="311" spans="1:65" s="13" customFormat="1" ht="11.25">
      <c r="B311" s="201"/>
      <c r="D311" s="202" t="s">
        <v>348</v>
      </c>
      <c r="E311" s="203" t="s">
        <v>1</v>
      </c>
      <c r="F311" s="204" t="s">
        <v>394</v>
      </c>
      <c r="H311" s="205">
        <v>12</v>
      </c>
      <c r="I311" s="206"/>
      <c r="J311" s="206"/>
      <c r="M311" s="201"/>
      <c r="N311" s="207"/>
      <c r="O311" s="208"/>
      <c r="P311" s="208"/>
      <c r="Q311" s="208"/>
      <c r="R311" s="208"/>
      <c r="S311" s="208"/>
      <c r="T311" s="208"/>
      <c r="U311" s="208"/>
      <c r="V311" s="208"/>
      <c r="W311" s="208"/>
      <c r="X311" s="209"/>
      <c r="AT311" s="203" t="s">
        <v>348</v>
      </c>
      <c r="AU311" s="203" t="s">
        <v>96</v>
      </c>
      <c r="AV311" s="13" t="s">
        <v>96</v>
      </c>
      <c r="AW311" s="13" t="s">
        <v>4</v>
      </c>
      <c r="AX311" s="13" t="s">
        <v>83</v>
      </c>
      <c r="AY311" s="203" t="s">
        <v>329</v>
      </c>
    </row>
    <row r="312" spans="1:65" s="13" customFormat="1" ht="11.25">
      <c r="B312" s="201"/>
      <c r="D312" s="202" t="s">
        <v>348</v>
      </c>
      <c r="E312" s="203" t="s">
        <v>1</v>
      </c>
      <c r="F312" s="204" t="s">
        <v>359</v>
      </c>
      <c r="H312" s="205">
        <v>7</v>
      </c>
      <c r="I312" s="206"/>
      <c r="J312" s="206"/>
      <c r="M312" s="201"/>
      <c r="N312" s="207"/>
      <c r="O312" s="208"/>
      <c r="P312" s="208"/>
      <c r="Q312" s="208"/>
      <c r="R312" s="208"/>
      <c r="S312" s="208"/>
      <c r="T312" s="208"/>
      <c r="U312" s="208"/>
      <c r="V312" s="208"/>
      <c r="W312" s="208"/>
      <c r="X312" s="209"/>
      <c r="AT312" s="203" t="s">
        <v>348</v>
      </c>
      <c r="AU312" s="203" t="s">
        <v>96</v>
      </c>
      <c r="AV312" s="13" t="s">
        <v>96</v>
      </c>
      <c r="AW312" s="13" t="s">
        <v>4</v>
      </c>
      <c r="AX312" s="13" t="s">
        <v>83</v>
      </c>
      <c r="AY312" s="203" t="s">
        <v>329</v>
      </c>
    </row>
    <row r="313" spans="1:65" s="13" customFormat="1" ht="11.25">
      <c r="B313" s="201"/>
      <c r="D313" s="202" t="s">
        <v>348</v>
      </c>
      <c r="E313" s="203" t="s">
        <v>1</v>
      </c>
      <c r="F313" s="204" t="s">
        <v>825</v>
      </c>
      <c r="H313" s="205">
        <v>65</v>
      </c>
      <c r="I313" s="206"/>
      <c r="J313" s="206"/>
      <c r="M313" s="201"/>
      <c r="N313" s="207"/>
      <c r="O313" s="208"/>
      <c r="P313" s="208"/>
      <c r="Q313" s="208"/>
      <c r="R313" s="208"/>
      <c r="S313" s="208"/>
      <c r="T313" s="208"/>
      <c r="U313" s="208"/>
      <c r="V313" s="208"/>
      <c r="W313" s="208"/>
      <c r="X313" s="209"/>
      <c r="AT313" s="203" t="s">
        <v>348</v>
      </c>
      <c r="AU313" s="203" t="s">
        <v>96</v>
      </c>
      <c r="AV313" s="13" t="s">
        <v>96</v>
      </c>
      <c r="AW313" s="13" t="s">
        <v>4</v>
      </c>
      <c r="AX313" s="13" t="s">
        <v>83</v>
      </c>
      <c r="AY313" s="203" t="s">
        <v>329</v>
      </c>
    </row>
    <row r="314" spans="1:65" s="13" customFormat="1" ht="11.25">
      <c r="B314" s="201"/>
      <c r="D314" s="202" t="s">
        <v>348</v>
      </c>
      <c r="E314" s="203" t="s">
        <v>1</v>
      </c>
      <c r="F314" s="204" t="s">
        <v>2858</v>
      </c>
      <c r="H314" s="205">
        <v>57</v>
      </c>
      <c r="I314" s="206"/>
      <c r="J314" s="206"/>
      <c r="M314" s="201"/>
      <c r="N314" s="207"/>
      <c r="O314" s="208"/>
      <c r="P314" s="208"/>
      <c r="Q314" s="208"/>
      <c r="R314" s="208"/>
      <c r="S314" s="208"/>
      <c r="T314" s="208"/>
      <c r="U314" s="208"/>
      <c r="V314" s="208"/>
      <c r="W314" s="208"/>
      <c r="X314" s="209"/>
      <c r="AT314" s="203" t="s">
        <v>348</v>
      </c>
      <c r="AU314" s="203" t="s">
        <v>96</v>
      </c>
      <c r="AV314" s="13" t="s">
        <v>96</v>
      </c>
      <c r="AW314" s="13" t="s">
        <v>4</v>
      </c>
      <c r="AX314" s="13" t="s">
        <v>83</v>
      </c>
      <c r="AY314" s="203" t="s">
        <v>329</v>
      </c>
    </row>
    <row r="315" spans="1:65" s="13" customFormat="1" ht="11.25">
      <c r="B315" s="201"/>
      <c r="D315" s="202" t="s">
        <v>348</v>
      </c>
      <c r="E315" s="203" t="s">
        <v>1</v>
      </c>
      <c r="F315" s="204" t="s">
        <v>2859</v>
      </c>
      <c r="H315" s="205">
        <v>23</v>
      </c>
      <c r="I315" s="206"/>
      <c r="J315" s="206"/>
      <c r="M315" s="201"/>
      <c r="N315" s="207"/>
      <c r="O315" s="208"/>
      <c r="P315" s="208"/>
      <c r="Q315" s="208"/>
      <c r="R315" s="208"/>
      <c r="S315" s="208"/>
      <c r="T315" s="208"/>
      <c r="U315" s="208"/>
      <c r="V315" s="208"/>
      <c r="W315" s="208"/>
      <c r="X315" s="209"/>
      <c r="AT315" s="203" t="s">
        <v>348</v>
      </c>
      <c r="AU315" s="203" t="s">
        <v>96</v>
      </c>
      <c r="AV315" s="13" t="s">
        <v>96</v>
      </c>
      <c r="AW315" s="13" t="s">
        <v>4</v>
      </c>
      <c r="AX315" s="13" t="s">
        <v>83</v>
      </c>
      <c r="AY315" s="203" t="s">
        <v>329</v>
      </c>
    </row>
    <row r="316" spans="1:65" s="15" customFormat="1" ht="11.25">
      <c r="B316" s="217"/>
      <c r="D316" s="202" t="s">
        <v>348</v>
      </c>
      <c r="E316" s="218" t="s">
        <v>1</v>
      </c>
      <c r="F316" s="219" t="s">
        <v>380</v>
      </c>
      <c r="H316" s="220">
        <v>199</v>
      </c>
      <c r="I316" s="221"/>
      <c r="J316" s="221"/>
      <c r="M316" s="217"/>
      <c r="N316" s="222"/>
      <c r="O316" s="223"/>
      <c r="P316" s="223"/>
      <c r="Q316" s="223"/>
      <c r="R316" s="223"/>
      <c r="S316" s="223"/>
      <c r="T316" s="223"/>
      <c r="U316" s="223"/>
      <c r="V316" s="223"/>
      <c r="W316" s="223"/>
      <c r="X316" s="224"/>
      <c r="AT316" s="218" t="s">
        <v>348</v>
      </c>
      <c r="AU316" s="218" t="s">
        <v>96</v>
      </c>
      <c r="AV316" s="15" t="s">
        <v>335</v>
      </c>
      <c r="AW316" s="15" t="s">
        <v>4</v>
      </c>
      <c r="AX316" s="15" t="s">
        <v>90</v>
      </c>
      <c r="AY316" s="218" t="s">
        <v>329</v>
      </c>
    </row>
    <row r="317" spans="1:65" s="2" customFormat="1" ht="24.2" customHeight="1">
      <c r="A317" s="37"/>
      <c r="B317" s="153"/>
      <c r="C317" s="233" t="s">
        <v>846</v>
      </c>
      <c r="D317" s="233" t="s">
        <v>483</v>
      </c>
      <c r="E317" s="234" t="s">
        <v>2860</v>
      </c>
      <c r="F317" s="235" t="s">
        <v>2861</v>
      </c>
      <c r="G317" s="236" t="s">
        <v>646</v>
      </c>
      <c r="H317" s="237">
        <v>200.99</v>
      </c>
      <c r="I317" s="238"/>
      <c r="J317" s="239"/>
      <c r="K317" s="237">
        <f>ROUND(P317*H317,3)</f>
        <v>0</v>
      </c>
      <c r="L317" s="239"/>
      <c r="M317" s="240"/>
      <c r="N317" s="241" t="s">
        <v>1</v>
      </c>
      <c r="O317" s="195" t="s">
        <v>47</v>
      </c>
      <c r="P317" s="196">
        <f>I317+J317</f>
        <v>0</v>
      </c>
      <c r="Q317" s="196">
        <f>ROUND(I317*H317,3)</f>
        <v>0</v>
      </c>
      <c r="R317" s="196">
        <f>ROUND(J317*H317,3)</f>
        <v>0</v>
      </c>
      <c r="S317" s="66"/>
      <c r="T317" s="197">
        <f>S317*H317</f>
        <v>0</v>
      </c>
      <c r="U317" s="197">
        <v>2.1999999999999999E-2</v>
      </c>
      <c r="V317" s="197">
        <f>U317*H317</f>
        <v>4.42178</v>
      </c>
      <c r="W317" s="197">
        <v>0</v>
      </c>
      <c r="X317" s="198">
        <f>W317*H317</f>
        <v>0</v>
      </c>
      <c r="Y317" s="37"/>
      <c r="Z317" s="37"/>
      <c r="AA317" s="37"/>
      <c r="AB317" s="37"/>
      <c r="AC317" s="37"/>
      <c r="AD317" s="37"/>
      <c r="AE317" s="37"/>
      <c r="AR317" s="199" t="s">
        <v>364</v>
      </c>
      <c r="AT317" s="199" t="s">
        <v>483</v>
      </c>
      <c r="AU317" s="199" t="s">
        <v>96</v>
      </c>
      <c r="AY317" s="19" t="s">
        <v>329</v>
      </c>
      <c r="BE317" s="115">
        <f>IF(O317="základná",K317,0)</f>
        <v>0</v>
      </c>
      <c r="BF317" s="115">
        <f>IF(O317="znížená",K317,0)</f>
        <v>0</v>
      </c>
      <c r="BG317" s="115">
        <f>IF(O317="zákl. prenesená",K317,0)</f>
        <v>0</v>
      </c>
      <c r="BH317" s="115">
        <f>IF(O317="zníž. prenesená",K317,0)</f>
        <v>0</v>
      </c>
      <c r="BI317" s="115">
        <f>IF(O317="nulová",K317,0)</f>
        <v>0</v>
      </c>
      <c r="BJ317" s="19" t="s">
        <v>96</v>
      </c>
      <c r="BK317" s="200">
        <f>ROUND(P317*H317,3)</f>
        <v>0</v>
      </c>
      <c r="BL317" s="19" t="s">
        <v>335</v>
      </c>
      <c r="BM317" s="199" t="s">
        <v>2862</v>
      </c>
    </row>
    <row r="318" spans="1:65" s="13" customFormat="1" ht="11.25">
      <c r="B318" s="201"/>
      <c r="D318" s="202" t="s">
        <v>348</v>
      </c>
      <c r="F318" s="204" t="s">
        <v>2863</v>
      </c>
      <c r="H318" s="205">
        <v>200.99</v>
      </c>
      <c r="I318" s="206"/>
      <c r="J318" s="206"/>
      <c r="M318" s="201"/>
      <c r="N318" s="207"/>
      <c r="O318" s="208"/>
      <c r="P318" s="208"/>
      <c r="Q318" s="208"/>
      <c r="R318" s="208"/>
      <c r="S318" s="208"/>
      <c r="T318" s="208"/>
      <c r="U318" s="208"/>
      <c r="V318" s="208"/>
      <c r="W318" s="208"/>
      <c r="X318" s="209"/>
      <c r="AT318" s="203" t="s">
        <v>348</v>
      </c>
      <c r="AU318" s="203" t="s">
        <v>96</v>
      </c>
      <c r="AV318" s="13" t="s">
        <v>96</v>
      </c>
      <c r="AW318" s="13" t="s">
        <v>3</v>
      </c>
      <c r="AX318" s="13" t="s">
        <v>90</v>
      </c>
      <c r="AY318" s="203" t="s">
        <v>329</v>
      </c>
    </row>
    <row r="319" spans="1:65" s="2" customFormat="1" ht="24.2" customHeight="1">
      <c r="A319" s="37"/>
      <c r="B319" s="153"/>
      <c r="C319" s="187" t="s">
        <v>851</v>
      </c>
      <c r="D319" s="187" t="s">
        <v>331</v>
      </c>
      <c r="E319" s="188" t="s">
        <v>2864</v>
      </c>
      <c r="F319" s="189" t="s">
        <v>2865</v>
      </c>
      <c r="G319" s="190" t="s">
        <v>342</v>
      </c>
      <c r="H319" s="191">
        <v>36</v>
      </c>
      <c r="I319" s="192"/>
      <c r="J319" s="192"/>
      <c r="K319" s="191">
        <f>ROUND(P319*H319,3)</f>
        <v>0</v>
      </c>
      <c r="L319" s="193"/>
      <c r="M319" s="38"/>
      <c r="N319" s="194" t="s">
        <v>1</v>
      </c>
      <c r="O319" s="195" t="s">
        <v>47</v>
      </c>
      <c r="P319" s="196">
        <f>I319+J319</f>
        <v>0</v>
      </c>
      <c r="Q319" s="196">
        <f>ROUND(I319*H319,3)</f>
        <v>0</v>
      </c>
      <c r="R319" s="196">
        <f>ROUND(J319*H319,3)</f>
        <v>0</v>
      </c>
      <c r="S319" s="66"/>
      <c r="T319" s="197">
        <f>S319*H319</f>
        <v>0</v>
      </c>
      <c r="U319" s="197">
        <v>0</v>
      </c>
      <c r="V319" s="197">
        <f>U319*H319</f>
        <v>0</v>
      </c>
      <c r="W319" s="197">
        <v>0</v>
      </c>
      <c r="X319" s="198">
        <f>W319*H319</f>
        <v>0</v>
      </c>
      <c r="Y319" s="37"/>
      <c r="Z319" s="37"/>
      <c r="AA319" s="37"/>
      <c r="AB319" s="37"/>
      <c r="AC319" s="37"/>
      <c r="AD319" s="37"/>
      <c r="AE319" s="37"/>
      <c r="AR319" s="199" t="s">
        <v>335</v>
      </c>
      <c r="AT319" s="199" t="s">
        <v>331</v>
      </c>
      <c r="AU319" s="199" t="s">
        <v>96</v>
      </c>
      <c r="AY319" s="19" t="s">
        <v>329</v>
      </c>
      <c r="BE319" s="115">
        <f>IF(O319="základná",K319,0)</f>
        <v>0</v>
      </c>
      <c r="BF319" s="115">
        <f>IF(O319="znížená",K319,0)</f>
        <v>0</v>
      </c>
      <c r="BG319" s="115">
        <f>IF(O319="zákl. prenesená",K319,0)</f>
        <v>0</v>
      </c>
      <c r="BH319" s="115">
        <f>IF(O319="zníž. prenesená",K319,0)</f>
        <v>0</v>
      </c>
      <c r="BI319" s="115">
        <f>IF(O319="nulová",K319,0)</f>
        <v>0</v>
      </c>
      <c r="BJ319" s="19" t="s">
        <v>96</v>
      </c>
      <c r="BK319" s="200">
        <f>ROUND(P319*H319,3)</f>
        <v>0</v>
      </c>
      <c r="BL319" s="19" t="s">
        <v>335</v>
      </c>
      <c r="BM319" s="199" t="s">
        <v>2866</v>
      </c>
    </row>
    <row r="320" spans="1:65" s="13" customFormat="1" ht="11.25">
      <c r="B320" s="201"/>
      <c r="D320" s="202" t="s">
        <v>348</v>
      </c>
      <c r="E320" s="203" t="s">
        <v>1</v>
      </c>
      <c r="F320" s="204" t="s">
        <v>633</v>
      </c>
      <c r="H320" s="205">
        <v>36</v>
      </c>
      <c r="I320" s="206"/>
      <c r="J320" s="206"/>
      <c r="M320" s="201"/>
      <c r="N320" s="207"/>
      <c r="O320" s="208"/>
      <c r="P320" s="208"/>
      <c r="Q320" s="208"/>
      <c r="R320" s="208"/>
      <c r="S320" s="208"/>
      <c r="T320" s="208"/>
      <c r="U320" s="208"/>
      <c r="V320" s="208"/>
      <c r="W320" s="208"/>
      <c r="X320" s="209"/>
      <c r="AT320" s="203" t="s">
        <v>348</v>
      </c>
      <c r="AU320" s="203" t="s">
        <v>96</v>
      </c>
      <c r="AV320" s="13" t="s">
        <v>96</v>
      </c>
      <c r="AW320" s="13" t="s">
        <v>4</v>
      </c>
      <c r="AX320" s="13" t="s">
        <v>90</v>
      </c>
      <c r="AY320" s="203" t="s">
        <v>329</v>
      </c>
    </row>
    <row r="321" spans="1:65" s="2" customFormat="1" ht="24.2" customHeight="1">
      <c r="A321" s="37"/>
      <c r="B321" s="153"/>
      <c r="C321" s="187" t="s">
        <v>869</v>
      </c>
      <c r="D321" s="187" t="s">
        <v>331</v>
      </c>
      <c r="E321" s="188" t="s">
        <v>2867</v>
      </c>
      <c r="F321" s="189" t="s">
        <v>2868</v>
      </c>
      <c r="G321" s="190" t="s">
        <v>646</v>
      </c>
      <c r="H321" s="191">
        <v>1</v>
      </c>
      <c r="I321" s="192"/>
      <c r="J321" s="192"/>
      <c r="K321" s="191">
        <f>ROUND(P321*H321,3)</f>
        <v>0</v>
      </c>
      <c r="L321" s="193"/>
      <c r="M321" s="38"/>
      <c r="N321" s="194" t="s">
        <v>1</v>
      </c>
      <c r="O321" s="195" t="s">
        <v>47</v>
      </c>
      <c r="P321" s="196">
        <f>I321+J321</f>
        <v>0</v>
      </c>
      <c r="Q321" s="196">
        <f>ROUND(I321*H321,3)</f>
        <v>0</v>
      </c>
      <c r="R321" s="196">
        <f>ROUND(J321*H321,3)</f>
        <v>0</v>
      </c>
      <c r="S321" s="66"/>
      <c r="T321" s="197">
        <f>S321*H321</f>
        <v>0</v>
      </c>
      <c r="U321" s="197">
        <v>0</v>
      </c>
      <c r="V321" s="197">
        <f>U321*H321</f>
        <v>0</v>
      </c>
      <c r="W321" s="197">
        <v>4.0000000000000001E-3</v>
      </c>
      <c r="X321" s="198">
        <f>W321*H321</f>
        <v>4.0000000000000001E-3</v>
      </c>
      <c r="Y321" s="37"/>
      <c r="Z321" s="37"/>
      <c r="AA321" s="37"/>
      <c r="AB321" s="37"/>
      <c r="AC321" s="37"/>
      <c r="AD321" s="37"/>
      <c r="AE321" s="37"/>
      <c r="AR321" s="199" t="s">
        <v>335</v>
      </c>
      <c r="AT321" s="199" t="s">
        <v>331</v>
      </c>
      <c r="AU321" s="199" t="s">
        <v>96</v>
      </c>
      <c r="AY321" s="19" t="s">
        <v>329</v>
      </c>
      <c r="BE321" s="115">
        <f>IF(O321="základná",K321,0)</f>
        <v>0</v>
      </c>
      <c r="BF321" s="115">
        <f>IF(O321="znížená",K321,0)</f>
        <v>0</v>
      </c>
      <c r="BG321" s="115">
        <f>IF(O321="zákl. prenesená",K321,0)</f>
        <v>0</v>
      </c>
      <c r="BH321" s="115">
        <f>IF(O321="zníž. prenesená",K321,0)</f>
        <v>0</v>
      </c>
      <c r="BI321" s="115">
        <f>IF(O321="nulová",K321,0)</f>
        <v>0</v>
      </c>
      <c r="BJ321" s="19" t="s">
        <v>96</v>
      </c>
      <c r="BK321" s="200">
        <f>ROUND(P321*H321,3)</f>
        <v>0</v>
      </c>
      <c r="BL321" s="19" t="s">
        <v>335</v>
      </c>
      <c r="BM321" s="199" t="s">
        <v>2869</v>
      </c>
    </row>
    <row r="322" spans="1:65" s="2" customFormat="1" ht="21.75" customHeight="1">
      <c r="A322" s="37"/>
      <c r="B322" s="153"/>
      <c r="C322" s="187" t="s">
        <v>887</v>
      </c>
      <c r="D322" s="187" t="s">
        <v>331</v>
      </c>
      <c r="E322" s="188" t="s">
        <v>2870</v>
      </c>
      <c r="F322" s="189" t="s">
        <v>2871</v>
      </c>
      <c r="G322" s="190" t="s">
        <v>486</v>
      </c>
      <c r="H322" s="191">
        <v>35.857999999999997</v>
      </c>
      <c r="I322" s="192"/>
      <c r="J322" s="192"/>
      <c r="K322" s="191">
        <f>ROUND(P322*H322,3)</f>
        <v>0</v>
      </c>
      <c r="L322" s="193"/>
      <c r="M322" s="38"/>
      <c r="N322" s="194" t="s">
        <v>1</v>
      </c>
      <c r="O322" s="195" t="s">
        <v>47</v>
      </c>
      <c r="P322" s="196">
        <f>I322+J322</f>
        <v>0</v>
      </c>
      <c r="Q322" s="196">
        <f>ROUND(I322*H322,3)</f>
        <v>0</v>
      </c>
      <c r="R322" s="196">
        <f>ROUND(J322*H322,3)</f>
        <v>0</v>
      </c>
      <c r="S322" s="66"/>
      <c r="T322" s="197">
        <f>S322*H322</f>
        <v>0</v>
      </c>
      <c r="U322" s="197">
        <v>0</v>
      </c>
      <c r="V322" s="197">
        <f>U322*H322</f>
        <v>0</v>
      </c>
      <c r="W322" s="197">
        <v>0</v>
      </c>
      <c r="X322" s="198">
        <f>W322*H322</f>
        <v>0</v>
      </c>
      <c r="Y322" s="37"/>
      <c r="Z322" s="37"/>
      <c r="AA322" s="37"/>
      <c r="AB322" s="37"/>
      <c r="AC322" s="37"/>
      <c r="AD322" s="37"/>
      <c r="AE322" s="37"/>
      <c r="AR322" s="199" t="s">
        <v>335</v>
      </c>
      <c r="AT322" s="199" t="s">
        <v>331</v>
      </c>
      <c r="AU322" s="199" t="s">
        <v>96</v>
      </c>
      <c r="AY322" s="19" t="s">
        <v>329</v>
      </c>
      <c r="BE322" s="115">
        <f>IF(O322="základná",K322,0)</f>
        <v>0</v>
      </c>
      <c r="BF322" s="115">
        <f>IF(O322="znížená",K322,0)</f>
        <v>0</v>
      </c>
      <c r="BG322" s="115">
        <f>IF(O322="zákl. prenesená",K322,0)</f>
        <v>0</v>
      </c>
      <c r="BH322" s="115">
        <f>IF(O322="zníž. prenesená",K322,0)</f>
        <v>0</v>
      </c>
      <c r="BI322" s="115">
        <f>IF(O322="nulová",K322,0)</f>
        <v>0</v>
      </c>
      <c r="BJ322" s="19" t="s">
        <v>96</v>
      </c>
      <c r="BK322" s="200">
        <f>ROUND(P322*H322,3)</f>
        <v>0</v>
      </c>
      <c r="BL322" s="19" t="s">
        <v>335</v>
      </c>
      <c r="BM322" s="199" t="s">
        <v>2872</v>
      </c>
    </row>
    <row r="323" spans="1:65" s="2" customFormat="1" ht="24.2" customHeight="1">
      <c r="A323" s="37"/>
      <c r="B323" s="153"/>
      <c r="C323" s="187" t="s">
        <v>891</v>
      </c>
      <c r="D323" s="187" t="s">
        <v>331</v>
      </c>
      <c r="E323" s="188" t="s">
        <v>2873</v>
      </c>
      <c r="F323" s="189" t="s">
        <v>2874</v>
      </c>
      <c r="G323" s="190" t="s">
        <v>486</v>
      </c>
      <c r="H323" s="191">
        <v>358.54</v>
      </c>
      <c r="I323" s="192"/>
      <c r="J323" s="192"/>
      <c r="K323" s="191">
        <f>ROUND(P323*H323,3)</f>
        <v>0</v>
      </c>
      <c r="L323" s="193"/>
      <c r="M323" s="38"/>
      <c r="N323" s="194" t="s">
        <v>1</v>
      </c>
      <c r="O323" s="195" t="s">
        <v>47</v>
      </c>
      <c r="P323" s="196">
        <f>I323+J323</f>
        <v>0</v>
      </c>
      <c r="Q323" s="196">
        <f>ROUND(I323*H323,3)</f>
        <v>0</v>
      </c>
      <c r="R323" s="196">
        <f>ROUND(J323*H323,3)</f>
        <v>0</v>
      </c>
      <c r="S323" s="66"/>
      <c r="T323" s="197">
        <f>S323*H323</f>
        <v>0</v>
      </c>
      <c r="U323" s="197">
        <v>0</v>
      </c>
      <c r="V323" s="197">
        <f>U323*H323</f>
        <v>0</v>
      </c>
      <c r="W323" s="197">
        <v>0</v>
      </c>
      <c r="X323" s="198">
        <f>W323*H323</f>
        <v>0</v>
      </c>
      <c r="Y323" s="37"/>
      <c r="Z323" s="37"/>
      <c r="AA323" s="37"/>
      <c r="AB323" s="37"/>
      <c r="AC323" s="37"/>
      <c r="AD323" s="37"/>
      <c r="AE323" s="37"/>
      <c r="AR323" s="199" t="s">
        <v>335</v>
      </c>
      <c r="AT323" s="199" t="s">
        <v>331</v>
      </c>
      <c r="AU323" s="199" t="s">
        <v>96</v>
      </c>
      <c r="AY323" s="19" t="s">
        <v>329</v>
      </c>
      <c r="BE323" s="115">
        <f>IF(O323="základná",K323,0)</f>
        <v>0</v>
      </c>
      <c r="BF323" s="115">
        <f>IF(O323="znížená",K323,0)</f>
        <v>0</v>
      </c>
      <c r="BG323" s="115">
        <f>IF(O323="zákl. prenesená",K323,0)</f>
        <v>0</v>
      </c>
      <c r="BH323" s="115">
        <f>IF(O323="zníž. prenesená",K323,0)</f>
        <v>0</v>
      </c>
      <c r="BI323" s="115">
        <f>IF(O323="nulová",K323,0)</f>
        <v>0</v>
      </c>
      <c r="BJ323" s="19" t="s">
        <v>96</v>
      </c>
      <c r="BK323" s="200">
        <f>ROUND(P323*H323,3)</f>
        <v>0</v>
      </c>
      <c r="BL323" s="19" t="s">
        <v>335</v>
      </c>
      <c r="BM323" s="199" t="s">
        <v>2875</v>
      </c>
    </row>
    <row r="324" spans="1:65" s="13" customFormat="1" ht="11.25">
      <c r="B324" s="201"/>
      <c r="D324" s="202" t="s">
        <v>348</v>
      </c>
      <c r="E324" s="203" t="s">
        <v>1</v>
      </c>
      <c r="F324" s="204" t="s">
        <v>2876</v>
      </c>
      <c r="H324" s="205">
        <v>358.54</v>
      </c>
      <c r="I324" s="206"/>
      <c r="J324" s="206"/>
      <c r="M324" s="201"/>
      <c r="N324" s="207"/>
      <c r="O324" s="208"/>
      <c r="P324" s="208"/>
      <c r="Q324" s="208"/>
      <c r="R324" s="208"/>
      <c r="S324" s="208"/>
      <c r="T324" s="208"/>
      <c r="U324" s="208"/>
      <c r="V324" s="208"/>
      <c r="W324" s="208"/>
      <c r="X324" s="209"/>
      <c r="AT324" s="203" t="s">
        <v>348</v>
      </c>
      <c r="AU324" s="203" t="s">
        <v>96</v>
      </c>
      <c r="AV324" s="13" t="s">
        <v>96</v>
      </c>
      <c r="AW324" s="13" t="s">
        <v>4</v>
      </c>
      <c r="AX324" s="13" t="s">
        <v>90</v>
      </c>
      <c r="AY324" s="203" t="s">
        <v>329</v>
      </c>
    </row>
    <row r="325" spans="1:65" s="2" customFormat="1" ht="24.2" customHeight="1">
      <c r="A325" s="37"/>
      <c r="B325" s="153"/>
      <c r="C325" s="187" t="s">
        <v>901</v>
      </c>
      <c r="D325" s="187" t="s">
        <v>331</v>
      </c>
      <c r="E325" s="188" t="s">
        <v>2877</v>
      </c>
      <c r="F325" s="189" t="s">
        <v>2878</v>
      </c>
      <c r="G325" s="190" t="s">
        <v>486</v>
      </c>
      <c r="H325" s="191">
        <v>35.857999999999997</v>
      </c>
      <c r="I325" s="192"/>
      <c r="J325" s="192"/>
      <c r="K325" s="191">
        <f>ROUND(P325*H325,3)</f>
        <v>0</v>
      </c>
      <c r="L325" s="193"/>
      <c r="M325" s="38"/>
      <c r="N325" s="194" t="s">
        <v>1</v>
      </c>
      <c r="O325" s="195" t="s">
        <v>47</v>
      </c>
      <c r="P325" s="196">
        <f>I325+J325</f>
        <v>0</v>
      </c>
      <c r="Q325" s="196">
        <f>ROUND(I325*H325,3)</f>
        <v>0</v>
      </c>
      <c r="R325" s="196">
        <f>ROUND(J325*H325,3)</f>
        <v>0</v>
      </c>
      <c r="S325" s="66"/>
      <c r="T325" s="197">
        <f>S325*H325</f>
        <v>0</v>
      </c>
      <c r="U325" s="197">
        <v>0</v>
      </c>
      <c r="V325" s="197">
        <f>U325*H325</f>
        <v>0</v>
      </c>
      <c r="W325" s="197">
        <v>0</v>
      </c>
      <c r="X325" s="198">
        <f>W325*H325</f>
        <v>0</v>
      </c>
      <c r="Y325" s="37"/>
      <c r="Z325" s="37"/>
      <c r="AA325" s="37"/>
      <c r="AB325" s="37"/>
      <c r="AC325" s="37"/>
      <c r="AD325" s="37"/>
      <c r="AE325" s="37"/>
      <c r="AR325" s="199" t="s">
        <v>335</v>
      </c>
      <c r="AT325" s="199" t="s">
        <v>331</v>
      </c>
      <c r="AU325" s="199" t="s">
        <v>96</v>
      </c>
      <c r="AY325" s="19" t="s">
        <v>329</v>
      </c>
      <c r="BE325" s="115">
        <f>IF(O325="základná",K325,0)</f>
        <v>0</v>
      </c>
      <c r="BF325" s="115">
        <f>IF(O325="znížená",K325,0)</f>
        <v>0</v>
      </c>
      <c r="BG325" s="115">
        <f>IF(O325="zákl. prenesená",K325,0)</f>
        <v>0</v>
      </c>
      <c r="BH325" s="115">
        <f>IF(O325="zníž. prenesená",K325,0)</f>
        <v>0</v>
      </c>
      <c r="BI325" s="115">
        <f>IF(O325="nulová",K325,0)</f>
        <v>0</v>
      </c>
      <c r="BJ325" s="19" t="s">
        <v>96</v>
      </c>
      <c r="BK325" s="200">
        <f>ROUND(P325*H325,3)</f>
        <v>0</v>
      </c>
      <c r="BL325" s="19" t="s">
        <v>335</v>
      </c>
      <c r="BM325" s="199" t="s">
        <v>2879</v>
      </c>
    </row>
    <row r="326" spans="1:65" s="12" customFormat="1" ht="22.9" customHeight="1">
      <c r="B326" s="173"/>
      <c r="D326" s="174" t="s">
        <v>82</v>
      </c>
      <c r="E326" s="185" t="s">
        <v>1016</v>
      </c>
      <c r="F326" s="185" t="s">
        <v>1017</v>
      </c>
      <c r="I326" s="176"/>
      <c r="J326" s="176"/>
      <c r="K326" s="186">
        <f>BK326</f>
        <v>0</v>
      </c>
      <c r="M326" s="173"/>
      <c r="N326" s="178"/>
      <c r="O326" s="179"/>
      <c r="P326" s="179"/>
      <c r="Q326" s="180">
        <f>SUM(Q327:Q328)</f>
        <v>0</v>
      </c>
      <c r="R326" s="180">
        <f>SUM(R327:R328)</f>
        <v>0</v>
      </c>
      <c r="S326" s="179"/>
      <c r="T326" s="181">
        <f>SUM(T327:T328)</f>
        <v>0</v>
      </c>
      <c r="U326" s="179"/>
      <c r="V326" s="181">
        <f>SUM(V327:V328)</f>
        <v>0</v>
      </c>
      <c r="W326" s="179"/>
      <c r="X326" s="182">
        <f>SUM(X327:X328)</f>
        <v>0</v>
      </c>
      <c r="AR326" s="174" t="s">
        <v>90</v>
      </c>
      <c r="AT326" s="183" t="s">
        <v>82</v>
      </c>
      <c r="AU326" s="183" t="s">
        <v>90</v>
      </c>
      <c r="AY326" s="174" t="s">
        <v>329</v>
      </c>
      <c r="BK326" s="184">
        <f>SUM(BK327:BK328)</f>
        <v>0</v>
      </c>
    </row>
    <row r="327" spans="1:65" s="2" customFormat="1" ht="33" customHeight="1">
      <c r="A327" s="37"/>
      <c r="B327" s="153"/>
      <c r="C327" s="187" t="s">
        <v>906</v>
      </c>
      <c r="D327" s="187" t="s">
        <v>331</v>
      </c>
      <c r="E327" s="188" t="s">
        <v>2880</v>
      </c>
      <c r="F327" s="189" t="s">
        <v>2881</v>
      </c>
      <c r="G327" s="190" t="s">
        <v>486</v>
      </c>
      <c r="H327" s="191">
        <v>298.166</v>
      </c>
      <c r="I327" s="192"/>
      <c r="J327" s="192"/>
      <c r="K327" s="191">
        <f>ROUND(P327*H327,3)</f>
        <v>0</v>
      </c>
      <c r="L327" s="193"/>
      <c r="M327" s="38"/>
      <c r="N327" s="194" t="s">
        <v>1</v>
      </c>
      <c r="O327" s="195" t="s">
        <v>47</v>
      </c>
      <c r="P327" s="196">
        <f>I327+J327</f>
        <v>0</v>
      </c>
      <c r="Q327" s="196">
        <f>ROUND(I327*H327,3)</f>
        <v>0</v>
      </c>
      <c r="R327" s="196">
        <f>ROUND(J327*H327,3)</f>
        <v>0</v>
      </c>
      <c r="S327" s="66"/>
      <c r="T327" s="197">
        <f>S327*H327</f>
        <v>0</v>
      </c>
      <c r="U327" s="197">
        <v>0</v>
      </c>
      <c r="V327" s="197">
        <f>U327*H327</f>
        <v>0</v>
      </c>
      <c r="W327" s="197">
        <v>0</v>
      </c>
      <c r="X327" s="198">
        <f>W327*H327</f>
        <v>0</v>
      </c>
      <c r="Y327" s="37"/>
      <c r="Z327" s="37"/>
      <c r="AA327" s="37"/>
      <c r="AB327" s="37"/>
      <c r="AC327" s="37"/>
      <c r="AD327" s="37"/>
      <c r="AE327" s="37"/>
      <c r="AR327" s="199" t="s">
        <v>335</v>
      </c>
      <c r="AT327" s="199" t="s">
        <v>331</v>
      </c>
      <c r="AU327" s="199" t="s">
        <v>96</v>
      </c>
      <c r="AY327" s="19" t="s">
        <v>329</v>
      </c>
      <c r="BE327" s="115">
        <f>IF(O327="základná",K327,0)</f>
        <v>0</v>
      </c>
      <c r="BF327" s="115">
        <f>IF(O327="znížená",K327,0)</f>
        <v>0</v>
      </c>
      <c r="BG327" s="115">
        <f>IF(O327="zákl. prenesená",K327,0)</f>
        <v>0</v>
      </c>
      <c r="BH327" s="115">
        <f>IF(O327="zníž. prenesená",K327,0)</f>
        <v>0</v>
      </c>
      <c r="BI327" s="115">
        <f>IF(O327="nulová",K327,0)</f>
        <v>0</v>
      </c>
      <c r="BJ327" s="19" t="s">
        <v>96</v>
      </c>
      <c r="BK327" s="200">
        <f>ROUND(P327*H327,3)</f>
        <v>0</v>
      </c>
      <c r="BL327" s="19" t="s">
        <v>335</v>
      </c>
      <c r="BM327" s="199" t="s">
        <v>2882</v>
      </c>
    </row>
    <row r="328" spans="1:65" s="2" customFormat="1" ht="33" customHeight="1">
      <c r="A328" s="37"/>
      <c r="B328" s="153"/>
      <c r="C328" s="187" t="s">
        <v>913</v>
      </c>
      <c r="D328" s="187" t="s">
        <v>331</v>
      </c>
      <c r="E328" s="188" t="s">
        <v>2883</v>
      </c>
      <c r="F328" s="189" t="s">
        <v>2884</v>
      </c>
      <c r="G328" s="190" t="s">
        <v>486</v>
      </c>
      <c r="H328" s="191">
        <v>2813.8</v>
      </c>
      <c r="I328" s="192"/>
      <c r="J328" s="192"/>
      <c r="K328" s="191">
        <f>ROUND(P328*H328,3)</f>
        <v>0</v>
      </c>
      <c r="L328" s="193"/>
      <c r="M328" s="38"/>
      <c r="N328" s="194" t="s">
        <v>1</v>
      </c>
      <c r="O328" s="195" t="s">
        <v>47</v>
      </c>
      <c r="P328" s="196">
        <f>I328+J328</f>
        <v>0</v>
      </c>
      <c r="Q328" s="196">
        <f>ROUND(I328*H328,3)</f>
        <v>0</v>
      </c>
      <c r="R328" s="196">
        <f>ROUND(J328*H328,3)</f>
        <v>0</v>
      </c>
      <c r="S328" s="66"/>
      <c r="T328" s="197">
        <f>S328*H328</f>
        <v>0</v>
      </c>
      <c r="U328" s="197">
        <v>0</v>
      </c>
      <c r="V328" s="197">
        <f>U328*H328</f>
        <v>0</v>
      </c>
      <c r="W328" s="197">
        <v>0</v>
      </c>
      <c r="X328" s="198">
        <f>W328*H328</f>
        <v>0</v>
      </c>
      <c r="Y328" s="37"/>
      <c r="Z328" s="37"/>
      <c r="AA328" s="37"/>
      <c r="AB328" s="37"/>
      <c r="AC328" s="37"/>
      <c r="AD328" s="37"/>
      <c r="AE328" s="37"/>
      <c r="AR328" s="199" t="s">
        <v>335</v>
      </c>
      <c r="AT328" s="199" t="s">
        <v>331</v>
      </c>
      <c r="AU328" s="199" t="s">
        <v>96</v>
      </c>
      <c r="AY328" s="19" t="s">
        <v>329</v>
      </c>
      <c r="BE328" s="115">
        <f>IF(O328="základná",K328,0)</f>
        <v>0</v>
      </c>
      <c r="BF328" s="115">
        <f>IF(O328="znížená",K328,0)</f>
        <v>0</v>
      </c>
      <c r="BG328" s="115">
        <f>IF(O328="zákl. prenesená",K328,0)</f>
        <v>0</v>
      </c>
      <c r="BH328" s="115">
        <f>IF(O328="zníž. prenesená",K328,0)</f>
        <v>0</v>
      </c>
      <c r="BI328" s="115">
        <f>IF(O328="nulová",K328,0)</f>
        <v>0</v>
      </c>
      <c r="BJ328" s="19" t="s">
        <v>96</v>
      </c>
      <c r="BK328" s="200">
        <f>ROUND(P328*H328,3)</f>
        <v>0</v>
      </c>
      <c r="BL328" s="19" t="s">
        <v>335</v>
      </c>
      <c r="BM328" s="199" t="s">
        <v>2885</v>
      </c>
    </row>
    <row r="329" spans="1:65" s="12" customFormat="1" ht="25.9" customHeight="1">
      <c r="B329" s="173"/>
      <c r="D329" s="174" t="s">
        <v>82</v>
      </c>
      <c r="E329" s="175" t="s">
        <v>1022</v>
      </c>
      <c r="F329" s="175" t="s">
        <v>1023</v>
      </c>
      <c r="I329" s="176"/>
      <c r="J329" s="176"/>
      <c r="K329" s="177">
        <f>BK329</f>
        <v>0</v>
      </c>
      <c r="M329" s="173"/>
      <c r="N329" s="178"/>
      <c r="O329" s="179"/>
      <c r="P329" s="179"/>
      <c r="Q329" s="180">
        <f>Q330+Q336+Q344+Q359</f>
        <v>0</v>
      </c>
      <c r="R329" s="180">
        <f>R330+R336+R344+R359</f>
        <v>0</v>
      </c>
      <c r="S329" s="179"/>
      <c r="T329" s="181">
        <f>T330+T336+T344+T359</f>
        <v>0</v>
      </c>
      <c r="U329" s="179"/>
      <c r="V329" s="181">
        <f>V330+V336+V344+V359</f>
        <v>1.4910566799999998</v>
      </c>
      <c r="W329" s="179"/>
      <c r="X329" s="182">
        <f>X330+X336+X344+X359</f>
        <v>0</v>
      </c>
      <c r="AR329" s="174" t="s">
        <v>96</v>
      </c>
      <c r="AT329" s="183" t="s">
        <v>82</v>
      </c>
      <c r="AU329" s="183" t="s">
        <v>83</v>
      </c>
      <c r="AY329" s="174" t="s">
        <v>329</v>
      </c>
      <c r="BK329" s="184">
        <f>BK330+BK336+BK344+BK359</f>
        <v>0</v>
      </c>
    </row>
    <row r="330" spans="1:65" s="12" customFormat="1" ht="22.9" customHeight="1">
      <c r="B330" s="173"/>
      <c r="D330" s="174" t="s">
        <v>82</v>
      </c>
      <c r="E330" s="185" t="s">
        <v>1024</v>
      </c>
      <c r="F330" s="185" t="s">
        <v>1025</v>
      </c>
      <c r="I330" s="176"/>
      <c r="J330" s="176"/>
      <c r="K330" s="186">
        <f>BK330</f>
        <v>0</v>
      </c>
      <c r="M330" s="173"/>
      <c r="N330" s="178"/>
      <c r="O330" s="179"/>
      <c r="P330" s="179"/>
      <c r="Q330" s="180">
        <f>SUM(Q331:Q335)</f>
        <v>0</v>
      </c>
      <c r="R330" s="180">
        <f>SUM(R331:R335)</f>
        <v>0</v>
      </c>
      <c r="S330" s="179"/>
      <c r="T330" s="181">
        <f>SUM(T331:T335)</f>
        <v>0</v>
      </c>
      <c r="U330" s="179"/>
      <c r="V330" s="181">
        <f>SUM(V331:V335)</f>
        <v>0.16042439999999999</v>
      </c>
      <c r="W330" s="179"/>
      <c r="X330" s="182">
        <f>SUM(X331:X335)</f>
        <v>0</v>
      </c>
      <c r="AR330" s="174" t="s">
        <v>96</v>
      </c>
      <c r="AT330" s="183" t="s">
        <v>82</v>
      </c>
      <c r="AU330" s="183" t="s">
        <v>90</v>
      </c>
      <c r="AY330" s="174" t="s">
        <v>329</v>
      </c>
      <c r="BK330" s="184">
        <f>SUM(BK331:BK335)</f>
        <v>0</v>
      </c>
    </row>
    <row r="331" spans="1:65" s="2" customFormat="1" ht="24.2" customHeight="1">
      <c r="A331" s="37"/>
      <c r="B331" s="153"/>
      <c r="C331" s="187" t="s">
        <v>917</v>
      </c>
      <c r="D331" s="187" t="s">
        <v>331</v>
      </c>
      <c r="E331" s="188" t="s">
        <v>1106</v>
      </c>
      <c r="F331" s="189" t="s">
        <v>1107</v>
      </c>
      <c r="G331" s="190" t="s">
        <v>334</v>
      </c>
      <c r="H331" s="191">
        <v>67.405000000000001</v>
      </c>
      <c r="I331" s="192"/>
      <c r="J331" s="192"/>
      <c r="K331" s="191">
        <f>ROUND(P331*H331,3)</f>
        <v>0</v>
      </c>
      <c r="L331" s="193"/>
      <c r="M331" s="38"/>
      <c r="N331" s="194" t="s">
        <v>1</v>
      </c>
      <c r="O331" s="195" t="s">
        <v>47</v>
      </c>
      <c r="P331" s="196">
        <f>I331+J331</f>
        <v>0</v>
      </c>
      <c r="Q331" s="196">
        <f>ROUND(I331*H331,3)</f>
        <v>0</v>
      </c>
      <c r="R331" s="196">
        <f>ROUND(J331*H331,3)</f>
        <v>0</v>
      </c>
      <c r="S331" s="66"/>
      <c r="T331" s="197">
        <f>S331*H331</f>
        <v>0</v>
      </c>
      <c r="U331" s="197">
        <v>8.0000000000000007E-5</v>
      </c>
      <c r="V331" s="197">
        <f>U331*H331</f>
        <v>5.3924000000000003E-3</v>
      </c>
      <c r="W331" s="197">
        <v>0</v>
      </c>
      <c r="X331" s="198">
        <f>W331*H331</f>
        <v>0</v>
      </c>
      <c r="Y331" s="37"/>
      <c r="Z331" s="37"/>
      <c r="AA331" s="37"/>
      <c r="AB331" s="37"/>
      <c r="AC331" s="37"/>
      <c r="AD331" s="37"/>
      <c r="AE331" s="37"/>
      <c r="AR331" s="199" t="s">
        <v>464</v>
      </c>
      <c r="AT331" s="199" t="s">
        <v>331</v>
      </c>
      <c r="AU331" s="199" t="s">
        <v>96</v>
      </c>
      <c r="AY331" s="19" t="s">
        <v>329</v>
      </c>
      <c r="BE331" s="115">
        <f>IF(O331="základná",K331,0)</f>
        <v>0</v>
      </c>
      <c r="BF331" s="115">
        <f>IF(O331="znížená",K331,0)</f>
        <v>0</v>
      </c>
      <c r="BG331" s="115">
        <f>IF(O331="zákl. prenesená",K331,0)</f>
        <v>0</v>
      </c>
      <c r="BH331" s="115">
        <f>IF(O331="zníž. prenesená",K331,0)</f>
        <v>0</v>
      </c>
      <c r="BI331" s="115">
        <f>IF(O331="nulová",K331,0)</f>
        <v>0</v>
      </c>
      <c r="BJ331" s="19" t="s">
        <v>96</v>
      </c>
      <c r="BK331" s="200">
        <f>ROUND(P331*H331,3)</f>
        <v>0</v>
      </c>
      <c r="BL331" s="19" t="s">
        <v>464</v>
      </c>
      <c r="BM331" s="199" t="s">
        <v>2886</v>
      </c>
    </row>
    <row r="332" spans="1:65" s="13" customFormat="1" ht="11.25">
      <c r="B332" s="201"/>
      <c r="D332" s="202" t="s">
        <v>348</v>
      </c>
      <c r="E332" s="203" t="s">
        <v>1</v>
      </c>
      <c r="F332" s="204" t="s">
        <v>2887</v>
      </c>
      <c r="H332" s="205">
        <v>67.405000000000001</v>
      </c>
      <c r="I332" s="206"/>
      <c r="J332" s="206"/>
      <c r="M332" s="201"/>
      <c r="N332" s="207"/>
      <c r="O332" s="208"/>
      <c r="P332" s="208"/>
      <c r="Q332" s="208"/>
      <c r="R332" s="208"/>
      <c r="S332" s="208"/>
      <c r="T332" s="208"/>
      <c r="U332" s="208"/>
      <c r="V332" s="208"/>
      <c r="W332" s="208"/>
      <c r="X332" s="209"/>
      <c r="AT332" s="203" t="s">
        <v>348</v>
      </c>
      <c r="AU332" s="203" t="s">
        <v>96</v>
      </c>
      <c r="AV332" s="13" t="s">
        <v>96</v>
      </c>
      <c r="AW332" s="13" t="s">
        <v>4</v>
      </c>
      <c r="AX332" s="13" t="s">
        <v>90</v>
      </c>
      <c r="AY332" s="203" t="s">
        <v>329</v>
      </c>
    </row>
    <row r="333" spans="1:65" s="2" customFormat="1" ht="37.9" customHeight="1">
      <c r="A333" s="37"/>
      <c r="B333" s="153"/>
      <c r="C333" s="233" t="s">
        <v>922</v>
      </c>
      <c r="D333" s="233" t="s">
        <v>483</v>
      </c>
      <c r="E333" s="234" t="s">
        <v>2888</v>
      </c>
      <c r="F333" s="235" t="s">
        <v>2889</v>
      </c>
      <c r="G333" s="236" t="s">
        <v>334</v>
      </c>
      <c r="H333" s="237">
        <v>77.516000000000005</v>
      </c>
      <c r="I333" s="238"/>
      <c r="J333" s="239"/>
      <c r="K333" s="237">
        <f>ROUND(P333*H333,3)</f>
        <v>0</v>
      </c>
      <c r="L333" s="239"/>
      <c r="M333" s="240"/>
      <c r="N333" s="241" t="s">
        <v>1</v>
      </c>
      <c r="O333" s="195" t="s">
        <v>47</v>
      </c>
      <c r="P333" s="196">
        <f>I333+J333</f>
        <v>0</v>
      </c>
      <c r="Q333" s="196">
        <f>ROUND(I333*H333,3)</f>
        <v>0</v>
      </c>
      <c r="R333" s="196">
        <f>ROUND(J333*H333,3)</f>
        <v>0</v>
      </c>
      <c r="S333" s="66"/>
      <c r="T333" s="197">
        <f>S333*H333</f>
        <v>0</v>
      </c>
      <c r="U333" s="197">
        <v>2E-3</v>
      </c>
      <c r="V333" s="197">
        <f>U333*H333</f>
        <v>0.155032</v>
      </c>
      <c r="W333" s="197">
        <v>0</v>
      </c>
      <c r="X333" s="198">
        <f>W333*H333</f>
        <v>0</v>
      </c>
      <c r="Y333" s="37"/>
      <c r="Z333" s="37"/>
      <c r="AA333" s="37"/>
      <c r="AB333" s="37"/>
      <c r="AC333" s="37"/>
      <c r="AD333" s="37"/>
      <c r="AE333" s="37"/>
      <c r="AR333" s="199" t="s">
        <v>595</v>
      </c>
      <c r="AT333" s="199" t="s">
        <v>483</v>
      </c>
      <c r="AU333" s="199" t="s">
        <v>96</v>
      </c>
      <c r="AY333" s="19" t="s">
        <v>329</v>
      </c>
      <c r="BE333" s="115">
        <f>IF(O333="základná",K333,0)</f>
        <v>0</v>
      </c>
      <c r="BF333" s="115">
        <f>IF(O333="znížená",K333,0)</f>
        <v>0</v>
      </c>
      <c r="BG333" s="115">
        <f>IF(O333="zákl. prenesená",K333,0)</f>
        <v>0</v>
      </c>
      <c r="BH333" s="115">
        <f>IF(O333="zníž. prenesená",K333,0)</f>
        <v>0</v>
      </c>
      <c r="BI333" s="115">
        <f>IF(O333="nulová",K333,0)</f>
        <v>0</v>
      </c>
      <c r="BJ333" s="19" t="s">
        <v>96</v>
      </c>
      <c r="BK333" s="200">
        <f>ROUND(P333*H333,3)</f>
        <v>0</v>
      </c>
      <c r="BL333" s="19" t="s">
        <v>464</v>
      </c>
      <c r="BM333" s="199" t="s">
        <v>2890</v>
      </c>
    </row>
    <row r="334" spans="1:65" s="13" customFormat="1" ht="11.25">
      <c r="B334" s="201"/>
      <c r="D334" s="202" t="s">
        <v>348</v>
      </c>
      <c r="F334" s="204" t="s">
        <v>2891</v>
      </c>
      <c r="H334" s="205">
        <v>77.516000000000005</v>
      </c>
      <c r="I334" s="206"/>
      <c r="J334" s="206"/>
      <c r="M334" s="201"/>
      <c r="N334" s="207"/>
      <c r="O334" s="208"/>
      <c r="P334" s="208"/>
      <c r="Q334" s="208"/>
      <c r="R334" s="208"/>
      <c r="S334" s="208"/>
      <c r="T334" s="208"/>
      <c r="U334" s="208"/>
      <c r="V334" s="208"/>
      <c r="W334" s="208"/>
      <c r="X334" s="209"/>
      <c r="AT334" s="203" t="s">
        <v>348</v>
      </c>
      <c r="AU334" s="203" t="s">
        <v>96</v>
      </c>
      <c r="AV334" s="13" t="s">
        <v>96</v>
      </c>
      <c r="AW334" s="13" t="s">
        <v>3</v>
      </c>
      <c r="AX334" s="13" t="s">
        <v>90</v>
      </c>
      <c r="AY334" s="203" t="s">
        <v>329</v>
      </c>
    </row>
    <row r="335" spans="1:65" s="2" customFormat="1" ht="24.2" customHeight="1">
      <c r="A335" s="37"/>
      <c r="B335" s="153"/>
      <c r="C335" s="187" t="s">
        <v>926</v>
      </c>
      <c r="D335" s="187" t="s">
        <v>331</v>
      </c>
      <c r="E335" s="188" t="s">
        <v>2892</v>
      </c>
      <c r="F335" s="189" t="s">
        <v>1128</v>
      </c>
      <c r="G335" s="190" t="s">
        <v>1602</v>
      </c>
      <c r="H335" s="192"/>
      <c r="I335" s="192"/>
      <c r="J335" s="192"/>
      <c r="K335" s="191">
        <f>ROUND(P335*H335,3)</f>
        <v>0</v>
      </c>
      <c r="L335" s="193"/>
      <c r="M335" s="38"/>
      <c r="N335" s="194" t="s">
        <v>1</v>
      </c>
      <c r="O335" s="195" t="s">
        <v>47</v>
      </c>
      <c r="P335" s="196">
        <f>I335+J335</f>
        <v>0</v>
      </c>
      <c r="Q335" s="196">
        <f>ROUND(I335*H335,3)</f>
        <v>0</v>
      </c>
      <c r="R335" s="196">
        <f>ROUND(J335*H335,3)</f>
        <v>0</v>
      </c>
      <c r="S335" s="66"/>
      <c r="T335" s="197">
        <f>S335*H335</f>
        <v>0</v>
      </c>
      <c r="U335" s="197">
        <v>0</v>
      </c>
      <c r="V335" s="197">
        <f>U335*H335</f>
        <v>0</v>
      </c>
      <c r="W335" s="197">
        <v>0</v>
      </c>
      <c r="X335" s="198">
        <f>W335*H335</f>
        <v>0</v>
      </c>
      <c r="Y335" s="37"/>
      <c r="Z335" s="37"/>
      <c r="AA335" s="37"/>
      <c r="AB335" s="37"/>
      <c r="AC335" s="37"/>
      <c r="AD335" s="37"/>
      <c r="AE335" s="37"/>
      <c r="AR335" s="199" t="s">
        <v>464</v>
      </c>
      <c r="AT335" s="199" t="s">
        <v>331</v>
      </c>
      <c r="AU335" s="199" t="s">
        <v>96</v>
      </c>
      <c r="AY335" s="19" t="s">
        <v>329</v>
      </c>
      <c r="BE335" s="115">
        <f>IF(O335="základná",K335,0)</f>
        <v>0</v>
      </c>
      <c r="BF335" s="115">
        <f>IF(O335="znížená",K335,0)</f>
        <v>0</v>
      </c>
      <c r="BG335" s="115">
        <f>IF(O335="zákl. prenesená",K335,0)</f>
        <v>0</v>
      </c>
      <c r="BH335" s="115">
        <f>IF(O335="zníž. prenesená",K335,0)</f>
        <v>0</v>
      </c>
      <c r="BI335" s="115">
        <f>IF(O335="nulová",K335,0)</f>
        <v>0</v>
      </c>
      <c r="BJ335" s="19" t="s">
        <v>96</v>
      </c>
      <c r="BK335" s="200">
        <f>ROUND(P335*H335,3)</f>
        <v>0</v>
      </c>
      <c r="BL335" s="19" t="s">
        <v>464</v>
      </c>
      <c r="BM335" s="199" t="s">
        <v>2893</v>
      </c>
    </row>
    <row r="336" spans="1:65" s="12" customFormat="1" ht="22.9" customHeight="1">
      <c r="B336" s="173"/>
      <c r="D336" s="174" t="s">
        <v>82</v>
      </c>
      <c r="E336" s="185" t="s">
        <v>2894</v>
      </c>
      <c r="F336" s="185" t="s">
        <v>2895</v>
      </c>
      <c r="I336" s="176"/>
      <c r="J336" s="176"/>
      <c r="K336" s="186">
        <f>BK336</f>
        <v>0</v>
      </c>
      <c r="M336" s="173"/>
      <c r="N336" s="178"/>
      <c r="O336" s="179"/>
      <c r="P336" s="179"/>
      <c r="Q336" s="180">
        <f>SUM(Q337:Q343)</f>
        <v>0</v>
      </c>
      <c r="R336" s="180">
        <f>SUM(R337:R343)</f>
        <v>0</v>
      </c>
      <c r="S336" s="179"/>
      <c r="T336" s="181">
        <f>SUM(T337:T343)</f>
        <v>0</v>
      </c>
      <c r="U336" s="179"/>
      <c r="V336" s="181">
        <f>SUM(V337:V343)</f>
        <v>0.98626499999999995</v>
      </c>
      <c r="W336" s="179"/>
      <c r="X336" s="182">
        <f>SUM(X337:X343)</f>
        <v>0</v>
      </c>
      <c r="AR336" s="174" t="s">
        <v>96</v>
      </c>
      <c r="AT336" s="183" t="s">
        <v>82</v>
      </c>
      <c r="AU336" s="183" t="s">
        <v>90</v>
      </c>
      <c r="AY336" s="174" t="s">
        <v>329</v>
      </c>
      <c r="BK336" s="184">
        <f>SUM(BK337:BK343)</f>
        <v>0</v>
      </c>
    </row>
    <row r="337" spans="1:65" s="2" customFormat="1" ht="16.5" customHeight="1">
      <c r="A337" s="37"/>
      <c r="B337" s="153"/>
      <c r="C337" s="187" t="s">
        <v>931</v>
      </c>
      <c r="D337" s="187" t="s">
        <v>331</v>
      </c>
      <c r="E337" s="188" t="s">
        <v>2896</v>
      </c>
      <c r="F337" s="189" t="s">
        <v>2897</v>
      </c>
      <c r="G337" s="190" t="s">
        <v>334</v>
      </c>
      <c r="H337" s="191">
        <v>469.65</v>
      </c>
      <c r="I337" s="192"/>
      <c r="J337" s="192"/>
      <c r="K337" s="191">
        <f>ROUND(P337*H337,3)</f>
        <v>0</v>
      </c>
      <c r="L337" s="193"/>
      <c r="M337" s="38"/>
      <c r="N337" s="194" t="s">
        <v>1</v>
      </c>
      <c r="O337" s="195" t="s">
        <v>47</v>
      </c>
      <c r="P337" s="196">
        <f>I337+J337</f>
        <v>0</v>
      </c>
      <c r="Q337" s="196">
        <f>ROUND(I337*H337,3)</f>
        <v>0</v>
      </c>
      <c r="R337" s="196">
        <f>ROUND(J337*H337,3)</f>
        <v>0</v>
      </c>
      <c r="S337" s="66"/>
      <c r="T337" s="197">
        <f>S337*H337</f>
        <v>0</v>
      </c>
      <c r="U337" s="197">
        <v>1.99E-3</v>
      </c>
      <c r="V337" s="197">
        <f>U337*H337</f>
        <v>0.93460349999999992</v>
      </c>
      <c r="W337" s="197">
        <v>0</v>
      </c>
      <c r="X337" s="198">
        <f>W337*H337</f>
        <v>0</v>
      </c>
      <c r="Y337" s="37"/>
      <c r="Z337" s="37"/>
      <c r="AA337" s="37"/>
      <c r="AB337" s="37"/>
      <c r="AC337" s="37"/>
      <c r="AD337" s="37"/>
      <c r="AE337" s="37"/>
      <c r="AR337" s="199" t="s">
        <v>464</v>
      </c>
      <c r="AT337" s="199" t="s">
        <v>331</v>
      </c>
      <c r="AU337" s="199" t="s">
        <v>96</v>
      </c>
      <c r="AY337" s="19" t="s">
        <v>329</v>
      </c>
      <c r="BE337" s="115">
        <f>IF(O337="základná",K337,0)</f>
        <v>0</v>
      </c>
      <c r="BF337" s="115">
        <f>IF(O337="znížená",K337,0)</f>
        <v>0</v>
      </c>
      <c r="BG337" s="115">
        <f>IF(O337="zákl. prenesená",K337,0)</f>
        <v>0</v>
      </c>
      <c r="BH337" s="115">
        <f>IF(O337="zníž. prenesená",K337,0)</f>
        <v>0</v>
      </c>
      <c r="BI337" s="115">
        <f>IF(O337="nulová",K337,0)</f>
        <v>0</v>
      </c>
      <c r="BJ337" s="19" t="s">
        <v>96</v>
      </c>
      <c r="BK337" s="200">
        <f>ROUND(P337*H337,3)</f>
        <v>0</v>
      </c>
      <c r="BL337" s="19" t="s">
        <v>464</v>
      </c>
      <c r="BM337" s="199" t="s">
        <v>2898</v>
      </c>
    </row>
    <row r="338" spans="1:65" s="13" customFormat="1" ht="11.25">
      <c r="B338" s="201"/>
      <c r="D338" s="202" t="s">
        <v>348</v>
      </c>
      <c r="E338" s="203" t="s">
        <v>1</v>
      </c>
      <c r="F338" s="204" t="s">
        <v>2746</v>
      </c>
      <c r="H338" s="205">
        <v>368.65</v>
      </c>
      <c r="I338" s="206"/>
      <c r="J338" s="206"/>
      <c r="M338" s="201"/>
      <c r="N338" s="207"/>
      <c r="O338" s="208"/>
      <c r="P338" s="208"/>
      <c r="Q338" s="208"/>
      <c r="R338" s="208"/>
      <c r="S338" s="208"/>
      <c r="T338" s="208"/>
      <c r="U338" s="208"/>
      <c r="V338" s="208"/>
      <c r="W338" s="208"/>
      <c r="X338" s="209"/>
      <c r="AT338" s="203" t="s">
        <v>348</v>
      </c>
      <c r="AU338" s="203" t="s">
        <v>96</v>
      </c>
      <c r="AV338" s="13" t="s">
        <v>96</v>
      </c>
      <c r="AW338" s="13" t="s">
        <v>4</v>
      </c>
      <c r="AX338" s="13" t="s">
        <v>83</v>
      </c>
      <c r="AY338" s="203" t="s">
        <v>329</v>
      </c>
    </row>
    <row r="339" spans="1:65" s="13" customFormat="1" ht="11.25">
      <c r="B339" s="201"/>
      <c r="D339" s="202" t="s">
        <v>348</v>
      </c>
      <c r="E339" s="203" t="s">
        <v>1</v>
      </c>
      <c r="F339" s="204" t="s">
        <v>2899</v>
      </c>
      <c r="H339" s="205">
        <v>101</v>
      </c>
      <c r="I339" s="206"/>
      <c r="J339" s="206"/>
      <c r="M339" s="201"/>
      <c r="N339" s="207"/>
      <c r="O339" s="208"/>
      <c r="P339" s="208"/>
      <c r="Q339" s="208"/>
      <c r="R339" s="208"/>
      <c r="S339" s="208"/>
      <c r="T339" s="208"/>
      <c r="U339" s="208"/>
      <c r="V339" s="208"/>
      <c r="W339" s="208"/>
      <c r="X339" s="209"/>
      <c r="AT339" s="203" t="s">
        <v>348</v>
      </c>
      <c r="AU339" s="203" t="s">
        <v>96</v>
      </c>
      <c r="AV339" s="13" t="s">
        <v>96</v>
      </c>
      <c r="AW339" s="13" t="s">
        <v>4</v>
      </c>
      <c r="AX339" s="13" t="s">
        <v>83</v>
      </c>
      <c r="AY339" s="203" t="s">
        <v>329</v>
      </c>
    </row>
    <row r="340" spans="1:65" s="15" customFormat="1" ht="11.25">
      <c r="B340" s="217"/>
      <c r="D340" s="202" t="s">
        <v>348</v>
      </c>
      <c r="E340" s="218" t="s">
        <v>1</v>
      </c>
      <c r="F340" s="219" t="s">
        <v>380</v>
      </c>
      <c r="H340" s="220">
        <v>469.65</v>
      </c>
      <c r="I340" s="221"/>
      <c r="J340" s="221"/>
      <c r="M340" s="217"/>
      <c r="N340" s="222"/>
      <c r="O340" s="223"/>
      <c r="P340" s="223"/>
      <c r="Q340" s="223"/>
      <c r="R340" s="223"/>
      <c r="S340" s="223"/>
      <c r="T340" s="223"/>
      <c r="U340" s="223"/>
      <c r="V340" s="223"/>
      <c r="W340" s="223"/>
      <c r="X340" s="224"/>
      <c r="AT340" s="218" t="s">
        <v>348</v>
      </c>
      <c r="AU340" s="218" t="s">
        <v>96</v>
      </c>
      <c r="AV340" s="15" t="s">
        <v>335</v>
      </c>
      <c r="AW340" s="15" t="s">
        <v>4</v>
      </c>
      <c r="AX340" s="15" t="s">
        <v>90</v>
      </c>
      <c r="AY340" s="218" t="s">
        <v>329</v>
      </c>
    </row>
    <row r="341" spans="1:65" s="2" customFormat="1" ht="24.2" customHeight="1">
      <c r="A341" s="37"/>
      <c r="B341" s="153"/>
      <c r="C341" s="233" t="s">
        <v>936</v>
      </c>
      <c r="D341" s="233" t="s">
        <v>483</v>
      </c>
      <c r="E341" s="234" t="s">
        <v>2900</v>
      </c>
      <c r="F341" s="235" t="s">
        <v>2901</v>
      </c>
      <c r="G341" s="236" t="s">
        <v>334</v>
      </c>
      <c r="H341" s="237">
        <v>516.61500000000001</v>
      </c>
      <c r="I341" s="238"/>
      <c r="J341" s="239"/>
      <c r="K341" s="237">
        <f>ROUND(P341*H341,3)</f>
        <v>0</v>
      </c>
      <c r="L341" s="239"/>
      <c r="M341" s="240"/>
      <c r="N341" s="241" t="s">
        <v>1</v>
      </c>
      <c r="O341" s="195" t="s">
        <v>47</v>
      </c>
      <c r="P341" s="196">
        <f>I341+J341</f>
        <v>0</v>
      </c>
      <c r="Q341" s="196">
        <f>ROUND(I341*H341,3)</f>
        <v>0</v>
      </c>
      <c r="R341" s="196">
        <f>ROUND(J341*H341,3)</f>
        <v>0</v>
      </c>
      <c r="S341" s="66"/>
      <c r="T341" s="197">
        <f>S341*H341</f>
        <v>0</v>
      </c>
      <c r="U341" s="197">
        <v>1E-4</v>
      </c>
      <c r="V341" s="197">
        <f>U341*H341</f>
        <v>5.1661500000000006E-2</v>
      </c>
      <c r="W341" s="197">
        <v>0</v>
      </c>
      <c r="X341" s="198">
        <f>W341*H341</f>
        <v>0</v>
      </c>
      <c r="Y341" s="37"/>
      <c r="Z341" s="37"/>
      <c r="AA341" s="37"/>
      <c r="AB341" s="37"/>
      <c r="AC341" s="37"/>
      <c r="AD341" s="37"/>
      <c r="AE341" s="37"/>
      <c r="AR341" s="199" t="s">
        <v>595</v>
      </c>
      <c r="AT341" s="199" t="s">
        <v>483</v>
      </c>
      <c r="AU341" s="199" t="s">
        <v>96</v>
      </c>
      <c r="AY341" s="19" t="s">
        <v>329</v>
      </c>
      <c r="BE341" s="115">
        <f>IF(O341="základná",K341,0)</f>
        <v>0</v>
      </c>
      <c r="BF341" s="115">
        <f>IF(O341="znížená",K341,0)</f>
        <v>0</v>
      </c>
      <c r="BG341" s="115">
        <f>IF(O341="zákl. prenesená",K341,0)</f>
        <v>0</v>
      </c>
      <c r="BH341" s="115">
        <f>IF(O341="zníž. prenesená",K341,0)</f>
        <v>0</v>
      </c>
      <c r="BI341" s="115">
        <f>IF(O341="nulová",K341,0)</f>
        <v>0</v>
      </c>
      <c r="BJ341" s="19" t="s">
        <v>96</v>
      </c>
      <c r="BK341" s="200">
        <f>ROUND(P341*H341,3)</f>
        <v>0</v>
      </c>
      <c r="BL341" s="19" t="s">
        <v>464</v>
      </c>
      <c r="BM341" s="199" t="s">
        <v>2902</v>
      </c>
    </row>
    <row r="342" spans="1:65" s="13" customFormat="1" ht="11.25">
      <c r="B342" s="201"/>
      <c r="D342" s="202" t="s">
        <v>348</v>
      </c>
      <c r="F342" s="204" t="s">
        <v>2903</v>
      </c>
      <c r="H342" s="205">
        <v>516.61500000000001</v>
      </c>
      <c r="I342" s="206"/>
      <c r="J342" s="206"/>
      <c r="M342" s="201"/>
      <c r="N342" s="207"/>
      <c r="O342" s="208"/>
      <c r="P342" s="208"/>
      <c r="Q342" s="208"/>
      <c r="R342" s="208"/>
      <c r="S342" s="208"/>
      <c r="T342" s="208"/>
      <c r="U342" s="208"/>
      <c r="V342" s="208"/>
      <c r="W342" s="208"/>
      <c r="X342" s="209"/>
      <c r="AT342" s="203" t="s">
        <v>348</v>
      </c>
      <c r="AU342" s="203" t="s">
        <v>96</v>
      </c>
      <c r="AV342" s="13" t="s">
        <v>96</v>
      </c>
      <c r="AW342" s="13" t="s">
        <v>3</v>
      </c>
      <c r="AX342" s="13" t="s">
        <v>90</v>
      </c>
      <c r="AY342" s="203" t="s">
        <v>329</v>
      </c>
    </row>
    <row r="343" spans="1:65" s="2" customFormat="1" ht="24.2" customHeight="1">
      <c r="A343" s="37"/>
      <c r="B343" s="153"/>
      <c r="C343" s="187" t="s">
        <v>940</v>
      </c>
      <c r="D343" s="187" t="s">
        <v>331</v>
      </c>
      <c r="E343" s="188" t="s">
        <v>2904</v>
      </c>
      <c r="F343" s="189" t="s">
        <v>2905</v>
      </c>
      <c r="G343" s="190" t="s">
        <v>1602</v>
      </c>
      <c r="H343" s="192"/>
      <c r="I343" s="192"/>
      <c r="J343" s="192"/>
      <c r="K343" s="191">
        <f>ROUND(P343*H343,3)</f>
        <v>0</v>
      </c>
      <c r="L343" s="193"/>
      <c r="M343" s="38"/>
      <c r="N343" s="194" t="s">
        <v>1</v>
      </c>
      <c r="O343" s="195" t="s">
        <v>47</v>
      </c>
      <c r="P343" s="196">
        <f>I343+J343</f>
        <v>0</v>
      </c>
      <c r="Q343" s="196">
        <f>ROUND(I343*H343,3)</f>
        <v>0</v>
      </c>
      <c r="R343" s="196">
        <f>ROUND(J343*H343,3)</f>
        <v>0</v>
      </c>
      <c r="S343" s="66"/>
      <c r="T343" s="197">
        <f>S343*H343</f>
        <v>0</v>
      </c>
      <c r="U343" s="197">
        <v>0</v>
      </c>
      <c r="V343" s="197">
        <f>U343*H343</f>
        <v>0</v>
      </c>
      <c r="W343" s="197">
        <v>0</v>
      </c>
      <c r="X343" s="198">
        <f>W343*H343</f>
        <v>0</v>
      </c>
      <c r="Y343" s="37"/>
      <c r="Z343" s="37"/>
      <c r="AA343" s="37"/>
      <c r="AB343" s="37"/>
      <c r="AC343" s="37"/>
      <c r="AD343" s="37"/>
      <c r="AE343" s="37"/>
      <c r="AR343" s="199" t="s">
        <v>464</v>
      </c>
      <c r="AT343" s="199" t="s">
        <v>331</v>
      </c>
      <c r="AU343" s="199" t="s">
        <v>96</v>
      </c>
      <c r="AY343" s="19" t="s">
        <v>329</v>
      </c>
      <c r="BE343" s="115">
        <f>IF(O343="základná",K343,0)</f>
        <v>0</v>
      </c>
      <c r="BF343" s="115">
        <f>IF(O343="znížená",K343,0)</f>
        <v>0</v>
      </c>
      <c r="BG343" s="115">
        <f>IF(O343="zákl. prenesená",K343,0)</f>
        <v>0</v>
      </c>
      <c r="BH343" s="115">
        <f>IF(O343="zníž. prenesená",K343,0)</f>
        <v>0</v>
      </c>
      <c r="BI343" s="115">
        <f>IF(O343="nulová",K343,0)</f>
        <v>0</v>
      </c>
      <c r="BJ343" s="19" t="s">
        <v>96</v>
      </c>
      <c r="BK343" s="200">
        <f>ROUND(P343*H343,3)</f>
        <v>0</v>
      </c>
      <c r="BL343" s="19" t="s">
        <v>464</v>
      </c>
      <c r="BM343" s="199" t="s">
        <v>2906</v>
      </c>
    </row>
    <row r="344" spans="1:65" s="12" customFormat="1" ht="22.9" customHeight="1">
      <c r="B344" s="173"/>
      <c r="D344" s="174" t="s">
        <v>82</v>
      </c>
      <c r="E344" s="185" t="s">
        <v>1212</v>
      </c>
      <c r="F344" s="185" t="s">
        <v>1213</v>
      </c>
      <c r="I344" s="176"/>
      <c r="J344" s="176"/>
      <c r="K344" s="186">
        <f>BK344</f>
        <v>0</v>
      </c>
      <c r="M344" s="173"/>
      <c r="N344" s="178"/>
      <c r="O344" s="179"/>
      <c r="P344" s="179"/>
      <c r="Q344" s="180">
        <f>SUM(Q345:Q358)</f>
        <v>0</v>
      </c>
      <c r="R344" s="180">
        <f>SUM(R345:R358)</f>
        <v>0</v>
      </c>
      <c r="S344" s="179"/>
      <c r="T344" s="181">
        <f>SUM(T345:T358)</f>
        <v>0</v>
      </c>
      <c r="U344" s="179"/>
      <c r="V344" s="181">
        <f>SUM(V345:V358)</f>
        <v>0.34329999999999999</v>
      </c>
      <c r="W344" s="179"/>
      <c r="X344" s="182">
        <f>SUM(X345:X358)</f>
        <v>0</v>
      </c>
      <c r="AR344" s="174" t="s">
        <v>96</v>
      </c>
      <c r="AT344" s="183" t="s">
        <v>82</v>
      </c>
      <c r="AU344" s="183" t="s">
        <v>90</v>
      </c>
      <c r="AY344" s="174" t="s">
        <v>329</v>
      </c>
      <c r="BK344" s="184">
        <f>SUM(BK345:BK358)</f>
        <v>0</v>
      </c>
    </row>
    <row r="345" spans="1:65" s="2" customFormat="1" ht="24.2" customHeight="1">
      <c r="A345" s="37"/>
      <c r="B345" s="153"/>
      <c r="C345" s="187" t="s">
        <v>944</v>
      </c>
      <c r="D345" s="187" t="s">
        <v>331</v>
      </c>
      <c r="E345" s="188" t="s">
        <v>2907</v>
      </c>
      <c r="F345" s="189" t="s">
        <v>2908</v>
      </c>
      <c r="G345" s="190" t="s">
        <v>342</v>
      </c>
      <c r="H345" s="191">
        <v>6.4</v>
      </c>
      <c r="I345" s="192"/>
      <c r="J345" s="192"/>
      <c r="K345" s="191">
        <f>ROUND(P345*H345,3)</f>
        <v>0</v>
      </c>
      <c r="L345" s="193"/>
      <c r="M345" s="38"/>
      <c r="N345" s="194" t="s">
        <v>1</v>
      </c>
      <c r="O345" s="195" t="s">
        <v>47</v>
      </c>
      <c r="P345" s="196">
        <f>I345+J345</f>
        <v>0</v>
      </c>
      <c r="Q345" s="196">
        <f>ROUND(I345*H345,3)</f>
        <v>0</v>
      </c>
      <c r="R345" s="196">
        <f>ROUND(J345*H345,3)</f>
        <v>0</v>
      </c>
      <c r="S345" s="66"/>
      <c r="T345" s="197">
        <f>S345*H345</f>
        <v>0</v>
      </c>
      <c r="U345" s="197">
        <v>0</v>
      </c>
      <c r="V345" s="197">
        <f>U345*H345</f>
        <v>0</v>
      </c>
      <c r="W345" s="197">
        <v>0</v>
      </c>
      <c r="X345" s="198">
        <f>W345*H345</f>
        <v>0</v>
      </c>
      <c r="Y345" s="37"/>
      <c r="Z345" s="37"/>
      <c r="AA345" s="37"/>
      <c r="AB345" s="37"/>
      <c r="AC345" s="37"/>
      <c r="AD345" s="37"/>
      <c r="AE345" s="37"/>
      <c r="AR345" s="199" t="s">
        <v>464</v>
      </c>
      <c r="AT345" s="199" t="s">
        <v>331</v>
      </c>
      <c r="AU345" s="199" t="s">
        <v>96</v>
      </c>
      <c r="AY345" s="19" t="s">
        <v>329</v>
      </c>
      <c r="BE345" s="115">
        <f>IF(O345="základná",K345,0)</f>
        <v>0</v>
      </c>
      <c r="BF345" s="115">
        <f>IF(O345="znížená",K345,0)</f>
        <v>0</v>
      </c>
      <c r="BG345" s="115">
        <f>IF(O345="zákl. prenesená",K345,0)</f>
        <v>0</v>
      </c>
      <c r="BH345" s="115">
        <f>IF(O345="zníž. prenesená",K345,0)</f>
        <v>0</v>
      </c>
      <c r="BI345" s="115">
        <f>IF(O345="nulová",K345,0)</f>
        <v>0</v>
      </c>
      <c r="BJ345" s="19" t="s">
        <v>96</v>
      </c>
      <c r="BK345" s="200">
        <f>ROUND(P345*H345,3)</f>
        <v>0</v>
      </c>
      <c r="BL345" s="19" t="s">
        <v>464</v>
      </c>
      <c r="BM345" s="199" t="s">
        <v>2909</v>
      </c>
    </row>
    <row r="346" spans="1:65" s="13" customFormat="1" ht="11.25">
      <c r="B346" s="201"/>
      <c r="D346" s="202" t="s">
        <v>348</v>
      </c>
      <c r="E346" s="203" t="s">
        <v>1</v>
      </c>
      <c r="F346" s="204" t="s">
        <v>2910</v>
      </c>
      <c r="H346" s="205">
        <v>6.4</v>
      </c>
      <c r="I346" s="206"/>
      <c r="J346" s="206"/>
      <c r="M346" s="201"/>
      <c r="N346" s="207"/>
      <c r="O346" s="208"/>
      <c r="P346" s="208"/>
      <c r="Q346" s="208"/>
      <c r="R346" s="208"/>
      <c r="S346" s="208"/>
      <c r="T346" s="208"/>
      <c r="U346" s="208"/>
      <c r="V346" s="208"/>
      <c r="W346" s="208"/>
      <c r="X346" s="209"/>
      <c r="AT346" s="203" t="s">
        <v>348</v>
      </c>
      <c r="AU346" s="203" t="s">
        <v>96</v>
      </c>
      <c r="AV346" s="13" t="s">
        <v>96</v>
      </c>
      <c r="AW346" s="13" t="s">
        <v>4</v>
      </c>
      <c r="AX346" s="13" t="s">
        <v>90</v>
      </c>
      <c r="AY346" s="203" t="s">
        <v>329</v>
      </c>
    </row>
    <row r="347" spans="1:65" s="2" customFormat="1" ht="24.2" customHeight="1">
      <c r="A347" s="37"/>
      <c r="B347" s="153"/>
      <c r="C347" s="233" t="s">
        <v>948</v>
      </c>
      <c r="D347" s="233" t="s">
        <v>483</v>
      </c>
      <c r="E347" s="234" t="s">
        <v>2911</v>
      </c>
      <c r="F347" s="235" t="s">
        <v>2912</v>
      </c>
      <c r="G347" s="236" t="s">
        <v>486</v>
      </c>
      <c r="H347" s="237">
        <v>7.8E-2</v>
      </c>
      <c r="I347" s="238"/>
      <c r="J347" s="239"/>
      <c r="K347" s="237">
        <f>ROUND(P347*H347,3)</f>
        <v>0</v>
      </c>
      <c r="L347" s="239"/>
      <c r="M347" s="240"/>
      <c r="N347" s="241" t="s">
        <v>1</v>
      </c>
      <c r="O347" s="195" t="s">
        <v>47</v>
      </c>
      <c r="P347" s="196">
        <f>I347+J347</f>
        <v>0</v>
      </c>
      <c r="Q347" s="196">
        <f>ROUND(I347*H347,3)</f>
        <v>0</v>
      </c>
      <c r="R347" s="196">
        <f>ROUND(J347*H347,3)</f>
        <v>0</v>
      </c>
      <c r="S347" s="66"/>
      <c r="T347" s="197">
        <f>S347*H347</f>
        <v>0</v>
      </c>
      <c r="U347" s="197">
        <v>1</v>
      </c>
      <c r="V347" s="197">
        <f>U347*H347</f>
        <v>7.8E-2</v>
      </c>
      <c r="W347" s="197">
        <v>0</v>
      </c>
      <c r="X347" s="198">
        <f>W347*H347</f>
        <v>0</v>
      </c>
      <c r="Y347" s="37"/>
      <c r="Z347" s="37"/>
      <c r="AA347" s="37"/>
      <c r="AB347" s="37"/>
      <c r="AC347" s="37"/>
      <c r="AD347" s="37"/>
      <c r="AE347" s="37"/>
      <c r="AR347" s="199" t="s">
        <v>595</v>
      </c>
      <c r="AT347" s="199" t="s">
        <v>483</v>
      </c>
      <c r="AU347" s="199" t="s">
        <v>96</v>
      </c>
      <c r="AY347" s="19" t="s">
        <v>329</v>
      </c>
      <c r="BE347" s="115">
        <f>IF(O347="základná",K347,0)</f>
        <v>0</v>
      </c>
      <c r="BF347" s="115">
        <f>IF(O347="znížená",K347,0)</f>
        <v>0</v>
      </c>
      <c r="BG347" s="115">
        <f>IF(O347="zákl. prenesená",K347,0)</f>
        <v>0</v>
      </c>
      <c r="BH347" s="115">
        <f>IF(O347="zníž. prenesená",K347,0)</f>
        <v>0</v>
      </c>
      <c r="BI347" s="115">
        <f>IF(O347="nulová",K347,0)</f>
        <v>0</v>
      </c>
      <c r="BJ347" s="19" t="s">
        <v>96</v>
      </c>
      <c r="BK347" s="200">
        <f>ROUND(P347*H347,3)</f>
        <v>0</v>
      </c>
      <c r="BL347" s="19" t="s">
        <v>464</v>
      </c>
      <c r="BM347" s="199" t="s">
        <v>2913</v>
      </c>
    </row>
    <row r="348" spans="1:65" s="13" customFormat="1" ht="11.25">
      <c r="B348" s="201"/>
      <c r="D348" s="202" t="s">
        <v>348</v>
      </c>
      <c r="E348" s="203" t="s">
        <v>1</v>
      </c>
      <c r="F348" s="204" t="s">
        <v>2914</v>
      </c>
      <c r="H348" s="205">
        <v>7.8E-2</v>
      </c>
      <c r="I348" s="206"/>
      <c r="J348" s="206"/>
      <c r="M348" s="201"/>
      <c r="N348" s="207"/>
      <c r="O348" s="208"/>
      <c r="P348" s="208"/>
      <c r="Q348" s="208"/>
      <c r="R348" s="208"/>
      <c r="S348" s="208"/>
      <c r="T348" s="208"/>
      <c r="U348" s="208"/>
      <c r="V348" s="208"/>
      <c r="W348" s="208"/>
      <c r="X348" s="209"/>
      <c r="AT348" s="203" t="s">
        <v>348</v>
      </c>
      <c r="AU348" s="203" t="s">
        <v>96</v>
      </c>
      <c r="AV348" s="13" t="s">
        <v>96</v>
      </c>
      <c r="AW348" s="13" t="s">
        <v>4</v>
      </c>
      <c r="AX348" s="13" t="s">
        <v>90</v>
      </c>
      <c r="AY348" s="203" t="s">
        <v>329</v>
      </c>
    </row>
    <row r="349" spans="1:65" s="2" customFormat="1" ht="24.2" customHeight="1">
      <c r="A349" s="37"/>
      <c r="B349" s="153"/>
      <c r="C349" s="233" t="s">
        <v>960</v>
      </c>
      <c r="D349" s="233" t="s">
        <v>483</v>
      </c>
      <c r="E349" s="234" t="s">
        <v>2915</v>
      </c>
      <c r="F349" s="235" t="s">
        <v>2916</v>
      </c>
      <c r="G349" s="236" t="s">
        <v>486</v>
      </c>
      <c r="H349" s="237">
        <v>2E-3</v>
      </c>
      <c r="I349" s="238"/>
      <c r="J349" s="239"/>
      <c r="K349" s="237">
        <f>ROUND(P349*H349,3)</f>
        <v>0</v>
      </c>
      <c r="L349" s="239"/>
      <c r="M349" s="240"/>
      <c r="N349" s="241" t="s">
        <v>1</v>
      </c>
      <c r="O349" s="195" t="s">
        <v>47</v>
      </c>
      <c r="P349" s="196">
        <f>I349+J349</f>
        <v>0</v>
      </c>
      <c r="Q349" s="196">
        <f>ROUND(I349*H349,3)</f>
        <v>0</v>
      </c>
      <c r="R349" s="196">
        <f>ROUND(J349*H349,3)</f>
        <v>0</v>
      </c>
      <c r="S349" s="66"/>
      <c r="T349" s="197">
        <f>S349*H349</f>
        <v>0</v>
      </c>
      <c r="U349" s="197">
        <v>1</v>
      </c>
      <c r="V349" s="197">
        <f>U349*H349</f>
        <v>2E-3</v>
      </c>
      <c r="W349" s="197">
        <v>0</v>
      </c>
      <c r="X349" s="198">
        <f>W349*H349</f>
        <v>0</v>
      </c>
      <c r="Y349" s="37"/>
      <c r="Z349" s="37"/>
      <c r="AA349" s="37"/>
      <c r="AB349" s="37"/>
      <c r="AC349" s="37"/>
      <c r="AD349" s="37"/>
      <c r="AE349" s="37"/>
      <c r="AR349" s="199" t="s">
        <v>595</v>
      </c>
      <c r="AT349" s="199" t="s">
        <v>483</v>
      </c>
      <c r="AU349" s="199" t="s">
        <v>96</v>
      </c>
      <c r="AY349" s="19" t="s">
        <v>329</v>
      </c>
      <c r="BE349" s="115">
        <f>IF(O349="základná",K349,0)</f>
        <v>0</v>
      </c>
      <c r="BF349" s="115">
        <f>IF(O349="znížená",K349,0)</f>
        <v>0</v>
      </c>
      <c r="BG349" s="115">
        <f>IF(O349="zákl. prenesená",K349,0)</f>
        <v>0</v>
      </c>
      <c r="BH349" s="115">
        <f>IF(O349="zníž. prenesená",K349,0)</f>
        <v>0</v>
      </c>
      <c r="BI349" s="115">
        <f>IF(O349="nulová",K349,0)</f>
        <v>0</v>
      </c>
      <c r="BJ349" s="19" t="s">
        <v>96</v>
      </c>
      <c r="BK349" s="200">
        <f>ROUND(P349*H349,3)</f>
        <v>0</v>
      </c>
      <c r="BL349" s="19" t="s">
        <v>464</v>
      </c>
      <c r="BM349" s="199" t="s">
        <v>2917</v>
      </c>
    </row>
    <row r="350" spans="1:65" s="13" customFormat="1" ht="11.25">
      <c r="B350" s="201"/>
      <c r="D350" s="202" t="s">
        <v>348</v>
      </c>
      <c r="E350" s="203" t="s">
        <v>1</v>
      </c>
      <c r="F350" s="204" t="s">
        <v>2918</v>
      </c>
      <c r="H350" s="205">
        <v>2E-3</v>
      </c>
      <c r="I350" s="206"/>
      <c r="J350" s="206"/>
      <c r="M350" s="201"/>
      <c r="N350" s="207"/>
      <c r="O350" s="208"/>
      <c r="P350" s="208"/>
      <c r="Q350" s="208"/>
      <c r="R350" s="208"/>
      <c r="S350" s="208"/>
      <c r="T350" s="208"/>
      <c r="U350" s="208"/>
      <c r="V350" s="208"/>
      <c r="W350" s="208"/>
      <c r="X350" s="209"/>
      <c r="AT350" s="203" t="s">
        <v>348</v>
      </c>
      <c r="AU350" s="203" t="s">
        <v>96</v>
      </c>
      <c r="AV350" s="13" t="s">
        <v>96</v>
      </c>
      <c r="AW350" s="13" t="s">
        <v>4</v>
      </c>
      <c r="AX350" s="13" t="s">
        <v>90</v>
      </c>
      <c r="AY350" s="203" t="s">
        <v>329</v>
      </c>
    </row>
    <row r="351" spans="1:65" s="2" customFormat="1" ht="24.2" customHeight="1">
      <c r="A351" s="37"/>
      <c r="B351" s="153"/>
      <c r="C351" s="233" t="s">
        <v>974</v>
      </c>
      <c r="D351" s="233" t="s">
        <v>483</v>
      </c>
      <c r="E351" s="234" t="s">
        <v>2919</v>
      </c>
      <c r="F351" s="235" t="s">
        <v>2920</v>
      </c>
      <c r="G351" s="236" t="s">
        <v>486</v>
      </c>
      <c r="H351" s="237">
        <v>1.2E-2</v>
      </c>
      <c r="I351" s="238"/>
      <c r="J351" s="239"/>
      <c r="K351" s="237">
        <f>ROUND(P351*H351,3)</f>
        <v>0</v>
      </c>
      <c r="L351" s="239"/>
      <c r="M351" s="240"/>
      <c r="N351" s="241" t="s">
        <v>1</v>
      </c>
      <c r="O351" s="195" t="s">
        <v>47</v>
      </c>
      <c r="P351" s="196">
        <f>I351+J351</f>
        <v>0</v>
      </c>
      <c r="Q351" s="196">
        <f>ROUND(I351*H351,3)</f>
        <v>0</v>
      </c>
      <c r="R351" s="196">
        <f>ROUND(J351*H351,3)</f>
        <v>0</v>
      </c>
      <c r="S351" s="66"/>
      <c r="T351" s="197">
        <f>S351*H351</f>
        <v>0</v>
      </c>
      <c r="U351" s="197">
        <v>1</v>
      </c>
      <c r="V351" s="197">
        <f>U351*H351</f>
        <v>1.2E-2</v>
      </c>
      <c r="W351" s="197">
        <v>0</v>
      </c>
      <c r="X351" s="198">
        <f>W351*H351</f>
        <v>0</v>
      </c>
      <c r="Y351" s="37"/>
      <c r="Z351" s="37"/>
      <c r="AA351" s="37"/>
      <c r="AB351" s="37"/>
      <c r="AC351" s="37"/>
      <c r="AD351" s="37"/>
      <c r="AE351" s="37"/>
      <c r="AR351" s="199" t="s">
        <v>595</v>
      </c>
      <c r="AT351" s="199" t="s">
        <v>483</v>
      </c>
      <c r="AU351" s="199" t="s">
        <v>96</v>
      </c>
      <c r="AY351" s="19" t="s">
        <v>329</v>
      </c>
      <c r="BE351" s="115">
        <f>IF(O351="základná",K351,0)</f>
        <v>0</v>
      </c>
      <c r="BF351" s="115">
        <f>IF(O351="znížená",K351,0)</f>
        <v>0</v>
      </c>
      <c r="BG351" s="115">
        <f>IF(O351="zákl. prenesená",K351,0)</f>
        <v>0</v>
      </c>
      <c r="BH351" s="115">
        <f>IF(O351="zníž. prenesená",K351,0)</f>
        <v>0</v>
      </c>
      <c r="BI351" s="115">
        <f>IF(O351="nulová",K351,0)</f>
        <v>0</v>
      </c>
      <c r="BJ351" s="19" t="s">
        <v>96</v>
      </c>
      <c r="BK351" s="200">
        <f>ROUND(P351*H351,3)</f>
        <v>0</v>
      </c>
      <c r="BL351" s="19" t="s">
        <v>464</v>
      </c>
      <c r="BM351" s="199" t="s">
        <v>2921</v>
      </c>
    </row>
    <row r="352" spans="1:65" s="13" customFormat="1" ht="11.25">
      <c r="B352" s="201"/>
      <c r="D352" s="202" t="s">
        <v>348</v>
      </c>
      <c r="E352" s="203" t="s">
        <v>1</v>
      </c>
      <c r="F352" s="204" t="s">
        <v>2922</v>
      </c>
      <c r="H352" s="205">
        <v>1.2E-2</v>
      </c>
      <c r="I352" s="206"/>
      <c r="J352" s="206"/>
      <c r="M352" s="201"/>
      <c r="N352" s="207"/>
      <c r="O352" s="208"/>
      <c r="P352" s="208"/>
      <c r="Q352" s="208"/>
      <c r="R352" s="208"/>
      <c r="S352" s="208"/>
      <c r="T352" s="208"/>
      <c r="U352" s="208"/>
      <c r="V352" s="208"/>
      <c r="W352" s="208"/>
      <c r="X352" s="209"/>
      <c r="AT352" s="203" t="s">
        <v>348</v>
      </c>
      <c r="AU352" s="203" t="s">
        <v>96</v>
      </c>
      <c r="AV352" s="13" t="s">
        <v>96</v>
      </c>
      <c r="AW352" s="13" t="s">
        <v>4</v>
      </c>
      <c r="AX352" s="13" t="s">
        <v>90</v>
      </c>
      <c r="AY352" s="203" t="s">
        <v>329</v>
      </c>
    </row>
    <row r="353" spans="1:65" s="2" customFormat="1" ht="24.2" customHeight="1">
      <c r="A353" s="37"/>
      <c r="B353" s="153"/>
      <c r="C353" s="233" t="s">
        <v>979</v>
      </c>
      <c r="D353" s="233" t="s">
        <v>483</v>
      </c>
      <c r="E353" s="234" t="s">
        <v>2923</v>
      </c>
      <c r="F353" s="235" t="s">
        <v>2924</v>
      </c>
      <c r="G353" s="236" t="s">
        <v>646</v>
      </c>
      <c r="H353" s="237">
        <v>5</v>
      </c>
      <c r="I353" s="238"/>
      <c r="J353" s="239"/>
      <c r="K353" s="237">
        <f>ROUND(P353*H353,3)</f>
        <v>0</v>
      </c>
      <c r="L353" s="239"/>
      <c r="M353" s="240"/>
      <c r="N353" s="241" t="s">
        <v>1</v>
      </c>
      <c r="O353" s="195" t="s">
        <v>47</v>
      </c>
      <c r="P353" s="196">
        <f>I353+J353</f>
        <v>0</v>
      </c>
      <c r="Q353" s="196">
        <f>ROUND(I353*H353,3)</f>
        <v>0</v>
      </c>
      <c r="R353" s="196">
        <f>ROUND(J353*H353,3)</f>
        <v>0</v>
      </c>
      <c r="S353" s="66"/>
      <c r="T353" s="197">
        <f>S353*H353</f>
        <v>0</v>
      </c>
      <c r="U353" s="197">
        <v>0.05</v>
      </c>
      <c r="V353" s="197">
        <f>U353*H353</f>
        <v>0.25</v>
      </c>
      <c r="W353" s="197">
        <v>0</v>
      </c>
      <c r="X353" s="198">
        <f>W353*H353</f>
        <v>0</v>
      </c>
      <c r="Y353" s="37"/>
      <c r="Z353" s="37"/>
      <c r="AA353" s="37"/>
      <c r="AB353" s="37"/>
      <c r="AC353" s="37"/>
      <c r="AD353" s="37"/>
      <c r="AE353" s="37"/>
      <c r="AR353" s="199" t="s">
        <v>595</v>
      </c>
      <c r="AT353" s="199" t="s">
        <v>483</v>
      </c>
      <c r="AU353" s="199" t="s">
        <v>96</v>
      </c>
      <c r="AY353" s="19" t="s">
        <v>329</v>
      </c>
      <c r="BE353" s="115">
        <f>IF(O353="základná",K353,0)</f>
        <v>0</v>
      </c>
      <c r="BF353" s="115">
        <f>IF(O353="znížená",K353,0)</f>
        <v>0</v>
      </c>
      <c r="BG353" s="115">
        <f>IF(O353="zákl. prenesená",K353,0)</f>
        <v>0</v>
      </c>
      <c r="BH353" s="115">
        <f>IF(O353="zníž. prenesená",K353,0)</f>
        <v>0</v>
      </c>
      <c r="BI353" s="115">
        <f>IF(O353="nulová",K353,0)</f>
        <v>0</v>
      </c>
      <c r="BJ353" s="19" t="s">
        <v>96</v>
      </c>
      <c r="BK353" s="200">
        <f>ROUND(P353*H353,3)</f>
        <v>0</v>
      </c>
      <c r="BL353" s="19" t="s">
        <v>464</v>
      </c>
      <c r="BM353" s="199" t="s">
        <v>2925</v>
      </c>
    </row>
    <row r="354" spans="1:65" s="2" customFormat="1" ht="16.5" customHeight="1">
      <c r="A354" s="37"/>
      <c r="B354" s="153"/>
      <c r="C354" s="233" t="s">
        <v>986</v>
      </c>
      <c r="D354" s="233" t="s">
        <v>483</v>
      </c>
      <c r="E354" s="234" t="s">
        <v>2926</v>
      </c>
      <c r="F354" s="235" t="s">
        <v>2927</v>
      </c>
      <c r="G354" s="236" t="s">
        <v>646</v>
      </c>
      <c r="H354" s="237">
        <v>10</v>
      </c>
      <c r="I354" s="238"/>
      <c r="J354" s="239"/>
      <c r="K354" s="237">
        <f>ROUND(P354*H354,3)</f>
        <v>0</v>
      </c>
      <c r="L354" s="239"/>
      <c r="M354" s="240"/>
      <c r="N354" s="241" t="s">
        <v>1</v>
      </c>
      <c r="O354" s="195" t="s">
        <v>47</v>
      </c>
      <c r="P354" s="196">
        <f>I354+J354</f>
        <v>0</v>
      </c>
      <c r="Q354" s="196">
        <f>ROUND(I354*H354,3)</f>
        <v>0</v>
      </c>
      <c r="R354" s="196">
        <f>ROUND(J354*H354,3)</f>
        <v>0</v>
      </c>
      <c r="S354" s="66"/>
      <c r="T354" s="197">
        <f>S354*H354</f>
        <v>0</v>
      </c>
      <c r="U354" s="197">
        <v>5.0000000000000002E-5</v>
      </c>
      <c r="V354" s="197">
        <f>U354*H354</f>
        <v>5.0000000000000001E-4</v>
      </c>
      <c r="W354" s="197">
        <v>0</v>
      </c>
      <c r="X354" s="198">
        <f>W354*H354</f>
        <v>0</v>
      </c>
      <c r="Y354" s="37"/>
      <c r="Z354" s="37"/>
      <c r="AA354" s="37"/>
      <c r="AB354" s="37"/>
      <c r="AC354" s="37"/>
      <c r="AD354" s="37"/>
      <c r="AE354" s="37"/>
      <c r="AR354" s="199" t="s">
        <v>595</v>
      </c>
      <c r="AT354" s="199" t="s">
        <v>483</v>
      </c>
      <c r="AU354" s="199" t="s">
        <v>96</v>
      </c>
      <c r="AY354" s="19" t="s">
        <v>329</v>
      </c>
      <c r="BE354" s="115">
        <f>IF(O354="základná",K354,0)</f>
        <v>0</v>
      </c>
      <c r="BF354" s="115">
        <f>IF(O354="znížená",K354,0)</f>
        <v>0</v>
      </c>
      <c r="BG354" s="115">
        <f>IF(O354="zákl. prenesená",K354,0)</f>
        <v>0</v>
      </c>
      <c r="BH354" s="115">
        <f>IF(O354="zníž. prenesená",K354,0)</f>
        <v>0</v>
      </c>
      <c r="BI354" s="115">
        <f>IF(O354="nulová",K354,0)</f>
        <v>0</v>
      </c>
      <c r="BJ354" s="19" t="s">
        <v>96</v>
      </c>
      <c r="BK354" s="200">
        <f>ROUND(P354*H354,3)</f>
        <v>0</v>
      </c>
      <c r="BL354" s="19" t="s">
        <v>464</v>
      </c>
      <c r="BM354" s="199" t="s">
        <v>2928</v>
      </c>
    </row>
    <row r="355" spans="1:65" s="2" customFormat="1" ht="16.5" customHeight="1">
      <c r="A355" s="37"/>
      <c r="B355" s="153"/>
      <c r="C355" s="233" t="s">
        <v>996</v>
      </c>
      <c r="D355" s="233" t="s">
        <v>483</v>
      </c>
      <c r="E355" s="234" t="s">
        <v>2929</v>
      </c>
      <c r="F355" s="235" t="s">
        <v>2930</v>
      </c>
      <c r="G355" s="236" t="s">
        <v>646</v>
      </c>
      <c r="H355" s="237">
        <v>1</v>
      </c>
      <c r="I355" s="238"/>
      <c r="J355" s="239"/>
      <c r="K355" s="237">
        <f>ROUND(P355*H355,3)</f>
        <v>0</v>
      </c>
      <c r="L355" s="239"/>
      <c r="M355" s="240"/>
      <c r="N355" s="241" t="s">
        <v>1</v>
      </c>
      <c r="O355" s="195" t="s">
        <v>47</v>
      </c>
      <c r="P355" s="196">
        <f>I355+J355</f>
        <v>0</v>
      </c>
      <c r="Q355" s="196">
        <f>ROUND(I355*H355,3)</f>
        <v>0</v>
      </c>
      <c r="R355" s="196">
        <f>ROUND(J355*H355,3)</f>
        <v>0</v>
      </c>
      <c r="S355" s="66"/>
      <c r="T355" s="197">
        <f>S355*H355</f>
        <v>0</v>
      </c>
      <c r="U355" s="197">
        <v>8.0000000000000004E-4</v>
      </c>
      <c r="V355" s="197">
        <f>U355*H355</f>
        <v>8.0000000000000004E-4</v>
      </c>
      <c r="W355" s="197">
        <v>0</v>
      </c>
      <c r="X355" s="198">
        <f>W355*H355</f>
        <v>0</v>
      </c>
      <c r="Y355" s="37"/>
      <c r="Z355" s="37"/>
      <c r="AA355" s="37"/>
      <c r="AB355" s="37"/>
      <c r="AC355" s="37"/>
      <c r="AD355" s="37"/>
      <c r="AE355" s="37"/>
      <c r="AR355" s="199" t="s">
        <v>595</v>
      </c>
      <c r="AT355" s="199" t="s">
        <v>483</v>
      </c>
      <c r="AU355" s="199" t="s">
        <v>96</v>
      </c>
      <c r="AY355" s="19" t="s">
        <v>329</v>
      </c>
      <c r="BE355" s="115">
        <f>IF(O355="základná",K355,0)</f>
        <v>0</v>
      </c>
      <c r="BF355" s="115">
        <f>IF(O355="znížená",K355,0)</f>
        <v>0</v>
      </c>
      <c r="BG355" s="115">
        <f>IF(O355="zákl. prenesená",K355,0)</f>
        <v>0</v>
      </c>
      <c r="BH355" s="115">
        <f>IF(O355="zníž. prenesená",K355,0)</f>
        <v>0</v>
      </c>
      <c r="BI355" s="115">
        <f>IF(O355="nulová",K355,0)</f>
        <v>0</v>
      </c>
      <c r="BJ355" s="19" t="s">
        <v>96</v>
      </c>
      <c r="BK355" s="200">
        <f>ROUND(P355*H355,3)</f>
        <v>0</v>
      </c>
      <c r="BL355" s="19" t="s">
        <v>464</v>
      </c>
      <c r="BM355" s="199" t="s">
        <v>2931</v>
      </c>
    </row>
    <row r="356" spans="1:65" s="2" customFormat="1" ht="24.2" customHeight="1">
      <c r="A356" s="37"/>
      <c r="B356" s="153"/>
      <c r="C356" s="187" t="s">
        <v>1000</v>
      </c>
      <c r="D356" s="187" t="s">
        <v>331</v>
      </c>
      <c r="E356" s="188" t="s">
        <v>2932</v>
      </c>
      <c r="F356" s="189" t="s">
        <v>2933</v>
      </c>
      <c r="G356" s="190" t="s">
        <v>982</v>
      </c>
      <c r="H356" s="191">
        <v>93</v>
      </c>
      <c r="I356" s="192"/>
      <c r="J356" s="192"/>
      <c r="K356" s="191">
        <f>ROUND(P356*H356,3)</f>
        <v>0</v>
      </c>
      <c r="L356" s="193"/>
      <c r="M356" s="38"/>
      <c r="N356" s="194" t="s">
        <v>1</v>
      </c>
      <c r="O356" s="195" t="s">
        <v>47</v>
      </c>
      <c r="P356" s="196">
        <f>I356+J356</f>
        <v>0</v>
      </c>
      <c r="Q356" s="196">
        <f>ROUND(I356*H356,3)</f>
        <v>0</v>
      </c>
      <c r="R356" s="196">
        <f>ROUND(J356*H356,3)</f>
        <v>0</v>
      </c>
      <c r="S356" s="66"/>
      <c r="T356" s="197">
        <f>S356*H356</f>
        <v>0</v>
      </c>
      <c r="U356" s="197">
        <v>0</v>
      </c>
      <c r="V356" s="197">
        <f>U356*H356</f>
        <v>0</v>
      </c>
      <c r="W356" s="197">
        <v>0</v>
      </c>
      <c r="X356" s="198">
        <f>W356*H356</f>
        <v>0</v>
      </c>
      <c r="Y356" s="37"/>
      <c r="Z356" s="37"/>
      <c r="AA356" s="37"/>
      <c r="AB356" s="37"/>
      <c r="AC356" s="37"/>
      <c r="AD356" s="37"/>
      <c r="AE356" s="37"/>
      <c r="AR356" s="199" t="s">
        <v>464</v>
      </c>
      <c r="AT356" s="199" t="s">
        <v>331</v>
      </c>
      <c r="AU356" s="199" t="s">
        <v>96</v>
      </c>
      <c r="AY356" s="19" t="s">
        <v>329</v>
      </c>
      <c r="BE356" s="115">
        <f>IF(O356="základná",K356,0)</f>
        <v>0</v>
      </c>
      <c r="BF356" s="115">
        <f>IF(O356="znížená",K356,0)</f>
        <v>0</v>
      </c>
      <c r="BG356" s="115">
        <f>IF(O356="zákl. prenesená",K356,0)</f>
        <v>0</v>
      </c>
      <c r="BH356" s="115">
        <f>IF(O356="zníž. prenesená",K356,0)</f>
        <v>0</v>
      </c>
      <c r="BI356" s="115">
        <f>IF(O356="nulová",K356,0)</f>
        <v>0</v>
      </c>
      <c r="BJ356" s="19" t="s">
        <v>96</v>
      </c>
      <c r="BK356" s="200">
        <f>ROUND(P356*H356,3)</f>
        <v>0</v>
      </c>
      <c r="BL356" s="19" t="s">
        <v>464</v>
      </c>
      <c r="BM356" s="199" t="s">
        <v>2934</v>
      </c>
    </row>
    <row r="357" spans="1:65" s="13" customFormat="1" ht="11.25">
      <c r="B357" s="201"/>
      <c r="D357" s="202" t="s">
        <v>348</v>
      </c>
      <c r="E357" s="203" t="s">
        <v>1</v>
      </c>
      <c r="F357" s="204" t="s">
        <v>1012</v>
      </c>
      <c r="H357" s="205">
        <v>93</v>
      </c>
      <c r="I357" s="206"/>
      <c r="J357" s="206"/>
      <c r="M357" s="201"/>
      <c r="N357" s="207"/>
      <c r="O357" s="208"/>
      <c r="P357" s="208"/>
      <c r="Q357" s="208"/>
      <c r="R357" s="208"/>
      <c r="S357" s="208"/>
      <c r="T357" s="208"/>
      <c r="U357" s="208"/>
      <c r="V357" s="208"/>
      <c r="W357" s="208"/>
      <c r="X357" s="209"/>
      <c r="AT357" s="203" t="s">
        <v>348</v>
      </c>
      <c r="AU357" s="203" t="s">
        <v>96</v>
      </c>
      <c r="AV357" s="13" t="s">
        <v>96</v>
      </c>
      <c r="AW357" s="13" t="s">
        <v>4</v>
      </c>
      <c r="AX357" s="13" t="s">
        <v>90</v>
      </c>
      <c r="AY357" s="203" t="s">
        <v>329</v>
      </c>
    </row>
    <row r="358" spans="1:65" s="2" customFormat="1" ht="24.2" customHeight="1">
      <c r="A358" s="37"/>
      <c r="B358" s="153"/>
      <c r="C358" s="187" t="s">
        <v>1004</v>
      </c>
      <c r="D358" s="187" t="s">
        <v>331</v>
      </c>
      <c r="E358" s="188" t="s">
        <v>2935</v>
      </c>
      <c r="F358" s="189" t="s">
        <v>1283</v>
      </c>
      <c r="G358" s="190" t="s">
        <v>1602</v>
      </c>
      <c r="H358" s="192"/>
      <c r="I358" s="192"/>
      <c r="J358" s="192"/>
      <c r="K358" s="191">
        <f>ROUND(P358*H358,3)</f>
        <v>0</v>
      </c>
      <c r="L358" s="193"/>
      <c r="M358" s="38"/>
      <c r="N358" s="194" t="s">
        <v>1</v>
      </c>
      <c r="O358" s="195" t="s">
        <v>47</v>
      </c>
      <c r="P358" s="196">
        <f>I358+J358</f>
        <v>0</v>
      </c>
      <c r="Q358" s="196">
        <f>ROUND(I358*H358,3)</f>
        <v>0</v>
      </c>
      <c r="R358" s="196">
        <f>ROUND(J358*H358,3)</f>
        <v>0</v>
      </c>
      <c r="S358" s="66"/>
      <c r="T358" s="197">
        <f>S358*H358</f>
        <v>0</v>
      </c>
      <c r="U358" s="197">
        <v>0</v>
      </c>
      <c r="V358" s="197">
        <f>U358*H358</f>
        <v>0</v>
      </c>
      <c r="W358" s="197">
        <v>0</v>
      </c>
      <c r="X358" s="198">
        <f>W358*H358</f>
        <v>0</v>
      </c>
      <c r="Y358" s="37"/>
      <c r="Z358" s="37"/>
      <c r="AA358" s="37"/>
      <c r="AB358" s="37"/>
      <c r="AC358" s="37"/>
      <c r="AD358" s="37"/>
      <c r="AE358" s="37"/>
      <c r="AR358" s="199" t="s">
        <v>464</v>
      </c>
      <c r="AT358" s="199" t="s">
        <v>331</v>
      </c>
      <c r="AU358" s="199" t="s">
        <v>96</v>
      </c>
      <c r="AY358" s="19" t="s">
        <v>329</v>
      </c>
      <c r="BE358" s="115">
        <f>IF(O358="základná",K358,0)</f>
        <v>0</v>
      </c>
      <c r="BF358" s="115">
        <f>IF(O358="znížená",K358,0)</f>
        <v>0</v>
      </c>
      <c r="BG358" s="115">
        <f>IF(O358="zákl. prenesená",K358,0)</f>
        <v>0</v>
      </c>
      <c r="BH358" s="115">
        <f>IF(O358="zníž. prenesená",K358,0)</f>
        <v>0</v>
      </c>
      <c r="BI358" s="115">
        <f>IF(O358="nulová",K358,0)</f>
        <v>0</v>
      </c>
      <c r="BJ358" s="19" t="s">
        <v>96</v>
      </c>
      <c r="BK358" s="200">
        <f>ROUND(P358*H358,3)</f>
        <v>0</v>
      </c>
      <c r="BL358" s="19" t="s">
        <v>464</v>
      </c>
      <c r="BM358" s="199" t="s">
        <v>2936</v>
      </c>
    </row>
    <row r="359" spans="1:65" s="12" customFormat="1" ht="22.9" customHeight="1">
      <c r="B359" s="173"/>
      <c r="D359" s="174" t="s">
        <v>82</v>
      </c>
      <c r="E359" s="185" t="s">
        <v>1301</v>
      </c>
      <c r="F359" s="185" t="s">
        <v>2937</v>
      </c>
      <c r="I359" s="176"/>
      <c r="J359" s="176"/>
      <c r="K359" s="186">
        <f>BK359</f>
        <v>0</v>
      </c>
      <c r="M359" s="173"/>
      <c r="N359" s="178"/>
      <c r="O359" s="179"/>
      <c r="P359" s="179"/>
      <c r="Q359" s="180">
        <f>SUM(Q360:Q364)</f>
        <v>0</v>
      </c>
      <c r="R359" s="180">
        <f>SUM(R360:R364)</f>
        <v>0</v>
      </c>
      <c r="S359" s="179"/>
      <c r="T359" s="181">
        <f>SUM(T360:T364)</f>
        <v>0</v>
      </c>
      <c r="U359" s="179"/>
      <c r="V359" s="181">
        <f>SUM(V360:V364)</f>
        <v>1.0672800000000001E-3</v>
      </c>
      <c r="W359" s="179"/>
      <c r="X359" s="182">
        <f>SUM(X360:X364)</f>
        <v>0</v>
      </c>
      <c r="AR359" s="174" t="s">
        <v>96</v>
      </c>
      <c r="AT359" s="183" t="s">
        <v>82</v>
      </c>
      <c r="AU359" s="183" t="s">
        <v>90</v>
      </c>
      <c r="AY359" s="174" t="s">
        <v>329</v>
      </c>
      <c r="BK359" s="184">
        <f>SUM(BK360:BK364)</f>
        <v>0</v>
      </c>
    </row>
    <row r="360" spans="1:65" s="2" customFormat="1" ht="33" customHeight="1">
      <c r="A360" s="37"/>
      <c r="B360" s="153"/>
      <c r="C360" s="187" t="s">
        <v>1008</v>
      </c>
      <c r="D360" s="187" t="s">
        <v>331</v>
      </c>
      <c r="E360" s="188" t="s">
        <v>2938</v>
      </c>
      <c r="F360" s="189" t="s">
        <v>2939</v>
      </c>
      <c r="G360" s="190" t="s">
        <v>334</v>
      </c>
      <c r="H360" s="191">
        <v>4.4470000000000001</v>
      </c>
      <c r="I360" s="192"/>
      <c r="J360" s="192"/>
      <c r="K360" s="191">
        <f>ROUND(P360*H360,3)</f>
        <v>0</v>
      </c>
      <c r="L360" s="193"/>
      <c r="M360" s="38"/>
      <c r="N360" s="194" t="s">
        <v>1</v>
      </c>
      <c r="O360" s="195" t="s">
        <v>47</v>
      </c>
      <c r="P360" s="196">
        <f>I360+J360</f>
        <v>0</v>
      </c>
      <c r="Q360" s="196">
        <f>ROUND(I360*H360,3)</f>
        <v>0</v>
      </c>
      <c r="R360" s="196">
        <f>ROUND(J360*H360,3)</f>
        <v>0</v>
      </c>
      <c r="S360" s="66"/>
      <c r="T360" s="197">
        <f>S360*H360</f>
        <v>0</v>
      </c>
      <c r="U360" s="197">
        <v>2.4000000000000001E-4</v>
      </c>
      <c r="V360" s="197">
        <f>U360*H360</f>
        <v>1.0672800000000001E-3</v>
      </c>
      <c r="W360" s="197">
        <v>0</v>
      </c>
      <c r="X360" s="198">
        <f>W360*H360</f>
        <v>0</v>
      </c>
      <c r="Y360" s="37"/>
      <c r="Z360" s="37"/>
      <c r="AA360" s="37"/>
      <c r="AB360" s="37"/>
      <c r="AC360" s="37"/>
      <c r="AD360" s="37"/>
      <c r="AE360" s="37"/>
      <c r="AR360" s="199" t="s">
        <v>464</v>
      </c>
      <c r="AT360" s="199" t="s">
        <v>331</v>
      </c>
      <c r="AU360" s="199" t="s">
        <v>96</v>
      </c>
      <c r="AY360" s="19" t="s">
        <v>329</v>
      </c>
      <c r="BE360" s="115">
        <f>IF(O360="základná",K360,0)</f>
        <v>0</v>
      </c>
      <c r="BF360" s="115">
        <f>IF(O360="znížená",K360,0)</f>
        <v>0</v>
      </c>
      <c r="BG360" s="115">
        <f>IF(O360="zákl. prenesená",K360,0)</f>
        <v>0</v>
      </c>
      <c r="BH360" s="115">
        <f>IF(O360="zníž. prenesená",K360,0)</f>
        <v>0</v>
      </c>
      <c r="BI360" s="115">
        <f>IF(O360="nulová",K360,0)</f>
        <v>0</v>
      </c>
      <c r="BJ360" s="19" t="s">
        <v>96</v>
      </c>
      <c r="BK360" s="200">
        <f>ROUND(P360*H360,3)</f>
        <v>0</v>
      </c>
      <c r="BL360" s="19" t="s">
        <v>464</v>
      </c>
      <c r="BM360" s="199" t="s">
        <v>2940</v>
      </c>
    </row>
    <row r="361" spans="1:65" s="13" customFormat="1" ht="11.25">
      <c r="B361" s="201"/>
      <c r="D361" s="202" t="s">
        <v>348</v>
      </c>
      <c r="E361" s="203" t="s">
        <v>1</v>
      </c>
      <c r="F361" s="204" t="s">
        <v>2941</v>
      </c>
      <c r="H361" s="205">
        <v>3.62</v>
      </c>
      <c r="I361" s="206"/>
      <c r="J361" s="206"/>
      <c r="M361" s="201"/>
      <c r="N361" s="207"/>
      <c r="O361" s="208"/>
      <c r="P361" s="208"/>
      <c r="Q361" s="208"/>
      <c r="R361" s="208"/>
      <c r="S361" s="208"/>
      <c r="T361" s="208"/>
      <c r="U361" s="208"/>
      <c r="V361" s="208"/>
      <c r="W361" s="208"/>
      <c r="X361" s="209"/>
      <c r="AT361" s="203" t="s">
        <v>348</v>
      </c>
      <c r="AU361" s="203" t="s">
        <v>96</v>
      </c>
      <c r="AV361" s="13" t="s">
        <v>96</v>
      </c>
      <c r="AW361" s="13" t="s">
        <v>4</v>
      </c>
      <c r="AX361" s="13" t="s">
        <v>83</v>
      </c>
      <c r="AY361" s="203" t="s">
        <v>329</v>
      </c>
    </row>
    <row r="362" spans="1:65" s="13" customFormat="1" ht="11.25">
      <c r="B362" s="201"/>
      <c r="D362" s="202" t="s">
        <v>348</v>
      </c>
      <c r="E362" s="203" t="s">
        <v>1</v>
      </c>
      <c r="F362" s="204" t="s">
        <v>2942</v>
      </c>
      <c r="H362" s="205">
        <v>0.104</v>
      </c>
      <c r="I362" s="206"/>
      <c r="J362" s="206"/>
      <c r="M362" s="201"/>
      <c r="N362" s="207"/>
      <c r="O362" s="208"/>
      <c r="P362" s="208"/>
      <c r="Q362" s="208"/>
      <c r="R362" s="208"/>
      <c r="S362" s="208"/>
      <c r="T362" s="208"/>
      <c r="U362" s="208"/>
      <c r="V362" s="208"/>
      <c r="W362" s="208"/>
      <c r="X362" s="209"/>
      <c r="AT362" s="203" t="s">
        <v>348</v>
      </c>
      <c r="AU362" s="203" t="s">
        <v>96</v>
      </c>
      <c r="AV362" s="13" t="s">
        <v>96</v>
      </c>
      <c r="AW362" s="13" t="s">
        <v>4</v>
      </c>
      <c r="AX362" s="13" t="s">
        <v>83</v>
      </c>
      <c r="AY362" s="203" t="s">
        <v>329</v>
      </c>
    </row>
    <row r="363" spans="1:65" s="13" customFormat="1" ht="11.25">
      <c r="B363" s="201"/>
      <c r="D363" s="202" t="s">
        <v>348</v>
      </c>
      <c r="E363" s="203" t="s">
        <v>1</v>
      </c>
      <c r="F363" s="204" t="s">
        <v>2943</v>
      </c>
      <c r="H363" s="205">
        <v>0.72299999999999998</v>
      </c>
      <c r="I363" s="206"/>
      <c r="J363" s="206"/>
      <c r="M363" s="201"/>
      <c r="N363" s="207"/>
      <c r="O363" s="208"/>
      <c r="P363" s="208"/>
      <c r="Q363" s="208"/>
      <c r="R363" s="208"/>
      <c r="S363" s="208"/>
      <c r="T363" s="208"/>
      <c r="U363" s="208"/>
      <c r="V363" s="208"/>
      <c r="W363" s="208"/>
      <c r="X363" s="209"/>
      <c r="AT363" s="203" t="s">
        <v>348</v>
      </c>
      <c r="AU363" s="203" t="s">
        <v>96</v>
      </c>
      <c r="AV363" s="13" t="s">
        <v>96</v>
      </c>
      <c r="AW363" s="13" t="s">
        <v>4</v>
      </c>
      <c r="AX363" s="13" t="s">
        <v>83</v>
      </c>
      <c r="AY363" s="203" t="s">
        <v>329</v>
      </c>
    </row>
    <row r="364" spans="1:65" s="15" customFormat="1" ht="11.25">
      <c r="B364" s="217"/>
      <c r="D364" s="202" t="s">
        <v>348</v>
      </c>
      <c r="E364" s="218" t="s">
        <v>1</v>
      </c>
      <c r="F364" s="219" t="s">
        <v>380</v>
      </c>
      <c r="H364" s="220">
        <v>4.4470000000000001</v>
      </c>
      <c r="I364" s="221"/>
      <c r="J364" s="221"/>
      <c r="M364" s="217"/>
      <c r="N364" s="248"/>
      <c r="O364" s="249"/>
      <c r="P364" s="249"/>
      <c r="Q364" s="249"/>
      <c r="R364" s="249"/>
      <c r="S364" s="249"/>
      <c r="T364" s="249"/>
      <c r="U364" s="249"/>
      <c r="V364" s="249"/>
      <c r="W364" s="249"/>
      <c r="X364" s="250"/>
      <c r="AT364" s="218" t="s">
        <v>348</v>
      </c>
      <c r="AU364" s="218" t="s">
        <v>96</v>
      </c>
      <c r="AV364" s="15" t="s">
        <v>335</v>
      </c>
      <c r="AW364" s="15" t="s">
        <v>4</v>
      </c>
      <c r="AX364" s="15" t="s">
        <v>90</v>
      </c>
      <c r="AY364" s="218" t="s">
        <v>329</v>
      </c>
    </row>
    <row r="365" spans="1:65" s="2" customFormat="1" ht="6.95" customHeight="1">
      <c r="A365" s="37"/>
      <c r="B365" s="55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38"/>
      <c r="N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</row>
  </sheetData>
  <autoFilter ref="C141:L364" xr:uid="{00000000-0009-0000-0000-000003000000}"/>
  <mergeCells count="17">
    <mergeCell ref="E134:H134"/>
    <mergeCell ref="M2:Z2"/>
    <mergeCell ref="D116:F116"/>
    <mergeCell ref="D117:F117"/>
    <mergeCell ref="D118:F118"/>
    <mergeCell ref="E130:H130"/>
    <mergeCell ref="E132:H132"/>
    <mergeCell ref="E85:H85"/>
    <mergeCell ref="E87:H87"/>
    <mergeCell ref="E89:H89"/>
    <mergeCell ref="D114:F114"/>
    <mergeCell ref="D115:F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2:BM27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236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8363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8718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SUM(BE140:BE272)),  2)</f>
        <v>0</v>
      </c>
      <c r="G39" s="130"/>
      <c r="H39" s="130"/>
      <c r="I39" s="131">
        <v>0.2</v>
      </c>
      <c r="J39" s="130"/>
      <c r="K39" s="129">
        <f>ROUND(((SUM(BE111:BE118) + SUM(BE140:BE272))*I39),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SUM(BF140:BF272)),  2)</f>
        <v>0</v>
      </c>
      <c r="G40" s="130"/>
      <c r="H40" s="130"/>
      <c r="I40" s="131">
        <v>0.2</v>
      </c>
      <c r="J40" s="130"/>
      <c r="K40" s="129">
        <f>ROUND(((SUM(BF111:BF118) + SUM(BF140:BF272))*I40),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SUM(BG140:BG272)),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SUM(BH140:BH272)),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SUM(BI140:BI272)),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8363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08.03 - U3 pre detský bazén B3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291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8365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4.85" customHeight="1">
      <c r="B101" s="147"/>
      <c r="D101" s="148" t="s">
        <v>8366</v>
      </c>
      <c r="E101" s="149"/>
      <c r="F101" s="149"/>
      <c r="G101" s="149"/>
      <c r="H101" s="149"/>
      <c r="I101" s="150">
        <f>Q144</f>
        <v>0</v>
      </c>
      <c r="J101" s="150">
        <f>R144</f>
        <v>0</v>
      </c>
      <c r="K101" s="150">
        <f>K144</f>
        <v>0</v>
      </c>
      <c r="M101" s="147"/>
    </row>
    <row r="102" spans="1:65" s="10" customFormat="1" ht="14.85" customHeight="1">
      <c r="B102" s="147"/>
      <c r="D102" s="148" t="s">
        <v>8369</v>
      </c>
      <c r="E102" s="149"/>
      <c r="F102" s="149"/>
      <c r="G102" s="149"/>
      <c r="H102" s="149"/>
      <c r="I102" s="150">
        <f>Q187</f>
        <v>0</v>
      </c>
      <c r="J102" s="150">
        <f>R187</f>
        <v>0</v>
      </c>
      <c r="K102" s="150">
        <f>K187</f>
        <v>0</v>
      </c>
      <c r="M102" s="147"/>
    </row>
    <row r="103" spans="1:65" s="10" customFormat="1" ht="14.85" customHeight="1">
      <c r="B103" s="147"/>
      <c r="D103" s="148" t="s">
        <v>8367</v>
      </c>
      <c r="E103" s="149"/>
      <c r="F103" s="149"/>
      <c r="G103" s="149"/>
      <c r="H103" s="149"/>
      <c r="I103" s="150">
        <f>Q194</f>
        <v>0</v>
      </c>
      <c r="J103" s="150">
        <f>R194</f>
        <v>0</v>
      </c>
      <c r="K103" s="150">
        <f>K194</f>
        <v>0</v>
      </c>
      <c r="M103" s="147"/>
    </row>
    <row r="104" spans="1:65" s="10" customFormat="1" ht="14.85" customHeight="1">
      <c r="B104" s="147"/>
      <c r="D104" s="148" t="s">
        <v>8368</v>
      </c>
      <c r="E104" s="149"/>
      <c r="F104" s="149"/>
      <c r="G104" s="149"/>
      <c r="H104" s="149"/>
      <c r="I104" s="150">
        <f>Q202</f>
        <v>0</v>
      </c>
      <c r="J104" s="150">
        <f>R202</f>
        <v>0</v>
      </c>
      <c r="K104" s="150">
        <f>K202</f>
        <v>0</v>
      </c>
      <c r="M104" s="147"/>
    </row>
    <row r="105" spans="1:65" s="10" customFormat="1" ht="14.85" customHeight="1">
      <c r="B105" s="147"/>
      <c r="D105" s="148" t="s">
        <v>8370</v>
      </c>
      <c r="E105" s="149"/>
      <c r="F105" s="149"/>
      <c r="G105" s="149"/>
      <c r="H105" s="149"/>
      <c r="I105" s="150">
        <f>Q238</f>
        <v>0</v>
      </c>
      <c r="J105" s="150">
        <f>R238</f>
        <v>0</v>
      </c>
      <c r="K105" s="150">
        <f>K238</f>
        <v>0</v>
      </c>
      <c r="M105" s="147"/>
    </row>
    <row r="106" spans="1:65" s="10" customFormat="1" ht="14.85" customHeight="1">
      <c r="B106" s="147"/>
      <c r="D106" s="148" t="s">
        <v>8371</v>
      </c>
      <c r="E106" s="149"/>
      <c r="F106" s="149"/>
      <c r="G106" s="149"/>
      <c r="H106" s="149"/>
      <c r="I106" s="150">
        <f>Q242</f>
        <v>0</v>
      </c>
      <c r="J106" s="150">
        <f>R242</f>
        <v>0</v>
      </c>
      <c r="K106" s="150">
        <f>K242</f>
        <v>0</v>
      </c>
      <c r="M106" s="147"/>
    </row>
    <row r="107" spans="1:65" s="10" customFormat="1" ht="14.85" customHeight="1">
      <c r="B107" s="147"/>
      <c r="D107" s="148" t="s">
        <v>8372</v>
      </c>
      <c r="E107" s="149"/>
      <c r="F107" s="149"/>
      <c r="G107" s="149"/>
      <c r="H107" s="149"/>
      <c r="I107" s="150">
        <f>Q250</f>
        <v>0</v>
      </c>
      <c r="J107" s="150">
        <f>R250</f>
        <v>0</v>
      </c>
      <c r="K107" s="150">
        <f>K250</f>
        <v>0</v>
      </c>
      <c r="M107" s="147"/>
    </row>
    <row r="108" spans="1:65" s="10" customFormat="1" ht="14.85" customHeight="1">
      <c r="B108" s="147"/>
      <c r="D108" s="148" t="s">
        <v>8373</v>
      </c>
      <c r="E108" s="149"/>
      <c r="F108" s="149"/>
      <c r="G108" s="149"/>
      <c r="H108" s="149"/>
      <c r="I108" s="150">
        <f>Q271</f>
        <v>0</v>
      </c>
      <c r="J108" s="150">
        <f>R271</f>
        <v>0</v>
      </c>
      <c r="K108" s="150">
        <f>K271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302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23" t="s">
        <v>303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305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306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304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307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304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23" t="s">
        <v>308</v>
      </c>
      <c r="E116" s="328"/>
      <c r="F116" s="328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304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309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310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266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311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4" t="str">
        <f>E7</f>
        <v>Krytá plaváreň Lučenec</v>
      </c>
      <c r="F128" s="325"/>
      <c r="G128" s="325"/>
      <c r="H128" s="325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272</v>
      </c>
      <c r="M129" s="22"/>
    </row>
    <row r="130" spans="1:65" s="2" customFormat="1" ht="16.5" customHeight="1">
      <c r="A130" s="37"/>
      <c r="B130" s="38"/>
      <c r="C130" s="37"/>
      <c r="D130" s="37"/>
      <c r="E130" s="324" t="s">
        <v>8363</v>
      </c>
      <c r="F130" s="326"/>
      <c r="G130" s="326"/>
      <c r="H130" s="326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274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305" t="str">
        <f>E11</f>
        <v>08.03 - U3 pre detský bazén B3</v>
      </c>
      <c r="F132" s="326"/>
      <c r="G132" s="326"/>
      <c r="H132" s="326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21. 4. 2022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312</v>
      </c>
      <c r="D139" s="164" t="s">
        <v>66</v>
      </c>
      <c r="E139" s="164" t="s">
        <v>62</v>
      </c>
      <c r="F139" s="164" t="s">
        <v>63</v>
      </c>
      <c r="G139" s="164" t="s">
        <v>313</v>
      </c>
      <c r="H139" s="164" t="s">
        <v>314</v>
      </c>
      <c r="I139" s="164" t="s">
        <v>315</v>
      </c>
      <c r="J139" s="164" t="s">
        <v>316</v>
      </c>
      <c r="K139" s="165" t="s">
        <v>281</v>
      </c>
      <c r="L139" s="166" t="s">
        <v>317</v>
      </c>
      <c r="M139" s="167"/>
      <c r="N139" s="70" t="s">
        <v>1</v>
      </c>
      <c r="O139" s="71" t="s">
        <v>45</v>
      </c>
      <c r="P139" s="71" t="s">
        <v>318</v>
      </c>
      <c r="Q139" s="71" t="s">
        <v>319</v>
      </c>
      <c r="R139" s="71" t="s">
        <v>320</v>
      </c>
      <c r="S139" s="71" t="s">
        <v>321</v>
      </c>
      <c r="T139" s="71" t="s">
        <v>322</v>
      </c>
      <c r="U139" s="71" t="s">
        <v>323</v>
      </c>
      <c r="V139" s="71" t="s">
        <v>324</v>
      </c>
      <c r="W139" s="71" t="s">
        <v>325</v>
      </c>
      <c r="X139" s="72" t="s">
        <v>326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276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</f>
        <v>0</v>
      </c>
      <c r="R140" s="169">
        <f>R141</f>
        <v>0</v>
      </c>
      <c r="S140" s="74"/>
      <c r="T140" s="170">
        <f>T141</f>
        <v>0</v>
      </c>
      <c r="U140" s="74"/>
      <c r="V140" s="170">
        <f>V141</f>
        <v>6.6400000000000001E-3</v>
      </c>
      <c r="W140" s="74"/>
      <c r="X140" s="171">
        <f>X141</f>
        <v>0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283</v>
      </c>
      <c r="BK140" s="172">
        <f>BK141</f>
        <v>0</v>
      </c>
    </row>
    <row r="141" spans="1:65" s="12" customFormat="1" ht="25.9" customHeight="1">
      <c r="B141" s="173"/>
      <c r="D141" s="174" t="s">
        <v>82</v>
      </c>
      <c r="E141" s="175" t="s">
        <v>1022</v>
      </c>
      <c r="F141" s="175" t="s">
        <v>1023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</f>
        <v>0</v>
      </c>
      <c r="R141" s="180">
        <f>R142</f>
        <v>0</v>
      </c>
      <c r="S141" s="179"/>
      <c r="T141" s="181">
        <f>T142</f>
        <v>0</v>
      </c>
      <c r="U141" s="179"/>
      <c r="V141" s="181">
        <f>V142</f>
        <v>6.6400000000000001E-3</v>
      </c>
      <c r="W141" s="179"/>
      <c r="X141" s="182">
        <f>X142</f>
        <v>0</v>
      </c>
      <c r="AR141" s="174" t="s">
        <v>96</v>
      </c>
      <c r="AT141" s="183" t="s">
        <v>82</v>
      </c>
      <c r="AU141" s="183" t="s">
        <v>83</v>
      </c>
      <c r="AY141" s="174" t="s">
        <v>329</v>
      </c>
      <c r="BK141" s="184">
        <f>BK142</f>
        <v>0</v>
      </c>
    </row>
    <row r="142" spans="1:65" s="12" customFormat="1" ht="22.9" customHeight="1">
      <c r="B142" s="173"/>
      <c r="D142" s="174" t="s">
        <v>82</v>
      </c>
      <c r="E142" s="185" t="s">
        <v>8374</v>
      </c>
      <c r="F142" s="185" t="s">
        <v>8375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Q143+Q144+Q187+Q194+Q202+Q238+Q242+Q250+Q271</f>
        <v>0</v>
      </c>
      <c r="R142" s="180">
        <f>R143+R144+R187+R194+R202+R238+R242+R250+R271</f>
        <v>0</v>
      </c>
      <c r="S142" s="179"/>
      <c r="T142" s="181">
        <f>T143+T144+T187+T194+T202+T238+T242+T250+T271</f>
        <v>0</v>
      </c>
      <c r="U142" s="179"/>
      <c r="V142" s="181">
        <f>V143+V144+V187+V194+V202+V238+V242+V250+V271</f>
        <v>6.6400000000000001E-3</v>
      </c>
      <c r="W142" s="179"/>
      <c r="X142" s="182">
        <f>X143+X144+X187+X194+X202+X238+X242+X250+X271</f>
        <v>0</v>
      </c>
      <c r="AR142" s="174" t="s">
        <v>96</v>
      </c>
      <c r="AT142" s="183" t="s">
        <v>82</v>
      </c>
      <c r="AU142" s="183" t="s">
        <v>90</v>
      </c>
      <c r="AY142" s="174" t="s">
        <v>329</v>
      </c>
      <c r="BK142" s="184">
        <f>BK143+BK144+BK187+BK194+BK202+BK238+BK242+BK250+BK271</f>
        <v>0</v>
      </c>
    </row>
    <row r="143" spans="1:65" s="2" customFormat="1" ht="21.75" customHeight="1">
      <c r="A143" s="37"/>
      <c r="B143" s="153"/>
      <c r="C143" s="187" t="s">
        <v>90</v>
      </c>
      <c r="D143" s="187" t="s">
        <v>331</v>
      </c>
      <c r="E143" s="188" t="s">
        <v>8719</v>
      </c>
      <c r="F143" s="189" t="s">
        <v>8720</v>
      </c>
      <c r="G143" s="190" t="s">
        <v>1669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6.6400000000000001E-3</v>
      </c>
      <c r="V143" s="197">
        <f>U143*H143</f>
        <v>6.6400000000000001E-3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464</v>
      </c>
      <c r="AT143" s="199" t="s">
        <v>331</v>
      </c>
      <c r="AU143" s="199" t="s">
        <v>96</v>
      </c>
      <c r="AY143" s="19" t="s">
        <v>329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464</v>
      </c>
      <c r="BM143" s="199" t="s">
        <v>8721</v>
      </c>
    </row>
    <row r="144" spans="1:65" s="12" customFormat="1" ht="20.85" customHeight="1">
      <c r="B144" s="173"/>
      <c r="D144" s="174" t="s">
        <v>82</v>
      </c>
      <c r="E144" s="185" t="s">
        <v>8379</v>
      </c>
      <c r="F144" s="185" t="s">
        <v>8379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SUM(Q145:Q186)</f>
        <v>0</v>
      </c>
      <c r="R144" s="180">
        <f>SUM(R145:R186)</f>
        <v>0</v>
      </c>
      <c r="S144" s="179"/>
      <c r="T144" s="181">
        <f>SUM(T145:T186)</f>
        <v>0</v>
      </c>
      <c r="U144" s="179"/>
      <c r="V144" s="181">
        <f>SUM(V145:V186)</f>
        <v>0</v>
      </c>
      <c r="W144" s="179"/>
      <c r="X144" s="182">
        <f>SUM(X145:X186)</f>
        <v>0</v>
      </c>
      <c r="AR144" s="174" t="s">
        <v>90</v>
      </c>
      <c r="AT144" s="183" t="s">
        <v>82</v>
      </c>
      <c r="AU144" s="183" t="s">
        <v>96</v>
      </c>
      <c r="AY144" s="174" t="s">
        <v>329</v>
      </c>
      <c r="BK144" s="184">
        <f>SUM(BK145:BK186)</f>
        <v>0</v>
      </c>
    </row>
    <row r="145" spans="1:65" s="2" customFormat="1" ht="37.9" customHeight="1">
      <c r="A145" s="37"/>
      <c r="B145" s="153"/>
      <c r="C145" s="233" t="s">
        <v>96</v>
      </c>
      <c r="D145" s="233" t="s">
        <v>483</v>
      </c>
      <c r="E145" s="234" t="s">
        <v>8722</v>
      </c>
      <c r="F145" s="235" t="s">
        <v>8723</v>
      </c>
      <c r="G145" s="236" t="s">
        <v>646</v>
      </c>
      <c r="H145" s="237">
        <v>1</v>
      </c>
      <c r="I145" s="238"/>
      <c r="J145" s="239"/>
      <c r="K145" s="237">
        <f>ROUND(P145*H145,3)</f>
        <v>0</v>
      </c>
      <c r="L145" s="239"/>
      <c r="M145" s="240"/>
      <c r="N145" s="241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364</v>
      </c>
      <c r="AT145" s="199" t="s">
        <v>483</v>
      </c>
      <c r="AU145" s="199" t="s">
        <v>178</v>
      </c>
      <c r="AY145" s="19" t="s">
        <v>329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335</v>
      </c>
      <c r="BM145" s="199" t="s">
        <v>96</v>
      </c>
    </row>
    <row r="146" spans="1:65" s="13" customFormat="1" ht="11.25">
      <c r="B146" s="201"/>
      <c r="D146" s="202" t="s">
        <v>348</v>
      </c>
      <c r="E146" s="203" t="s">
        <v>1</v>
      </c>
      <c r="F146" s="204" t="s">
        <v>90</v>
      </c>
      <c r="H146" s="205">
        <v>1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348</v>
      </c>
      <c r="AU146" s="203" t="s">
        <v>178</v>
      </c>
      <c r="AV146" s="13" t="s">
        <v>96</v>
      </c>
      <c r="AW146" s="13" t="s">
        <v>4</v>
      </c>
      <c r="AX146" s="13" t="s">
        <v>90</v>
      </c>
      <c r="AY146" s="203" t="s">
        <v>329</v>
      </c>
    </row>
    <row r="147" spans="1:65" s="14" customFormat="1" ht="11.25">
      <c r="B147" s="210"/>
      <c r="D147" s="202" t="s">
        <v>348</v>
      </c>
      <c r="E147" s="211" t="s">
        <v>1</v>
      </c>
      <c r="F147" s="212" t="s">
        <v>8382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348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329</v>
      </c>
    </row>
    <row r="148" spans="1:65" s="14" customFormat="1" ht="11.25">
      <c r="B148" s="210"/>
      <c r="D148" s="202" t="s">
        <v>348</v>
      </c>
      <c r="E148" s="211" t="s">
        <v>1</v>
      </c>
      <c r="F148" s="212" t="s">
        <v>8724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348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329</v>
      </c>
    </row>
    <row r="149" spans="1:65" s="14" customFormat="1" ht="11.25">
      <c r="B149" s="210"/>
      <c r="D149" s="202" t="s">
        <v>348</v>
      </c>
      <c r="E149" s="211" t="s">
        <v>1</v>
      </c>
      <c r="F149" s="212" t="s">
        <v>8725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348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329</v>
      </c>
    </row>
    <row r="150" spans="1:65" s="14" customFormat="1" ht="11.25">
      <c r="B150" s="210"/>
      <c r="D150" s="202" t="s">
        <v>348</v>
      </c>
      <c r="E150" s="211" t="s">
        <v>1</v>
      </c>
      <c r="F150" s="212" t="s">
        <v>8385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348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329</v>
      </c>
    </row>
    <row r="151" spans="1:65" s="14" customFormat="1" ht="11.25">
      <c r="B151" s="210"/>
      <c r="D151" s="202" t="s">
        <v>348</v>
      </c>
      <c r="E151" s="211" t="s">
        <v>1</v>
      </c>
      <c r="F151" s="212" t="s">
        <v>8386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348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329</v>
      </c>
    </row>
    <row r="152" spans="1:65" s="14" customFormat="1" ht="11.25">
      <c r="B152" s="210"/>
      <c r="D152" s="202" t="s">
        <v>348</v>
      </c>
      <c r="E152" s="211" t="s">
        <v>1</v>
      </c>
      <c r="F152" s="212" t="s">
        <v>8387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348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329</v>
      </c>
    </row>
    <row r="153" spans="1:65" s="14" customFormat="1" ht="11.25">
      <c r="B153" s="210"/>
      <c r="D153" s="202" t="s">
        <v>348</v>
      </c>
      <c r="E153" s="211" t="s">
        <v>1</v>
      </c>
      <c r="F153" s="212" t="s">
        <v>8388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348</v>
      </c>
      <c r="AU153" s="211" t="s">
        <v>178</v>
      </c>
      <c r="AV153" s="14" t="s">
        <v>90</v>
      </c>
      <c r="AW153" s="14" t="s">
        <v>4</v>
      </c>
      <c r="AX153" s="14" t="s">
        <v>83</v>
      </c>
      <c r="AY153" s="211" t="s">
        <v>329</v>
      </c>
    </row>
    <row r="154" spans="1:65" s="14" customFormat="1" ht="11.25">
      <c r="B154" s="210"/>
      <c r="D154" s="202" t="s">
        <v>348</v>
      </c>
      <c r="E154" s="211" t="s">
        <v>1</v>
      </c>
      <c r="F154" s="212" t="s">
        <v>8726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348</v>
      </c>
      <c r="AU154" s="211" t="s">
        <v>178</v>
      </c>
      <c r="AV154" s="14" t="s">
        <v>90</v>
      </c>
      <c r="AW154" s="14" t="s">
        <v>4</v>
      </c>
      <c r="AX154" s="14" t="s">
        <v>83</v>
      </c>
      <c r="AY154" s="211" t="s">
        <v>329</v>
      </c>
    </row>
    <row r="155" spans="1:65" s="14" customFormat="1" ht="11.25">
      <c r="B155" s="210"/>
      <c r="D155" s="202" t="s">
        <v>348</v>
      </c>
      <c r="E155" s="211" t="s">
        <v>1</v>
      </c>
      <c r="F155" s="212" t="s">
        <v>8390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348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329</v>
      </c>
    </row>
    <row r="156" spans="1:65" s="14" customFormat="1" ht="11.25">
      <c r="B156" s="210"/>
      <c r="D156" s="202" t="s">
        <v>348</v>
      </c>
      <c r="E156" s="211" t="s">
        <v>1</v>
      </c>
      <c r="F156" s="212" t="s">
        <v>8391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348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329</v>
      </c>
    </row>
    <row r="157" spans="1:65" s="14" customFormat="1" ht="11.25">
      <c r="B157" s="210"/>
      <c r="D157" s="202" t="s">
        <v>348</v>
      </c>
      <c r="E157" s="211" t="s">
        <v>1</v>
      </c>
      <c r="F157" s="212" t="s">
        <v>8727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348</v>
      </c>
      <c r="AU157" s="211" t="s">
        <v>178</v>
      </c>
      <c r="AV157" s="14" t="s">
        <v>90</v>
      </c>
      <c r="AW157" s="14" t="s">
        <v>4</v>
      </c>
      <c r="AX157" s="14" t="s">
        <v>83</v>
      </c>
      <c r="AY157" s="211" t="s">
        <v>329</v>
      </c>
    </row>
    <row r="158" spans="1:65" s="14" customFormat="1" ht="11.25">
      <c r="B158" s="210"/>
      <c r="D158" s="202" t="s">
        <v>348</v>
      </c>
      <c r="E158" s="211" t="s">
        <v>1</v>
      </c>
      <c r="F158" s="212" t="s">
        <v>8728</v>
      </c>
      <c r="H158" s="211" t="s">
        <v>1</v>
      </c>
      <c r="I158" s="213"/>
      <c r="J158" s="213"/>
      <c r="M158" s="210"/>
      <c r="N158" s="214"/>
      <c r="O158" s="215"/>
      <c r="P158" s="215"/>
      <c r="Q158" s="215"/>
      <c r="R158" s="215"/>
      <c r="S158" s="215"/>
      <c r="T158" s="215"/>
      <c r="U158" s="215"/>
      <c r="V158" s="215"/>
      <c r="W158" s="215"/>
      <c r="X158" s="216"/>
      <c r="AT158" s="211" t="s">
        <v>348</v>
      </c>
      <c r="AU158" s="211" t="s">
        <v>178</v>
      </c>
      <c r="AV158" s="14" t="s">
        <v>90</v>
      </c>
      <c r="AW158" s="14" t="s">
        <v>4</v>
      </c>
      <c r="AX158" s="14" t="s">
        <v>83</v>
      </c>
      <c r="AY158" s="211" t="s">
        <v>329</v>
      </c>
    </row>
    <row r="159" spans="1:65" s="2" customFormat="1" ht="16.5" customHeight="1">
      <c r="A159" s="37"/>
      <c r="B159" s="153"/>
      <c r="C159" s="233" t="s">
        <v>178</v>
      </c>
      <c r="D159" s="233" t="s">
        <v>483</v>
      </c>
      <c r="E159" s="234" t="s">
        <v>8729</v>
      </c>
      <c r="F159" s="235" t="s">
        <v>8730</v>
      </c>
      <c r="G159" s="236" t="s">
        <v>646</v>
      </c>
      <c r="H159" s="237">
        <v>1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364</v>
      </c>
      <c r="AT159" s="199" t="s">
        <v>483</v>
      </c>
      <c r="AU159" s="199" t="s">
        <v>178</v>
      </c>
      <c r="AY159" s="19" t="s">
        <v>329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335</v>
      </c>
      <c r="BM159" s="199" t="s">
        <v>335</v>
      </c>
    </row>
    <row r="160" spans="1:65" s="13" customFormat="1" ht="11.25">
      <c r="B160" s="201"/>
      <c r="D160" s="202" t="s">
        <v>348</v>
      </c>
      <c r="E160" s="203" t="s">
        <v>1</v>
      </c>
      <c r="F160" s="204" t="s">
        <v>90</v>
      </c>
      <c r="H160" s="205">
        <v>1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348</v>
      </c>
      <c r="AU160" s="203" t="s">
        <v>178</v>
      </c>
      <c r="AV160" s="13" t="s">
        <v>96</v>
      </c>
      <c r="AW160" s="13" t="s">
        <v>4</v>
      </c>
      <c r="AX160" s="13" t="s">
        <v>90</v>
      </c>
      <c r="AY160" s="203" t="s">
        <v>329</v>
      </c>
    </row>
    <row r="161" spans="1:65" s="14" customFormat="1" ht="11.25">
      <c r="B161" s="210"/>
      <c r="D161" s="202" t="s">
        <v>348</v>
      </c>
      <c r="E161" s="211" t="s">
        <v>1</v>
      </c>
      <c r="F161" s="212" t="s">
        <v>8382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348</v>
      </c>
      <c r="AU161" s="211" t="s">
        <v>178</v>
      </c>
      <c r="AV161" s="14" t="s">
        <v>90</v>
      </c>
      <c r="AW161" s="14" t="s">
        <v>4</v>
      </c>
      <c r="AX161" s="14" t="s">
        <v>83</v>
      </c>
      <c r="AY161" s="211" t="s">
        <v>329</v>
      </c>
    </row>
    <row r="162" spans="1:65" s="14" customFormat="1" ht="56.25">
      <c r="B162" s="210"/>
      <c r="D162" s="202" t="s">
        <v>348</v>
      </c>
      <c r="E162" s="211" t="s">
        <v>1</v>
      </c>
      <c r="F162" s="212" t="s">
        <v>8731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348</v>
      </c>
      <c r="AU162" s="211" t="s">
        <v>178</v>
      </c>
      <c r="AV162" s="14" t="s">
        <v>90</v>
      </c>
      <c r="AW162" s="14" t="s">
        <v>4</v>
      </c>
      <c r="AX162" s="14" t="s">
        <v>83</v>
      </c>
      <c r="AY162" s="211" t="s">
        <v>329</v>
      </c>
    </row>
    <row r="163" spans="1:65" s="2" customFormat="1" ht="24.2" customHeight="1">
      <c r="A163" s="37"/>
      <c r="B163" s="153"/>
      <c r="C163" s="233" t="s">
        <v>335</v>
      </c>
      <c r="D163" s="233" t="s">
        <v>483</v>
      </c>
      <c r="E163" s="234" t="s">
        <v>8732</v>
      </c>
      <c r="F163" s="235" t="s">
        <v>8733</v>
      </c>
      <c r="G163" s="236" t="s">
        <v>646</v>
      </c>
      <c r="H163" s="237">
        <v>2</v>
      </c>
      <c r="I163" s="238"/>
      <c r="J163" s="239"/>
      <c r="K163" s="237">
        <f>ROUND(P163*H163,3)</f>
        <v>0</v>
      </c>
      <c r="L163" s="239"/>
      <c r="M163" s="240"/>
      <c r="N163" s="241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364</v>
      </c>
      <c r="AT163" s="199" t="s">
        <v>483</v>
      </c>
      <c r="AU163" s="199" t="s">
        <v>178</v>
      </c>
      <c r="AY163" s="19" t="s">
        <v>329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335</v>
      </c>
      <c r="BM163" s="199" t="s">
        <v>355</v>
      </c>
    </row>
    <row r="164" spans="1:65" s="13" customFormat="1" ht="11.25">
      <c r="B164" s="201"/>
      <c r="D164" s="202" t="s">
        <v>348</v>
      </c>
      <c r="E164" s="203" t="s">
        <v>1</v>
      </c>
      <c r="F164" s="204" t="s">
        <v>96</v>
      </c>
      <c r="H164" s="205">
        <v>2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348</v>
      </c>
      <c r="AU164" s="203" t="s">
        <v>178</v>
      </c>
      <c r="AV164" s="13" t="s">
        <v>96</v>
      </c>
      <c r="AW164" s="13" t="s">
        <v>4</v>
      </c>
      <c r="AX164" s="13" t="s">
        <v>90</v>
      </c>
      <c r="AY164" s="203" t="s">
        <v>329</v>
      </c>
    </row>
    <row r="165" spans="1:65" s="14" customFormat="1" ht="11.25">
      <c r="B165" s="210"/>
      <c r="D165" s="202" t="s">
        <v>348</v>
      </c>
      <c r="E165" s="211" t="s">
        <v>1</v>
      </c>
      <c r="F165" s="212" t="s">
        <v>8382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348</v>
      </c>
      <c r="AU165" s="211" t="s">
        <v>178</v>
      </c>
      <c r="AV165" s="14" t="s">
        <v>90</v>
      </c>
      <c r="AW165" s="14" t="s">
        <v>4</v>
      </c>
      <c r="AX165" s="14" t="s">
        <v>83</v>
      </c>
      <c r="AY165" s="211" t="s">
        <v>329</v>
      </c>
    </row>
    <row r="166" spans="1:65" s="14" customFormat="1" ht="11.25">
      <c r="B166" s="210"/>
      <c r="D166" s="202" t="s">
        <v>348</v>
      </c>
      <c r="E166" s="211" t="s">
        <v>1</v>
      </c>
      <c r="F166" s="212" t="s">
        <v>8734</v>
      </c>
      <c r="H166" s="211" t="s">
        <v>1</v>
      </c>
      <c r="I166" s="213"/>
      <c r="J166" s="213"/>
      <c r="M166" s="210"/>
      <c r="N166" s="214"/>
      <c r="O166" s="215"/>
      <c r="P166" s="215"/>
      <c r="Q166" s="215"/>
      <c r="R166" s="215"/>
      <c r="S166" s="215"/>
      <c r="T166" s="215"/>
      <c r="U166" s="215"/>
      <c r="V166" s="215"/>
      <c r="W166" s="215"/>
      <c r="X166" s="216"/>
      <c r="AT166" s="211" t="s">
        <v>348</v>
      </c>
      <c r="AU166" s="211" t="s">
        <v>178</v>
      </c>
      <c r="AV166" s="14" t="s">
        <v>90</v>
      </c>
      <c r="AW166" s="14" t="s">
        <v>4</v>
      </c>
      <c r="AX166" s="14" t="s">
        <v>83</v>
      </c>
      <c r="AY166" s="211" t="s">
        <v>329</v>
      </c>
    </row>
    <row r="167" spans="1:65" s="14" customFormat="1" ht="11.25">
      <c r="B167" s="210"/>
      <c r="D167" s="202" t="s">
        <v>348</v>
      </c>
      <c r="E167" s="211" t="s">
        <v>1</v>
      </c>
      <c r="F167" s="212" t="s">
        <v>8735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348</v>
      </c>
      <c r="AU167" s="211" t="s">
        <v>178</v>
      </c>
      <c r="AV167" s="14" t="s">
        <v>90</v>
      </c>
      <c r="AW167" s="14" t="s">
        <v>4</v>
      </c>
      <c r="AX167" s="14" t="s">
        <v>83</v>
      </c>
      <c r="AY167" s="211" t="s">
        <v>329</v>
      </c>
    </row>
    <row r="168" spans="1:65" s="14" customFormat="1" ht="11.25">
      <c r="B168" s="210"/>
      <c r="D168" s="202" t="s">
        <v>348</v>
      </c>
      <c r="E168" s="211" t="s">
        <v>1</v>
      </c>
      <c r="F168" s="212" t="s">
        <v>8736</v>
      </c>
      <c r="H168" s="211" t="s">
        <v>1</v>
      </c>
      <c r="I168" s="213"/>
      <c r="J168" s="213"/>
      <c r="M168" s="210"/>
      <c r="N168" s="214"/>
      <c r="O168" s="215"/>
      <c r="P168" s="215"/>
      <c r="Q168" s="215"/>
      <c r="R168" s="215"/>
      <c r="S168" s="215"/>
      <c r="T168" s="215"/>
      <c r="U168" s="215"/>
      <c r="V168" s="215"/>
      <c r="W168" s="215"/>
      <c r="X168" s="216"/>
      <c r="AT168" s="211" t="s">
        <v>348</v>
      </c>
      <c r="AU168" s="211" t="s">
        <v>178</v>
      </c>
      <c r="AV168" s="14" t="s">
        <v>90</v>
      </c>
      <c r="AW168" s="14" t="s">
        <v>4</v>
      </c>
      <c r="AX168" s="14" t="s">
        <v>83</v>
      </c>
      <c r="AY168" s="211" t="s">
        <v>329</v>
      </c>
    </row>
    <row r="169" spans="1:65" s="14" customFormat="1" ht="11.25">
      <c r="B169" s="210"/>
      <c r="D169" s="202" t="s">
        <v>348</v>
      </c>
      <c r="E169" s="211" t="s">
        <v>1</v>
      </c>
      <c r="F169" s="212" t="s">
        <v>8737</v>
      </c>
      <c r="H169" s="211" t="s">
        <v>1</v>
      </c>
      <c r="I169" s="213"/>
      <c r="J169" s="213"/>
      <c r="M169" s="210"/>
      <c r="N169" s="214"/>
      <c r="O169" s="215"/>
      <c r="P169" s="215"/>
      <c r="Q169" s="215"/>
      <c r="R169" s="215"/>
      <c r="S169" s="215"/>
      <c r="T169" s="215"/>
      <c r="U169" s="215"/>
      <c r="V169" s="215"/>
      <c r="W169" s="215"/>
      <c r="X169" s="216"/>
      <c r="AT169" s="211" t="s">
        <v>348</v>
      </c>
      <c r="AU169" s="211" t="s">
        <v>178</v>
      </c>
      <c r="AV169" s="14" t="s">
        <v>90</v>
      </c>
      <c r="AW169" s="14" t="s">
        <v>4</v>
      </c>
      <c r="AX169" s="14" t="s">
        <v>83</v>
      </c>
      <c r="AY169" s="211" t="s">
        <v>329</v>
      </c>
    </row>
    <row r="170" spans="1:65" s="14" customFormat="1" ht="11.25">
      <c r="B170" s="210"/>
      <c r="D170" s="202" t="s">
        <v>348</v>
      </c>
      <c r="E170" s="211" t="s">
        <v>1</v>
      </c>
      <c r="F170" s="212" t="s">
        <v>8738</v>
      </c>
      <c r="H170" s="211" t="s">
        <v>1</v>
      </c>
      <c r="I170" s="213"/>
      <c r="J170" s="213"/>
      <c r="M170" s="210"/>
      <c r="N170" s="214"/>
      <c r="O170" s="215"/>
      <c r="P170" s="215"/>
      <c r="Q170" s="215"/>
      <c r="R170" s="215"/>
      <c r="S170" s="215"/>
      <c r="T170" s="215"/>
      <c r="U170" s="215"/>
      <c r="V170" s="215"/>
      <c r="W170" s="215"/>
      <c r="X170" s="216"/>
      <c r="AT170" s="211" t="s">
        <v>348</v>
      </c>
      <c r="AU170" s="211" t="s">
        <v>178</v>
      </c>
      <c r="AV170" s="14" t="s">
        <v>90</v>
      </c>
      <c r="AW170" s="14" t="s">
        <v>4</v>
      </c>
      <c r="AX170" s="14" t="s">
        <v>83</v>
      </c>
      <c r="AY170" s="211" t="s">
        <v>329</v>
      </c>
    </row>
    <row r="171" spans="1:65" s="14" customFormat="1" ht="11.25">
      <c r="B171" s="210"/>
      <c r="D171" s="202" t="s">
        <v>348</v>
      </c>
      <c r="E171" s="211" t="s">
        <v>1</v>
      </c>
      <c r="F171" s="212" t="s">
        <v>8595</v>
      </c>
      <c r="H171" s="211" t="s">
        <v>1</v>
      </c>
      <c r="I171" s="213"/>
      <c r="J171" s="213"/>
      <c r="M171" s="210"/>
      <c r="N171" s="214"/>
      <c r="O171" s="215"/>
      <c r="P171" s="215"/>
      <c r="Q171" s="215"/>
      <c r="R171" s="215"/>
      <c r="S171" s="215"/>
      <c r="T171" s="215"/>
      <c r="U171" s="215"/>
      <c r="V171" s="215"/>
      <c r="W171" s="215"/>
      <c r="X171" s="216"/>
      <c r="AT171" s="211" t="s">
        <v>348</v>
      </c>
      <c r="AU171" s="211" t="s">
        <v>178</v>
      </c>
      <c r="AV171" s="14" t="s">
        <v>90</v>
      </c>
      <c r="AW171" s="14" t="s">
        <v>4</v>
      </c>
      <c r="AX171" s="14" t="s">
        <v>83</v>
      </c>
      <c r="AY171" s="211" t="s">
        <v>329</v>
      </c>
    </row>
    <row r="172" spans="1:65" s="14" customFormat="1" ht="11.25">
      <c r="B172" s="210"/>
      <c r="D172" s="202" t="s">
        <v>348</v>
      </c>
      <c r="E172" s="211" t="s">
        <v>1</v>
      </c>
      <c r="F172" s="212" t="s">
        <v>8739</v>
      </c>
      <c r="H172" s="211" t="s">
        <v>1</v>
      </c>
      <c r="I172" s="213"/>
      <c r="J172" s="213"/>
      <c r="M172" s="210"/>
      <c r="N172" s="214"/>
      <c r="O172" s="215"/>
      <c r="P172" s="215"/>
      <c r="Q172" s="215"/>
      <c r="R172" s="215"/>
      <c r="S172" s="215"/>
      <c r="T172" s="215"/>
      <c r="U172" s="215"/>
      <c r="V172" s="215"/>
      <c r="W172" s="215"/>
      <c r="X172" s="216"/>
      <c r="AT172" s="211" t="s">
        <v>348</v>
      </c>
      <c r="AU172" s="211" t="s">
        <v>178</v>
      </c>
      <c r="AV172" s="14" t="s">
        <v>90</v>
      </c>
      <c r="AW172" s="14" t="s">
        <v>4</v>
      </c>
      <c r="AX172" s="14" t="s">
        <v>83</v>
      </c>
      <c r="AY172" s="211" t="s">
        <v>329</v>
      </c>
    </row>
    <row r="173" spans="1:65" s="2" customFormat="1" ht="37.9" customHeight="1">
      <c r="A173" s="37"/>
      <c r="B173" s="153"/>
      <c r="C173" s="233" t="s">
        <v>350</v>
      </c>
      <c r="D173" s="233" t="s">
        <v>483</v>
      </c>
      <c r="E173" s="234" t="s">
        <v>8740</v>
      </c>
      <c r="F173" s="235" t="s">
        <v>8411</v>
      </c>
      <c r="G173" s="236" t="s">
        <v>646</v>
      </c>
      <c r="H173" s="237">
        <v>1</v>
      </c>
      <c r="I173" s="238"/>
      <c r="J173" s="239"/>
      <c r="K173" s="237">
        <f>ROUND(P173*H173,3)</f>
        <v>0</v>
      </c>
      <c r="L173" s="239"/>
      <c r="M173" s="240"/>
      <c r="N173" s="241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0</v>
      </c>
      <c r="V173" s="197">
        <f>U173*H173</f>
        <v>0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364</v>
      </c>
      <c r="AT173" s="199" t="s">
        <v>483</v>
      </c>
      <c r="AU173" s="199" t="s">
        <v>178</v>
      </c>
      <c r="AY173" s="19" t="s">
        <v>329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335</v>
      </c>
      <c r="BM173" s="199" t="s">
        <v>364</v>
      </c>
    </row>
    <row r="174" spans="1:65" s="13" customFormat="1" ht="11.25">
      <c r="B174" s="201"/>
      <c r="D174" s="202" t="s">
        <v>348</v>
      </c>
      <c r="E174" s="203" t="s">
        <v>1</v>
      </c>
      <c r="F174" s="204" t="s">
        <v>90</v>
      </c>
      <c r="H174" s="205">
        <v>1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348</v>
      </c>
      <c r="AU174" s="203" t="s">
        <v>178</v>
      </c>
      <c r="AV174" s="13" t="s">
        <v>96</v>
      </c>
      <c r="AW174" s="13" t="s">
        <v>4</v>
      </c>
      <c r="AX174" s="13" t="s">
        <v>90</v>
      </c>
      <c r="AY174" s="203" t="s">
        <v>329</v>
      </c>
    </row>
    <row r="175" spans="1:65" s="14" customFormat="1" ht="11.25">
      <c r="B175" s="210"/>
      <c r="D175" s="202" t="s">
        <v>348</v>
      </c>
      <c r="E175" s="211" t="s">
        <v>1</v>
      </c>
      <c r="F175" s="212" t="s">
        <v>8382</v>
      </c>
      <c r="H175" s="211" t="s">
        <v>1</v>
      </c>
      <c r="I175" s="213"/>
      <c r="J175" s="213"/>
      <c r="M175" s="210"/>
      <c r="N175" s="214"/>
      <c r="O175" s="215"/>
      <c r="P175" s="215"/>
      <c r="Q175" s="215"/>
      <c r="R175" s="215"/>
      <c r="S175" s="215"/>
      <c r="T175" s="215"/>
      <c r="U175" s="215"/>
      <c r="V175" s="215"/>
      <c r="W175" s="215"/>
      <c r="X175" s="216"/>
      <c r="AT175" s="211" t="s">
        <v>348</v>
      </c>
      <c r="AU175" s="211" t="s">
        <v>178</v>
      </c>
      <c r="AV175" s="14" t="s">
        <v>90</v>
      </c>
      <c r="AW175" s="14" t="s">
        <v>4</v>
      </c>
      <c r="AX175" s="14" t="s">
        <v>83</v>
      </c>
      <c r="AY175" s="211" t="s">
        <v>329</v>
      </c>
    </row>
    <row r="176" spans="1:65" s="14" customFormat="1" ht="11.25">
      <c r="B176" s="210"/>
      <c r="D176" s="202" t="s">
        <v>348</v>
      </c>
      <c r="E176" s="211" t="s">
        <v>1</v>
      </c>
      <c r="F176" s="212" t="s">
        <v>8741</v>
      </c>
      <c r="H176" s="211" t="s">
        <v>1</v>
      </c>
      <c r="I176" s="213"/>
      <c r="J176" s="213"/>
      <c r="M176" s="210"/>
      <c r="N176" s="214"/>
      <c r="O176" s="215"/>
      <c r="P176" s="215"/>
      <c r="Q176" s="215"/>
      <c r="R176" s="215"/>
      <c r="S176" s="215"/>
      <c r="T176" s="215"/>
      <c r="U176" s="215"/>
      <c r="V176" s="215"/>
      <c r="W176" s="215"/>
      <c r="X176" s="216"/>
      <c r="AT176" s="211" t="s">
        <v>348</v>
      </c>
      <c r="AU176" s="211" t="s">
        <v>178</v>
      </c>
      <c r="AV176" s="14" t="s">
        <v>90</v>
      </c>
      <c r="AW176" s="14" t="s">
        <v>4</v>
      </c>
      <c r="AX176" s="14" t="s">
        <v>83</v>
      </c>
      <c r="AY176" s="211" t="s">
        <v>329</v>
      </c>
    </row>
    <row r="177" spans="1:65" s="14" customFormat="1" ht="11.25">
      <c r="B177" s="210"/>
      <c r="D177" s="202" t="s">
        <v>348</v>
      </c>
      <c r="E177" s="211" t="s">
        <v>1</v>
      </c>
      <c r="F177" s="212" t="s">
        <v>8638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348</v>
      </c>
      <c r="AU177" s="211" t="s">
        <v>178</v>
      </c>
      <c r="AV177" s="14" t="s">
        <v>90</v>
      </c>
      <c r="AW177" s="14" t="s">
        <v>4</v>
      </c>
      <c r="AX177" s="14" t="s">
        <v>83</v>
      </c>
      <c r="AY177" s="211" t="s">
        <v>329</v>
      </c>
    </row>
    <row r="178" spans="1:65" s="14" customFormat="1" ht="22.5">
      <c r="B178" s="210"/>
      <c r="D178" s="202" t="s">
        <v>348</v>
      </c>
      <c r="E178" s="211" t="s">
        <v>1</v>
      </c>
      <c r="F178" s="212" t="s">
        <v>8639</v>
      </c>
      <c r="H178" s="211" t="s">
        <v>1</v>
      </c>
      <c r="I178" s="213"/>
      <c r="J178" s="213"/>
      <c r="M178" s="210"/>
      <c r="N178" s="214"/>
      <c r="O178" s="215"/>
      <c r="P178" s="215"/>
      <c r="Q178" s="215"/>
      <c r="R178" s="215"/>
      <c r="S178" s="215"/>
      <c r="T178" s="215"/>
      <c r="U178" s="215"/>
      <c r="V178" s="215"/>
      <c r="W178" s="215"/>
      <c r="X178" s="216"/>
      <c r="AT178" s="211" t="s">
        <v>348</v>
      </c>
      <c r="AU178" s="211" t="s">
        <v>178</v>
      </c>
      <c r="AV178" s="14" t="s">
        <v>90</v>
      </c>
      <c r="AW178" s="14" t="s">
        <v>4</v>
      </c>
      <c r="AX178" s="14" t="s">
        <v>83</v>
      </c>
      <c r="AY178" s="211" t="s">
        <v>329</v>
      </c>
    </row>
    <row r="179" spans="1:65" s="14" customFormat="1" ht="22.5">
      <c r="B179" s="210"/>
      <c r="D179" s="202" t="s">
        <v>348</v>
      </c>
      <c r="E179" s="211" t="s">
        <v>1</v>
      </c>
      <c r="F179" s="212" t="s">
        <v>8640</v>
      </c>
      <c r="H179" s="211" t="s">
        <v>1</v>
      </c>
      <c r="I179" s="213"/>
      <c r="J179" s="213"/>
      <c r="M179" s="210"/>
      <c r="N179" s="214"/>
      <c r="O179" s="215"/>
      <c r="P179" s="215"/>
      <c r="Q179" s="215"/>
      <c r="R179" s="215"/>
      <c r="S179" s="215"/>
      <c r="T179" s="215"/>
      <c r="U179" s="215"/>
      <c r="V179" s="215"/>
      <c r="W179" s="215"/>
      <c r="X179" s="216"/>
      <c r="AT179" s="211" t="s">
        <v>348</v>
      </c>
      <c r="AU179" s="211" t="s">
        <v>178</v>
      </c>
      <c r="AV179" s="14" t="s">
        <v>90</v>
      </c>
      <c r="AW179" s="14" t="s">
        <v>4</v>
      </c>
      <c r="AX179" s="14" t="s">
        <v>83</v>
      </c>
      <c r="AY179" s="211" t="s">
        <v>329</v>
      </c>
    </row>
    <row r="180" spans="1:65" s="14" customFormat="1" ht="22.5">
      <c r="B180" s="210"/>
      <c r="D180" s="202" t="s">
        <v>348</v>
      </c>
      <c r="E180" s="211" t="s">
        <v>1</v>
      </c>
      <c r="F180" s="212" t="s">
        <v>8742</v>
      </c>
      <c r="H180" s="211" t="s">
        <v>1</v>
      </c>
      <c r="I180" s="213"/>
      <c r="J180" s="213"/>
      <c r="M180" s="210"/>
      <c r="N180" s="214"/>
      <c r="O180" s="215"/>
      <c r="P180" s="215"/>
      <c r="Q180" s="215"/>
      <c r="R180" s="215"/>
      <c r="S180" s="215"/>
      <c r="T180" s="215"/>
      <c r="U180" s="215"/>
      <c r="V180" s="215"/>
      <c r="W180" s="215"/>
      <c r="X180" s="216"/>
      <c r="AT180" s="211" t="s">
        <v>348</v>
      </c>
      <c r="AU180" s="211" t="s">
        <v>178</v>
      </c>
      <c r="AV180" s="14" t="s">
        <v>90</v>
      </c>
      <c r="AW180" s="14" t="s">
        <v>4</v>
      </c>
      <c r="AX180" s="14" t="s">
        <v>83</v>
      </c>
      <c r="AY180" s="211" t="s">
        <v>329</v>
      </c>
    </row>
    <row r="181" spans="1:65" s="14" customFormat="1" ht="11.25">
      <c r="B181" s="210"/>
      <c r="D181" s="202" t="s">
        <v>348</v>
      </c>
      <c r="E181" s="211" t="s">
        <v>1</v>
      </c>
      <c r="F181" s="212" t="s">
        <v>8642</v>
      </c>
      <c r="H181" s="211" t="s">
        <v>1</v>
      </c>
      <c r="I181" s="213"/>
      <c r="J181" s="213"/>
      <c r="M181" s="210"/>
      <c r="N181" s="214"/>
      <c r="O181" s="215"/>
      <c r="P181" s="215"/>
      <c r="Q181" s="215"/>
      <c r="R181" s="215"/>
      <c r="S181" s="215"/>
      <c r="T181" s="215"/>
      <c r="U181" s="215"/>
      <c r="V181" s="215"/>
      <c r="W181" s="215"/>
      <c r="X181" s="216"/>
      <c r="AT181" s="211" t="s">
        <v>348</v>
      </c>
      <c r="AU181" s="211" t="s">
        <v>178</v>
      </c>
      <c r="AV181" s="14" t="s">
        <v>90</v>
      </c>
      <c r="AW181" s="14" t="s">
        <v>4</v>
      </c>
      <c r="AX181" s="14" t="s">
        <v>83</v>
      </c>
      <c r="AY181" s="211" t="s">
        <v>329</v>
      </c>
    </row>
    <row r="182" spans="1:65" s="14" customFormat="1" ht="11.25">
      <c r="B182" s="210"/>
      <c r="D182" s="202" t="s">
        <v>348</v>
      </c>
      <c r="E182" s="211" t="s">
        <v>1</v>
      </c>
      <c r="F182" s="212" t="s">
        <v>8643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348</v>
      </c>
      <c r="AU182" s="211" t="s">
        <v>178</v>
      </c>
      <c r="AV182" s="14" t="s">
        <v>90</v>
      </c>
      <c r="AW182" s="14" t="s">
        <v>4</v>
      </c>
      <c r="AX182" s="14" t="s">
        <v>83</v>
      </c>
      <c r="AY182" s="211" t="s">
        <v>329</v>
      </c>
    </row>
    <row r="183" spans="1:65" s="14" customFormat="1" ht="11.25">
      <c r="B183" s="210"/>
      <c r="D183" s="202" t="s">
        <v>348</v>
      </c>
      <c r="E183" s="211" t="s">
        <v>1</v>
      </c>
      <c r="F183" s="212" t="s">
        <v>8743</v>
      </c>
      <c r="H183" s="211" t="s">
        <v>1</v>
      </c>
      <c r="I183" s="213"/>
      <c r="J183" s="213"/>
      <c r="M183" s="210"/>
      <c r="N183" s="214"/>
      <c r="O183" s="215"/>
      <c r="P183" s="215"/>
      <c r="Q183" s="215"/>
      <c r="R183" s="215"/>
      <c r="S183" s="215"/>
      <c r="T183" s="215"/>
      <c r="U183" s="215"/>
      <c r="V183" s="215"/>
      <c r="W183" s="215"/>
      <c r="X183" s="216"/>
      <c r="AT183" s="211" t="s">
        <v>348</v>
      </c>
      <c r="AU183" s="211" t="s">
        <v>178</v>
      </c>
      <c r="AV183" s="14" t="s">
        <v>90</v>
      </c>
      <c r="AW183" s="14" t="s">
        <v>4</v>
      </c>
      <c r="AX183" s="14" t="s">
        <v>83</v>
      </c>
      <c r="AY183" s="211" t="s">
        <v>329</v>
      </c>
    </row>
    <row r="184" spans="1:65" s="14" customFormat="1" ht="11.25">
      <c r="B184" s="210"/>
      <c r="D184" s="202" t="s">
        <v>348</v>
      </c>
      <c r="E184" s="211" t="s">
        <v>1</v>
      </c>
      <c r="F184" s="212" t="s">
        <v>8645</v>
      </c>
      <c r="H184" s="211" t="s">
        <v>1</v>
      </c>
      <c r="I184" s="213"/>
      <c r="J184" s="213"/>
      <c r="M184" s="210"/>
      <c r="N184" s="214"/>
      <c r="O184" s="215"/>
      <c r="P184" s="215"/>
      <c r="Q184" s="215"/>
      <c r="R184" s="215"/>
      <c r="S184" s="215"/>
      <c r="T184" s="215"/>
      <c r="U184" s="215"/>
      <c r="V184" s="215"/>
      <c r="W184" s="215"/>
      <c r="X184" s="216"/>
      <c r="AT184" s="211" t="s">
        <v>348</v>
      </c>
      <c r="AU184" s="211" t="s">
        <v>178</v>
      </c>
      <c r="AV184" s="14" t="s">
        <v>90</v>
      </c>
      <c r="AW184" s="14" t="s">
        <v>4</v>
      </c>
      <c r="AX184" s="14" t="s">
        <v>83</v>
      </c>
      <c r="AY184" s="211" t="s">
        <v>329</v>
      </c>
    </row>
    <row r="185" spans="1:65" s="14" customFormat="1" ht="22.5">
      <c r="B185" s="210"/>
      <c r="D185" s="202" t="s">
        <v>348</v>
      </c>
      <c r="E185" s="211" t="s">
        <v>1</v>
      </c>
      <c r="F185" s="212" t="s">
        <v>8646</v>
      </c>
      <c r="H185" s="211" t="s">
        <v>1</v>
      </c>
      <c r="I185" s="213"/>
      <c r="J185" s="213"/>
      <c r="M185" s="210"/>
      <c r="N185" s="214"/>
      <c r="O185" s="215"/>
      <c r="P185" s="215"/>
      <c r="Q185" s="215"/>
      <c r="R185" s="215"/>
      <c r="S185" s="215"/>
      <c r="T185" s="215"/>
      <c r="U185" s="215"/>
      <c r="V185" s="215"/>
      <c r="W185" s="215"/>
      <c r="X185" s="216"/>
      <c r="AT185" s="211" t="s">
        <v>348</v>
      </c>
      <c r="AU185" s="211" t="s">
        <v>178</v>
      </c>
      <c r="AV185" s="14" t="s">
        <v>90</v>
      </c>
      <c r="AW185" s="14" t="s">
        <v>4</v>
      </c>
      <c r="AX185" s="14" t="s">
        <v>83</v>
      </c>
      <c r="AY185" s="211" t="s">
        <v>329</v>
      </c>
    </row>
    <row r="186" spans="1:65" s="14" customFormat="1" ht="11.25">
      <c r="B186" s="210"/>
      <c r="D186" s="202" t="s">
        <v>348</v>
      </c>
      <c r="E186" s="211" t="s">
        <v>1</v>
      </c>
      <c r="F186" s="212" t="s">
        <v>8647</v>
      </c>
      <c r="H186" s="211" t="s">
        <v>1</v>
      </c>
      <c r="I186" s="213"/>
      <c r="J186" s="213"/>
      <c r="M186" s="210"/>
      <c r="N186" s="214"/>
      <c r="O186" s="215"/>
      <c r="P186" s="215"/>
      <c r="Q186" s="215"/>
      <c r="R186" s="215"/>
      <c r="S186" s="215"/>
      <c r="T186" s="215"/>
      <c r="U186" s="215"/>
      <c r="V186" s="215"/>
      <c r="W186" s="215"/>
      <c r="X186" s="216"/>
      <c r="AT186" s="211" t="s">
        <v>348</v>
      </c>
      <c r="AU186" s="211" t="s">
        <v>178</v>
      </c>
      <c r="AV186" s="14" t="s">
        <v>90</v>
      </c>
      <c r="AW186" s="14" t="s">
        <v>4</v>
      </c>
      <c r="AX186" s="14" t="s">
        <v>83</v>
      </c>
      <c r="AY186" s="211" t="s">
        <v>329</v>
      </c>
    </row>
    <row r="187" spans="1:65" s="12" customFormat="1" ht="20.85" customHeight="1">
      <c r="B187" s="173"/>
      <c r="D187" s="174" t="s">
        <v>82</v>
      </c>
      <c r="E187" s="185" t="s">
        <v>8443</v>
      </c>
      <c r="F187" s="185" t="s">
        <v>8443</v>
      </c>
      <c r="I187" s="176"/>
      <c r="J187" s="176"/>
      <c r="K187" s="186">
        <f>BK187</f>
        <v>0</v>
      </c>
      <c r="M187" s="173"/>
      <c r="N187" s="178"/>
      <c r="O187" s="179"/>
      <c r="P187" s="179"/>
      <c r="Q187" s="180">
        <f>SUM(Q188:Q193)</f>
        <v>0</v>
      </c>
      <c r="R187" s="180">
        <f>SUM(R188:R193)</f>
        <v>0</v>
      </c>
      <c r="S187" s="179"/>
      <c r="T187" s="181">
        <f>SUM(T188:T193)</f>
        <v>0</v>
      </c>
      <c r="U187" s="179"/>
      <c r="V187" s="181">
        <f>SUM(V188:V193)</f>
        <v>0</v>
      </c>
      <c r="W187" s="179"/>
      <c r="X187" s="182">
        <f>SUM(X188:X193)</f>
        <v>0</v>
      </c>
      <c r="AR187" s="174" t="s">
        <v>90</v>
      </c>
      <c r="AT187" s="183" t="s">
        <v>82</v>
      </c>
      <c r="AU187" s="183" t="s">
        <v>96</v>
      </c>
      <c r="AY187" s="174" t="s">
        <v>329</v>
      </c>
      <c r="BK187" s="184">
        <f>SUM(BK188:BK193)</f>
        <v>0</v>
      </c>
    </row>
    <row r="188" spans="1:65" s="2" customFormat="1" ht="24.2" customHeight="1">
      <c r="A188" s="37"/>
      <c r="B188" s="153"/>
      <c r="C188" s="233" t="s">
        <v>355</v>
      </c>
      <c r="D188" s="233" t="s">
        <v>483</v>
      </c>
      <c r="E188" s="234" t="s">
        <v>8744</v>
      </c>
      <c r="F188" s="235" t="s">
        <v>8421</v>
      </c>
      <c r="G188" s="236" t="s">
        <v>646</v>
      </c>
      <c r="H188" s="237">
        <v>1</v>
      </c>
      <c r="I188" s="238"/>
      <c r="J188" s="239"/>
      <c r="K188" s="237">
        <f>ROUND(P188*H188,3)</f>
        <v>0</v>
      </c>
      <c r="L188" s="239"/>
      <c r="M188" s="240"/>
      <c r="N188" s="241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364</v>
      </c>
      <c r="AT188" s="199" t="s">
        <v>483</v>
      </c>
      <c r="AU188" s="199" t="s">
        <v>178</v>
      </c>
      <c r="AY188" s="19" t="s">
        <v>329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335</v>
      </c>
      <c r="BM188" s="199" t="s">
        <v>394</v>
      </c>
    </row>
    <row r="189" spans="1:65" s="2" customFormat="1" ht="33" customHeight="1">
      <c r="A189" s="37"/>
      <c r="B189" s="153"/>
      <c r="C189" s="233" t="s">
        <v>359</v>
      </c>
      <c r="D189" s="233" t="s">
        <v>483</v>
      </c>
      <c r="E189" s="234" t="s">
        <v>8745</v>
      </c>
      <c r="F189" s="235" t="s">
        <v>8626</v>
      </c>
      <c r="G189" s="236" t="s">
        <v>646</v>
      </c>
      <c r="H189" s="237">
        <v>1</v>
      </c>
      <c r="I189" s="238"/>
      <c r="J189" s="239"/>
      <c r="K189" s="237">
        <f>ROUND(P189*H189,3)</f>
        <v>0</v>
      </c>
      <c r="L189" s="239"/>
      <c r="M189" s="240"/>
      <c r="N189" s="241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0</v>
      </c>
      <c r="V189" s="197">
        <f>U189*H189</f>
        <v>0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364</v>
      </c>
      <c r="AT189" s="199" t="s">
        <v>483</v>
      </c>
      <c r="AU189" s="199" t="s">
        <v>178</v>
      </c>
      <c r="AY189" s="19" t="s">
        <v>329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335</v>
      </c>
      <c r="BM189" s="199" t="s">
        <v>454</v>
      </c>
    </row>
    <row r="190" spans="1:65" s="2" customFormat="1" ht="37.9" customHeight="1">
      <c r="A190" s="37"/>
      <c r="B190" s="153"/>
      <c r="C190" s="233" t="s">
        <v>364</v>
      </c>
      <c r="D190" s="233" t="s">
        <v>483</v>
      </c>
      <c r="E190" s="234" t="s">
        <v>8746</v>
      </c>
      <c r="F190" s="235" t="s">
        <v>8628</v>
      </c>
      <c r="G190" s="236" t="s">
        <v>646</v>
      </c>
      <c r="H190" s="237">
        <v>1</v>
      </c>
      <c r="I190" s="238"/>
      <c r="J190" s="239"/>
      <c r="K190" s="237">
        <f>ROUND(P190*H190,3)</f>
        <v>0</v>
      </c>
      <c r="L190" s="239"/>
      <c r="M190" s="240"/>
      <c r="N190" s="241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364</v>
      </c>
      <c r="AT190" s="199" t="s">
        <v>483</v>
      </c>
      <c r="AU190" s="199" t="s">
        <v>178</v>
      </c>
      <c r="AY190" s="19" t="s">
        <v>329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335</v>
      </c>
      <c r="BM190" s="199" t="s">
        <v>464</v>
      </c>
    </row>
    <row r="191" spans="1:65" s="13" customFormat="1" ht="11.25">
      <c r="B191" s="201"/>
      <c r="D191" s="202" t="s">
        <v>348</v>
      </c>
      <c r="E191" s="203" t="s">
        <v>1</v>
      </c>
      <c r="F191" s="204" t="s">
        <v>90</v>
      </c>
      <c r="H191" s="205">
        <v>1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348</v>
      </c>
      <c r="AU191" s="203" t="s">
        <v>178</v>
      </c>
      <c r="AV191" s="13" t="s">
        <v>96</v>
      </c>
      <c r="AW191" s="13" t="s">
        <v>4</v>
      </c>
      <c r="AX191" s="13" t="s">
        <v>90</v>
      </c>
      <c r="AY191" s="203" t="s">
        <v>329</v>
      </c>
    </row>
    <row r="192" spans="1:65" s="14" customFormat="1" ht="11.25">
      <c r="B192" s="210"/>
      <c r="D192" s="202" t="s">
        <v>348</v>
      </c>
      <c r="E192" s="211" t="s">
        <v>1</v>
      </c>
      <c r="F192" s="212" t="s">
        <v>8747</v>
      </c>
      <c r="H192" s="211" t="s">
        <v>1</v>
      </c>
      <c r="I192" s="213"/>
      <c r="J192" s="213"/>
      <c r="M192" s="210"/>
      <c r="N192" s="214"/>
      <c r="O192" s="215"/>
      <c r="P192" s="215"/>
      <c r="Q192" s="215"/>
      <c r="R192" s="215"/>
      <c r="S192" s="215"/>
      <c r="T192" s="215"/>
      <c r="U192" s="215"/>
      <c r="V192" s="215"/>
      <c r="W192" s="215"/>
      <c r="X192" s="216"/>
      <c r="AT192" s="211" t="s">
        <v>348</v>
      </c>
      <c r="AU192" s="211" t="s">
        <v>178</v>
      </c>
      <c r="AV192" s="14" t="s">
        <v>90</v>
      </c>
      <c r="AW192" s="14" t="s">
        <v>4</v>
      </c>
      <c r="AX192" s="14" t="s">
        <v>83</v>
      </c>
      <c r="AY192" s="211" t="s">
        <v>329</v>
      </c>
    </row>
    <row r="193" spans="1:65" s="14" customFormat="1" ht="45">
      <c r="B193" s="210"/>
      <c r="D193" s="202" t="s">
        <v>348</v>
      </c>
      <c r="E193" s="211" t="s">
        <v>1</v>
      </c>
      <c r="F193" s="212" t="s">
        <v>8748</v>
      </c>
      <c r="H193" s="211" t="s">
        <v>1</v>
      </c>
      <c r="I193" s="213"/>
      <c r="J193" s="213"/>
      <c r="M193" s="210"/>
      <c r="N193" s="214"/>
      <c r="O193" s="215"/>
      <c r="P193" s="215"/>
      <c r="Q193" s="215"/>
      <c r="R193" s="215"/>
      <c r="S193" s="215"/>
      <c r="T193" s="215"/>
      <c r="U193" s="215"/>
      <c r="V193" s="215"/>
      <c r="W193" s="215"/>
      <c r="X193" s="216"/>
      <c r="AT193" s="211" t="s">
        <v>348</v>
      </c>
      <c r="AU193" s="211" t="s">
        <v>178</v>
      </c>
      <c r="AV193" s="14" t="s">
        <v>90</v>
      </c>
      <c r="AW193" s="14" t="s">
        <v>4</v>
      </c>
      <c r="AX193" s="14" t="s">
        <v>83</v>
      </c>
      <c r="AY193" s="211" t="s">
        <v>329</v>
      </c>
    </row>
    <row r="194" spans="1:65" s="12" customFormat="1" ht="20.85" customHeight="1">
      <c r="B194" s="173"/>
      <c r="D194" s="174" t="s">
        <v>82</v>
      </c>
      <c r="E194" s="185" t="s">
        <v>8433</v>
      </c>
      <c r="F194" s="185" t="s">
        <v>8433</v>
      </c>
      <c r="I194" s="176"/>
      <c r="J194" s="176"/>
      <c r="K194" s="186">
        <f>BK194</f>
        <v>0</v>
      </c>
      <c r="M194" s="173"/>
      <c r="N194" s="178"/>
      <c r="O194" s="179"/>
      <c r="P194" s="179"/>
      <c r="Q194" s="180">
        <f>SUM(Q195:Q201)</f>
        <v>0</v>
      </c>
      <c r="R194" s="180">
        <f>SUM(R195:R201)</f>
        <v>0</v>
      </c>
      <c r="S194" s="179"/>
      <c r="T194" s="181">
        <f>SUM(T195:T201)</f>
        <v>0</v>
      </c>
      <c r="U194" s="179"/>
      <c r="V194" s="181">
        <f>SUM(V195:V201)</f>
        <v>0</v>
      </c>
      <c r="W194" s="179"/>
      <c r="X194" s="182">
        <f>SUM(X195:X201)</f>
        <v>0</v>
      </c>
      <c r="AR194" s="174" t="s">
        <v>90</v>
      </c>
      <c r="AT194" s="183" t="s">
        <v>82</v>
      </c>
      <c r="AU194" s="183" t="s">
        <v>96</v>
      </c>
      <c r="AY194" s="174" t="s">
        <v>329</v>
      </c>
      <c r="BK194" s="184">
        <f>SUM(BK195:BK201)</f>
        <v>0</v>
      </c>
    </row>
    <row r="195" spans="1:65" s="2" customFormat="1" ht="16.5" customHeight="1">
      <c r="A195" s="37"/>
      <c r="B195" s="153"/>
      <c r="C195" s="233" t="s">
        <v>369</v>
      </c>
      <c r="D195" s="233" t="s">
        <v>483</v>
      </c>
      <c r="E195" s="234" t="s">
        <v>8749</v>
      </c>
      <c r="F195" s="235" t="s">
        <v>8750</v>
      </c>
      <c r="G195" s="236" t="s">
        <v>646</v>
      </c>
      <c r="H195" s="237">
        <v>1</v>
      </c>
      <c r="I195" s="238"/>
      <c r="J195" s="239"/>
      <c r="K195" s="237">
        <f>ROUND(P195*H195,3)</f>
        <v>0</v>
      </c>
      <c r="L195" s="239"/>
      <c r="M195" s="240"/>
      <c r="N195" s="241" t="s">
        <v>1</v>
      </c>
      <c r="O195" s="195" t="s">
        <v>47</v>
      </c>
      <c r="P195" s="196">
        <f>I195+J195</f>
        <v>0</v>
      </c>
      <c r="Q195" s="196">
        <f>ROUND(I195*H195,3)</f>
        <v>0</v>
      </c>
      <c r="R195" s="196">
        <f>ROUND(J195*H195,3)</f>
        <v>0</v>
      </c>
      <c r="S195" s="66"/>
      <c r="T195" s="197">
        <f>S195*H195</f>
        <v>0</v>
      </c>
      <c r="U195" s="197">
        <v>0</v>
      </c>
      <c r="V195" s="197">
        <f>U195*H195</f>
        <v>0</v>
      </c>
      <c r="W195" s="197">
        <v>0</v>
      </c>
      <c r="X195" s="198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364</v>
      </c>
      <c r="AT195" s="199" t="s">
        <v>483</v>
      </c>
      <c r="AU195" s="199" t="s">
        <v>178</v>
      </c>
      <c r="AY195" s="19" t="s">
        <v>329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335</v>
      </c>
      <c r="BM195" s="199" t="s">
        <v>474</v>
      </c>
    </row>
    <row r="196" spans="1:65" s="13" customFormat="1" ht="11.25">
      <c r="B196" s="201"/>
      <c r="D196" s="202" t="s">
        <v>348</v>
      </c>
      <c r="E196" s="203" t="s">
        <v>1</v>
      </c>
      <c r="F196" s="204" t="s">
        <v>90</v>
      </c>
      <c r="H196" s="205">
        <v>1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348</v>
      </c>
      <c r="AU196" s="203" t="s">
        <v>178</v>
      </c>
      <c r="AV196" s="13" t="s">
        <v>96</v>
      </c>
      <c r="AW196" s="13" t="s">
        <v>4</v>
      </c>
      <c r="AX196" s="13" t="s">
        <v>90</v>
      </c>
      <c r="AY196" s="203" t="s">
        <v>329</v>
      </c>
    </row>
    <row r="197" spans="1:65" s="14" customFormat="1" ht="11.25">
      <c r="B197" s="210"/>
      <c r="D197" s="202" t="s">
        <v>348</v>
      </c>
      <c r="E197" s="211" t="s">
        <v>1</v>
      </c>
      <c r="F197" s="212" t="s">
        <v>8382</v>
      </c>
      <c r="H197" s="211" t="s">
        <v>1</v>
      </c>
      <c r="I197" s="213"/>
      <c r="J197" s="213"/>
      <c r="M197" s="210"/>
      <c r="N197" s="214"/>
      <c r="O197" s="215"/>
      <c r="P197" s="215"/>
      <c r="Q197" s="215"/>
      <c r="R197" s="215"/>
      <c r="S197" s="215"/>
      <c r="T197" s="215"/>
      <c r="U197" s="215"/>
      <c r="V197" s="215"/>
      <c r="W197" s="215"/>
      <c r="X197" s="216"/>
      <c r="AT197" s="211" t="s">
        <v>348</v>
      </c>
      <c r="AU197" s="211" t="s">
        <v>178</v>
      </c>
      <c r="AV197" s="14" t="s">
        <v>90</v>
      </c>
      <c r="AW197" s="14" t="s">
        <v>4</v>
      </c>
      <c r="AX197" s="14" t="s">
        <v>83</v>
      </c>
      <c r="AY197" s="211" t="s">
        <v>329</v>
      </c>
    </row>
    <row r="198" spans="1:65" s="14" customFormat="1" ht="22.5">
      <c r="B198" s="210"/>
      <c r="D198" s="202" t="s">
        <v>348</v>
      </c>
      <c r="E198" s="211" t="s">
        <v>1</v>
      </c>
      <c r="F198" s="212" t="s">
        <v>8751</v>
      </c>
      <c r="H198" s="211" t="s">
        <v>1</v>
      </c>
      <c r="I198" s="213"/>
      <c r="J198" s="213"/>
      <c r="M198" s="210"/>
      <c r="N198" s="214"/>
      <c r="O198" s="215"/>
      <c r="P198" s="215"/>
      <c r="Q198" s="215"/>
      <c r="R198" s="215"/>
      <c r="S198" s="215"/>
      <c r="T198" s="215"/>
      <c r="U198" s="215"/>
      <c r="V198" s="215"/>
      <c r="W198" s="215"/>
      <c r="X198" s="216"/>
      <c r="AT198" s="211" t="s">
        <v>348</v>
      </c>
      <c r="AU198" s="211" t="s">
        <v>178</v>
      </c>
      <c r="AV198" s="14" t="s">
        <v>90</v>
      </c>
      <c r="AW198" s="14" t="s">
        <v>4</v>
      </c>
      <c r="AX198" s="14" t="s">
        <v>83</v>
      </c>
      <c r="AY198" s="211" t="s">
        <v>329</v>
      </c>
    </row>
    <row r="199" spans="1:65" s="14" customFormat="1" ht="11.25">
      <c r="B199" s="210"/>
      <c r="D199" s="202" t="s">
        <v>348</v>
      </c>
      <c r="E199" s="211" t="s">
        <v>1</v>
      </c>
      <c r="F199" s="212" t="s">
        <v>8752</v>
      </c>
      <c r="H199" s="211" t="s">
        <v>1</v>
      </c>
      <c r="I199" s="213"/>
      <c r="J199" s="213"/>
      <c r="M199" s="210"/>
      <c r="N199" s="214"/>
      <c r="O199" s="215"/>
      <c r="P199" s="215"/>
      <c r="Q199" s="215"/>
      <c r="R199" s="215"/>
      <c r="S199" s="215"/>
      <c r="T199" s="215"/>
      <c r="U199" s="215"/>
      <c r="V199" s="215"/>
      <c r="W199" s="215"/>
      <c r="X199" s="216"/>
      <c r="AT199" s="211" t="s">
        <v>348</v>
      </c>
      <c r="AU199" s="211" t="s">
        <v>178</v>
      </c>
      <c r="AV199" s="14" t="s">
        <v>90</v>
      </c>
      <c r="AW199" s="14" t="s">
        <v>4</v>
      </c>
      <c r="AX199" s="14" t="s">
        <v>83</v>
      </c>
      <c r="AY199" s="211" t="s">
        <v>329</v>
      </c>
    </row>
    <row r="200" spans="1:65" s="14" customFormat="1" ht="22.5">
      <c r="B200" s="210"/>
      <c r="D200" s="202" t="s">
        <v>348</v>
      </c>
      <c r="E200" s="211" t="s">
        <v>1</v>
      </c>
      <c r="F200" s="212" t="s">
        <v>8438</v>
      </c>
      <c r="H200" s="211" t="s">
        <v>1</v>
      </c>
      <c r="I200" s="213"/>
      <c r="J200" s="213"/>
      <c r="M200" s="210"/>
      <c r="N200" s="214"/>
      <c r="O200" s="215"/>
      <c r="P200" s="215"/>
      <c r="Q200" s="215"/>
      <c r="R200" s="215"/>
      <c r="S200" s="215"/>
      <c r="T200" s="215"/>
      <c r="U200" s="215"/>
      <c r="V200" s="215"/>
      <c r="W200" s="215"/>
      <c r="X200" s="216"/>
      <c r="AT200" s="211" t="s">
        <v>348</v>
      </c>
      <c r="AU200" s="211" t="s">
        <v>178</v>
      </c>
      <c r="AV200" s="14" t="s">
        <v>90</v>
      </c>
      <c r="AW200" s="14" t="s">
        <v>4</v>
      </c>
      <c r="AX200" s="14" t="s">
        <v>83</v>
      </c>
      <c r="AY200" s="211" t="s">
        <v>329</v>
      </c>
    </row>
    <row r="201" spans="1:65" s="14" customFormat="1" ht="11.25">
      <c r="B201" s="210"/>
      <c r="D201" s="202" t="s">
        <v>348</v>
      </c>
      <c r="E201" s="211" t="s">
        <v>1</v>
      </c>
      <c r="F201" s="212" t="s">
        <v>8439</v>
      </c>
      <c r="H201" s="211" t="s">
        <v>1</v>
      </c>
      <c r="I201" s="213"/>
      <c r="J201" s="213"/>
      <c r="M201" s="210"/>
      <c r="N201" s="214"/>
      <c r="O201" s="215"/>
      <c r="P201" s="215"/>
      <c r="Q201" s="215"/>
      <c r="R201" s="215"/>
      <c r="S201" s="215"/>
      <c r="T201" s="215"/>
      <c r="U201" s="215"/>
      <c r="V201" s="215"/>
      <c r="W201" s="215"/>
      <c r="X201" s="216"/>
      <c r="AT201" s="211" t="s">
        <v>348</v>
      </c>
      <c r="AU201" s="211" t="s">
        <v>178</v>
      </c>
      <c r="AV201" s="14" t="s">
        <v>90</v>
      </c>
      <c r="AW201" s="14" t="s">
        <v>4</v>
      </c>
      <c r="AX201" s="14" t="s">
        <v>83</v>
      </c>
      <c r="AY201" s="211" t="s">
        <v>329</v>
      </c>
    </row>
    <row r="202" spans="1:65" s="12" customFormat="1" ht="20.85" customHeight="1">
      <c r="B202" s="173"/>
      <c r="D202" s="174" t="s">
        <v>82</v>
      </c>
      <c r="E202" s="185" t="s">
        <v>8440</v>
      </c>
      <c r="F202" s="185" t="s">
        <v>8440</v>
      </c>
      <c r="I202" s="176"/>
      <c r="J202" s="176"/>
      <c r="K202" s="186">
        <f>BK202</f>
        <v>0</v>
      </c>
      <c r="M202" s="173"/>
      <c r="N202" s="178"/>
      <c r="O202" s="179"/>
      <c r="P202" s="179"/>
      <c r="Q202" s="180">
        <f>SUM(Q203:Q237)</f>
        <v>0</v>
      </c>
      <c r="R202" s="180">
        <f>SUM(R203:R237)</f>
        <v>0</v>
      </c>
      <c r="S202" s="179"/>
      <c r="T202" s="181">
        <f>SUM(T203:T237)</f>
        <v>0</v>
      </c>
      <c r="U202" s="179"/>
      <c r="V202" s="181">
        <f>SUM(V203:V237)</f>
        <v>0</v>
      </c>
      <c r="W202" s="179"/>
      <c r="X202" s="182">
        <f>SUM(X203:X237)</f>
        <v>0</v>
      </c>
      <c r="AR202" s="174" t="s">
        <v>90</v>
      </c>
      <c r="AT202" s="183" t="s">
        <v>82</v>
      </c>
      <c r="AU202" s="183" t="s">
        <v>96</v>
      </c>
      <c r="AY202" s="174" t="s">
        <v>329</v>
      </c>
      <c r="BK202" s="184">
        <f>SUM(BK203:BK237)</f>
        <v>0</v>
      </c>
    </row>
    <row r="203" spans="1:65" s="2" customFormat="1" ht="16.5" customHeight="1">
      <c r="A203" s="37"/>
      <c r="B203" s="153"/>
      <c r="C203" s="233" t="s">
        <v>381</v>
      </c>
      <c r="D203" s="233" t="s">
        <v>483</v>
      </c>
      <c r="E203" s="234" t="s">
        <v>8753</v>
      </c>
      <c r="F203" s="235" t="s">
        <v>8601</v>
      </c>
      <c r="G203" s="236" t="s">
        <v>646</v>
      </c>
      <c r="H203" s="237">
        <v>1</v>
      </c>
      <c r="I203" s="238"/>
      <c r="J203" s="239"/>
      <c r="K203" s="237">
        <f>ROUND(P203*H203,3)</f>
        <v>0</v>
      </c>
      <c r="L203" s="239"/>
      <c r="M203" s="240"/>
      <c r="N203" s="241" t="s">
        <v>1</v>
      </c>
      <c r="O203" s="195" t="s">
        <v>47</v>
      </c>
      <c r="P203" s="196">
        <f>I203+J203</f>
        <v>0</v>
      </c>
      <c r="Q203" s="196">
        <f>ROUND(I203*H203,3)</f>
        <v>0</v>
      </c>
      <c r="R203" s="196">
        <f>ROUND(J203*H203,3)</f>
        <v>0</v>
      </c>
      <c r="S203" s="66"/>
      <c r="T203" s="197">
        <f>S203*H203</f>
        <v>0</v>
      </c>
      <c r="U203" s="197">
        <v>0</v>
      </c>
      <c r="V203" s="197">
        <f>U203*H203</f>
        <v>0</v>
      </c>
      <c r="W203" s="197">
        <v>0</v>
      </c>
      <c r="X203" s="198">
        <f>W203*H203</f>
        <v>0</v>
      </c>
      <c r="Y203" s="37"/>
      <c r="Z203" s="37"/>
      <c r="AA203" s="37"/>
      <c r="AB203" s="37"/>
      <c r="AC203" s="37"/>
      <c r="AD203" s="37"/>
      <c r="AE203" s="37"/>
      <c r="AR203" s="199" t="s">
        <v>364</v>
      </c>
      <c r="AT203" s="199" t="s">
        <v>483</v>
      </c>
      <c r="AU203" s="199" t="s">
        <v>178</v>
      </c>
      <c r="AY203" s="19" t="s">
        <v>329</v>
      </c>
      <c r="BE203" s="115">
        <f>IF(O203="základná",K203,0)</f>
        <v>0</v>
      </c>
      <c r="BF203" s="115">
        <f>IF(O203="znížená",K203,0)</f>
        <v>0</v>
      </c>
      <c r="BG203" s="115">
        <f>IF(O203="zákl. prenesená",K203,0)</f>
        <v>0</v>
      </c>
      <c r="BH203" s="115">
        <f>IF(O203="zníž. prenesená",K203,0)</f>
        <v>0</v>
      </c>
      <c r="BI203" s="115">
        <f>IF(O203="nulová",K203,0)</f>
        <v>0</v>
      </c>
      <c r="BJ203" s="19" t="s">
        <v>96</v>
      </c>
      <c r="BK203" s="200">
        <f>ROUND(P203*H203,3)</f>
        <v>0</v>
      </c>
      <c r="BL203" s="19" t="s">
        <v>335</v>
      </c>
      <c r="BM203" s="199" t="s">
        <v>8</v>
      </c>
    </row>
    <row r="204" spans="1:65" s="13" customFormat="1" ht="11.25">
      <c r="B204" s="201"/>
      <c r="D204" s="202" t="s">
        <v>348</v>
      </c>
      <c r="E204" s="203" t="s">
        <v>1</v>
      </c>
      <c r="F204" s="204" t="s">
        <v>90</v>
      </c>
      <c r="H204" s="205">
        <v>1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348</v>
      </c>
      <c r="AU204" s="203" t="s">
        <v>178</v>
      </c>
      <c r="AV204" s="13" t="s">
        <v>96</v>
      </c>
      <c r="AW204" s="13" t="s">
        <v>4</v>
      </c>
      <c r="AX204" s="13" t="s">
        <v>90</v>
      </c>
      <c r="AY204" s="203" t="s">
        <v>329</v>
      </c>
    </row>
    <row r="205" spans="1:65" s="14" customFormat="1" ht="11.25">
      <c r="B205" s="210"/>
      <c r="D205" s="202" t="s">
        <v>348</v>
      </c>
      <c r="E205" s="211" t="s">
        <v>1</v>
      </c>
      <c r="F205" s="212" t="s">
        <v>8403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348</v>
      </c>
      <c r="AU205" s="211" t="s">
        <v>178</v>
      </c>
      <c r="AV205" s="14" t="s">
        <v>90</v>
      </c>
      <c r="AW205" s="14" t="s">
        <v>4</v>
      </c>
      <c r="AX205" s="14" t="s">
        <v>83</v>
      </c>
      <c r="AY205" s="211" t="s">
        <v>329</v>
      </c>
    </row>
    <row r="206" spans="1:65" s="14" customFormat="1" ht="33.75">
      <c r="B206" s="210"/>
      <c r="D206" s="202" t="s">
        <v>348</v>
      </c>
      <c r="E206" s="211" t="s">
        <v>1</v>
      </c>
      <c r="F206" s="212" t="s">
        <v>8602</v>
      </c>
      <c r="H206" s="211" t="s">
        <v>1</v>
      </c>
      <c r="I206" s="213"/>
      <c r="J206" s="213"/>
      <c r="M206" s="210"/>
      <c r="N206" s="214"/>
      <c r="O206" s="215"/>
      <c r="P206" s="215"/>
      <c r="Q206" s="215"/>
      <c r="R206" s="215"/>
      <c r="S206" s="215"/>
      <c r="T206" s="215"/>
      <c r="U206" s="215"/>
      <c r="V206" s="215"/>
      <c r="W206" s="215"/>
      <c r="X206" s="216"/>
      <c r="AT206" s="211" t="s">
        <v>348</v>
      </c>
      <c r="AU206" s="211" t="s">
        <v>178</v>
      </c>
      <c r="AV206" s="14" t="s">
        <v>90</v>
      </c>
      <c r="AW206" s="14" t="s">
        <v>4</v>
      </c>
      <c r="AX206" s="14" t="s">
        <v>83</v>
      </c>
      <c r="AY206" s="211" t="s">
        <v>329</v>
      </c>
    </row>
    <row r="207" spans="1:65" s="2" customFormat="1" ht="16.5" customHeight="1">
      <c r="A207" s="37"/>
      <c r="B207" s="153"/>
      <c r="C207" s="233" t="s">
        <v>386</v>
      </c>
      <c r="D207" s="233" t="s">
        <v>483</v>
      </c>
      <c r="E207" s="234" t="s">
        <v>8754</v>
      </c>
      <c r="F207" s="235" t="s">
        <v>8445</v>
      </c>
      <c r="G207" s="236" t="s">
        <v>646</v>
      </c>
      <c r="H207" s="237">
        <v>3</v>
      </c>
      <c r="I207" s="238"/>
      <c r="J207" s="239"/>
      <c r="K207" s="237">
        <f>ROUND(P207*H207,3)</f>
        <v>0</v>
      </c>
      <c r="L207" s="239"/>
      <c r="M207" s="240"/>
      <c r="N207" s="241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0</v>
      </c>
      <c r="V207" s="197">
        <f>U207*H207</f>
        <v>0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364</v>
      </c>
      <c r="AT207" s="199" t="s">
        <v>483</v>
      </c>
      <c r="AU207" s="199" t="s">
        <v>178</v>
      </c>
      <c r="AY207" s="19" t="s">
        <v>329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335</v>
      </c>
      <c r="BM207" s="199" t="s">
        <v>564</v>
      </c>
    </row>
    <row r="208" spans="1:65" s="2" customFormat="1" ht="16.5" customHeight="1">
      <c r="A208" s="37"/>
      <c r="B208" s="153"/>
      <c r="C208" s="233" t="s">
        <v>394</v>
      </c>
      <c r="D208" s="233" t="s">
        <v>483</v>
      </c>
      <c r="E208" s="234" t="s">
        <v>8755</v>
      </c>
      <c r="F208" s="235" t="s">
        <v>8447</v>
      </c>
      <c r="G208" s="236" t="s">
        <v>646</v>
      </c>
      <c r="H208" s="237">
        <v>2</v>
      </c>
      <c r="I208" s="238"/>
      <c r="J208" s="239"/>
      <c r="K208" s="237">
        <f>ROUND(P208*H208,3)</f>
        <v>0</v>
      </c>
      <c r="L208" s="239"/>
      <c r="M208" s="240"/>
      <c r="N208" s="241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364</v>
      </c>
      <c r="AT208" s="199" t="s">
        <v>483</v>
      </c>
      <c r="AU208" s="199" t="s">
        <v>178</v>
      </c>
      <c r="AY208" s="19" t="s">
        <v>329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335</v>
      </c>
      <c r="BM208" s="199" t="s">
        <v>583</v>
      </c>
    </row>
    <row r="209" spans="1:65" s="2" customFormat="1" ht="24.2" customHeight="1">
      <c r="A209" s="37"/>
      <c r="B209" s="153"/>
      <c r="C209" s="233" t="s">
        <v>399</v>
      </c>
      <c r="D209" s="233" t="s">
        <v>483</v>
      </c>
      <c r="E209" s="234" t="s">
        <v>8756</v>
      </c>
      <c r="F209" s="235" t="s">
        <v>8757</v>
      </c>
      <c r="G209" s="236" t="s">
        <v>646</v>
      </c>
      <c r="H209" s="237">
        <v>1</v>
      </c>
      <c r="I209" s="238"/>
      <c r="J209" s="239"/>
      <c r="K209" s="237">
        <f>ROUND(P209*H209,3)</f>
        <v>0</v>
      </c>
      <c r="L209" s="239"/>
      <c r="M209" s="240"/>
      <c r="N209" s="241" t="s">
        <v>1</v>
      </c>
      <c r="O209" s="195" t="s">
        <v>47</v>
      </c>
      <c r="P209" s="196">
        <f>I209+J209</f>
        <v>0</v>
      </c>
      <c r="Q209" s="196">
        <f>ROUND(I209*H209,3)</f>
        <v>0</v>
      </c>
      <c r="R209" s="196">
        <f>ROUND(J209*H209,3)</f>
        <v>0</v>
      </c>
      <c r="S209" s="66"/>
      <c r="T209" s="197">
        <f>S209*H209</f>
        <v>0</v>
      </c>
      <c r="U209" s="197">
        <v>0</v>
      </c>
      <c r="V209" s="197">
        <f>U209*H209</f>
        <v>0</v>
      </c>
      <c r="W209" s="197">
        <v>0</v>
      </c>
      <c r="X209" s="198">
        <f>W209*H209</f>
        <v>0</v>
      </c>
      <c r="Y209" s="37"/>
      <c r="Z209" s="37"/>
      <c r="AA209" s="37"/>
      <c r="AB209" s="37"/>
      <c r="AC209" s="37"/>
      <c r="AD209" s="37"/>
      <c r="AE209" s="37"/>
      <c r="AR209" s="199" t="s">
        <v>364</v>
      </c>
      <c r="AT209" s="199" t="s">
        <v>483</v>
      </c>
      <c r="AU209" s="199" t="s">
        <v>178</v>
      </c>
      <c r="AY209" s="19" t="s">
        <v>329</v>
      </c>
      <c r="BE209" s="115">
        <f>IF(O209="základná",K209,0)</f>
        <v>0</v>
      </c>
      <c r="BF209" s="115">
        <f>IF(O209="znížená",K209,0)</f>
        <v>0</v>
      </c>
      <c r="BG209" s="115">
        <f>IF(O209="zákl. prenesená",K209,0)</f>
        <v>0</v>
      </c>
      <c r="BH209" s="115">
        <f>IF(O209="zníž. prenesená",K209,0)</f>
        <v>0</v>
      </c>
      <c r="BI209" s="115">
        <f>IF(O209="nulová",K209,0)</f>
        <v>0</v>
      </c>
      <c r="BJ209" s="19" t="s">
        <v>96</v>
      </c>
      <c r="BK209" s="200">
        <f>ROUND(P209*H209,3)</f>
        <v>0</v>
      </c>
      <c r="BL209" s="19" t="s">
        <v>335</v>
      </c>
      <c r="BM209" s="199" t="s">
        <v>595</v>
      </c>
    </row>
    <row r="210" spans="1:65" s="13" customFormat="1" ht="11.25">
      <c r="B210" s="201"/>
      <c r="D210" s="202" t="s">
        <v>348</v>
      </c>
      <c r="E210" s="203" t="s">
        <v>1</v>
      </c>
      <c r="F210" s="204" t="s">
        <v>90</v>
      </c>
      <c r="H210" s="205">
        <v>1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348</v>
      </c>
      <c r="AU210" s="203" t="s">
        <v>178</v>
      </c>
      <c r="AV210" s="13" t="s">
        <v>96</v>
      </c>
      <c r="AW210" s="13" t="s">
        <v>4</v>
      </c>
      <c r="AX210" s="13" t="s">
        <v>90</v>
      </c>
      <c r="AY210" s="203" t="s">
        <v>329</v>
      </c>
    </row>
    <row r="211" spans="1:65" s="14" customFormat="1" ht="11.25">
      <c r="B211" s="210"/>
      <c r="D211" s="202" t="s">
        <v>348</v>
      </c>
      <c r="E211" s="211" t="s">
        <v>1</v>
      </c>
      <c r="F211" s="212" t="s">
        <v>8426</v>
      </c>
      <c r="H211" s="211" t="s">
        <v>1</v>
      </c>
      <c r="I211" s="213"/>
      <c r="J211" s="213"/>
      <c r="M211" s="210"/>
      <c r="N211" s="214"/>
      <c r="O211" s="215"/>
      <c r="P211" s="215"/>
      <c r="Q211" s="215"/>
      <c r="R211" s="215"/>
      <c r="S211" s="215"/>
      <c r="T211" s="215"/>
      <c r="U211" s="215"/>
      <c r="V211" s="215"/>
      <c r="W211" s="215"/>
      <c r="X211" s="216"/>
      <c r="AT211" s="211" t="s">
        <v>348</v>
      </c>
      <c r="AU211" s="211" t="s">
        <v>178</v>
      </c>
      <c r="AV211" s="14" t="s">
        <v>90</v>
      </c>
      <c r="AW211" s="14" t="s">
        <v>4</v>
      </c>
      <c r="AX211" s="14" t="s">
        <v>83</v>
      </c>
      <c r="AY211" s="211" t="s">
        <v>329</v>
      </c>
    </row>
    <row r="212" spans="1:65" s="14" customFormat="1" ht="11.25">
      <c r="B212" s="210"/>
      <c r="D212" s="202" t="s">
        <v>348</v>
      </c>
      <c r="E212" s="211" t="s">
        <v>1</v>
      </c>
      <c r="F212" s="212" t="s">
        <v>8758</v>
      </c>
      <c r="H212" s="211" t="s">
        <v>1</v>
      </c>
      <c r="I212" s="213"/>
      <c r="J212" s="213"/>
      <c r="M212" s="210"/>
      <c r="N212" s="214"/>
      <c r="O212" s="215"/>
      <c r="P212" s="215"/>
      <c r="Q212" s="215"/>
      <c r="R212" s="215"/>
      <c r="S212" s="215"/>
      <c r="T212" s="215"/>
      <c r="U212" s="215"/>
      <c r="V212" s="215"/>
      <c r="W212" s="215"/>
      <c r="X212" s="216"/>
      <c r="AT212" s="211" t="s">
        <v>348</v>
      </c>
      <c r="AU212" s="211" t="s">
        <v>178</v>
      </c>
      <c r="AV212" s="14" t="s">
        <v>90</v>
      </c>
      <c r="AW212" s="14" t="s">
        <v>4</v>
      </c>
      <c r="AX212" s="14" t="s">
        <v>83</v>
      </c>
      <c r="AY212" s="211" t="s">
        <v>329</v>
      </c>
    </row>
    <row r="213" spans="1:65" s="14" customFormat="1" ht="11.25">
      <c r="B213" s="210"/>
      <c r="D213" s="202" t="s">
        <v>348</v>
      </c>
      <c r="E213" s="211" t="s">
        <v>1</v>
      </c>
      <c r="F213" s="212" t="s">
        <v>8428</v>
      </c>
      <c r="H213" s="211" t="s">
        <v>1</v>
      </c>
      <c r="I213" s="213"/>
      <c r="J213" s="213"/>
      <c r="M213" s="210"/>
      <c r="N213" s="214"/>
      <c r="O213" s="215"/>
      <c r="P213" s="215"/>
      <c r="Q213" s="215"/>
      <c r="R213" s="215"/>
      <c r="S213" s="215"/>
      <c r="T213" s="215"/>
      <c r="U213" s="215"/>
      <c r="V213" s="215"/>
      <c r="W213" s="215"/>
      <c r="X213" s="216"/>
      <c r="AT213" s="211" t="s">
        <v>348</v>
      </c>
      <c r="AU213" s="211" t="s">
        <v>178</v>
      </c>
      <c r="AV213" s="14" t="s">
        <v>90</v>
      </c>
      <c r="AW213" s="14" t="s">
        <v>4</v>
      </c>
      <c r="AX213" s="14" t="s">
        <v>83</v>
      </c>
      <c r="AY213" s="211" t="s">
        <v>329</v>
      </c>
    </row>
    <row r="214" spans="1:65" s="14" customFormat="1" ht="11.25">
      <c r="B214" s="210"/>
      <c r="D214" s="202" t="s">
        <v>348</v>
      </c>
      <c r="E214" s="211" t="s">
        <v>1</v>
      </c>
      <c r="F214" s="212" t="s">
        <v>8429</v>
      </c>
      <c r="H214" s="211" t="s">
        <v>1</v>
      </c>
      <c r="I214" s="213"/>
      <c r="J214" s="213"/>
      <c r="M214" s="210"/>
      <c r="N214" s="214"/>
      <c r="O214" s="215"/>
      <c r="P214" s="215"/>
      <c r="Q214" s="215"/>
      <c r="R214" s="215"/>
      <c r="S214" s="215"/>
      <c r="T214" s="215"/>
      <c r="U214" s="215"/>
      <c r="V214" s="215"/>
      <c r="W214" s="215"/>
      <c r="X214" s="216"/>
      <c r="AT214" s="211" t="s">
        <v>348</v>
      </c>
      <c r="AU214" s="211" t="s">
        <v>178</v>
      </c>
      <c r="AV214" s="14" t="s">
        <v>90</v>
      </c>
      <c r="AW214" s="14" t="s">
        <v>4</v>
      </c>
      <c r="AX214" s="14" t="s">
        <v>83</v>
      </c>
      <c r="AY214" s="211" t="s">
        <v>329</v>
      </c>
    </row>
    <row r="215" spans="1:65" s="14" customFormat="1" ht="22.5">
      <c r="B215" s="210"/>
      <c r="D215" s="202" t="s">
        <v>348</v>
      </c>
      <c r="E215" s="211" t="s">
        <v>1</v>
      </c>
      <c r="F215" s="212" t="s">
        <v>8759</v>
      </c>
      <c r="H215" s="211" t="s">
        <v>1</v>
      </c>
      <c r="I215" s="213"/>
      <c r="J215" s="213"/>
      <c r="M215" s="210"/>
      <c r="N215" s="214"/>
      <c r="O215" s="215"/>
      <c r="P215" s="215"/>
      <c r="Q215" s="215"/>
      <c r="R215" s="215"/>
      <c r="S215" s="215"/>
      <c r="T215" s="215"/>
      <c r="U215" s="215"/>
      <c r="V215" s="215"/>
      <c r="W215" s="215"/>
      <c r="X215" s="216"/>
      <c r="AT215" s="211" t="s">
        <v>348</v>
      </c>
      <c r="AU215" s="211" t="s">
        <v>178</v>
      </c>
      <c r="AV215" s="14" t="s">
        <v>90</v>
      </c>
      <c r="AW215" s="14" t="s">
        <v>4</v>
      </c>
      <c r="AX215" s="14" t="s">
        <v>83</v>
      </c>
      <c r="AY215" s="211" t="s">
        <v>329</v>
      </c>
    </row>
    <row r="216" spans="1:65" s="14" customFormat="1" ht="22.5">
      <c r="B216" s="210"/>
      <c r="D216" s="202" t="s">
        <v>348</v>
      </c>
      <c r="E216" s="211" t="s">
        <v>1</v>
      </c>
      <c r="F216" s="212" t="s">
        <v>8760</v>
      </c>
      <c r="H216" s="211" t="s">
        <v>1</v>
      </c>
      <c r="I216" s="213"/>
      <c r="J216" s="213"/>
      <c r="M216" s="210"/>
      <c r="N216" s="214"/>
      <c r="O216" s="215"/>
      <c r="P216" s="215"/>
      <c r="Q216" s="215"/>
      <c r="R216" s="215"/>
      <c r="S216" s="215"/>
      <c r="T216" s="215"/>
      <c r="U216" s="215"/>
      <c r="V216" s="215"/>
      <c r="W216" s="215"/>
      <c r="X216" s="216"/>
      <c r="AT216" s="211" t="s">
        <v>348</v>
      </c>
      <c r="AU216" s="211" t="s">
        <v>178</v>
      </c>
      <c r="AV216" s="14" t="s">
        <v>90</v>
      </c>
      <c r="AW216" s="14" t="s">
        <v>4</v>
      </c>
      <c r="AX216" s="14" t="s">
        <v>83</v>
      </c>
      <c r="AY216" s="211" t="s">
        <v>329</v>
      </c>
    </row>
    <row r="217" spans="1:65" s="14" customFormat="1" ht="11.25">
      <c r="B217" s="210"/>
      <c r="D217" s="202" t="s">
        <v>348</v>
      </c>
      <c r="E217" s="211" t="s">
        <v>1</v>
      </c>
      <c r="F217" s="212" t="s">
        <v>8624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348</v>
      </c>
      <c r="AU217" s="211" t="s">
        <v>178</v>
      </c>
      <c r="AV217" s="14" t="s">
        <v>90</v>
      </c>
      <c r="AW217" s="14" t="s">
        <v>4</v>
      </c>
      <c r="AX217" s="14" t="s">
        <v>83</v>
      </c>
      <c r="AY217" s="211" t="s">
        <v>329</v>
      </c>
    </row>
    <row r="218" spans="1:65" s="2" customFormat="1" ht="24.2" customHeight="1">
      <c r="A218" s="37"/>
      <c r="B218" s="153"/>
      <c r="C218" s="233" t="s">
        <v>454</v>
      </c>
      <c r="D218" s="233" t="s">
        <v>483</v>
      </c>
      <c r="E218" s="234" t="s">
        <v>8761</v>
      </c>
      <c r="F218" s="235" t="s">
        <v>8762</v>
      </c>
      <c r="G218" s="236" t="s">
        <v>646</v>
      </c>
      <c r="H218" s="237">
        <v>1</v>
      </c>
      <c r="I218" s="238"/>
      <c r="J218" s="239"/>
      <c r="K218" s="237">
        <f>ROUND(P218*H218,3)</f>
        <v>0</v>
      </c>
      <c r="L218" s="239"/>
      <c r="M218" s="240"/>
      <c r="N218" s="241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0</v>
      </c>
      <c r="V218" s="197">
        <f>U218*H218</f>
        <v>0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364</v>
      </c>
      <c r="AT218" s="199" t="s">
        <v>483</v>
      </c>
      <c r="AU218" s="199" t="s">
        <v>178</v>
      </c>
      <c r="AY218" s="19" t="s">
        <v>329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335</v>
      </c>
      <c r="BM218" s="199" t="s">
        <v>618</v>
      </c>
    </row>
    <row r="219" spans="1:65" s="13" customFormat="1" ht="11.25">
      <c r="B219" s="201"/>
      <c r="D219" s="202" t="s">
        <v>348</v>
      </c>
      <c r="E219" s="203" t="s">
        <v>1</v>
      </c>
      <c r="F219" s="204" t="s">
        <v>90</v>
      </c>
      <c r="H219" s="205">
        <v>1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348</v>
      </c>
      <c r="AU219" s="203" t="s">
        <v>178</v>
      </c>
      <c r="AV219" s="13" t="s">
        <v>96</v>
      </c>
      <c r="AW219" s="13" t="s">
        <v>4</v>
      </c>
      <c r="AX219" s="13" t="s">
        <v>90</v>
      </c>
      <c r="AY219" s="203" t="s">
        <v>329</v>
      </c>
    </row>
    <row r="220" spans="1:65" s="14" customFormat="1" ht="11.25">
      <c r="B220" s="210"/>
      <c r="D220" s="202" t="s">
        <v>348</v>
      </c>
      <c r="E220" s="211" t="s">
        <v>1</v>
      </c>
      <c r="F220" s="212" t="s">
        <v>8382</v>
      </c>
      <c r="H220" s="211" t="s">
        <v>1</v>
      </c>
      <c r="I220" s="213"/>
      <c r="J220" s="213"/>
      <c r="M220" s="210"/>
      <c r="N220" s="214"/>
      <c r="O220" s="215"/>
      <c r="P220" s="215"/>
      <c r="Q220" s="215"/>
      <c r="R220" s="215"/>
      <c r="S220" s="215"/>
      <c r="T220" s="215"/>
      <c r="U220" s="215"/>
      <c r="V220" s="215"/>
      <c r="W220" s="215"/>
      <c r="X220" s="216"/>
      <c r="AT220" s="211" t="s">
        <v>348</v>
      </c>
      <c r="AU220" s="211" t="s">
        <v>178</v>
      </c>
      <c r="AV220" s="14" t="s">
        <v>90</v>
      </c>
      <c r="AW220" s="14" t="s">
        <v>4</v>
      </c>
      <c r="AX220" s="14" t="s">
        <v>83</v>
      </c>
      <c r="AY220" s="211" t="s">
        <v>329</v>
      </c>
    </row>
    <row r="221" spans="1:65" s="14" customFormat="1" ht="11.25">
      <c r="B221" s="210"/>
      <c r="D221" s="202" t="s">
        <v>348</v>
      </c>
      <c r="E221" s="211" t="s">
        <v>1</v>
      </c>
      <c r="F221" s="212" t="s">
        <v>8763</v>
      </c>
      <c r="H221" s="211" t="s">
        <v>1</v>
      </c>
      <c r="I221" s="213"/>
      <c r="J221" s="213"/>
      <c r="M221" s="210"/>
      <c r="N221" s="214"/>
      <c r="O221" s="215"/>
      <c r="P221" s="215"/>
      <c r="Q221" s="215"/>
      <c r="R221" s="215"/>
      <c r="S221" s="215"/>
      <c r="T221" s="215"/>
      <c r="U221" s="215"/>
      <c r="V221" s="215"/>
      <c r="W221" s="215"/>
      <c r="X221" s="216"/>
      <c r="AT221" s="211" t="s">
        <v>348</v>
      </c>
      <c r="AU221" s="211" t="s">
        <v>178</v>
      </c>
      <c r="AV221" s="14" t="s">
        <v>90</v>
      </c>
      <c r="AW221" s="14" t="s">
        <v>4</v>
      </c>
      <c r="AX221" s="14" t="s">
        <v>83</v>
      </c>
      <c r="AY221" s="211" t="s">
        <v>329</v>
      </c>
    </row>
    <row r="222" spans="1:65" s="14" customFormat="1" ht="11.25">
      <c r="B222" s="210"/>
      <c r="D222" s="202" t="s">
        <v>348</v>
      </c>
      <c r="E222" s="211" t="s">
        <v>1</v>
      </c>
      <c r="F222" s="212" t="s">
        <v>8735</v>
      </c>
      <c r="H222" s="211" t="s">
        <v>1</v>
      </c>
      <c r="I222" s="213"/>
      <c r="J222" s="213"/>
      <c r="M222" s="210"/>
      <c r="N222" s="214"/>
      <c r="O222" s="215"/>
      <c r="P222" s="215"/>
      <c r="Q222" s="215"/>
      <c r="R222" s="215"/>
      <c r="S222" s="215"/>
      <c r="T222" s="215"/>
      <c r="U222" s="215"/>
      <c r="V222" s="215"/>
      <c r="W222" s="215"/>
      <c r="X222" s="216"/>
      <c r="AT222" s="211" t="s">
        <v>348</v>
      </c>
      <c r="AU222" s="211" t="s">
        <v>178</v>
      </c>
      <c r="AV222" s="14" t="s">
        <v>90</v>
      </c>
      <c r="AW222" s="14" t="s">
        <v>4</v>
      </c>
      <c r="AX222" s="14" t="s">
        <v>83</v>
      </c>
      <c r="AY222" s="211" t="s">
        <v>329</v>
      </c>
    </row>
    <row r="223" spans="1:65" s="14" customFormat="1" ht="11.25">
      <c r="B223" s="210"/>
      <c r="D223" s="202" t="s">
        <v>348</v>
      </c>
      <c r="E223" s="211" t="s">
        <v>1</v>
      </c>
      <c r="F223" s="212" t="s">
        <v>8736</v>
      </c>
      <c r="H223" s="211" t="s">
        <v>1</v>
      </c>
      <c r="I223" s="213"/>
      <c r="J223" s="213"/>
      <c r="M223" s="210"/>
      <c r="N223" s="214"/>
      <c r="O223" s="215"/>
      <c r="P223" s="215"/>
      <c r="Q223" s="215"/>
      <c r="R223" s="215"/>
      <c r="S223" s="215"/>
      <c r="T223" s="215"/>
      <c r="U223" s="215"/>
      <c r="V223" s="215"/>
      <c r="W223" s="215"/>
      <c r="X223" s="216"/>
      <c r="AT223" s="211" t="s">
        <v>348</v>
      </c>
      <c r="AU223" s="211" t="s">
        <v>178</v>
      </c>
      <c r="AV223" s="14" t="s">
        <v>90</v>
      </c>
      <c r="AW223" s="14" t="s">
        <v>4</v>
      </c>
      <c r="AX223" s="14" t="s">
        <v>83</v>
      </c>
      <c r="AY223" s="211" t="s">
        <v>329</v>
      </c>
    </row>
    <row r="224" spans="1:65" s="14" customFormat="1" ht="11.25">
      <c r="B224" s="210"/>
      <c r="D224" s="202" t="s">
        <v>348</v>
      </c>
      <c r="E224" s="211" t="s">
        <v>1</v>
      </c>
      <c r="F224" s="212" t="s">
        <v>8737</v>
      </c>
      <c r="H224" s="211" t="s">
        <v>1</v>
      </c>
      <c r="I224" s="213"/>
      <c r="J224" s="213"/>
      <c r="M224" s="210"/>
      <c r="N224" s="214"/>
      <c r="O224" s="215"/>
      <c r="P224" s="215"/>
      <c r="Q224" s="215"/>
      <c r="R224" s="215"/>
      <c r="S224" s="215"/>
      <c r="T224" s="215"/>
      <c r="U224" s="215"/>
      <c r="V224" s="215"/>
      <c r="W224" s="215"/>
      <c r="X224" s="216"/>
      <c r="AT224" s="211" t="s">
        <v>348</v>
      </c>
      <c r="AU224" s="211" t="s">
        <v>178</v>
      </c>
      <c r="AV224" s="14" t="s">
        <v>90</v>
      </c>
      <c r="AW224" s="14" t="s">
        <v>4</v>
      </c>
      <c r="AX224" s="14" t="s">
        <v>83</v>
      </c>
      <c r="AY224" s="211" t="s">
        <v>329</v>
      </c>
    </row>
    <row r="225" spans="1:65" s="14" customFormat="1" ht="11.25">
      <c r="B225" s="210"/>
      <c r="D225" s="202" t="s">
        <v>348</v>
      </c>
      <c r="E225" s="211" t="s">
        <v>1</v>
      </c>
      <c r="F225" s="212" t="s">
        <v>8738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348</v>
      </c>
      <c r="AU225" s="211" t="s">
        <v>178</v>
      </c>
      <c r="AV225" s="14" t="s">
        <v>90</v>
      </c>
      <c r="AW225" s="14" t="s">
        <v>4</v>
      </c>
      <c r="AX225" s="14" t="s">
        <v>83</v>
      </c>
      <c r="AY225" s="211" t="s">
        <v>329</v>
      </c>
    </row>
    <row r="226" spans="1:65" s="14" customFormat="1" ht="11.25">
      <c r="B226" s="210"/>
      <c r="D226" s="202" t="s">
        <v>348</v>
      </c>
      <c r="E226" s="211" t="s">
        <v>1</v>
      </c>
      <c r="F226" s="212" t="s">
        <v>8595</v>
      </c>
      <c r="H226" s="211" t="s">
        <v>1</v>
      </c>
      <c r="I226" s="213"/>
      <c r="J226" s="213"/>
      <c r="M226" s="210"/>
      <c r="N226" s="214"/>
      <c r="O226" s="215"/>
      <c r="P226" s="215"/>
      <c r="Q226" s="215"/>
      <c r="R226" s="215"/>
      <c r="S226" s="215"/>
      <c r="T226" s="215"/>
      <c r="U226" s="215"/>
      <c r="V226" s="215"/>
      <c r="W226" s="215"/>
      <c r="X226" s="216"/>
      <c r="AT226" s="211" t="s">
        <v>348</v>
      </c>
      <c r="AU226" s="211" t="s">
        <v>178</v>
      </c>
      <c r="AV226" s="14" t="s">
        <v>90</v>
      </c>
      <c r="AW226" s="14" t="s">
        <v>4</v>
      </c>
      <c r="AX226" s="14" t="s">
        <v>83</v>
      </c>
      <c r="AY226" s="211" t="s">
        <v>329</v>
      </c>
    </row>
    <row r="227" spans="1:65" s="14" customFormat="1" ht="11.25">
      <c r="B227" s="210"/>
      <c r="D227" s="202" t="s">
        <v>348</v>
      </c>
      <c r="E227" s="211" t="s">
        <v>1</v>
      </c>
      <c r="F227" s="212" t="s">
        <v>8739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348</v>
      </c>
      <c r="AU227" s="211" t="s">
        <v>178</v>
      </c>
      <c r="AV227" s="14" t="s">
        <v>90</v>
      </c>
      <c r="AW227" s="14" t="s">
        <v>4</v>
      </c>
      <c r="AX227" s="14" t="s">
        <v>83</v>
      </c>
      <c r="AY227" s="211" t="s">
        <v>329</v>
      </c>
    </row>
    <row r="228" spans="1:65" s="2" customFormat="1" ht="24.2" customHeight="1">
      <c r="A228" s="37"/>
      <c r="B228" s="153"/>
      <c r="C228" s="233" t="s">
        <v>459</v>
      </c>
      <c r="D228" s="233" t="s">
        <v>483</v>
      </c>
      <c r="E228" s="234" t="s">
        <v>8764</v>
      </c>
      <c r="F228" s="235" t="s">
        <v>8765</v>
      </c>
      <c r="G228" s="236" t="s">
        <v>646</v>
      </c>
      <c r="H228" s="237">
        <v>1</v>
      </c>
      <c r="I228" s="238"/>
      <c r="J228" s="239"/>
      <c r="K228" s="237">
        <f>ROUND(P228*H228,3)</f>
        <v>0</v>
      </c>
      <c r="L228" s="239"/>
      <c r="M228" s="240"/>
      <c r="N228" s="241" t="s">
        <v>1</v>
      </c>
      <c r="O228" s="195" t="s">
        <v>47</v>
      </c>
      <c r="P228" s="196">
        <f>I228+J228</f>
        <v>0</v>
      </c>
      <c r="Q228" s="196">
        <f>ROUND(I228*H228,3)</f>
        <v>0</v>
      </c>
      <c r="R228" s="196">
        <f>ROUND(J228*H228,3)</f>
        <v>0</v>
      </c>
      <c r="S228" s="66"/>
      <c r="T228" s="197">
        <f>S228*H228</f>
        <v>0</v>
      </c>
      <c r="U228" s="197">
        <v>0</v>
      </c>
      <c r="V228" s="197">
        <f>U228*H228</f>
        <v>0</v>
      </c>
      <c r="W228" s="197">
        <v>0</v>
      </c>
      <c r="X228" s="198">
        <f>W228*H228</f>
        <v>0</v>
      </c>
      <c r="Y228" s="37"/>
      <c r="Z228" s="37"/>
      <c r="AA228" s="37"/>
      <c r="AB228" s="37"/>
      <c r="AC228" s="37"/>
      <c r="AD228" s="37"/>
      <c r="AE228" s="37"/>
      <c r="AR228" s="199" t="s">
        <v>364</v>
      </c>
      <c r="AT228" s="199" t="s">
        <v>483</v>
      </c>
      <c r="AU228" s="199" t="s">
        <v>178</v>
      </c>
      <c r="AY228" s="19" t="s">
        <v>329</v>
      </c>
      <c r="BE228" s="115">
        <f>IF(O228="základná",K228,0)</f>
        <v>0</v>
      </c>
      <c r="BF228" s="115">
        <f>IF(O228="znížená",K228,0)</f>
        <v>0</v>
      </c>
      <c r="BG228" s="115">
        <f>IF(O228="zákl. prenesená",K228,0)</f>
        <v>0</v>
      </c>
      <c r="BH228" s="115">
        <f>IF(O228="zníž. prenesená",K228,0)</f>
        <v>0</v>
      </c>
      <c r="BI228" s="115">
        <f>IF(O228="nulová",K228,0)</f>
        <v>0</v>
      </c>
      <c r="BJ228" s="19" t="s">
        <v>96</v>
      </c>
      <c r="BK228" s="200">
        <f>ROUND(P228*H228,3)</f>
        <v>0</v>
      </c>
      <c r="BL228" s="19" t="s">
        <v>335</v>
      </c>
      <c r="BM228" s="199" t="s">
        <v>633</v>
      </c>
    </row>
    <row r="229" spans="1:65" s="13" customFormat="1" ht="11.25">
      <c r="B229" s="201"/>
      <c r="D229" s="202" t="s">
        <v>348</v>
      </c>
      <c r="E229" s="203" t="s">
        <v>1</v>
      </c>
      <c r="F229" s="204" t="s">
        <v>90</v>
      </c>
      <c r="H229" s="205">
        <v>1</v>
      </c>
      <c r="I229" s="206"/>
      <c r="J229" s="206"/>
      <c r="M229" s="201"/>
      <c r="N229" s="207"/>
      <c r="O229" s="208"/>
      <c r="P229" s="208"/>
      <c r="Q229" s="208"/>
      <c r="R229" s="208"/>
      <c r="S229" s="208"/>
      <c r="T229" s="208"/>
      <c r="U229" s="208"/>
      <c r="V229" s="208"/>
      <c r="W229" s="208"/>
      <c r="X229" s="209"/>
      <c r="AT229" s="203" t="s">
        <v>348</v>
      </c>
      <c r="AU229" s="203" t="s">
        <v>178</v>
      </c>
      <c r="AV229" s="13" t="s">
        <v>96</v>
      </c>
      <c r="AW229" s="13" t="s">
        <v>4</v>
      </c>
      <c r="AX229" s="13" t="s">
        <v>90</v>
      </c>
      <c r="AY229" s="203" t="s">
        <v>329</v>
      </c>
    </row>
    <row r="230" spans="1:65" s="14" customFormat="1" ht="11.25">
      <c r="B230" s="210"/>
      <c r="D230" s="202" t="s">
        <v>348</v>
      </c>
      <c r="E230" s="211" t="s">
        <v>1</v>
      </c>
      <c r="F230" s="212" t="s">
        <v>8382</v>
      </c>
      <c r="H230" s="211" t="s">
        <v>1</v>
      </c>
      <c r="I230" s="213"/>
      <c r="J230" s="213"/>
      <c r="M230" s="210"/>
      <c r="N230" s="214"/>
      <c r="O230" s="215"/>
      <c r="P230" s="215"/>
      <c r="Q230" s="215"/>
      <c r="R230" s="215"/>
      <c r="S230" s="215"/>
      <c r="T230" s="215"/>
      <c r="U230" s="215"/>
      <c r="V230" s="215"/>
      <c r="W230" s="215"/>
      <c r="X230" s="216"/>
      <c r="AT230" s="211" t="s">
        <v>348</v>
      </c>
      <c r="AU230" s="211" t="s">
        <v>178</v>
      </c>
      <c r="AV230" s="14" t="s">
        <v>90</v>
      </c>
      <c r="AW230" s="14" t="s">
        <v>4</v>
      </c>
      <c r="AX230" s="14" t="s">
        <v>83</v>
      </c>
      <c r="AY230" s="211" t="s">
        <v>329</v>
      </c>
    </row>
    <row r="231" spans="1:65" s="14" customFormat="1" ht="11.25">
      <c r="B231" s="210"/>
      <c r="D231" s="202" t="s">
        <v>348</v>
      </c>
      <c r="E231" s="211" t="s">
        <v>1</v>
      </c>
      <c r="F231" s="212" t="s">
        <v>8766</v>
      </c>
      <c r="H231" s="211" t="s">
        <v>1</v>
      </c>
      <c r="I231" s="213"/>
      <c r="J231" s="213"/>
      <c r="M231" s="210"/>
      <c r="N231" s="214"/>
      <c r="O231" s="215"/>
      <c r="P231" s="215"/>
      <c r="Q231" s="215"/>
      <c r="R231" s="215"/>
      <c r="S231" s="215"/>
      <c r="T231" s="215"/>
      <c r="U231" s="215"/>
      <c r="V231" s="215"/>
      <c r="W231" s="215"/>
      <c r="X231" s="216"/>
      <c r="AT231" s="211" t="s">
        <v>348</v>
      </c>
      <c r="AU231" s="211" t="s">
        <v>178</v>
      </c>
      <c r="AV231" s="14" t="s">
        <v>90</v>
      </c>
      <c r="AW231" s="14" t="s">
        <v>4</v>
      </c>
      <c r="AX231" s="14" t="s">
        <v>83</v>
      </c>
      <c r="AY231" s="211" t="s">
        <v>329</v>
      </c>
    </row>
    <row r="232" spans="1:65" s="14" customFormat="1" ht="11.25">
      <c r="B232" s="210"/>
      <c r="D232" s="202" t="s">
        <v>348</v>
      </c>
      <c r="E232" s="211" t="s">
        <v>1</v>
      </c>
      <c r="F232" s="212" t="s">
        <v>8735</v>
      </c>
      <c r="H232" s="211" t="s">
        <v>1</v>
      </c>
      <c r="I232" s="213"/>
      <c r="J232" s="213"/>
      <c r="M232" s="210"/>
      <c r="N232" s="214"/>
      <c r="O232" s="215"/>
      <c r="P232" s="215"/>
      <c r="Q232" s="215"/>
      <c r="R232" s="215"/>
      <c r="S232" s="215"/>
      <c r="T232" s="215"/>
      <c r="U232" s="215"/>
      <c r="V232" s="215"/>
      <c r="W232" s="215"/>
      <c r="X232" s="216"/>
      <c r="AT232" s="211" t="s">
        <v>348</v>
      </c>
      <c r="AU232" s="211" t="s">
        <v>178</v>
      </c>
      <c r="AV232" s="14" t="s">
        <v>90</v>
      </c>
      <c r="AW232" s="14" t="s">
        <v>4</v>
      </c>
      <c r="AX232" s="14" t="s">
        <v>83</v>
      </c>
      <c r="AY232" s="211" t="s">
        <v>329</v>
      </c>
    </row>
    <row r="233" spans="1:65" s="14" customFormat="1" ht="11.25">
      <c r="B233" s="210"/>
      <c r="D233" s="202" t="s">
        <v>348</v>
      </c>
      <c r="E233" s="211" t="s">
        <v>1</v>
      </c>
      <c r="F233" s="212" t="s">
        <v>8736</v>
      </c>
      <c r="H233" s="211" t="s">
        <v>1</v>
      </c>
      <c r="I233" s="213"/>
      <c r="J233" s="213"/>
      <c r="M233" s="210"/>
      <c r="N233" s="214"/>
      <c r="O233" s="215"/>
      <c r="P233" s="215"/>
      <c r="Q233" s="215"/>
      <c r="R233" s="215"/>
      <c r="S233" s="215"/>
      <c r="T233" s="215"/>
      <c r="U233" s="215"/>
      <c r="V233" s="215"/>
      <c r="W233" s="215"/>
      <c r="X233" s="216"/>
      <c r="AT233" s="211" t="s">
        <v>348</v>
      </c>
      <c r="AU233" s="211" t="s">
        <v>178</v>
      </c>
      <c r="AV233" s="14" t="s">
        <v>90</v>
      </c>
      <c r="AW233" s="14" t="s">
        <v>4</v>
      </c>
      <c r="AX233" s="14" t="s">
        <v>83</v>
      </c>
      <c r="AY233" s="211" t="s">
        <v>329</v>
      </c>
    </row>
    <row r="234" spans="1:65" s="14" customFormat="1" ht="11.25">
      <c r="B234" s="210"/>
      <c r="D234" s="202" t="s">
        <v>348</v>
      </c>
      <c r="E234" s="211" t="s">
        <v>1</v>
      </c>
      <c r="F234" s="212" t="s">
        <v>8737</v>
      </c>
      <c r="H234" s="211" t="s">
        <v>1</v>
      </c>
      <c r="I234" s="213"/>
      <c r="J234" s="213"/>
      <c r="M234" s="210"/>
      <c r="N234" s="214"/>
      <c r="O234" s="215"/>
      <c r="P234" s="215"/>
      <c r="Q234" s="215"/>
      <c r="R234" s="215"/>
      <c r="S234" s="215"/>
      <c r="T234" s="215"/>
      <c r="U234" s="215"/>
      <c r="V234" s="215"/>
      <c r="W234" s="215"/>
      <c r="X234" s="216"/>
      <c r="AT234" s="211" t="s">
        <v>348</v>
      </c>
      <c r="AU234" s="211" t="s">
        <v>178</v>
      </c>
      <c r="AV234" s="14" t="s">
        <v>90</v>
      </c>
      <c r="AW234" s="14" t="s">
        <v>4</v>
      </c>
      <c r="AX234" s="14" t="s">
        <v>83</v>
      </c>
      <c r="AY234" s="211" t="s">
        <v>329</v>
      </c>
    </row>
    <row r="235" spans="1:65" s="14" customFormat="1" ht="11.25">
      <c r="B235" s="210"/>
      <c r="D235" s="202" t="s">
        <v>348</v>
      </c>
      <c r="E235" s="211" t="s">
        <v>1</v>
      </c>
      <c r="F235" s="212" t="s">
        <v>8738</v>
      </c>
      <c r="H235" s="211" t="s">
        <v>1</v>
      </c>
      <c r="I235" s="213"/>
      <c r="J235" s="213"/>
      <c r="M235" s="210"/>
      <c r="N235" s="214"/>
      <c r="O235" s="215"/>
      <c r="P235" s="215"/>
      <c r="Q235" s="215"/>
      <c r="R235" s="215"/>
      <c r="S235" s="215"/>
      <c r="T235" s="215"/>
      <c r="U235" s="215"/>
      <c r="V235" s="215"/>
      <c r="W235" s="215"/>
      <c r="X235" s="216"/>
      <c r="AT235" s="211" t="s">
        <v>348</v>
      </c>
      <c r="AU235" s="211" t="s">
        <v>178</v>
      </c>
      <c r="AV235" s="14" t="s">
        <v>90</v>
      </c>
      <c r="AW235" s="14" t="s">
        <v>4</v>
      </c>
      <c r="AX235" s="14" t="s">
        <v>83</v>
      </c>
      <c r="AY235" s="211" t="s">
        <v>329</v>
      </c>
    </row>
    <row r="236" spans="1:65" s="14" customFormat="1" ht="11.25">
      <c r="B236" s="210"/>
      <c r="D236" s="202" t="s">
        <v>348</v>
      </c>
      <c r="E236" s="211" t="s">
        <v>1</v>
      </c>
      <c r="F236" s="212" t="s">
        <v>8595</v>
      </c>
      <c r="H236" s="211" t="s">
        <v>1</v>
      </c>
      <c r="I236" s="213"/>
      <c r="J236" s="213"/>
      <c r="M236" s="210"/>
      <c r="N236" s="214"/>
      <c r="O236" s="215"/>
      <c r="P236" s="215"/>
      <c r="Q236" s="215"/>
      <c r="R236" s="215"/>
      <c r="S236" s="215"/>
      <c r="T236" s="215"/>
      <c r="U236" s="215"/>
      <c r="V236" s="215"/>
      <c r="W236" s="215"/>
      <c r="X236" s="216"/>
      <c r="AT236" s="211" t="s">
        <v>348</v>
      </c>
      <c r="AU236" s="211" t="s">
        <v>178</v>
      </c>
      <c r="AV236" s="14" t="s">
        <v>90</v>
      </c>
      <c r="AW236" s="14" t="s">
        <v>4</v>
      </c>
      <c r="AX236" s="14" t="s">
        <v>83</v>
      </c>
      <c r="AY236" s="211" t="s">
        <v>329</v>
      </c>
    </row>
    <row r="237" spans="1:65" s="14" customFormat="1" ht="11.25">
      <c r="B237" s="210"/>
      <c r="D237" s="202" t="s">
        <v>348</v>
      </c>
      <c r="E237" s="211" t="s">
        <v>1</v>
      </c>
      <c r="F237" s="212" t="s">
        <v>8739</v>
      </c>
      <c r="H237" s="211" t="s">
        <v>1</v>
      </c>
      <c r="I237" s="213"/>
      <c r="J237" s="213"/>
      <c r="M237" s="210"/>
      <c r="N237" s="214"/>
      <c r="O237" s="215"/>
      <c r="P237" s="215"/>
      <c r="Q237" s="215"/>
      <c r="R237" s="215"/>
      <c r="S237" s="215"/>
      <c r="T237" s="215"/>
      <c r="U237" s="215"/>
      <c r="V237" s="215"/>
      <c r="W237" s="215"/>
      <c r="X237" s="216"/>
      <c r="AT237" s="211" t="s">
        <v>348</v>
      </c>
      <c r="AU237" s="211" t="s">
        <v>178</v>
      </c>
      <c r="AV237" s="14" t="s">
        <v>90</v>
      </c>
      <c r="AW237" s="14" t="s">
        <v>4</v>
      </c>
      <c r="AX237" s="14" t="s">
        <v>83</v>
      </c>
      <c r="AY237" s="211" t="s">
        <v>329</v>
      </c>
    </row>
    <row r="238" spans="1:65" s="12" customFormat="1" ht="20.85" customHeight="1">
      <c r="B238" s="173"/>
      <c r="D238" s="174" t="s">
        <v>82</v>
      </c>
      <c r="E238" s="185" t="s">
        <v>8459</v>
      </c>
      <c r="F238" s="185" t="s">
        <v>8459</v>
      </c>
      <c r="I238" s="176"/>
      <c r="J238" s="176"/>
      <c r="K238" s="186">
        <f>BK238</f>
        <v>0</v>
      </c>
      <c r="M238" s="173"/>
      <c r="N238" s="178"/>
      <c r="O238" s="179"/>
      <c r="P238" s="179"/>
      <c r="Q238" s="180">
        <f>SUM(Q239:Q241)</f>
        <v>0</v>
      </c>
      <c r="R238" s="180">
        <f>SUM(R239:R241)</f>
        <v>0</v>
      </c>
      <c r="S238" s="179"/>
      <c r="T238" s="181">
        <f>SUM(T239:T241)</f>
        <v>0</v>
      </c>
      <c r="U238" s="179"/>
      <c r="V238" s="181">
        <f>SUM(V239:V241)</f>
        <v>0</v>
      </c>
      <c r="W238" s="179"/>
      <c r="X238" s="182">
        <f>SUM(X239:X241)</f>
        <v>0</v>
      </c>
      <c r="AR238" s="174" t="s">
        <v>90</v>
      </c>
      <c r="AT238" s="183" t="s">
        <v>82</v>
      </c>
      <c r="AU238" s="183" t="s">
        <v>96</v>
      </c>
      <c r="AY238" s="174" t="s">
        <v>329</v>
      </c>
      <c r="BK238" s="184">
        <f>SUM(BK239:BK241)</f>
        <v>0</v>
      </c>
    </row>
    <row r="239" spans="1:65" s="2" customFormat="1" ht="16.5" customHeight="1">
      <c r="A239" s="37"/>
      <c r="B239" s="153"/>
      <c r="C239" s="233" t="s">
        <v>464</v>
      </c>
      <c r="D239" s="233" t="s">
        <v>483</v>
      </c>
      <c r="E239" s="234" t="s">
        <v>8767</v>
      </c>
      <c r="F239" s="235" t="s">
        <v>8653</v>
      </c>
      <c r="G239" s="236" t="s">
        <v>342</v>
      </c>
      <c r="H239" s="237">
        <v>24</v>
      </c>
      <c r="I239" s="238"/>
      <c r="J239" s="239"/>
      <c r="K239" s="237">
        <f>ROUND(P239*H239,3)</f>
        <v>0</v>
      </c>
      <c r="L239" s="239"/>
      <c r="M239" s="240"/>
      <c r="N239" s="241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</v>
      </c>
      <c r="V239" s="197">
        <f>U239*H239</f>
        <v>0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364</v>
      </c>
      <c r="AT239" s="199" t="s">
        <v>483</v>
      </c>
      <c r="AU239" s="199" t="s">
        <v>178</v>
      </c>
      <c r="AY239" s="19" t="s">
        <v>329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335</v>
      </c>
      <c r="BM239" s="199" t="s">
        <v>643</v>
      </c>
    </row>
    <row r="240" spans="1:65" s="2" customFormat="1" ht="16.5" customHeight="1">
      <c r="A240" s="37"/>
      <c r="B240" s="153"/>
      <c r="C240" s="233" t="s">
        <v>468</v>
      </c>
      <c r="D240" s="233" t="s">
        <v>483</v>
      </c>
      <c r="E240" s="234" t="s">
        <v>8768</v>
      </c>
      <c r="F240" s="235" t="s">
        <v>8461</v>
      </c>
      <c r="G240" s="236" t="s">
        <v>342</v>
      </c>
      <c r="H240" s="237">
        <v>42</v>
      </c>
      <c r="I240" s="238"/>
      <c r="J240" s="239"/>
      <c r="K240" s="237">
        <f>ROUND(P240*H240,3)</f>
        <v>0</v>
      </c>
      <c r="L240" s="239"/>
      <c r="M240" s="240"/>
      <c r="N240" s="241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0</v>
      </c>
      <c r="V240" s="197">
        <f>U240*H240</f>
        <v>0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364</v>
      </c>
      <c r="AT240" s="199" t="s">
        <v>483</v>
      </c>
      <c r="AU240" s="199" t="s">
        <v>178</v>
      </c>
      <c r="AY240" s="19" t="s">
        <v>329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335</v>
      </c>
      <c r="BM240" s="199" t="s">
        <v>652</v>
      </c>
    </row>
    <row r="241" spans="1:65" s="2" customFormat="1" ht="16.5" customHeight="1">
      <c r="A241" s="37"/>
      <c r="B241" s="153"/>
      <c r="C241" s="233" t="s">
        <v>474</v>
      </c>
      <c r="D241" s="233" t="s">
        <v>483</v>
      </c>
      <c r="E241" s="234" t="s">
        <v>8769</v>
      </c>
      <c r="F241" s="235" t="s">
        <v>8465</v>
      </c>
      <c r="G241" s="236" t="s">
        <v>342</v>
      </c>
      <c r="H241" s="237">
        <v>18</v>
      </c>
      <c r="I241" s="238"/>
      <c r="J241" s="239"/>
      <c r="K241" s="237">
        <f>ROUND(P241*H241,3)</f>
        <v>0</v>
      </c>
      <c r="L241" s="239"/>
      <c r="M241" s="240"/>
      <c r="N241" s="241" t="s">
        <v>1</v>
      </c>
      <c r="O241" s="195" t="s">
        <v>47</v>
      </c>
      <c r="P241" s="196">
        <f>I241+J241</f>
        <v>0</v>
      </c>
      <c r="Q241" s="196">
        <f>ROUND(I241*H241,3)</f>
        <v>0</v>
      </c>
      <c r="R241" s="196">
        <f>ROUND(J241*H241,3)</f>
        <v>0</v>
      </c>
      <c r="S241" s="66"/>
      <c r="T241" s="197">
        <f>S241*H241</f>
        <v>0</v>
      </c>
      <c r="U241" s="197">
        <v>0</v>
      </c>
      <c r="V241" s="197">
        <f>U241*H241</f>
        <v>0</v>
      </c>
      <c r="W241" s="197">
        <v>0</v>
      </c>
      <c r="X241" s="198">
        <f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364</v>
      </c>
      <c r="AT241" s="199" t="s">
        <v>483</v>
      </c>
      <c r="AU241" s="199" t="s">
        <v>178</v>
      </c>
      <c r="AY241" s="19" t="s">
        <v>329</v>
      </c>
      <c r="BE241" s="115">
        <f>IF(O241="základná",K241,0)</f>
        <v>0</v>
      </c>
      <c r="BF241" s="115">
        <f>IF(O241="znížená",K241,0)</f>
        <v>0</v>
      </c>
      <c r="BG241" s="115">
        <f>IF(O241="zákl. prenesená",K241,0)</f>
        <v>0</v>
      </c>
      <c r="BH241" s="115">
        <f>IF(O241="zníž. prenesená",K241,0)</f>
        <v>0</v>
      </c>
      <c r="BI241" s="115">
        <f>IF(O241="nulová",K241,0)</f>
        <v>0</v>
      </c>
      <c r="BJ241" s="19" t="s">
        <v>96</v>
      </c>
      <c r="BK241" s="200">
        <f>ROUND(P241*H241,3)</f>
        <v>0</v>
      </c>
      <c r="BL241" s="19" t="s">
        <v>335</v>
      </c>
      <c r="BM241" s="199" t="s">
        <v>665</v>
      </c>
    </row>
    <row r="242" spans="1:65" s="12" customFormat="1" ht="20.85" customHeight="1">
      <c r="B242" s="173"/>
      <c r="D242" s="174" t="s">
        <v>82</v>
      </c>
      <c r="E242" s="185" t="s">
        <v>8472</v>
      </c>
      <c r="F242" s="185" t="s">
        <v>8472</v>
      </c>
      <c r="I242" s="176"/>
      <c r="J242" s="176"/>
      <c r="K242" s="186">
        <f>BK242</f>
        <v>0</v>
      </c>
      <c r="M242" s="173"/>
      <c r="N242" s="178"/>
      <c r="O242" s="179"/>
      <c r="P242" s="179"/>
      <c r="Q242" s="180">
        <f>SUM(Q243:Q249)</f>
        <v>0</v>
      </c>
      <c r="R242" s="180">
        <f>SUM(R243:R249)</f>
        <v>0</v>
      </c>
      <c r="S242" s="179"/>
      <c r="T242" s="181">
        <f>SUM(T243:T249)</f>
        <v>0</v>
      </c>
      <c r="U242" s="179"/>
      <c r="V242" s="181">
        <f>SUM(V243:V249)</f>
        <v>0</v>
      </c>
      <c r="W242" s="179"/>
      <c r="X242" s="182">
        <f>SUM(X243:X249)</f>
        <v>0</v>
      </c>
      <c r="AR242" s="174" t="s">
        <v>90</v>
      </c>
      <c r="AT242" s="183" t="s">
        <v>82</v>
      </c>
      <c r="AU242" s="183" t="s">
        <v>96</v>
      </c>
      <c r="AY242" s="174" t="s">
        <v>329</v>
      </c>
      <c r="BK242" s="184">
        <f>SUM(BK243:BK249)</f>
        <v>0</v>
      </c>
    </row>
    <row r="243" spans="1:65" s="2" customFormat="1" ht="16.5" customHeight="1">
      <c r="A243" s="37"/>
      <c r="B243" s="153"/>
      <c r="C243" s="233" t="s">
        <v>478</v>
      </c>
      <c r="D243" s="233" t="s">
        <v>483</v>
      </c>
      <c r="E243" s="234" t="s">
        <v>8770</v>
      </c>
      <c r="F243" s="235" t="s">
        <v>8474</v>
      </c>
      <c r="G243" s="236" t="s">
        <v>342</v>
      </c>
      <c r="H243" s="237">
        <v>24</v>
      </c>
      <c r="I243" s="238"/>
      <c r="J243" s="239"/>
      <c r="K243" s="237">
        <f t="shared" ref="K243:K249" si="6">ROUND(P243*H243,3)</f>
        <v>0</v>
      </c>
      <c r="L243" s="239"/>
      <c r="M243" s="240"/>
      <c r="N243" s="241" t="s">
        <v>1</v>
      </c>
      <c r="O243" s="195" t="s">
        <v>47</v>
      </c>
      <c r="P243" s="196">
        <f t="shared" ref="P243:P249" si="7">I243+J243</f>
        <v>0</v>
      </c>
      <c r="Q243" s="196">
        <f t="shared" ref="Q243:Q249" si="8">ROUND(I243*H243,3)</f>
        <v>0</v>
      </c>
      <c r="R243" s="196">
        <f t="shared" ref="R243:R249" si="9">ROUND(J243*H243,3)</f>
        <v>0</v>
      </c>
      <c r="S243" s="66"/>
      <c r="T243" s="197">
        <f t="shared" ref="T243:T249" si="10">S243*H243</f>
        <v>0</v>
      </c>
      <c r="U243" s="197">
        <v>0</v>
      </c>
      <c r="V243" s="197">
        <f t="shared" ref="V243:V249" si="11">U243*H243</f>
        <v>0</v>
      </c>
      <c r="W243" s="197">
        <v>0</v>
      </c>
      <c r="X243" s="198">
        <f t="shared" ref="X243:X249" si="12"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364</v>
      </c>
      <c r="AT243" s="199" t="s">
        <v>483</v>
      </c>
      <c r="AU243" s="199" t="s">
        <v>178</v>
      </c>
      <c r="AY243" s="19" t="s">
        <v>329</v>
      </c>
      <c r="BE243" s="115">
        <f t="shared" ref="BE243:BE249" si="13">IF(O243="základná",K243,0)</f>
        <v>0</v>
      </c>
      <c r="BF243" s="115">
        <f t="shared" ref="BF243:BF249" si="14">IF(O243="znížená",K243,0)</f>
        <v>0</v>
      </c>
      <c r="BG243" s="115">
        <f t="shared" ref="BG243:BG249" si="15">IF(O243="zákl. prenesená",K243,0)</f>
        <v>0</v>
      </c>
      <c r="BH243" s="115">
        <f t="shared" ref="BH243:BH249" si="16">IF(O243="zníž. prenesená",K243,0)</f>
        <v>0</v>
      </c>
      <c r="BI243" s="115">
        <f t="shared" ref="BI243:BI249" si="17">IF(O243="nulová",K243,0)</f>
        <v>0</v>
      </c>
      <c r="BJ243" s="19" t="s">
        <v>96</v>
      </c>
      <c r="BK243" s="200">
        <f t="shared" ref="BK243:BK249" si="18">ROUND(P243*H243,3)</f>
        <v>0</v>
      </c>
      <c r="BL243" s="19" t="s">
        <v>335</v>
      </c>
      <c r="BM243" s="199" t="s">
        <v>685</v>
      </c>
    </row>
    <row r="244" spans="1:65" s="2" customFormat="1" ht="16.5" customHeight="1">
      <c r="A244" s="37"/>
      <c r="B244" s="153"/>
      <c r="C244" s="233" t="s">
        <v>8</v>
      </c>
      <c r="D244" s="233" t="s">
        <v>483</v>
      </c>
      <c r="E244" s="234" t="s">
        <v>8771</v>
      </c>
      <c r="F244" s="235" t="s">
        <v>8772</v>
      </c>
      <c r="G244" s="236" t="s">
        <v>342</v>
      </c>
      <c r="H244" s="237">
        <v>18</v>
      </c>
      <c r="I244" s="238"/>
      <c r="J244" s="239"/>
      <c r="K244" s="237">
        <f t="shared" si="6"/>
        <v>0</v>
      </c>
      <c r="L244" s="239"/>
      <c r="M244" s="240"/>
      <c r="N244" s="241" t="s">
        <v>1</v>
      </c>
      <c r="O244" s="195" t="s">
        <v>47</v>
      </c>
      <c r="P244" s="196">
        <f t="shared" si="7"/>
        <v>0</v>
      </c>
      <c r="Q244" s="196">
        <f t="shared" si="8"/>
        <v>0</v>
      </c>
      <c r="R244" s="196">
        <f t="shared" si="9"/>
        <v>0</v>
      </c>
      <c r="S244" s="66"/>
      <c r="T244" s="197">
        <f t="shared" si="10"/>
        <v>0</v>
      </c>
      <c r="U244" s="197">
        <v>0</v>
      </c>
      <c r="V244" s="197">
        <f t="shared" si="11"/>
        <v>0</v>
      </c>
      <c r="W244" s="197">
        <v>0</v>
      </c>
      <c r="X244" s="198">
        <f t="shared" si="12"/>
        <v>0</v>
      </c>
      <c r="Y244" s="37"/>
      <c r="Z244" s="37"/>
      <c r="AA244" s="37"/>
      <c r="AB244" s="37"/>
      <c r="AC244" s="37"/>
      <c r="AD244" s="37"/>
      <c r="AE244" s="37"/>
      <c r="AR244" s="199" t="s">
        <v>364</v>
      </c>
      <c r="AT244" s="199" t="s">
        <v>483</v>
      </c>
      <c r="AU244" s="199" t="s">
        <v>178</v>
      </c>
      <c r="AY244" s="19" t="s">
        <v>329</v>
      </c>
      <c r="BE244" s="115">
        <f t="shared" si="13"/>
        <v>0</v>
      </c>
      <c r="BF244" s="115">
        <f t="shared" si="14"/>
        <v>0</v>
      </c>
      <c r="BG244" s="115">
        <f t="shared" si="15"/>
        <v>0</v>
      </c>
      <c r="BH244" s="115">
        <f t="shared" si="16"/>
        <v>0</v>
      </c>
      <c r="BI244" s="115">
        <f t="shared" si="17"/>
        <v>0</v>
      </c>
      <c r="BJ244" s="19" t="s">
        <v>96</v>
      </c>
      <c r="BK244" s="200">
        <f t="shared" si="18"/>
        <v>0</v>
      </c>
      <c r="BL244" s="19" t="s">
        <v>335</v>
      </c>
      <c r="BM244" s="199" t="s">
        <v>695</v>
      </c>
    </row>
    <row r="245" spans="1:65" s="2" customFormat="1" ht="16.5" customHeight="1">
      <c r="A245" s="37"/>
      <c r="B245" s="153"/>
      <c r="C245" s="233" t="s">
        <v>489</v>
      </c>
      <c r="D245" s="233" t="s">
        <v>483</v>
      </c>
      <c r="E245" s="234" t="s">
        <v>8773</v>
      </c>
      <c r="F245" s="235" t="s">
        <v>8482</v>
      </c>
      <c r="G245" s="236" t="s">
        <v>646</v>
      </c>
      <c r="H245" s="237">
        <v>12</v>
      </c>
      <c r="I245" s="238"/>
      <c r="J245" s="239"/>
      <c r="K245" s="237">
        <f t="shared" si="6"/>
        <v>0</v>
      </c>
      <c r="L245" s="239"/>
      <c r="M245" s="240"/>
      <c r="N245" s="241" t="s">
        <v>1</v>
      </c>
      <c r="O245" s="195" t="s">
        <v>47</v>
      </c>
      <c r="P245" s="196">
        <f t="shared" si="7"/>
        <v>0</v>
      </c>
      <c r="Q245" s="196">
        <f t="shared" si="8"/>
        <v>0</v>
      </c>
      <c r="R245" s="196">
        <f t="shared" si="9"/>
        <v>0</v>
      </c>
      <c r="S245" s="66"/>
      <c r="T245" s="197">
        <f t="shared" si="10"/>
        <v>0</v>
      </c>
      <c r="U245" s="197">
        <v>0</v>
      </c>
      <c r="V245" s="197">
        <f t="shared" si="11"/>
        <v>0</v>
      </c>
      <c r="W245" s="197">
        <v>0</v>
      </c>
      <c r="X245" s="198">
        <f t="shared" si="12"/>
        <v>0</v>
      </c>
      <c r="Y245" s="37"/>
      <c r="Z245" s="37"/>
      <c r="AA245" s="37"/>
      <c r="AB245" s="37"/>
      <c r="AC245" s="37"/>
      <c r="AD245" s="37"/>
      <c r="AE245" s="37"/>
      <c r="AR245" s="199" t="s">
        <v>364</v>
      </c>
      <c r="AT245" s="199" t="s">
        <v>483</v>
      </c>
      <c r="AU245" s="199" t="s">
        <v>178</v>
      </c>
      <c r="AY245" s="19" t="s">
        <v>329</v>
      </c>
      <c r="BE245" s="115">
        <f t="shared" si="13"/>
        <v>0</v>
      </c>
      <c r="BF245" s="115">
        <f t="shared" si="14"/>
        <v>0</v>
      </c>
      <c r="BG245" s="115">
        <f t="shared" si="15"/>
        <v>0</v>
      </c>
      <c r="BH245" s="115">
        <f t="shared" si="16"/>
        <v>0</v>
      </c>
      <c r="BI245" s="115">
        <f t="shared" si="17"/>
        <v>0</v>
      </c>
      <c r="BJ245" s="19" t="s">
        <v>96</v>
      </c>
      <c r="BK245" s="200">
        <f t="shared" si="18"/>
        <v>0</v>
      </c>
      <c r="BL245" s="19" t="s">
        <v>335</v>
      </c>
      <c r="BM245" s="199" t="s">
        <v>704</v>
      </c>
    </row>
    <row r="246" spans="1:65" s="2" customFormat="1" ht="16.5" customHeight="1">
      <c r="A246" s="37"/>
      <c r="B246" s="153"/>
      <c r="C246" s="233" t="s">
        <v>494</v>
      </c>
      <c r="D246" s="233" t="s">
        <v>483</v>
      </c>
      <c r="E246" s="234" t="s">
        <v>8774</v>
      </c>
      <c r="F246" s="235" t="s">
        <v>8775</v>
      </c>
      <c r="G246" s="236" t="s">
        <v>646</v>
      </c>
      <c r="H246" s="237">
        <v>14</v>
      </c>
      <c r="I246" s="238"/>
      <c r="J246" s="239"/>
      <c r="K246" s="237">
        <f t="shared" si="6"/>
        <v>0</v>
      </c>
      <c r="L246" s="239"/>
      <c r="M246" s="240"/>
      <c r="N246" s="241" t="s">
        <v>1</v>
      </c>
      <c r="O246" s="195" t="s">
        <v>47</v>
      </c>
      <c r="P246" s="196">
        <f t="shared" si="7"/>
        <v>0</v>
      </c>
      <c r="Q246" s="196">
        <f t="shared" si="8"/>
        <v>0</v>
      </c>
      <c r="R246" s="196">
        <f t="shared" si="9"/>
        <v>0</v>
      </c>
      <c r="S246" s="66"/>
      <c r="T246" s="197">
        <f t="shared" si="10"/>
        <v>0</v>
      </c>
      <c r="U246" s="197">
        <v>0</v>
      </c>
      <c r="V246" s="197">
        <f t="shared" si="11"/>
        <v>0</v>
      </c>
      <c r="W246" s="197">
        <v>0</v>
      </c>
      <c r="X246" s="198">
        <f t="shared" si="12"/>
        <v>0</v>
      </c>
      <c r="Y246" s="37"/>
      <c r="Z246" s="37"/>
      <c r="AA246" s="37"/>
      <c r="AB246" s="37"/>
      <c r="AC246" s="37"/>
      <c r="AD246" s="37"/>
      <c r="AE246" s="37"/>
      <c r="AR246" s="199" t="s">
        <v>364</v>
      </c>
      <c r="AT246" s="199" t="s">
        <v>483</v>
      </c>
      <c r="AU246" s="199" t="s">
        <v>178</v>
      </c>
      <c r="AY246" s="19" t="s">
        <v>329</v>
      </c>
      <c r="BE246" s="115">
        <f t="shared" si="13"/>
        <v>0</v>
      </c>
      <c r="BF246" s="115">
        <f t="shared" si="14"/>
        <v>0</v>
      </c>
      <c r="BG246" s="115">
        <f t="shared" si="15"/>
        <v>0</v>
      </c>
      <c r="BH246" s="115">
        <f t="shared" si="16"/>
        <v>0</v>
      </c>
      <c r="BI246" s="115">
        <f t="shared" si="17"/>
        <v>0</v>
      </c>
      <c r="BJ246" s="19" t="s">
        <v>96</v>
      </c>
      <c r="BK246" s="200">
        <f t="shared" si="18"/>
        <v>0</v>
      </c>
      <c r="BL246" s="19" t="s">
        <v>335</v>
      </c>
      <c r="BM246" s="199" t="s">
        <v>722</v>
      </c>
    </row>
    <row r="247" spans="1:65" s="2" customFormat="1" ht="16.5" customHeight="1">
      <c r="A247" s="37"/>
      <c r="B247" s="153"/>
      <c r="C247" s="233" t="s">
        <v>514</v>
      </c>
      <c r="D247" s="233" t="s">
        <v>483</v>
      </c>
      <c r="E247" s="234" t="s">
        <v>8776</v>
      </c>
      <c r="F247" s="235" t="s">
        <v>8490</v>
      </c>
      <c r="G247" s="236" t="s">
        <v>646</v>
      </c>
      <c r="H247" s="237">
        <v>2</v>
      </c>
      <c r="I247" s="238"/>
      <c r="J247" s="239"/>
      <c r="K247" s="237">
        <f t="shared" si="6"/>
        <v>0</v>
      </c>
      <c r="L247" s="239"/>
      <c r="M247" s="240"/>
      <c r="N247" s="241" t="s">
        <v>1</v>
      </c>
      <c r="O247" s="195" t="s">
        <v>47</v>
      </c>
      <c r="P247" s="196">
        <f t="shared" si="7"/>
        <v>0</v>
      </c>
      <c r="Q247" s="196">
        <f t="shared" si="8"/>
        <v>0</v>
      </c>
      <c r="R247" s="196">
        <f t="shared" si="9"/>
        <v>0</v>
      </c>
      <c r="S247" s="66"/>
      <c r="T247" s="197">
        <f t="shared" si="10"/>
        <v>0</v>
      </c>
      <c r="U247" s="197">
        <v>0</v>
      </c>
      <c r="V247" s="197">
        <f t="shared" si="11"/>
        <v>0</v>
      </c>
      <c r="W247" s="197">
        <v>0</v>
      </c>
      <c r="X247" s="198">
        <f t="shared" si="12"/>
        <v>0</v>
      </c>
      <c r="Y247" s="37"/>
      <c r="Z247" s="37"/>
      <c r="AA247" s="37"/>
      <c r="AB247" s="37"/>
      <c r="AC247" s="37"/>
      <c r="AD247" s="37"/>
      <c r="AE247" s="37"/>
      <c r="AR247" s="199" t="s">
        <v>364</v>
      </c>
      <c r="AT247" s="199" t="s">
        <v>483</v>
      </c>
      <c r="AU247" s="199" t="s">
        <v>178</v>
      </c>
      <c r="AY247" s="19" t="s">
        <v>329</v>
      </c>
      <c r="BE247" s="115">
        <f t="shared" si="13"/>
        <v>0</v>
      </c>
      <c r="BF247" s="115">
        <f t="shared" si="14"/>
        <v>0</v>
      </c>
      <c r="BG247" s="115">
        <f t="shared" si="15"/>
        <v>0</v>
      </c>
      <c r="BH247" s="115">
        <f t="shared" si="16"/>
        <v>0</v>
      </c>
      <c r="BI247" s="115">
        <f t="shared" si="17"/>
        <v>0</v>
      </c>
      <c r="BJ247" s="19" t="s">
        <v>96</v>
      </c>
      <c r="BK247" s="200">
        <f t="shared" si="18"/>
        <v>0</v>
      </c>
      <c r="BL247" s="19" t="s">
        <v>335</v>
      </c>
      <c r="BM247" s="199" t="s">
        <v>731</v>
      </c>
    </row>
    <row r="248" spans="1:65" s="2" customFormat="1" ht="16.5" customHeight="1">
      <c r="A248" s="37"/>
      <c r="B248" s="153"/>
      <c r="C248" s="233" t="s">
        <v>522</v>
      </c>
      <c r="D248" s="233" t="s">
        <v>483</v>
      </c>
      <c r="E248" s="234" t="s">
        <v>8777</v>
      </c>
      <c r="F248" s="235" t="s">
        <v>8778</v>
      </c>
      <c r="G248" s="236" t="s">
        <v>646</v>
      </c>
      <c r="H248" s="237">
        <v>3</v>
      </c>
      <c r="I248" s="238"/>
      <c r="J248" s="239"/>
      <c r="K248" s="237">
        <f t="shared" si="6"/>
        <v>0</v>
      </c>
      <c r="L248" s="239"/>
      <c r="M248" s="240"/>
      <c r="N248" s="241" t="s">
        <v>1</v>
      </c>
      <c r="O248" s="195" t="s">
        <v>47</v>
      </c>
      <c r="P248" s="196">
        <f t="shared" si="7"/>
        <v>0</v>
      </c>
      <c r="Q248" s="196">
        <f t="shared" si="8"/>
        <v>0</v>
      </c>
      <c r="R248" s="196">
        <f t="shared" si="9"/>
        <v>0</v>
      </c>
      <c r="S248" s="66"/>
      <c r="T248" s="197">
        <f t="shared" si="10"/>
        <v>0</v>
      </c>
      <c r="U248" s="197">
        <v>0</v>
      </c>
      <c r="V248" s="197">
        <f t="shared" si="11"/>
        <v>0</v>
      </c>
      <c r="W248" s="197">
        <v>0</v>
      </c>
      <c r="X248" s="198">
        <f t="shared" si="12"/>
        <v>0</v>
      </c>
      <c r="Y248" s="37"/>
      <c r="Z248" s="37"/>
      <c r="AA248" s="37"/>
      <c r="AB248" s="37"/>
      <c r="AC248" s="37"/>
      <c r="AD248" s="37"/>
      <c r="AE248" s="37"/>
      <c r="AR248" s="199" t="s">
        <v>364</v>
      </c>
      <c r="AT248" s="199" t="s">
        <v>483</v>
      </c>
      <c r="AU248" s="199" t="s">
        <v>178</v>
      </c>
      <c r="AY248" s="19" t="s">
        <v>329</v>
      </c>
      <c r="BE248" s="115">
        <f t="shared" si="13"/>
        <v>0</v>
      </c>
      <c r="BF248" s="115">
        <f t="shared" si="14"/>
        <v>0</v>
      </c>
      <c r="BG248" s="115">
        <f t="shared" si="15"/>
        <v>0</v>
      </c>
      <c r="BH248" s="115">
        <f t="shared" si="16"/>
        <v>0</v>
      </c>
      <c r="BI248" s="115">
        <f t="shared" si="17"/>
        <v>0</v>
      </c>
      <c r="BJ248" s="19" t="s">
        <v>96</v>
      </c>
      <c r="BK248" s="200">
        <f t="shared" si="18"/>
        <v>0</v>
      </c>
      <c r="BL248" s="19" t="s">
        <v>335</v>
      </c>
      <c r="BM248" s="199" t="s">
        <v>751</v>
      </c>
    </row>
    <row r="249" spans="1:65" s="2" customFormat="1" ht="16.5" customHeight="1">
      <c r="A249" s="37"/>
      <c r="B249" s="153"/>
      <c r="C249" s="233" t="s">
        <v>529</v>
      </c>
      <c r="D249" s="233" t="s">
        <v>483</v>
      </c>
      <c r="E249" s="234" t="s">
        <v>8779</v>
      </c>
      <c r="F249" s="235" t="s">
        <v>8780</v>
      </c>
      <c r="G249" s="236" t="s">
        <v>646</v>
      </c>
      <c r="H249" s="237">
        <v>2</v>
      </c>
      <c r="I249" s="238"/>
      <c r="J249" s="239"/>
      <c r="K249" s="237">
        <f t="shared" si="6"/>
        <v>0</v>
      </c>
      <c r="L249" s="239"/>
      <c r="M249" s="240"/>
      <c r="N249" s="241" t="s">
        <v>1</v>
      </c>
      <c r="O249" s="195" t="s">
        <v>47</v>
      </c>
      <c r="P249" s="196">
        <f t="shared" si="7"/>
        <v>0</v>
      </c>
      <c r="Q249" s="196">
        <f t="shared" si="8"/>
        <v>0</v>
      </c>
      <c r="R249" s="196">
        <f t="shared" si="9"/>
        <v>0</v>
      </c>
      <c r="S249" s="66"/>
      <c r="T249" s="197">
        <f t="shared" si="10"/>
        <v>0</v>
      </c>
      <c r="U249" s="197">
        <v>0</v>
      </c>
      <c r="V249" s="197">
        <f t="shared" si="11"/>
        <v>0</v>
      </c>
      <c r="W249" s="197">
        <v>0</v>
      </c>
      <c r="X249" s="198">
        <f t="shared" si="12"/>
        <v>0</v>
      </c>
      <c r="Y249" s="37"/>
      <c r="Z249" s="37"/>
      <c r="AA249" s="37"/>
      <c r="AB249" s="37"/>
      <c r="AC249" s="37"/>
      <c r="AD249" s="37"/>
      <c r="AE249" s="37"/>
      <c r="AR249" s="199" t="s">
        <v>364</v>
      </c>
      <c r="AT249" s="199" t="s">
        <v>483</v>
      </c>
      <c r="AU249" s="199" t="s">
        <v>178</v>
      </c>
      <c r="AY249" s="19" t="s">
        <v>329</v>
      </c>
      <c r="BE249" s="115">
        <f t="shared" si="13"/>
        <v>0</v>
      </c>
      <c r="BF249" s="115">
        <f t="shared" si="14"/>
        <v>0</v>
      </c>
      <c r="BG249" s="115">
        <f t="shared" si="15"/>
        <v>0</v>
      </c>
      <c r="BH249" s="115">
        <f t="shared" si="16"/>
        <v>0</v>
      </c>
      <c r="BI249" s="115">
        <f t="shared" si="17"/>
        <v>0</v>
      </c>
      <c r="BJ249" s="19" t="s">
        <v>96</v>
      </c>
      <c r="BK249" s="200">
        <f t="shared" si="18"/>
        <v>0</v>
      </c>
      <c r="BL249" s="19" t="s">
        <v>335</v>
      </c>
      <c r="BM249" s="199" t="s">
        <v>761</v>
      </c>
    </row>
    <row r="250" spans="1:65" s="12" customFormat="1" ht="20.85" customHeight="1">
      <c r="B250" s="173"/>
      <c r="D250" s="174" t="s">
        <v>82</v>
      </c>
      <c r="E250" s="185" t="s">
        <v>8501</v>
      </c>
      <c r="F250" s="185" t="s">
        <v>8501</v>
      </c>
      <c r="I250" s="176"/>
      <c r="J250" s="176"/>
      <c r="K250" s="186">
        <f>BK250</f>
        <v>0</v>
      </c>
      <c r="M250" s="173"/>
      <c r="N250" s="178"/>
      <c r="O250" s="179"/>
      <c r="P250" s="179"/>
      <c r="Q250" s="180">
        <f>SUM(Q251:Q270)</f>
        <v>0</v>
      </c>
      <c r="R250" s="180">
        <f>SUM(R251:R270)</f>
        <v>0</v>
      </c>
      <c r="S250" s="179"/>
      <c r="T250" s="181">
        <f>SUM(T251:T270)</f>
        <v>0</v>
      </c>
      <c r="U250" s="179"/>
      <c r="V250" s="181">
        <f>SUM(V251:V270)</f>
        <v>0</v>
      </c>
      <c r="W250" s="179"/>
      <c r="X250" s="182">
        <f>SUM(X251:X270)</f>
        <v>0</v>
      </c>
      <c r="AR250" s="174" t="s">
        <v>90</v>
      </c>
      <c r="AT250" s="183" t="s">
        <v>82</v>
      </c>
      <c r="AU250" s="183" t="s">
        <v>96</v>
      </c>
      <c r="AY250" s="174" t="s">
        <v>329</v>
      </c>
      <c r="BK250" s="184">
        <f>SUM(BK251:BK270)</f>
        <v>0</v>
      </c>
    </row>
    <row r="251" spans="1:65" s="2" customFormat="1" ht="16.5" customHeight="1">
      <c r="A251" s="37"/>
      <c r="B251" s="153"/>
      <c r="C251" s="233" t="s">
        <v>540</v>
      </c>
      <c r="D251" s="233" t="s">
        <v>483</v>
      </c>
      <c r="E251" s="234" t="s">
        <v>8781</v>
      </c>
      <c r="F251" s="235" t="s">
        <v>8671</v>
      </c>
      <c r="G251" s="236" t="s">
        <v>646</v>
      </c>
      <c r="H251" s="237">
        <v>9</v>
      </c>
      <c r="I251" s="238"/>
      <c r="J251" s="239"/>
      <c r="K251" s="237">
        <f t="shared" ref="K251:K270" si="19">ROUND(P251*H251,3)</f>
        <v>0</v>
      </c>
      <c r="L251" s="239"/>
      <c r="M251" s="240"/>
      <c r="N251" s="241" t="s">
        <v>1</v>
      </c>
      <c r="O251" s="195" t="s">
        <v>47</v>
      </c>
      <c r="P251" s="196">
        <f t="shared" ref="P251:P270" si="20">I251+J251</f>
        <v>0</v>
      </c>
      <c r="Q251" s="196">
        <f t="shared" ref="Q251:Q270" si="21">ROUND(I251*H251,3)</f>
        <v>0</v>
      </c>
      <c r="R251" s="196">
        <f t="shared" ref="R251:R270" si="22">ROUND(J251*H251,3)</f>
        <v>0</v>
      </c>
      <c r="S251" s="66"/>
      <c r="T251" s="197">
        <f t="shared" ref="T251:T270" si="23">S251*H251</f>
        <v>0</v>
      </c>
      <c r="U251" s="197">
        <v>0</v>
      </c>
      <c r="V251" s="197">
        <f t="shared" ref="V251:V270" si="24">U251*H251</f>
        <v>0</v>
      </c>
      <c r="W251" s="197">
        <v>0</v>
      </c>
      <c r="X251" s="198">
        <f t="shared" ref="X251:X270" si="25"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364</v>
      </c>
      <c r="AT251" s="199" t="s">
        <v>483</v>
      </c>
      <c r="AU251" s="199" t="s">
        <v>178</v>
      </c>
      <c r="AY251" s="19" t="s">
        <v>329</v>
      </c>
      <c r="BE251" s="115">
        <f t="shared" ref="BE251:BE270" si="26">IF(O251="základná",K251,0)</f>
        <v>0</v>
      </c>
      <c r="BF251" s="115">
        <f t="shared" ref="BF251:BF270" si="27">IF(O251="znížená",K251,0)</f>
        <v>0</v>
      </c>
      <c r="BG251" s="115">
        <f t="shared" ref="BG251:BG270" si="28">IF(O251="zákl. prenesená",K251,0)</f>
        <v>0</v>
      </c>
      <c r="BH251" s="115">
        <f t="shared" ref="BH251:BH270" si="29">IF(O251="zníž. prenesená",K251,0)</f>
        <v>0</v>
      </c>
      <c r="BI251" s="115">
        <f t="shared" ref="BI251:BI270" si="30">IF(O251="nulová",K251,0)</f>
        <v>0</v>
      </c>
      <c r="BJ251" s="19" t="s">
        <v>96</v>
      </c>
      <c r="BK251" s="200">
        <f t="shared" ref="BK251:BK270" si="31">ROUND(P251*H251,3)</f>
        <v>0</v>
      </c>
      <c r="BL251" s="19" t="s">
        <v>335</v>
      </c>
      <c r="BM251" s="199" t="s">
        <v>775</v>
      </c>
    </row>
    <row r="252" spans="1:65" s="2" customFormat="1" ht="16.5" customHeight="1">
      <c r="A252" s="37"/>
      <c r="B252" s="153"/>
      <c r="C252" s="233" t="s">
        <v>550</v>
      </c>
      <c r="D252" s="233" t="s">
        <v>483</v>
      </c>
      <c r="E252" s="234" t="s">
        <v>8782</v>
      </c>
      <c r="F252" s="235" t="s">
        <v>8503</v>
      </c>
      <c r="G252" s="236" t="s">
        <v>646</v>
      </c>
      <c r="H252" s="237">
        <v>20</v>
      </c>
      <c r="I252" s="238"/>
      <c r="J252" s="239"/>
      <c r="K252" s="237">
        <f t="shared" si="19"/>
        <v>0</v>
      </c>
      <c r="L252" s="239"/>
      <c r="M252" s="240"/>
      <c r="N252" s="241" t="s">
        <v>1</v>
      </c>
      <c r="O252" s="195" t="s">
        <v>47</v>
      </c>
      <c r="P252" s="196">
        <f t="shared" si="20"/>
        <v>0</v>
      </c>
      <c r="Q252" s="196">
        <f t="shared" si="21"/>
        <v>0</v>
      </c>
      <c r="R252" s="196">
        <f t="shared" si="22"/>
        <v>0</v>
      </c>
      <c r="S252" s="66"/>
      <c r="T252" s="197">
        <f t="shared" si="23"/>
        <v>0</v>
      </c>
      <c r="U252" s="197">
        <v>0</v>
      </c>
      <c r="V252" s="197">
        <f t="shared" si="24"/>
        <v>0</v>
      </c>
      <c r="W252" s="197">
        <v>0</v>
      </c>
      <c r="X252" s="198">
        <f t="shared" si="25"/>
        <v>0</v>
      </c>
      <c r="Y252" s="37"/>
      <c r="Z252" s="37"/>
      <c r="AA252" s="37"/>
      <c r="AB252" s="37"/>
      <c r="AC252" s="37"/>
      <c r="AD252" s="37"/>
      <c r="AE252" s="37"/>
      <c r="AR252" s="199" t="s">
        <v>364</v>
      </c>
      <c r="AT252" s="199" t="s">
        <v>483</v>
      </c>
      <c r="AU252" s="199" t="s">
        <v>178</v>
      </c>
      <c r="AY252" s="19" t="s">
        <v>329</v>
      </c>
      <c r="BE252" s="115">
        <f t="shared" si="26"/>
        <v>0</v>
      </c>
      <c r="BF252" s="115">
        <f t="shared" si="27"/>
        <v>0</v>
      </c>
      <c r="BG252" s="115">
        <f t="shared" si="28"/>
        <v>0</v>
      </c>
      <c r="BH252" s="115">
        <f t="shared" si="29"/>
        <v>0</v>
      </c>
      <c r="BI252" s="115">
        <f t="shared" si="30"/>
        <v>0</v>
      </c>
      <c r="BJ252" s="19" t="s">
        <v>96</v>
      </c>
      <c r="BK252" s="200">
        <f t="shared" si="31"/>
        <v>0</v>
      </c>
      <c r="BL252" s="19" t="s">
        <v>335</v>
      </c>
      <c r="BM252" s="199" t="s">
        <v>795</v>
      </c>
    </row>
    <row r="253" spans="1:65" s="2" customFormat="1" ht="16.5" customHeight="1">
      <c r="A253" s="37"/>
      <c r="B253" s="153"/>
      <c r="C253" s="233" t="s">
        <v>564</v>
      </c>
      <c r="D253" s="233" t="s">
        <v>483</v>
      </c>
      <c r="E253" s="234" t="s">
        <v>8783</v>
      </c>
      <c r="F253" s="235" t="s">
        <v>8507</v>
      </c>
      <c r="G253" s="236" t="s">
        <v>646</v>
      </c>
      <c r="H253" s="237">
        <v>3</v>
      </c>
      <c r="I253" s="238"/>
      <c r="J253" s="239"/>
      <c r="K253" s="237">
        <f t="shared" si="19"/>
        <v>0</v>
      </c>
      <c r="L253" s="239"/>
      <c r="M253" s="240"/>
      <c r="N253" s="241" t="s">
        <v>1</v>
      </c>
      <c r="O253" s="195" t="s">
        <v>47</v>
      </c>
      <c r="P253" s="196">
        <f t="shared" si="20"/>
        <v>0</v>
      </c>
      <c r="Q253" s="196">
        <f t="shared" si="21"/>
        <v>0</v>
      </c>
      <c r="R253" s="196">
        <f t="shared" si="22"/>
        <v>0</v>
      </c>
      <c r="S253" s="66"/>
      <c r="T253" s="197">
        <f t="shared" si="23"/>
        <v>0</v>
      </c>
      <c r="U253" s="197">
        <v>0</v>
      </c>
      <c r="V253" s="197">
        <f t="shared" si="24"/>
        <v>0</v>
      </c>
      <c r="W253" s="197">
        <v>0</v>
      </c>
      <c r="X253" s="198">
        <f t="shared" si="25"/>
        <v>0</v>
      </c>
      <c r="Y253" s="37"/>
      <c r="Z253" s="37"/>
      <c r="AA253" s="37"/>
      <c r="AB253" s="37"/>
      <c r="AC253" s="37"/>
      <c r="AD253" s="37"/>
      <c r="AE253" s="37"/>
      <c r="AR253" s="199" t="s">
        <v>364</v>
      </c>
      <c r="AT253" s="199" t="s">
        <v>483</v>
      </c>
      <c r="AU253" s="199" t="s">
        <v>178</v>
      </c>
      <c r="AY253" s="19" t="s">
        <v>329</v>
      </c>
      <c r="BE253" s="115">
        <f t="shared" si="26"/>
        <v>0</v>
      </c>
      <c r="BF253" s="115">
        <f t="shared" si="27"/>
        <v>0</v>
      </c>
      <c r="BG253" s="115">
        <f t="shared" si="28"/>
        <v>0</v>
      </c>
      <c r="BH253" s="115">
        <f t="shared" si="29"/>
        <v>0</v>
      </c>
      <c r="BI253" s="115">
        <f t="shared" si="30"/>
        <v>0</v>
      </c>
      <c r="BJ253" s="19" t="s">
        <v>96</v>
      </c>
      <c r="BK253" s="200">
        <f t="shared" si="31"/>
        <v>0</v>
      </c>
      <c r="BL253" s="19" t="s">
        <v>335</v>
      </c>
      <c r="BM253" s="199" t="s">
        <v>803</v>
      </c>
    </row>
    <row r="254" spans="1:65" s="2" customFormat="1" ht="16.5" customHeight="1">
      <c r="A254" s="37"/>
      <c r="B254" s="153"/>
      <c r="C254" s="233" t="s">
        <v>577</v>
      </c>
      <c r="D254" s="233" t="s">
        <v>483</v>
      </c>
      <c r="E254" s="234" t="s">
        <v>8784</v>
      </c>
      <c r="F254" s="235" t="s">
        <v>8785</v>
      </c>
      <c r="G254" s="236" t="s">
        <v>646</v>
      </c>
      <c r="H254" s="237">
        <v>4</v>
      </c>
      <c r="I254" s="238"/>
      <c r="J254" s="239"/>
      <c r="K254" s="237">
        <f t="shared" si="19"/>
        <v>0</v>
      </c>
      <c r="L254" s="239"/>
      <c r="M254" s="240"/>
      <c r="N254" s="241" t="s">
        <v>1</v>
      </c>
      <c r="O254" s="195" t="s">
        <v>47</v>
      </c>
      <c r="P254" s="196">
        <f t="shared" si="20"/>
        <v>0</v>
      </c>
      <c r="Q254" s="196">
        <f t="shared" si="21"/>
        <v>0</v>
      </c>
      <c r="R254" s="196">
        <f t="shared" si="22"/>
        <v>0</v>
      </c>
      <c r="S254" s="66"/>
      <c r="T254" s="197">
        <f t="shared" si="23"/>
        <v>0</v>
      </c>
      <c r="U254" s="197">
        <v>0</v>
      </c>
      <c r="V254" s="197">
        <f t="shared" si="24"/>
        <v>0</v>
      </c>
      <c r="W254" s="197">
        <v>0</v>
      </c>
      <c r="X254" s="198">
        <f t="shared" si="25"/>
        <v>0</v>
      </c>
      <c r="Y254" s="37"/>
      <c r="Z254" s="37"/>
      <c r="AA254" s="37"/>
      <c r="AB254" s="37"/>
      <c r="AC254" s="37"/>
      <c r="AD254" s="37"/>
      <c r="AE254" s="37"/>
      <c r="AR254" s="199" t="s">
        <v>364</v>
      </c>
      <c r="AT254" s="199" t="s">
        <v>483</v>
      </c>
      <c r="AU254" s="199" t="s">
        <v>178</v>
      </c>
      <c r="AY254" s="19" t="s">
        <v>329</v>
      </c>
      <c r="BE254" s="115">
        <f t="shared" si="26"/>
        <v>0</v>
      </c>
      <c r="BF254" s="115">
        <f t="shared" si="27"/>
        <v>0</v>
      </c>
      <c r="BG254" s="115">
        <f t="shared" si="28"/>
        <v>0</v>
      </c>
      <c r="BH254" s="115">
        <f t="shared" si="29"/>
        <v>0</v>
      </c>
      <c r="BI254" s="115">
        <f t="shared" si="30"/>
        <v>0</v>
      </c>
      <c r="BJ254" s="19" t="s">
        <v>96</v>
      </c>
      <c r="BK254" s="200">
        <f t="shared" si="31"/>
        <v>0</v>
      </c>
      <c r="BL254" s="19" t="s">
        <v>335</v>
      </c>
      <c r="BM254" s="199" t="s">
        <v>821</v>
      </c>
    </row>
    <row r="255" spans="1:65" s="2" customFormat="1" ht="16.5" customHeight="1">
      <c r="A255" s="37"/>
      <c r="B255" s="153"/>
      <c r="C255" s="233" t="s">
        <v>583</v>
      </c>
      <c r="D255" s="233" t="s">
        <v>483</v>
      </c>
      <c r="E255" s="234" t="s">
        <v>8786</v>
      </c>
      <c r="F255" s="235" t="s">
        <v>8677</v>
      </c>
      <c r="G255" s="236" t="s">
        <v>646</v>
      </c>
      <c r="H255" s="237">
        <v>4</v>
      </c>
      <c r="I255" s="238"/>
      <c r="J255" s="239"/>
      <c r="K255" s="237">
        <f t="shared" si="19"/>
        <v>0</v>
      </c>
      <c r="L255" s="239"/>
      <c r="M255" s="240"/>
      <c r="N255" s="241" t="s">
        <v>1</v>
      </c>
      <c r="O255" s="195" t="s">
        <v>47</v>
      </c>
      <c r="P255" s="196">
        <f t="shared" si="20"/>
        <v>0</v>
      </c>
      <c r="Q255" s="196">
        <f t="shared" si="21"/>
        <v>0</v>
      </c>
      <c r="R255" s="196">
        <f t="shared" si="22"/>
        <v>0</v>
      </c>
      <c r="S255" s="66"/>
      <c r="T255" s="197">
        <f t="shared" si="23"/>
        <v>0</v>
      </c>
      <c r="U255" s="197">
        <v>0</v>
      </c>
      <c r="V255" s="197">
        <f t="shared" si="24"/>
        <v>0</v>
      </c>
      <c r="W255" s="197">
        <v>0</v>
      </c>
      <c r="X255" s="198">
        <f t="shared" si="25"/>
        <v>0</v>
      </c>
      <c r="Y255" s="37"/>
      <c r="Z255" s="37"/>
      <c r="AA255" s="37"/>
      <c r="AB255" s="37"/>
      <c r="AC255" s="37"/>
      <c r="AD255" s="37"/>
      <c r="AE255" s="37"/>
      <c r="AR255" s="199" t="s">
        <v>364</v>
      </c>
      <c r="AT255" s="199" t="s">
        <v>483</v>
      </c>
      <c r="AU255" s="199" t="s">
        <v>178</v>
      </c>
      <c r="AY255" s="19" t="s">
        <v>329</v>
      </c>
      <c r="BE255" s="115">
        <f t="shared" si="26"/>
        <v>0</v>
      </c>
      <c r="BF255" s="115">
        <f t="shared" si="27"/>
        <v>0</v>
      </c>
      <c r="BG255" s="115">
        <f t="shared" si="28"/>
        <v>0</v>
      </c>
      <c r="BH255" s="115">
        <f t="shared" si="29"/>
        <v>0</v>
      </c>
      <c r="BI255" s="115">
        <f t="shared" si="30"/>
        <v>0</v>
      </c>
      <c r="BJ255" s="19" t="s">
        <v>96</v>
      </c>
      <c r="BK255" s="200">
        <f t="shared" si="31"/>
        <v>0</v>
      </c>
      <c r="BL255" s="19" t="s">
        <v>335</v>
      </c>
      <c r="BM255" s="199" t="s">
        <v>830</v>
      </c>
    </row>
    <row r="256" spans="1:65" s="2" customFormat="1" ht="16.5" customHeight="1">
      <c r="A256" s="37"/>
      <c r="B256" s="153"/>
      <c r="C256" s="233" t="s">
        <v>588</v>
      </c>
      <c r="D256" s="233" t="s">
        <v>483</v>
      </c>
      <c r="E256" s="234" t="s">
        <v>8787</v>
      </c>
      <c r="F256" s="235" t="s">
        <v>8683</v>
      </c>
      <c r="G256" s="236" t="s">
        <v>646</v>
      </c>
      <c r="H256" s="237">
        <v>6</v>
      </c>
      <c r="I256" s="238"/>
      <c r="J256" s="239"/>
      <c r="K256" s="237">
        <f t="shared" si="19"/>
        <v>0</v>
      </c>
      <c r="L256" s="239"/>
      <c r="M256" s="240"/>
      <c r="N256" s="241" t="s">
        <v>1</v>
      </c>
      <c r="O256" s="195" t="s">
        <v>47</v>
      </c>
      <c r="P256" s="196">
        <f t="shared" si="20"/>
        <v>0</v>
      </c>
      <c r="Q256" s="196">
        <f t="shared" si="21"/>
        <v>0</v>
      </c>
      <c r="R256" s="196">
        <f t="shared" si="22"/>
        <v>0</v>
      </c>
      <c r="S256" s="66"/>
      <c r="T256" s="197">
        <f t="shared" si="23"/>
        <v>0</v>
      </c>
      <c r="U256" s="197">
        <v>0</v>
      </c>
      <c r="V256" s="197">
        <f t="shared" si="24"/>
        <v>0</v>
      </c>
      <c r="W256" s="197">
        <v>0</v>
      </c>
      <c r="X256" s="198">
        <f t="shared" si="25"/>
        <v>0</v>
      </c>
      <c r="Y256" s="37"/>
      <c r="Z256" s="37"/>
      <c r="AA256" s="37"/>
      <c r="AB256" s="37"/>
      <c r="AC256" s="37"/>
      <c r="AD256" s="37"/>
      <c r="AE256" s="37"/>
      <c r="AR256" s="199" t="s">
        <v>364</v>
      </c>
      <c r="AT256" s="199" t="s">
        <v>483</v>
      </c>
      <c r="AU256" s="199" t="s">
        <v>178</v>
      </c>
      <c r="AY256" s="19" t="s">
        <v>329</v>
      </c>
      <c r="BE256" s="115">
        <f t="shared" si="26"/>
        <v>0</v>
      </c>
      <c r="BF256" s="115">
        <f t="shared" si="27"/>
        <v>0</v>
      </c>
      <c r="BG256" s="115">
        <f t="shared" si="28"/>
        <v>0</v>
      </c>
      <c r="BH256" s="115">
        <f t="shared" si="29"/>
        <v>0</v>
      </c>
      <c r="BI256" s="115">
        <f t="shared" si="30"/>
        <v>0</v>
      </c>
      <c r="BJ256" s="19" t="s">
        <v>96</v>
      </c>
      <c r="BK256" s="200">
        <f t="shared" si="31"/>
        <v>0</v>
      </c>
      <c r="BL256" s="19" t="s">
        <v>335</v>
      </c>
      <c r="BM256" s="199" t="s">
        <v>839</v>
      </c>
    </row>
    <row r="257" spans="1:65" s="2" customFormat="1" ht="16.5" customHeight="1">
      <c r="A257" s="37"/>
      <c r="B257" s="153"/>
      <c r="C257" s="233" t="s">
        <v>595</v>
      </c>
      <c r="D257" s="233" t="s">
        <v>483</v>
      </c>
      <c r="E257" s="234" t="s">
        <v>8788</v>
      </c>
      <c r="F257" s="235" t="s">
        <v>8521</v>
      </c>
      <c r="G257" s="236" t="s">
        <v>646</v>
      </c>
      <c r="H257" s="237">
        <v>12</v>
      </c>
      <c r="I257" s="238"/>
      <c r="J257" s="239"/>
      <c r="K257" s="237">
        <f t="shared" si="19"/>
        <v>0</v>
      </c>
      <c r="L257" s="239"/>
      <c r="M257" s="240"/>
      <c r="N257" s="241" t="s">
        <v>1</v>
      </c>
      <c r="O257" s="195" t="s">
        <v>47</v>
      </c>
      <c r="P257" s="196">
        <f t="shared" si="20"/>
        <v>0</v>
      </c>
      <c r="Q257" s="196">
        <f t="shared" si="21"/>
        <v>0</v>
      </c>
      <c r="R257" s="196">
        <f t="shared" si="22"/>
        <v>0</v>
      </c>
      <c r="S257" s="66"/>
      <c r="T257" s="197">
        <f t="shared" si="23"/>
        <v>0</v>
      </c>
      <c r="U257" s="197">
        <v>0</v>
      </c>
      <c r="V257" s="197">
        <f t="shared" si="24"/>
        <v>0</v>
      </c>
      <c r="W257" s="197">
        <v>0</v>
      </c>
      <c r="X257" s="198">
        <f t="shared" si="25"/>
        <v>0</v>
      </c>
      <c r="Y257" s="37"/>
      <c r="Z257" s="37"/>
      <c r="AA257" s="37"/>
      <c r="AB257" s="37"/>
      <c r="AC257" s="37"/>
      <c r="AD257" s="37"/>
      <c r="AE257" s="37"/>
      <c r="AR257" s="199" t="s">
        <v>364</v>
      </c>
      <c r="AT257" s="199" t="s">
        <v>483</v>
      </c>
      <c r="AU257" s="199" t="s">
        <v>178</v>
      </c>
      <c r="AY257" s="19" t="s">
        <v>329</v>
      </c>
      <c r="BE257" s="115">
        <f t="shared" si="26"/>
        <v>0</v>
      </c>
      <c r="BF257" s="115">
        <f t="shared" si="27"/>
        <v>0</v>
      </c>
      <c r="BG257" s="115">
        <f t="shared" si="28"/>
        <v>0</v>
      </c>
      <c r="BH257" s="115">
        <f t="shared" si="29"/>
        <v>0</v>
      </c>
      <c r="BI257" s="115">
        <f t="shared" si="30"/>
        <v>0</v>
      </c>
      <c r="BJ257" s="19" t="s">
        <v>96</v>
      </c>
      <c r="BK257" s="200">
        <f t="shared" si="31"/>
        <v>0</v>
      </c>
      <c r="BL257" s="19" t="s">
        <v>335</v>
      </c>
      <c r="BM257" s="199" t="s">
        <v>851</v>
      </c>
    </row>
    <row r="258" spans="1:65" s="2" customFormat="1" ht="16.5" customHeight="1">
      <c r="A258" s="37"/>
      <c r="B258" s="153"/>
      <c r="C258" s="233" t="s">
        <v>601</v>
      </c>
      <c r="D258" s="233" t="s">
        <v>483</v>
      </c>
      <c r="E258" s="234" t="s">
        <v>8789</v>
      </c>
      <c r="F258" s="235" t="s">
        <v>8525</v>
      </c>
      <c r="G258" s="236" t="s">
        <v>646</v>
      </c>
      <c r="H258" s="237">
        <v>8</v>
      </c>
      <c r="I258" s="238"/>
      <c r="J258" s="239"/>
      <c r="K258" s="237">
        <f t="shared" si="19"/>
        <v>0</v>
      </c>
      <c r="L258" s="239"/>
      <c r="M258" s="240"/>
      <c r="N258" s="241" t="s">
        <v>1</v>
      </c>
      <c r="O258" s="195" t="s">
        <v>47</v>
      </c>
      <c r="P258" s="196">
        <f t="shared" si="20"/>
        <v>0</v>
      </c>
      <c r="Q258" s="196">
        <f t="shared" si="21"/>
        <v>0</v>
      </c>
      <c r="R258" s="196">
        <f t="shared" si="22"/>
        <v>0</v>
      </c>
      <c r="S258" s="66"/>
      <c r="T258" s="197">
        <f t="shared" si="23"/>
        <v>0</v>
      </c>
      <c r="U258" s="197">
        <v>0</v>
      </c>
      <c r="V258" s="197">
        <f t="shared" si="24"/>
        <v>0</v>
      </c>
      <c r="W258" s="197">
        <v>0</v>
      </c>
      <c r="X258" s="198">
        <f t="shared" si="25"/>
        <v>0</v>
      </c>
      <c r="Y258" s="37"/>
      <c r="Z258" s="37"/>
      <c r="AA258" s="37"/>
      <c r="AB258" s="37"/>
      <c r="AC258" s="37"/>
      <c r="AD258" s="37"/>
      <c r="AE258" s="37"/>
      <c r="AR258" s="199" t="s">
        <v>364</v>
      </c>
      <c r="AT258" s="199" t="s">
        <v>483</v>
      </c>
      <c r="AU258" s="199" t="s">
        <v>178</v>
      </c>
      <c r="AY258" s="19" t="s">
        <v>329</v>
      </c>
      <c r="BE258" s="115">
        <f t="shared" si="26"/>
        <v>0</v>
      </c>
      <c r="BF258" s="115">
        <f t="shared" si="27"/>
        <v>0</v>
      </c>
      <c r="BG258" s="115">
        <f t="shared" si="28"/>
        <v>0</v>
      </c>
      <c r="BH258" s="115">
        <f t="shared" si="29"/>
        <v>0</v>
      </c>
      <c r="BI258" s="115">
        <f t="shared" si="30"/>
        <v>0</v>
      </c>
      <c r="BJ258" s="19" t="s">
        <v>96</v>
      </c>
      <c r="BK258" s="200">
        <f t="shared" si="31"/>
        <v>0</v>
      </c>
      <c r="BL258" s="19" t="s">
        <v>335</v>
      </c>
      <c r="BM258" s="199" t="s">
        <v>887</v>
      </c>
    </row>
    <row r="259" spans="1:65" s="2" customFormat="1" ht="16.5" customHeight="1">
      <c r="A259" s="37"/>
      <c r="B259" s="153"/>
      <c r="C259" s="233" t="s">
        <v>618</v>
      </c>
      <c r="D259" s="233" t="s">
        <v>483</v>
      </c>
      <c r="E259" s="234" t="s">
        <v>8790</v>
      </c>
      <c r="F259" s="235" t="s">
        <v>8692</v>
      </c>
      <c r="G259" s="236" t="s">
        <v>646</v>
      </c>
      <c r="H259" s="237">
        <v>24</v>
      </c>
      <c r="I259" s="238"/>
      <c r="J259" s="239"/>
      <c r="K259" s="237">
        <f t="shared" si="19"/>
        <v>0</v>
      </c>
      <c r="L259" s="239"/>
      <c r="M259" s="240"/>
      <c r="N259" s="241" t="s">
        <v>1</v>
      </c>
      <c r="O259" s="195" t="s">
        <v>47</v>
      </c>
      <c r="P259" s="196">
        <f t="shared" si="20"/>
        <v>0</v>
      </c>
      <c r="Q259" s="196">
        <f t="shared" si="21"/>
        <v>0</v>
      </c>
      <c r="R259" s="196">
        <f t="shared" si="22"/>
        <v>0</v>
      </c>
      <c r="S259" s="66"/>
      <c r="T259" s="197">
        <f t="shared" si="23"/>
        <v>0</v>
      </c>
      <c r="U259" s="197">
        <v>0</v>
      </c>
      <c r="V259" s="197">
        <f t="shared" si="24"/>
        <v>0</v>
      </c>
      <c r="W259" s="197">
        <v>0</v>
      </c>
      <c r="X259" s="198">
        <f t="shared" si="25"/>
        <v>0</v>
      </c>
      <c r="Y259" s="37"/>
      <c r="Z259" s="37"/>
      <c r="AA259" s="37"/>
      <c r="AB259" s="37"/>
      <c r="AC259" s="37"/>
      <c r="AD259" s="37"/>
      <c r="AE259" s="37"/>
      <c r="AR259" s="199" t="s">
        <v>364</v>
      </c>
      <c r="AT259" s="199" t="s">
        <v>483</v>
      </c>
      <c r="AU259" s="199" t="s">
        <v>178</v>
      </c>
      <c r="AY259" s="19" t="s">
        <v>329</v>
      </c>
      <c r="BE259" s="115">
        <f t="shared" si="26"/>
        <v>0</v>
      </c>
      <c r="BF259" s="115">
        <f t="shared" si="27"/>
        <v>0</v>
      </c>
      <c r="BG259" s="115">
        <f t="shared" si="28"/>
        <v>0</v>
      </c>
      <c r="BH259" s="115">
        <f t="shared" si="29"/>
        <v>0</v>
      </c>
      <c r="BI259" s="115">
        <f t="shared" si="30"/>
        <v>0</v>
      </c>
      <c r="BJ259" s="19" t="s">
        <v>96</v>
      </c>
      <c r="BK259" s="200">
        <f t="shared" si="31"/>
        <v>0</v>
      </c>
      <c r="BL259" s="19" t="s">
        <v>335</v>
      </c>
      <c r="BM259" s="199" t="s">
        <v>901</v>
      </c>
    </row>
    <row r="260" spans="1:65" s="2" customFormat="1" ht="16.5" customHeight="1">
      <c r="A260" s="37"/>
      <c r="B260" s="153"/>
      <c r="C260" s="233" t="s">
        <v>629</v>
      </c>
      <c r="D260" s="233" t="s">
        <v>483</v>
      </c>
      <c r="E260" s="234" t="s">
        <v>8791</v>
      </c>
      <c r="F260" s="235" t="s">
        <v>8531</v>
      </c>
      <c r="G260" s="236" t="s">
        <v>646</v>
      </c>
      <c r="H260" s="237">
        <v>36</v>
      </c>
      <c r="I260" s="238"/>
      <c r="J260" s="239"/>
      <c r="K260" s="237">
        <f t="shared" si="19"/>
        <v>0</v>
      </c>
      <c r="L260" s="239"/>
      <c r="M260" s="240"/>
      <c r="N260" s="241" t="s">
        <v>1</v>
      </c>
      <c r="O260" s="195" t="s">
        <v>47</v>
      </c>
      <c r="P260" s="196">
        <f t="shared" si="20"/>
        <v>0</v>
      </c>
      <c r="Q260" s="196">
        <f t="shared" si="21"/>
        <v>0</v>
      </c>
      <c r="R260" s="196">
        <f t="shared" si="22"/>
        <v>0</v>
      </c>
      <c r="S260" s="66"/>
      <c r="T260" s="197">
        <f t="shared" si="23"/>
        <v>0</v>
      </c>
      <c r="U260" s="197">
        <v>0</v>
      </c>
      <c r="V260" s="197">
        <f t="shared" si="24"/>
        <v>0</v>
      </c>
      <c r="W260" s="197">
        <v>0</v>
      </c>
      <c r="X260" s="198">
        <f t="shared" si="25"/>
        <v>0</v>
      </c>
      <c r="Y260" s="37"/>
      <c r="Z260" s="37"/>
      <c r="AA260" s="37"/>
      <c r="AB260" s="37"/>
      <c r="AC260" s="37"/>
      <c r="AD260" s="37"/>
      <c r="AE260" s="37"/>
      <c r="AR260" s="199" t="s">
        <v>364</v>
      </c>
      <c r="AT260" s="199" t="s">
        <v>483</v>
      </c>
      <c r="AU260" s="199" t="s">
        <v>178</v>
      </c>
      <c r="AY260" s="19" t="s">
        <v>329</v>
      </c>
      <c r="BE260" s="115">
        <f t="shared" si="26"/>
        <v>0</v>
      </c>
      <c r="BF260" s="115">
        <f t="shared" si="27"/>
        <v>0</v>
      </c>
      <c r="BG260" s="115">
        <f t="shared" si="28"/>
        <v>0</v>
      </c>
      <c r="BH260" s="115">
        <f t="shared" si="29"/>
        <v>0</v>
      </c>
      <c r="BI260" s="115">
        <f t="shared" si="30"/>
        <v>0</v>
      </c>
      <c r="BJ260" s="19" t="s">
        <v>96</v>
      </c>
      <c r="BK260" s="200">
        <f t="shared" si="31"/>
        <v>0</v>
      </c>
      <c r="BL260" s="19" t="s">
        <v>335</v>
      </c>
      <c r="BM260" s="199" t="s">
        <v>913</v>
      </c>
    </row>
    <row r="261" spans="1:65" s="2" customFormat="1" ht="16.5" customHeight="1">
      <c r="A261" s="37"/>
      <c r="B261" s="153"/>
      <c r="C261" s="233" t="s">
        <v>633</v>
      </c>
      <c r="D261" s="233" t="s">
        <v>483</v>
      </c>
      <c r="E261" s="234" t="s">
        <v>8792</v>
      </c>
      <c r="F261" s="235" t="s">
        <v>8535</v>
      </c>
      <c r="G261" s="236" t="s">
        <v>646</v>
      </c>
      <c r="H261" s="237">
        <v>12</v>
      </c>
      <c r="I261" s="238"/>
      <c r="J261" s="239"/>
      <c r="K261" s="237">
        <f t="shared" si="19"/>
        <v>0</v>
      </c>
      <c r="L261" s="239"/>
      <c r="M261" s="240"/>
      <c r="N261" s="241" t="s">
        <v>1</v>
      </c>
      <c r="O261" s="195" t="s">
        <v>47</v>
      </c>
      <c r="P261" s="196">
        <f t="shared" si="20"/>
        <v>0</v>
      </c>
      <c r="Q261" s="196">
        <f t="shared" si="21"/>
        <v>0</v>
      </c>
      <c r="R261" s="196">
        <f t="shared" si="22"/>
        <v>0</v>
      </c>
      <c r="S261" s="66"/>
      <c r="T261" s="197">
        <f t="shared" si="23"/>
        <v>0</v>
      </c>
      <c r="U261" s="197">
        <v>0</v>
      </c>
      <c r="V261" s="197">
        <f t="shared" si="24"/>
        <v>0</v>
      </c>
      <c r="W261" s="197">
        <v>0</v>
      </c>
      <c r="X261" s="198">
        <f t="shared" si="25"/>
        <v>0</v>
      </c>
      <c r="Y261" s="37"/>
      <c r="Z261" s="37"/>
      <c r="AA261" s="37"/>
      <c r="AB261" s="37"/>
      <c r="AC261" s="37"/>
      <c r="AD261" s="37"/>
      <c r="AE261" s="37"/>
      <c r="AR261" s="199" t="s">
        <v>364</v>
      </c>
      <c r="AT261" s="199" t="s">
        <v>483</v>
      </c>
      <c r="AU261" s="199" t="s">
        <v>178</v>
      </c>
      <c r="AY261" s="19" t="s">
        <v>329</v>
      </c>
      <c r="BE261" s="115">
        <f t="shared" si="26"/>
        <v>0</v>
      </c>
      <c r="BF261" s="115">
        <f t="shared" si="27"/>
        <v>0</v>
      </c>
      <c r="BG261" s="115">
        <f t="shared" si="28"/>
        <v>0</v>
      </c>
      <c r="BH261" s="115">
        <f t="shared" si="29"/>
        <v>0</v>
      </c>
      <c r="BI261" s="115">
        <f t="shared" si="30"/>
        <v>0</v>
      </c>
      <c r="BJ261" s="19" t="s">
        <v>96</v>
      </c>
      <c r="BK261" s="200">
        <f t="shared" si="31"/>
        <v>0</v>
      </c>
      <c r="BL261" s="19" t="s">
        <v>335</v>
      </c>
      <c r="BM261" s="199" t="s">
        <v>922</v>
      </c>
    </row>
    <row r="262" spans="1:65" s="2" customFormat="1" ht="16.5" customHeight="1">
      <c r="A262" s="37"/>
      <c r="B262" s="153"/>
      <c r="C262" s="233" t="s">
        <v>639</v>
      </c>
      <c r="D262" s="233" t="s">
        <v>483</v>
      </c>
      <c r="E262" s="234" t="s">
        <v>8793</v>
      </c>
      <c r="F262" s="235" t="s">
        <v>8537</v>
      </c>
      <c r="G262" s="236" t="s">
        <v>646</v>
      </c>
      <c r="H262" s="237">
        <v>6</v>
      </c>
      <c r="I262" s="238"/>
      <c r="J262" s="239"/>
      <c r="K262" s="237">
        <f t="shared" si="19"/>
        <v>0</v>
      </c>
      <c r="L262" s="239"/>
      <c r="M262" s="240"/>
      <c r="N262" s="241" t="s">
        <v>1</v>
      </c>
      <c r="O262" s="195" t="s">
        <v>47</v>
      </c>
      <c r="P262" s="196">
        <f t="shared" si="20"/>
        <v>0</v>
      </c>
      <c r="Q262" s="196">
        <f t="shared" si="21"/>
        <v>0</v>
      </c>
      <c r="R262" s="196">
        <f t="shared" si="22"/>
        <v>0</v>
      </c>
      <c r="S262" s="66"/>
      <c r="T262" s="197">
        <f t="shared" si="23"/>
        <v>0</v>
      </c>
      <c r="U262" s="197">
        <v>0</v>
      </c>
      <c r="V262" s="197">
        <f t="shared" si="24"/>
        <v>0</v>
      </c>
      <c r="W262" s="197">
        <v>0</v>
      </c>
      <c r="X262" s="198">
        <f t="shared" si="25"/>
        <v>0</v>
      </c>
      <c r="Y262" s="37"/>
      <c r="Z262" s="37"/>
      <c r="AA262" s="37"/>
      <c r="AB262" s="37"/>
      <c r="AC262" s="37"/>
      <c r="AD262" s="37"/>
      <c r="AE262" s="37"/>
      <c r="AR262" s="199" t="s">
        <v>364</v>
      </c>
      <c r="AT262" s="199" t="s">
        <v>483</v>
      </c>
      <c r="AU262" s="199" t="s">
        <v>178</v>
      </c>
      <c r="AY262" s="19" t="s">
        <v>329</v>
      </c>
      <c r="BE262" s="115">
        <f t="shared" si="26"/>
        <v>0</v>
      </c>
      <c r="BF262" s="115">
        <f t="shared" si="27"/>
        <v>0</v>
      </c>
      <c r="BG262" s="115">
        <f t="shared" si="28"/>
        <v>0</v>
      </c>
      <c r="BH262" s="115">
        <f t="shared" si="29"/>
        <v>0</v>
      </c>
      <c r="BI262" s="115">
        <f t="shared" si="30"/>
        <v>0</v>
      </c>
      <c r="BJ262" s="19" t="s">
        <v>96</v>
      </c>
      <c r="BK262" s="200">
        <f t="shared" si="31"/>
        <v>0</v>
      </c>
      <c r="BL262" s="19" t="s">
        <v>335</v>
      </c>
      <c r="BM262" s="199" t="s">
        <v>931</v>
      </c>
    </row>
    <row r="263" spans="1:65" s="2" customFormat="1" ht="16.5" customHeight="1">
      <c r="A263" s="37"/>
      <c r="B263" s="153"/>
      <c r="C263" s="233" t="s">
        <v>643</v>
      </c>
      <c r="D263" s="233" t="s">
        <v>483</v>
      </c>
      <c r="E263" s="234" t="s">
        <v>8794</v>
      </c>
      <c r="F263" s="235" t="s">
        <v>8795</v>
      </c>
      <c r="G263" s="236" t="s">
        <v>646</v>
      </c>
      <c r="H263" s="237">
        <v>2</v>
      </c>
      <c r="I263" s="238"/>
      <c r="J263" s="239"/>
      <c r="K263" s="237">
        <f t="shared" si="19"/>
        <v>0</v>
      </c>
      <c r="L263" s="239"/>
      <c r="M263" s="240"/>
      <c r="N263" s="241" t="s">
        <v>1</v>
      </c>
      <c r="O263" s="195" t="s">
        <v>47</v>
      </c>
      <c r="P263" s="196">
        <f t="shared" si="20"/>
        <v>0</v>
      </c>
      <c r="Q263" s="196">
        <f t="shared" si="21"/>
        <v>0</v>
      </c>
      <c r="R263" s="196">
        <f t="shared" si="22"/>
        <v>0</v>
      </c>
      <c r="S263" s="66"/>
      <c r="T263" s="197">
        <f t="shared" si="23"/>
        <v>0</v>
      </c>
      <c r="U263" s="197">
        <v>0</v>
      </c>
      <c r="V263" s="197">
        <f t="shared" si="24"/>
        <v>0</v>
      </c>
      <c r="W263" s="197">
        <v>0</v>
      </c>
      <c r="X263" s="198">
        <f t="shared" si="25"/>
        <v>0</v>
      </c>
      <c r="Y263" s="37"/>
      <c r="Z263" s="37"/>
      <c r="AA263" s="37"/>
      <c r="AB263" s="37"/>
      <c r="AC263" s="37"/>
      <c r="AD263" s="37"/>
      <c r="AE263" s="37"/>
      <c r="AR263" s="199" t="s">
        <v>364</v>
      </c>
      <c r="AT263" s="199" t="s">
        <v>483</v>
      </c>
      <c r="AU263" s="199" t="s">
        <v>178</v>
      </c>
      <c r="AY263" s="19" t="s">
        <v>329</v>
      </c>
      <c r="BE263" s="115">
        <f t="shared" si="26"/>
        <v>0</v>
      </c>
      <c r="BF263" s="115">
        <f t="shared" si="27"/>
        <v>0</v>
      </c>
      <c r="BG263" s="115">
        <f t="shared" si="28"/>
        <v>0</v>
      </c>
      <c r="BH263" s="115">
        <f t="shared" si="29"/>
        <v>0</v>
      </c>
      <c r="BI263" s="115">
        <f t="shared" si="30"/>
        <v>0</v>
      </c>
      <c r="BJ263" s="19" t="s">
        <v>96</v>
      </c>
      <c r="BK263" s="200">
        <f t="shared" si="31"/>
        <v>0</v>
      </c>
      <c r="BL263" s="19" t="s">
        <v>335</v>
      </c>
      <c r="BM263" s="199" t="s">
        <v>940</v>
      </c>
    </row>
    <row r="264" spans="1:65" s="2" customFormat="1" ht="16.5" customHeight="1">
      <c r="A264" s="37"/>
      <c r="B264" s="153"/>
      <c r="C264" s="233" t="s">
        <v>648</v>
      </c>
      <c r="D264" s="233" t="s">
        <v>483</v>
      </c>
      <c r="E264" s="234" t="s">
        <v>8796</v>
      </c>
      <c r="F264" s="235" t="s">
        <v>8557</v>
      </c>
      <c r="G264" s="236" t="s">
        <v>646</v>
      </c>
      <c r="H264" s="237">
        <v>6</v>
      </c>
      <c r="I264" s="238"/>
      <c r="J264" s="239"/>
      <c r="K264" s="237">
        <f t="shared" si="19"/>
        <v>0</v>
      </c>
      <c r="L264" s="239"/>
      <c r="M264" s="240"/>
      <c r="N264" s="241" t="s">
        <v>1</v>
      </c>
      <c r="O264" s="195" t="s">
        <v>47</v>
      </c>
      <c r="P264" s="196">
        <f t="shared" si="20"/>
        <v>0</v>
      </c>
      <c r="Q264" s="196">
        <f t="shared" si="21"/>
        <v>0</v>
      </c>
      <c r="R264" s="196">
        <f t="shared" si="22"/>
        <v>0</v>
      </c>
      <c r="S264" s="66"/>
      <c r="T264" s="197">
        <f t="shared" si="23"/>
        <v>0</v>
      </c>
      <c r="U264" s="197">
        <v>0</v>
      </c>
      <c r="V264" s="197">
        <f t="shared" si="24"/>
        <v>0</v>
      </c>
      <c r="W264" s="197">
        <v>0</v>
      </c>
      <c r="X264" s="198">
        <f t="shared" si="25"/>
        <v>0</v>
      </c>
      <c r="Y264" s="37"/>
      <c r="Z264" s="37"/>
      <c r="AA264" s="37"/>
      <c r="AB264" s="37"/>
      <c r="AC264" s="37"/>
      <c r="AD264" s="37"/>
      <c r="AE264" s="37"/>
      <c r="AR264" s="199" t="s">
        <v>364</v>
      </c>
      <c r="AT264" s="199" t="s">
        <v>483</v>
      </c>
      <c r="AU264" s="199" t="s">
        <v>178</v>
      </c>
      <c r="AY264" s="19" t="s">
        <v>329</v>
      </c>
      <c r="BE264" s="115">
        <f t="shared" si="26"/>
        <v>0</v>
      </c>
      <c r="BF264" s="115">
        <f t="shared" si="27"/>
        <v>0</v>
      </c>
      <c r="BG264" s="115">
        <f t="shared" si="28"/>
        <v>0</v>
      </c>
      <c r="BH264" s="115">
        <f t="shared" si="29"/>
        <v>0</v>
      </c>
      <c r="BI264" s="115">
        <f t="shared" si="30"/>
        <v>0</v>
      </c>
      <c r="BJ264" s="19" t="s">
        <v>96</v>
      </c>
      <c r="BK264" s="200">
        <f t="shared" si="31"/>
        <v>0</v>
      </c>
      <c r="BL264" s="19" t="s">
        <v>335</v>
      </c>
      <c r="BM264" s="199" t="s">
        <v>948</v>
      </c>
    </row>
    <row r="265" spans="1:65" s="2" customFormat="1" ht="33" customHeight="1">
      <c r="A265" s="37"/>
      <c r="B265" s="153"/>
      <c r="C265" s="233" t="s">
        <v>652</v>
      </c>
      <c r="D265" s="233" t="s">
        <v>483</v>
      </c>
      <c r="E265" s="234" t="s">
        <v>8797</v>
      </c>
      <c r="F265" s="235" t="s">
        <v>8559</v>
      </c>
      <c r="G265" s="236" t="s">
        <v>646</v>
      </c>
      <c r="H265" s="237">
        <v>8</v>
      </c>
      <c r="I265" s="238"/>
      <c r="J265" s="239"/>
      <c r="K265" s="237">
        <f t="shared" si="19"/>
        <v>0</v>
      </c>
      <c r="L265" s="239"/>
      <c r="M265" s="240"/>
      <c r="N265" s="241" t="s">
        <v>1</v>
      </c>
      <c r="O265" s="195" t="s">
        <v>47</v>
      </c>
      <c r="P265" s="196">
        <f t="shared" si="20"/>
        <v>0</v>
      </c>
      <c r="Q265" s="196">
        <f t="shared" si="21"/>
        <v>0</v>
      </c>
      <c r="R265" s="196">
        <f t="shared" si="22"/>
        <v>0</v>
      </c>
      <c r="S265" s="66"/>
      <c r="T265" s="197">
        <f t="shared" si="23"/>
        <v>0</v>
      </c>
      <c r="U265" s="197">
        <v>0</v>
      </c>
      <c r="V265" s="197">
        <f t="shared" si="24"/>
        <v>0</v>
      </c>
      <c r="W265" s="197">
        <v>0</v>
      </c>
      <c r="X265" s="198">
        <f t="shared" si="25"/>
        <v>0</v>
      </c>
      <c r="Y265" s="37"/>
      <c r="Z265" s="37"/>
      <c r="AA265" s="37"/>
      <c r="AB265" s="37"/>
      <c r="AC265" s="37"/>
      <c r="AD265" s="37"/>
      <c r="AE265" s="37"/>
      <c r="AR265" s="199" t="s">
        <v>364</v>
      </c>
      <c r="AT265" s="199" t="s">
        <v>483</v>
      </c>
      <c r="AU265" s="199" t="s">
        <v>178</v>
      </c>
      <c r="AY265" s="19" t="s">
        <v>329</v>
      </c>
      <c r="BE265" s="115">
        <f t="shared" si="26"/>
        <v>0</v>
      </c>
      <c r="BF265" s="115">
        <f t="shared" si="27"/>
        <v>0</v>
      </c>
      <c r="BG265" s="115">
        <f t="shared" si="28"/>
        <v>0</v>
      </c>
      <c r="BH265" s="115">
        <f t="shared" si="29"/>
        <v>0</v>
      </c>
      <c r="BI265" s="115">
        <f t="shared" si="30"/>
        <v>0</v>
      </c>
      <c r="BJ265" s="19" t="s">
        <v>96</v>
      </c>
      <c r="BK265" s="200">
        <f t="shared" si="31"/>
        <v>0</v>
      </c>
      <c r="BL265" s="19" t="s">
        <v>335</v>
      </c>
      <c r="BM265" s="199" t="s">
        <v>974</v>
      </c>
    </row>
    <row r="266" spans="1:65" s="2" customFormat="1" ht="33" customHeight="1">
      <c r="A266" s="37"/>
      <c r="B266" s="153"/>
      <c r="C266" s="233" t="s">
        <v>659</v>
      </c>
      <c r="D266" s="233" t="s">
        <v>483</v>
      </c>
      <c r="E266" s="234" t="s">
        <v>8798</v>
      </c>
      <c r="F266" s="235" t="s">
        <v>8561</v>
      </c>
      <c r="G266" s="236" t="s">
        <v>646</v>
      </c>
      <c r="H266" s="237">
        <v>1</v>
      </c>
      <c r="I266" s="238"/>
      <c r="J266" s="239"/>
      <c r="K266" s="237">
        <f t="shared" si="19"/>
        <v>0</v>
      </c>
      <c r="L266" s="239"/>
      <c r="M266" s="240"/>
      <c r="N266" s="241" t="s">
        <v>1</v>
      </c>
      <c r="O266" s="195" t="s">
        <v>47</v>
      </c>
      <c r="P266" s="196">
        <f t="shared" si="20"/>
        <v>0</v>
      </c>
      <c r="Q266" s="196">
        <f t="shared" si="21"/>
        <v>0</v>
      </c>
      <c r="R266" s="196">
        <f t="shared" si="22"/>
        <v>0</v>
      </c>
      <c r="S266" s="66"/>
      <c r="T266" s="197">
        <f t="shared" si="23"/>
        <v>0</v>
      </c>
      <c r="U266" s="197">
        <v>0</v>
      </c>
      <c r="V266" s="197">
        <f t="shared" si="24"/>
        <v>0</v>
      </c>
      <c r="W266" s="197">
        <v>0</v>
      </c>
      <c r="X266" s="198">
        <f t="shared" si="25"/>
        <v>0</v>
      </c>
      <c r="Y266" s="37"/>
      <c r="Z266" s="37"/>
      <c r="AA266" s="37"/>
      <c r="AB266" s="37"/>
      <c r="AC266" s="37"/>
      <c r="AD266" s="37"/>
      <c r="AE266" s="37"/>
      <c r="AR266" s="199" t="s">
        <v>364</v>
      </c>
      <c r="AT266" s="199" t="s">
        <v>483</v>
      </c>
      <c r="AU266" s="199" t="s">
        <v>178</v>
      </c>
      <c r="AY266" s="19" t="s">
        <v>329</v>
      </c>
      <c r="BE266" s="115">
        <f t="shared" si="26"/>
        <v>0</v>
      </c>
      <c r="BF266" s="115">
        <f t="shared" si="27"/>
        <v>0</v>
      </c>
      <c r="BG266" s="115">
        <f t="shared" si="28"/>
        <v>0</v>
      </c>
      <c r="BH266" s="115">
        <f t="shared" si="29"/>
        <v>0</v>
      </c>
      <c r="BI266" s="115">
        <f t="shared" si="30"/>
        <v>0</v>
      </c>
      <c r="BJ266" s="19" t="s">
        <v>96</v>
      </c>
      <c r="BK266" s="200">
        <f t="shared" si="31"/>
        <v>0</v>
      </c>
      <c r="BL266" s="19" t="s">
        <v>335</v>
      </c>
      <c r="BM266" s="199" t="s">
        <v>986</v>
      </c>
    </row>
    <row r="267" spans="1:65" s="2" customFormat="1" ht="33" customHeight="1">
      <c r="A267" s="37"/>
      <c r="B267" s="153"/>
      <c r="C267" s="233" t="s">
        <v>665</v>
      </c>
      <c r="D267" s="233" t="s">
        <v>483</v>
      </c>
      <c r="E267" s="234" t="s">
        <v>8799</v>
      </c>
      <c r="F267" s="235" t="s">
        <v>8563</v>
      </c>
      <c r="G267" s="236" t="s">
        <v>646</v>
      </c>
      <c r="H267" s="237">
        <v>2</v>
      </c>
      <c r="I267" s="238"/>
      <c r="J267" s="239"/>
      <c r="K267" s="237">
        <f t="shared" si="19"/>
        <v>0</v>
      </c>
      <c r="L267" s="239"/>
      <c r="M267" s="240"/>
      <c r="N267" s="241" t="s">
        <v>1</v>
      </c>
      <c r="O267" s="195" t="s">
        <v>47</v>
      </c>
      <c r="P267" s="196">
        <f t="shared" si="20"/>
        <v>0</v>
      </c>
      <c r="Q267" s="196">
        <f t="shared" si="21"/>
        <v>0</v>
      </c>
      <c r="R267" s="196">
        <f t="shared" si="22"/>
        <v>0</v>
      </c>
      <c r="S267" s="66"/>
      <c r="T267" s="197">
        <f t="shared" si="23"/>
        <v>0</v>
      </c>
      <c r="U267" s="197">
        <v>0</v>
      </c>
      <c r="V267" s="197">
        <f t="shared" si="24"/>
        <v>0</v>
      </c>
      <c r="W267" s="197">
        <v>0</v>
      </c>
      <c r="X267" s="198">
        <f t="shared" si="25"/>
        <v>0</v>
      </c>
      <c r="Y267" s="37"/>
      <c r="Z267" s="37"/>
      <c r="AA267" s="37"/>
      <c r="AB267" s="37"/>
      <c r="AC267" s="37"/>
      <c r="AD267" s="37"/>
      <c r="AE267" s="37"/>
      <c r="AR267" s="199" t="s">
        <v>364</v>
      </c>
      <c r="AT267" s="199" t="s">
        <v>483</v>
      </c>
      <c r="AU267" s="199" t="s">
        <v>178</v>
      </c>
      <c r="AY267" s="19" t="s">
        <v>329</v>
      </c>
      <c r="BE267" s="115">
        <f t="shared" si="26"/>
        <v>0</v>
      </c>
      <c r="BF267" s="115">
        <f t="shared" si="27"/>
        <v>0</v>
      </c>
      <c r="BG267" s="115">
        <f t="shared" si="28"/>
        <v>0</v>
      </c>
      <c r="BH267" s="115">
        <f t="shared" si="29"/>
        <v>0</v>
      </c>
      <c r="BI267" s="115">
        <f t="shared" si="30"/>
        <v>0</v>
      </c>
      <c r="BJ267" s="19" t="s">
        <v>96</v>
      </c>
      <c r="BK267" s="200">
        <f t="shared" si="31"/>
        <v>0</v>
      </c>
      <c r="BL267" s="19" t="s">
        <v>335</v>
      </c>
      <c r="BM267" s="199" t="s">
        <v>1000</v>
      </c>
    </row>
    <row r="268" spans="1:65" s="2" customFormat="1" ht="16.5" customHeight="1">
      <c r="A268" s="37"/>
      <c r="B268" s="153"/>
      <c r="C268" s="233" t="s">
        <v>671</v>
      </c>
      <c r="D268" s="233" t="s">
        <v>483</v>
      </c>
      <c r="E268" s="234" t="s">
        <v>8800</v>
      </c>
      <c r="F268" s="235" t="s">
        <v>8567</v>
      </c>
      <c r="G268" s="236" t="s">
        <v>646</v>
      </c>
      <c r="H268" s="237">
        <v>8</v>
      </c>
      <c r="I268" s="238"/>
      <c r="J268" s="239"/>
      <c r="K268" s="237">
        <f t="shared" si="19"/>
        <v>0</v>
      </c>
      <c r="L268" s="239"/>
      <c r="M268" s="240"/>
      <c r="N268" s="241" t="s">
        <v>1</v>
      </c>
      <c r="O268" s="195" t="s">
        <v>47</v>
      </c>
      <c r="P268" s="196">
        <f t="shared" si="20"/>
        <v>0</v>
      </c>
      <c r="Q268" s="196">
        <f t="shared" si="21"/>
        <v>0</v>
      </c>
      <c r="R268" s="196">
        <f t="shared" si="22"/>
        <v>0</v>
      </c>
      <c r="S268" s="66"/>
      <c r="T268" s="197">
        <f t="shared" si="23"/>
        <v>0</v>
      </c>
      <c r="U268" s="197">
        <v>0</v>
      </c>
      <c r="V268" s="197">
        <f t="shared" si="24"/>
        <v>0</v>
      </c>
      <c r="W268" s="197">
        <v>0</v>
      </c>
      <c r="X268" s="198">
        <f t="shared" si="25"/>
        <v>0</v>
      </c>
      <c r="Y268" s="37"/>
      <c r="Z268" s="37"/>
      <c r="AA268" s="37"/>
      <c r="AB268" s="37"/>
      <c r="AC268" s="37"/>
      <c r="AD268" s="37"/>
      <c r="AE268" s="37"/>
      <c r="AR268" s="199" t="s">
        <v>364</v>
      </c>
      <c r="AT268" s="199" t="s">
        <v>483</v>
      </c>
      <c r="AU268" s="199" t="s">
        <v>178</v>
      </c>
      <c r="AY268" s="19" t="s">
        <v>329</v>
      </c>
      <c r="BE268" s="115">
        <f t="shared" si="26"/>
        <v>0</v>
      </c>
      <c r="BF268" s="115">
        <f t="shared" si="27"/>
        <v>0</v>
      </c>
      <c r="BG268" s="115">
        <f t="shared" si="28"/>
        <v>0</v>
      </c>
      <c r="BH268" s="115">
        <f t="shared" si="29"/>
        <v>0</v>
      </c>
      <c r="BI268" s="115">
        <f t="shared" si="30"/>
        <v>0</v>
      </c>
      <c r="BJ268" s="19" t="s">
        <v>96</v>
      </c>
      <c r="BK268" s="200">
        <f t="shared" si="31"/>
        <v>0</v>
      </c>
      <c r="BL268" s="19" t="s">
        <v>335</v>
      </c>
      <c r="BM268" s="199" t="s">
        <v>1008</v>
      </c>
    </row>
    <row r="269" spans="1:65" s="2" customFormat="1" ht="16.5" customHeight="1">
      <c r="A269" s="37"/>
      <c r="B269" s="153"/>
      <c r="C269" s="233" t="s">
        <v>685</v>
      </c>
      <c r="D269" s="233" t="s">
        <v>483</v>
      </c>
      <c r="E269" s="234" t="s">
        <v>8801</v>
      </c>
      <c r="F269" s="235" t="s">
        <v>8569</v>
      </c>
      <c r="G269" s="236" t="s">
        <v>646</v>
      </c>
      <c r="H269" s="237">
        <v>3</v>
      </c>
      <c r="I269" s="238"/>
      <c r="J269" s="239"/>
      <c r="K269" s="237">
        <f t="shared" si="19"/>
        <v>0</v>
      </c>
      <c r="L269" s="239"/>
      <c r="M269" s="240"/>
      <c r="N269" s="241" t="s">
        <v>1</v>
      </c>
      <c r="O269" s="195" t="s">
        <v>47</v>
      </c>
      <c r="P269" s="196">
        <f t="shared" si="20"/>
        <v>0</v>
      </c>
      <c r="Q269" s="196">
        <f t="shared" si="21"/>
        <v>0</v>
      </c>
      <c r="R269" s="196">
        <f t="shared" si="22"/>
        <v>0</v>
      </c>
      <c r="S269" s="66"/>
      <c r="T269" s="197">
        <f t="shared" si="23"/>
        <v>0</v>
      </c>
      <c r="U269" s="197">
        <v>0</v>
      </c>
      <c r="V269" s="197">
        <f t="shared" si="24"/>
        <v>0</v>
      </c>
      <c r="W269" s="197">
        <v>0</v>
      </c>
      <c r="X269" s="198">
        <f t="shared" si="25"/>
        <v>0</v>
      </c>
      <c r="Y269" s="37"/>
      <c r="Z269" s="37"/>
      <c r="AA269" s="37"/>
      <c r="AB269" s="37"/>
      <c r="AC269" s="37"/>
      <c r="AD269" s="37"/>
      <c r="AE269" s="37"/>
      <c r="AR269" s="199" t="s">
        <v>364</v>
      </c>
      <c r="AT269" s="199" t="s">
        <v>483</v>
      </c>
      <c r="AU269" s="199" t="s">
        <v>178</v>
      </c>
      <c r="AY269" s="19" t="s">
        <v>329</v>
      </c>
      <c r="BE269" s="115">
        <f t="shared" si="26"/>
        <v>0</v>
      </c>
      <c r="BF269" s="115">
        <f t="shared" si="27"/>
        <v>0</v>
      </c>
      <c r="BG269" s="115">
        <f t="shared" si="28"/>
        <v>0</v>
      </c>
      <c r="BH269" s="115">
        <f t="shared" si="29"/>
        <v>0</v>
      </c>
      <c r="BI269" s="115">
        <f t="shared" si="30"/>
        <v>0</v>
      </c>
      <c r="BJ269" s="19" t="s">
        <v>96</v>
      </c>
      <c r="BK269" s="200">
        <f t="shared" si="31"/>
        <v>0</v>
      </c>
      <c r="BL269" s="19" t="s">
        <v>335</v>
      </c>
      <c r="BM269" s="199" t="s">
        <v>1018</v>
      </c>
    </row>
    <row r="270" spans="1:65" s="2" customFormat="1" ht="24.2" customHeight="1">
      <c r="A270" s="37"/>
      <c r="B270" s="153"/>
      <c r="C270" s="233" t="s">
        <v>689</v>
      </c>
      <c r="D270" s="233" t="s">
        <v>483</v>
      </c>
      <c r="E270" s="234" t="s">
        <v>8802</v>
      </c>
      <c r="F270" s="235" t="s">
        <v>8571</v>
      </c>
      <c r="G270" s="236" t="s">
        <v>8572</v>
      </c>
      <c r="H270" s="237">
        <v>1</v>
      </c>
      <c r="I270" s="238"/>
      <c r="J270" s="239"/>
      <c r="K270" s="237">
        <f t="shared" si="19"/>
        <v>0</v>
      </c>
      <c r="L270" s="239"/>
      <c r="M270" s="240"/>
      <c r="N270" s="241" t="s">
        <v>1</v>
      </c>
      <c r="O270" s="195" t="s">
        <v>47</v>
      </c>
      <c r="P270" s="196">
        <f t="shared" si="20"/>
        <v>0</v>
      </c>
      <c r="Q270" s="196">
        <f t="shared" si="21"/>
        <v>0</v>
      </c>
      <c r="R270" s="196">
        <f t="shared" si="22"/>
        <v>0</v>
      </c>
      <c r="S270" s="66"/>
      <c r="T270" s="197">
        <f t="shared" si="23"/>
        <v>0</v>
      </c>
      <c r="U270" s="197">
        <v>0</v>
      </c>
      <c r="V270" s="197">
        <f t="shared" si="24"/>
        <v>0</v>
      </c>
      <c r="W270" s="197">
        <v>0</v>
      </c>
      <c r="X270" s="198">
        <f t="shared" si="25"/>
        <v>0</v>
      </c>
      <c r="Y270" s="37"/>
      <c r="Z270" s="37"/>
      <c r="AA270" s="37"/>
      <c r="AB270" s="37"/>
      <c r="AC270" s="37"/>
      <c r="AD270" s="37"/>
      <c r="AE270" s="37"/>
      <c r="AR270" s="199" t="s">
        <v>364</v>
      </c>
      <c r="AT270" s="199" t="s">
        <v>483</v>
      </c>
      <c r="AU270" s="199" t="s">
        <v>178</v>
      </c>
      <c r="AY270" s="19" t="s">
        <v>329</v>
      </c>
      <c r="BE270" s="115">
        <f t="shared" si="26"/>
        <v>0</v>
      </c>
      <c r="BF270" s="115">
        <f t="shared" si="27"/>
        <v>0</v>
      </c>
      <c r="BG270" s="115">
        <f t="shared" si="28"/>
        <v>0</v>
      </c>
      <c r="BH270" s="115">
        <f t="shared" si="29"/>
        <v>0</v>
      </c>
      <c r="BI270" s="115">
        <f t="shared" si="30"/>
        <v>0</v>
      </c>
      <c r="BJ270" s="19" t="s">
        <v>96</v>
      </c>
      <c r="BK270" s="200">
        <f t="shared" si="31"/>
        <v>0</v>
      </c>
      <c r="BL270" s="19" t="s">
        <v>335</v>
      </c>
      <c r="BM270" s="199" t="s">
        <v>1031</v>
      </c>
    </row>
    <row r="271" spans="1:65" s="12" customFormat="1" ht="20.85" customHeight="1">
      <c r="B271" s="173"/>
      <c r="D271" s="174" t="s">
        <v>82</v>
      </c>
      <c r="E271" s="185" t="s">
        <v>8573</v>
      </c>
      <c r="F271" s="185" t="s">
        <v>8573</v>
      </c>
      <c r="I271" s="176"/>
      <c r="J271" s="176"/>
      <c r="K271" s="186">
        <f>BK271</f>
        <v>0</v>
      </c>
      <c r="M271" s="173"/>
      <c r="N271" s="178"/>
      <c r="O271" s="179"/>
      <c r="P271" s="179"/>
      <c r="Q271" s="180">
        <f>Q272</f>
        <v>0</v>
      </c>
      <c r="R271" s="180">
        <f>R272</f>
        <v>0</v>
      </c>
      <c r="S271" s="179"/>
      <c r="T271" s="181">
        <f>T272</f>
        <v>0</v>
      </c>
      <c r="U271" s="179"/>
      <c r="V271" s="181">
        <f>V272</f>
        <v>0</v>
      </c>
      <c r="W271" s="179"/>
      <c r="X271" s="182">
        <f>X272</f>
        <v>0</v>
      </c>
      <c r="AR271" s="174" t="s">
        <v>90</v>
      </c>
      <c r="AT271" s="183" t="s">
        <v>82</v>
      </c>
      <c r="AU271" s="183" t="s">
        <v>96</v>
      </c>
      <c r="AY271" s="174" t="s">
        <v>329</v>
      </c>
      <c r="BK271" s="184">
        <f>BK272</f>
        <v>0</v>
      </c>
    </row>
    <row r="272" spans="1:65" s="2" customFormat="1" ht="16.5" customHeight="1">
      <c r="A272" s="37"/>
      <c r="B272" s="153"/>
      <c r="C272" s="233" t="s">
        <v>695</v>
      </c>
      <c r="D272" s="233" t="s">
        <v>483</v>
      </c>
      <c r="E272" s="234" t="s">
        <v>8803</v>
      </c>
      <c r="F272" s="235" t="s">
        <v>8575</v>
      </c>
      <c r="G272" s="236" t="s">
        <v>8576</v>
      </c>
      <c r="H272" s="237">
        <v>1</v>
      </c>
      <c r="I272" s="238"/>
      <c r="J272" s="239"/>
      <c r="K272" s="237">
        <f>ROUND(P272*H272,3)</f>
        <v>0</v>
      </c>
      <c r="L272" s="239"/>
      <c r="M272" s="240"/>
      <c r="N272" s="262" t="s">
        <v>1</v>
      </c>
      <c r="O272" s="243" t="s">
        <v>47</v>
      </c>
      <c r="P272" s="244">
        <f>I272+J272</f>
        <v>0</v>
      </c>
      <c r="Q272" s="244">
        <f>ROUND(I272*H272,3)</f>
        <v>0</v>
      </c>
      <c r="R272" s="244">
        <f>ROUND(J272*H272,3)</f>
        <v>0</v>
      </c>
      <c r="S272" s="245"/>
      <c r="T272" s="246">
        <f>S272*H272</f>
        <v>0</v>
      </c>
      <c r="U272" s="246">
        <v>0</v>
      </c>
      <c r="V272" s="246">
        <f>U272*H272</f>
        <v>0</v>
      </c>
      <c r="W272" s="246">
        <v>0</v>
      </c>
      <c r="X272" s="247">
        <f>W272*H272</f>
        <v>0</v>
      </c>
      <c r="Y272" s="37"/>
      <c r="Z272" s="37"/>
      <c r="AA272" s="37"/>
      <c r="AB272" s="37"/>
      <c r="AC272" s="37"/>
      <c r="AD272" s="37"/>
      <c r="AE272" s="37"/>
      <c r="AR272" s="199" t="s">
        <v>364</v>
      </c>
      <c r="AT272" s="199" t="s">
        <v>483</v>
      </c>
      <c r="AU272" s="199" t="s">
        <v>178</v>
      </c>
      <c r="AY272" s="19" t="s">
        <v>329</v>
      </c>
      <c r="BE272" s="115">
        <f>IF(O272="základná",K272,0)</f>
        <v>0</v>
      </c>
      <c r="BF272" s="115">
        <f>IF(O272="znížená",K272,0)</f>
        <v>0</v>
      </c>
      <c r="BG272" s="115">
        <f>IF(O272="zákl. prenesená",K272,0)</f>
        <v>0</v>
      </c>
      <c r="BH272" s="115">
        <f>IF(O272="zníž. prenesená",K272,0)</f>
        <v>0</v>
      </c>
      <c r="BI272" s="115">
        <f>IF(O272="nulová",K272,0)</f>
        <v>0</v>
      </c>
      <c r="BJ272" s="19" t="s">
        <v>96</v>
      </c>
      <c r="BK272" s="200">
        <f>ROUND(P272*H272,3)</f>
        <v>0</v>
      </c>
      <c r="BL272" s="19" t="s">
        <v>335</v>
      </c>
      <c r="BM272" s="199" t="s">
        <v>1041</v>
      </c>
    </row>
    <row r="273" spans="1:31" s="2" customFormat="1" ht="6.95" customHeight="1">
      <c r="A273" s="37"/>
      <c r="B273" s="55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38"/>
      <c r="N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</row>
  </sheetData>
  <autoFilter ref="C139:L272" xr:uid="{00000000-0009-0000-0000-000027000000}"/>
  <mergeCells count="17"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2:BM17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239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8363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8804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K107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ROUND((SUM(BE107:BE114) + SUM(BE136:BE172)),  2)</f>
        <v>0</v>
      </c>
      <c r="G39" s="130"/>
      <c r="H39" s="130"/>
      <c r="I39" s="131">
        <v>0.2</v>
      </c>
      <c r="J39" s="130"/>
      <c r="K39" s="129">
        <f>ROUND(((SUM(BE107:BE114) + SUM(BE136:BE172))*I39),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ROUND((SUM(BF107:BF114) + SUM(BF136:BF172)),  2)</f>
        <v>0</v>
      </c>
      <c r="G40" s="130"/>
      <c r="H40" s="130"/>
      <c r="I40" s="131">
        <v>0.2</v>
      </c>
      <c r="J40" s="130"/>
      <c r="K40" s="129">
        <f>ROUND(((SUM(BF107:BF114) + SUM(BF136:BF172))*I40),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ROUND((SUM(BG107:BG114) + SUM(BG136:BG172)),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ROUND((SUM(BH107:BH114) + SUM(BH136:BH172)),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ROUND((SUM(BI107:BI114) + SUM(BI136:BI172)),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8363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08.04 - centrálne dávkovanie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Q136</f>
        <v>0</v>
      </c>
      <c r="J98" s="79">
        <f t="shared" si="0"/>
        <v>0</v>
      </c>
      <c r="K98" s="79">
        <f>K136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291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K137</f>
        <v>0</v>
      </c>
      <c r="M99" s="143"/>
    </row>
    <row r="100" spans="1:65" s="10" customFormat="1" ht="19.899999999999999" customHeight="1">
      <c r="B100" s="147"/>
      <c r="D100" s="148" t="s">
        <v>8365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K138</f>
        <v>0</v>
      </c>
      <c r="M100" s="147"/>
    </row>
    <row r="101" spans="1:65" s="10" customFormat="1" ht="14.85" customHeight="1">
      <c r="B101" s="147"/>
      <c r="D101" s="148" t="s">
        <v>8366</v>
      </c>
      <c r="E101" s="149"/>
      <c r="F101" s="149"/>
      <c r="G101" s="149"/>
      <c r="H101" s="149"/>
      <c r="I101" s="150">
        <f>Q140</f>
        <v>0</v>
      </c>
      <c r="J101" s="150">
        <f>R140</f>
        <v>0</v>
      </c>
      <c r="K101" s="150">
        <f>K140</f>
        <v>0</v>
      </c>
      <c r="M101" s="147"/>
    </row>
    <row r="102" spans="1:65" s="10" customFormat="1" ht="14.85" customHeight="1">
      <c r="B102" s="147"/>
      <c r="D102" s="148" t="s">
        <v>8370</v>
      </c>
      <c r="E102" s="149"/>
      <c r="F102" s="149"/>
      <c r="G102" s="149"/>
      <c r="H102" s="149"/>
      <c r="I102" s="150">
        <f>Q161</f>
        <v>0</v>
      </c>
      <c r="J102" s="150">
        <f>R161</f>
        <v>0</v>
      </c>
      <c r="K102" s="150">
        <f>K161</f>
        <v>0</v>
      </c>
      <c r="M102" s="147"/>
    </row>
    <row r="103" spans="1:65" s="10" customFormat="1" ht="14.85" customHeight="1">
      <c r="B103" s="147"/>
      <c r="D103" s="148" t="s">
        <v>8372</v>
      </c>
      <c r="E103" s="149"/>
      <c r="F103" s="149"/>
      <c r="G103" s="149"/>
      <c r="H103" s="149"/>
      <c r="I103" s="150">
        <f>Q163</f>
        <v>0</v>
      </c>
      <c r="J103" s="150">
        <f>R163</f>
        <v>0</v>
      </c>
      <c r="K103" s="150">
        <f>K163</f>
        <v>0</v>
      </c>
      <c r="M103" s="147"/>
    </row>
    <row r="104" spans="1:65" s="10" customFormat="1" ht="14.85" customHeight="1">
      <c r="B104" s="147"/>
      <c r="D104" s="148" t="s">
        <v>8373</v>
      </c>
      <c r="E104" s="149"/>
      <c r="F104" s="149"/>
      <c r="G104" s="149"/>
      <c r="H104" s="149"/>
      <c r="I104" s="150">
        <f>Q171</f>
        <v>0</v>
      </c>
      <c r="J104" s="150">
        <f>R171</f>
        <v>0</v>
      </c>
      <c r="K104" s="150">
        <f>K171</f>
        <v>0</v>
      </c>
      <c r="M104" s="147"/>
    </row>
    <row r="105" spans="1:65" s="2" customFormat="1" ht="21.7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6.9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29.25" customHeight="1">
      <c r="A107" s="37"/>
      <c r="B107" s="38"/>
      <c r="C107" s="142" t="s">
        <v>302</v>
      </c>
      <c r="D107" s="37"/>
      <c r="E107" s="37"/>
      <c r="F107" s="37"/>
      <c r="G107" s="37"/>
      <c r="H107" s="37"/>
      <c r="I107" s="37"/>
      <c r="J107" s="37"/>
      <c r="K107" s="151">
        <f>ROUND(K108 + K109 + K110 + K111 + K112 + K113,2)</f>
        <v>0</v>
      </c>
      <c r="L107" s="37"/>
      <c r="M107" s="50"/>
      <c r="O107" s="152" t="s">
        <v>45</v>
      </c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18" customHeight="1">
      <c r="A108" s="37"/>
      <c r="B108" s="153"/>
      <c r="C108" s="154"/>
      <c r="D108" s="323" t="s">
        <v>303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304</v>
      </c>
      <c r="AZ108" s="157"/>
      <c r="BA108" s="157"/>
      <c r="BB108" s="157"/>
      <c r="BC108" s="157"/>
      <c r="BD108" s="157"/>
      <c r="BE108" s="160">
        <f t="shared" ref="BE108:BE113" si="1">IF(O108="základná",K108,0)</f>
        <v>0</v>
      </c>
      <c r="BF108" s="160">
        <f t="shared" ref="BF108:BF113" si="2">IF(O108="znížená",K108,0)</f>
        <v>0</v>
      </c>
      <c r="BG108" s="160">
        <f t="shared" ref="BG108:BG113" si="3">IF(O108="zákl. prenesená",K108,0)</f>
        <v>0</v>
      </c>
      <c r="BH108" s="160">
        <f t="shared" ref="BH108:BH113" si="4">IF(O108="zníž. prenesená",K108,0)</f>
        <v>0</v>
      </c>
      <c r="BI108" s="160">
        <f t="shared" ref="BI108:BI113" si="5">IF(O108="nulová",K108,0)</f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305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306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307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308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155" t="s">
        <v>309</v>
      </c>
      <c r="E113" s="154"/>
      <c r="F113" s="154"/>
      <c r="G113" s="154"/>
      <c r="H113" s="154"/>
      <c r="I113" s="154"/>
      <c r="J113" s="154"/>
      <c r="K113" s="112">
        <f>ROUND(K32*T113,2)</f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310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1.25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29.25" customHeight="1">
      <c r="A115" s="37"/>
      <c r="B115" s="38"/>
      <c r="C115" s="118" t="s">
        <v>266</v>
      </c>
      <c r="D115" s="119"/>
      <c r="E115" s="119"/>
      <c r="F115" s="119"/>
      <c r="G115" s="119"/>
      <c r="H115" s="119"/>
      <c r="I115" s="119"/>
      <c r="J115" s="119"/>
      <c r="K115" s="120">
        <f>ROUND(K98+K107,2)</f>
        <v>0</v>
      </c>
      <c r="L115" s="119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6.95" customHeight="1">
      <c r="A116" s="37"/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20" spans="1:65" s="2" customFormat="1" ht="6.95" customHeight="1">
      <c r="A120" s="37"/>
      <c r="B120" s="57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4.95" customHeight="1">
      <c r="A121" s="37"/>
      <c r="B121" s="38"/>
      <c r="C121" s="23" t="s">
        <v>311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6.95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12" customHeight="1">
      <c r="A123" s="37"/>
      <c r="B123" s="38"/>
      <c r="C123" s="29" t="s">
        <v>15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6.5" customHeight="1">
      <c r="A124" s="37"/>
      <c r="B124" s="38"/>
      <c r="C124" s="37"/>
      <c r="D124" s="37"/>
      <c r="E124" s="324" t="str">
        <f>E7</f>
        <v>Krytá plaváreň Lučenec</v>
      </c>
      <c r="F124" s="325"/>
      <c r="G124" s="325"/>
      <c r="H124" s="325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1" customFormat="1" ht="12" customHeight="1">
      <c r="B125" s="22"/>
      <c r="C125" s="29" t="s">
        <v>272</v>
      </c>
      <c r="M125" s="22"/>
    </row>
    <row r="126" spans="1:65" s="2" customFormat="1" ht="16.5" customHeight="1">
      <c r="A126" s="37"/>
      <c r="B126" s="38"/>
      <c r="C126" s="37"/>
      <c r="D126" s="37"/>
      <c r="E126" s="324" t="s">
        <v>8363</v>
      </c>
      <c r="F126" s="326"/>
      <c r="G126" s="326"/>
      <c r="H126" s="326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274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05" t="str">
        <f>E11</f>
        <v>08.04 - centrálne dávkovanie</v>
      </c>
      <c r="F128" s="326"/>
      <c r="G128" s="326"/>
      <c r="H128" s="326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19</v>
      </c>
      <c r="D130" s="37"/>
      <c r="E130" s="37"/>
      <c r="F130" s="27" t="str">
        <f>F14</f>
        <v>ul. Športová, Lučenec</v>
      </c>
      <c r="G130" s="37"/>
      <c r="H130" s="37"/>
      <c r="I130" s="29" t="s">
        <v>21</v>
      </c>
      <c r="J130" s="63" t="str">
        <f>IF(J14="","",J14)</f>
        <v>21. 4. 2022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23</v>
      </c>
      <c r="D132" s="37"/>
      <c r="E132" s="37"/>
      <c r="F132" s="27" t="str">
        <f>E17</f>
        <v>Mesto Lučenec</v>
      </c>
      <c r="G132" s="37"/>
      <c r="H132" s="37"/>
      <c r="I132" s="29" t="s">
        <v>29</v>
      </c>
      <c r="J132" s="32" t="str">
        <f>E23</f>
        <v>Aproving, s.r.o.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27</v>
      </c>
      <c r="D133" s="37"/>
      <c r="E133" s="37"/>
      <c r="F133" s="27" t="str">
        <f>IF(E20="","",E20)</f>
        <v>Vyplň údaj</v>
      </c>
      <c r="G133" s="37"/>
      <c r="H133" s="37"/>
      <c r="I133" s="29" t="s">
        <v>34</v>
      </c>
      <c r="J133" s="32" t="str">
        <f>E26</f>
        <v xml:space="preserve"> 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0.3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11" customFormat="1" ht="29.25" customHeight="1">
      <c r="A135" s="161"/>
      <c r="B135" s="162"/>
      <c r="C135" s="163" t="s">
        <v>312</v>
      </c>
      <c r="D135" s="164" t="s">
        <v>66</v>
      </c>
      <c r="E135" s="164" t="s">
        <v>62</v>
      </c>
      <c r="F135" s="164" t="s">
        <v>63</v>
      </c>
      <c r="G135" s="164" t="s">
        <v>313</v>
      </c>
      <c r="H135" s="164" t="s">
        <v>314</v>
      </c>
      <c r="I135" s="164" t="s">
        <v>315</v>
      </c>
      <c r="J135" s="164" t="s">
        <v>316</v>
      </c>
      <c r="K135" s="165" t="s">
        <v>281</v>
      </c>
      <c r="L135" s="166" t="s">
        <v>317</v>
      </c>
      <c r="M135" s="167"/>
      <c r="N135" s="70" t="s">
        <v>1</v>
      </c>
      <c r="O135" s="71" t="s">
        <v>45</v>
      </c>
      <c r="P135" s="71" t="s">
        <v>318</v>
      </c>
      <c r="Q135" s="71" t="s">
        <v>319</v>
      </c>
      <c r="R135" s="71" t="s">
        <v>320</v>
      </c>
      <c r="S135" s="71" t="s">
        <v>321</v>
      </c>
      <c r="T135" s="71" t="s">
        <v>322</v>
      </c>
      <c r="U135" s="71" t="s">
        <v>323</v>
      </c>
      <c r="V135" s="71" t="s">
        <v>324</v>
      </c>
      <c r="W135" s="71" t="s">
        <v>325</v>
      </c>
      <c r="X135" s="72" t="s">
        <v>326</v>
      </c>
      <c r="Y135" s="161"/>
      <c r="Z135" s="161"/>
      <c r="AA135" s="161"/>
      <c r="AB135" s="161"/>
      <c r="AC135" s="161"/>
      <c r="AD135" s="161"/>
      <c r="AE135" s="161"/>
    </row>
    <row r="136" spans="1:65" s="2" customFormat="1" ht="22.9" customHeight="1">
      <c r="A136" s="37"/>
      <c r="B136" s="38"/>
      <c r="C136" s="77" t="s">
        <v>276</v>
      </c>
      <c r="D136" s="37"/>
      <c r="E136" s="37"/>
      <c r="F136" s="37"/>
      <c r="G136" s="37"/>
      <c r="H136" s="37"/>
      <c r="I136" s="37"/>
      <c r="J136" s="37"/>
      <c r="K136" s="168">
        <f>BK136</f>
        <v>0</v>
      </c>
      <c r="L136" s="37"/>
      <c r="M136" s="38"/>
      <c r="N136" s="73"/>
      <c r="O136" s="64"/>
      <c r="P136" s="74"/>
      <c r="Q136" s="169">
        <f>Q137</f>
        <v>0</v>
      </c>
      <c r="R136" s="169">
        <f>R137</f>
        <v>0</v>
      </c>
      <c r="S136" s="74"/>
      <c r="T136" s="170">
        <f>T137</f>
        <v>0</v>
      </c>
      <c r="U136" s="74"/>
      <c r="V136" s="170">
        <f>V137</f>
        <v>6.6400000000000001E-3</v>
      </c>
      <c r="W136" s="74"/>
      <c r="X136" s="171">
        <f>X137</f>
        <v>0</v>
      </c>
      <c r="Y136" s="37"/>
      <c r="Z136" s="37"/>
      <c r="AA136" s="37"/>
      <c r="AB136" s="37"/>
      <c r="AC136" s="37"/>
      <c r="AD136" s="37"/>
      <c r="AE136" s="37"/>
      <c r="AT136" s="19" t="s">
        <v>82</v>
      </c>
      <c r="AU136" s="19" t="s">
        <v>283</v>
      </c>
      <c r="BK136" s="172">
        <f>BK137</f>
        <v>0</v>
      </c>
    </row>
    <row r="137" spans="1:65" s="12" customFormat="1" ht="25.9" customHeight="1">
      <c r="B137" s="173"/>
      <c r="D137" s="174" t="s">
        <v>82</v>
      </c>
      <c r="E137" s="175" t="s">
        <v>1022</v>
      </c>
      <c r="F137" s="175" t="s">
        <v>1023</v>
      </c>
      <c r="I137" s="176"/>
      <c r="J137" s="176"/>
      <c r="K137" s="177">
        <f>BK137</f>
        <v>0</v>
      </c>
      <c r="M137" s="173"/>
      <c r="N137" s="178"/>
      <c r="O137" s="179"/>
      <c r="P137" s="179"/>
      <c r="Q137" s="180">
        <f>Q138</f>
        <v>0</v>
      </c>
      <c r="R137" s="180">
        <f>R138</f>
        <v>0</v>
      </c>
      <c r="S137" s="179"/>
      <c r="T137" s="181">
        <f>T138</f>
        <v>0</v>
      </c>
      <c r="U137" s="179"/>
      <c r="V137" s="181">
        <f>V138</f>
        <v>6.6400000000000001E-3</v>
      </c>
      <c r="W137" s="179"/>
      <c r="X137" s="182">
        <f>X138</f>
        <v>0</v>
      </c>
      <c r="AR137" s="174" t="s">
        <v>96</v>
      </c>
      <c r="AT137" s="183" t="s">
        <v>82</v>
      </c>
      <c r="AU137" s="183" t="s">
        <v>83</v>
      </c>
      <c r="AY137" s="174" t="s">
        <v>329</v>
      </c>
      <c r="BK137" s="184">
        <f>BK138</f>
        <v>0</v>
      </c>
    </row>
    <row r="138" spans="1:65" s="12" customFormat="1" ht="22.9" customHeight="1">
      <c r="B138" s="173"/>
      <c r="D138" s="174" t="s">
        <v>82</v>
      </c>
      <c r="E138" s="185" t="s">
        <v>8374</v>
      </c>
      <c r="F138" s="185" t="s">
        <v>8375</v>
      </c>
      <c r="I138" s="176"/>
      <c r="J138" s="176"/>
      <c r="K138" s="186">
        <f>BK138</f>
        <v>0</v>
      </c>
      <c r="M138" s="173"/>
      <c r="N138" s="178"/>
      <c r="O138" s="179"/>
      <c r="P138" s="179"/>
      <c r="Q138" s="180">
        <f>Q139+Q140+Q161+Q163+Q171</f>
        <v>0</v>
      </c>
      <c r="R138" s="180">
        <f>R139+R140+R161+R163+R171</f>
        <v>0</v>
      </c>
      <c r="S138" s="179"/>
      <c r="T138" s="181">
        <f>T139+T140+T161+T163+T171</f>
        <v>0</v>
      </c>
      <c r="U138" s="179"/>
      <c r="V138" s="181">
        <f>V139+V140+V161+V163+V171</f>
        <v>6.6400000000000001E-3</v>
      </c>
      <c r="W138" s="179"/>
      <c r="X138" s="182">
        <f>X139+X140+X161+X163+X171</f>
        <v>0</v>
      </c>
      <c r="AR138" s="174" t="s">
        <v>96</v>
      </c>
      <c r="AT138" s="183" t="s">
        <v>82</v>
      </c>
      <c r="AU138" s="183" t="s">
        <v>90</v>
      </c>
      <c r="AY138" s="174" t="s">
        <v>329</v>
      </c>
      <c r="BK138" s="184">
        <f>BK139+BK140+BK161+BK163+BK171</f>
        <v>0</v>
      </c>
    </row>
    <row r="139" spans="1:65" s="2" customFormat="1" ht="16.5" customHeight="1">
      <c r="A139" s="37"/>
      <c r="B139" s="153"/>
      <c r="C139" s="187" t="s">
        <v>90</v>
      </c>
      <c r="D139" s="187" t="s">
        <v>331</v>
      </c>
      <c r="E139" s="188" t="s">
        <v>8805</v>
      </c>
      <c r="F139" s="189" t="s">
        <v>8806</v>
      </c>
      <c r="G139" s="190" t="s">
        <v>1669</v>
      </c>
      <c r="H139" s="191">
        <v>1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6.6400000000000001E-3</v>
      </c>
      <c r="V139" s="197">
        <f>U139*H139</f>
        <v>6.6400000000000001E-3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464</v>
      </c>
      <c r="AT139" s="199" t="s">
        <v>331</v>
      </c>
      <c r="AU139" s="199" t="s">
        <v>96</v>
      </c>
      <c r="AY139" s="19" t="s">
        <v>329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464</v>
      </c>
      <c r="BM139" s="199" t="s">
        <v>8807</v>
      </c>
    </row>
    <row r="140" spans="1:65" s="12" customFormat="1" ht="20.85" customHeight="1">
      <c r="B140" s="173"/>
      <c r="D140" s="174" t="s">
        <v>82</v>
      </c>
      <c r="E140" s="185" t="s">
        <v>8379</v>
      </c>
      <c r="F140" s="185" t="s">
        <v>8379</v>
      </c>
      <c r="I140" s="176"/>
      <c r="J140" s="176"/>
      <c r="K140" s="186">
        <f>BK140</f>
        <v>0</v>
      </c>
      <c r="M140" s="173"/>
      <c r="N140" s="178"/>
      <c r="O140" s="179"/>
      <c r="P140" s="179"/>
      <c r="Q140" s="180">
        <f>SUM(Q141:Q160)</f>
        <v>0</v>
      </c>
      <c r="R140" s="180">
        <f>SUM(R141:R160)</f>
        <v>0</v>
      </c>
      <c r="S140" s="179"/>
      <c r="T140" s="181">
        <f>SUM(T141:T160)</f>
        <v>0</v>
      </c>
      <c r="U140" s="179"/>
      <c r="V140" s="181">
        <f>SUM(V141:V160)</f>
        <v>0</v>
      </c>
      <c r="W140" s="179"/>
      <c r="X140" s="182">
        <f>SUM(X141:X160)</f>
        <v>0</v>
      </c>
      <c r="AR140" s="174" t="s">
        <v>90</v>
      </c>
      <c r="AT140" s="183" t="s">
        <v>82</v>
      </c>
      <c r="AU140" s="183" t="s">
        <v>96</v>
      </c>
      <c r="AY140" s="174" t="s">
        <v>329</v>
      </c>
      <c r="BK140" s="184">
        <f>SUM(BK141:BK160)</f>
        <v>0</v>
      </c>
    </row>
    <row r="141" spans="1:65" s="2" customFormat="1" ht="49.15" customHeight="1">
      <c r="A141" s="37"/>
      <c r="B141" s="153"/>
      <c r="C141" s="233" t="s">
        <v>96</v>
      </c>
      <c r="D141" s="233" t="s">
        <v>483</v>
      </c>
      <c r="E141" s="234" t="s">
        <v>8808</v>
      </c>
      <c r="F141" s="235" t="s">
        <v>8809</v>
      </c>
      <c r="G141" s="236" t="s">
        <v>646</v>
      </c>
      <c r="H141" s="237">
        <v>3</v>
      </c>
      <c r="I141" s="238"/>
      <c r="J141" s="239"/>
      <c r="K141" s="237">
        <f>ROUND(P141*H141,3)</f>
        <v>0</v>
      </c>
      <c r="L141" s="239"/>
      <c r="M141" s="240"/>
      <c r="N141" s="241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364</v>
      </c>
      <c r="AT141" s="199" t="s">
        <v>483</v>
      </c>
      <c r="AU141" s="199" t="s">
        <v>178</v>
      </c>
      <c r="AY141" s="19" t="s">
        <v>329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335</v>
      </c>
      <c r="BM141" s="199" t="s">
        <v>96</v>
      </c>
    </row>
    <row r="142" spans="1:65" s="13" customFormat="1" ht="11.25">
      <c r="B142" s="201"/>
      <c r="D142" s="202" t="s">
        <v>348</v>
      </c>
      <c r="E142" s="203" t="s">
        <v>1</v>
      </c>
      <c r="F142" s="204" t="s">
        <v>178</v>
      </c>
      <c r="H142" s="205">
        <v>3</v>
      </c>
      <c r="I142" s="206"/>
      <c r="J142" s="206"/>
      <c r="M142" s="201"/>
      <c r="N142" s="207"/>
      <c r="O142" s="208"/>
      <c r="P142" s="208"/>
      <c r="Q142" s="208"/>
      <c r="R142" s="208"/>
      <c r="S142" s="208"/>
      <c r="T142" s="208"/>
      <c r="U142" s="208"/>
      <c r="V142" s="208"/>
      <c r="W142" s="208"/>
      <c r="X142" s="209"/>
      <c r="AT142" s="203" t="s">
        <v>348</v>
      </c>
      <c r="AU142" s="203" t="s">
        <v>178</v>
      </c>
      <c r="AV142" s="13" t="s">
        <v>96</v>
      </c>
      <c r="AW142" s="13" t="s">
        <v>4</v>
      </c>
      <c r="AX142" s="13" t="s">
        <v>90</v>
      </c>
      <c r="AY142" s="203" t="s">
        <v>329</v>
      </c>
    </row>
    <row r="143" spans="1:65" s="14" customFormat="1" ht="11.25">
      <c r="B143" s="210"/>
      <c r="D143" s="202" t="s">
        <v>348</v>
      </c>
      <c r="E143" s="211" t="s">
        <v>1</v>
      </c>
      <c r="F143" s="212" t="s">
        <v>8382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348</v>
      </c>
      <c r="AU143" s="211" t="s">
        <v>178</v>
      </c>
      <c r="AV143" s="14" t="s">
        <v>90</v>
      </c>
      <c r="AW143" s="14" t="s">
        <v>4</v>
      </c>
      <c r="AX143" s="14" t="s">
        <v>83</v>
      </c>
      <c r="AY143" s="211" t="s">
        <v>329</v>
      </c>
    </row>
    <row r="144" spans="1:65" s="14" customFormat="1" ht="11.25">
      <c r="B144" s="210"/>
      <c r="D144" s="202" t="s">
        <v>348</v>
      </c>
      <c r="E144" s="211" t="s">
        <v>1</v>
      </c>
      <c r="F144" s="212" t="s">
        <v>8810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348</v>
      </c>
      <c r="AU144" s="211" t="s">
        <v>178</v>
      </c>
      <c r="AV144" s="14" t="s">
        <v>90</v>
      </c>
      <c r="AW144" s="14" t="s">
        <v>4</v>
      </c>
      <c r="AX144" s="14" t="s">
        <v>83</v>
      </c>
      <c r="AY144" s="211" t="s">
        <v>329</v>
      </c>
    </row>
    <row r="145" spans="1:65" s="14" customFormat="1" ht="22.5">
      <c r="B145" s="210"/>
      <c r="D145" s="202" t="s">
        <v>348</v>
      </c>
      <c r="E145" s="211" t="s">
        <v>1</v>
      </c>
      <c r="F145" s="212" t="s">
        <v>8811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348</v>
      </c>
      <c r="AU145" s="211" t="s">
        <v>178</v>
      </c>
      <c r="AV145" s="14" t="s">
        <v>90</v>
      </c>
      <c r="AW145" s="14" t="s">
        <v>4</v>
      </c>
      <c r="AX145" s="14" t="s">
        <v>83</v>
      </c>
      <c r="AY145" s="211" t="s">
        <v>329</v>
      </c>
    </row>
    <row r="146" spans="1:65" s="14" customFormat="1" ht="11.25">
      <c r="B146" s="210"/>
      <c r="D146" s="202" t="s">
        <v>348</v>
      </c>
      <c r="E146" s="211" t="s">
        <v>1</v>
      </c>
      <c r="F146" s="212" t="s">
        <v>8812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348</v>
      </c>
      <c r="AU146" s="211" t="s">
        <v>178</v>
      </c>
      <c r="AV146" s="14" t="s">
        <v>90</v>
      </c>
      <c r="AW146" s="14" t="s">
        <v>4</v>
      </c>
      <c r="AX146" s="14" t="s">
        <v>83</v>
      </c>
      <c r="AY146" s="211" t="s">
        <v>329</v>
      </c>
    </row>
    <row r="147" spans="1:65" s="14" customFormat="1" ht="11.25">
      <c r="B147" s="210"/>
      <c r="D147" s="202" t="s">
        <v>348</v>
      </c>
      <c r="E147" s="211" t="s">
        <v>1</v>
      </c>
      <c r="F147" s="212" t="s">
        <v>8813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348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329</v>
      </c>
    </row>
    <row r="148" spans="1:65" s="14" customFormat="1" ht="11.25">
      <c r="B148" s="210"/>
      <c r="D148" s="202" t="s">
        <v>348</v>
      </c>
      <c r="E148" s="211" t="s">
        <v>1</v>
      </c>
      <c r="F148" s="212" t="s">
        <v>8814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348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329</v>
      </c>
    </row>
    <row r="149" spans="1:65" s="14" customFormat="1" ht="11.25">
      <c r="B149" s="210"/>
      <c r="D149" s="202" t="s">
        <v>348</v>
      </c>
      <c r="E149" s="211" t="s">
        <v>1</v>
      </c>
      <c r="F149" s="212" t="s">
        <v>8815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348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329</v>
      </c>
    </row>
    <row r="150" spans="1:65" s="14" customFormat="1" ht="11.25">
      <c r="B150" s="210"/>
      <c r="D150" s="202" t="s">
        <v>348</v>
      </c>
      <c r="E150" s="211" t="s">
        <v>1</v>
      </c>
      <c r="F150" s="212" t="s">
        <v>8816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348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329</v>
      </c>
    </row>
    <row r="151" spans="1:65" s="14" customFormat="1" ht="22.5">
      <c r="B151" s="210"/>
      <c r="D151" s="202" t="s">
        <v>348</v>
      </c>
      <c r="E151" s="211" t="s">
        <v>1</v>
      </c>
      <c r="F151" s="212" t="s">
        <v>8817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348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329</v>
      </c>
    </row>
    <row r="152" spans="1:65" s="14" customFormat="1" ht="11.25">
      <c r="B152" s="210"/>
      <c r="D152" s="202" t="s">
        <v>348</v>
      </c>
      <c r="E152" s="211" t="s">
        <v>1</v>
      </c>
      <c r="F152" s="212" t="s">
        <v>8818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348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329</v>
      </c>
    </row>
    <row r="153" spans="1:65" s="2" customFormat="1" ht="24.2" customHeight="1">
      <c r="A153" s="37"/>
      <c r="B153" s="153"/>
      <c r="C153" s="233" t="s">
        <v>178</v>
      </c>
      <c r="D153" s="233" t="s">
        <v>483</v>
      </c>
      <c r="E153" s="234" t="s">
        <v>8819</v>
      </c>
      <c r="F153" s="235" t="s">
        <v>8820</v>
      </c>
      <c r="G153" s="236" t="s">
        <v>646</v>
      </c>
      <c r="H153" s="237">
        <v>3</v>
      </c>
      <c r="I153" s="238"/>
      <c r="J153" s="239"/>
      <c r="K153" s="237">
        <f>ROUND(P153*H153,3)</f>
        <v>0</v>
      </c>
      <c r="L153" s="239"/>
      <c r="M153" s="240"/>
      <c r="N153" s="241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364</v>
      </c>
      <c r="AT153" s="199" t="s">
        <v>483</v>
      </c>
      <c r="AU153" s="199" t="s">
        <v>178</v>
      </c>
      <c r="AY153" s="19" t="s">
        <v>329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335</v>
      </c>
      <c r="BM153" s="199" t="s">
        <v>381</v>
      </c>
    </row>
    <row r="154" spans="1:65" s="13" customFormat="1" ht="11.25">
      <c r="B154" s="201"/>
      <c r="D154" s="202" t="s">
        <v>348</v>
      </c>
      <c r="E154" s="203" t="s">
        <v>1</v>
      </c>
      <c r="F154" s="204" t="s">
        <v>178</v>
      </c>
      <c r="H154" s="205">
        <v>3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348</v>
      </c>
      <c r="AU154" s="203" t="s">
        <v>178</v>
      </c>
      <c r="AV154" s="13" t="s">
        <v>96</v>
      </c>
      <c r="AW154" s="13" t="s">
        <v>4</v>
      </c>
      <c r="AX154" s="13" t="s">
        <v>90</v>
      </c>
      <c r="AY154" s="203" t="s">
        <v>329</v>
      </c>
    </row>
    <row r="155" spans="1:65" s="14" customFormat="1" ht="11.25">
      <c r="B155" s="210"/>
      <c r="D155" s="202" t="s">
        <v>348</v>
      </c>
      <c r="E155" s="211" t="s">
        <v>1</v>
      </c>
      <c r="F155" s="212" t="s">
        <v>8382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348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329</v>
      </c>
    </row>
    <row r="156" spans="1:65" s="14" customFormat="1" ht="33.75">
      <c r="B156" s="210"/>
      <c r="D156" s="202" t="s">
        <v>348</v>
      </c>
      <c r="E156" s="211" t="s">
        <v>1</v>
      </c>
      <c r="F156" s="212" t="s">
        <v>8821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348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329</v>
      </c>
    </row>
    <row r="157" spans="1:65" s="2" customFormat="1" ht="16.5" customHeight="1">
      <c r="A157" s="37"/>
      <c r="B157" s="153"/>
      <c r="C157" s="233" t="s">
        <v>335</v>
      </c>
      <c r="D157" s="233" t="s">
        <v>483</v>
      </c>
      <c r="E157" s="234" t="s">
        <v>8822</v>
      </c>
      <c r="F157" s="235" t="s">
        <v>8823</v>
      </c>
      <c r="G157" s="236" t="s">
        <v>646</v>
      </c>
      <c r="H157" s="237">
        <v>3</v>
      </c>
      <c r="I157" s="238"/>
      <c r="J157" s="239"/>
      <c r="K157" s="237">
        <f>ROUND(P157*H157,3)</f>
        <v>0</v>
      </c>
      <c r="L157" s="239"/>
      <c r="M157" s="240"/>
      <c r="N157" s="241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364</v>
      </c>
      <c r="AT157" s="199" t="s">
        <v>483</v>
      </c>
      <c r="AU157" s="199" t="s">
        <v>178</v>
      </c>
      <c r="AY157" s="19" t="s">
        <v>329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335</v>
      </c>
      <c r="BM157" s="199" t="s">
        <v>394</v>
      </c>
    </row>
    <row r="158" spans="1:65" s="2" customFormat="1" ht="16.5" customHeight="1">
      <c r="A158" s="37"/>
      <c r="B158" s="153"/>
      <c r="C158" s="233" t="s">
        <v>350</v>
      </c>
      <c r="D158" s="233" t="s">
        <v>483</v>
      </c>
      <c r="E158" s="234" t="s">
        <v>8824</v>
      </c>
      <c r="F158" s="235" t="s">
        <v>8825</v>
      </c>
      <c r="G158" s="236" t="s">
        <v>646</v>
      </c>
      <c r="H158" s="237">
        <v>3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364</v>
      </c>
      <c r="AT158" s="199" t="s">
        <v>483</v>
      </c>
      <c r="AU158" s="199" t="s">
        <v>178</v>
      </c>
      <c r="AY158" s="19" t="s">
        <v>329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335</v>
      </c>
      <c r="BM158" s="199" t="s">
        <v>454</v>
      </c>
    </row>
    <row r="159" spans="1:65" s="2" customFormat="1" ht="16.5" customHeight="1">
      <c r="A159" s="37"/>
      <c r="B159" s="153"/>
      <c r="C159" s="233" t="s">
        <v>355</v>
      </c>
      <c r="D159" s="233" t="s">
        <v>483</v>
      </c>
      <c r="E159" s="234" t="s">
        <v>8826</v>
      </c>
      <c r="F159" s="235" t="s">
        <v>8827</v>
      </c>
      <c r="G159" s="236" t="s">
        <v>646</v>
      </c>
      <c r="H159" s="237">
        <v>3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364</v>
      </c>
      <c r="AT159" s="199" t="s">
        <v>483</v>
      </c>
      <c r="AU159" s="199" t="s">
        <v>178</v>
      </c>
      <c r="AY159" s="19" t="s">
        <v>329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335</v>
      </c>
      <c r="BM159" s="199" t="s">
        <v>464</v>
      </c>
    </row>
    <row r="160" spans="1:65" s="2" customFormat="1" ht="16.5" customHeight="1">
      <c r="A160" s="37"/>
      <c r="B160" s="153"/>
      <c r="C160" s="233" t="s">
        <v>359</v>
      </c>
      <c r="D160" s="233" t="s">
        <v>483</v>
      </c>
      <c r="E160" s="234" t="s">
        <v>8828</v>
      </c>
      <c r="F160" s="235" t="s">
        <v>8829</v>
      </c>
      <c r="G160" s="236" t="s">
        <v>646</v>
      </c>
      <c r="H160" s="237">
        <v>3</v>
      </c>
      <c r="I160" s="238"/>
      <c r="J160" s="239"/>
      <c r="K160" s="237">
        <f>ROUND(P160*H160,3)</f>
        <v>0</v>
      </c>
      <c r="L160" s="239"/>
      <c r="M160" s="240"/>
      <c r="N160" s="241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364</v>
      </c>
      <c r="AT160" s="199" t="s">
        <v>483</v>
      </c>
      <c r="AU160" s="199" t="s">
        <v>178</v>
      </c>
      <c r="AY160" s="19" t="s">
        <v>329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335</v>
      </c>
      <c r="BM160" s="199" t="s">
        <v>474</v>
      </c>
    </row>
    <row r="161" spans="1:65" s="12" customFormat="1" ht="20.85" customHeight="1">
      <c r="B161" s="173"/>
      <c r="D161" s="174" t="s">
        <v>82</v>
      </c>
      <c r="E161" s="185" t="s">
        <v>8459</v>
      </c>
      <c r="F161" s="185" t="s">
        <v>8459</v>
      </c>
      <c r="I161" s="176"/>
      <c r="J161" s="176"/>
      <c r="K161" s="186">
        <f>BK161</f>
        <v>0</v>
      </c>
      <c r="M161" s="173"/>
      <c r="N161" s="178"/>
      <c r="O161" s="179"/>
      <c r="P161" s="179"/>
      <c r="Q161" s="180">
        <f>Q162</f>
        <v>0</v>
      </c>
      <c r="R161" s="180">
        <f>R162</f>
        <v>0</v>
      </c>
      <c r="S161" s="179"/>
      <c r="T161" s="181">
        <f>T162</f>
        <v>0</v>
      </c>
      <c r="U161" s="179"/>
      <c r="V161" s="181">
        <f>V162</f>
        <v>0</v>
      </c>
      <c r="W161" s="179"/>
      <c r="X161" s="182">
        <f>X162</f>
        <v>0</v>
      </c>
      <c r="AR161" s="174" t="s">
        <v>90</v>
      </c>
      <c r="AT161" s="183" t="s">
        <v>82</v>
      </c>
      <c r="AU161" s="183" t="s">
        <v>96</v>
      </c>
      <c r="AY161" s="174" t="s">
        <v>329</v>
      </c>
      <c r="BK161" s="184">
        <f>BK162</f>
        <v>0</v>
      </c>
    </row>
    <row r="162" spans="1:65" s="2" customFormat="1" ht="16.5" customHeight="1">
      <c r="A162" s="37"/>
      <c r="B162" s="153"/>
      <c r="C162" s="233" t="s">
        <v>364</v>
      </c>
      <c r="D162" s="233" t="s">
        <v>483</v>
      </c>
      <c r="E162" s="234" t="s">
        <v>8830</v>
      </c>
      <c r="F162" s="235" t="s">
        <v>8831</v>
      </c>
      <c r="G162" s="236" t="s">
        <v>342</v>
      </c>
      <c r="H162" s="237">
        <v>12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364</v>
      </c>
      <c r="AT162" s="199" t="s">
        <v>483</v>
      </c>
      <c r="AU162" s="199" t="s">
        <v>178</v>
      </c>
      <c r="AY162" s="19" t="s">
        <v>329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335</v>
      </c>
      <c r="BM162" s="199" t="s">
        <v>8</v>
      </c>
    </row>
    <row r="163" spans="1:65" s="12" customFormat="1" ht="20.85" customHeight="1">
      <c r="B163" s="173"/>
      <c r="D163" s="174" t="s">
        <v>82</v>
      </c>
      <c r="E163" s="185" t="s">
        <v>8501</v>
      </c>
      <c r="F163" s="185" t="s">
        <v>8501</v>
      </c>
      <c r="I163" s="176"/>
      <c r="J163" s="176"/>
      <c r="K163" s="186">
        <f>BK163</f>
        <v>0</v>
      </c>
      <c r="M163" s="173"/>
      <c r="N163" s="178"/>
      <c r="O163" s="179"/>
      <c r="P163" s="179"/>
      <c r="Q163" s="180">
        <f>SUM(Q164:Q170)</f>
        <v>0</v>
      </c>
      <c r="R163" s="180">
        <f>SUM(R164:R170)</f>
        <v>0</v>
      </c>
      <c r="S163" s="179"/>
      <c r="T163" s="181">
        <f>SUM(T164:T170)</f>
        <v>0</v>
      </c>
      <c r="U163" s="179"/>
      <c r="V163" s="181">
        <f>SUM(V164:V170)</f>
        <v>0</v>
      </c>
      <c r="W163" s="179"/>
      <c r="X163" s="182">
        <f>SUM(X164:X170)</f>
        <v>0</v>
      </c>
      <c r="AR163" s="174" t="s">
        <v>90</v>
      </c>
      <c r="AT163" s="183" t="s">
        <v>82</v>
      </c>
      <c r="AU163" s="183" t="s">
        <v>96</v>
      </c>
      <c r="AY163" s="174" t="s">
        <v>329</v>
      </c>
      <c r="BK163" s="184">
        <f>SUM(BK164:BK170)</f>
        <v>0</v>
      </c>
    </row>
    <row r="164" spans="1:65" s="2" customFormat="1" ht="16.5" customHeight="1">
      <c r="A164" s="37"/>
      <c r="B164" s="153"/>
      <c r="C164" s="233" t="s">
        <v>369</v>
      </c>
      <c r="D164" s="233" t="s">
        <v>483</v>
      </c>
      <c r="E164" s="234" t="s">
        <v>8832</v>
      </c>
      <c r="F164" s="235" t="s">
        <v>8833</v>
      </c>
      <c r="G164" s="236" t="s">
        <v>646</v>
      </c>
      <c r="H164" s="237">
        <v>8</v>
      </c>
      <c r="I164" s="238"/>
      <c r="J164" s="239"/>
      <c r="K164" s="237">
        <f t="shared" ref="K164:K170" si="6">ROUND(P164*H164,3)</f>
        <v>0</v>
      </c>
      <c r="L164" s="239"/>
      <c r="M164" s="240"/>
      <c r="N164" s="241" t="s">
        <v>1</v>
      </c>
      <c r="O164" s="195" t="s">
        <v>47</v>
      </c>
      <c r="P164" s="196">
        <f t="shared" ref="P164:P170" si="7">I164+J164</f>
        <v>0</v>
      </c>
      <c r="Q164" s="196">
        <f t="shared" ref="Q164:Q170" si="8">ROUND(I164*H164,3)</f>
        <v>0</v>
      </c>
      <c r="R164" s="196">
        <f t="shared" ref="R164:R170" si="9">ROUND(J164*H164,3)</f>
        <v>0</v>
      </c>
      <c r="S164" s="66"/>
      <c r="T164" s="197">
        <f t="shared" ref="T164:T170" si="10">S164*H164</f>
        <v>0</v>
      </c>
      <c r="U164" s="197">
        <v>0</v>
      </c>
      <c r="V164" s="197">
        <f t="shared" ref="V164:V170" si="11">U164*H164</f>
        <v>0</v>
      </c>
      <c r="W164" s="197">
        <v>0</v>
      </c>
      <c r="X164" s="198">
        <f t="shared" ref="X164:X170" si="12"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364</v>
      </c>
      <c r="AT164" s="199" t="s">
        <v>483</v>
      </c>
      <c r="AU164" s="199" t="s">
        <v>178</v>
      </c>
      <c r="AY164" s="19" t="s">
        <v>329</v>
      </c>
      <c r="BE164" s="115">
        <f t="shared" ref="BE164:BE170" si="13">IF(O164="základná",K164,0)</f>
        <v>0</v>
      </c>
      <c r="BF164" s="115">
        <f t="shared" ref="BF164:BF170" si="14">IF(O164="znížená",K164,0)</f>
        <v>0</v>
      </c>
      <c r="BG164" s="115">
        <f t="shared" ref="BG164:BG170" si="15">IF(O164="zákl. prenesená",K164,0)</f>
        <v>0</v>
      </c>
      <c r="BH164" s="115">
        <f t="shared" ref="BH164:BH170" si="16">IF(O164="zníž. prenesená",K164,0)</f>
        <v>0</v>
      </c>
      <c r="BI164" s="115">
        <f t="shared" ref="BI164:BI170" si="17">IF(O164="nulová",K164,0)</f>
        <v>0</v>
      </c>
      <c r="BJ164" s="19" t="s">
        <v>96</v>
      </c>
      <c r="BK164" s="200">
        <f t="shared" ref="BK164:BK170" si="18">ROUND(P164*H164,3)</f>
        <v>0</v>
      </c>
      <c r="BL164" s="19" t="s">
        <v>335</v>
      </c>
      <c r="BM164" s="199" t="s">
        <v>494</v>
      </c>
    </row>
    <row r="165" spans="1:65" s="2" customFormat="1" ht="16.5" customHeight="1">
      <c r="A165" s="37"/>
      <c r="B165" s="153"/>
      <c r="C165" s="233" t="s">
        <v>381</v>
      </c>
      <c r="D165" s="233" t="s">
        <v>483</v>
      </c>
      <c r="E165" s="234" t="s">
        <v>8834</v>
      </c>
      <c r="F165" s="235" t="s">
        <v>8835</v>
      </c>
      <c r="G165" s="236" t="s">
        <v>646</v>
      </c>
      <c r="H165" s="237">
        <v>10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0</v>
      </c>
      <c r="V165" s="197">
        <f t="shared" si="11"/>
        <v>0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364</v>
      </c>
      <c r="AT165" s="199" t="s">
        <v>483</v>
      </c>
      <c r="AU165" s="199" t="s">
        <v>178</v>
      </c>
      <c r="AY165" s="19" t="s">
        <v>329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335</v>
      </c>
      <c r="BM165" s="199" t="s">
        <v>522</v>
      </c>
    </row>
    <row r="166" spans="1:65" s="2" customFormat="1" ht="16.5" customHeight="1">
      <c r="A166" s="37"/>
      <c r="B166" s="153"/>
      <c r="C166" s="233" t="s">
        <v>386</v>
      </c>
      <c r="D166" s="233" t="s">
        <v>483</v>
      </c>
      <c r="E166" s="234" t="s">
        <v>8836</v>
      </c>
      <c r="F166" s="235" t="s">
        <v>8837</v>
      </c>
      <c r="G166" s="236" t="s">
        <v>342</v>
      </c>
      <c r="H166" s="237">
        <v>200</v>
      </c>
      <c r="I166" s="238"/>
      <c r="J166" s="239"/>
      <c r="K166" s="237">
        <f t="shared" si="6"/>
        <v>0</v>
      </c>
      <c r="L166" s="239"/>
      <c r="M166" s="240"/>
      <c r="N166" s="241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364</v>
      </c>
      <c r="AT166" s="199" t="s">
        <v>483</v>
      </c>
      <c r="AU166" s="199" t="s">
        <v>178</v>
      </c>
      <c r="AY166" s="19" t="s">
        <v>329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335</v>
      </c>
      <c r="BM166" s="199" t="s">
        <v>540</v>
      </c>
    </row>
    <row r="167" spans="1:65" s="2" customFormat="1" ht="16.5" customHeight="1">
      <c r="A167" s="37"/>
      <c r="B167" s="153"/>
      <c r="C167" s="233" t="s">
        <v>394</v>
      </c>
      <c r="D167" s="233" t="s">
        <v>483</v>
      </c>
      <c r="E167" s="234" t="s">
        <v>8838</v>
      </c>
      <c r="F167" s="235" t="s">
        <v>8839</v>
      </c>
      <c r="G167" s="236" t="s">
        <v>646</v>
      </c>
      <c r="H167" s="237">
        <v>9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0</v>
      </c>
      <c r="V167" s="197">
        <f t="shared" si="11"/>
        <v>0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364</v>
      </c>
      <c r="AT167" s="199" t="s">
        <v>483</v>
      </c>
      <c r="AU167" s="199" t="s">
        <v>178</v>
      </c>
      <c r="AY167" s="19" t="s">
        <v>329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335</v>
      </c>
      <c r="BM167" s="199" t="s">
        <v>564</v>
      </c>
    </row>
    <row r="168" spans="1:65" s="2" customFormat="1" ht="16.5" customHeight="1">
      <c r="A168" s="37"/>
      <c r="B168" s="153"/>
      <c r="C168" s="233" t="s">
        <v>399</v>
      </c>
      <c r="D168" s="233" t="s">
        <v>483</v>
      </c>
      <c r="E168" s="234" t="s">
        <v>8840</v>
      </c>
      <c r="F168" s="235" t="s">
        <v>8567</v>
      </c>
      <c r="G168" s="236" t="s">
        <v>646</v>
      </c>
      <c r="H168" s="237">
        <v>1</v>
      </c>
      <c r="I168" s="238"/>
      <c r="J168" s="239"/>
      <c r="K168" s="237">
        <f t="shared" si="6"/>
        <v>0</v>
      </c>
      <c r="L168" s="239"/>
      <c r="M168" s="240"/>
      <c r="N168" s="241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364</v>
      </c>
      <c r="AT168" s="199" t="s">
        <v>483</v>
      </c>
      <c r="AU168" s="199" t="s">
        <v>178</v>
      </c>
      <c r="AY168" s="19" t="s">
        <v>329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335</v>
      </c>
      <c r="BM168" s="199" t="s">
        <v>583</v>
      </c>
    </row>
    <row r="169" spans="1:65" s="2" customFormat="1" ht="16.5" customHeight="1">
      <c r="A169" s="37"/>
      <c r="B169" s="153"/>
      <c r="C169" s="233" t="s">
        <v>454</v>
      </c>
      <c r="D169" s="233" t="s">
        <v>483</v>
      </c>
      <c r="E169" s="234" t="s">
        <v>8841</v>
      </c>
      <c r="F169" s="235" t="s">
        <v>8569</v>
      </c>
      <c r="G169" s="236" t="s">
        <v>646</v>
      </c>
      <c r="H169" s="237">
        <v>1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364</v>
      </c>
      <c r="AT169" s="199" t="s">
        <v>483</v>
      </c>
      <c r="AU169" s="199" t="s">
        <v>178</v>
      </c>
      <c r="AY169" s="19" t="s">
        <v>329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335</v>
      </c>
      <c r="BM169" s="199" t="s">
        <v>595</v>
      </c>
    </row>
    <row r="170" spans="1:65" s="2" customFormat="1" ht="24.2" customHeight="1">
      <c r="A170" s="37"/>
      <c r="B170" s="153"/>
      <c r="C170" s="233" t="s">
        <v>459</v>
      </c>
      <c r="D170" s="233" t="s">
        <v>483</v>
      </c>
      <c r="E170" s="234" t="s">
        <v>8842</v>
      </c>
      <c r="F170" s="235" t="s">
        <v>8571</v>
      </c>
      <c r="G170" s="236" t="s">
        <v>8572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0</v>
      </c>
      <c r="V170" s="197">
        <f t="shared" si="11"/>
        <v>0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364</v>
      </c>
      <c r="AT170" s="199" t="s">
        <v>483</v>
      </c>
      <c r="AU170" s="199" t="s">
        <v>178</v>
      </c>
      <c r="AY170" s="19" t="s">
        <v>329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335</v>
      </c>
      <c r="BM170" s="199" t="s">
        <v>618</v>
      </c>
    </row>
    <row r="171" spans="1:65" s="12" customFormat="1" ht="20.85" customHeight="1">
      <c r="B171" s="173"/>
      <c r="D171" s="174" t="s">
        <v>82</v>
      </c>
      <c r="E171" s="185" t="s">
        <v>8573</v>
      </c>
      <c r="F171" s="185" t="s">
        <v>8573</v>
      </c>
      <c r="I171" s="176"/>
      <c r="J171" s="176"/>
      <c r="K171" s="186">
        <f>BK171</f>
        <v>0</v>
      </c>
      <c r="M171" s="173"/>
      <c r="N171" s="178"/>
      <c r="O171" s="179"/>
      <c r="P171" s="179"/>
      <c r="Q171" s="180">
        <f>Q172</f>
        <v>0</v>
      </c>
      <c r="R171" s="180">
        <f>R172</f>
        <v>0</v>
      </c>
      <c r="S171" s="179"/>
      <c r="T171" s="181">
        <f>T172</f>
        <v>0</v>
      </c>
      <c r="U171" s="179"/>
      <c r="V171" s="181">
        <f>V172</f>
        <v>0</v>
      </c>
      <c r="W171" s="179"/>
      <c r="X171" s="182">
        <f>X172</f>
        <v>0</v>
      </c>
      <c r="AR171" s="174" t="s">
        <v>90</v>
      </c>
      <c r="AT171" s="183" t="s">
        <v>82</v>
      </c>
      <c r="AU171" s="183" t="s">
        <v>96</v>
      </c>
      <c r="AY171" s="174" t="s">
        <v>329</v>
      </c>
      <c r="BK171" s="184">
        <f>BK172</f>
        <v>0</v>
      </c>
    </row>
    <row r="172" spans="1:65" s="2" customFormat="1" ht="16.5" customHeight="1">
      <c r="A172" s="37"/>
      <c r="B172" s="153"/>
      <c r="C172" s="233" t="s">
        <v>464</v>
      </c>
      <c r="D172" s="233" t="s">
        <v>483</v>
      </c>
      <c r="E172" s="234" t="s">
        <v>8843</v>
      </c>
      <c r="F172" s="235" t="s">
        <v>8575</v>
      </c>
      <c r="G172" s="236" t="s">
        <v>8576</v>
      </c>
      <c r="H172" s="237">
        <v>1</v>
      </c>
      <c r="I172" s="238"/>
      <c r="J172" s="239"/>
      <c r="K172" s="237">
        <f>ROUND(P172*H172,3)</f>
        <v>0</v>
      </c>
      <c r="L172" s="239"/>
      <c r="M172" s="240"/>
      <c r="N172" s="262" t="s">
        <v>1</v>
      </c>
      <c r="O172" s="243" t="s">
        <v>47</v>
      </c>
      <c r="P172" s="244">
        <f>I172+J172</f>
        <v>0</v>
      </c>
      <c r="Q172" s="244">
        <f>ROUND(I172*H172,3)</f>
        <v>0</v>
      </c>
      <c r="R172" s="244">
        <f>ROUND(J172*H172,3)</f>
        <v>0</v>
      </c>
      <c r="S172" s="245"/>
      <c r="T172" s="246">
        <f>S172*H172</f>
        <v>0</v>
      </c>
      <c r="U172" s="246">
        <v>0</v>
      </c>
      <c r="V172" s="246">
        <f>U172*H172</f>
        <v>0</v>
      </c>
      <c r="W172" s="246">
        <v>0</v>
      </c>
      <c r="X172" s="247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364</v>
      </c>
      <c r="AT172" s="199" t="s">
        <v>483</v>
      </c>
      <c r="AU172" s="199" t="s">
        <v>178</v>
      </c>
      <c r="AY172" s="19" t="s">
        <v>329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335</v>
      </c>
      <c r="BM172" s="199" t="s">
        <v>633</v>
      </c>
    </row>
    <row r="173" spans="1:65" s="2" customFormat="1" ht="6.95" customHeight="1">
      <c r="A173" s="37"/>
      <c r="B173" s="55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38"/>
      <c r="N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</row>
  </sheetData>
  <autoFilter ref="C135:L172" xr:uid="{00000000-0009-0000-0000-000028000000}"/>
  <mergeCells count="17">
    <mergeCell ref="E128:H128"/>
    <mergeCell ref="M2:Z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2:BM16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242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8363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8844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ROUND((SUM(BE105:BE112) + SUM(BE134:BE162)),  2)</f>
        <v>0</v>
      </c>
      <c r="G39" s="130"/>
      <c r="H39" s="130"/>
      <c r="I39" s="131">
        <v>0.2</v>
      </c>
      <c r="J39" s="130"/>
      <c r="K39" s="129">
        <f>ROUND(((SUM(BE105:BE112) + SUM(BE134:BE162))*I39),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ROUND((SUM(BF105:BF112) + SUM(BF134:BF162)),  2)</f>
        <v>0</v>
      </c>
      <c r="G40" s="130"/>
      <c r="H40" s="130"/>
      <c r="I40" s="131">
        <v>0.2</v>
      </c>
      <c r="J40" s="130"/>
      <c r="K40" s="129">
        <f>ROUND(((SUM(BF105:BF112) + SUM(BF134:BF162))*I40),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ROUND((SUM(BG105:BG112) + SUM(BG134:BG162)),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ROUND((SUM(BH105:BH112) + SUM(BH134:BH162)),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ROUND((SUM(BI105:BI112) + SUM(BI134:BI162)),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8363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08.05 - Technologické vybavenie stavby - meranie a regulácia bazénovej technlógie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>Q134</f>
        <v>0</v>
      </c>
      <c r="J98" s="79">
        <f>R134</f>
        <v>0</v>
      </c>
      <c r="K98" s="79">
        <f>K134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8845</v>
      </c>
      <c r="E99" s="145"/>
      <c r="F99" s="145"/>
      <c r="G99" s="145"/>
      <c r="H99" s="145"/>
      <c r="I99" s="146">
        <f>Q135</f>
        <v>0</v>
      </c>
      <c r="J99" s="146">
        <f>R135</f>
        <v>0</v>
      </c>
      <c r="K99" s="146">
        <f>K135</f>
        <v>0</v>
      </c>
      <c r="M99" s="143"/>
    </row>
    <row r="100" spans="1:65" s="9" customFormat="1" ht="24.95" customHeight="1">
      <c r="B100" s="143"/>
      <c r="D100" s="144" t="s">
        <v>8846</v>
      </c>
      <c r="E100" s="145"/>
      <c r="F100" s="145"/>
      <c r="G100" s="145"/>
      <c r="H100" s="145"/>
      <c r="I100" s="146">
        <f>Q139</f>
        <v>0</v>
      </c>
      <c r="J100" s="146">
        <f>R139</f>
        <v>0</v>
      </c>
      <c r="K100" s="146">
        <f>K139</f>
        <v>0</v>
      </c>
      <c r="M100" s="143"/>
    </row>
    <row r="101" spans="1:65" s="9" customFormat="1" ht="24.95" customHeight="1">
      <c r="B101" s="143"/>
      <c r="D101" s="144" t="s">
        <v>8847</v>
      </c>
      <c r="E101" s="145"/>
      <c r="F101" s="145"/>
      <c r="G101" s="145"/>
      <c r="H101" s="145"/>
      <c r="I101" s="146">
        <f>Q144</f>
        <v>0</v>
      </c>
      <c r="J101" s="146">
        <f>R144</f>
        <v>0</v>
      </c>
      <c r="K101" s="146">
        <f>K144</f>
        <v>0</v>
      </c>
      <c r="M101" s="143"/>
    </row>
    <row r="102" spans="1:65" s="9" customFormat="1" ht="24.95" customHeight="1">
      <c r="B102" s="143"/>
      <c r="D102" s="144" t="s">
        <v>8848</v>
      </c>
      <c r="E102" s="145"/>
      <c r="F102" s="145"/>
      <c r="G102" s="145"/>
      <c r="H102" s="145"/>
      <c r="I102" s="146">
        <f>Q158</f>
        <v>0</v>
      </c>
      <c r="J102" s="146">
        <f>R158</f>
        <v>0</v>
      </c>
      <c r="K102" s="146">
        <f>K158</f>
        <v>0</v>
      </c>
      <c r="M102" s="143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302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323" t="s">
        <v>303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304</v>
      </c>
      <c r="AZ106" s="157"/>
      <c r="BA106" s="157"/>
      <c r="BB106" s="157"/>
      <c r="BC106" s="157"/>
      <c r="BD106" s="157"/>
      <c r="BE106" s="160">
        <f t="shared" ref="BE106:BE111" si="0">IF(O106="základná",K106,0)</f>
        <v>0</v>
      </c>
      <c r="BF106" s="160">
        <f t="shared" ref="BF106:BF111" si="1">IF(O106="znížená",K106,0)</f>
        <v>0</v>
      </c>
      <c r="BG106" s="160">
        <f t="shared" ref="BG106:BG111" si="2">IF(O106="zákl. prenesená",K106,0)</f>
        <v>0</v>
      </c>
      <c r="BH106" s="160">
        <f t="shared" ref="BH106:BH111" si="3">IF(O106="zníž. prenesená",K106,0)</f>
        <v>0</v>
      </c>
      <c r="BI106" s="160">
        <f t="shared" ref="BI106:BI111" si="4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305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306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304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307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si="0"/>
        <v>0</v>
      </c>
      <c r="BF109" s="160">
        <f t="shared" si="1"/>
        <v>0</v>
      </c>
      <c r="BG109" s="160">
        <f t="shared" si="2"/>
        <v>0</v>
      </c>
      <c r="BH109" s="160">
        <f t="shared" si="3"/>
        <v>0</v>
      </c>
      <c r="BI109" s="160">
        <f t="shared" si="4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308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309</v>
      </c>
      <c r="E111" s="154"/>
      <c r="F111" s="154"/>
      <c r="G111" s="154"/>
      <c r="H111" s="154"/>
      <c r="I111" s="154"/>
      <c r="J111" s="154"/>
      <c r="K111" s="112">
        <f>ROUND(K32*T111,2)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310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1.25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266</v>
      </c>
      <c r="D113" s="119"/>
      <c r="E113" s="119"/>
      <c r="F113" s="119"/>
      <c r="G113" s="119"/>
      <c r="H113" s="119"/>
      <c r="I113" s="119"/>
      <c r="J113" s="119"/>
      <c r="K113" s="120">
        <f>ROUND(K98+K105,2)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311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24" t="str">
        <f>E7</f>
        <v>Krytá plaváreň Lučenec</v>
      </c>
      <c r="F122" s="325"/>
      <c r="G122" s="325"/>
      <c r="H122" s="325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272</v>
      </c>
      <c r="M123" s="22"/>
    </row>
    <row r="124" spans="1:31" s="2" customFormat="1" ht="16.5" customHeight="1">
      <c r="A124" s="37"/>
      <c r="B124" s="38"/>
      <c r="C124" s="37"/>
      <c r="D124" s="37"/>
      <c r="E124" s="324" t="s">
        <v>8363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274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30" customHeight="1">
      <c r="A126" s="37"/>
      <c r="B126" s="38"/>
      <c r="C126" s="37"/>
      <c r="D126" s="37"/>
      <c r="E126" s="305" t="str">
        <f>E11</f>
        <v>08.05 - Technologické vybavenie stavby - meranie a regulácia bazénovej technlógie</v>
      </c>
      <c r="F126" s="326"/>
      <c r="G126" s="326"/>
      <c r="H126" s="326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19</v>
      </c>
      <c r="D128" s="37"/>
      <c r="E128" s="37"/>
      <c r="F128" s="27" t="str">
        <f>F14</f>
        <v>ul. Športová, Lučenec</v>
      </c>
      <c r="G128" s="37"/>
      <c r="H128" s="37"/>
      <c r="I128" s="29" t="s">
        <v>21</v>
      </c>
      <c r="J128" s="63" t="str">
        <f>IF(J14="","",J14)</f>
        <v>21. 4. 2022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23</v>
      </c>
      <c r="D130" s="37"/>
      <c r="E130" s="37"/>
      <c r="F130" s="27" t="str">
        <f>E17</f>
        <v>Mesto Lučenec</v>
      </c>
      <c r="G130" s="37"/>
      <c r="H130" s="37"/>
      <c r="I130" s="29" t="s">
        <v>29</v>
      </c>
      <c r="J130" s="32" t="str">
        <f>E23</f>
        <v>Aproving, s.r.o.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27</v>
      </c>
      <c r="D131" s="37"/>
      <c r="E131" s="37"/>
      <c r="F131" s="27" t="str">
        <f>IF(E20="","",E20)</f>
        <v>Vyplň údaj</v>
      </c>
      <c r="G131" s="37"/>
      <c r="H131" s="37"/>
      <c r="I131" s="29" t="s">
        <v>34</v>
      </c>
      <c r="J131" s="32" t="str">
        <f>E26</f>
        <v xml:space="preserve"> 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0.3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11" customFormat="1" ht="29.25" customHeight="1">
      <c r="A133" s="161"/>
      <c r="B133" s="162"/>
      <c r="C133" s="163" t="s">
        <v>312</v>
      </c>
      <c r="D133" s="164" t="s">
        <v>66</v>
      </c>
      <c r="E133" s="164" t="s">
        <v>62</v>
      </c>
      <c r="F133" s="164" t="s">
        <v>63</v>
      </c>
      <c r="G133" s="164" t="s">
        <v>313</v>
      </c>
      <c r="H133" s="164" t="s">
        <v>314</v>
      </c>
      <c r="I133" s="164" t="s">
        <v>315</v>
      </c>
      <c r="J133" s="164" t="s">
        <v>316</v>
      </c>
      <c r="K133" s="165" t="s">
        <v>281</v>
      </c>
      <c r="L133" s="166" t="s">
        <v>317</v>
      </c>
      <c r="M133" s="167"/>
      <c r="N133" s="70" t="s">
        <v>1</v>
      </c>
      <c r="O133" s="71" t="s">
        <v>45</v>
      </c>
      <c r="P133" s="71" t="s">
        <v>318</v>
      </c>
      <c r="Q133" s="71" t="s">
        <v>319</v>
      </c>
      <c r="R133" s="71" t="s">
        <v>320</v>
      </c>
      <c r="S133" s="71" t="s">
        <v>321</v>
      </c>
      <c r="T133" s="71" t="s">
        <v>322</v>
      </c>
      <c r="U133" s="71" t="s">
        <v>323</v>
      </c>
      <c r="V133" s="71" t="s">
        <v>324</v>
      </c>
      <c r="W133" s="71" t="s">
        <v>325</v>
      </c>
      <c r="X133" s="72" t="s">
        <v>326</v>
      </c>
      <c r="Y133" s="161"/>
      <c r="Z133" s="161"/>
      <c r="AA133" s="161"/>
      <c r="AB133" s="161"/>
      <c r="AC133" s="161"/>
      <c r="AD133" s="161"/>
      <c r="AE133" s="161"/>
    </row>
    <row r="134" spans="1:65" s="2" customFormat="1" ht="22.9" customHeight="1">
      <c r="A134" s="37"/>
      <c r="B134" s="38"/>
      <c r="C134" s="77" t="s">
        <v>276</v>
      </c>
      <c r="D134" s="37"/>
      <c r="E134" s="37"/>
      <c r="F134" s="37"/>
      <c r="G134" s="37"/>
      <c r="H134" s="37"/>
      <c r="I134" s="37"/>
      <c r="J134" s="37"/>
      <c r="K134" s="168">
        <f>BK134</f>
        <v>0</v>
      </c>
      <c r="L134" s="37"/>
      <c r="M134" s="38"/>
      <c r="N134" s="73"/>
      <c r="O134" s="64"/>
      <c r="P134" s="74"/>
      <c r="Q134" s="169">
        <f>Q135+Q139+Q144+Q158</f>
        <v>0</v>
      </c>
      <c r="R134" s="169">
        <f>R135+R139+R144+R158</f>
        <v>0</v>
      </c>
      <c r="S134" s="74"/>
      <c r="T134" s="170">
        <f>T135+T139+T144+T158</f>
        <v>0</v>
      </c>
      <c r="U134" s="74"/>
      <c r="V134" s="170">
        <f>V135+V139+V144+V158</f>
        <v>0</v>
      </c>
      <c r="W134" s="74"/>
      <c r="X134" s="171">
        <f>X135+X139+X144+X158</f>
        <v>0</v>
      </c>
      <c r="Y134" s="37"/>
      <c r="Z134" s="37"/>
      <c r="AA134" s="37"/>
      <c r="AB134" s="37"/>
      <c r="AC134" s="37"/>
      <c r="AD134" s="37"/>
      <c r="AE134" s="37"/>
      <c r="AT134" s="19" t="s">
        <v>82</v>
      </c>
      <c r="AU134" s="19" t="s">
        <v>283</v>
      </c>
      <c r="BK134" s="172">
        <f>BK135+BK139+BK144+BK158</f>
        <v>0</v>
      </c>
    </row>
    <row r="135" spans="1:65" s="12" customFormat="1" ht="25.9" customHeight="1">
      <c r="B135" s="173"/>
      <c r="D135" s="174" t="s">
        <v>82</v>
      </c>
      <c r="E135" s="175" t="s">
        <v>5912</v>
      </c>
      <c r="F135" s="175" t="s">
        <v>8849</v>
      </c>
      <c r="I135" s="176"/>
      <c r="J135" s="176"/>
      <c r="K135" s="177">
        <f>BK135</f>
        <v>0</v>
      </c>
      <c r="M135" s="173"/>
      <c r="N135" s="178"/>
      <c r="O135" s="179"/>
      <c r="P135" s="179"/>
      <c r="Q135" s="180">
        <f>SUM(Q136:Q138)</f>
        <v>0</v>
      </c>
      <c r="R135" s="180">
        <f>SUM(R136:R138)</f>
        <v>0</v>
      </c>
      <c r="S135" s="179"/>
      <c r="T135" s="181">
        <f>SUM(T136:T138)</f>
        <v>0</v>
      </c>
      <c r="U135" s="179"/>
      <c r="V135" s="181">
        <f>SUM(V136:V138)</f>
        <v>0</v>
      </c>
      <c r="W135" s="179"/>
      <c r="X135" s="182">
        <f>SUM(X136:X138)</f>
        <v>0</v>
      </c>
      <c r="AR135" s="174" t="s">
        <v>90</v>
      </c>
      <c r="AT135" s="183" t="s">
        <v>82</v>
      </c>
      <c r="AU135" s="183" t="s">
        <v>83</v>
      </c>
      <c r="AY135" s="174" t="s">
        <v>329</v>
      </c>
      <c r="BK135" s="184">
        <f>SUM(BK136:BK138)</f>
        <v>0</v>
      </c>
    </row>
    <row r="136" spans="1:65" s="2" customFormat="1" ht="24.2" customHeight="1">
      <c r="A136" s="37"/>
      <c r="B136" s="153"/>
      <c r="C136" s="187" t="s">
        <v>90</v>
      </c>
      <c r="D136" s="187" t="s">
        <v>331</v>
      </c>
      <c r="E136" s="188" t="s">
        <v>3870</v>
      </c>
      <c r="F136" s="189" t="s">
        <v>8850</v>
      </c>
      <c r="G136" s="190" t="s">
        <v>646</v>
      </c>
      <c r="H136" s="191">
        <v>1</v>
      </c>
      <c r="I136" s="192"/>
      <c r="J136" s="192"/>
      <c r="K136" s="191">
        <f>ROUND(P136*H136,3)</f>
        <v>0</v>
      </c>
      <c r="L136" s="193"/>
      <c r="M136" s="38"/>
      <c r="N136" s="194" t="s">
        <v>1</v>
      </c>
      <c r="O136" s="195" t="s">
        <v>47</v>
      </c>
      <c r="P136" s="196">
        <f>I136+J136</f>
        <v>0</v>
      </c>
      <c r="Q136" s="196">
        <f>ROUND(I136*H136,3)</f>
        <v>0</v>
      </c>
      <c r="R136" s="196">
        <f>ROUND(J136*H136,3)</f>
        <v>0</v>
      </c>
      <c r="S136" s="66"/>
      <c r="T136" s="197">
        <f>S136*H136</f>
        <v>0</v>
      </c>
      <c r="U136" s="197">
        <v>0</v>
      </c>
      <c r="V136" s="197">
        <f>U136*H136</f>
        <v>0</v>
      </c>
      <c r="W136" s="197">
        <v>0</v>
      </c>
      <c r="X136" s="198">
        <f>W136*H136</f>
        <v>0</v>
      </c>
      <c r="Y136" s="37"/>
      <c r="Z136" s="37"/>
      <c r="AA136" s="37"/>
      <c r="AB136" s="37"/>
      <c r="AC136" s="37"/>
      <c r="AD136" s="37"/>
      <c r="AE136" s="37"/>
      <c r="AR136" s="199" t="s">
        <v>335</v>
      </c>
      <c r="AT136" s="199" t="s">
        <v>331</v>
      </c>
      <c r="AU136" s="199" t="s">
        <v>90</v>
      </c>
      <c r="AY136" s="19" t="s">
        <v>329</v>
      </c>
      <c r="BE136" s="115">
        <f>IF(O136="základná",K136,0)</f>
        <v>0</v>
      </c>
      <c r="BF136" s="115">
        <f>IF(O136="znížená",K136,0)</f>
        <v>0</v>
      </c>
      <c r="BG136" s="115">
        <f>IF(O136="zákl. prenesená",K136,0)</f>
        <v>0</v>
      </c>
      <c r="BH136" s="115">
        <f>IF(O136="zníž. prenesená",K136,0)</f>
        <v>0</v>
      </c>
      <c r="BI136" s="115">
        <f>IF(O136="nulová",K136,0)</f>
        <v>0</v>
      </c>
      <c r="BJ136" s="19" t="s">
        <v>96</v>
      </c>
      <c r="BK136" s="200">
        <f>ROUND(P136*H136,3)</f>
        <v>0</v>
      </c>
      <c r="BL136" s="19" t="s">
        <v>335</v>
      </c>
      <c r="BM136" s="199" t="s">
        <v>8851</v>
      </c>
    </row>
    <row r="137" spans="1:65" s="2" customFormat="1" ht="16.5" customHeight="1">
      <c r="A137" s="37"/>
      <c r="B137" s="153"/>
      <c r="C137" s="187" t="s">
        <v>96</v>
      </c>
      <c r="D137" s="187" t="s">
        <v>331</v>
      </c>
      <c r="E137" s="188" t="s">
        <v>3874</v>
      </c>
      <c r="F137" s="189" t="s">
        <v>8852</v>
      </c>
      <c r="G137" s="190" t="s">
        <v>646</v>
      </c>
      <c r="H137" s="191">
        <v>3</v>
      </c>
      <c r="I137" s="192"/>
      <c r="J137" s="192"/>
      <c r="K137" s="191">
        <f>ROUND(P137*H137,3)</f>
        <v>0</v>
      </c>
      <c r="L137" s="193"/>
      <c r="M137" s="38"/>
      <c r="N137" s="194" t="s">
        <v>1</v>
      </c>
      <c r="O137" s="195" t="s">
        <v>47</v>
      </c>
      <c r="P137" s="196">
        <f>I137+J137</f>
        <v>0</v>
      </c>
      <c r="Q137" s="196">
        <f>ROUND(I137*H137,3)</f>
        <v>0</v>
      </c>
      <c r="R137" s="196">
        <f>ROUND(J137*H137,3)</f>
        <v>0</v>
      </c>
      <c r="S137" s="66"/>
      <c r="T137" s="197">
        <f>S137*H137</f>
        <v>0</v>
      </c>
      <c r="U137" s="197">
        <v>0</v>
      </c>
      <c r="V137" s="197">
        <f>U137*H137</f>
        <v>0</v>
      </c>
      <c r="W137" s="197">
        <v>0</v>
      </c>
      <c r="X137" s="198">
        <f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335</v>
      </c>
      <c r="AT137" s="199" t="s">
        <v>331</v>
      </c>
      <c r="AU137" s="199" t="s">
        <v>90</v>
      </c>
      <c r="AY137" s="19" t="s">
        <v>329</v>
      </c>
      <c r="BE137" s="115">
        <f>IF(O137="základná",K137,0)</f>
        <v>0</v>
      </c>
      <c r="BF137" s="115">
        <f>IF(O137="znížená",K137,0)</f>
        <v>0</v>
      </c>
      <c r="BG137" s="115">
        <f>IF(O137="zákl. prenesená",K137,0)</f>
        <v>0</v>
      </c>
      <c r="BH137" s="115">
        <f>IF(O137="zníž. prenesená",K137,0)</f>
        <v>0</v>
      </c>
      <c r="BI137" s="115">
        <f>IF(O137="nulová",K137,0)</f>
        <v>0</v>
      </c>
      <c r="BJ137" s="19" t="s">
        <v>96</v>
      </c>
      <c r="BK137" s="200">
        <f>ROUND(P137*H137,3)</f>
        <v>0</v>
      </c>
      <c r="BL137" s="19" t="s">
        <v>335</v>
      </c>
      <c r="BM137" s="199" t="s">
        <v>8853</v>
      </c>
    </row>
    <row r="138" spans="1:65" s="2" customFormat="1" ht="16.5" customHeight="1">
      <c r="A138" s="37"/>
      <c r="B138" s="153"/>
      <c r="C138" s="187" t="s">
        <v>178</v>
      </c>
      <c r="D138" s="187" t="s">
        <v>331</v>
      </c>
      <c r="E138" s="188" t="s">
        <v>3877</v>
      </c>
      <c r="F138" s="189" t="s">
        <v>8854</v>
      </c>
      <c r="G138" s="190" t="s">
        <v>646</v>
      </c>
      <c r="H138" s="191">
        <v>1</v>
      </c>
      <c r="I138" s="192"/>
      <c r="J138" s="192"/>
      <c r="K138" s="191">
        <f>ROUND(P138*H138,3)</f>
        <v>0</v>
      </c>
      <c r="L138" s="193"/>
      <c r="M138" s="38"/>
      <c r="N138" s="194" t="s">
        <v>1</v>
      </c>
      <c r="O138" s="195" t="s">
        <v>47</v>
      </c>
      <c r="P138" s="196">
        <f>I138+J138</f>
        <v>0</v>
      </c>
      <c r="Q138" s="196">
        <f>ROUND(I138*H138,3)</f>
        <v>0</v>
      </c>
      <c r="R138" s="196">
        <f>ROUND(J138*H138,3)</f>
        <v>0</v>
      </c>
      <c r="S138" s="66"/>
      <c r="T138" s="197">
        <f>S138*H138</f>
        <v>0</v>
      </c>
      <c r="U138" s="197">
        <v>0</v>
      </c>
      <c r="V138" s="197">
        <f>U138*H138</f>
        <v>0</v>
      </c>
      <c r="W138" s="197">
        <v>0</v>
      </c>
      <c r="X138" s="198">
        <f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335</v>
      </c>
      <c r="AT138" s="199" t="s">
        <v>331</v>
      </c>
      <c r="AU138" s="199" t="s">
        <v>90</v>
      </c>
      <c r="AY138" s="19" t="s">
        <v>329</v>
      </c>
      <c r="BE138" s="115">
        <f>IF(O138="základná",K138,0)</f>
        <v>0</v>
      </c>
      <c r="BF138" s="115">
        <f>IF(O138="znížená",K138,0)</f>
        <v>0</v>
      </c>
      <c r="BG138" s="115">
        <f>IF(O138="zákl. prenesená",K138,0)</f>
        <v>0</v>
      </c>
      <c r="BH138" s="115">
        <f>IF(O138="zníž. prenesená",K138,0)</f>
        <v>0</v>
      </c>
      <c r="BI138" s="115">
        <f>IF(O138="nulová",K138,0)</f>
        <v>0</v>
      </c>
      <c r="BJ138" s="19" t="s">
        <v>96</v>
      </c>
      <c r="BK138" s="200">
        <f>ROUND(P138*H138,3)</f>
        <v>0</v>
      </c>
      <c r="BL138" s="19" t="s">
        <v>335</v>
      </c>
      <c r="BM138" s="199" t="s">
        <v>8855</v>
      </c>
    </row>
    <row r="139" spans="1:65" s="12" customFormat="1" ht="25.9" customHeight="1">
      <c r="B139" s="173"/>
      <c r="D139" s="174" t="s">
        <v>82</v>
      </c>
      <c r="E139" s="175" t="s">
        <v>5943</v>
      </c>
      <c r="F139" s="175" t="s">
        <v>8856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SUM(Q140:Q143)</f>
        <v>0</v>
      </c>
      <c r="R139" s="180">
        <f>SUM(R140:R143)</f>
        <v>0</v>
      </c>
      <c r="S139" s="179"/>
      <c r="T139" s="181">
        <f>SUM(T140:T143)</f>
        <v>0</v>
      </c>
      <c r="U139" s="179"/>
      <c r="V139" s="181">
        <f>SUM(V140:V143)</f>
        <v>0</v>
      </c>
      <c r="W139" s="179"/>
      <c r="X139" s="182">
        <f>SUM(X140:X143)</f>
        <v>0</v>
      </c>
      <c r="AR139" s="174" t="s">
        <v>90</v>
      </c>
      <c r="AT139" s="183" t="s">
        <v>82</v>
      </c>
      <c r="AU139" s="183" t="s">
        <v>83</v>
      </c>
      <c r="AY139" s="174" t="s">
        <v>329</v>
      </c>
      <c r="BK139" s="184">
        <f>SUM(BK140:BK143)</f>
        <v>0</v>
      </c>
    </row>
    <row r="140" spans="1:65" s="2" customFormat="1" ht="16.5" customHeight="1">
      <c r="A140" s="37"/>
      <c r="B140" s="153"/>
      <c r="C140" s="187" t="s">
        <v>335</v>
      </c>
      <c r="D140" s="187" t="s">
        <v>331</v>
      </c>
      <c r="E140" s="188" t="s">
        <v>4092</v>
      </c>
      <c r="F140" s="189" t="s">
        <v>8857</v>
      </c>
      <c r="G140" s="190" t="s">
        <v>646</v>
      </c>
      <c r="H140" s="191">
        <v>12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335</v>
      </c>
      <c r="AT140" s="199" t="s">
        <v>331</v>
      </c>
      <c r="AU140" s="199" t="s">
        <v>90</v>
      </c>
      <c r="AY140" s="19" t="s">
        <v>329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335</v>
      </c>
      <c r="BM140" s="199" t="s">
        <v>8858</v>
      </c>
    </row>
    <row r="141" spans="1:65" s="2" customFormat="1" ht="21.75" customHeight="1">
      <c r="A141" s="37"/>
      <c r="B141" s="153"/>
      <c r="C141" s="187" t="s">
        <v>350</v>
      </c>
      <c r="D141" s="187" t="s">
        <v>331</v>
      </c>
      <c r="E141" s="188" t="s">
        <v>4096</v>
      </c>
      <c r="F141" s="189" t="s">
        <v>8859</v>
      </c>
      <c r="G141" s="190" t="s">
        <v>646</v>
      </c>
      <c r="H141" s="191">
        <v>12</v>
      </c>
      <c r="I141" s="192"/>
      <c r="J141" s="192"/>
      <c r="K141" s="191">
        <f>ROUND(P141*H141,3)</f>
        <v>0</v>
      </c>
      <c r="L141" s="193"/>
      <c r="M141" s="38"/>
      <c r="N141" s="194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335</v>
      </c>
      <c r="AT141" s="199" t="s">
        <v>331</v>
      </c>
      <c r="AU141" s="199" t="s">
        <v>90</v>
      </c>
      <c r="AY141" s="19" t="s">
        <v>329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335</v>
      </c>
      <c r="BM141" s="199" t="s">
        <v>8860</v>
      </c>
    </row>
    <row r="142" spans="1:65" s="2" customFormat="1" ht="24.2" customHeight="1">
      <c r="A142" s="37"/>
      <c r="B142" s="153"/>
      <c r="C142" s="187" t="s">
        <v>355</v>
      </c>
      <c r="D142" s="187" t="s">
        <v>331</v>
      </c>
      <c r="E142" s="188" t="s">
        <v>8861</v>
      </c>
      <c r="F142" s="189" t="s">
        <v>8862</v>
      </c>
      <c r="G142" s="190" t="s">
        <v>646</v>
      </c>
      <c r="H142" s="191">
        <v>3</v>
      </c>
      <c r="I142" s="192"/>
      <c r="J142" s="192"/>
      <c r="K142" s="191">
        <f>ROUND(P142*H142,3)</f>
        <v>0</v>
      </c>
      <c r="L142" s="193"/>
      <c r="M142" s="38"/>
      <c r="N142" s="194" t="s">
        <v>1</v>
      </c>
      <c r="O142" s="195" t="s">
        <v>47</v>
      </c>
      <c r="P142" s="196">
        <f>I142+J142</f>
        <v>0</v>
      </c>
      <c r="Q142" s="196">
        <f>ROUND(I142*H142,3)</f>
        <v>0</v>
      </c>
      <c r="R142" s="196">
        <f>ROUND(J142*H142,3)</f>
        <v>0</v>
      </c>
      <c r="S142" s="66"/>
      <c r="T142" s="197">
        <f>S142*H142</f>
        <v>0</v>
      </c>
      <c r="U142" s="197">
        <v>0</v>
      </c>
      <c r="V142" s="197">
        <f>U142*H142</f>
        <v>0</v>
      </c>
      <c r="W142" s="197">
        <v>0</v>
      </c>
      <c r="X142" s="198">
        <f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335</v>
      </c>
      <c r="AT142" s="199" t="s">
        <v>331</v>
      </c>
      <c r="AU142" s="199" t="s">
        <v>90</v>
      </c>
      <c r="AY142" s="19" t="s">
        <v>329</v>
      </c>
      <c r="BE142" s="115">
        <f>IF(O142="základná",K142,0)</f>
        <v>0</v>
      </c>
      <c r="BF142" s="115">
        <f>IF(O142="znížená",K142,0)</f>
        <v>0</v>
      </c>
      <c r="BG142" s="115">
        <f>IF(O142="zákl. prenesená",K142,0)</f>
        <v>0</v>
      </c>
      <c r="BH142" s="115">
        <f>IF(O142="zníž. prenesená",K142,0)</f>
        <v>0</v>
      </c>
      <c r="BI142" s="115">
        <f>IF(O142="nulová",K142,0)</f>
        <v>0</v>
      </c>
      <c r="BJ142" s="19" t="s">
        <v>96</v>
      </c>
      <c r="BK142" s="200">
        <f>ROUND(P142*H142,3)</f>
        <v>0</v>
      </c>
      <c r="BL142" s="19" t="s">
        <v>335</v>
      </c>
      <c r="BM142" s="199" t="s">
        <v>8863</v>
      </c>
    </row>
    <row r="143" spans="1:65" s="2" customFormat="1" ht="16.5" customHeight="1">
      <c r="A143" s="37"/>
      <c r="B143" s="153"/>
      <c r="C143" s="187" t="s">
        <v>359</v>
      </c>
      <c r="D143" s="187" t="s">
        <v>331</v>
      </c>
      <c r="E143" s="188" t="s">
        <v>8864</v>
      </c>
      <c r="F143" s="189" t="s">
        <v>8865</v>
      </c>
      <c r="G143" s="190" t="s">
        <v>646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335</v>
      </c>
      <c r="AT143" s="199" t="s">
        <v>331</v>
      </c>
      <c r="AU143" s="199" t="s">
        <v>90</v>
      </c>
      <c r="AY143" s="19" t="s">
        <v>329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335</v>
      </c>
      <c r="BM143" s="199" t="s">
        <v>8866</v>
      </c>
    </row>
    <row r="144" spans="1:65" s="12" customFormat="1" ht="25.9" customHeight="1">
      <c r="B144" s="173"/>
      <c r="D144" s="174" t="s">
        <v>82</v>
      </c>
      <c r="E144" s="175" t="s">
        <v>7391</v>
      </c>
      <c r="F144" s="175" t="s">
        <v>8867</v>
      </c>
      <c r="I144" s="176"/>
      <c r="J144" s="176"/>
      <c r="K144" s="177">
        <f>BK144</f>
        <v>0</v>
      </c>
      <c r="M144" s="173"/>
      <c r="N144" s="178"/>
      <c r="O144" s="179"/>
      <c r="P144" s="179"/>
      <c r="Q144" s="180">
        <f>SUM(Q145:Q157)</f>
        <v>0</v>
      </c>
      <c r="R144" s="180">
        <f>SUM(R145:R157)</f>
        <v>0</v>
      </c>
      <c r="S144" s="179"/>
      <c r="T144" s="181">
        <f>SUM(T145:T157)</f>
        <v>0</v>
      </c>
      <c r="U144" s="179"/>
      <c r="V144" s="181">
        <f>SUM(V145:V157)</f>
        <v>0</v>
      </c>
      <c r="W144" s="179"/>
      <c r="X144" s="182">
        <f>SUM(X145:X157)</f>
        <v>0</v>
      </c>
      <c r="AR144" s="174" t="s">
        <v>90</v>
      </c>
      <c r="AT144" s="183" t="s">
        <v>82</v>
      </c>
      <c r="AU144" s="183" t="s">
        <v>83</v>
      </c>
      <c r="AY144" s="174" t="s">
        <v>329</v>
      </c>
      <c r="BK144" s="184">
        <f>SUM(BK145:BK157)</f>
        <v>0</v>
      </c>
    </row>
    <row r="145" spans="1:65" s="2" customFormat="1" ht="16.5" customHeight="1">
      <c r="A145" s="37"/>
      <c r="B145" s="153"/>
      <c r="C145" s="187" t="s">
        <v>364</v>
      </c>
      <c r="D145" s="187" t="s">
        <v>331</v>
      </c>
      <c r="E145" s="188" t="s">
        <v>8868</v>
      </c>
      <c r="F145" s="189" t="s">
        <v>8869</v>
      </c>
      <c r="G145" s="190" t="s">
        <v>342</v>
      </c>
      <c r="H145" s="191">
        <v>270</v>
      </c>
      <c r="I145" s="192"/>
      <c r="J145" s="192"/>
      <c r="K145" s="191">
        <f t="shared" ref="K145:K157" si="5">ROUND(P145*H145,3)</f>
        <v>0</v>
      </c>
      <c r="L145" s="193"/>
      <c r="M145" s="38"/>
      <c r="N145" s="194" t="s">
        <v>1</v>
      </c>
      <c r="O145" s="195" t="s">
        <v>47</v>
      </c>
      <c r="P145" s="196">
        <f t="shared" ref="P145:P157" si="6">I145+J145</f>
        <v>0</v>
      </c>
      <c r="Q145" s="196">
        <f t="shared" ref="Q145:Q157" si="7">ROUND(I145*H145,3)</f>
        <v>0</v>
      </c>
      <c r="R145" s="196">
        <f t="shared" ref="R145:R157" si="8">ROUND(J145*H145,3)</f>
        <v>0</v>
      </c>
      <c r="S145" s="66"/>
      <c r="T145" s="197">
        <f t="shared" ref="T145:T157" si="9">S145*H145</f>
        <v>0</v>
      </c>
      <c r="U145" s="197">
        <v>0</v>
      </c>
      <c r="V145" s="197">
        <f t="shared" ref="V145:V157" si="10">U145*H145</f>
        <v>0</v>
      </c>
      <c r="W145" s="197">
        <v>0</v>
      </c>
      <c r="X145" s="198">
        <f t="shared" ref="X145:X157" si="11"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335</v>
      </c>
      <c r="AT145" s="199" t="s">
        <v>331</v>
      </c>
      <c r="AU145" s="199" t="s">
        <v>90</v>
      </c>
      <c r="AY145" s="19" t="s">
        <v>329</v>
      </c>
      <c r="BE145" s="115">
        <f t="shared" ref="BE145:BE157" si="12">IF(O145="základná",K145,0)</f>
        <v>0</v>
      </c>
      <c r="BF145" s="115">
        <f t="shared" ref="BF145:BF157" si="13">IF(O145="znížená",K145,0)</f>
        <v>0</v>
      </c>
      <c r="BG145" s="115">
        <f t="shared" ref="BG145:BG157" si="14">IF(O145="zákl. prenesená",K145,0)</f>
        <v>0</v>
      </c>
      <c r="BH145" s="115">
        <f t="shared" ref="BH145:BH157" si="15">IF(O145="zníž. prenesená",K145,0)</f>
        <v>0</v>
      </c>
      <c r="BI145" s="115">
        <f t="shared" ref="BI145:BI157" si="16">IF(O145="nulová",K145,0)</f>
        <v>0</v>
      </c>
      <c r="BJ145" s="19" t="s">
        <v>96</v>
      </c>
      <c r="BK145" s="200">
        <f t="shared" ref="BK145:BK157" si="17">ROUND(P145*H145,3)</f>
        <v>0</v>
      </c>
      <c r="BL145" s="19" t="s">
        <v>335</v>
      </c>
      <c r="BM145" s="199" t="s">
        <v>8870</v>
      </c>
    </row>
    <row r="146" spans="1:65" s="2" customFormat="1" ht="16.5" customHeight="1">
      <c r="A146" s="37"/>
      <c r="B146" s="153"/>
      <c r="C146" s="187" t="s">
        <v>369</v>
      </c>
      <c r="D146" s="187" t="s">
        <v>331</v>
      </c>
      <c r="E146" s="188" t="s">
        <v>8871</v>
      </c>
      <c r="F146" s="189" t="s">
        <v>8872</v>
      </c>
      <c r="G146" s="190" t="s">
        <v>342</v>
      </c>
      <c r="H146" s="191">
        <v>510</v>
      </c>
      <c r="I146" s="192"/>
      <c r="J146" s="192"/>
      <c r="K146" s="191">
        <f t="shared" si="5"/>
        <v>0</v>
      </c>
      <c r="L146" s="193"/>
      <c r="M146" s="38"/>
      <c r="N146" s="194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335</v>
      </c>
      <c r="AT146" s="199" t="s">
        <v>331</v>
      </c>
      <c r="AU146" s="199" t="s">
        <v>90</v>
      </c>
      <c r="AY146" s="19" t="s">
        <v>329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335</v>
      </c>
      <c r="BM146" s="199" t="s">
        <v>8873</v>
      </c>
    </row>
    <row r="147" spans="1:65" s="2" customFormat="1" ht="16.5" customHeight="1">
      <c r="A147" s="37"/>
      <c r="B147" s="153"/>
      <c r="C147" s="187" t="s">
        <v>381</v>
      </c>
      <c r="D147" s="187" t="s">
        <v>331</v>
      </c>
      <c r="E147" s="188" t="s">
        <v>8874</v>
      </c>
      <c r="F147" s="189" t="s">
        <v>8875</v>
      </c>
      <c r="G147" s="190" t="s">
        <v>342</v>
      </c>
      <c r="H147" s="191">
        <v>303</v>
      </c>
      <c r="I147" s="192"/>
      <c r="J147" s="192"/>
      <c r="K147" s="191">
        <f t="shared" si="5"/>
        <v>0</v>
      </c>
      <c r="L147" s="193"/>
      <c r="M147" s="38"/>
      <c r="N147" s="194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335</v>
      </c>
      <c r="AT147" s="199" t="s">
        <v>331</v>
      </c>
      <c r="AU147" s="199" t="s">
        <v>90</v>
      </c>
      <c r="AY147" s="19" t="s">
        <v>329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335</v>
      </c>
      <c r="BM147" s="199" t="s">
        <v>8876</v>
      </c>
    </row>
    <row r="148" spans="1:65" s="2" customFormat="1" ht="16.5" customHeight="1">
      <c r="A148" s="37"/>
      <c r="B148" s="153"/>
      <c r="C148" s="187" t="s">
        <v>386</v>
      </c>
      <c r="D148" s="187" t="s">
        <v>331</v>
      </c>
      <c r="E148" s="188" t="s">
        <v>8877</v>
      </c>
      <c r="F148" s="189" t="s">
        <v>8878</v>
      </c>
      <c r="G148" s="190" t="s">
        <v>342</v>
      </c>
      <c r="H148" s="191">
        <v>428</v>
      </c>
      <c r="I148" s="192"/>
      <c r="J148" s="192"/>
      <c r="K148" s="191">
        <f t="shared" si="5"/>
        <v>0</v>
      </c>
      <c r="L148" s="193"/>
      <c r="M148" s="38"/>
      <c r="N148" s="194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335</v>
      </c>
      <c r="AT148" s="199" t="s">
        <v>331</v>
      </c>
      <c r="AU148" s="199" t="s">
        <v>90</v>
      </c>
      <c r="AY148" s="19" t="s">
        <v>329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335</v>
      </c>
      <c r="BM148" s="199" t="s">
        <v>8879</v>
      </c>
    </row>
    <row r="149" spans="1:65" s="2" customFormat="1" ht="16.5" customHeight="1">
      <c r="A149" s="37"/>
      <c r="B149" s="153"/>
      <c r="C149" s="187" t="s">
        <v>394</v>
      </c>
      <c r="D149" s="187" t="s">
        <v>331</v>
      </c>
      <c r="E149" s="188" t="s">
        <v>8880</v>
      </c>
      <c r="F149" s="189" t="s">
        <v>8881</v>
      </c>
      <c r="G149" s="190" t="s">
        <v>342</v>
      </c>
      <c r="H149" s="191">
        <v>15</v>
      </c>
      <c r="I149" s="192"/>
      <c r="J149" s="192"/>
      <c r="K149" s="191">
        <f t="shared" si="5"/>
        <v>0</v>
      </c>
      <c r="L149" s="193"/>
      <c r="M149" s="38"/>
      <c r="N149" s="194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335</v>
      </c>
      <c r="AT149" s="199" t="s">
        <v>331</v>
      </c>
      <c r="AU149" s="199" t="s">
        <v>90</v>
      </c>
      <c r="AY149" s="19" t="s">
        <v>329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335</v>
      </c>
      <c r="BM149" s="199" t="s">
        <v>8882</v>
      </c>
    </row>
    <row r="150" spans="1:65" s="2" customFormat="1" ht="16.5" customHeight="1">
      <c r="A150" s="37"/>
      <c r="B150" s="153"/>
      <c r="C150" s="187" t="s">
        <v>399</v>
      </c>
      <c r="D150" s="187" t="s">
        <v>331</v>
      </c>
      <c r="E150" s="188" t="s">
        <v>8883</v>
      </c>
      <c r="F150" s="189" t="s">
        <v>8884</v>
      </c>
      <c r="G150" s="190" t="s">
        <v>342</v>
      </c>
      <c r="H150" s="191">
        <v>160</v>
      </c>
      <c r="I150" s="192"/>
      <c r="J150" s="192"/>
      <c r="K150" s="191">
        <f t="shared" si="5"/>
        <v>0</v>
      </c>
      <c r="L150" s="193"/>
      <c r="M150" s="38"/>
      <c r="N150" s="194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335</v>
      </c>
      <c r="AT150" s="199" t="s">
        <v>331</v>
      </c>
      <c r="AU150" s="199" t="s">
        <v>90</v>
      </c>
      <c r="AY150" s="19" t="s">
        <v>329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335</v>
      </c>
      <c r="BM150" s="199" t="s">
        <v>8885</v>
      </c>
    </row>
    <row r="151" spans="1:65" s="2" customFormat="1" ht="24.2" customHeight="1">
      <c r="A151" s="37"/>
      <c r="B151" s="153"/>
      <c r="C151" s="187" t="s">
        <v>454</v>
      </c>
      <c r="D151" s="187" t="s">
        <v>331</v>
      </c>
      <c r="E151" s="188" t="s">
        <v>8886</v>
      </c>
      <c r="F151" s="189" t="s">
        <v>8887</v>
      </c>
      <c r="G151" s="190" t="s">
        <v>342</v>
      </c>
      <c r="H151" s="191">
        <v>55</v>
      </c>
      <c r="I151" s="192"/>
      <c r="J151" s="192"/>
      <c r="K151" s="191">
        <f t="shared" si="5"/>
        <v>0</v>
      </c>
      <c r="L151" s="193"/>
      <c r="M151" s="38"/>
      <c r="N151" s="194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335</v>
      </c>
      <c r="AT151" s="199" t="s">
        <v>331</v>
      </c>
      <c r="AU151" s="199" t="s">
        <v>90</v>
      </c>
      <c r="AY151" s="19" t="s">
        <v>329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335</v>
      </c>
      <c r="BM151" s="199" t="s">
        <v>8888</v>
      </c>
    </row>
    <row r="152" spans="1:65" s="2" customFormat="1" ht="24.2" customHeight="1">
      <c r="A152" s="37"/>
      <c r="B152" s="153"/>
      <c r="C152" s="187" t="s">
        <v>459</v>
      </c>
      <c r="D152" s="187" t="s">
        <v>331</v>
      </c>
      <c r="E152" s="188" t="s">
        <v>8889</v>
      </c>
      <c r="F152" s="189" t="s">
        <v>8890</v>
      </c>
      <c r="G152" s="190" t="s">
        <v>342</v>
      </c>
      <c r="H152" s="191">
        <v>70</v>
      </c>
      <c r="I152" s="192"/>
      <c r="J152" s="192"/>
      <c r="K152" s="191">
        <f t="shared" si="5"/>
        <v>0</v>
      </c>
      <c r="L152" s="193"/>
      <c r="M152" s="38"/>
      <c r="N152" s="194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335</v>
      </c>
      <c r="AT152" s="199" t="s">
        <v>331</v>
      </c>
      <c r="AU152" s="199" t="s">
        <v>90</v>
      </c>
      <c r="AY152" s="19" t="s">
        <v>329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335</v>
      </c>
      <c r="BM152" s="199" t="s">
        <v>8891</v>
      </c>
    </row>
    <row r="153" spans="1:65" s="2" customFormat="1" ht="21.75" customHeight="1">
      <c r="A153" s="37"/>
      <c r="B153" s="153"/>
      <c r="C153" s="187" t="s">
        <v>464</v>
      </c>
      <c r="D153" s="187" t="s">
        <v>331</v>
      </c>
      <c r="E153" s="188" t="s">
        <v>8892</v>
      </c>
      <c r="F153" s="189" t="s">
        <v>8893</v>
      </c>
      <c r="G153" s="190" t="s">
        <v>342</v>
      </c>
      <c r="H153" s="191">
        <v>85</v>
      </c>
      <c r="I153" s="192"/>
      <c r="J153" s="192"/>
      <c r="K153" s="191">
        <f t="shared" si="5"/>
        <v>0</v>
      </c>
      <c r="L153" s="193"/>
      <c r="M153" s="38"/>
      <c r="N153" s="194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335</v>
      </c>
      <c r="AT153" s="199" t="s">
        <v>331</v>
      </c>
      <c r="AU153" s="199" t="s">
        <v>90</v>
      </c>
      <c r="AY153" s="19" t="s">
        <v>329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335</v>
      </c>
      <c r="BM153" s="199" t="s">
        <v>8894</v>
      </c>
    </row>
    <row r="154" spans="1:65" s="2" customFormat="1" ht="21.75" customHeight="1">
      <c r="A154" s="37"/>
      <c r="B154" s="153"/>
      <c r="C154" s="187" t="s">
        <v>468</v>
      </c>
      <c r="D154" s="187" t="s">
        <v>331</v>
      </c>
      <c r="E154" s="188" t="s">
        <v>8895</v>
      </c>
      <c r="F154" s="189" t="s">
        <v>8896</v>
      </c>
      <c r="G154" s="190" t="s">
        <v>342</v>
      </c>
      <c r="H154" s="191">
        <v>60</v>
      </c>
      <c r="I154" s="192"/>
      <c r="J154" s="192"/>
      <c r="K154" s="191">
        <f t="shared" si="5"/>
        <v>0</v>
      </c>
      <c r="L154" s="193"/>
      <c r="M154" s="38"/>
      <c r="N154" s="194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335</v>
      </c>
      <c r="AT154" s="199" t="s">
        <v>331</v>
      </c>
      <c r="AU154" s="199" t="s">
        <v>90</v>
      </c>
      <c r="AY154" s="19" t="s">
        <v>329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335</v>
      </c>
      <c r="BM154" s="199" t="s">
        <v>8897</v>
      </c>
    </row>
    <row r="155" spans="1:65" s="2" customFormat="1" ht="24.2" customHeight="1">
      <c r="A155" s="37"/>
      <c r="B155" s="153"/>
      <c r="C155" s="187" t="s">
        <v>474</v>
      </c>
      <c r="D155" s="187" t="s">
        <v>331</v>
      </c>
      <c r="E155" s="188" t="s">
        <v>8898</v>
      </c>
      <c r="F155" s="189" t="s">
        <v>8899</v>
      </c>
      <c r="G155" s="190" t="s">
        <v>8900</v>
      </c>
      <c r="H155" s="191">
        <v>1</v>
      </c>
      <c r="I155" s="192"/>
      <c r="J155" s="192"/>
      <c r="K155" s="191">
        <f t="shared" si="5"/>
        <v>0</v>
      </c>
      <c r="L155" s="193"/>
      <c r="M155" s="38"/>
      <c r="N155" s="194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0</v>
      </c>
      <c r="V155" s="197">
        <f t="shared" si="10"/>
        <v>0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335</v>
      </c>
      <c r="AT155" s="199" t="s">
        <v>331</v>
      </c>
      <c r="AU155" s="199" t="s">
        <v>90</v>
      </c>
      <c r="AY155" s="19" t="s">
        <v>329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335</v>
      </c>
      <c r="BM155" s="199" t="s">
        <v>8901</v>
      </c>
    </row>
    <row r="156" spans="1:65" s="2" customFormat="1" ht="16.5" customHeight="1">
      <c r="A156" s="37"/>
      <c r="B156" s="153"/>
      <c r="C156" s="187" t="s">
        <v>478</v>
      </c>
      <c r="D156" s="187" t="s">
        <v>331</v>
      </c>
      <c r="E156" s="188" t="s">
        <v>8902</v>
      </c>
      <c r="F156" s="189" t="s">
        <v>8903</v>
      </c>
      <c r="G156" s="190" t="s">
        <v>646</v>
      </c>
      <c r="H156" s="191">
        <v>1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335</v>
      </c>
      <c r="AT156" s="199" t="s">
        <v>331</v>
      </c>
      <c r="AU156" s="199" t="s">
        <v>90</v>
      </c>
      <c r="AY156" s="19" t="s">
        <v>329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335</v>
      </c>
      <c r="BM156" s="199" t="s">
        <v>8904</v>
      </c>
    </row>
    <row r="157" spans="1:65" s="2" customFormat="1" ht="16.5" customHeight="1">
      <c r="A157" s="37"/>
      <c r="B157" s="153"/>
      <c r="C157" s="187" t="s">
        <v>8</v>
      </c>
      <c r="D157" s="187" t="s">
        <v>331</v>
      </c>
      <c r="E157" s="188" t="s">
        <v>8905</v>
      </c>
      <c r="F157" s="189" t="s">
        <v>39</v>
      </c>
      <c r="G157" s="190" t="s">
        <v>8900</v>
      </c>
      <c r="H157" s="191">
        <v>1</v>
      </c>
      <c r="I157" s="192"/>
      <c r="J157" s="192"/>
      <c r="K157" s="191">
        <f t="shared" si="5"/>
        <v>0</v>
      </c>
      <c r="L157" s="193"/>
      <c r="M157" s="38"/>
      <c r="N157" s="194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0</v>
      </c>
      <c r="V157" s="197">
        <f t="shared" si="10"/>
        <v>0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335</v>
      </c>
      <c r="AT157" s="199" t="s">
        <v>331</v>
      </c>
      <c r="AU157" s="199" t="s">
        <v>90</v>
      </c>
      <c r="AY157" s="19" t="s">
        <v>329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335</v>
      </c>
      <c r="BM157" s="199" t="s">
        <v>8906</v>
      </c>
    </row>
    <row r="158" spans="1:65" s="12" customFormat="1" ht="25.9" customHeight="1">
      <c r="B158" s="173"/>
      <c r="D158" s="174" t="s">
        <v>82</v>
      </c>
      <c r="E158" s="175" t="s">
        <v>7519</v>
      </c>
      <c r="F158" s="175" t="s">
        <v>8907</v>
      </c>
      <c r="I158" s="176"/>
      <c r="J158" s="176"/>
      <c r="K158" s="177">
        <f>BK158</f>
        <v>0</v>
      </c>
      <c r="M158" s="173"/>
      <c r="N158" s="178"/>
      <c r="O158" s="179"/>
      <c r="P158" s="179"/>
      <c r="Q158" s="180">
        <f>SUM(Q159:Q162)</f>
        <v>0</v>
      </c>
      <c r="R158" s="180">
        <f>SUM(R159:R162)</f>
        <v>0</v>
      </c>
      <c r="S158" s="179"/>
      <c r="T158" s="181">
        <f>SUM(T159:T162)</f>
        <v>0</v>
      </c>
      <c r="U158" s="179"/>
      <c r="V158" s="181">
        <f>SUM(V159:V162)</f>
        <v>0</v>
      </c>
      <c r="W158" s="179"/>
      <c r="X158" s="182">
        <f>SUM(X159:X162)</f>
        <v>0</v>
      </c>
      <c r="AR158" s="174" t="s">
        <v>90</v>
      </c>
      <c r="AT158" s="183" t="s">
        <v>82</v>
      </c>
      <c r="AU158" s="183" t="s">
        <v>83</v>
      </c>
      <c r="AY158" s="174" t="s">
        <v>329</v>
      </c>
      <c r="BK158" s="184">
        <f>SUM(BK159:BK162)</f>
        <v>0</v>
      </c>
    </row>
    <row r="159" spans="1:65" s="2" customFormat="1" ht="24.2" customHeight="1">
      <c r="A159" s="37"/>
      <c r="B159" s="153"/>
      <c r="C159" s="187" t="s">
        <v>489</v>
      </c>
      <c r="D159" s="187" t="s">
        <v>331</v>
      </c>
      <c r="E159" s="188" t="s">
        <v>8908</v>
      </c>
      <c r="F159" s="189" t="s">
        <v>8909</v>
      </c>
      <c r="G159" s="190" t="s">
        <v>8900</v>
      </c>
      <c r="H159" s="191">
        <v>1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335</v>
      </c>
      <c r="AT159" s="199" t="s">
        <v>331</v>
      </c>
      <c r="AU159" s="199" t="s">
        <v>90</v>
      </c>
      <c r="AY159" s="19" t="s">
        <v>329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335</v>
      </c>
      <c r="BM159" s="199" t="s">
        <v>8910</v>
      </c>
    </row>
    <row r="160" spans="1:65" s="2" customFormat="1" ht="16.5" customHeight="1">
      <c r="A160" s="37"/>
      <c r="B160" s="153"/>
      <c r="C160" s="187" t="s">
        <v>494</v>
      </c>
      <c r="D160" s="187" t="s">
        <v>331</v>
      </c>
      <c r="E160" s="188" t="s">
        <v>8911</v>
      </c>
      <c r="F160" s="189" t="s">
        <v>8912</v>
      </c>
      <c r="G160" s="190" t="s">
        <v>8900</v>
      </c>
      <c r="H160" s="191">
        <v>1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335</v>
      </c>
      <c r="AT160" s="199" t="s">
        <v>331</v>
      </c>
      <c r="AU160" s="199" t="s">
        <v>90</v>
      </c>
      <c r="AY160" s="19" t="s">
        <v>329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335</v>
      </c>
      <c r="BM160" s="199" t="s">
        <v>8913</v>
      </c>
    </row>
    <row r="161" spans="1:65" s="2" customFormat="1" ht="16.5" customHeight="1">
      <c r="A161" s="37"/>
      <c r="B161" s="153"/>
      <c r="C161" s="187" t="s">
        <v>514</v>
      </c>
      <c r="D161" s="187" t="s">
        <v>331</v>
      </c>
      <c r="E161" s="188" t="s">
        <v>8914</v>
      </c>
      <c r="F161" s="189" t="s">
        <v>8915</v>
      </c>
      <c r="G161" s="190" t="s">
        <v>8900</v>
      </c>
      <c r="H161" s="191">
        <v>1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335</v>
      </c>
      <c r="AT161" s="199" t="s">
        <v>331</v>
      </c>
      <c r="AU161" s="199" t="s">
        <v>90</v>
      </c>
      <c r="AY161" s="19" t="s">
        <v>329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335</v>
      </c>
      <c r="BM161" s="199" t="s">
        <v>8916</v>
      </c>
    </row>
    <row r="162" spans="1:65" s="2" customFormat="1" ht="16.5" customHeight="1">
      <c r="A162" s="37"/>
      <c r="B162" s="153"/>
      <c r="C162" s="187" t="s">
        <v>522</v>
      </c>
      <c r="D162" s="187" t="s">
        <v>331</v>
      </c>
      <c r="E162" s="188" t="s">
        <v>8917</v>
      </c>
      <c r="F162" s="189" t="s">
        <v>8918</v>
      </c>
      <c r="G162" s="190" t="s">
        <v>8900</v>
      </c>
      <c r="H162" s="191">
        <v>1</v>
      </c>
      <c r="I162" s="192"/>
      <c r="J162" s="192"/>
      <c r="K162" s="191">
        <f>ROUND(P162*H162,3)</f>
        <v>0</v>
      </c>
      <c r="L162" s="193"/>
      <c r="M162" s="38"/>
      <c r="N162" s="242" t="s">
        <v>1</v>
      </c>
      <c r="O162" s="243" t="s">
        <v>47</v>
      </c>
      <c r="P162" s="244">
        <f>I162+J162</f>
        <v>0</v>
      </c>
      <c r="Q162" s="244">
        <f>ROUND(I162*H162,3)</f>
        <v>0</v>
      </c>
      <c r="R162" s="244">
        <f>ROUND(J162*H162,3)</f>
        <v>0</v>
      </c>
      <c r="S162" s="245"/>
      <c r="T162" s="246">
        <f>S162*H162</f>
        <v>0</v>
      </c>
      <c r="U162" s="246">
        <v>0</v>
      </c>
      <c r="V162" s="246">
        <f>U162*H162</f>
        <v>0</v>
      </c>
      <c r="W162" s="246">
        <v>0</v>
      </c>
      <c r="X162" s="247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335</v>
      </c>
      <c r="AT162" s="199" t="s">
        <v>331</v>
      </c>
      <c r="AU162" s="199" t="s">
        <v>90</v>
      </c>
      <c r="AY162" s="19" t="s">
        <v>329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335</v>
      </c>
      <c r="BM162" s="199" t="s">
        <v>8919</v>
      </c>
    </row>
    <row r="163" spans="1:65" s="2" customFormat="1" ht="6.95" customHeight="1">
      <c r="A163" s="37"/>
      <c r="B163" s="55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38"/>
      <c r="N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</row>
  </sheetData>
  <autoFilter ref="C133:L162" xr:uid="{00000000-0009-0000-0000-000029000000}"/>
  <mergeCells count="17">
    <mergeCell ref="E126:H126"/>
    <mergeCell ref="M2:Z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2:BM14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248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8920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8921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SUM(BE132:BE140)),  2)</f>
        <v>0</v>
      </c>
      <c r="G39" s="130"/>
      <c r="H39" s="130"/>
      <c r="I39" s="131">
        <v>0.2</v>
      </c>
      <c r="J39" s="130"/>
      <c r="K39" s="129">
        <f>ROUND(((SUM(BE103:BE110) + SUM(BE132:BE140))*I39),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SUM(BF132:BF140)),  2)</f>
        <v>0</v>
      </c>
      <c r="G40" s="130"/>
      <c r="H40" s="130"/>
      <c r="I40" s="131">
        <v>0.2</v>
      </c>
      <c r="J40" s="130"/>
      <c r="K40" s="129">
        <f>ROUND(((SUM(BF103:BF110) + SUM(BF132:BF140))*I40),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8920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09.1 - SAUNA SUCHÁ + COMBI m.č.1.36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291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295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302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323" t="s">
        <v>303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304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305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304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306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304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307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308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304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309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310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1.25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266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311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24" t="str">
        <f>E7</f>
        <v>Krytá plaváreň Lučenec</v>
      </c>
      <c r="F120" s="325"/>
      <c r="G120" s="325"/>
      <c r="H120" s="325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272</v>
      </c>
      <c r="M121" s="22"/>
    </row>
    <row r="122" spans="1:31" s="2" customFormat="1" ht="16.5" customHeight="1">
      <c r="A122" s="37"/>
      <c r="B122" s="38"/>
      <c r="C122" s="37"/>
      <c r="D122" s="37"/>
      <c r="E122" s="324" t="s">
        <v>8920</v>
      </c>
      <c r="F122" s="326"/>
      <c r="G122" s="326"/>
      <c r="H122" s="326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274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305" t="str">
        <f>E11</f>
        <v>09.1 - SAUNA SUCHÁ + COMBI m.č.1.36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21. 4. 2022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312</v>
      </c>
      <c r="D131" s="164" t="s">
        <v>66</v>
      </c>
      <c r="E131" s="164" t="s">
        <v>62</v>
      </c>
      <c r="F131" s="164" t="s">
        <v>63</v>
      </c>
      <c r="G131" s="164" t="s">
        <v>313</v>
      </c>
      <c r="H131" s="164" t="s">
        <v>314</v>
      </c>
      <c r="I131" s="164" t="s">
        <v>315</v>
      </c>
      <c r="J131" s="164" t="s">
        <v>316</v>
      </c>
      <c r="K131" s="165" t="s">
        <v>281</v>
      </c>
      <c r="L131" s="166" t="s">
        <v>317</v>
      </c>
      <c r="M131" s="167"/>
      <c r="N131" s="70" t="s">
        <v>1</v>
      </c>
      <c r="O131" s="71" t="s">
        <v>45</v>
      </c>
      <c r="P131" s="71" t="s">
        <v>318</v>
      </c>
      <c r="Q131" s="71" t="s">
        <v>319</v>
      </c>
      <c r="R131" s="71" t="s">
        <v>320</v>
      </c>
      <c r="S131" s="71" t="s">
        <v>321</v>
      </c>
      <c r="T131" s="71" t="s">
        <v>322</v>
      </c>
      <c r="U131" s="71" t="s">
        <v>323</v>
      </c>
      <c r="V131" s="71" t="s">
        <v>324</v>
      </c>
      <c r="W131" s="71" t="s">
        <v>325</v>
      </c>
      <c r="X131" s="72" t="s">
        <v>326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276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9.4999999999999998E-3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283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1022</v>
      </c>
      <c r="F133" s="175" t="s">
        <v>1023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9.4999999999999998E-3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329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1161</v>
      </c>
      <c r="F134" s="185" t="s">
        <v>1162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SUM(Q135:Q140)</f>
        <v>0</v>
      </c>
      <c r="R134" s="180">
        <f>SUM(R135:R140)</f>
        <v>0</v>
      </c>
      <c r="S134" s="179"/>
      <c r="T134" s="181">
        <f>SUM(T135:T140)</f>
        <v>0</v>
      </c>
      <c r="U134" s="179"/>
      <c r="V134" s="181">
        <f>SUM(V135:V140)</f>
        <v>9.4999999999999998E-3</v>
      </c>
      <c r="W134" s="179"/>
      <c r="X134" s="182">
        <f>SUM(X135:X140)</f>
        <v>0</v>
      </c>
      <c r="AR134" s="174" t="s">
        <v>96</v>
      </c>
      <c r="AT134" s="183" t="s">
        <v>82</v>
      </c>
      <c r="AU134" s="183" t="s">
        <v>90</v>
      </c>
      <c r="AY134" s="174" t="s">
        <v>329</v>
      </c>
      <c r="BK134" s="184">
        <f>SUM(BK135:BK140)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331</v>
      </c>
      <c r="E135" s="188" t="s">
        <v>8922</v>
      </c>
      <c r="F135" s="189" t="s">
        <v>8923</v>
      </c>
      <c r="G135" s="190" t="s">
        <v>1460</v>
      </c>
      <c r="H135" s="191">
        <v>1</v>
      </c>
      <c r="I135" s="192"/>
      <c r="J135" s="192"/>
      <c r="K135" s="191">
        <f t="shared" ref="K135:K140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0" si="7">I135+J135</f>
        <v>0</v>
      </c>
      <c r="Q135" s="196">
        <f t="shared" ref="Q135:Q140" si="8">ROUND(I135*H135,3)</f>
        <v>0</v>
      </c>
      <c r="R135" s="196">
        <f t="shared" ref="R135:R140" si="9">ROUND(J135*H135,3)</f>
        <v>0</v>
      </c>
      <c r="S135" s="66"/>
      <c r="T135" s="197">
        <f t="shared" ref="T135:T140" si="10">S135*H135</f>
        <v>0</v>
      </c>
      <c r="U135" s="197">
        <v>0</v>
      </c>
      <c r="V135" s="197">
        <f t="shared" ref="V135:V140" si="11">U135*H135</f>
        <v>0</v>
      </c>
      <c r="W135" s="197">
        <v>0</v>
      </c>
      <c r="X135" s="198">
        <f t="shared" ref="X135:X140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464</v>
      </c>
      <c r="AT135" s="199" t="s">
        <v>331</v>
      </c>
      <c r="AU135" s="199" t="s">
        <v>96</v>
      </c>
      <c r="AY135" s="19" t="s">
        <v>329</v>
      </c>
      <c r="BE135" s="115">
        <f t="shared" ref="BE135:BE140" si="13">IF(O135="základná",K135,0)</f>
        <v>0</v>
      </c>
      <c r="BF135" s="115">
        <f t="shared" ref="BF135:BF140" si="14">IF(O135="znížená",K135,0)</f>
        <v>0</v>
      </c>
      <c r="BG135" s="115">
        <f t="shared" ref="BG135:BG140" si="15">IF(O135="zákl. prenesená",K135,0)</f>
        <v>0</v>
      </c>
      <c r="BH135" s="115">
        <f t="shared" ref="BH135:BH140" si="16">IF(O135="zníž. prenesená",K135,0)</f>
        <v>0</v>
      </c>
      <c r="BI135" s="115">
        <f t="shared" ref="BI135:BI140" si="17">IF(O135="nulová",K135,0)</f>
        <v>0</v>
      </c>
      <c r="BJ135" s="19" t="s">
        <v>96</v>
      </c>
      <c r="BK135" s="200">
        <f t="shared" ref="BK135:BK140" si="18">ROUND(P135*H135,3)</f>
        <v>0</v>
      </c>
      <c r="BL135" s="19" t="s">
        <v>464</v>
      </c>
      <c r="BM135" s="199" t="s">
        <v>8924</v>
      </c>
    </row>
    <row r="136" spans="1:65" s="2" customFormat="1" ht="62.65" customHeight="1">
      <c r="A136" s="37"/>
      <c r="B136" s="153"/>
      <c r="C136" s="233" t="s">
        <v>96</v>
      </c>
      <c r="D136" s="233" t="s">
        <v>483</v>
      </c>
      <c r="E136" s="234" t="s">
        <v>8925</v>
      </c>
      <c r="F136" s="235" t="s">
        <v>8926</v>
      </c>
      <c r="G136" s="236" t="s">
        <v>646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595</v>
      </c>
      <c r="AT136" s="199" t="s">
        <v>483</v>
      </c>
      <c r="AU136" s="199" t="s">
        <v>96</v>
      </c>
      <c r="AY136" s="19" t="s">
        <v>329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464</v>
      </c>
      <c r="BM136" s="199" t="s">
        <v>8927</v>
      </c>
    </row>
    <row r="137" spans="1:65" s="2" customFormat="1" ht="78" customHeight="1">
      <c r="A137" s="37"/>
      <c r="B137" s="153"/>
      <c r="C137" s="233" t="s">
        <v>178</v>
      </c>
      <c r="D137" s="233" t="s">
        <v>483</v>
      </c>
      <c r="E137" s="234" t="s">
        <v>8928</v>
      </c>
      <c r="F137" s="235" t="s">
        <v>8929</v>
      </c>
      <c r="G137" s="236" t="s">
        <v>646</v>
      </c>
      <c r="H137" s="237">
        <v>1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1.9E-3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595</v>
      </c>
      <c r="AT137" s="199" t="s">
        <v>483</v>
      </c>
      <c r="AU137" s="199" t="s">
        <v>96</v>
      </c>
      <c r="AY137" s="19" t="s">
        <v>329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464</v>
      </c>
      <c r="BM137" s="199" t="s">
        <v>8930</v>
      </c>
    </row>
    <row r="138" spans="1:65" s="2" customFormat="1" ht="16.5" customHeight="1">
      <c r="A138" s="37"/>
      <c r="B138" s="153"/>
      <c r="C138" s="233" t="s">
        <v>335</v>
      </c>
      <c r="D138" s="233" t="s">
        <v>483</v>
      </c>
      <c r="E138" s="234" t="s">
        <v>178</v>
      </c>
      <c r="F138" s="235" t="s">
        <v>8931</v>
      </c>
      <c r="G138" s="236" t="s">
        <v>646</v>
      </c>
      <c r="H138" s="237">
        <v>2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3.8E-3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595</v>
      </c>
      <c r="AT138" s="199" t="s">
        <v>483</v>
      </c>
      <c r="AU138" s="199" t="s">
        <v>96</v>
      </c>
      <c r="AY138" s="19" t="s">
        <v>329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464</v>
      </c>
      <c r="BM138" s="199" t="s">
        <v>8932</v>
      </c>
    </row>
    <row r="139" spans="1:65" s="2" customFormat="1" ht="62.65" customHeight="1">
      <c r="A139" s="37"/>
      <c r="B139" s="153"/>
      <c r="C139" s="233" t="s">
        <v>350</v>
      </c>
      <c r="D139" s="233" t="s">
        <v>483</v>
      </c>
      <c r="E139" s="234" t="s">
        <v>8933</v>
      </c>
      <c r="F139" s="235" t="s">
        <v>8934</v>
      </c>
      <c r="G139" s="236" t="s">
        <v>646</v>
      </c>
      <c r="H139" s="237">
        <v>1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1.9E-3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595</v>
      </c>
      <c r="AT139" s="199" t="s">
        <v>483</v>
      </c>
      <c r="AU139" s="199" t="s">
        <v>96</v>
      </c>
      <c r="AY139" s="19" t="s">
        <v>329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464</v>
      </c>
      <c r="BM139" s="199" t="s">
        <v>8935</v>
      </c>
    </row>
    <row r="140" spans="1:65" s="2" customFormat="1" ht="16.5" customHeight="1">
      <c r="A140" s="37"/>
      <c r="B140" s="153"/>
      <c r="C140" s="187" t="s">
        <v>355</v>
      </c>
      <c r="D140" s="187" t="s">
        <v>331</v>
      </c>
      <c r="E140" s="188" t="s">
        <v>386</v>
      </c>
      <c r="F140" s="189" t="s">
        <v>8936</v>
      </c>
      <c r="G140" s="190" t="s">
        <v>1460</v>
      </c>
      <c r="H140" s="191">
        <v>1</v>
      </c>
      <c r="I140" s="192"/>
      <c r="J140" s="192"/>
      <c r="K140" s="191">
        <f t="shared" si="6"/>
        <v>0</v>
      </c>
      <c r="L140" s="193"/>
      <c r="M140" s="38"/>
      <c r="N140" s="242" t="s">
        <v>1</v>
      </c>
      <c r="O140" s="243" t="s">
        <v>47</v>
      </c>
      <c r="P140" s="244">
        <f t="shared" si="7"/>
        <v>0</v>
      </c>
      <c r="Q140" s="244">
        <f t="shared" si="8"/>
        <v>0</v>
      </c>
      <c r="R140" s="244">
        <f t="shared" si="9"/>
        <v>0</v>
      </c>
      <c r="S140" s="245"/>
      <c r="T140" s="246">
        <f t="shared" si="10"/>
        <v>0</v>
      </c>
      <c r="U140" s="246">
        <v>0</v>
      </c>
      <c r="V140" s="246">
        <f t="shared" si="11"/>
        <v>0</v>
      </c>
      <c r="W140" s="246">
        <v>0</v>
      </c>
      <c r="X140" s="247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464</v>
      </c>
      <c r="AT140" s="199" t="s">
        <v>331</v>
      </c>
      <c r="AU140" s="199" t="s">
        <v>96</v>
      </c>
      <c r="AY140" s="19" t="s">
        <v>329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464</v>
      </c>
      <c r="BM140" s="199" t="s">
        <v>8937</v>
      </c>
    </row>
    <row r="141" spans="1:65" s="2" customFormat="1" ht="6.95" customHeight="1">
      <c r="A141" s="37"/>
      <c r="B141" s="55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38"/>
      <c r="N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</sheetData>
  <autoFilter ref="C131:L140" xr:uid="{00000000-0009-0000-0000-00002A000000}"/>
  <mergeCells count="17"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2:BM14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251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8920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8938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SUM(BE132:BE145)),  2)</f>
        <v>0</v>
      </c>
      <c r="G39" s="130"/>
      <c r="H39" s="130"/>
      <c r="I39" s="131">
        <v>0.2</v>
      </c>
      <c r="J39" s="130"/>
      <c r="K39" s="129">
        <f>ROUND(((SUM(BE103:BE110) + SUM(BE132:BE145))*I39),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SUM(BF132:BF145)),  2)</f>
        <v>0</v>
      </c>
      <c r="G40" s="130"/>
      <c r="H40" s="130"/>
      <c r="I40" s="131">
        <v>0.2</v>
      </c>
      <c r="J40" s="130"/>
      <c r="K40" s="129">
        <f>ROUND(((SUM(BF103:BF110) + SUM(BF132:BF145))*I40),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8920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09.2 - PARNÁ SAUNA m.č.1.41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291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295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302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323" t="s">
        <v>303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304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305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304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306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304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307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308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304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309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310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1.25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266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311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24" t="str">
        <f>E7</f>
        <v>Krytá plaváreň Lučenec</v>
      </c>
      <c r="F120" s="325"/>
      <c r="G120" s="325"/>
      <c r="H120" s="325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272</v>
      </c>
      <c r="M121" s="22"/>
    </row>
    <row r="122" spans="1:31" s="2" customFormat="1" ht="16.5" customHeight="1">
      <c r="A122" s="37"/>
      <c r="B122" s="38"/>
      <c r="C122" s="37"/>
      <c r="D122" s="37"/>
      <c r="E122" s="324" t="s">
        <v>8920</v>
      </c>
      <c r="F122" s="326"/>
      <c r="G122" s="326"/>
      <c r="H122" s="326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274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305" t="str">
        <f>E11</f>
        <v>09.2 - PARNÁ SAUNA m.č.1.41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21. 4. 2022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312</v>
      </c>
      <c r="D131" s="164" t="s">
        <v>66</v>
      </c>
      <c r="E131" s="164" t="s">
        <v>62</v>
      </c>
      <c r="F131" s="164" t="s">
        <v>63</v>
      </c>
      <c r="G131" s="164" t="s">
        <v>313</v>
      </c>
      <c r="H131" s="164" t="s">
        <v>314</v>
      </c>
      <c r="I131" s="164" t="s">
        <v>315</v>
      </c>
      <c r="J131" s="164" t="s">
        <v>316</v>
      </c>
      <c r="K131" s="165" t="s">
        <v>281</v>
      </c>
      <c r="L131" s="166" t="s">
        <v>317</v>
      </c>
      <c r="M131" s="167"/>
      <c r="N131" s="70" t="s">
        <v>1</v>
      </c>
      <c r="O131" s="71" t="s">
        <v>45</v>
      </c>
      <c r="P131" s="71" t="s">
        <v>318</v>
      </c>
      <c r="Q131" s="71" t="s">
        <v>319</v>
      </c>
      <c r="R131" s="71" t="s">
        <v>320</v>
      </c>
      <c r="S131" s="71" t="s">
        <v>321</v>
      </c>
      <c r="T131" s="71" t="s">
        <v>322</v>
      </c>
      <c r="U131" s="71" t="s">
        <v>323</v>
      </c>
      <c r="V131" s="71" t="s">
        <v>324</v>
      </c>
      <c r="W131" s="71" t="s">
        <v>325</v>
      </c>
      <c r="X131" s="72" t="s">
        <v>326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276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2.0900000000000002E-2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283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1022</v>
      </c>
      <c r="F133" s="175" t="s">
        <v>1023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2.0900000000000002E-2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329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1161</v>
      </c>
      <c r="F134" s="185" t="s">
        <v>1162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SUM(Q135:Q145)</f>
        <v>0</v>
      </c>
      <c r="R134" s="180">
        <f>SUM(R135:R145)</f>
        <v>0</v>
      </c>
      <c r="S134" s="179"/>
      <c r="T134" s="181">
        <f>SUM(T135:T145)</f>
        <v>0</v>
      </c>
      <c r="U134" s="179"/>
      <c r="V134" s="181">
        <f>SUM(V135:V145)</f>
        <v>2.0900000000000002E-2</v>
      </c>
      <c r="W134" s="179"/>
      <c r="X134" s="182">
        <f>SUM(X135:X145)</f>
        <v>0</v>
      </c>
      <c r="AR134" s="174" t="s">
        <v>96</v>
      </c>
      <c r="AT134" s="183" t="s">
        <v>82</v>
      </c>
      <c r="AU134" s="183" t="s">
        <v>90</v>
      </c>
      <c r="AY134" s="174" t="s">
        <v>329</v>
      </c>
      <c r="BK134" s="184">
        <f>SUM(BK135:BK145)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331</v>
      </c>
      <c r="E135" s="188" t="s">
        <v>8922</v>
      </c>
      <c r="F135" s="189" t="s">
        <v>8923</v>
      </c>
      <c r="G135" s="190" t="s">
        <v>1460</v>
      </c>
      <c r="H135" s="191">
        <v>1</v>
      </c>
      <c r="I135" s="192"/>
      <c r="J135" s="192"/>
      <c r="K135" s="191">
        <f t="shared" ref="K135:K145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5" si="7">I135+J135</f>
        <v>0</v>
      </c>
      <c r="Q135" s="196">
        <f t="shared" ref="Q135:Q145" si="8">ROUND(I135*H135,3)</f>
        <v>0</v>
      </c>
      <c r="R135" s="196">
        <f t="shared" ref="R135:R145" si="9">ROUND(J135*H135,3)</f>
        <v>0</v>
      </c>
      <c r="S135" s="66"/>
      <c r="T135" s="197">
        <f t="shared" ref="T135:T145" si="10">S135*H135</f>
        <v>0</v>
      </c>
      <c r="U135" s="197">
        <v>0</v>
      </c>
      <c r="V135" s="197">
        <f t="shared" ref="V135:V145" si="11">U135*H135</f>
        <v>0</v>
      </c>
      <c r="W135" s="197">
        <v>0</v>
      </c>
      <c r="X135" s="198">
        <f t="shared" ref="X135:X145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464</v>
      </c>
      <c r="AT135" s="199" t="s">
        <v>331</v>
      </c>
      <c r="AU135" s="199" t="s">
        <v>96</v>
      </c>
      <c r="AY135" s="19" t="s">
        <v>329</v>
      </c>
      <c r="BE135" s="115">
        <f t="shared" ref="BE135:BE145" si="13">IF(O135="základná",K135,0)</f>
        <v>0</v>
      </c>
      <c r="BF135" s="115">
        <f t="shared" ref="BF135:BF145" si="14">IF(O135="znížená",K135,0)</f>
        <v>0</v>
      </c>
      <c r="BG135" s="115">
        <f t="shared" ref="BG135:BG145" si="15">IF(O135="zákl. prenesená",K135,0)</f>
        <v>0</v>
      </c>
      <c r="BH135" s="115">
        <f t="shared" ref="BH135:BH145" si="16">IF(O135="zníž. prenesená",K135,0)</f>
        <v>0</v>
      </c>
      <c r="BI135" s="115">
        <f t="shared" ref="BI135:BI145" si="17">IF(O135="nulová",K135,0)</f>
        <v>0</v>
      </c>
      <c r="BJ135" s="19" t="s">
        <v>96</v>
      </c>
      <c r="BK135" s="200">
        <f t="shared" ref="BK135:BK145" si="18">ROUND(P135*H135,3)</f>
        <v>0</v>
      </c>
      <c r="BL135" s="19" t="s">
        <v>464</v>
      </c>
      <c r="BM135" s="199" t="s">
        <v>8924</v>
      </c>
    </row>
    <row r="136" spans="1:65" s="2" customFormat="1" ht="76.349999999999994" customHeight="1">
      <c r="A136" s="37"/>
      <c r="B136" s="153"/>
      <c r="C136" s="233" t="s">
        <v>96</v>
      </c>
      <c r="D136" s="233" t="s">
        <v>483</v>
      </c>
      <c r="E136" s="234" t="s">
        <v>90</v>
      </c>
      <c r="F136" s="235" t="s">
        <v>8939</v>
      </c>
      <c r="G136" s="236" t="s">
        <v>646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595</v>
      </c>
      <c r="AT136" s="199" t="s">
        <v>483</v>
      </c>
      <c r="AU136" s="199" t="s">
        <v>96</v>
      </c>
      <c r="AY136" s="19" t="s">
        <v>329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464</v>
      </c>
      <c r="BM136" s="199" t="s">
        <v>8927</v>
      </c>
    </row>
    <row r="137" spans="1:65" s="2" customFormat="1" ht="16.5" customHeight="1">
      <c r="A137" s="37"/>
      <c r="B137" s="153"/>
      <c r="C137" s="233" t="s">
        <v>178</v>
      </c>
      <c r="D137" s="233" t="s">
        <v>483</v>
      </c>
      <c r="E137" s="234" t="s">
        <v>96</v>
      </c>
      <c r="F137" s="235" t="s">
        <v>8940</v>
      </c>
      <c r="G137" s="236" t="s">
        <v>646</v>
      </c>
      <c r="H137" s="237">
        <v>1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1.9E-3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595</v>
      </c>
      <c r="AT137" s="199" t="s">
        <v>483</v>
      </c>
      <c r="AU137" s="199" t="s">
        <v>96</v>
      </c>
      <c r="AY137" s="19" t="s">
        <v>329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464</v>
      </c>
      <c r="BM137" s="199" t="s">
        <v>8930</v>
      </c>
    </row>
    <row r="138" spans="1:65" s="2" customFormat="1" ht="24.2" customHeight="1">
      <c r="A138" s="37"/>
      <c r="B138" s="153"/>
      <c r="C138" s="233" t="s">
        <v>335</v>
      </c>
      <c r="D138" s="233" t="s">
        <v>483</v>
      </c>
      <c r="E138" s="234" t="s">
        <v>8941</v>
      </c>
      <c r="F138" s="235" t="s">
        <v>8942</v>
      </c>
      <c r="G138" s="236" t="s">
        <v>646</v>
      </c>
      <c r="H138" s="237">
        <v>2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3.8E-3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595</v>
      </c>
      <c r="AT138" s="199" t="s">
        <v>483</v>
      </c>
      <c r="AU138" s="199" t="s">
        <v>96</v>
      </c>
      <c r="AY138" s="19" t="s">
        <v>329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464</v>
      </c>
      <c r="BM138" s="199" t="s">
        <v>8932</v>
      </c>
    </row>
    <row r="139" spans="1:65" s="2" customFormat="1" ht="37.9" customHeight="1">
      <c r="A139" s="37"/>
      <c r="B139" s="153"/>
      <c r="C139" s="233" t="s">
        <v>350</v>
      </c>
      <c r="D139" s="233" t="s">
        <v>483</v>
      </c>
      <c r="E139" s="234" t="s">
        <v>335</v>
      </c>
      <c r="F139" s="235" t="s">
        <v>8943</v>
      </c>
      <c r="G139" s="236" t="s">
        <v>646</v>
      </c>
      <c r="H139" s="237">
        <v>1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1.9E-3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595</v>
      </c>
      <c r="AT139" s="199" t="s">
        <v>483</v>
      </c>
      <c r="AU139" s="199" t="s">
        <v>96</v>
      </c>
      <c r="AY139" s="19" t="s">
        <v>329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464</v>
      </c>
      <c r="BM139" s="199" t="s">
        <v>8935</v>
      </c>
    </row>
    <row r="140" spans="1:65" s="2" customFormat="1" ht="33" customHeight="1">
      <c r="A140" s="37"/>
      <c r="B140" s="153"/>
      <c r="C140" s="233" t="s">
        <v>355</v>
      </c>
      <c r="D140" s="233" t="s">
        <v>483</v>
      </c>
      <c r="E140" s="234" t="s">
        <v>350</v>
      </c>
      <c r="F140" s="235" t="s">
        <v>8944</v>
      </c>
      <c r="G140" s="236" t="s">
        <v>646</v>
      </c>
      <c r="H140" s="237">
        <v>1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1.9E-3</v>
      </c>
      <c r="V140" s="197">
        <f t="shared" si="11"/>
        <v>1.9E-3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595</v>
      </c>
      <c r="AT140" s="199" t="s">
        <v>483</v>
      </c>
      <c r="AU140" s="199" t="s">
        <v>96</v>
      </c>
      <c r="AY140" s="19" t="s">
        <v>329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464</v>
      </c>
      <c r="BM140" s="199" t="s">
        <v>8945</v>
      </c>
    </row>
    <row r="141" spans="1:65" s="2" customFormat="1" ht="16.5" customHeight="1">
      <c r="A141" s="37"/>
      <c r="B141" s="153"/>
      <c r="C141" s="233" t="s">
        <v>359</v>
      </c>
      <c r="D141" s="233" t="s">
        <v>483</v>
      </c>
      <c r="E141" s="234" t="s">
        <v>8946</v>
      </c>
      <c r="F141" s="235" t="s">
        <v>8947</v>
      </c>
      <c r="G141" s="236" t="s">
        <v>646</v>
      </c>
      <c r="H141" s="237">
        <v>1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1.9E-3</v>
      </c>
      <c r="V141" s="197">
        <f t="shared" si="11"/>
        <v>1.9E-3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595</v>
      </c>
      <c r="AT141" s="199" t="s">
        <v>483</v>
      </c>
      <c r="AU141" s="199" t="s">
        <v>96</v>
      </c>
      <c r="AY141" s="19" t="s">
        <v>329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464</v>
      </c>
      <c r="BM141" s="199" t="s">
        <v>8948</v>
      </c>
    </row>
    <row r="142" spans="1:65" s="2" customFormat="1" ht="16.5" customHeight="1">
      <c r="A142" s="37"/>
      <c r="B142" s="153"/>
      <c r="C142" s="233" t="s">
        <v>364</v>
      </c>
      <c r="D142" s="233" t="s">
        <v>483</v>
      </c>
      <c r="E142" s="234" t="s">
        <v>359</v>
      </c>
      <c r="F142" s="235" t="s">
        <v>8949</v>
      </c>
      <c r="G142" s="236" t="s">
        <v>646</v>
      </c>
      <c r="H142" s="237">
        <v>1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1.9E-3</v>
      </c>
      <c r="V142" s="197">
        <f t="shared" si="11"/>
        <v>1.9E-3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595</v>
      </c>
      <c r="AT142" s="199" t="s">
        <v>483</v>
      </c>
      <c r="AU142" s="199" t="s">
        <v>96</v>
      </c>
      <c r="AY142" s="19" t="s">
        <v>329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464</v>
      </c>
      <c r="BM142" s="199" t="s">
        <v>8950</v>
      </c>
    </row>
    <row r="143" spans="1:65" s="2" customFormat="1" ht="37.9" customHeight="1">
      <c r="A143" s="37"/>
      <c r="B143" s="153"/>
      <c r="C143" s="233" t="s">
        <v>369</v>
      </c>
      <c r="D143" s="233" t="s">
        <v>483</v>
      </c>
      <c r="E143" s="234" t="s">
        <v>369</v>
      </c>
      <c r="F143" s="235" t="s">
        <v>8951</v>
      </c>
      <c r="G143" s="236" t="s">
        <v>646</v>
      </c>
      <c r="H143" s="237">
        <v>1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1.9E-3</v>
      </c>
      <c r="V143" s="197">
        <f t="shared" si="11"/>
        <v>1.9E-3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595</v>
      </c>
      <c r="AT143" s="199" t="s">
        <v>483</v>
      </c>
      <c r="AU143" s="199" t="s">
        <v>96</v>
      </c>
      <c r="AY143" s="19" t="s">
        <v>329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464</v>
      </c>
      <c r="BM143" s="199" t="s">
        <v>8952</v>
      </c>
    </row>
    <row r="144" spans="1:65" s="2" customFormat="1" ht="16.5" customHeight="1">
      <c r="A144" s="37"/>
      <c r="B144" s="153"/>
      <c r="C144" s="233" t="s">
        <v>381</v>
      </c>
      <c r="D144" s="233" t="s">
        <v>483</v>
      </c>
      <c r="E144" s="234" t="s">
        <v>386</v>
      </c>
      <c r="F144" s="235" t="s">
        <v>8953</v>
      </c>
      <c r="G144" s="236" t="s">
        <v>646</v>
      </c>
      <c r="H144" s="237">
        <v>2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1.9E-3</v>
      </c>
      <c r="V144" s="197">
        <f t="shared" si="11"/>
        <v>3.8E-3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595</v>
      </c>
      <c r="AT144" s="199" t="s">
        <v>483</v>
      </c>
      <c r="AU144" s="199" t="s">
        <v>96</v>
      </c>
      <c r="AY144" s="19" t="s">
        <v>329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464</v>
      </c>
      <c r="BM144" s="199" t="s">
        <v>8954</v>
      </c>
    </row>
    <row r="145" spans="1:65" s="2" customFormat="1" ht="16.5" customHeight="1">
      <c r="A145" s="37"/>
      <c r="B145" s="153"/>
      <c r="C145" s="187" t="s">
        <v>386</v>
      </c>
      <c r="D145" s="187" t="s">
        <v>331</v>
      </c>
      <c r="E145" s="188" t="s">
        <v>394</v>
      </c>
      <c r="F145" s="189" t="s">
        <v>8936</v>
      </c>
      <c r="G145" s="190" t="s">
        <v>1460</v>
      </c>
      <c r="H145" s="191">
        <v>1</v>
      </c>
      <c r="I145" s="192"/>
      <c r="J145" s="192"/>
      <c r="K145" s="191">
        <f t="shared" si="6"/>
        <v>0</v>
      </c>
      <c r="L145" s="193"/>
      <c r="M145" s="38"/>
      <c r="N145" s="242" t="s">
        <v>1</v>
      </c>
      <c r="O145" s="243" t="s">
        <v>47</v>
      </c>
      <c r="P145" s="244">
        <f t="shared" si="7"/>
        <v>0</v>
      </c>
      <c r="Q145" s="244">
        <f t="shared" si="8"/>
        <v>0</v>
      </c>
      <c r="R145" s="244">
        <f t="shared" si="9"/>
        <v>0</v>
      </c>
      <c r="S145" s="245"/>
      <c r="T145" s="246">
        <f t="shared" si="10"/>
        <v>0</v>
      </c>
      <c r="U145" s="246">
        <v>0</v>
      </c>
      <c r="V145" s="246">
        <f t="shared" si="11"/>
        <v>0</v>
      </c>
      <c r="W145" s="246">
        <v>0</v>
      </c>
      <c r="X145" s="247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464</v>
      </c>
      <c r="AT145" s="199" t="s">
        <v>331</v>
      </c>
      <c r="AU145" s="199" t="s">
        <v>96</v>
      </c>
      <c r="AY145" s="19" t="s">
        <v>329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464</v>
      </c>
      <c r="BM145" s="199" t="s">
        <v>8955</v>
      </c>
    </row>
    <row r="146" spans="1:65" s="2" customFormat="1" ht="6.95" customHeight="1">
      <c r="A146" s="37"/>
      <c r="B146" s="55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38"/>
      <c r="N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</sheetData>
  <autoFilter ref="C131:L145" xr:uid="{00000000-0009-0000-0000-00002B000000}"/>
  <mergeCells count="17"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2:BM14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254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8920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8956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SUM(BE132:BE144)),  2)</f>
        <v>0</v>
      </c>
      <c r="G39" s="130"/>
      <c r="H39" s="130"/>
      <c r="I39" s="131">
        <v>0.2</v>
      </c>
      <c r="J39" s="130"/>
      <c r="K39" s="129">
        <f>ROUND(((SUM(BE103:BE110) + SUM(BE132:BE144))*I39),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SUM(BF132:BF144)),  2)</f>
        <v>0</v>
      </c>
      <c r="G40" s="130"/>
      <c r="H40" s="130"/>
      <c r="I40" s="131">
        <v>0.2</v>
      </c>
      <c r="J40" s="130"/>
      <c r="K40" s="129">
        <f>ROUND(((SUM(BF103:BF110) + SUM(BF132:BF144))*I40),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SUM(BG132:BG144)),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SUM(BH132:BH144)),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SUM(BI132:BI144)),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8920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09.3 - SAUNA INFRA - SVETEĽNÁ m.č.1.33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291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295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302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323" t="s">
        <v>303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304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305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304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306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304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307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308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304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309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310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1.25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266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311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24" t="str">
        <f>E7</f>
        <v>Krytá plaváreň Lučenec</v>
      </c>
      <c r="F120" s="325"/>
      <c r="G120" s="325"/>
      <c r="H120" s="325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272</v>
      </c>
      <c r="M121" s="22"/>
    </row>
    <row r="122" spans="1:31" s="2" customFormat="1" ht="16.5" customHeight="1">
      <c r="A122" s="37"/>
      <c r="B122" s="38"/>
      <c r="C122" s="37"/>
      <c r="D122" s="37"/>
      <c r="E122" s="324" t="s">
        <v>8920</v>
      </c>
      <c r="F122" s="326"/>
      <c r="G122" s="326"/>
      <c r="H122" s="326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274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305" t="str">
        <f>E11</f>
        <v>09.3 - SAUNA INFRA - SVETEĽNÁ m.č.1.33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21. 4. 2022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312</v>
      </c>
      <c r="D131" s="164" t="s">
        <v>66</v>
      </c>
      <c r="E131" s="164" t="s">
        <v>62</v>
      </c>
      <c r="F131" s="164" t="s">
        <v>63</v>
      </c>
      <c r="G131" s="164" t="s">
        <v>313</v>
      </c>
      <c r="H131" s="164" t="s">
        <v>314</v>
      </c>
      <c r="I131" s="164" t="s">
        <v>315</v>
      </c>
      <c r="J131" s="164" t="s">
        <v>316</v>
      </c>
      <c r="K131" s="165" t="s">
        <v>281</v>
      </c>
      <c r="L131" s="166" t="s">
        <v>317</v>
      </c>
      <c r="M131" s="167"/>
      <c r="N131" s="70" t="s">
        <v>1</v>
      </c>
      <c r="O131" s="71" t="s">
        <v>45</v>
      </c>
      <c r="P131" s="71" t="s">
        <v>318</v>
      </c>
      <c r="Q131" s="71" t="s">
        <v>319</v>
      </c>
      <c r="R131" s="71" t="s">
        <v>320</v>
      </c>
      <c r="S131" s="71" t="s">
        <v>321</v>
      </c>
      <c r="T131" s="71" t="s">
        <v>322</v>
      </c>
      <c r="U131" s="71" t="s">
        <v>323</v>
      </c>
      <c r="V131" s="71" t="s">
        <v>324</v>
      </c>
      <c r="W131" s="71" t="s">
        <v>325</v>
      </c>
      <c r="X131" s="72" t="s">
        <v>326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276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2.8500000000000001E-2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283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1022</v>
      </c>
      <c r="F133" s="175" t="s">
        <v>1023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2.8500000000000001E-2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329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1161</v>
      </c>
      <c r="F134" s="185" t="s">
        <v>1162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SUM(Q135:Q144)</f>
        <v>0</v>
      </c>
      <c r="R134" s="180">
        <f>SUM(R135:R144)</f>
        <v>0</v>
      </c>
      <c r="S134" s="179"/>
      <c r="T134" s="181">
        <f>SUM(T135:T144)</f>
        <v>0</v>
      </c>
      <c r="U134" s="179"/>
      <c r="V134" s="181">
        <f>SUM(V135:V144)</f>
        <v>2.8500000000000001E-2</v>
      </c>
      <c r="W134" s="179"/>
      <c r="X134" s="182">
        <f>SUM(X135:X144)</f>
        <v>0</v>
      </c>
      <c r="AR134" s="174" t="s">
        <v>96</v>
      </c>
      <c r="AT134" s="183" t="s">
        <v>82</v>
      </c>
      <c r="AU134" s="183" t="s">
        <v>90</v>
      </c>
      <c r="AY134" s="174" t="s">
        <v>329</v>
      </c>
      <c r="BK134" s="184">
        <f>SUM(BK135:BK144)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331</v>
      </c>
      <c r="E135" s="188" t="s">
        <v>8922</v>
      </c>
      <c r="F135" s="189" t="s">
        <v>8923</v>
      </c>
      <c r="G135" s="190" t="s">
        <v>1460</v>
      </c>
      <c r="H135" s="191">
        <v>1</v>
      </c>
      <c r="I135" s="192"/>
      <c r="J135" s="192"/>
      <c r="K135" s="191">
        <f t="shared" ref="K135:K144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4" si="7">I135+J135</f>
        <v>0</v>
      </c>
      <c r="Q135" s="196">
        <f t="shared" ref="Q135:Q144" si="8">ROUND(I135*H135,3)</f>
        <v>0</v>
      </c>
      <c r="R135" s="196">
        <f t="shared" ref="R135:R144" si="9">ROUND(J135*H135,3)</f>
        <v>0</v>
      </c>
      <c r="S135" s="66"/>
      <c r="T135" s="197">
        <f t="shared" ref="T135:T144" si="10">S135*H135</f>
        <v>0</v>
      </c>
      <c r="U135" s="197">
        <v>0</v>
      </c>
      <c r="V135" s="197">
        <f t="shared" ref="V135:V144" si="11">U135*H135</f>
        <v>0</v>
      </c>
      <c r="W135" s="197">
        <v>0</v>
      </c>
      <c r="X135" s="198">
        <f t="shared" ref="X135:X144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464</v>
      </c>
      <c r="AT135" s="199" t="s">
        <v>331</v>
      </c>
      <c r="AU135" s="199" t="s">
        <v>96</v>
      </c>
      <c r="AY135" s="19" t="s">
        <v>329</v>
      </c>
      <c r="BE135" s="115">
        <f t="shared" ref="BE135:BE144" si="13">IF(O135="základná",K135,0)</f>
        <v>0</v>
      </c>
      <c r="BF135" s="115">
        <f t="shared" ref="BF135:BF144" si="14">IF(O135="znížená",K135,0)</f>
        <v>0</v>
      </c>
      <c r="BG135" s="115">
        <f t="shared" ref="BG135:BG144" si="15">IF(O135="zákl. prenesená",K135,0)</f>
        <v>0</v>
      </c>
      <c r="BH135" s="115">
        <f t="shared" ref="BH135:BH144" si="16">IF(O135="zníž. prenesená",K135,0)</f>
        <v>0</v>
      </c>
      <c r="BI135" s="115">
        <f t="shared" ref="BI135:BI144" si="17">IF(O135="nulová",K135,0)</f>
        <v>0</v>
      </c>
      <c r="BJ135" s="19" t="s">
        <v>96</v>
      </c>
      <c r="BK135" s="200">
        <f t="shared" ref="BK135:BK144" si="18">ROUND(P135*H135,3)</f>
        <v>0</v>
      </c>
      <c r="BL135" s="19" t="s">
        <v>464</v>
      </c>
      <c r="BM135" s="199" t="s">
        <v>8924</v>
      </c>
    </row>
    <row r="136" spans="1:65" s="2" customFormat="1" ht="62.65" customHeight="1">
      <c r="A136" s="37"/>
      <c r="B136" s="153"/>
      <c r="C136" s="233" t="s">
        <v>96</v>
      </c>
      <c r="D136" s="233" t="s">
        <v>483</v>
      </c>
      <c r="E136" s="234" t="s">
        <v>8957</v>
      </c>
      <c r="F136" s="235" t="s">
        <v>8958</v>
      </c>
      <c r="G136" s="236" t="s">
        <v>646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595</v>
      </c>
      <c r="AT136" s="199" t="s">
        <v>483</v>
      </c>
      <c r="AU136" s="199" t="s">
        <v>96</v>
      </c>
      <c r="AY136" s="19" t="s">
        <v>329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464</v>
      </c>
      <c r="BM136" s="199" t="s">
        <v>8927</v>
      </c>
    </row>
    <row r="137" spans="1:65" s="2" customFormat="1" ht="24.2" customHeight="1">
      <c r="A137" s="37"/>
      <c r="B137" s="153"/>
      <c r="C137" s="233" t="s">
        <v>178</v>
      </c>
      <c r="D137" s="233" t="s">
        <v>483</v>
      </c>
      <c r="E137" s="234" t="s">
        <v>8959</v>
      </c>
      <c r="F137" s="235" t="s">
        <v>8960</v>
      </c>
      <c r="G137" s="236" t="s">
        <v>646</v>
      </c>
      <c r="H137" s="237">
        <v>2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3.8E-3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595</v>
      </c>
      <c r="AT137" s="199" t="s">
        <v>483</v>
      </c>
      <c r="AU137" s="199" t="s">
        <v>96</v>
      </c>
      <c r="AY137" s="19" t="s">
        <v>329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464</v>
      </c>
      <c r="BM137" s="199" t="s">
        <v>8930</v>
      </c>
    </row>
    <row r="138" spans="1:65" s="2" customFormat="1" ht="24.2" customHeight="1">
      <c r="A138" s="37"/>
      <c r="B138" s="153"/>
      <c r="C138" s="233" t="s">
        <v>335</v>
      </c>
      <c r="D138" s="233" t="s">
        <v>483</v>
      </c>
      <c r="E138" s="234" t="s">
        <v>8961</v>
      </c>
      <c r="F138" s="235" t="s">
        <v>8962</v>
      </c>
      <c r="G138" s="236" t="s">
        <v>646</v>
      </c>
      <c r="H138" s="237">
        <v>2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3.8E-3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595</v>
      </c>
      <c r="AT138" s="199" t="s">
        <v>483</v>
      </c>
      <c r="AU138" s="199" t="s">
        <v>96</v>
      </c>
      <c r="AY138" s="19" t="s">
        <v>329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464</v>
      </c>
      <c r="BM138" s="199" t="s">
        <v>8963</v>
      </c>
    </row>
    <row r="139" spans="1:65" s="2" customFormat="1" ht="24.2" customHeight="1">
      <c r="A139" s="37"/>
      <c r="B139" s="153"/>
      <c r="C139" s="233" t="s">
        <v>350</v>
      </c>
      <c r="D139" s="233" t="s">
        <v>483</v>
      </c>
      <c r="E139" s="234" t="s">
        <v>8964</v>
      </c>
      <c r="F139" s="235" t="s">
        <v>8965</v>
      </c>
      <c r="G139" s="236" t="s">
        <v>646</v>
      </c>
      <c r="H139" s="237">
        <v>4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7.6E-3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595</v>
      </c>
      <c r="AT139" s="199" t="s">
        <v>483</v>
      </c>
      <c r="AU139" s="199" t="s">
        <v>96</v>
      </c>
      <c r="AY139" s="19" t="s">
        <v>329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464</v>
      </c>
      <c r="BM139" s="199" t="s">
        <v>8966</v>
      </c>
    </row>
    <row r="140" spans="1:65" s="2" customFormat="1" ht="16.5" customHeight="1">
      <c r="A140" s="37"/>
      <c r="B140" s="153"/>
      <c r="C140" s="233" t="s">
        <v>355</v>
      </c>
      <c r="D140" s="233" t="s">
        <v>483</v>
      </c>
      <c r="E140" s="234" t="s">
        <v>8967</v>
      </c>
      <c r="F140" s="235" t="s">
        <v>8968</v>
      </c>
      <c r="G140" s="236" t="s">
        <v>646</v>
      </c>
      <c r="H140" s="237">
        <v>1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1.9E-3</v>
      </c>
      <c r="V140" s="197">
        <f t="shared" si="11"/>
        <v>1.9E-3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595</v>
      </c>
      <c r="AT140" s="199" t="s">
        <v>483</v>
      </c>
      <c r="AU140" s="199" t="s">
        <v>96</v>
      </c>
      <c r="AY140" s="19" t="s">
        <v>329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464</v>
      </c>
      <c r="BM140" s="199" t="s">
        <v>8969</v>
      </c>
    </row>
    <row r="141" spans="1:65" s="2" customFormat="1" ht="24.2" customHeight="1">
      <c r="A141" s="37"/>
      <c r="B141" s="153"/>
      <c r="C141" s="233" t="s">
        <v>359</v>
      </c>
      <c r="D141" s="233" t="s">
        <v>483</v>
      </c>
      <c r="E141" s="234" t="s">
        <v>8970</v>
      </c>
      <c r="F141" s="235" t="s">
        <v>8971</v>
      </c>
      <c r="G141" s="236" t="s">
        <v>646</v>
      </c>
      <c r="H141" s="237">
        <v>2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1.9E-3</v>
      </c>
      <c r="V141" s="197">
        <f t="shared" si="11"/>
        <v>3.8E-3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595</v>
      </c>
      <c r="AT141" s="199" t="s">
        <v>483</v>
      </c>
      <c r="AU141" s="199" t="s">
        <v>96</v>
      </c>
      <c r="AY141" s="19" t="s">
        <v>329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464</v>
      </c>
      <c r="BM141" s="199" t="s">
        <v>8972</v>
      </c>
    </row>
    <row r="142" spans="1:65" s="2" customFormat="1" ht="16.5" customHeight="1">
      <c r="A142" s="37"/>
      <c r="B142" s="153"/>
      <c r="C142" s="233" t="s">
        <v>364</v>
      </c>
      <c r="D142" s="233" t="s">
        <v>483</v>
      </c>
      <c r="E142" s="234" t="s">
        <v>178</v>
      </c>
      <c r="F142" s="235" t="s">
        <v>8931</v>
      </c>
      <c r="G142" s="236" t="s">
        <v>646</v>
      </c>
      <c r="H142" s="237">
        <v>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1.9E-3</v>
      </c>
      <c r="V142" s="197">
        <f t="shared" si="11"/>
        <v>3.8E-3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595</v>
      </c>
      <c r="AT142" s="199" t="s">
        <v>483</v>
      </c>
      <c r="AU142" s="199" t="s">
        <v>96</v>
      </c>
      <c r="AY142" s="19" t="s">
        <v>329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464</v>
      </c>
      <c r="BM142" s="199" t="s">
        <v>8932</v>
      </c>
    </row>
    <row r="143" spans="1:65" s="2" customFormat="1" ht="62.65" customHeight="1">
      <c r="A143" s="37"/>
      <c r="B143" s="153"/>
      <c r="C143" s="233" t="s">
        <v>369</v>
      </c>
      <c r="D143" s="233" t="s">
        <v>483</v>
      </c>
      <c r="E143" s="234" t="s">
        <v>8933</v>
      </c>
      <c r="F143" s="235" t="s">
        <v>8934</v>
      </c>
      <c r="G143" s="236" t="s">
        <v>646</v>
      </c>
      <c r="H143" s="237">
        <v>1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1.9E-3</v>
      </c>
      <c r="V143" s="197">
        <f t="shared" si="11"/>
        <v>1.9E-3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595</v>
      </c>
      <c r="AT143" s="199" t="s">
        <v>483</v>
      </c>
      <c r="AU143" s="199" t="s">
        <v>96</v>
      </c>
      <c r="AY143" s="19" t="s">
        <v>329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464</v>
      </c>
      <c r="BM143" s="199" t="s">
        <v>8935</v>
      </c>
    </row>
    <row r="144" spans="1:65" s="2" customFormat="1" ht="16.5" customHeight="1">
      <c r="A144" s="37"/>
      <c r="B144" s="153"/>
      <c r="C144" s="187" t="s">
        <v>381</v>
      </c>
      <c r="D144" s="187" t="s">
        <v>331</v>
      </c>
      <c r="E144" s="188" t="s">
        <v>386</v>
      </c>
      <c r="F144" s="189" t="s">
        <v>8936</v>
      </c>
      <c r="G144" s="190" t="s">
        <v>1460</v>
      </c>
      <c r="H144" s="191">
        <v>1</v>
      </c>
      <c r="I144" s="192"/>
      <c r="J144" s="192"/>
      <c r="K144" s="191">
        <f t="shared" si="6"/>
        <v>0</v>
      </c>
      <c r="L144" s="193"/>
      <c r="M144" s="38"/>
      <c r="N144" s="242" t="s">
        <v>1</v>
      </c>
      <c r="O144" s="243" t="s">
        <v>47</v>
      </c>
      <c r="P144" s="244">
        <f t="shared" si="7"/>
        <v>0</v>
      </c>
      <c r="Q144" s="244">
        <f t="shared" si="8"/>
        <v>0</v>
      </c>
      <c r="R144" s="244">
        <f t="shared" si="9"/>
        <v>0</v>
      </c>
      <c r="S144" s="245"/>
      <c r="T144" s="246">
        <f t="shared" si="10"/>
        <v>0</v>
      </c>
      <c r="U144" s="246">
        <v>0</v>
      </c>
      <c r="V144" s="246">
        <f t="shared" si="11"/>
        <v>0</v>
      </c>
      <c r="W144" s="246">
        <v>0</v>
      </c>
      <c r="X144" s="247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464</v>
      </c>
      <c r="AT144" s="199" t="s">
        <v>331</v>
      </c>
      <c r="AU144" s="199" t="s">
        <v>96</v>
      </c>
      <c r="AY144" s="19" t="s">
        <v>329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464</v>
      </c>
      <c r="BM144" s="199" t="s">
        <v>8937</v>
      </c>
    </row>
    <row r="145" spans="1:31" s="2" customFormat="1" ht="6.95" customHeight="1">
      <c r="A145" s="37"/>
      <c r="B145" s="55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38"/>
      <c r="N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</sheetData>
  <autoFilter ref="C131:L144" xr:uid="{00000000-0009-0000-0000-00002C000000}"/>
  <mergeCells count="17"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2:BM14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257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8920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8973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SUM(BE132:BE143)),  2)</f>
        <v>0</v>
      </c>
      <c r="G39" s="130"/>
      <c r="H39" s="130"/>
      <c r="I39" s="131">
        <v>0.2</v>
      </c>
      <c r="J39" s="130"/>
      <c r="K39" s="129">
        <f>ROUND(((SUM(BE103:BE110) + SUM(BE132:BE143))*I39),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SUM(BF132:BF143)),  2)</f>
        <v>0</v>
      </c>
      <c r="G40" s="130"/>
      <c r="H40" s="130"/>
      <c r="I40" s="131">
        <v>0.2</v>
      </c>
      <c r="J40" s="130"/>
      <c r="K40" s="129">
        <f>ROUND(((SUM(BF103:BF110) + SUM(BF132:BF143))*I40),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SUM(BG132:BG143)),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SUM(BH132:BH143)),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SUM(BI132:BI143)),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8920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09.4 - SAUNA SUCHÁ m.č.1.34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291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295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302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323" t="s">
        <v>303</v>
      </c>
      <c r="E104" s="328"/>
      <c r="F104" s="328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304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23" t="s">
        <v>305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304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306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304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307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308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304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309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310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1.25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266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311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24" t="str">
        <f>E7</f>
        <v>Krytá plaváreň Lučenec</v>
      </c>
      <c r="F120" s="325"/>
      <c r="G120" s="325"/>
      <c r="H120" s="325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272</v>
      </c>
      <c r="M121" s="22"/>
    </row>
    <row r="122" spans="1:31" s="2" customFormat="1" ht="16.5" customHeight="1">
      <c r="A122" s="37"/>
      <c r="B122" s="38"/>
      <c r="C122" s="37"/>
      <c r="D122" s="37"/>
      <c r="E122" s="324" t="s">
        <v>8920</v>
      </c>
      <c r="F122" s="326"/>
      <c r="G122" s="326"/>
      <c r="H122" s="326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274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305" t="str">
        <f>E11</f>
        <v>09.4 - SAUNA SUCHÁ m.č.1.34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21. 4. 2022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312</v>
      </c>
      <c r="D131" s="164" t="s">
        <v>66</v>
      </c>
      <c r="E131" s="164" t="s">
        <v>62</v>
      </c>
      <c r="F131" s="164" t="s">
        <v>63</v>
      </c>
      <c r="G131" s="164" t="s">
        <v>313</v>
      </c>
      <c r="H131" s="164" t="s">
        <v>314</v>
      </c>
      <c r="I131" s="164" t="s">
        <v>315</v>
      </c>
      <c r="J131" s="164" t="s">
        <v>316</v>
      </c>
      <c r="K131" s="165" t="s">
        <v>281</v>
      </c>
      <c r="L131" s="166" t="s">
        <v>317</v>
      </c>
      <c r="M131" s="167"/>
      <c r="N131" s="70" t="s">
        <v>1</v>
      </c>
      <c r="O131" s="71" t="s">
        <v>45</v>
      </c>
      <c r="P131" s="71" t="s">
        <v>318</v>
      </c>
      <c r="Q131" s="71" t="s">
        <v>319</v>
      </c>
      <c r="R131" s="71" t="s">
        <v>320</v>
      </c>
      <c r="S131" s="71" t="s">
        <v>321</v>
      </c>
      <c r="T131" s="71" t="s">
        <v>322</v>
      </c>
      <c r="U131" s="71" t="s">
        <v>323</v>
      </c>
      <c r="V131" s="71" t="s">
        <v>324</v>
      </c>
      <c r="W131" s="71" t="s">
        <v>325</v>
      </c>
      <c r="X131" s="72" t="s">
        <v>326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276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1.5200000000000002E-2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283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1022</v>
      </c>
      <c r="F133" s="175" t="s">
        <v>1023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1.5200000000000002E-2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329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1161</v>
      </c>
      <c r="F134" s="185" t="s">
        <v>1162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SUM(Q135:Q143)</f>
        <v>0</v>
      </c>
      <c r="R134" s="180">
        <f>SUM(R135:R143)</f>
        <v>0</v>
      </c>
      <c r="S134" s="179"/>
      <c r="T134" s="181">
        <f>SUM(T135:T143)</f>
        <v>0</v>
      </c>
      <c r="U134" s="179"/>
      <c r="V134" s="181">
        <f>SUM(V135:V143)</f>
        <v>1.5200000000000002E-2</v>
      </c>
      <c r="W134" s="179"/>
      <c r="X134" s="182">
        <f>SUM(X135:X143)</f>
        <v>0</v>
      </c>
      <c r="AR134" s="174" t="s">
        <v>96</v>
      </c>
      <c r="AT134" s="183" t="s">
        <v>82</v>
      </c>
      <c r="AU134" s="183" t="s">
        <v>90</v>
      </c>
      <c r="AY134" s="174" t="s">
        <v>329</v>
      </c>
      <c r="BK134" s="184">
        <f>SUM(BK135:BK143)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331</v>
      </c>
      <c r="E135" s="188" t="s">
        <v>8922</v>
      </c>
      <c r="F135" s="189" t="s">
        <v>8923</v>
      </c>
      <c r="G135" s="190" t="s">
        <v>1460</v>
      </c>
      <c r="H135" s="191">
        <v>1</v>
      </c>
      <c r="I135" s="192"/>
      <c r="J135" s="192"/>
      <c r="K135" s="191">
        <f t="shared" ref="K135:K143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3" si="7">I135+J135</f>
        <v>0</v>
      </c>
      <c r="Q135" s="196">
        <f t="shared" ref="Q135:Q143" si="8">ROUND(I135*H135,3)</f>
        <v>0</v>
      </c>
      <c r="R135" s="196">
        <f t="shared" ref="R135:R143" si="9">ROUND(J135*H135,3)</f>
        <v>0</v>
      </c>
      <c r="S135" s="66"/>
      <c r="T135" s="197">
        <f t="shared" ref="T135:T143" si="10">S135*H135</f>
        <v>0</v>
      </c>
      <c r="U135" s="197">
        <v>0</v>
      </c>
      <c r="V135" s="197">
        <f t="shared" ref="V135:V143" si="11">U135*H135</f>
        <v>0</v>
      </c>
      <c r="W135" s="197">
        <v>0</v>
      </c>
      <c r="X135" s="198">
        <f t="shared" ref="X135:X143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464</v>
      </c>
      <c r="AT135" s="199" t="s">
        <v>331</v>
      </c>
      <c r="AU135" s="199" t="s">
        <v>96</v>
      </c>
      <c r="AY135" s="19" t="s">
        <v>329</v>
      </c>
      <c r="BE135" s="115">
        <f t="shared" ref="BE135:BE143" si="13">IF(O135="základná",K135,0)</f>
        <v>0</v>
      </c>
      <c r="BF135" s="115">
        <f t="shared" ref="BF135:BF143" si="14">IF(O135="znížená",K135,0)</f>
        <v>0</v>
      </c>
      <c r="BG135" s="115">
        <f t="shared" ref="BG135:BG143" si="15">IF(O135="zákl. prenesená",K135,0)</f>
        <v>0</v>
      </c>
      <c r="BH135" s="115">
        <f t="shared" ref="BH135:BH143" si="16">IF(O135="zníž. prenesená",K135,0)</f>
        <v>0</v>
      </c>
      <c r="BI135" s="115">
        <f t="shared" ref="BI135:BI143" si="17">IF(O135="nulová",K135,0)</f>
        <v>0</v>
      </c>
      <c r="BJ135" s="19" t="s">
        <v>96</v>
      </c>
      <c r="BK135" s="200">
        <f t="shared" ref="BK135:BK143" si="18">ROUND(P135*H135,3)</f>
        <v>0</v>
      </c>
      <c r="BL135" s="19" t="s">
        <v>464</v>
      </c>
      <c r="BM135" s="199" t="s">
        <v>8924</v>
      </c>
    </row>
    <row r="136" spans="1:65" s="2" customFormat="1" ht="62.65" customHeight="1">
      <c r="A136" s="37"/>
      <c r="B136" s="153"/>
      <c r="C136" s="233" t="s">
        <v>96</v>
      </c>
      <c r="D136" s="233" t="s">
        <v>483</v>
      </c>
      <c r="E136" s="234" t="s">
        <v>8925</v>
      </c>
      <c r="F136" s="235" t="s">
        <v>8974</v>
      </c>
      <c r="G136" s="236" t="s">
        <v>646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595</v>
      </c>
      <c r="AT136" s="199" t="s">
        <v>483</v>
      </c>
      <c r="AU136" s="199" t="s">
        <v>96</v>
      </c>
      <c r="AY136" s="19" t="s">
        <v>329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464</v>
      </c>
      <c r="BM136" s="199" t="s">
        <v>8927</v>
      </c>
    </row>
    <row r="137" spans="1:65" s="2" customFormat="1" ht="16.5" customHeight="1">
      <c r="A137" s="37"/>
      <c r="B137" s="153"/>
      <c r="C137" s="233" t="s">
        <v>178</v>
      </c>
      <c r="D137" s="233" t="s">
        <v>483</v>
      </c>
      <c r="E137" s="234" t="s">
        <v>8975</v>
      </c>
      <c r="F137" s="235" t="s">
        <v>8976</v>
      </c>
      <c r="G137" s="236" t="s">
        <v>646</v>
      </c>
      <c r="H137" s="237">
        <v>1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1.9E-3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595</v>
      </c>
      <c r="AT137" s="199" t="s">
        <v>483</v>
      </c>
      <c r="AU137" s="199" t="s">
        <v>96</v>
      </c>
      <c r="AY137" s="19" t="s">
        <v>329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464</v>
      </c>
      <c r="BM137" s="199" t="s">
        <v>8930</v>
      </c>
    </row>
    <row r="138" spans="1:65" s="2" customFormat="1" ht="16.5" customHeight="1">
      <c r="A138" s="37"/>
      <c r="B138" s="153"/>
      <c r="C138" s="233" t="s">
        <v>335</v>
      </c>
      <c r="D138" s="233" t="s">
        <v>483</v>
      </c>
      <c r="E138" s="234" t="s">
        <v>8977</v>
      </c>
      <c r="F138" s="235" t="s">
        <v>8978</v>
      </c>
      <c r="G138" s="236" t="s">
        <v>646</v>
      </c>
      <c r="H138" s="237">
        <v>1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1.9E-3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595</v>
      </c>
      <c r="AT138" s="199" t="s">
        <v>483</v>
      </c>
      <c r="AU138" s="199" t="s">
        <v>96</v>
      </c>
      <c r="AY138" s="19" t="s">
        <v>329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464</v>
      </c>
      <c r="BM138" s="199" t="s">
        <v>8963</v>
      </c>
    </row>
    <row r="139" spans="1:65" s="2" customFormat="1" ht="49.15" customHeight="1">
      <c r="A139" s="37"/>
      <c r="B139" s="153"/>
      <c r="C139" s="233" t="s">
        <v>350</v>
      </c>
      <c r="D139" s="233" t="s">
        <v>483</v>
      </c>
      <c r="E139" s="234" t="s">
        <v>8928</v>
      </c>
      <c r="F139" s="235" t="s">
        <v>8979</v>
      </c>
      <c r="G139" s="236" t="s">
        <v>646</v>
      </c>
      <c r="H139" s="237">
        <v>1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1.9E-3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595</v>
      </c>
      <c r="AT139" s="199" t="s">
        <v>483</v>
      </c>
      <c r="AU139" s="199" t="s">
        <v>96</v>
      </c>
      <c r="AY139" s="19" t="s">
        <v>329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464</v>
      </c>
      <c r="BM139" s="199" t="s">
        <v>8966</v>
      </c>
    </row>
    <row r="140" spans="1:65" s="2" customFormat="1" ht="16.5" customHeight="1">
      <c r="A140" s="37"/>
      <c r="B140" s="153"/>
      <c r="C140" s="233" t="s">
        <v>355</v>
      </c>
      <c r="D140" s="233" t="s">
        <v>483</v>
      </c>
      <c r="E140" s="234" t="s">
        <v>178</v>
      </c>
      <c r="F140" s="235" t="s">
        <v>8931</v>
      </c>
      <c r="G140" s="236" t="s">
        <v>646</v>
      </c>
      <c r="H140" s="237">
        <v>2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1.9E-3</v>
      </c>
      <c r="V140" s="197">
        <f t="shared" si="11"/>
        <v>3.8E-3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595</v>
      </c>
      <c r="AT140" s="199" t="s">
        <v>483</v>
      </c>
      <c r="AU140" s="199" t="s">
        <v>96</v>
      </c>
      <c r="AY140" s="19" t="s">
        <v>329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464</v>
      </c>
      <c r="BM140" s="199" t="s">
        <v>8932</v>
      </c>
    </row>
    <row r="141" spans="1:65" s="2" customFormat="1" ht="62.65" customHeight="1">
      <c r="A141" s="37"/>
      <c r="B141" s="153"/>
      <c r="C141" s="233" t="s">
        <v>359</v>
      </c>
      <c r="D141" s="233" t="s">
        <v>483</v>
      </c>
      <c r="E141" s="234" t="s">
        <v>8933</v>
      </c>
      <c r="F141" s="235" t="s">
        <v>8934</v>
      </c>
      <c r="G141" s="236" t="s">
        <v>646</v>
      </c>
      <c r="H141" s="237">
        <v>1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1.9E-3</v>
      </c>
      <c r="V141" s="197">
        <f t="shared" si="11"/>
        <v>1.9E-3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595</v>
      </c>
      <c r="AT141" s="199" t="s">
        <v>483</v>
      </c>
      <c r="AU141" s="199" t="s">
        <v>96</v>
      </c>
      <c r="AY141" s="19" t="s">
        <v>329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464</v>
      </c>
      <c r="BM141" s="199" t="s">
        <v>8935</v>
      </c>
    </row>
    <row r="142" spans="1:65" s="2" customFormat="1" ht="24.2" customHeight="1">
      <c r="A142" s="37"/>
      <c r="B142" s="153"/>
      <c r="C142" s="233" t="s">
        <v>364</v>
      </c>
      <c r="D142" s="233" t="s">
        <v>483</v>
      </c>
      <c r="E142" s="234" t="s">
        <v>359</v>
      </c>
      <c r="F142" s="235" t="s">
        <v>8980</v>
      </c>
      <c r="G142" s="236" t="s">
        <v>646</v>
      </c>
      <c r="H142" s="237">
        <v>1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1.9E-3</v>
      </c>
      <c r="V142" s="197">
        <f t="shared" si="11"/>
        <v>1.9E-3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595</v>
      </c>
      <c r="AT142" s="199" t="s">
        <v>483</v>
      </c>
      <c r="AU142" s="199" t="s">
        <v>96</v>
      </c>
      <c r="AY142" s="19" t="s">
        <v>329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464</v>
      </c>
      <c r="BM142" s="199" t="s">
        <v>8981</v>
      </c>
    </row>
    <row r="143" spans="1:65" s="2" customFormat="1" ht="16.5" customHeight="1">
      <c r="A143" s="37"/>
      <c r="B143" s="153"/>
      <c r="C143" s="187" t="s">
        <v>369</v>
      </c>
      <c r="D143" s="187" t="s">
        <v>331</v>
      </c>
      <c r="E143" s="188" t="s">
        <v>386</v>
      </c>
      <c r="F143" s="189" t="s">
        <v>8936</v>
      </c>
      <c r="G143" s="190" t="s">
        <v>1460</v>
      </c>
      <c r="H143" s="191">
        <v>1</v>
      </c>
      <c r="I143" s="192"/>
      <c r="J143" s="192"/>
      <c r="K143" s="191">
        <f t="shared" si="6"/>
        <v>0</v>
      </c>
      <c r="L143" s="193"/>
      <c r="M143" s="38"/>
      <c r="N143" s="242" t="s">
        <v>1</v>
      </c>
      <c r="O143" s="243" t="s">
        <v>47</v>
      </c>
      <c r="P143" s="244">
        <f t="shared" si="7"/>
        <v>0</v>
      </c>
      <c r="Q143" s="244">
        <f t="shared" si="8"/>
        <v>0</v>
      </c>
      <c r="R143" s="244">
        <f t="shared" si="9"/>
        <v>0</v>
      </c>
      <c r="S143" s="245"/>
      <c r="T143" s="246">
        <f t="shared" si="10"/>
        <v>0</v>
      </c>
      <c r="U143" s="246">
        <v>0</v>
      </c>
      <c r="V143" s="246">
        <f t="shared" si="11"/>
        <v>0</v>
      </c>
      <c r="W143" s="246">
        <v>0</v>
      </c>
      <c r="X143" s="247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464</v>
      </c>
      <c r="AT143" s="199" t="s">
        <v>331</v>
      </c>
      <c r="AU143" s="199" t="s">
        <v>96</v>
      </c>
      <c r="AY143" s="19" t="s">
        <v>329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464</v>
      </c>
      <c r="BM143" s="199" t="s">
        <v>8937</v>
      </c>
    </row>
    <row r="144" spans="1:65" s="2" customFormat="1" ht="6.95" customHeight="1">
      <c r="A144" s="37"/>
      <c r="B144" s="55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38"/>
      <c r="N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</sheetData>
  <autoFilter ref="C131:L143" xr:uid="{00000000-0009-0000-0000-00002D000000}"/>
  <mergeCells count="17"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H51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20"/>
      <c r="C3" s="21"/>
      <c r="D3" s="21"/>
      <c r="E3" s="21"/>
      <c r="F3" s="21"/>
      <c r="G3" s="21"/>
      <c r="H3" s="22"/>
    </row>
    <row r="4" spans="1:8" s="1" customFormat="1" ht="24.95" customHeight="1">
      <c r="B4" s="22"/>
      <c r="C4" s="23" t="s">
        <v>8982</v>
      </c>
      <c r="H4" s="22"/>
    </row>
    <row r="5" spans="1:8" s="1" customFormat="1" ht="12" customHeight="1">
      <c r="B5" s="22"/>
      <c r="C5" s="26" t="s">
        <v>12</v>
      </c>
      <c r="D5" s="279" t="s">
        <v>13</v>
      </c>
      <c r="E5" s="275"/>
      <c r="F5" s="275"/>
      <c r="H5" s="22"/>
    </row>
    <row r="6" spans="1:8" s="1" customFormat="1" ht="36.950000000000003" customHeight="1">
      <c r="B6" s="22"/>
      <c r="C6" s="28" t="s">
        <v>15</v>
      </c>
      <c r="D6" s="276" t="s">
        <v>16</v>
      </c>
      <c r="E6" s="275"/>
      <c r="F6" s="275"/>
      <c r="H6" s="22"/>
    </row>
    <row r="7" spans="1:8" s="1" customFormat="1" ht="16.5" customHeight="1">
      <c r="B7" s="22"/>
      <c r="C7" s="29" t="s">
        <v>21</v>
      </c>
      <c r="D7" s="63" t="str">
        <f>'Rekapitulácia stavby'!AN8</f>
        <v>21. 4. 2022</v>
      </c>
      <c r="H7" s="22"/>
    </row>
    <row r="8" spans="1:8" s="2" customFormat="1" ht="10.9" customHeight="1">
      <c r="A8" s="37"/>
      <c r="B8" s="38"/>
      <c r="C8" s="37"/>
      <c r="D8" s="37"/>
      <c r="E8" s="37"/>
      <c r="F8" s="37"/>
      <c r="G8" s="37"/>
      <c r="H8" s="38"/>
    </row>
    <row r="9" spans="1:8" s="11" customFormat="1" ht="29.25" customHeight="1">
      <c r="A9" s="161"/>
      <c r="B9" s="162"/>
      <c r="C9" s="163" t="s">
        <v>62</v>
      </c>
      <c r="D9" s="164" t="s">
        <v>63</v>
      </c>
      <c r="E9" s="164" t="s">
        <v>313</v>
      </c>
      <c r="F9" s="165" t="s">
        <v>8983</v>
      </c>
      <c r="G9" s="161"/>
      <c r="H9" s="162"/>
    </row>
    <row r="10" spans="1:8" s="2" customFormat="1" ht="26.45" customHeight="1">
      <c r="A10" s="37"/>
      <c r="B10" s="38"/>
      <c r="C10" s="266" t="s">
        <v>8984</v>
      </c>
      <c r="D10" s="266" t="s">
        <v>94</v>
      </c>
      <c r="E10" s="37"/>
      <c r="F10" s="37"/>
      <c r="G10" s="37"/>
      <c r="H10" s="38"/>
    </row>
    <row r="11" spans="1:8" s="2" customFormat="1" ht="16.899999999999999" customHeight="1">
      <c r="A11" s="37"/>
      <c r="B11" s="38"/>
      <c r="C11" s="267" t="s">
        <v>8985</v>
      </c>
      <c r="D11" s="268" t="s">
        <v>1</v>
      </c>
      <c r="E11" s="269" t="s">
        <v>1</v>
      </c>
      <c r="F11" s="270">
        <v>0</v>
      </c>
      <c r="G11" s="37"/>
      <c r="H11" s="38"/>
    </row>
    <row r="12" spans="1:8" s="2" customFormat="1" ht="16.899999999999999" customHeight="1">
      <c r="A12" s="37"/>
      <c r="B12" s="38"/>
      <c r="C12" s="267" t="s">
        <v>8986</v>
      </c>
      <c r="D12" s="268" t="s">
        <v>1</v>
      </c>
      <c r="E12" s="269" t="s">
        <v>1</v>
      </c>
      <c r="F12" s="270">
        <v>3296.3850000000002</v>
      </c>
      <c r="G12" s="37"/>
      <c r="H12" s="38"/>
    </row>
    <row r="13" spans="1:8" s="2" customFormat="1" ht="16.899999999999999" customHeight="1">
      <c r="A13" s="37"/>
      <c r="B13" s="38"/>
      <c r="C13" s="267" t="s">
        <v>267</v>
      </c>
      <c r="D13" s="268" t="s">
        <v>1</v>
      </c>
      <c r="E13" s="269" t="s">
        <v>1</v>
      </c>
      <c r="F13" s="270">
        <v>960</v>
      </c>
      <c r="G13" s="37"/>
      <c r="H13" s="38"/>
    </row>
    <row r="14" spans="1:8" s="2" customFormat="1" ht="16.899999999999999" customHeight="1">
      <c r="A14" s="37"/>
      <c r="B14" s="38"/>
      <c r="C14" s="267" t="s">
        <v>8987</v>
      </c>
      <c r="D14" s="268" t="s">
        <v>1</v>
      </c>
      <c r="E14" s="269" t="s">
        <v>1</v>
      </c>
      <c r="F14" s="270">
        <v>0</v>
      </c>
      <c r="G14" s="37"/>
      <c r="H14" s="38"/>
    </row>
    <row r="15" spans="1:8" s="2" customFormat="1" ht="16.899999999999999" customHeight="1">
      <c r="A15" s="37"/>
      <c r="B15" s="38"/>
      <c r="C15" s="267" t="s">
        <v>269</v>
      </c>
      <c r="D15" s="268" t="s">
        <v>1</v>
      </c>
      <c r="E15" s="269" t="s">
        <v>1</v>
      </c>
      <c r="F15" s="270">
        <v>70.875</v>
      </c>
      <c r="G15" s="37"/>
      <c r="H15" s="38"/>
    </row>
    <row r="16" spans="1:8" s="2" customFormat="1" ht="16.899999999999999" customHeight="1">
      <c r="A16" s="37"/>
      <c r="B16" s="38"/>
      <c r="C16" s="267" t="s">
        <v>8988</v>
      </c>
      <c r="D16" s="268" t="s">
        <v>1</v>
      </c>
      <c r="E16" s="269" t="s">
        <v>1</v>
      </c>
      <c r="F16" s="270">
        <v>18.832999999999998</v>
      </c>
      <c r="G16" s="37"/>
      <c r="H16" s="38"/>
    </row>
    <row r="17" spans="1:8" s="2" customFormat="1" ht="26.45" customHeight="1">
      <c r="A17" s="37"/>
      <c r="B17" s="38"/>
      <c r="C17" s="266" t="s">
        <v>8989</v>
      </c>
      <c r="D17" s="266" t="s">
        <v>99</v>
      </c>
      <c r="E17" s="37"/>
      <c r="F17" s="37"/>
      <c r="G17" s="37"/>
      <c r="H17" s="38"/>
    </row>
    <row r="18" spans="1:8" s="2" customFormat="1" ht="16.899999999999999" customHeight="1">
      <c r="A18" s="37"/>
      <c r="B18" s="38"/>
      <c r="C18" s="267" t="s">
        <v>8990</v>
      </c>
      <c r="D18" s="268" t="s">
        <v>1</v>
      </c>
      <c r="E18" s="269" t="s">
        <v>1</v>
      </c>
      <c r="F18" s="270">
        <v>166.75</v>
      </c>
      <c r="G18" s="37"/>
      <c r="H18" s="38"/>
    </row>
    <row r="19" spans="1:8" s="2" customFormat="1" ht="16.899999999999999" customHeight="1">
      <c r="A19" s="37"/>
      <c r="B19" s="38"/>
      <c r="C19" s="267" t="s">
        <v>8991</v>
      </c>
      <c r="D19" s="268" t="s">
        <v>1</v>
      </c>
      <c r="E19" s="269" t="s">
        <v>1</v>
      </c>
      <c r="F19" s="270">
        <v>402.4</v>
      </c>
      <c r="G19" s="37"/>
      <c r="H19" s="38"/>
    </row>
    <row r="20" spans="1:8" s="2" customFormat="1" ht="16.899999999999999" customHeight="1">
      <c r="A20" s="37"/>
      <c r="B20" s="38"/>
      <c r="C20" s="267" t="s">
        <v>8992</v>
      </c>
      <c r="D20" s="268" t="s">
        <v>1</v>
      </c>
      <c r="E20" s="269" t="s">
        <v>1</v>
      </c>
      <c r="F20" s="270">
        <v>266.68799999999999</v>
      </c>
      <c r="G20" s="37"/>
      <c r="H20" s="38"/>
    </row>
    <row r="21" spans="1:8" s="2" customFormat="1" ht="16.899999999999999" customHeight="1">
      <c r="A21" s="37"/>
      <c r="B21" s="38"/>
      <c r="C21" s="267" t="s">
        <v>1359</v>
      </c>
      <c r="D21" s="268" t="s">
        <v>1</v>
      </c>
      <c r="E21" s="269" t="s">
        <v>1</v>
      </c>
      <c r="F21" s="270">
        <v>896.447</v>
      </c>
      <c r="G21" s="37"/>
      <c r="H21" s="38"/>
    </row>
    <row r="22" spans="1:8" s="2" customFormat="1" ht="16.899999999999999" customHeight="1">
      <c r="A22" s="37"/>
      <c r="B22" s="38"/>
      <c r="C22" s="267" t="s">
        <v>8993</v>
      </c>
      <c r="D22" s="268" t="s">
        <v>1</v>
      </c>
      <c r="E22" s="269" t="s">
        <v>1</v>
      </c>
      <c r="F22" s="270">
        <v>30.42</v>
      </c>
      <c r="G22" s="37"/>
      <c r="H22" s="38"/>
    </row>
    <row r="23" spans="1:8" s="2" customFormat="1" ht="16.899999999999999" customHeight="1">
      <c r="A23" s="37"/>
      <c r="B23" s="38"/>
      <c r="C23" s="267" t="s">
        <v>8994</v>
      </c>
      <c r="D23" s="268" t="s">
        <v>8995</v>
      </c>
      <c r="E23" s="269" t="s">
        <v>1</v>
      </c>
      <c r="F23" s="270">
        <v>1493</v>
      </c>
      <c r="G23" s="37"/>
      <c r="H23" s="38"/>
    </row>
    <row r="24" spans="1:8" s="2" customFormat="1" ht="16.899999999999999" customHeight="1">
      <c r="A24" s="37"/>
      <c r="B24" s="38"/>
      <c r="C24" s="267" t="s">
        <v>8996</v>
      </c>
      <c r="D24" s="268" t="s">
        <v>8997</v>
      </c>
      <c r="E24" s="269" t="s">
        <v>1</v>
      </c>
      <c r="F24" s="270">
        <v>349.1</v>
      </c>
      <c r="G24" s="37"/>
      <c r="H24" s="38"/>
    </row>
    <row r="25" spans="1:8" s="2" customFormat="1" ht="16.899999999999999" customHeight="1">
      <c r="A25" s="37"/>
      <c r="B25" s="38"/>
      <c r="C25" s="267" t="s">
        <v>8998</v>
      </c>
      <c r="D25" s="268" t="s">
        <v>8999</v>
      </c>
      <c r="E25" s="269" t="s">
        <v>1</v>
      </c>
      <c r="F25" s="270">
        <v>1601</v>
      </c>
      <c r="G25" s="37"/>
      <c r="H25" s="38"/>
    </row>
    <row r="26" spans="1:8" s="2" customFormat="1" ht="16.899999999999999" customHeight="1">
      <c r="A26" s="37"/>
      <c r="B26" s="38"/>
      <c r="C26" s="267" t="s">
        <v>9000</v>
      </c>
      <c r="D26" s="268" t="s">
        <v>1</v>
      </c>
      <c r="E26" s="269" t="s">
        <v>1</v>
      </c>
      <c r="F26" s="270">
        <v>368.65</v>
      </c>
      <c r="G26" s="37"/>
      <c r="H26" s="38"/>
    </row>
    <row r="27" spans="1:8" s="2" customFormat="1" ht="26.45" customHeight="1">
      <c r="A27" s="37"/>
      <c r="B27" s="38"/>
      <c r="C27" s="266" t="s">
        <v>9001</v>
      </c>
      <c r="D27" s="266" t="s">
        <v>174</v>
      </c>
      <c r="E27" s="37"/>
      <c r="F27" s="37"/>
      <c r="G27" s="37"/>
      <c r="H27" s="38"/>
    </row>
    <row r="28" spans="1:8" s="2" customFormat="1" ht="16.899999999999999" customHeight="1">
      <c r="A28" s="37"/>
      <c r="B28" s="38"/>
      <c r="C28" s="267" t="s">
        <v>9002</v>
      </c>
      <c r="D28" s="268" t="s">
        <v>1</v>
      </c>
      <c r="E28" s="269" t="s">
        <v>1</v>
      </c>
      <c r="F28" s="270">
        <v>600</v>
      </c>
      <c r="G28" s="37"/>
      <c r="H28" s="38"/>
    </row>
    <row r="29" spans="1:8" s="2" customFormat="1" ht="26.45" customHeight="1">
      <c r="A29" s="37"/>
      <c r="B29" s="38"/>
      <c r="C29" s="266" t="s">
        <v>9003</v>
      </c>
      <c r="D29" s="266" t="s">
        <v>177</v>
      </c>
      <c r="E29" s="37"/>
      <c r="F29" s="37"/>
      <c r="G29" s="37"/>
      <c r="H29" s="38"/>
    </row>
    <row r="30" spans="1:8" s="2" customFormat="1" ht="16.899999999999999" customHeight="1">
      <c r="A30" s="37"/>
      <c r="B30" s="38"/>
      <c r="C30" s="267" t="s">
        <v>9002</v>
      </c>
      <c r="D30" s="268" t="s">
        <v>1</v>
      </c>
      <c r="E30" s="269" t="s">
        <v>1</v>
      </c>
      <c r="F30" s="270">
        <v>600</v>
      </c>
      <c r="G30" s="37"/>
      <c r="H30" s="38"/>
    </row>
    <row r="31" spans="1:8" s="2" customFormat="1" ht="26.45" customHeight="1">
      <c r="A31" s="37"/>
      <c r="B31" s="38"/>
      <c r="C31" s="266" t="s">
        <v>9004</v>
      </c>
      <c r="D31" s="266" t="s">
        <v>181</v>
      </c>
      <c r="E31" s="37"/>
      <c r="F31" s="37"/>
      <c r="G31" s="37"/>
      <c r="H31" s="38"/>
    </row>
    <row r="32" spans="1:8" s="2" customFormat="1" ht="16.899999999999999" customHeight="1">
      <c r="A32" s="37"/>
      <c r="B32" s="38"/>
      <c r="C32" s="267" t="s">
        <v>9002</v>
      </c>
      <c r="D32" s="268" t="s">
        <v>1</v>
      </c>
      <c r="E32" s="269" t="s">
        <v>1</v>
      </c>
      <c r="F32" s="270">
        <v>600</v>
      </c>
      <c r="G32" s="37"/>
      <c r="H32" s="38"/>
    </row>
    <row r="33" spans="1:8" s="2" customFormat="1" ht="26.45" customHeight="1">
      <c r="A33" s="37"/>
      <c r="B33" s="38"/>
      <c r="C33" s="266" t="s">
        <v>9005</v>
      </c>
      <c r="D33" s="266" t="s">
        <v>184</v>
      </c>
      <c r="E33" s="37"/>
      <c r="F33" s="37"/>
      <c r="G33" s="37"/>
      <c r="H33" s="38"/>
    </row>
    <row r="34" spans="1:8" s="2" customFormat="1" ht="16.899999999999999" customHeight="1">
      <c r="A34" s="37"/>
      <c r="B34" s="38"/>
      <c r="C34" s="267" t="s">
        <v>9002</v>
      </c>
      <c r="D34" s="268" t="s">
        <v>1</v>
      </c>
      <c r="E34" s="269" t="s">
        <v>1</v>
      </c>
      <c r="F34" s="270">
        <v>622</v>
      </c>
      <c r="G34" s="37"/>
      <c r="H34" s="38"/>
    </row>
    <row r="35" spans="1:8" s="2" customFormat="1" ht="26.45" customHeight="1">
      <c r="A35" s="37"/>
      <c r="B35" s="38"/>
      <c r="C35" s="266" t="s">
        <v>9006</v>
      </c>
      <c r="D35" s="266" t="s">
        <v>193</v>
      </c>
      <c r="E35" s="37"/>
      <c r="F35" s="37"/>
      <c r="G35" s="37"/>
      <c r="H35" s="38"/>
    </row>
    <row r="36" spans="1:8" s="2" customFormat="1" ht="16.899999999999999" customHeight="1">
      <c r="A36" s="37"/>
      <c r="B36" s="38"/>
      <c r="C36" s="267" t="s">
        <v>9007</v>
      </c>
      <c r="D36" s="268" t="s">
        <v>9008</v>
      </c>
      <c r="E36" s="269" t="s">
        <v>334</v>
      </c>
      <c r="F36" s="270">
        <v>38.5</v>
      </c>
      <c r="G36" s="37"/>
      <c r="H36" s="38"/>
    </row>
    <row r="37" spans="1:8" s="2" customFormat="1" ht="16.899999999999999" customHeight="1">
      <c r="A37" s="37"/>
      <c r="B37" s="38"/>
      <c r="C37" s="267" t="s">
        <v>9009</v>
      </c>
      <c r="D37" s="268" t="s">
        <v>9010</v>
      </c>
      <c r="E37" s="269" t="s">
        <v>334</v>
      </c>
      <c r="F37" s="270">
        <v>89.45</v>
      </c>
      <c r="G37" s="37"/>
      <c r="H37" s="38"/>
    </row>
    <row r="38" spans="1:8" s="2" customFormat="1" ht="16.899999999999999" customHeight="1">
      <c r="A38" s="37"/>
      <c r="B38" s="38"/>
      <c r="C38" s="267" t="s">
        <v>9011</v>
      </c>
      <c r="D38" s="268" t="s">
        <v>1</v>
      </c>
      <c r="E38" s="269" t="s">
        <v>1</v>
      </c>
      <c r="F38" s="270">
        <v>81.673000000000002</v>
      </c>
      <c r="G38" s="37"/>
      <c r="H38" s="38"/>
    </row>
    <row r="39" spans="1:8" s="2" customFormat="1" ht="16.899999999999999" customHeight="1">
      <c r="A39" s="37"/>
      <c r="B39" s="38"/>
      <c r="C39" s="267" t="s">
        <v>9012</v>
      </c>
      <c r="D39" s="268" t="s">
        <v>9013</v>
      </c>
      <c r="E39" s="269" t="s">
        <v>334</v>
      </c>
      <c r="F39" s="270">
        <v>8.2899999999999991</v>
      </c>
      <c r="G39" s="37"/>
      <c r="H39" s="38"/>
    </row>
    <row r="40" spans="1:8" s="2" customFormat="1" ht="16.899999999999999" customHeight="1">
      <c r="A40" s="37"/>
      <c r="B40" s="38"/>
      <c r="C40" s="267" t="s">
        <v>9014</v>
      </c>
      <c r="D40" s="268" t="s">
        <v>380</v>
      </c>
      <c r="E40" s="269" t="s">
        <v>1</v>
      </c>
      <c r="F40" s="270">
        <v>20.521000000000001</v>
      </c>
      <c r="G40" s="37"/>
      <c r="H40" s="38"/>
    </row>
    <row r="41" spans="1:8" s="2" customFormat="1" ht="16.899999999999999" customHeight="1">
      <c r="A41" s="37"/>
      <c r="B41" s="38"/>
      <c r="C41" s="267" t="s">
        <v>9015</v>
      </c>
      <c r="D41" s="268" t="s">
        <v>1</v>
      </c>
      <c r="E41" s="269" t="s">
        <v>1</v>
      </c>
      <c r="F41" s="270">
        <v>67.03</v>
      </c>
      <c r="G41" s="37"/>
      <c r="H41" s="38"/>
    </row>
    <row r="42" spans="1:8" s="2" customFormat="1" ht="16.899999999999999" customHeight="1">
      <c r="A42" s="37"/>
      <c r="B42" s="38"/>
      <c r="C42" s="267" t="s">
        <v>9016</v>
      </c>
      <c r="D42" s="268" t="s">
        <v>9017</v>
      </c>
      <c r="E42" s="269" t="s">
        <v>334</v>
      </c>
      <c r="F42" s="270">
        <v>47.924999999999997</v>
      </c>
      <c r="G42" s="37"/>
      <c r="H42" s="38"/>
    </row>
    <row r="43" spans="1:8" s="2" customFormat="1" ht="16.899999999999999" customHeight="1">
      <c r="A43" s="37"/>
      <c r="B43" s="38"/>
      <c r="C43" s="267" t="s">
        <v>9018</v>
      </c>
      <c r="D43" s="268" t="s">
        <v>1</v>
      </c>
      <c r="E43" s="269" t="s">
        <v>1</v>
      </c>
      <c r="F43" s="270">
        <v>15</v>
      </c>
      <c r="G43" s="37"/>
      <c r="H43" s="38"/>
    </row>
    <row r="44" spans="1:8" s="2" customFormat="1" ht="16.899999999999999" customHeight="1">
      <c r="A44" s="37"/>
      <c r="B44" s="38"/>
      <c r="C44" s="267" t="s">
        <v>9019</v>
      </c>
      <c r="D44" s="268" t="s">
        <v>9020</v>
      </c>
      <c r="E44" s="269" t="s">
        <v>362</v>
      </c>
      <c r="F44" s="270">
        <v>475.91500000000002</v>
      </c>
      <c r="G44" s="37"/>
      <c r="H44" s="38"/>
    </row>
    <row r="45" spans="1:8" s="2" customFormat="1" ht="16.899999999999999" customHeight="1">
      <c r="A45" s="37"/>
      <c r="B45" s="38"/>
      <c r="C45" s="267" t="s">
        <v>9021</v>
      </c>
      <c r="D45" s="268" t="s">
        <v>9022</v>
      </c>
      <c r="E45" s="269" t="s">
        <v>486</v>
      </c>
      <c r="F45" s="270">
        <v>56.478999999999999</v>
      </c>
      <c r="G45" s="37"/>
      <c r="H45" s="38"/>
    </row>
    <row r="46" spans="1:8" s="2" customFormat="1" ht="16.899999999999999" customHeight="1">
      <c r="A46" s="37"/>
      <c r="B46" s="38"/>
      <c r="C46" s="267" t="s">
        <v>9023</v>
      </c>
      <c r="D46" s="268" t="s">
        <v>1</v>
      </c>
      <c r="E46" s="269" t="s">
        <v>1</v>
      </c>
      <c r="F46" s="270">
        <v>2.25</v>
      </c>
      <c r="G46" s="37"/>
      <c r="H46" s="38"/>
    </row>
    <row r="47" spans="1:8" s="2" customFormat="1" ht="16.899999999999999" customHeight="1">
      <c r="A47" s="37"/>
      <c r="B47" s="38"/>
      <c r="C47" s="267" t="s">
        <v>9024</v>
      </c>
      <c r="D47" s="268" t="s">
        <v>9025</v>
      </c>
      <c r="E47" s="269" t="s">
        <v>362</v>
      </c>
      <c r="F47" s="270">
        <v>475.91500000000002</v>
      </c>
      <c r="G47" s="37"/>
      <c r="H47" s="38"/>
    </row>
    <row r="48" spans="1:8" s="2" customFormat="1" ht="16.899999999999999" customHeight="1">
      <c r="A48" s="37"/>
      <c r="B48" s="38"/>
      <c r="C48" s="267" t="s">
        <v>9026</v>
      </c>
      <c r="D48" s="268" t="s">
        <v>9027</v>
      </c>
      <c r="E48" s="269" t="s">
        <v>646</v>
      </c>
      <c r="F48" s="270">
        <v>6</v>
      </c>
      <c r="G48" s="37"/>
      <c r="H48" s="38"/>
    </row>
    <row r="49" spans="1:8" s="2" customFormat="1" ht="16.899999999999999" customHeight="1">
      <c r="A49" s="37"/>
      <c r="B49" s="38"/>
      <c r="C49" s="267" t="s">
        <v>9028</v>
      </c>
      <c r="D49" s="268" t="s">
        <v>9029</v>
      </c>
      <c r="E49" s="269" t="s">
        <v>362</v>
      </c>
      <c r="F49" s="270">
        <v>398.17500000000001</v>
      </c>
      <c r="G49" s="37"/>
      <c r="H49" s="38"/>
    </row>
    <row r="50" spans="1:8" s="2" customFormat="1" ht="7.35" customHeight="1">
      <c r="A50" s="37"/>
      <c r="B50" s="55"/>
      <c r="C50" s="56"/>
      <c r="D50" s="56"/>
      <c r="E50" s="56"/>
      <c r="F50" s="56"/>
      <c r="G50" s="56"/>
      <c r="H50" s="38"/>
    </row>
    <row r="51" spans="1:8" s="2" customFormat="1" ht="11.25">
      <c r="A51" s="37"/>
      <c r="B51" s="37"/>
      <c r="C51" s="37"/>
      <c r="D51" s="37"/>
      <c r="E51" s="37"/>
      <c r="F51" s="37"/>
      <c r="G51" s="37"/>
      <c r="H51" s="37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1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109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2604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2944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K107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ROUND((SUM(BE107:BE114) + SUM(BE136:BE209)),  2)</f>
        <v>0</v>
      </c>
      <c r="G39" s="130"/>
      <c r="H39" s="130"/>
      <c r="I39" s="131">
        <v>0.2</v>
      </c>
      <c r="J39" s="130"/>
      <c r="K39" s="129">
        <f>ROUND(((SUM(BE107:BE114) + SUM(BE136:BE209))*I39),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ROUND((SUM(BF107:BF114) + SUM(BF136:BF209)),  2)</f>
        <v>0</v>
      </c>
      <c r="G40" s="130"/>
      <c r="H40" s="130"/>
      <c r="I40" s="131">
        <v>0.2</v>
      </c>
      <c r="J40" s="130"/>
      <c r="K40" s="129">
        <f>ROUND(((SUM(BF107:BF114) + SUM(BF136:BF209))*I40),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ROUND((SUM(BG107:BG114) + SUM(BG136:BG209)),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ROUND((SUM(BH107:BH114) + SUM(BH136:BH209)),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ROUND((SUM(BI107:BI114) + SUM(BI136:BI209)),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2604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02.02 - Odvodnenie komunikácie a parkoviska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Q136</f>
        <v>0</v>
      </c>
      <c r="J98" s="79">
        <f t="shared" si="0"/>
        <v>0</v>
      </c>
      <c r="K98" s="79">
        <f>K136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284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K137</f>
        <v>0</v>
      </c>
      <c r="M99" s="143"/>
    </row>
    <row r="100" spans="1:65" s="10" customFormat="1" ht="19.899999999999999" customHeight="1">
      <c r="B100" s="147"/>
      <c r="D100" s="148" t="s">
        <v>285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K138</f>
        <v>0</v>
      </c>
      <c r="M100" s="147"/>
    </row>
    <row r="101" spans="1:65" s="10" customFormat="1" ht="19.899999999999999" customHeight="1">
      <c r="B101" s="147"/>
      <c r="D101" s="148" t="s">
        <v>287</v>
      </c>
      <c r="E101" s="149"/>
      <c r="F101" s="149"/>
      <c r="G101" s="149"/>
      <c r="H101" s="149"/>
      <c r="I101" s="150">
        <f>Q160</f>
        <v>0</v>
      </c>
      <c r="J101" s="150">
        <f>R160</f>
        <v>0</v>
      </c>
      <c r="K101" s="150">
        <f>K160</f>
        <v>0</v>
      </c>
      <c r="M101" s="147"/>
    </row>
    <row r="102" spans="1:65" s="10" customFormat="1" ht="19.899999999999999" customHeight="1">
      <c r="B102" s="147"/>
      <c r="D102" s="148" t="s">
        <v>288</v>
      </c>
      <c r="E102" s="149"/>
      <c r="F102" s="149"/>
      <c r="G102" s="149"/>
      <c r="H102" s="149"/>
      <c r="I102" s="150">
        <f>Q163</f>
        <v>0</v>
      </c>
      <c r="J102" s="150">
        <f>R163</f>
        <v>0</v>
      </c>
      <c r="K102" s="150">
        <f>K163</f>
        <v>0</v>
      </c>
      <c r="M102" s="147"/>
    </row>
    <row r="103" spans="1:65" s="10" customFormat="1" ht="19.899999999999999" customHeight="1">
      <c r="B103" s="147"/>
      <c r="D103" s="148" t="s">
        <v>2606</v>
      </c>
      <c r="E103" s="149"/>
      <c r="F103" s="149"/>
      <c r="G103" s="149"/>
      <c r="H103" s="149"/>
      <c r="I103" s="150">
        <f>Q178</f>
        <v>0</v>
      </c>
      <c r="J103" s="150">
        <f>R178</f>
        <v>0</v>
      </c>
      <c r="K103" s="150">
        <f>K178</f>
        <v>0</v>
      </c>
      <c r="M103" s="147"/>
    </row>
    <row r="104" spans="1:65" s="10" customFormat="1" ht="19.899999999999999" customHeight="1">
      <c r="B104" s="147"/>
      <c r="D104" s="148" t="s">
        <v>290</v>
      </c>
      <c r="E104" s="149"/>
      <c r="F104" s="149"/>
      <c r="G104" s="149"/>
      <c r="H104" s="149"/>
      <c r="I104" s="150">
        <f>Q208</f>
        <v>0</v>
      </c>
      <c r="J104" s="150">
        <f>R208</f>
        <v>0</v>
      </c>
      <c r="K104" s="150">
        <f>K208</f>
        <v>0</v>
      </c>
      <c r="M104" s="147"/>
    </row>
    <row r="105" spans="1:65" s="2" customFormat="1" ht="21.7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6.9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29.25" customHeight="1">
      <c r="A107" s="37"/>
      <c r="B107" s="38"/>
      <c r="C107" s="142" t="s">
        <v>302</v>
      </c>
      <c r="D107" s="37"/>
      <c r="E107" s="37"/>
      <c r="F107" s="37"/>
      <c r="G107" s="37"/>
      <c r="H107" s="37"/>
      <c r="I107" s="37"/>
      <c r="J107" s="37"/>
      <c r="K107" s="151">
        <f>ROUND(K108 + K109 + K110 + K111 + K112 + K113,2)</f>
        <v>0</v>
      </c>
      <c r="L107" s="37"/>
      <c r="M107" s="50"/>
      <c r="O107" s="152" t="s">
        <v>45</v>
      </c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18" customHeight="1">
      <c r="A108" s="37"/>
      <c r="B108" s="153"/>
      <c r="C108" s="154"/>
      <c r="D108" s="323" t="s">
        <v>303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304</v>
      </c>
      <c r="AZ108" s="157"/>
      <c r="BA108" s="157"/>
      <c r="BB108" s="157"/>
      <c r="BC108" s="157"/>
      <c r="BD108" s="157"/>
      <c r="BE108" s="160">
        <f t="shared" ref="BE108:BE113" si="1">IF(O108="základná",K108,0)</f>
        <v>0</v>
      </c>
      <c r="BF108" s="160">
        <f t="shared" ref="BF108:BF113" si="2">IF(O108="znížená",K108,0)</f>
        <v>0</v>
      </c>
      <c r="BG108" s="160">
        <f t="shared" ref="BG108:BG113" si="3">IF(O108="zákl. prenesená",K108,0)</f>
        <v>0</v>
      </c>
      <c r="BH108" s="160">
        <f t="shared" ref="BH108:BH113" si="4">IF(O108="zníž. prenesená",K108,0)</f>
        <v>0</v>
      </c>
      <c r="BI108" s="160">
        <f t="shared" ref="BI108:BI113" si="5">IF(O108="nulová",K108,0)</f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305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306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307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308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155" t="s">
        <v>309</v>
      </c>
      <c r="E113" s="154"/>
      <c r="F113" s="154"/>
      <c r="G113" s="154"/>
      <c r="H113" s="154"/>
      <c r="I113" s="154"/>
      <c r="J113" s="154"/>
      <c r="K113" s="112">
        <f>ROUND(K32*T113,2)</f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310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1.25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29.25" customHeight="1">
      <c r="A115" s="37"/>
      <c r="B115" s="38"/>
      <c r="C115" s="118" t="s">
        <v>266</v>
      </c>
      <c r="D115" s="119"/>
      <c r="E115" s="119"/>
      <c r="F115" s="119"/>
      <c r="G115" s="119"/>
      <c r="H115" s="119"/>
      <c r="I115" s="119"/>
      <c r="J115" s="119"/>
      <c r="K115" s="120">
        <f>ROUND(K98+K107,2)</f>
        <v>0</v>
      </c>
      <c r="L115" s="119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6.95" customHeight="1">
      <c r="A116" s="37"/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20" spans="1:65" s="2" customFormat="1" ht="6.95" customHeight="1">
      <c r="A120" s="37"/>
      <c r="B120" s="57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4.95" customHeight="1">
      <c r="A121" s="37"/>
      <c r="B121" s="38"/>
      <c r="C121" s="23" t="s">
        <v>311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6.95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12" customHeight="1">
      <c r="A123" s="37"/>
      <c r="B123" s="38"/>
      <c r="C123" s="29" t="s">
        <v>15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6.5" customHeight="1">
      <c r="A124" s="37"/>
      <c r="B124" s="38"/>
      <c r="C124" s="37"/>
      <c r="D124" s="37"/>
      <c r="E124" s="324" t="str">
        <f>E7</f>
        <v>Krytá plaváreň Lučenec</v>
      </c>
      <c r="F124" s="325"/>
      <c r="G124" s="325"/>
      <c r="H124" s="325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1" customFormat="1" ht="12" customHeight="1">
      <c r="B125" s="22"/>
      <c r="C125" s="29" t="s">
        <v>272</v>
      </c>
      <c r="M125" s="22"/>
    </row>
    <row r="126" spans="1:65" s="2" customFormat="1" ht="16.5" customHeight="1">
      <c r="A126" s="37"/>
      <c r="B126" s="38"/>
      <c r="C126" s="37"/>
      <c r="D126" s="37"/>
      <c r="E126" s="324" t="s">
        <v>2604</v>
      </c>
      <c r="F126" s="326"/>
      <c r="G126" s="326"/>
      <c r="H126" s="326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274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05" t="str">
        <f>E11</f>
        <v>02.02 - Odvodnenie komunikácie a parkoviska</v>
      </c>
      <c r="F128" s="326"/>
      <c r="G128" s="326"/>
      <c r="H128" s="326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19</v>
      </c>
      <c r="D130" s="37"/>
      <c r="E130" s="37"/>
      <c r="F130" s="27" t="str">
        <f>F14</f>
        <v>ul. Športová, Lučenec</v>
      </c>
      <c r="G130" s="37"/>
      <c r="H130" s="37"/>
      <c r="I130" s="29" t="s">
        <v>21</v>
      </c>
      <c r="J130" s="63" t="str">
        <f>IF(J14="","",J14)</f>
        <v>21. 4. 2022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23</v>
      </c>
      <c r="D132" s="37"/>
      <c r="E132" s="37"/>
      <c r="F132" s="27" t="str">
        <f>E17</f>
        <v>Mesto Lučenec</v>
      </c>
      <c r="G132" s="37"/>
      <c r="H132" s="37"/>
      <c r="I132" s="29" t="s">
        <v>29</v>
      </c>
      <c r="J132" s="32" t="str">
        <f>E23</f>
        <v>Aproving, s.r.o.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27</v>
      </c>
      <c r="D133" s="37"/>
      <c r="E133" s="37"/>
      <c r="F133" s="27" t="str">
        <f>IF(E20="","",E20)</f>
        <v>Vyplň údaj</v>
      </c>
      <c r="G133" s="37"/>
      <c r="H133" s="37"/>
      <c r="I133" s="29" t="s">
        <v>34</v>
      </c>
      <c r="J133" s="32" t="str">
        <f>E26</f>
        <v xml:space="preserve"> 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0.3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11" customFormat="1" ht="29.25" customHeight="1">
      <c r="A135" s="161"/>
      <c r="B135" s="162"/>
      <c r="C135" s="163" t="s">
        <v>312</v>
      </c>
      <c r="D135" s="164" t="s">
        <v>66</v>
      </c>
      <c r="E135" s="164" t="s">
        <v>62</v>
      </c>
      <c r="F135" s="164" t="s">
        <v>63</v>
      </c>
      <c r="G135" s="164" t="s">
        <v>313</v>
      </c>
      <c r="H135" s="164" t="s">
        <v>314</v>
      </c>
      <c r="I135" s="164" t="s">
        <v>315</v>
      </c>
      <c r="J135" s="164" t="s">
        <v>316</v>
      </c>
      <c r="K135" s="165" t="s">
        <v>281</v>
      </c>
      <c r="L135" s="166" t="s">
        <v>317</v>
      </c>
      <c r="M135" s="167"/>
      <c r="N135" s="70" t="s">
        <v>1</v>
      </c>
      <c r="O135" s="71" t="s">
        <v>45</v>
      </c>
      <c r="P135" s="71" t="s">
        <v>318</v>
      </c>
      <c r="Q135" s="71" t="s">
        <v>319</v>
      </c>
      <c r="R135" s="71" t="s">
        <v>320</v>
      </c>
      <c r="S135" s="71" t="s">
        <v>321</v>
      </c>
      <c r="T135" s="71" t="s">
        <v>322</v>
      </c>
      <c r="U135" s="71" t="s">
        <v>323</v>
      </c>
      <c r="V135" s="71" t="s">
        <v>324</v>
      </c>
      <c r="W135" s="71" t="s">
        <v>325</v>
      </c>
      <c r="X135" s="72" t="s">
        <v>326</v>
      </c>
      <c r="Y135" s="161"/>
      <c r="Z135" s="161"/>
      <c r="AA135" s="161"/>
      <c r="AB135" s="161"/>
      <c r="AC135" s="161"/>
      <c r="AD135" s="161"/>
      <c r="AE135" s="161"/>
    </row>
    <row r="136" spans="1:65" s="2" customFormat="1" ht="22.9" customHeight="1">
      <c r="A136" s="37"/>
      <c r="B136" s="38"/>
      <c r="C136" s="77" t="s">
        <v>276</v>
      </c>
      <c r="D136" s="37"/>
      <c r="E136" s="37"/>
      <c r="F136" s="37"/>
      <c r="G136" s="37"/>
      <c r="H136" s="37"/>
      <c r="I136" s="37"/>
      <c r="J136" s="37"/>
      <c r="K136" s="168">
        <f>BK136</f>
        <v>0</v>
      </c>
      <c r="L136" s="37"/>
      <c r="M136" s="38"/>
      <c r="N136" s="73"/>
      <c r="O136" s="64"/>
      <c r="P136" s="74"/>
      <c r="Q136" s="169">
        <f>Q137</f>
        <v>0</v>
      </c>
      <c r="R136" s="169">
        <f>R137</f>
        <v>0</v>
      </c>
      <c r="S136" s="74"/>
      <c r="T136" s="170">
        <f>T137</f>
        <v>0</v>
      </c>
      <c r="U136" s="74"/>
      <c r="V136" s="170">
        <f>V137</f>
        <v>47.944766200000004</v>
      </c>
      <c r="W136" s="74"/>
      <c r="X136" s="171">
        <f>X137</f>
        <v>0</v>
      </c>
      <c r="Y136" s="37"/>
      <c r="Z136" s="37"/>
      <c r="AA136" s="37"/>
      <c r="AB136" s="37"/>
      <c r="AC136" s="37"/>
      <c r="AD136" s="37"/>
      <c r="AE136" s="37"/>
      <c r="AT136" s="19" t="s">
        <v>82</v>
      </c>
      <c r="AU136" s="19" t="s">
        <v>283</v>
      </c>
      <c r="BK136" s="172">
        <f>BK137</f>
        <v>0</v>
      </c>
    </row>
    <row r="137" spans="1:65" s="12" customFormat="1" ht="25.9" customHeight="1">
      <c r="B137" s="173"/>
      <c r="D137" s="174" t="s">
        <v>82</v>
      </c>
      <c r="E137" s="175" t="s">
        <v>327</v>
      </c>
      <c r="F137" s="175" t="s">
        <v>328</v>
      </c>
      <c r="I137" s="176"/>
      <c r="J137" s="176"/>
      <c r="K137" s="177">
        <f>BK137</f>
        <v>0</v>
      </c>
      <c r="M137" s="173"/>
      <c r="N137" s="178"/>
      <c r="O137" s="179"/>
      <c r="P137" s="179"/>
      <c r="Q137" s="180">
        <f>Q138+Q160+Q163+Q178+Q208</f>
        <v>0</v>
      </c>
      <c r="R137" s="180">
        <f>R138+R160+R163+R178+R208</f>
        <v>0</v>
      </c>
      <c r="S137" s="179"/>
      <c r="T137" s="181">
        <f>T138+T160+T163+T178+T208</f>
        <v>0</v>
      </c>
      <c r="U137" s="179"/>
      <c r="V137" s="181">
        <f>V138+V160+V163+V178+V208</f>
        <v>47.944766200000004</v>
      </c>
      <c r="W137" s="179"/>
      <c r="X137" s="182">
        <f>X138+X160+X163+X178+X208</f>
        <v>0</v>
      </c>
      <c r="AR137" s="174" t="s">
        <v>90</v>
      </c>
      <c r="AT137" s="183" t="s">
        <v>82</v>
      </c>
      <c r="AU137" s="183" t="s">
        <v>83</v>
      </c>
      <c r="AY137" s="174" t="s">
        <v>329</v>
      </c>
      <c r="BK137" s="184">
        <f>BK138+BK160+BK163+BK178+BK208</f>
        <v>0</v>
      </c>
    </row>
    <row r="138" spans="1:65" s="12" customFormat="1" ht="22.9" customHeight="1">
      <c r="B138" s="173"/>
      <c r="D138" s="174" t="s">
        <v>82</v>
      </c>
      <c r="E138" s="185" t="s">
        <v>90</v>
      </c>
      <c r="F138" s="185" t="s">
        <v>330</v>
      </c>
      <c r="I138" s="176"/>
      <c r="J138" s="176"/>
      <c r="K138" s="186">
        <f>BK138</f>
        <v>0</v>
      </c>
      <c r="M138" s="173"/>
      <c r="N138" s="178"/>
      <c r="O138" s="179"/>
      <c r="P138" s="179"/>
      <c r="Q138" s="180">
        <f>SUM(Q139:Q159)</f>
        <v>0</v>
      </c>
      <c r="R138" s="180">
        <f>SUM(R139:R159)</f>
        <v>0</v>
      </c>
      <c r="S138" s="179"/>
      <c r="T138" s="181">
        <f>SUM(T139:T159)</f>
        <v>0</v>
      </c>
      <c r="U138" s="179"/>
      <c r="V138" s="181">
        <f>SUM(V139:V159)</f>
        <v>0</v>
      </c>
      <c r="W138" s="179"/>
      <c r="X138" s="182">
        <f>SUM(X139:X159)</f>
        <v>0</v>
      </c>
      <c r="AR138" s="174" t="s">
        <v>90</v>
      </c>
      <c r="AT138" s="183" t="s">
        <v>82</v>
      </c>
      <c r="AU138" s="183" t="s">
        <v>90</v>
      </c>
      <c r="AY138" s="174" t="s">
        <v>329</v>
      </c>
      <c r="BK138" s="184">
        <f>SUM(BK139:BK159)</f>
        <v>0</v>
      </c>
    </row>
    <row r="139" spans="1:65" s="2" customFormat="1" ht="21.75" customHeight="1">
      <c r="A139" s="37"/>
      <c r="B139" s="153"/>
      <c r="C139" s="187" t="s">
        <v>90</v>
      </c>
      <c r="D139" s="187" t="s">
        <v>331</v>
      </c>
      <c r="E139" s="188" t="s">
        <v>2945</v>
      </c>
      <c r="F139" s="189" t="s">
        <v>2946</v>
      </c>
      <c r="G139" s="190" t="s">
        <v>362</v>
      </c>
      <c r="H139" s="191">
        <v>37.5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0</v>
      </c>
      <c r="V139" s="197">
        <f>U139*H139</f>
        <v>0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335</v>
      </c>
      <c r="AT139" s="199" t="s">
        <v>331</v>
      </c>
      <c r="AU139" s="199" t="s">
        <v>96</v>
      </c>
      <c r="AY139" s="19" t="s">
        <v>329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335</v>
      </c>
      <c r="BM139" s="199" t="s">
        <v>2947</v>
      </c>
    </row>
    <row r="140" spans="1:65" s="13" customFormat="1" ht="11.25">
      <c r="B140" s="201"/>
      <c r="D140" s="202" t="s">
        <v>348</v>
      </c>
      <c r="E140" s="203" t="s">
        <v>1</v>
      </c>
      <c r="F140" s="204" t="s">
        <v>2948</v>
      </c>
      <c r="H140" s="205">
        <v>37.5</v>
      </c>
      <c r="I140" s="206"/>
      <c r="J140" s="206"/>
      <c r="M140" s="201"/>
      <c r="N140" s="207"/>
      <c r="O140" s="208"/>
      <c r="P140" s="208"/>
      <c r="Q140" s="208"/>
      <c r="R140" s="208"/>
      <c r="S140" s="208"/>
      <c r="T140" s="208"/>
      <c r="U140" s="208"/>
      <c r="V140" s="208"/>
      <c r="W140" s="208"/>
      <c r="X140" s="209"/>
      <c r="AT140" s="203" t="s">
        <v>348</v>
      </c>
      <c r="AU140" s="203" t="s">
        <v>96</v>
      </c>
      <c r="AV140" s="13" t="s">
        <v>96</v>
      </c>
      <c r="AW140" s="13" t="s">
        <v>4</v>
      </c>
      <c r="AX140" s="13" t="s">
        <v>90</v>
      </c>
      <c r="AY140" s="203" t="s">
        <v>329</v>
      </c>
    </row>
    <row r="141" spans="1:65" s="2" customFormat="1" ht="24.2" customHeight="1">
      <c r="A141" s="37"/>
      <c r="B141" s="153"/>
      <c r="C141" s="187" t="s">
        <v>96</v>
      </c>
      <c r="D141" s="187" t="s">
        <v>331</v>
      </c>
      <c r="E141" s="188" t="s">
        <v>395</v>
      </c>
      <c r="F141" s="189" t="s">
        <v>396</v>
      </c>
      <c r="G141" s="190" t="s">
        <v>362</v>
      </c>
      <c r="H141" s="191">
        <v>37.5</v>
      </c>
      <c r="I141" s="192"/>
      <c r="J141" s="192"/>
      <c r="K141" s="191">
        <f>ROUND(P141*H141,3)</f>
        <v>0</v>
      </c>
      <c r="L141" s="193"/>
      <c r="M141" s="38"/>
      <c r="N141" s="194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335</v>
      </c>
      <c r="AT141" s="199" t="s">
        <v>331</v>
      </c>
      <c r="AU141" s="199" t="s">
        <v>96</v>
      </c>
      <c r="AY141" s="19" t="s">
        <v>329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335</v>
      </c>
      <c r="BM141" s="199" t="s">
        <v>2949</v>
      </c>
    </row>
    <row r="142" spans="1:65" s="2" customFormat="1" ht="21.75" customHeight="1">
      <c r="A142" s="37"/>
      <c r="B142" s="153"/>
      <c r="C142" s="187" t="s">
        <v>178</v>
      </c>
      <c r="D142" s="187" t="s">
        <v>331</v>
      </c>
      <c r="E142" s="188" t="s">
        <v>2635</v>
      </c>
      <c r="F142" s="189" t="s">
        <v>2636</v>
      </c>
      <c r="G142" s="190" t="s">
        <v>362</v>
      </c>
      <c r="H142" s="191">
        <v>79.8</v>
      </c>
      <c r="I142" s="192"/>
      <c r="J142" s="192"/>
      <c r="K142" s="191">
        <f>ROUND(P142*H142,3)</f>
        <v>0</v>
      </c>
      <c r="L142" s="193"/>
      <c r="M142" s="38"/>
      <c r="N142" s="194" t="s">
        <v>1</v>
      </c>
      <c r="O142" s="195" t="s">
        <v>47</v>
      </c>
      <c r="P142" s="196">
        <f>I142+J142</f>
        <v>0</v>
      </c>
      <c r="Q142" s="196">
        <f>ROUND(I142*H142,3)</f>
        <v>0</v>
      </c>
      <c r="R142" s="196">
        <f>ROUND(J142*H142,3)</f>
        <v>0</v>
      </c>
      <c r="S142" s="66"/>
      <c r="T142" s="197">
        <f>S142*H142</f>
        <v>0</v>
      </c>
      <c r="U142" s="197">
        <v>0</v>
      </c>
      <c r="V142" s="197">
        <f>U142*H142</f>
        <v>0</v>
      </c>
      <c r="W142" s="197">
        <v>0</v>
      </c>
      <c r="X142" s="198">
        <f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335</v>
      </c>
      <c r="AT142" s="199" t="s">
        <v>331</v>
      </c>
      <c r="AU142" s="199" t="s">
        <v>96</v>
      </c>
      <c r="AY142" s="19" t="s">
        <v>329</v>
      </c>
      <c r="BE142" s="115">
        <f>IF(O142="základná",K142,0)</f>
        <v>0</v>
      </c>
      <c r="BF142" s="115">
        <f>IF(O142="znížená",K142,0)</f>
        <v>0</v>
      </c>
      <c r="BG142" s="115">
        <f>IF(O142="zákl. prenesená",K142,0)</f>
        <v>0</v>
      </c>
      <c r="BH142" s="115">
        <f>IF(O142="zníž. prenesená",K142,0)</f>
        <v>0</v>
      </c>
      <c r="BI142" s="115">
        <f>IF(O142="nulová",K142,0)</f>
        <v>0</v>
      </c>
      <c r="BJ142" s="19" t="s">
        <v>96</v>
      </c>
      <c r="BK142" s="200">
        <f>ROUND(P142*H142,3)</f>
        <v>0</v>
      </c>
      <c r="BL142" s="19" t="s">
        <v>335</v>
      </c>
      <c r="BM142" s="199" t="s">
        <v>2950</v>
      </c>
    </row>
    <row r="143" spans="1:65" s="13" customFormat="1" ht="11.25">
      <c r="B143" s="201"/>
      <c r="D143" s="202" t="s">
        <v>348</v>
      </c>
      <c r="E143" s="203" t="s">
        <v>1</v>
      </c>
      <c r="F143" s="204" t="s">
        <v>2951</v>
      </c>
      <c r="H143" s="205">
        <v>79.8</v>
      </c>
      <c r="I143" s="206"/>
      <c r="J143" s="206"/>
      <c r="M143" s="201"/>
      <c r="N143" s="207"/>
      <c r="O143" s="208"/>
      <c r="P143" s="208"/>
      <c r="Q143" s="208"/>
      <c r="R143" s="208"/>
      <c r="S143" s="208"/>
      <c r="T143" s="208"/>
      <c r="U143" s="208"/>
      <c r="V143" s="208"/>
      <c r="W143" s="208"/>
      <c r="X143" s="209"/>
      <c r="AT143" s="203" t="s">
        <v>348</v>
      </c>
      <c r="AU143" s="203" t="s">
        <v>96</v>
      </c>
      <c r="AV143" s="13" t="s">
        <v>96</v>
      </c>
      <c r="AW143" s="13" t="s">
        <v>4</v>
      </c>
      <c r="AX143" s="13" t="s">
        <v>90</v>
      </c>
      <c r="AY143" s="203" t="s">
        <v>329</v>
      </c>
    </row>
    <row r="144" spans="1:65" s="2" customFormat="1" ht="37.9" customHeight="1">
      <c r="A144" s="37"/>
      <c r="B144" s="153"/>
      <c r="C144" s="187" t="s">
        <v>335</v>
      </c>
      <c r="D144" s="187" t="s">
        <v>331</v>
      </c>
      <c r="E144" s="188" t="s">
        <v>455</v>
      </c>
      <c r="F144" s="189" t="s">
        <v>456</v>
      </c>
      <c r="G144" s="190" t="s">
        <v>362</v>
      </c>
      <c r="H144" s="191">
        <v>79.8</v>
      </c>
      <c r="I144" s="192"/>
      <c r="J144" s="192"/>
      <c r="K144" s="191">
        <f>ROUND(P144*H144,3)</f>
        <v>0</v>
      </c>
      <c r="L144" s="193"/>
      <c r="M144" s="38"/>
      <c r="N144" s="194" t="s">
        <v>1</v>
      </c>
      <c r="O144" s="195" t="s">
        <v>47</v>
      </c>
      <c r="P144" s="196">
        <f>I144+J144</f>
        <v>0</v>
      </c>
      <c r="Q144" s="196">
        <f>ROUND(I144*H144,3)</f>
        <v>0</v>
      </c>
      <c r="R144" s="196">
        <f>ROUND(J144*H144,3)</f>
        <v>0</v>
      </c>
      <c r="S144" s="66"/>
      <c r="T144" s="197">
        <f>S144*H144</f>
        <v>0</v>
      </c>
      <c r="U144" s="197">
        <v>0</v>
      </c>
      <c r="V144" s="197">
        <f>U144*H144</f>
        <v>0</v>
      </c>
      <c r="W144" s="197">
        <v>0</v>
      </c>
      <c r="X144" s="198">
        <f>W144*H144</f>
        <v>0</v>
      </c>
      <c r="Y144" s="37"/>
      <c r="Z144" s="37"/>
      <c r="AA144" s="37"/>
      <c r="AB144" s="37"/>
      <c r="AC144" s="37"/>
      <c r="AD144" s="37"/>
      <c r="AE144" s="37"/>
      <c r="AR144" s="199" t="s">
        <v>335</v>
      </c>
      <c r="AT144" s="199" t="s">
        <v>331</v>
      </c>
      <c r="AU144" s="199" t="s">
        <v>96</v>
      </c>
      <c r="AY144" s="19" t="s">
        <v>329</v>
      </c>
      <c r="BE144" s="115">
        <f>IF(O144="základná",K144,0)</f>
        <v>0</v>
      </c>
      <c r="BF144" s="115">
        <f>IF(O144="znížená",K144,0)</f>
        <v>0</v>
      </c>
      <c r="BG144" s="115">
        <f>IF(O144="zákl. prenesená",K144,0)</f>
        <v>0</v>
      </c>
      <c r="BH144" s="115">
        <f>IF(O144="zníž. prenesená",K144,0)</f>
        <v>0</v>
      </c>
      <c r="BI144" s="115">
        <f>IF(O144="nulová",K144,0)</f>
        <v>0</v>
      </c>
      <c r="BJ144" s="19" t="s">
        <v>96</v>
      </c>
      <c r="BK144" s="200">
        <f>ROUND(P144*H144,3)</f>
        <v>0</v>
      </c>
      <c r="BL144" s="19" t="s">
        <v>335</v>
      </c>
      <c r="BM144" s="199" t="s">
        <v>2952</v>
      </c>
    </row>
    <row r="145" spans="1:65" s="2" customFormat="1" ht="37.9" customHeight="1">
      <c r="A145" s="37"/>
      <c r="B145" s="153"/>
      <c r="C145" s="187" t="s">
        <v>350</v>
      </c>
      <c r="D145" s="187" t="s">
        <v>331</v>
      </c>
      <c r="E145" s="188" t="s">
        <v>2953</v>
      </c>
      <c r="F145" s="189" t="s">
        <v>2954</v>
      </c>
      <c r="G145" s="190" t="s">
        <v>362</v>
      </c>
      <c r="H145" s="191">
        <v>34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335</v>
      </c>
      <c r="AT145" s="199" t="s">
        <v>331</v>
      </c>
      <c r="AU145" s="199" t="s">
        <v>96</v>
      </c>
      <c r="AY145" s="19" t="s">
        <v>329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335</v>
      </c>
      <c r="BM145" s="199" t="s">
        <v>2955</v>
      </c>
    </row>
    <row r="146" spans="1:65" s="13" customFormat="1" ht="11.25">
      <c r="B146" s="201"/>
      <c r="D146" s="202" t="s">
        <v>348</v>
      </c>
      <c r="E146" s="203" t="s">
        <v>1</v>
      </c>
      <c r="F146" s="204" t="s">
        <v>2956</v>
      </c>
      <c r="H146" s="205">
        <v>34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348</v>
      </c>
      <c r="AU146" s="203" t="s">
        <v>96</v>
      </c>
      <c r="AV146" s="13" t="s">
        <v>96</v>
      </c>
      <c r="AW146" s="13" t="s">
        <v>4</v>
      </c>
      <c r="AX146" s="13" t="s">
        <v>90</v>
      </c>
      <c r="AY146" s="203" t="s">
        <v>329</v>
      </c>
    </row>
    <row r="147" spans="1:65" s="2" customFormat="1" ht="33" customHeight="1">
      <c r="A147" s="37"/>
      <c r="B147" s="153"/>
      <c r="C147" s="187" t="s">
        <v>355</v>
      </c>
      <c r="D147" s="187" t="s">
        <v>331</v>
      </c>
      <c r="E147" s="188" t="s">
        <v>2957</v>
      </c>
      <c r="F147" s="189" t="s">
        <v>2958</v>
      </c>
      <c r="G147" s="190" t="s">
        <v>362</v>
      </c>
      <c r="H147" s="191">
        <v>34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335</v>
      </c>
      <c r="AT147" s="199" t="s">
        <v>331</v>
      </c>
      <c r="AU147" s="199" t="s">
        <v>96</v>
      </c>
      <c r="AY147" s="19" t="s">
        <v>329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335</v>
      </c>
      <c r="BM147" s="199" t="s">
        <v>2959</v>
      </c>
    </row>
    <row r="148" spans="1:65" s="2" customFormat="1" ht="37.9" customHeight="1">
      <c r="A148" s="37"/>
      <c r="B148" s="153"/>
      <c r="C148" s="187" t="s">
        <v>359</v>
      </c>
      <c r="D148" s="187" t="s">
        <v>331</v>
      </c>
      <c r="E148" s="188" t="s">
        <v>2960</v>
      </c>
      <c r="F148" s="189" t="s">
        <v>2961</v>
      </c>
      <c r="G148" s="190" t="s">
        <v>362</v>
      </c>
      <c r="H148" s="191">
        <v>170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335</v>
      </c>
      <c r="AT148" s="199" t="s">
        <v>331</v>
      </c>
      <c r="AU148" s="199" t="s">
        <v>96</v>
      </c>
      <c r="AY148" s="19" t="s">
        <v>329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335</v>
      </c>
      <c r="BM148" s="199" t="s">
        <v>2962</v>
      </c>
    </row>
    <row r="149" spans="1:65" s="13" customFormat="1" ht="11.25">
      <c r="B149" s="201"/>
      <c r="D149" s="202" t="s">
        <v>348</v>
      </c>
      <c r="E149" s="203" t="s">
        <v>1</v>
      </c>
      <c r="F149" s="204" t="s">
        <v>2963</v>
      </c>
      <c r="H149" s="205">
        <v>170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348</v>
      </c>
      <c r="AU149" s="203" t="s">
        <v>96</v>
      </c>
      <c r="AV149" s="13" t="s">
        <v>96</v>
      </c>
      <c r="AW149" s="13" t="s">
        <v>4</v>
      </c>
      <c r="AX149" s="13" t="s">
        <v>90</v>
      </c>
      <c r="AY149" s="203" t="s">
        <v>329</v>
      </c>
    </row>
    <row r="150" spans="1:65" s="2" customFormat="1" ht="24.2" customHeight="1">
      <c r="A150" s="37"/>
      <c r="B150" s="153"/>
      <c r="C150" s="187" t="s">
        <v>364</v>
      </c>
      <c r="D150" s="187" t="s">
        <v>331</v>
      </c>
      <c r="E150" s="188" t="s">
        <v>2964</v>
      </c>
      <c r="F150" s="189" t="s">
        <v>2965</v>
      </c>
      <c r="G150" s="190" t="s">
        <v>362</v>
      </c>
      <c r="H150" s="191">
        <v>34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335</v>
      </c>
      <c r="AT150" s="199" t="s">
        <v>331</v>
      </c>
      <c r="AU150" s="199" t="s">
        <v>96</v>
      </c>
      <c r="AY150" s="19" t="s">
        <v>329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335</v>
      </c>
      <c r="BM150" s="199" t="s">
        <v>2966</v>
      </c>
    </row>
    <row r="151" spans="1:65" s="2" customFormat="1" ht="16.5" customHeight="1">
      <c r="A151" s="37"/>
      <c r="B151" s="153"/>
      <c r="C151" s="187" t="s">
        <v>369</v>
      </c>
      <c r="D151" s="187" t="s">
        <v>331</v>
      </c>
      <c r="E151" s="188" t="s">
        <v>2967</v>
      </c>
      <c r="F151" s="189" t="s">
        <v>2968</v>
      </c>
      <c r="G151" s="190" t="s">
        <v>362</v>
      </c>
      <c r="H151" s="191">
        <v>34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335</v>
      </c>
      <c r="AT151" s="199" t="s">
        <v>331</v>
      </c>
      <c r="AU151" s="199" t="s">
        <v>96</v>
      </c>
      <c r="AY151" s="19" t="s">
        <v>329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335</v>
      </c>
      <c r="BM151" s="199" t="s">
        <v>2969</v>
      </c>
    </row>
    <row r="152" spans="1:65" s="2" customFormat="1" ht="24.2" customHeight="1">
      <c r="A152" s="37"/>
      <c r="B152" s="153"/>
      <c r="C152" s="187" t="s">
        <v>381</v>
      </c>
      <c r="D152" s="187" t="s">
        <v>331</v>
      </c>
      <c r="E152" s="188" t="s">
        <v>2661</v>
      </c>
      <c r="F152" s="189" t="s">
        <v>2662</v>
      </c>
      <c r="G152" s="190" t="s">
        <v>486</v>
      </c>
      <c r="H152" s="191">
        <v>61.2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335</v>
      </c>
      <c r="AT152" s="199" t="s">
        <v>331</v>
      </c>
      <c r="AU152" s="199" t="s">
        <v>96</v>
      </c>
      <c r="AY152" s="19" t="s">
        <v>329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335</v>
      </c>
      <c r="BM152" s="199" t="s">
        <v>2970</v>
      </c>
    </row>
    <row r="153" spans="1:65" s="13" customFormat="1" ht="11.25">
      <c r="B153" s="201"/>
      <c r="D153" s="202" t="s">
        <v>348</v>
      </c>
      <c r="E153" s="203" t="s">
        <v>1</v>
      </c>
      <c r="F153" s="204" t="s">
        <v>2971</v>
      </c>
      <c r="H153" s="205">
        <v>61.2</v>
      </c>
      <c r="I153" s="206"/>
      <c r="J153" s="206"/>
      <c r="M153" s="201"/>
      <c r="N153" s="207"/>
      <c r="O153" s="208"/>
      <c r="P153" s="208"/>
      <c r="Q153" s="208"/>
      <c r="R153" s="208"/>
      <c r="S153" s="208"/>
      <c r="T153" s="208"/>
      <c r="U153" s="208"/>
      <c r="V153" s="208"/>
      <c r="W153" s="208"/>
      <c r="X153" s="209"/>
      <c r="AT153" s="203" t="s">
        <v>348</v>
      </c>
      <c r="AU153" s="203" t="s">
        <v>96</v>
      </c>
      <c r="AV153" s="13" t="s">
        <v>96</v>
      </c>
      <c r="AW153" s="13" t="s">
        <v>4</v>
      </c>
      <c r="AX153" s="13" t="s">
        <v>90</v>
      </c>
      <c r="AY153" s="203" t="s">
        <v>329</v>
      </c>
    </row>
    <row r="154" spans="1:65" s="2" customFormat="1" ht="24.2" customHeight="1">
      <c r="A154" s="37"/>
      <c r="B154" s="153"/>
      <c r="C154" s="187" t="s">
        <v>386</v>
      </c>
      <c r="D154" s="187" t="s">
        <v>331</v>
      </c>
      <c r="E154" s="188" t="s">
        <v>2972</v>
      </c>
      <c r="F154" s="189" t="s">
        <v>2973</v>
      </c>
      <c r="G154" s="190" t="s">
        <v>362</v>
      </c>
      <c r="H154" s="191">
        <v>34.200000000000003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335</v>
      </c>
      <c r="AT154" s="199" t="s">
        <v>331</v>
      </c>
      <c r="AU154" s="199" t="s">
        <v>96</v>
      </c>
      <c r="AY154" s="19" t="s">
        <v>329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335</v>
      </c>
      <c r="BM154" s="199" t="s">
        <v>2974</v>
      </c>
    </row>
    <row r="155" spans="1:65" s="13" customFormat="1" ht="11.25">
      <c r="B155" s="201"/>
      <c r="D155" s="202" t="s">
        <v>348</v>
      </c>
      <c r="E155" s="203" t="s">
        <v>1</v>
      </c>
      <c r="F155" s="204" t="s">
        <v>2975</v>
      </c>
      <c r="H155" s="205">
        <v>34.200000000000003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348</v>
      </c>
      <c r="AU155" s="203" t="s">
        <v>96</v>
      </c>
      <c r="AV155" s="13" t="s">
        <v>96</v>
      </c>
      <c r="AW155" s="13" t="s">
        <v>4</v>
      </c>
      <c r="AX155" s="13" t="s">
        <v>90</v>
      </c>
      <c r="AY155" s="203" t="s">
        <v>329</v>
      </c>
    </row>
    <row r="156" spans="1:65" s="2" customFormat="1" ht="24.2" customHeight="1">
      <c r="A156" s="37"/>
      <c r="B156" s="153"/>
      <c r="C156" s="187" t="s">
        <v>394</v>
      </c>
      <c r="D156" s="187" t="s">
        <v>331</v>
      </c>
      <c r="E156" s="188" t="s">
        <v>2976</v>
      </c>
      <c r="F156" s="189" t="s">
        <v>2977</v>
      </c>
      <c r="G156" s="190" t="s">
        <v>362</v>
      </c>
      <c r="H156" s="191">
        <v>25.65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335</v>
      </c>
      <c r="AT156" s="199" t="s">
        <v>331</v>
      </c>
      <c r="AU156" s="199" t="s">
        <v>96</v>
      </c>
      <c r="AY156" s="19" t="s">
        <v>329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335</v>
      </c>
      <c r="BM156" s="199" t="s">
        <v>2978</v>
      </c>
    </row>
    <row r="157" spans="1:65" s="13" customFormat="1" ht="11.25">
      <c r="B157" s="201"/>
      <c r="D157" s="202" t="s">
        <v>348</v>
      </c>
      <c r="E157" s="203" t="s">
        <v>1</v>
      </c>
      <c r="F157" s="204" t="s">
        <v>2979</v>
      </c>
      <c r="H157" s="205">
        <v>25.65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348</v>
      </c>
      <c r="AU157" s="203" t="s">
        <v>96</v>
      </c>
      <c r="AV157" s="13" t="s">
        <v>96</v>
      </c>
      <c r="AW157" s="13" t="s">
        <v>4</v>
      </c>
      <c r="AX157" s="13" t="s">
        <v>90</v>
      </c>
      <c r="AY157" s="203" t="s">
        <v>329</v>
      </c>
    </row>
    <row r="158" spans="1:65" s="2" customFormat="1" ht="24.2" customHeight="1">
      <c r="A158" s="37"/>
      <c r="B158" s="153"/>
      <c r="C158" s="187" t="s">
        <v>399</v>
      </c>
      <c r="D158" s="187" t="s">
        <v>331</v>
      </c>
      <c r="E158" s="188" t="s">
        <v>2980</v>
      </c>
      <c r="F158" s="189" t="s">
        <v>2981</v>
      </c>
      <c r="G158" s="190" t="s">
        <v>362</v>
      </c>
      <c r="H158" s="191">
        <v>25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335</v>
      </c>
      <c r="AT158" s="199" t="s">
        <v>331</v>
      </c>
      <c r="AU158" s="199" t="s">
        <v>96</v>
      </c>
      <c r="AY158" s="19" t="s">
        <v>329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335</v>
      </c>
      <c r="BM158" s="199" t="s">
        <v>2982</v>
      </c>
    </row>
    <row r="159" spans="1:65" s="13" customFormat="1" ht="11.25">
      <c r="B159" s="201"/>
      <c r="D159" s="202" t="s">
        <v>348</v>
      </c>
      <c r="E159" s="203" t="s">
        <v>1</v>
      </c>
      <c r="F159" s="204" t="s">
        <v>2983</v>
      </c>
      <c r="H159" s="205">
        <v>25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348</v>
      </c>
      <c r="AU159" s="203" t="s">
        <v>96</v>
      </c>
      <c r="AV159" s="13" t="s">
        <v>96</v>
      </c>
      <c r="AW159" s="13" t="s">
        <v>4</v>
      </c>
      <c r="AX159" s="13" t="s">
        <v>90</v>
      </c>
      <c r="AY159" s="203" t="s">
        <v>329</v>
      </c>
    </row>
    <row r="160" spans="1:65" s="12" customFormat="1" ht="22.9" customHeight="1">
      <c r="B160" s="173"/>
      <c r="D160" s="174" t="s">
        <v>82</v>
      </c>
      <c r="E160" s="185" t="s">
        <v>178</v>
      </c>
      <c r="F160" s="185" t="s">
        <v>664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SUM(Q161:Q162)</f>
        <v>0</v>
      </c>
      <c r="R160" s="180">
        <f>SUM(R161:R162)</f>
        <v>0</v>
      </c>
      <c r="S160" s="179"/>
      <c r="T160" s="181">
        <f>SUM(T161:T162)</f>
        <v>0</v>
      </c>
      <c r="U160" s="179"/>
      <c r="V160" s="181">
        <f>SUM(V161:V162)</f>
        <v>5.0999999999999996</v>
      </c>
      <c r="W160" s="179"/>
      <c r="X160" s="182">
        <f>SUM(X161:X162)</f>
        <v>0</v>
      </c>
      <c r="AR160" s="174" t="s">
        <v>90</v>
      </c>
      <c r="AT160" s="183" t="s">
        <v>82</v>
      </c>
      <c r="AU160" s="183" t="s">
        <v>90</v>
      </c>
      <c r="AY160" s="174" t="s">
        <v>329</v>
      </c>
      <c r="BK160" s="184">
        <f>SUM(BK161:BK162)</f>
        <v>0</v>
      </c>
    </row>
    <row r="161" spans="1:65" s="2" customFormat="1" ht="33" customHeight="1">
      <c r="A161" s="37"/>
      <c r="B161" s="153"/>
      <c r="C161" s="187" t="s">
        <v>454</v>
      </c>
      <c r="D161" s="187" t="s">
        <v>331</v>
      </c>
      <c r="E161" s="188" t="s">
        <v>2984</v>
      </c>
      <c r="F161" s="189" t="s">
        <v>2985</v>
      </c>
      <c r="G161" s="190" t="s">
        <v>646</v>
      </c>
      <c r="H161" s="191">
        <v>1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335</v>
      </c>
      <c r="AT161" s="199" t="s">
        <v>331</v>
      </c>
      <c r="AU161" s="199" t="s">
        <v>96</v>
      </c>
      <c r="AY161" s="19" t="s">
        <v>329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335</v>
      </c>
      <c r="BM161" s="199" t="s">
        <v>2986</v>
      </c>
    </row>
    <row r="162" spans="1:65" s="2" customFormat="1" ht="37.9" customHeight="1">
      <c r="A162" s="37"/>
      <c r="B162" s="153"/>
      <c r="C162" s="233" t="s">
        <v>459</v>
      </c>
      <c r="D162" s="233" t="s">
        <v>483</v>
      </c>
      <c r="E162" s="234" t="s">
        <v>2987</v>
      </c>
      <c r="F162" s="235" t="s">
        <v>2988</v>
      </c>
      <c r="G162" s="236" t="s">
        <v>646</v>
      </c>
      <c r="H162" s="237">
        <v>1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5.0999999999999996</v>
      </c>
      <c r="V162" s="197">
        <f>U162*H162</f>
        <v>5.0999999999999996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364</v>
      </c>
      <c r="AT162" s="199" t="s">
        <v>483</v>
      </c>
      <c r="AU162" s="199" t="s">
        <v>96</v>
      </c>
      <c r="AY162" s="19" t="s">
        <v>329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335</v>
      </c>
      <c r="BM162" s="199" t="s">
        <v>2989</v>
      </c>
    </row>
    <row r="163" spans="1:65" s="12" customFormat="1" ht="22.9" customHeight="1">
      <c r="B163" s="173"/>
      <c r="D163" s="174" t="s">
        <v>82</v>
      </c>
      <c r="E163" s="185" t="s">
        <v>335</v>
      </c>
      <c r="F163" s="185" t="s">
        <v>774</v>
      </c>
      <c r="I163" s="176"/>
      <c r="J163" s="176"/>
      <c r="K163" s="186">
        <f>BK163</f>
        <v>0</v>
      </c>
      <c r="M163" s="173"/>
      <c r="N163" s="178"/>
      <c r="O163" s="179"/>
      <c r="P163" s="179"/>
      <c r="Q163" s="180">
        <f>SUM(Q164:Q177)</f>
        <v>0</v>
      </c>
      <c r="R163" s="180">
        <f>SUM(R164:R177)</f>
        <v>0</v>
      </c>
      <c r="S163" s="179"/>
      <c r="T163" s="181">
        <f>SUM(T164:T177)</f>
        <v>0</v>
      </c>
      <c r="U163" s="179"/>
      <c r="V163" s="181">
        <f>SUM(V164:V177)</f>
        <v>40.250366200000002</v>
      </c>
      <c r="W163" s="179"/>
      <c r="X163" s="182">
        <f>SUM(X164:X177)</f>
        <v>0</v>
      </c>
      <c r="AR163" s="174" t="s">
        <v>90</v>
      </c>
      <c r="AT163" s="183" t="s">
        <v>82</v>
      </c>
      <c r="AU163" s="183" t="s">
        <v>90</v>
      </c>
      <c r="AY163" s="174" t="s">
        <v>329</v>
      </c>
      <c r="BK163" s="184">
        <f>SUM(BK164:BK177)</f>
        <v>0</v>
      </c>
    </row>
    <row r="164" spans="1:65" s="2" customFormat="1" ht="33" customHeight="1">
      <c r="A164" s="37"/>
      <c r="B164" s="153"/>
      <c r="C164" s="187" t="s">
        <v>464</v>
      </c>
      <c r="D164" s="187" t="s">
        <v>331</v>
      </c>
      <c r="E164" s="188" t="s">
        <v>2990</v>
      </c>
      <c r="F164" s="189" t="s">
        <v>2991</v>
      </c>
      <c r="G164" s="190" t="s">
        <v>362</v>
      </c>
      <c r="H164" s="191">
        <v>8.7379999999999995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1.89076</v>
      </c>
      <c r="V164" s="197">
        <f>U164*H164</f>
        <v>16.521460879999999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335</v>
      </c>
      <c r="AT164" s="199" t="s">
        <v>331</v>
      </c>
      <c r="AU164" s="199" t="s">
        <v>96</v>
      </c>
      <c r="AY164" s="19" t="s">
        <v>329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335</v>
      </c>
      <c r="BM164" s="199" t="s">
        <v>2992</v>
      </c>
    </row>
    <row r="165" spans="1:65" s="13" customFormat="1" ht="11.25">
      <c r="B165" s="201"/>
      <c r="D165" s="202" t="s">
        <v>348</v>
      </c>
      <c r="E165" s="203" t="s">
        <v>1</v>
      </c>
      <c r="F165" s="204" t="s">
        <v>2993</v>
      </c>
      <c r="H165" s="205">
        <v>0.188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348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329</v>
      </c>
    </row>
    <row r="166" spans="1:65" s="13" customFormat="1" ht="11.25">
      <c r="B166" s="201"/>
      <c r="D166" s="202" t="s">
        <v>348</v>
      </c>
      <c r="E166" s="203" t="s">
        <v>1</v>
      </c>
      <c r="F166" s="204" t="s">
        <v>2994</v>
      </c>
      <c r="H166" s="205">
        <v>8.5500000000000007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348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329</v>
      </c>
    </row>
    <row r="167" spans="1:65" s="15" customFormat="1" ht="11.25">
      <c r="B167" s="217"/>
      <c r="D167" s="202" t="s">
        <v>348</v>
      </c>
      <c r="E167" s="218" t="s">
        <v>1</v>
      </c>
      <c r="F167" s="219" t="s">
        <v>380</v>
      </c>
      <c r="H167" s="220">
        <v>8.7380000000000013</v>
      </c>
      <c r="I167" s="221"/>
      <c r="J167" s="221"/>
      <c r="M167" s="217"/>
      <c r="N167" s="222"/>
      <c r="O167" s="223"/>
      <c r="P167" s="223"/>
      <c r="Q167" s="223"/>
      <c r="R167" s="223"/>
      <c r="S167" s="223"/>
      <c r="T167" s="223"/>
      <c r="U167" s="223"/>
      <c r="V167" s="223"/>
      <c r="W167" s="223"/>
      <c r="X167" s="224"/>
      <c r="AT167" s="218" t="s">
        <v>348</v>
      </c>
      <c r="AU167" s="218" t="s">
        <v>96</v>
      </c>
      <c r="AV167" s="15" t="s">
        <v>335</v>
      </c>
      <c r="AW167" s="15" t="s">
        <v>4</v>
      </c>
      <c r="AX167" s="15" t="s">
        <v>90</v>
      </c>
      <c r="AY167" s="218" t="s">
        <v>329</v>
      </c>
    </row>
    <row r="168" spans="1:65" s="2" customFormat="1" ht="16.5" customHeight="1">
      <c r="A168" s="37"/>
      <c r="B168" s="153"/>
      <c r="C168" s="233" t="s">
        <v>468</v>
      </c>
      <c r="D168" s="233" t="s">
        <v>483</v>
      </c>
      <c r="E168" s="234" t="s">
        <v>2995</v>
      </c>
      <c r="F168" s="235" t="s">
        <v>2996</v>
      </c>
      <c r="G168" s="236" t="s">
        <v>486</v>
      </c>
      <c r="H168" s="237">
        <v>0.41699999999999998</v>
      </c>
      <c r="I168" s="238"/>
      <c r="J168" s="239"/>
      <c r="K168" s="237">
        <f>ROUND(P168*H168,3)</f>
        <v>0</v>
      </c>
      <c r="L168" s="239"/>
      <c r="M168" s="240"/>
      <c r="N168" s="241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1</v>
      </c>
      <c r="V168" s="197">
        <f>U168*H168</f>
        <v>0.41699999999999998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364</v>
      </c>
      <c r="AT168" s="199" t="s">
        <v>483</v>
      </c>
      <c r="AU168" s="199" t="s">
        <v>96</v>
      </c>
      <c r="AY168" s="19" t="s">
        <v>329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335</v>
      </c>
      <c r="BM168" s="199" t="s">
        <v>2997</v>
      </c>
    </row>
    <row r="169" spans="1:65" s="2" customFormat="1" ht="16.5" customHeight="1">
      <c r="A169" s="37"/>
      <c r="B169" s="153"/>
      <c r="C169" s="233" t="s">
        <v>474</v>
      </c>
      <c r="D169" s="233" t="s">
        <v>483</v>
      </c>
      <c r="E169" s="234" t="s">
        <v>2998</v>
      </c>
      <c r="F169" s="235" t="s">
        <v>2999</v>
      </c>
      <c r="G169" s="236" t="s">
        <v>486</v>
      </c>
      <c r="H169" s="237">
        <v>18.806000000000001</v>
      </c>
      <c r="I169" s="238"/>
      <c r="J169" s="239"/>
      <c r="K169" s="237">
        <f>ROUND(P169*H169,3)</f>
        <v>0</v>
      </c>
      <c r="L169" s="239"/>
      <c r="M169" s="240"/>
      <c r="N169" s="241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1</v>
      </c>
      <c r="V169" s="197">
        <f>U169*H169</f>
        <v>18.806000000000001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364</v>
      </c>
      <c r="AT169" s="199" t="s">
        <v>483</v>
      </c>
      <c r="AU169" s="199" t="s">
        <v>96</v>
      </c>
      <c r="AY169" s="19" t="s">
        <v>329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335</v>
      </c>
      <c r="BM169" s="199" t="s">
        <v>3000</v>
      </c>
    </row>
    <row r="170" spans="1:65" s="2" customFormat="1" ht="24.2" customHeight="1">
      <c r="A170" s="37"/>
      <c r="B170" s="153"/>
      <c r="C170" s="187" t="s">
        <v>478</v>
      </c>
      <c r="D170" s="187" t="s">
        <v>331</v>
      </c>
      <c r="E170" s="188" t="s">
        <v>3001</v>
      </c>
      <c r="F170" s="189" t="s">
        <v>3002</v>
      </c>
      <c r="G170" s="190" t="s">
        <v>646</v>
      </c>
      <c r="H170" s="191">
        <v>3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6.6E-3</v>
      </c>
      <c r="V170" s="197">
        <f>U170*H170</f>
        <v>1.9799999999999998E-2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335</v>
      </c>
      <c r="AT170" s="199" t="s">
        <v>331</v>
      </c>
      <c r="AU170" s="199" t="s">
        <v>96</v>
      </c>
      <c r="AY170" s="19" t="s">
        <v>329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335</v>
      </c>
      <c r="BM170" s="199" t="s">
        <v>3003</v>
      </c>
    </row>
    <row r="171" spans="1:65" s="2" customFormat="1" ht="24.2" customHeight="1">
      <c r="A171" s="37"/>
      <c r="B171" s="153"/>
      <c r="C171" s="233" t="s">
        <v>8</v>
      </c>
      <c r="D171" s="233" t="s">
        <v>483</v>
      </c>
      <c r="E171" s="234" t="s">
        <v>2770</v>
      </c>
      <c r="F171" s="235" t="s">
        <v>2771</v>
      </c>
      <c r="G171" s="236" t="s">
        <v>646</v>
      </c>
      <c r="H171" s="237">
        <v>3.03</v>
      </c>
      <c r="I171" s="238"/>
      <c r="J171" s="239"/>
      <c r="K171" s="237">
        <f>ROUND(P171*H171,3)</f>
        <v>0</v>
      </c>
      <c r="L171" s="239"/>
      <c r="M171" s="240"/>
      <c r="N171" s="241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0.73199999999999998</v>
      </c>
      <c r="V171" s="197">
        <f>U171*H171</f>
        <v>2.2179599999999997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364</v>
      </c>
      <c r="AT171" s="199" t="s">
        <v>483</v>
      </c>
      <c r="AU171" s="199" t="s">
        <v>96</v>
      </c>
      <c r="AY171" s="19" t="s">
        <v>329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335</v>
      </c>
      <c r="BM171" s="199" t="s">
        <v>3004</v>
      </c>
    </row>
    <row r="172" spans="1:65" s="13" customFormat="1" ht="11.25">
      <c r="B172" s="201"/>
      <c r="D172" s="202" t="s">
        <v>348</v>
      </c>
      <c r="F172" s="204" t="s">
        <v>3005</v>
      </c>
      <c r="H172" s="205">
        <v>3.03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348</v>
      </c>
      <c r="AU172" s="203" t="s">
        <v>96</v>
      </c>
      <c r="AV172" s="13" t="s">
        <v>96</v>
      </c>
      <c r="AW172" s="13" t="s">
        <v>3</v>
      </c>
      <c r="AX172" s="13" t="s">
        <v>90</v>
      </c>
      <c r="AY172" s="203" t="s">
        <v>329</v>
      </c>
    </row>
    <row r="173" spans="1:65" s="2" customFormat="1" ht="24.2" customHeight="1">
      <c r="A173" s="37"/>
      <c r="B173" s="153"/>
      <c r="C173" s="187" t="s">
        <v>489</v>
      </c>
      <c r="D173" s="187" t="s">
        <v>331</v>
      </c>
      <c r="E173" s="188" t="s">
        <v>3006</v>
      </c>
      <c r="F173" s="189" t="s">
        <v>3007</v>
      </c>
      <c r="G173" s="190" t="s">
        <v>646</v>
      </c>
      <c r="H173" s="191">
        <v>3</v>
      </c>
      <c r="I173" s="192"/>
      <c r="J173" s="192"/>
      <c r="K173" s="191">
        <f>ROUND(P173*H173,3)</f>
        <v>0</v>
      </c>
      <c r="L173" s="193"/>
      <c r="M173" s="38"/>
      <c r="N173" s="194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6.6E-3</v>
      </c>
      <c r="V173" s="197">
        <f>U173*H173</f>
        <v>1.9799999999999998E-2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335</v>
      </c>
      <c r="AT173" s="199" t="s">
        <v>331</v>
      </c>
      <c r="AU173" s="199" t="s">
        <v>96</v>
      </c>
      <c r="AY173" s="19" t="s">
        <v>329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335</v>
      </c>
      <c r="BM173" s="199" t="s">
        <v>3008</v>
      </c>
    </row>
    <row r="174" spans="1:65" s="2" customFormat="1" ht="16.5" customHeight="1">
      <c r="A174" s="37"/>
      <c r="B174" s="153"/>
      <c r="C174" s="233" t="s">
        <v>494</v>
      </c>
      <c r="D174" s="233" t="s">
        <v>483</v>
      </c>
      <c r="E174" s="234" t="s">
        <v>3009</v>
      </c>
      <c r="F174" s="235" t="s">
        <v>3010</v>
      </c>
      <c r="G174" s="236" t="s">
        <v>646</v>
      </c>
      <c r="H174" s="237">
        <v>3.03</v>
      </c>
      <c r="I174" s="238"/>
      <c r="J174" s="239"/>
      <c r="K174" s="237">
        <f>ROUND(P174*H174,3)</f>
        <v>0</v>
      </c>
      <c r="L174" s="239"/>
      <c r="M174" s="240"/>
      <c r="N174" s="241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0.06</v>
      </c>
      <c r="V174" s="197">
        <f>U174*H174</f>
        <v>0.18179999999999999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364</v>
      </c>
      <c r="AT174" s="199" t="s">
        <v>483</v>
      </c>
      <c r="AU174" s="199" t="s">
        <v>96</v>
      </c>
      <c r="AY174" s="19" t="s">
        <v>329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335</v>
      </c>
      <c r="BM174" s="199" t="s">
        <v>3011</v>
      </c>
    </row>
    <row r="175" spans="1:65" s="13" customFormat="1" ht="11.25">
      <c r="B175" s="201"/>
      <c r="D175" s="202" t="s">
        <v>348</v>
      </c>
      <c r="F175" s="204" t="s">
        <v>3005</v>
      </c>
      <c r="H175" s="205">
        <v>3.03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348</v>
      </c>
      <c r="AU175" s="203" t="s">
        <v>96</v>
      </c>
      <c r="AV175" s="13" t="s">
        <v>96</v>
      </c>
      <c r="AW175" s="13" t="s">
        <v>3</v>
      </c>
      <c r="AX175" s="13" t="s">
        <v>90</v>
      </c>
      <c r="AY175" s="203" t="s">
        <v>329</v>
      </c>
    </row>
    <row r="176" spans="1:65" s="2" customFormat="1" ht="24.2" customHeight="1">
      <c r="A176" s="37"/>
      <c r="B176" s="153"/>
      <c r="C176" s="187" t="s">
        <v>514</v>
      </c>
      <c r="D176" s="187" t="s">
        <v>331</v>
      </c>
      <c r="E176" s="188" t="s">
        <v>3012</v>
      </c>
      <c r="F176" s="189" t="s">
        <v>3013</v>
      </c>
      <c r="G176" s="190" t="s">
        <v>362</v>
      </c>
      <c r="H176" s="191">
        <v>0.93799999999999994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2.2031399999999999</v>
      </c>
      <c r="V176" s="197">
        <f>U176*H176</f>
        <v>2.0665453199999999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335</v>
      </c>
      <c r="AT176" s="199" t="s">
        <v>331</v>
      </c>
      <c r="AU176" s="199" t="s">
        <v>96</v>
      </c>
      <c r="AY176" s="19" t="s">
        <v>329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335</v>
      </c>
      <c r="BM176" s="199" t="s">
        <v>3014</v>
      </c>
    </row>
    <row r="177" spans="1:65" s="13" customFormat="1" ht="11.25">
      <c r="B177" s="201"/>
      <c r="D177" s="202" t="s">
        <v>348</v>
      </c>
      <c r="E177" s="203" t="s">
        <v>1</v>
      </c>
      <c r="F177" s="204" t="s">
        <v>3015</v>
      </c>
      <c r="H177" s="205">
        <v>0.93799999999999994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348</v>
      </c>
      <c r="AU177" s="203" t="s">
        <v>96</v>
      </c>
      <c r="AV177" s="13" t="s">
        <v>96</v>
      </c>
      <c r="AW177" s="13" t="s">
        <v>4</v>
      </c>
      <c r="AX177" s="13" t="s">
        <v>90</v>
      </c>
      <c r="AY177" s="203" t="s">
        <v>329</v>
      </c>
    </row>
    <row r="178" spans="1:65" s="12" customFormat="1" ht="22.9" customHeight="1">
      <c r="B178" s="173"/>
      <c r="D178" s="174" t="s">
        <v>82</v>
      </c>
      <c r="E178" s="185" t="s">
        <v>364</v>
      </c>
      <c r="F178" s="185" t="s">
        <v>2763</v>
      </c>
      <c r="I178" s="176"/>
      <c r="J178" s="176"/>
      <c r="K178" s="186">
        <f>BK178</f>
        <v>0</v>
      </c>
      <c r="M178" s="173"/>
      <c r="N178" s="178"/>
      <c r="O178" s="179"/>
      <c r="P178" s="179"/>
      <c r="Q178" s="180">
        <f>SUM(Q179:Q207)</f>
        <v>0</v>
      </c>
      <c r="R178" s="180">
        <f>SUM(R179:R207)</f>
        <v>0</v>
      </c>
      <c r="S178" s="179"/>
      <c r="T178" s="181">
        <f>SUM(T179:T207)</f>
        <v>0</v>
      </c>
      <c r="U178" s="179"/>
      <c r="V178" s="181">
        <f>SUM(V179:V207)</f>
        <v>2.5943999999999998</v>
      </c>
      <c r="W178" s="179"/>
      <c r="X178" s="182">
        <f>SUM(X179:X207)</f>
        <v>0</v>
      </c>
      <c r="AR178" s="174" t="s">
        <v>90</v>
      </c>
      <c r="AT178" s="183" t="s">
        <v>82</v>
      </c>
      <c r="AU178" s="183" t="s">
        <v>90</v>
      </c>
      <c r="AY178" s="174" t="s">
        <v>329</v>
      </c>
      <c r="BK178" s="184">
        <f>SUM(BK179:BK207)</f>
        <v>0</v>
      </c>
    </row>
    <row r="179" spans="1:65" s="2" customFormat="1" ht="16.5" customHeight="1">
      <c r="A179" s="37"/>
      <c r="B179" s="153"/>
      <c r="C179" s="187" t="s">
        <v>522</v>
      </c>
      <c r="D179" s="187" t="s">
        <v>331</v>
      </c>
      <c r="E179" s="188" t="s">
        <v>3016</v>
      </c>
      <c r="F179" s="189" t="s">
        <v>3017</v>
      </c>
      <c r="G179" s="190" t="s">
        <v>342</v>
      </c>
      <c r="H179" s="191">
        <v>1</v>
      </c>
      <c r="I179" s="192"/>
      <c r="J179" s="192"/>
      <c r="K179" s="191">
        <f t="shared" ref="K179:K207" si="6">ROUND(P179*H179,3)</f>
        <v>0</v>
      </c>
      <c r="L179" s="193"/>
      <c r="M179" s="38"/>
      <c r="N179" s="194" t="s">
        <v>1</v>
      </c>
      <c r="O179" s="195" t="s">
        <v>47</v>
      </c>
      <c r="P179" s="196">
        <f t="shared" ref="P179:P207" si="7">I179+J179</f>
        <v>0</v>
      </c>
      <c r="Q179" s="196">
        <f t="shared" ref="Q179:Q207" si="8">ROUND(I179*H179,3)</f>
        <v>0</v>
      </c>
      <c r="R179" s="196">
        <f t="shared" ref="R179:R207" si="9">ROUND(J179*H179,3)</f>
        <v>0</v>
      </c>
      <c r="S179" s="66"/>
      <c r="T179" s="197">
        <f t="shared" ref="T179:T207" si="10">S179*H179</f>
        <v>0</v>
      </c>
      <c r="U179" s="197">
        <v>0</v>
      </c>
      <c r="V179" s="197">
        <f t="shared" ref="V179:V207" si="11">U179*H179</f>
        <v>0</v>
      </c>
      <c r="W179" s="197">
        <v>0</v>
      </c>
      <c r="X179" s="198">
        <f t="shared" ref="X179:X207" si="12"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335</v>
      </c>
      <c r="AT179" s="199" t="s">
        <v>331</v>
      </c>
      <c r="AU179" s="199" t="s">
        <v>96</v>
      </c>
      <c r="AY179" s="19" t="s">
        <v>329</v>
      </c>
      <c r="BE179" s="115">
        <f t="shared" ref="BE179:BE207" si="13">IF(O179="základná",K179,0)</f>
        <v>0</v>
      </c>
      <c r="BF179" s="115">
        <f t="shared" ref="BF179:BF207" si="14">IF(O179="znížená",K179,0)</f>
        <v>0</v>
      </c>
      <c r="BG179" s="115">
        <f t="shared" ref="BG179:BG207" si="15">IF(O179="zákl. prenesená",K179,0)</f>
        <v>0</v>
      </c>
      <c r="BH179" s="115">
        <f t="shared" ref="BH179:BH207" si="16">IF(O179="zníž. prenesená",K179,0)</f>
        <v>0</v>
      </c>
      <c r="BI179" s="115">
        <f t="shared" ref="BI179:BI207" si="17">IF(O179="nulová",K179,0)</f>
        <v>0</v>
      </c>
      <c r="BJ179" s="19" t="s">
        <v>96</v>
      </c>
      <c r="BK179" s="200">
        <f t="shared" ref="BK179:BK207" si="18">ROUND(P179*H179,3)</f>
        <v>0</v>
      </c>
      <c r="BL179" s="19" t="s">
        <v>335</v>
      </c>
      <c r="BM179" s="199" t="s">
        <v>3018</v>
      </c>
    </row>
    <row r="180" spans="1:65" s="2" customFormat="1" ht="24.2" customHeight="1">
      <c r="A180" s="37"/>
      <c r="B180" s="153"/>
      <c r="C180" s="187" t="s">
        <v>529</v>
      </c>
      <c r="D180" s="187" t="s">
        <v>331</v>
      </c>
      <c r="E180" s="188" t="s">
        <v>3019</v>
      </c>
      <c r="F180" s="189" t="s">
        <v>3020</v>
      </c>
      <c r="G180" s="190" t="s">
        <v>342</v>
      </c>
      <c r="H180" s="191">
        <v>95</v>
      </c>
      <c r="I180" s="192"/>
      <c r="J180" s="192"/>
      <c r="K180" s="191">
        <f t="shared" si="6"/>
        <v>0</v>
      </c>
      <c r="L180" s="193"/>
      <c r="M180" s="38"/>
      <c r="N180" s="194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1.0000000000000001E-5</v>
      </c>
      <c r="V180" s="197">
        <f t="shared" si="11"/>
        <v>9.5000000000000011E-4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335</v>
      </c>
      <c r="AT180" s="199" t="s">
        <v>331</v>
      </c>
      <c r="AU180" s="199" t="s">
        <v>96</v>
      </c>
      <c r="AY180" s="19" t="s">
        <v>329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335</v>
      </c>
      <c r="BM180" s="199" t="s">
        <v>3021</v>
      </c>
    </row>
    <row r="181" spans="1:65" s="2" customFormat="1" ht="33" customHeight="1">
      <c r="A181" s="37"/>
      <c r="B181" s="153"/>
      <c r="C181" s="233" t="s">
        <v>540</v>
      </c>
      <c r="D181" s="233" t="s">
        <v>483</v>
      </c>
      <c r="E181" s="234" t="s">
        <v>3022</v>
      </c>
      <c r="F181" s="235" t="s">
        <v>3023</v>
      </c>
      <c r="G181" s="236" t="s">
        <v>646</v>
      </c>
      <c r="H181" s="237">
        <v>16</v>
      </c>
      <c r="I181" s="238"/>
      <c r="J181" s="239"/>
      <c r="K181" s="237">
        <f t="shared" si="6"/>
        <v>0</v>
      </c>
      <c r="L181" s="239"/>
      <c r="M181" s="240"/>
      <c r="N181" s="241" t="s">
        <v>1</v>
      </c>
      <c r="O181" s="195" t="s">
        <v>47</v>
      </c>
      <c r="P181" s="196">
        <f t="shared" si="7"/>
        <v>0</v>
      </c>
      <c r="Q181" s="196">
        <f t="shared" si="8"/>
        <v>0</v>
      </c>
      <c r="R181" s="196">
        <f t="shared" si="9"/>
        <v>0</v>
      </c>
      <c r="S181" s="66"/>
      <c r="T181" s="197">
        <f t="shared" si="10"/>
        <v>0</v>
      </c>
      <c r="U181" s="197">
        <v>2.1530000000000001E-2</v>
      </c>
      <c r="V181" s="197">
        <f t="shared" si="11"/>
        <v>0.34448000000000001</v>
      </c>
      <c r="W181" s="197">
        <v>0</v>
      </c>
      <c r="X181" s="198">
        <f t="shared" si="12"/>
        <v>0</v>
      </c>
      <c r="Y181" s="37"/>
      <c r="Z181" s="37"/>
      <c r="AA181" s="37"/>
      <c r="AB181" s="37"/>
      <c r="AC181" s="37"/>
      <c r="AD181" s="37"/>
      <c r="AE181" s="37"/>
      <c r="AR181" s="199" t="s">
        <v>364</v>
      </c>
      <c r="AT181" s="199" t="s">
        <v>483</v>
      </c>
      <c r="AU181" s="199" t="s">
        <v>96</v>
      </c>
      <c r="AY181" s="19" t="s">
        <v>329</v>
      </c>
      <c r="BE181" s="115">
        <f t="shared" si="13"/>
        <v>0</v>
      </c>
      <c r="BF181" s="115">
        <f t="shared" si="14"/>
        <v>0</v>
      </c>
      <c r="BG181" s="115">
        <f t="shared" si="15"/>
        <v>0</v>
      </c>
      <c r="BH181" s="115">
        <f t="shared" si="16"/>
        <v>0</v>
      </c>
      <c r="BI181" s="115">
        <f t="shared" si="17"/>
        <v>0</v>
      </c>
      <c r="BJ181" s="19" t="s">
        <v>96</v>
      </c>
      <c r="BK181" s="200">
        <f t="shared" si="18"/>
        <v>0</v>
      </c>
      <c r="BL181" s="19" t="s">
        <v>335</v>
      </c>
      <c r="BM181" s="199" t="s">
        <v>3024</v>
      </c>
    </row>
    <row r="182" spans="1:65" s="2" customFormat="1" ht="16.5" customHeight="1">
      <c r="A182" s="37"/>
      <c r="B182" s="153"/>
      <c r="C182" s="187" t="s">
        <v>550</v>
      </c>
      <c r="D182" s="187" t="s">
        <v>331</v>
      </c>
      <c r="E182" s="188" t="s">
        <v>3025</v>
      </c>
      <c r="F182" s="189" t="s">
        <v>3026</v>
      </c>
      <c r="G182" s="190" t="s">
        <v>646</v>
      </c>
      <c r="H182" s="191">
        <v>4</v>
      </c>
      <c r="I182" s="192"/>
      <c r="J182" s="192"/>
      <c r="K182" s="191">
        <f t="shared" si="6"/>
        <v>0</v>
      </c>
      <c r="L182" s="193"/>
      <c r="M182" s="38"/>
      <c r="N182" s="194" t="s">
        <v>1</v>
      </c>
      <c r="O182" s="195" t="s">
        <v>47</v>
      </c>
      <c r="P182" s="196">
        <f t="shared" si="7"/>
        <v>0</v>
      </c>
      <c r="Q182" s="196">
        <f t="shared" si="8"/>
        <v>0</v>
      </c>
      <c r="R182" s="196">
        <f t="shared" si="9"/>
        <v>0</v>
      </c>
      <c r="S182" s="66"/>
      <c r="T182" s="197">
        <f t="shared" si="10"/>
        <v>0</v>
      </c>
      <c r="U182" s="197">
        <v>5.0000000000000002E-5</v>
      </c>
      <c r="V182" s="197">
        <f t="shared" si="11"/>
        <v>2.0000000000000001E-4</v>
      </c>
      <c r="W182" s="197">
        <v>0</v>
      </c>
      <c r="X182" s="198">
        <f t="shared" si="12"/>
        <v>0</v>
      </c>
      <c r="Y182" s="37"/>
      <c r="Z182" s="37"/>
      <c r="AA182" s="37"/>
      <c r="AB182" s="37"/>
      <c r="AC182" s="37"/>
      <c r="AD182" s="37"/>
      <c r="AE182" s="37"/>
      <c r="AR182" s="199" t="s">
        <v>335</v>
      </c>
      <c r="AT182" s="199" t="s">
        <v>331</v>
      </c>
      <c r="AU182" s="199" t="s">
        <v>96</v>
      </c>
      <c r="AY182" s="19" t="s">
        <v>329</v>
      </c>
      <c r="BE182" s="115">
        <f t="shared" si="13"/>
        <v>0</v>
      </c>
      <c r="BF182" s="115">
        <f t="shared" si="14"/>
        <v>0</v>
      </c>
      <c r="BG182" s="115">
        <f t="shared" si="15"/>
        <v>0</v>
      </c>
      <c r="BH182" s="115">
        <f t="shared" si="16"/>
        <v>0</v>
      </c>
      <c r="BI182" s="115">
        <f t="shared" si="17"/>
        <v>0</v>
      </c>
      <c r="BJ182" s="19" t="s">
        <v>96</v>
      </c>
      <c r="BK182" s="200">
        <f t="shared" si="18"/>
        <v>0</v>
      </c>
      <c r="BL182" s="19" t="s">
        <v>335</v>
      </c>
      <c r="BM182" s="199" t="s">
        <v>3027</v>
      </c>
    </row>
    <row r="183" spans="1:65" s="2" customFormat="1" ht="24.2" customHeight="1">
      <c r="A183" s="37"/>
      <c r="B183" s="153"/>
      <c r="C183" s="233" t="s">
        <v>564</v>
      </c>
      <c r="D183" s="233" t="s">
        <v>483</v>
      </c>
      <c r="E183" s="234" t="s">
        <v>3028</v>
      </c>
      <c r="F183" s="235" t="s">
        <v>3029</v>
      </c>
      <c r="G183" s="236" t="s">
        <v>646</v>
      </c>
      <c r="H183" s="237">
        <v>4</v>
      </c>
      <c r="I183" s="238"/>
      <c r="J183" s="239"/>
      <c r="K183" s="237">
        <f t="shared" si="6"/>
        <v>0</v>
      </c>
      <c r="L183" s="239"/>
      <c r="M183" s="240"/>
      <c r="N183" s="241" t="s">
        <v>1</v>
      </c>
      <c r="O183" s="195" t="s">
        <v>47</v>
      </c>
      <c r="P183" s="196">
        <f t="shared" si="7"/>
        <v>0</v>
      </c>
      <c r="Q183" s="196">
        <f t="shared" si="8"/>
        <v>0</v>
      </c>
      <c r="R183" s="196">
        <f t="shared" si="9"/>
        <v>0</v>
      </c>
      <c r="S183" s="66"/>
      <c r="T183" s="197">
        <f t="shared" si="10"/>
        <v>0</v>
      </c>
      <c r="U183" s="197">
        <v>7.2000000000000005E-4</v>
      </c>
      <c r="V183" s="197">
        <f t="shared" si="11"/>
        <v>2.8800000000000002E-3</v>
      </c>
      <c r="W183" s="197">
        <v>0</v>
      </c>
      <c r="X183" s="198">
        <f t="shared" si="12"/>
        <v>0</v>
      </c>
      <c r="Y183" s="37"/>
      <c r="Z183" s="37"/>
      <c r="AA183" s="37"/>
      <c r="AB183" s="37"/>
      <c r="AC183" s="37"/>
      <c r="AD183" s="37"/>
      <c r="AE183" s="37"/>
      <c r="AR183" s="199" t="s">
        <v>364</v>
      </c>
      <c r="AT183" s="199" t="s">
        <v>483</v>
      </c>
      <c r="AU183" s="199" t="s">
        <v>96</v>
      </c>
      <c r="AY183" s="19" t="s">
        <v>329</v>
      </c>
      <c r="BE183" s="115">
        <f t="shared" si="13"/>
        <v>0</v>
      </c>
      <c r="BF183" s="115">
        <f t="shared" si="14"/>
        <v>0</v>
      </c>
      <c r="BG183" s="115">
        <f t="shared" si="15"/>
        <v>0</v>
      </c>
      <c r="BH183" s="115">
        <f t="shared" si="16"/>
        <v>0</v>
      </c>
      <c r="BI183" s="115">
        <f t="shared" si="17"/>
        <v>0</v>
      </c>
      <c r="BJ183" s="19" t="s">
        <v>96</v>
      </c>
      <c r="BK183" s="200">
        <f t="shared" si="18"/>
        <v>0</v>
      </c>
      <c r="BL183" s="19" t="s">
        <v>335</v>
      </c>
      <c r="BM183" s="199" t="s">
        <v>3030</v>
      </c>
    </row>
    <row r="184" spans="1:65" s="2" customFormat="1" ht="16.5" customHeight="1">
      <c r="A184" s="37"/>
      <c r="B184" s="153"/>
      <c r="C184" s="187" t="s">
        <v>577</v>
      </c>
      <c r="D184" s="187" t="s">
        <v>331</v>
      </c>
      <c r="E184" s="188" t="s">
        <v>3031</v>
      </c>
      <c r="F184" s="189" t="s">
        <v>3032</v>
      </c>
      <c r="G184" s="190" t="s">
        <v>646</v>
      </c>
      <c r="H184" s="191">
        <v>4</v>
      </c>
      <c r="I184" s="192"/>
      <c r="J184" s="192"/>
      <c r="K184" s="191">
        <f t="shared" si="6"/>
        <v>0</v>
      </c>
      <c r="L184" s="193"/>
      <c r="M184" s="38"/>
      <c r="N184" s="194" t="s">
        <v>1</v>
      </c>
      <c r="O184" s="195" t="s">
        <v>47</v>
      </c>
      <c r="P184" s="196">
        <f t="shared" si="7"/>
        <v>0</v>
      </c>
      <c r="Q184" s="196">
        <f t="shared" si="8"/>
        <v>0</v>
      </c>
      <c r="R184" s="196">
        <f t="shared" si="9"/>
        <v>0</v>
      </c>
      <c r="S184" s="66"/>
      <c r="T184" s="197">
        <f t="shared" si="10"/>
        <v>0</v>
      </c>
      <c r="U184" s="197">
        <v>5.0000000000000002E-5</v>
      </c>
      <c r="V184" s="197">
        <f t="shared" si="11"/>
        <v>2.0000000000000001E-4</v>
      </c>
      <c r="W184" s="197">
        <v>0</v>
      </c>
      <c r="X184" s="198">
        <f t="shared" si="12"/>
        <v>0</v>
      </c>
      <c r="Y184" s="37"/>
      <c r="Z184" s="37"/>
      <c r="AA184" s="37"/>
      <c r="AB184" s="37"/>
      <c r="AC184" s="37"/>
      <c r="AD184" s="37"/>
      <c r="AE184" s="37"/>
      <c r="AR184" s="199" t="s">
        <v>335</v>
      </c>
      <c r="AT184" s="199" t="s">
        <v>331</v>
      </c>
      <c r="AU184" s="199" t="s">
        <v>96</v>
      </c>
      <c r="AY184" s="19" t="s">
        <v>329</v>
      </c>
      <c r="BE184" s="115">
        <f t="shared" si="13"/>
        <v>0</v>
      </c>
      <c r="BF184" s="115">
        <f t="shared" si="14"/>
        <v>0</v>
      </c>
      <c r="BG184" s="115">
        <f t="shared" si="15"/>
        <v>0</v>
      </c>
      <c r="BH184" s="115">
        <f t="shared" si="16"/>
        <v>0</v>
      </c>
      <c r="BI184" s="115">
        <f t="shared" si="17"/>
        <v>0</v>
      </c>
      <c r="BJ184" s="19" t="s">
        <v>96</v>
      </c>
      <c r="BK184" s="200">
        <f t="shared" si="18"/>
        <v>0</v>
      </c>
      <c r="BL184" s="19" t="s">
        <v>335</v>
      </c>
      <c r="BM184" s="199" t="s">
        <v>3033</v>
      </c>
    </row>
    <row r="185" spans="1:65" s="2" customFormat="1" ht="24.2" customHeight="1">
      <c r="A185" s="37"/>
      <c r="B185" s="153"/>
      <c r="C185" s="233" t="s">
        <v>583</v>
      </c>
      <c r="D185" s="233" t="s">
        <v>483</v>
      </c>
      <c r="E185" s="234" t="s">
        <v>3034</v>
      </c>
      <c r="F185" s="235" t="s">
        <v>3035</v>
      </c>
      <c r="G185" s="236" t="s">
        <v>646</v>
      </c>
      <c r="H185" s="237">
        <v>4</v>
      </c>
      <c r="I185" s="238"/>
      <c r="J185" s="239"/>
      <c r="K185" s="237">
        <f t="shared" si="6"/>
        <v>0</v>
      </c>
      <c r="L185" s="239"/>
      <c r="M185" s="240"/>
      <c r="N185" s="241" t="s">
        <v>1</v>
      </c>
      <c r="O185" s="195" t="s">
        <v>47</v>
      </c>
      <c r="P185" s="196">
        <f t="shared" si="7"/>
        <v>0</v>
      </c>
      <c r="Q185" s="196">
        <f t="shared" si="8"/>
        <v>0</v>
      </c>
      <c r="R185" s="196">
        <f t="shared" si="9"/>
        <v>0</v>
      </c>
      <c r="S185" s="66"/>
      <c r="T185" s="197">
        <f t="shared" si="10"/>
        <v>0</v>
      </c>
      <c r="U185" s="197">
        <v>1.6100000000000001E-3</v>
      </c>
      <c r="V185" s="197">
        <f t="shared" si="11"/>
        <v>6.4400000000000004E-3</v>
      </c>
      <c r="W185" s="197">
        <v>0</v>
      </c>
      <c r="X185" s="198">
        <f t="shared" si="12"/>
        <v>0</v>
      </c>
      <c r="Y185" s="37"/>
      <c r="Z185" s="37"/>
      <c r="AA185" s="37"/>
      <c r="AB185" s="37"/>
      <c r="AC185" s="37"/>
      <c r="AD185" s="37"/>
      <c r="AE185" s="37"/>
      <c r="AR185" s="199" t="s">
        <v>364</v>
      </c>
      <c r="AT185" s="199" t="s">
        <v>483</v>
      </c>
      <c r="AU185" s="199" t="s">
        <v>96</v>
      </c>
      <c r="AY185" s="19" t="s">
        <v>329</v>
      </c>
      <c r="BE185" s="115">
        <f t="shared" si="13"/>
        <v>0</v>
      </c>
      <c r="BF185" s="115">
        <f t="shared" si="14"/>
        <v>0</v>
      </c>
      <c r="BG185" s="115">
        <f t="shared" si="15"/>
        <v>0</v>
      </c>
      <c r="BH185" s="115">
        <f t="shared" si="16"/>
        <v>0</v>
      </c>
      <c r="BI185" s="115">
        <f t="shared" si="17"/>
        <v>0</v>
      </c>
      <c r="BJ185" s="19" t="s">
        <v>96</v>
      </c>
      <c r="BK185" s="200">
        <f t="shared" si="18"/>
        <v>0</v>
      </c>
      <c r="BL185" s="19" t="s">
        <v>335</v>
      </c>
      <c r="BM185" s="199" t="s">
        <v>3036</v>
      </c>
    </row>
    <row r="186" spans="1:65" s="2" customFormat="1" ht="16.5" customHeight="1">
      <c r="A186" s="37"/>
      <c r="B186" s="153"/>
      <c r="C186" s="187" t="s">
        <v>588</v>
      </c>
      <c r="D186" s="187" t="s">
        <v>331</v>
      </c>
      <c r="E186" s="188" t="s">
        <v>3037</v>
      </c>
      <c r="F186" s="189" t="s">
        <v>3038</v>
      </c>
      <c r="G186" s="190" t="s">
        <v>646</v>
      </c>
      <c r="H186" s="191">
        <v>18</v>
      </c>
      <c r="I186" s="192"/>
      <c r="J186" s="192"/>
      <c r="K186" s="191">
        <f t="shared" si="6"/>
        <v>0</v>
      </c>
      <c r="L186" s="193"/>
      <c r="M186" s="38"/>
      <c r="N186" s="194" t="s">
        <v>1</v>
      </c>
      <c r="O186" s="195" t="s">
        <v>47</v>
      </c>
      <c r="P186" s="196">
        <f t="shared" si="7"/>
        <v>0</v>
      </c>
      <c r="Q186" s="196">
        <f t="shared" si="8"/>
        <v>0</v>
      </c>
      <c r="R186" s="196">
        <f t="shared" si="9"/>
        <v>0</v>
      </c>
      <c r="S186" s="66"/>
      <c r="T186" s="197">
        <f t="shared" si="10"/>
        <v>0</v>
      </c>
      <c r="U186" s="197">
        <v>5.0000000000000002E-5</v>
      </c>
      <c r="V186" s="197">
        <f t="shared" si="11"/>
        <v>9.0000000000000008E-4</v>
      </c>
      <c r="W186" s="197">
        <v>0</v>
      </c>
      <c r="X186" s="198">
        <f t="shared" si="12"/>
        <v>0</v>
      </c>
      <c r="Y186" s="37"/>
      <c r="Z186" s="37"/>
      <c r="AA186" s="37"/>
      <c r="AB186" s="37"/>
      <c r="AC186" s="37"/>
      <c r="AD186" s="37"/>
      <c r="AE186" s="37"/>
      <c r="AR186" s="199" t="s">
        <v>335</v>
      </c>
      <c r="AT186" s="199" t="s">
        <v>331</v>
      </c>
      <c r="AU186" s="199" t="s">
        <v>96</v>
      </c>
      <c r="AY186" s="19" t="s">
        <v>329</v>
      </c>
      <c r="BE186" s="115">
        <f t="shared" si="13"/>
        <v>0</v>
      </c>
      <c r="BF186" s="115">
        <f t="shared" si="14"/>
        <v>0</v>
      </c>
      <c r="BG186" s="115">
        <f t="shared" si="15"/>
        <v>0</v>
      </c>
      <c r="BH186" s="115">
        <f t="shared" si="16"/>
        <v>0</v>
      </c>
      <c r="BI186" s="115">
        <f t="shared" si="17"/>
        <v>0</v>
      </c>
      <c r="BJ186" s="19" t="s">
        <v>96</v>
      </c>
      <c r="BK186" s="200">
        <f t="shared" si="18"/>
        <v>0</v>
      </c>
      <c r="BL186" s="19" t="s">
        <v>335</v>
      </c>
      <c r="BM186" s="199" t="s">
        <v>3039</v>
      </c>
    </row>
    <row r="187" spans="1:65" s="2" customFormat="1" ht="24.2" customHeight="1">
      <c r="A187" s="37"/>
      <c r="B187" s="153"/>
      <c r="C187" s="233" t="s">
        <v>595</v>
      </c>
      <c r="D187" s="233" t="s">
        <v>483</v>
      </c>
      <c r="E187" s="234" t="s">
        <v>3040</v>
      </c>
      <c r="F187" s="235" t="s">
        <v>3041</v>
      </c>
      <c r="G187" s="236" t="s">
        <v>646</v>
      </c>
      <c r="H187" s="237">
        <v>18</v>
      </c>
      <c r="I187" s="238"/>
      <c r="J187" s="239"/>
      <c r="K187" s="237">
        <f t="shared" si="6"/>
        <v>0</v>
      </c>
      <c r="L187" s="239"/>
      <c r="M187" s="240"/>
      <c r="N187" s="241" t="s">
        <v>1</v>
      </c>
      <c r="O187" s="195" t="s">
        <v>47</v>
      </c>
      <c r="P187" s="196">
        <f t="shared" si="7"/>
        <v>0</v>
      </c>
      <c r="Q187" s="196">
        <f t="shared" si="8"/>
        <v>0</v>
      </c>
      <c r="R187" s="196">
        <f t="shared" si="9"/>
        <v>0</v>
      </c>
      <c r="S187" s="66"/>
      <c r="T187" s="197">
        <f t="shared" si="10"/>
        <v>0</v>
      </c>
      <c r="U187" s="197">
        <v>4.8000000000000001E-4</v>
      </c>
      <c r="V187" s="197">
        <f t="shared" si="11"/>
        <v>8.6400000000000001E-3</v>
      </c>
      <c r="W187" s="197">
        <v>0</v>
      </c>
      <c r="X187" s="198">
        <f t="shared" si="12"/>
        <v>0</v>
      </c>
      <c r="Y187" s="37"/>
      <c r="Z187" s="37"/>
      <c r="AA187" s="37"/>
      <c r="AB187" s="37"/>
      <c r="AC187" s="37"/>
      <c r="AD187" s="37"/>
      <c r="AE187" s="37"/>
      <c r="AR187" s="199" t="s">
        <v>364</v>
      </c>
      <c r="AT187" s="199" t="s">
        <v>483</v>
      </c>
      <c r="AU187" s="199" t="s">
        <v>96</v>
      </c>
      <c r="AY187" s="19" t="s">
        <v>329</v>
      </c>
      <c r="BE187" s="115">
        <f t="shared" si="13"/>
        <v>0</v>
      </c>
      <c r="BF187" s="115">
        <f t="shared" si="14"/>
        <v>0</v>
      </c>
      <c r="BG187" s="115">
        <f t="shared" si="15"/>
        <v>0</v>
      </c>
      <c r="BH187" s="115">
        <f t="shared" si="16"/>
        <v>0</v>
      </c>
      <c r="BI187" s="115">
        <f t="shared" si="17"/>
        <v>0</v>
      </c>
      <c r="BJ187" s="19" t="s">
        <v>96</v>
      </c>
      <c r="BK187" s="200">
        <f t="shared" si="18"/>
        <v>0</v>
      </c>
      <c r="BL187" s="19" t="s">
        <v>335</v>
      </c>
      <c r="BM187" s="199" t="s">
        <v>3042</v>
      </c>
    </row>
    <row r="188" spans="1:65" s="2" customFormat="1" ht="16.5" customHeight="1">
      <c r="A188" s="37"/>
      <c r="B188" s="153"/>
      <c r="C188" s="187" t="s">
        <v>601</v>
      </c>
      <c r="D188" s="187" t="s">
        <v>331</v>
      </c>
      <c r="E188" s="188" t="s">
        <v>3043</v>
      </c>
      <c r="F188" s="189" t="s">
        <v>3044</v>
      </c>
      <c r="G188" s="190" t="s">
        <v>646</v>
      </c>
      <c r="H188" s="191">
        <v>1</v>
      </c>
      <c r="I188" s="192"/>
      <c r="J188" s="192"/>
      <c r="K188" s="191">
        <f t="shared" si="6"/>
        <v>0</v>
      </c>
      <c r="L188" s="193"/>
      <c r="M188" s="38"/>
      <c r="N188" s="194" t="s">
        <v>1</v>
      </c>
      <c r="O188" s="195" t="s">
        <v>47</v>
      </c>
      <c r="P188" s="196">
        <f t="shared" si="7"/>
        <v>0</v>
      </c>
      <c r="Q188" s="196">
        <f t="shared" si="8"/>
        <v>0</v>
      </c>
      <c r="R188" s="196">
        <f t="shared" si="9"/>
        <v>0</v>
      </c>
      <c r="S188" s="66"/>
      <c r="T188" s="197">
        <f t="shared" si="10"/>
        <v>0</v>
      </c>
      <c r="U188" s="197">
        <v>6.9999999999999994E-5</v>
      </c>
      <c r="V188" s="197">
        <f t="shared" si="11"/>
        <v>6.9999999999999994E-5</v>
      </c>
      <c r="W188" s="197">
        <v>0</v>
      </c>
      <c r="X188" s="198">
        <f t="shared" si="12"/>
        <v>0</v>
      </c>
      <c r="Y188" s="37"/>
      <c r="Z188" s="37"/>
      <c r="AA188" s="37"/>
      <c r="AB188" s="37"/>
      <c r="AC188" s="37"/>
      <c r="AD188" s="37"/>
      <c r="AE188" s="37"/>
      <c r="AR188" s="199" t="s">
        <v>335</v>
      </c>
      <c r="AT188" s="199" t="s">
        <v>331</v>
      </c>
      <c r="AU188" s="199" t="s">
        <v>96</v>
      </c>
      <c r="AY188" s="19" t="s">
        <v>329</v>
      </c>
      <c r="BE188" s="115">
        <f t="shared" si="13"/>
        <v>0</v>
      </c>
      <c r="BF188" s="115">
        <f t="shared" si="14"/>
        <v>0</v>
      </c>
      <c r="BG188" s="115">
        <f t="shared" si="15"/>
        <v>0</v>
      </c>
      <c r="BH188" s="115">
        <f t="shared" si="16"/>
        <v>0</v>
      </c>
      <c r="BI188" s="115">
        <f t="shared" si="17"/>
        <v>0</v>
      </c>
      <c r="BJ188" s="19" t="s">
        <v>96</v>
      </c>
      <c r="BK188" s="200">
        <f t="shared" si="18"/>
        <v>0</v>
      </c>
      <c r="BL188" s="19" t="s">
        <v>335</v>
      </c>
      <c r="BM188" s="199" t="s">
        <v>3045</v>
      </c>
    </row>
    <row r="189" spans="1:65" s="2" customFormat="1" ht="24.2" customHeight="1">
      <c r="A189" s="37"/>
      <c r="B189" s="153"/>
      <c r="C189" s="233" t="s">
        <v>618</v>
      </c>
      <c r="D189" s="233" t="s">
        <v>483</v>
      </c>
      <c r="E189" s="234" t="s">
        <v>3046</v>
      </c>
      <c r="F189" s="235" t="s">
        <v>3047</v>
      </c>
      <c r="G189" s="236" t="s">
        <v>646</v>
      </c>
      <c r="H189" s="237">
        <v>1</v>
      </c>
      <c r="I189" s="238"/>
      <c r="J189" s="239"/>
      <c r="K189" s="237">
        <f t="shared" si="6"/>
        <v>0</v>
      </c>
      <c r="L189" s="239"/>
      <c r="M189" s="240"/>
      <c r="N189" s="241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2.4599999999999999E-3</v>
      </c>
      <c r="V189" s="197">
        <f t="shared" si="11"/>
        <v>2.4599999999999999E-3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364</v>
      </c>
      <c r="AT189" s="199" t="s">
        <v>483</v>
      </c>
      <c r="AU189" s="199" t="s">
        <v>96</v>
      </c>
      <c r="AY189" s="19" t="s">
        <v>329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335</v>
      </c>
      <c r="BM189" s="199" t="s">
        <v>3048</v>
      </c>
    </row>
    <row r="190" spans="1:65" s="2" customFormat="1" ht="16.5" customHeight="1">
      <c r="A190" s="37"/>
      <c r="B190" s="153"/>
      <c r="C190" s="187" t="s">
        <v>629</v>
      </c>
      <c r="D190" s="187" t="s">
        <v>331</v>
      </c>
      <c r="E190" s="188" t="s">
        <v>3049</v>
      </c>
      <c r="F190" s="189" t="s">
        <v>3050</v>
      </c>
      <c r="G190" s="190" t="s">
        <v>646</v>
      </c>
      <c r="H190" s="191">
        <v>3</v>
      </c>
      <c r="I190" s="192"/>
      <c r="J190" s="192"/>
      <c r="K190" s="191">
        <f t="shared" si="6"/>
        <v>0</v>
      </c>
      <c r="L190" s="193"/>
      <c r="M190" s="38"/>
      <c r="N190" s="194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1E-4</v>
      </c>
      <c r="V190" s="197">
        <f t="shared" si="11"/>
        <v>3.0000000000000003E-4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335</v>
      </c>
      <c r="AT190" s="199" t="s">
        <v>331</v>
      </c>
      <c r="AU190" s="199" t="s">
        <v>96</v>
      </c>
      <c r="AY190" s="19" t="s">
        <v>329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335</v>
      </c>
      <c r="BM190" s="199" t="s">
        <v>3051</v>
      </c>
    </row>
    <row r="191" spans="1:65" s="2" customFormat="1" ht="24.2" customHeight="1">
      <c r="A191" s="37"/>
      <c r="B191" s="153"/>
      <c r="C191" s="233" t="s">
        <v>633</v>
      </c>
      <c r="D191" s="233" t="s">
        <v>483</v>
      </c>
      <c r="E191" s="234" t="s">
        <v>3052</v>
      </c>
      <c r="F191" s="235" t="s">
        <v>3053</v>
      </c>
      <c r="G191" s="236" t="s">
        <v>646</v>
      </c>
      <c r="H191" s="237">
        <v>3</v>
      </c>
      <c r="I191" s="238"/>
      <c r="J191" s="239"/>
      <c r="K191" s="237">
        <f t="shared" si="6"/>
        <v>0</v>
      </c>
      <c r="L191" s="239"/>
      <c r="M191" s="240"/>
      <c r="N191" s="241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5.8900000000000003E-3</v>
      </c>
      <c r="V191" s="197">
        <f t="shared" si="11"/>
        <v>1.7670000000000002E-2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364</v>
      </c>
      <c r="AT191" s="199" t="s">
        <v>483</v>
      </c>
      <c r="AU191" s="199" t="s">
        <v>96</v>
      </c>
      <c r="AY191" s="19" t="s">
        <v>329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335</v>
      </c>
      <c r="BM191" s="199" t="s">
        <v>3054</v>
      </c>
    </row>
    <row r="192" spans="1:65" s="2" customFormat="1" ht="16.5" customHeight="1">
      <c r="A192" s="37"/>
      <c r="B192" s="153"/>
      <c r="C192" s="187" t="s">
        <v>639</v>
      </c>
      <c r="D192" s="187" t="s">
        <v>331</v>
      </c>
      <c r="E192" s="188" t="s">
        <v>3055</v>
      </c>
      <c r="F192" s="189" t="s">
        <v>3056</v>
      </c>
      <c r="G192" s="190" t="s">
        <v>342</v>
      </c>
      <c r="H192" s="191">
        <v>95</v>
      </c>
      <c r="I192" s="192"/>
      <c r="J192" s="192"/>
      <c r="K192" s="191">
        <f t="shared" si="6"/>
        <v>0</v>
      </c>
      <c r="L192" s="193"/>
      <c r="M192" s="38"/>
      <c r="N192" s="194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0</v>
      </c>
      <c r="V192" s="197">
        <f t="shared" si="11"/>
        <v>0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335</v>
      </c>
      <c r="AT192" s="199" t="s">
        <v>331</v>
      </c>
      <c r="AU192" s="199" t="s">
        <v>96</v>
      </c>
      <c r="AY192" s="19" t="s">
        <v>329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335</v>
      </c>
      <c r="BM192" s="199" t="s">
        <v>3057</v>
      </c>
    </row>
    <row r="193" spans="1:65" s="2" customFormat="1" ht="16.5" customHeight="1">
      <c r="A193" s="37"/>
      <c r="B193" s="153"/>
      <c r="C193" s="187" t="s">
        <v>643</v>
      </c>
      <c r="D193" s="187" t="s">
        <v>331</v>
      </c>
      <c r="E193" s="188" t="s">
        <v>2767</v>
      </c>
      <c r="F193" s="189" t="s">
        <v>2768</v>
      </c>
      <c r="G193" s="190" t="s">
        <v>646</v>
      </c>
      <c r="H193" s="191">
        <v>2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3.3E-3</v>
      </c>
      <c r="V193" s="197">
        <f t="shared" si="11"/>
        <v>6.6E-3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335</v>
      </c>
      <c r="AT193" s="199" t="s">
        <v>331</v>
      </c>
      <c r="AU193" s="199" t="s">
        <v>96</v>
      </c>
      <c r="AY193" s="19" t="s">
        <v>329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335</v>
      </c>
      <c r="BM193" s="199" t="s">
        <v>3058</v>
      </c>
    </row>
    <row r="194" spans="1:65" s="2" customFormat="1" ht="24.2" customHeight="1">
      <c r="A194" s="37"/>
      <c r="B194" s="153"/>
      <c r="C194" s="233" t="s">
        <v>648</v>
      </c>
      <c r="D194" s="233" t="s">
        <v>483</v>
      </c>
      <c r="E194" s="234" t="s">
        <v>3059</v>
      </c>
      <c r="F194" s="235" t="s">
        <v>3060</v>
      </c>
      <c r="G194" s="236" t="s">
        <v>646</v>
      </c>
      <c r="H194" s="237">
        <v>1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0.36499999999999999</v>
      </c>
      <c r="V194" s="197">
        <f t="shared" si="11"/>
        <v>0.36499999999999999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364</v>
      </c>
      <c r="AT194" s="199" t="s">
        <v>483</v>
      </c>
      <c r="AU194" s="199" t="s">
        <v>96</v>
      </c>
      <c r="AY194" s="19" t="s">
        <v>329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335</v>
      </c>
      <c r="BM194" s="199" t="s">
        <v>3061</v>
      </c>
    </row>
    <row r="195" spans="1:65" s="2" customFormat="1" ht="24.2" customHeight="1">
      <c r="A195" s="37"/>
      <c r="B195" s="153"/>
      <c r="C195" s="233" t="s">
        <v>652</v>
      </c>
      <c r="D195" s="233" t="s">
        <v>483</v>
      </c>
      <c r="E195" s="234" t="s">
        <v>2773</v>
      </c>
      <c r="F195" s="235" t="s">
        <v>2774</v>
      </c>
      <c r="G195" s="236" t="s">
        <v>646</v>
      </c>
      <c r="H195" s="237">
        <v>1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0.36499999999999999</v>
      </c>
      <c r="V195" s="197">
        <f t="shared" si="11"/>
        <v>0.36499999999999999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364</v>
      </c>
      <c r="AT195" s="199" t="s">
        <v>483</v>
      </c>
      <c r="AU195" s="199" t="s">
        <v>96</v>
      </c>
      <c r="AY195" s="19" t="s">
        <v>329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335</v>
      </c>
      <c r="BM195" s="199" t="s">
        <v>3062</v>
      </c>
    </row>
    <row r="196" spans="1:65" s="2" customFormat="1" ht="33" customHeight="1">
      <c r="A196" s="37"/>
      <c r="B196" s="153"/>
      <c r="C196" s="187" t="s">
        <v>659</v>
      </c>
      <c r="D196" s="187" t="s">
        <v>331</v>
      </c>
      <c r="E196" s="188" t="s">
        <v>3063</v>
      </c>
      <c r="F196" s="189" t="s">
        <v>3064</v>
      </c>
      <c r="G196" s="190" t="s">
        <v>646</v>
      </c>
      <c r="H196" s="191">
        <v>2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3.0000000000000001E-5</v>
      </c>
      <c r="V196" s="197">
        <f t="shared" si="11"/>
        <v>6.0000000000000002E-5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335</v>
      </c>
      <c r="AT196" s="199" t="s">
        <v>331</v>
      </c>
      <c r="AU196" s="199" t="s">
        <v>96</v>
      </c>
      <c r="AY196" s="19" t="s">
        <v>329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335</v>
      </c>
      <c r="BM196" s="199" t="s">
        <v>3065</v>
      </c>
    </row>
    <row r="197" spans="1:65" s="2" customFormat="1" ht="16.5" customHeight="1">
      <c r="A197" s="37"/>
      <c r="B197" s="153"/>
      <c r="C197" s="233" t="s">
        <v>665</v>
      </c>
      <c r="D197" s="233" t="s">
        <v>483</v>
      </c>
      <c r="E197" s="234" t="s">
        <v>3066</v>
      </c>
      <c r="F197" s="235" t="s">
        <v>3067</v>
      </c>
      <c r="G197" s="236" t="s">
        <v>646</v>
      </c>
      <c r="H197" s="237">
        <v>1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2.103E-2</v>
      </c>
      <c r="V197" s="197">
        <f t="shared" si="11"/>
        <v>2.103E-2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364</v>
      </c>
      <c r="AT197" s="199" t="s">
        <v>483</v>
      </c>
      <c r="AU197" s="199" t="s">
        <v>96</v>
      </c>
      <c r="AY197" s="19" t="s">
        <v>329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335</v>
      </c>
      <c r="BM197" s="199" t="s">
        <v>3068</v>
      </c>
    </row>
    <row r="198" spans="1:65" s="2" customFormat="1" ht="16.5" customHeight="1">
      <c r="A198" s="37"/>
      <c r="B198" s="153"/>
      <c r="C198" s="233" t="s">
        <v>671</v>
      </c>
      <c r="D198" s="233" t="s">
        <v>483</v>
      </c>
      <c r="E198" s="234" t="s">
        <v>3069</v>
      </c>
      <c r="F198" s="235" t="s">
        <v>3070</v>
      </c>
      <c r="G198" s="236" t="s">
        <v>646</v>
      </c>
      <c r="H198" s="237">
        <v>1</v>
      </c>
      <c r="I198" s="238"/>
      <c r="J198" s="239"/>
      <c r="K198" s="237">
        <f t="shared" si="6"/>
        <v>0</v>
      </c>
      <c r="L198" s="239"/>
      <c r="M198" s="240"/>
      <c r="N198" s="241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2.1999999999999999E-2</v>
      </c>
      <c r="V198" s="197">
        <f t="shared" si="11"/>
        <v>2.1999999999999999E-2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364</v>
      </c>
      <c r="AT198" s="199" t="s">
        <v>483</v>
      </c>
      <c r="AU198" s="199" t="s">
        <v>96</v>
      </c>
      <c r="AY198" s="19" t="s">
        <v>329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335</v>
      </c>
      <c r="BM198" s="199" t="s">
        <v>3071</v>
      </c>
    </row>
    <row r="199" spans="1:65" s="2" customFormat="1" ht="21.75" customHeight="1">
      <c r="A199" s="37"/>
      <c r="B199" s="153"/>
      <c r="C199" s="233" t="s">
        <v>685</v>
      </c>
      <c r="D199" s="233" t="s">
        <v>483</v>
      </c>
      <c r="E199" s="234" t="s">
        <v>3072</v>
      </c>
      <c r="F199" s="235" t="s">
        <v>3073</v>
      </c>
      <c r="G199" s="236" t="s">
        <v>342</v>
      </c>
      <c r="H199" s="237">
        <v>4</v>
      </c>
      <c r="I199" s="238"/>
      <c r="J199" s="239"/>
      <c r="K199" s="237">
        <f t="shared" si="6"/>
        <v>0</v>
      </c>
      <c r="L199" s="239"/>
      <c r="M199" s="240"/>
      <c r="N199" s="241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8.1129999999999994E-2</v>
      </c>
      <c r="V199" s="197">
        <f t="shared" si="11"/>
        <v>0.32451999999999998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364</v>
      </c>
      <c r="AT199" s="199" t="s">
        <v>483</v>
      </c>
      <c r="AU199" s="199" t="s">
        <v>96</v>
      </c>
      <c r="AY199" s="19" t="s">
        <v>329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335</v>
      </c>
      <c r="BM199" s="199" t="s">
        <v>3074</v>
      </c>
    </row>
    <row r="200" spans="1:65" s="2" customFormat="1" ht="16.5" customHeight="1">
      <c r="A200" s="37"/>
      <c r="B200" s="153"/>
      <c r="C200" s="233" t="s">
        <v>689</v>
      </c>
      <c r="D200" s="233" t="s">
        <v>483</v>
      </c>
      <c r="E200" s="234" t="s">
        <v>3075</v>
      </c>
      <c r="F200" s="235" t="s">
        <v>3076</v>
      </c>
      <c r="G200" s="236" t="s">
        <v>646</v>
      </c>
      <c r="H200" s="237">
        <v>4</v>
      </c>
      <c r="I200" s="238"/>
      <c r="J200" s="239"/>
      <c r="K200" s="237">
        <f t="shared" si="6"/>
        <v>0</v>
      </c>
      <c r="L200" s="239"/>
      <c r="M200" s="240"/>
      <c r="N200" s="241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1.75E-3</v>
      </c>
      <c r="V200" s="197">
        <f t="shared" si="11"/>
        <v>7.0000000000000001E-3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364</v>
      </c>
      <c r="AT200" s="199" t="s">
        <v>483</v>
      </c>
      <c r="AU200" s="199" t="s">
        <v>96</v>
      </c>
      <c r="AY200" s="19" t="s">
        <v>329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335</v>
      </c>
      <c r="BM200" s="199" t="s">
        <v>3077</v>
      </c>
    </row>
    <row r="201" spans="1:65" s="2" customFormat="1" ht="21.75" customHeight="1">
      <c r="A201" s="37"/>
      <c r="B201" s="153"/>
      <c r="C201" s="187" t="s">
        <v>695</v>
      </c>
      <c r="D201" s="187" t="s">
        <v>331</v>
      </c>
      <c r="E201" s="188" t="s">
        <v>3078</v>
      </c>
      <c r="F201" s="189" t="s">
        <v>3079</v>
      </c>
      <c r="G201" s="190" t="s">
        <v>646</v>
      </c>
      <c r="H201" s="191">
        <v>10</v>
      </c>
      <c r="I201" s="192"/>
      <c r="J201" s="192"/>
      <c r="K201" s="191">
        <f t="shared" si="6"/>
        <v>0</v>
      </c>
      <c r="L201" s="193"/>
      <c r="M201" s="38"/>
      <c r="N201" s="194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2.0000000000000002E-5</v>
      </c>
      <c r="V201" s="197">
        <f t="shared" si="11"/>
        <v>2.0000000000000001E-4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335</v>
      </c>
      <c r="AT201" s="199" t="s">
        <v>331</v>
      </c>
      <c r="AU201" s="199" t="s">
        <v>96</v>
      </c>
      <c r="AY201" s="19" t="s">
        <v>329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335</v>
      </c>
      <c r="BM201" s="199" t="s">
        <v>3080</v>
      </c>
    </row>
    <row r="202" spans="1:65" s="2" customFormat="1" ht="24.2" customHeight="1">
      <c r="A202" s="37"/>
      <c r="B202" s="153"/>
      <c r="C202" s="233" t="s">
        <v>701</v>
      </c>
      <c r="D202" s="233" t="s">
        <v>483</v>
      </c>
      <c r="E202" s="234" t="s">
        <v>3081</v>
      </c>
      <c r="F202" s="235" t="s">
        <v>3082</v>
      </c>
      <c r="G202" s="236" t="s">
        <v>646</v>
      </c>
      <c r="H202" s="237">
        <v>10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2.3E-2</v>
      </c>
      <c r="V202" s="197">
        <f t="shared" si="11"/>
        <v>0.22999999999999998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364</v>
      </c>
      <c r="AT202" s="199" t="s">
        <v>483</v>
      </c>
      <c r="AU202" s="199" t="s">
        <v>96</v>
      </c>
      <c r="AY202" s="19" t="s">
        <v>329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335</v>
      </c>
      <c r="BM202" s="199" t="s">
        <v>3083</v>
      </c>
    </row>
    <row r="203" spans="1:65" s="2" customFormat="1" ht="24.2" customHeight="1">
      <c r="A203" s="37"/>
      <c r="B203" s="153"/>
      <c r="C203" s="233" t="s">
        <v>704</v>
      </c>
      <c r="D203" s="233" t="s">
        <v>483</v>
      </c>
      <c r="E203" s="234" t="s">
        <v>3084</v>
      </c>
      <c r="F203" s="235" t="s">
        <v>3085</v>
      </c>
      <c r="G203" s="236" t="s">
        <v>646</v>
      </c>
      <c r="H203" s="237">
        <v>10</v>
      </c>
      <c r="I203" s="238"/>
      <c r="J203" s="239"/>
      <c r="K203" s="237">
        <f t="shared" si="6"/>
        <v>0</v>
      </c>
      <c r="L203" s="239"/>
      <c r="M203" s="240"/>
      <c r="N203" s="241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1.01E-2</v>
      </c>
      <c r="V203" s="197">
        <f t="shared" si="11"/>
        <v>0.10099999999999999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364</v>
      </c>
      <c r="AT203" s="199" t="s">
        <v>483</v>
      </c>
      <c r="AU203" s="199" t="s">
        <v>96</v>
      </c>
      <c r="AY203" s="19" t="s">
        <v>329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335</v>
      </c>
      <c r="BM203" s="199" t="s">
        <v>3086</v>
      </c>
    </row>
    <row r="204" spans="1:65" s="2" customFormat="1" ht="16.5" customHeight="1">
      <c r="A204" s="37"/>
      <c r="B204" s="153"/>
      <c r="C204" s="187" t="s">
        <v>713</v>
      </c>
      <c r="D204" s="187" t="s">
        <v>331</v>
      </c>
      <c r="E204" s="188" t="s">
        <v>3087</v>
      </c>
      <c r="F204" s="189" t="s">
        <v>3088</v>
      </c>
      <c r="G204" s="190" t="s">
        <v>646</v>
      </c>
      <c r="H204" s="191">
        <v>10</v>
      </c>
      <c r="I204" s="192"/>
      <c r="J204" s="192"/>
      <c r="K204" s="191">
        <f t="shared" si="6"/>
        <v>0</v>
      </c>
      <c r="L204" s="193"/>
      <c r="M204" s="38"/>
      <c r="N204" s="194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2.0000000000000002E-5</v>
      </c>
      <c r="V204" s="197">
        <f t="shared" si="11"/>
        <v>2.0000000000000001E-4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335</v>
      </c>
      <c r="AT204" s="199" t="s">
        <v>331</v>
      </c>
      <c r="AU204" s="199" t="s">
        <v>96</v>
      </c>
      <c r="AY204" s="19" t="s">
        <v>329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335</v>
      </c>
      <c r="BM204" s="199" t="s">
        <v>3089</v>
      </c>
    </row>
    <row r="205" spans="1:65" s="2" customFormat="1" ht="21.75" customHeight="1">
      <c r="A205" s="37"/>
      <c r="B205" s="153"/>
      <c r="C205" s="233" t="s">
        <v>722</v>
      </c>
      <c r="D205" s="233" t="s">
        <v>483</v>
      </c>
      <c r="E205" s="234" t="s">
        <v>3090</v>
      </c>
      <c r="F205" s="235" t="s">
        <v>3091</v>
      </c>
      <c r="G205" s="236" t="s">
        <v>646</v>
      </c>
      <c r="H205" s="237">
        <v>10</v>
      </c>
      <c r="I205" s="238"/>
      <c r="J205" s="239"/>
      <c r="K205" s="237">
        <f t="shared" si="6"/>
        <v>0</v>
      </c>
      <c r="L205" s="239"/>
      <c r="M205" s="240"/>
      <c r="N205" s="241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6.4000000000000005E-4</v>
      </c>
      <c r="V205" s="197">
        <f t="shared" si="11"/>
        <v>6.4000000000000003E-3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364</v>
      </c>
      <c r="AT205" s="199" t="s">
        <v>483</v>
      </c>
      <c r="AU205" s="199" t="s">
        <v>96</v>
      </c>
      <c r="AY205" s="19" t="s">
        <v>329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335</v>
      </c>
      <c r="BM205" s="199" t="s">
        <v>3092</v>
      </c>
    </row>
    <row r="206" spans="1:65" s="2" customFormat="1" ht="24.2" customHeight="1">
      <c r="A206" s="37"/>
      <c r="B206" s="153"/>
      <c r="C206" s="187" t="s">
        <v>726</v>
      </c>
      <c r="D206" s="187" t="s">
        <v>331</v>
      </c>
      <c r="E206" s="188" t="s">
        <v>3093</v>
      </c>
      <c r="F206" s="189" t="s">
        <v>3094</v>
      </c>
      <c r="G206" s="190" t="s">
        <v>646</v>
      </c>
      <c r="H206" s="191">
        <v>10</v>
      </c>
      <c r="I206" s="192"/>
      <c r="J206" s="192"/>
      <c r="K206" s="191">
        <f t="shared" si="6"/>
        <v>0</v>
      </c>
      <c r="L206" s="193"/>
      <c r="M206" s="38"/>
      <c r="N206" s="194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2.0000000000000002E-5</v>
      </c>
      <c r="V206" s="197">
        <f t="shared" si="11"/>
        <v>2.0000000000000001E-4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335</v>
      </c>
      <c r="AT206" s="199" t="s">
        <v>331</v>
      </c>
      <c r="AU206" s="199" t="s">
        <v>96</v>
      </c>
      <c r="AY206" s="19" t="s">
        <v>329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335</v>
      </c>
      <c r="BM206" s="199" t="s">
        <v>3095</v>
      </c>
    </row>
    <row r="207" spans="1:65" s="2" customFormat="1" ht="24.2" customHeight="1">
      <c r="A207" s="37"/>
      <c r="B207" s="153"/>
      <c r="C207" s="233" t="s">
        <v>731</v>
      </c>
      <c r="D207" s="233" t="s">
        <v>483</v>
      </c>
      <c r="E207" s="234" t="s">
        <v>3096</v>
      </c>
      <c r="F207" s="235" t="s">
        <v>3097</v>
      </c>
      <c r="G207" s="236" t="s">
        <v>646</v>
      </c>
      <c r="H207" s="237">
        <v>10</v>
      </c>
      <c r="I207" s="238"/>
      <c r="J207" s="239"/>
      <c r="K207" s="237">
        <f t="shared" si="6"/>
        <v>0</v>
      </c>
      <c r="L207" s="239"/>
      <c r="M207" s="240"/>
      <c r="N207" s="241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7.5999999999999998E-2</v>
      </c>
      <c r="V207" s="197">
        <f t="shared" si="11"/>
        <v>0.76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364</v>
      </c>
      <c r="AT207" s="199" t="s">
        <v>483</v>
      </c>
      <c r="AU207" s="199" t="s">
        <v>96</v>
      </c>
      <c r="AY207" s="19" t="s">
        <v>329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335</v>
      </c>
      <c r="BM207" s="199" t="s">
        <v>3098</v>
      </c>
    </row>
    <row r="208" spans="1:65" s="12" customFormat="1" ht="22.9" customHeight="1">
      <c r="B208" s="173"/>
      <c r="D208" s="174" t="s">
        <v>82</v>
      </c>
      <c r="E208" s="185" t="s">
        <v>1016</v>
      </c>
      <c r="F208" s="185" t="s">
        <v>1017</v>
      </c>
      <c r="I208" s="176"/>
      <c r="J208" s="176"/>
      <c r="K208" s="186">
        <f>BK208</f>
        <v>0</v>
      </c>
      <c r="M208" s="173"/>
      <c r="N208" s="178"/>
      <c r="O208" s="179"/>
      <c r="P208" s="179"/>
      <c r="Q208" s="180">
        <f>Q209</f>
        <v>0</v>
      </c>
      <c r="R208" s="180">
        <f>R209</f>
        <v>0</v>
      </c>
      <c r="S208" s="179"/>
      <c r="T208" s="181">
        <f>T209</f>
        <v>0</v>
      </c>
      <c r="U208" s="179"/>
      <c r="V208" s="181">
        <f>V209</f>
        <v>0</v>
      </c>
      <c r="W208" s="179"/>
      <c r="X208" s="182">
        <f>X209</f>
        <v>0</v>
      </c>
      <c r="AR208" s="174" t="s">
        <v>90</v>
      </c>
      <c r="AT208" s="183" t="s">
        <v>82</v>
      </c>
      <c r="AU208" s="183" t="s">
        <v>90</v>
      </c>
      <c r="AY208" s="174" t="s">
        <v>329</v>
      </c>
      <c r="BK208" s="184">
        <f>BK209</f>
        <v>0</v>
      </c>
    </row>
    <row r="209" spans="1:65" s="2" customFormat="1" ht="33" customHeight="1">
      <c r="A209" s="37"/>
      <c r="B209" s="153"/>
      <c r="C209" s="187" t="s">
        <v>743</v>
      </c>
      <c r="D209" s="187" t="s">
        <v>331</v>
      </c>
      <c r="E209" s="188" t="s">
        <v>3099</v>
      </c>
      <c r="F209" s="189" t="s">
        <v>3100</v>
      </c>
      <c r="G209" s="190" t="s">
        <v>486</v>
      </c>
      <c r="H209" s="191">
        <v>47.945</v>
      </c>
      <c r="I209" s="192"/>
      <c r="J209" s="192"/>
      <c r="K209" s="191">
        <f>ROUND(P209*H209,3)</f>
        <v>0</v>
      </c>
      <c r="L209" s="193"/>
      <c r="M209" s="38"/>
      <c r="N209" s="242" t="s">
        <v>1</v>
      </c>
      <c r="O209" s="243" t="s">
        <v>47</v>
      </c>
      <c r="P209" s="244">
        <f>I209+J209</f>
        <v>0</v>
      </c>
      <c r="Q209" s="244">
        <f>ROUND(I209*H209,3)</f>
        <v>0</v>
      </c>
      <c r="R209" s="244">
        <f>ROUND(J209*H209,3)</f>
        <v>0</v>
      </c>
      <c r="S209" s="245"/>
      <c r="T209" s="246">
        <f>S209*H209</f>
        <v>0</v>
      </c>
      <c r="U209" s="246">
        <v>0</v>
      </c>
      <c r="V209" s="246">
        <f>U209*H209</f>
        <v>0</v>
      </c>
      <c r="W209" s="246">
        <v>0</v>
      </c>
      <c r="X209" s="247">
        <f>W209*H209</f>
        <v>0</v>
      </c>
      <c r="Y209" s="37"/>
      <c r="Z209" s="37"/>
      <c r="AA209" s="37"/>
      <c r="AB209" s="37"/>
      <c r="AC209" s="37"/>
      <c r="AD209" s="37"/>
      <c r="AE209" s="37"/>
      <c r="AR209" s="199" t="s">
        <v>335</v>
      </c>
      <c r="AT209" s="199" t="s">
        <v>331</v>
      </c>
      <c r="AU209" s="199" t="s">
        <v>96</v>
      </c>
      <c r="AY209" s="19" t="s">
        <v>329</v>
      </c>
      <c r="BE209" s="115">
        <f>IF(O209="základná",K209,0)</f>
        <v>0</v>
      </c>
      <c r="BF209" s="115">
        <f>IF(O209="znížená",K209,0)</f>
        <v>0</v>
      </c>
      <c r="BG209" s="115">
        <f>IF(O209="zákl. prenesená",K209,0)</f>
        <v>0</v>
      </c>
      <c r="BH209" s="115">
        <f>IF(O209="zníž. prenesená",K209,0)</f>
        <v>0</v>
      </c>
      <c r="BI209" s="115">
        <f>IF(O209="nulová",K209,0)</f>
        <v>0</v>
      </c>
      <c r="BJ209" s="19" t="s">
        <v>96</v>
      </c>
      <c r="BK209" s="200">
        <f>ROUND(P209*H209,3)</f>
        <v>0</v>
      </c>
      <c r="BL209" s="19" t="s">
        <v>335</v>
      </c>
      <c r="BM209" s="199" t="s">
        <v>3101</v>
      </c>
    </row>
    <row r="210" spans="1:65" s="2" customFormat="1" ht="6.95" customHeight="1">
      <c r="A210" s="37"/>
      <c r="B210" s="55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38"/>
      <c r="N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</row>
  </sheetData>
  <autoFilter ref="C135:L209" xr:uid="{00000000-0009-0000-0000-000004000000}"/>
  <mergeCells count="17">
    <mergeCell ref="E128:H128"/>
    <mergeCell ref="M2:Z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5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112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2604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3102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K110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ROUND((SUM(BE110:BE117) + SUM(BE139:BE249)),  2)</f>
        <v>0</v>
      </c>
      <c r="G39" s="130"/>
      <c r="H39" s="130"/>
      <c r="I39" s="131">
        <v>0.2</v>
      </c>
      <c r="J39" s="130"/>
      <c r="K39" s="129">
        <f>ROUND(((SUM(BE110:BE117) + SUM(BE139:BE249))*I39),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ROUND((SUM(BF110:BF117) + SUM(BF139:BF249)),  2)</f>
        <v>0</v>
      </c>
      <c r="G40" s="130"/>
      <c r="H40" s="130"/>
      <c r="I40" s="131">
        <v>0.2</v>
      </c>
      <c r="J40" s="130"/>
      <c r="K40" s="129">
        <f>ROUND(((SUM(BF110:BF117) + SUM(BF139:BF249))*I40),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ROUND((SUM(BG110:BG117) + SUM(BG139:BG249)),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ROUND((SUM(BH110:BH117) + SUM(BH139:BH249)),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ROUND((SUM(BI110:BI117) + SUM(BI139:BI249)),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2604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02.03 - Protipovodňové opatrenia - čiastočná vetva A (od šachty Š3 po výustný objekt)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Q139</f>
        <v>0</v>
      </c>
      <c r="J98" s="79">
        <f t="shared" si="0"/>
        <v>0</v>
      </c>
      <c r="K98" s="79">
        <f>K139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284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K140</f>
        <v>0</v>
      </c>
      <c r="M99" s="143"/>
    </row>
    <row r="100" spans="1:65" s="10" customFormat="1" ht="19.899999999999999" customHeight="1">
      <c r="B100" s="147"/>
      <c r="D100" s="148" t="s">
        <v>285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K141</f>
        <v>0</v>
      </c>
      <c r="M100" s="147"/>
    </row>
    <row r="101" spans="1:65" s="10" customFormat="1" ht="19.899999999999999" customHeight="1">
      <c r="B101" s="147"/>
      <c r="D101" s="148" t="s">
        <v>288</v>
      </c>
      <c r="E101" s="149"/>
      <c r="F101" s="149"/>
      <c r="G101" s="149"/>
      <c r="H101" s="149"/>
      <c r="I101" s="150">
        <f>Q195</f>
        <v>0</v>
      </c>
      <c r="J101" s="150">
        <f>R195</f>
        <v>0</v>
      </c>
      <c r="K101" s="150">
        <f>K195</f>
        <v>0</v>
      </c>
      <c r="M101" s="147"/>
    </row>
    <row r="102" spans="1:65" s="10" customFormat="1" ht="19.899999999999999" customHeight="1">
      <c r="B102" s="147"/>
      <c r="D102" s="148" t="s">
        <v>1362</v>
      </c>
      <c r="E102" s="149"/>
      <c r="F102" s="149"/>
      <c r="G102" s="149"/>
      <c r="H102" s="149"/>
      <c r="I102" s="150">
        <f>Q213</f>
        <v>0</v>
      </c>
      <c r="J102" s="150">
        <f>R213</f>
        <v>0</v>
      </c>
      <c r="K102" s="150">
        <f>K213</f>
        <v>0</v>
      </c>
      <c r="M102" s="147"/>
    </row>
    <row r="103" spans="1:65" s="10" customFormat="1" ht="19.899999999999999" customHeight="1">
      <c r="B103" s="147"/>
      <c r="D103" s="148" t="s">
        <v>2606</v>
      </c>
      <c r="E103" s="149"/>
      <c r="F103" s="149"/>
      <c r="G103" s="149"/>
      <c r="H103" s="149"/>
      <c r="I103" s="150">
        <f>Q215</f>
        <v>0</v>
      </c>
      <c r="J103" s="150">
        <f>R215</f>
        <v>0</v>
      </c>
      <c r="K103" s="150">
        <f>K215</f>
        <v>0</v>
      </c>
      <c r="M103" s="147"/>
    </row>
    <row r="104" spans="1:65" s="10" customFormat="1" ht="19.899999999999999" customHeight="1">
      <c r="B104" s="147"/>
      <c r="D104" s="148" t="s">
        <v>290</v>
      </c>
      <c r="E104" s="149"/>
      <c r="F104" s="149"/>
      <c r="G104" s="149"/>
      <c r="H104" s="149"/>
      <c r="I104" s="150">
        <f>Q242</f>
        <v>0</v>
      </c>
      <c r="J104" s="150">
        <f>R242</f>
        <v>0</v>
      </c>
      <c r="K104" s="150">
        <f>K242</f>
        <v>0</v>
      </c>
      <c r="M104" s="147"/>
    </row>
    <row r="105" spans="1:65" s="9" customFormat="1" ht="24.95" customHeight="1">
      <c r="B105" s="143"/>
      <c r="D105" s="144" t="s">
        <v>291</v>
      </c>
      <c r="E105" s="145"/>
      <c r="F105" s="145"/>
      <c r="G105" s="145"/>
      <c r="H105" s="145"/>
      <c r="I105" s="146">
        <f>Q244</f>
        <v>0</v>
      </c>
      <c r="J105" s="146">
        <f>R244</f>
        <v>0</v>
      </c>
      <c r="K105" s="146">
        <f>K244</f>
        <v>0</v>
      </c>
      <c r="M105" s="143"/>
    </row>
    <row r="106" spans="1:65" s="10" customFormat="1" ht="19.899999999999999" customHeight="1">
      <c r="B106" s="147"/>
      <c r="D106" s="148" t="s">
        <v>296</v>
      </c>
      <c r="E106" s="149"/>
      <c r="F106" s="149"/>
      <c r="G106" s="149"/>
      <c r="H106" s="149"/>
      <c r="I106" s="150">
        <f>Q245</f>
        <v>0</v>
      </c>
      <c r="J106" s="150">
        <f>R245</f>
        <v>0</v>
      </c>
      <c r="K106" s="150">
        <f>K245</f>
        <v>0</v>
      </c>
      <c r="M106" s="147"/>
    </row>
    <row r="107" spans="1:65" s="9" customFormat="1" ht="24.95" customHeight="1">
      <c r="B107" s="143"/>
      <c r="D107" s="144" t="s">
        <v>3103</v>
      </c>
      <c r="E107" s="145"/>
      <c r="F107" s="145"/>
      <c r="G107" s="145"/>
      <c r="H107" s="145"/>
      <c r="I107" s="146">
        <f>Q248</f>
        <v>0</v>
      </c>
      <c r="J107" s="146">
        <f>R248</f>
        <v>0</v>
      </c>
      <c r="K107" s="146">
        <f>K248</f>
        <v>0</v>
      </c>
      <c r="M107" s="143"/>
    </row>
    <row r="108" spans="1:65" s="2" customFormat="1" ht="21.7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6.9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42" t="s">
        <v>302</v>
      </c>
      <c r="D110" s="37"/>
      <c r="E110" s="37"/>
      <c r="F110" s="37"/>
      <c r="G110" s="37"/>
      <c r="H110" s="37"/>
      <c r="I110" s="37"/>
      <c r="J110" s="37"/>
      <c r="K110" s="151">
        <f>ROUND(K111 + K112 + K113 + K114 + K115 + K116,2)</f>
        <v>0</v>
      </c>
      <c r="L110" s="37"/>
      <c r="M110" s="50"/>
      <c r="O110" s="152" t="s">
        <v>45</v>
      </c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18" customHeight="1">
      <c r="A111" s="37"/>
      <c r="B111" s="153"/>
      <c r="C111" s="154"/>
      <c r="D111" s="323" t="s">
        <v>303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ref="BE111:BE116" si="1">IF(O111="základná",K111,0)</f>
        <v>0</v>
      </c>
      <c r="BF111" s="160">
        <f t="shared" ref="BF111:BF116" si="2">IF(O111="znížená",K111,0)</f>
        <v>0</v>
      </c>
      <c r="BG111" s="160">
        <f t="shared" ref="BG111:BG116" si="3">IF(O111="zákl. prenesená",K111,0)</f>
        <v>0</v>
      </c>
      <c r="BH111" s="160">
        <f t="shared" ref="BH111:BH116" si="4">IF(O111="zníž. prenesená",K111,0)</f>
        <v>0</v>
      </c>
      <c r="BI111" s="160">
        <f t="shared" ref="BI111:BI116" si="5">IF(O111="nulová",K111,0)</f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3104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306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23" t="s">
        <v>307</v>
      </c>
      <c r="E114" s="328"/>
      <c r="F114" s="328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304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23" t="s">
        <v>3105</v>
      </c>
      <c r="E115" s="328"/>
      <c r="F115" s="328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304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155" t="s">
        <v>309</v>
      </c>
      <c r="E116" s="154"/>
      <c r="F116" s="154"/>
      <c r="G116" s="154"/>
      <c r="H116" s="154"/>
      <c r="I116" s="154"/>
      <c r="J116" s="154"/>
      <c r="K116" s="112">
        <f>ROUND(K32*T116,2)</f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310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1.25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29.25" customHeight="1">
      <c r="A118" s="37"/>
      <c r="B118" s="38"/>
      <c r="C118" s="118" t="s">
        <v>266</v>
      </c>
      <c r="D118" s="119"/>
      <c r="E118" s="119"/>
      <c r="F118" s="119"/>
      <c r="G118" s="119"/>
      <c r="H118" s="119"/>
      <c r="I118" s="119"/>
      <c r="J118" s="119"/>
      <c r="K118" s="120">
        <f>ROUND(K98+K110,2)</f>
        <v>0</v>
      </c>
      <c r="L118" s="119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6.95" customHeight="1">
      <c r="A119" s="37"/>
      <c r="B119" s="55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3" spans="1:65" s="2" customFormat="1" ht="6.95" customHeight="1">
      <c r="A123" s="37"/>
      <c r="B123" s="57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24.95" customHeight="1">
      <c r="A124" s="37"/>
      <c r="B124" s="38"/>
      <c r="C124" s="23" t="s">
        <v>311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2" customHeight="1">
      <c r="A126" s="37"/>
      <c r="B126" s="38"/>
      <c r="C126" s="29" t="s">
        <v>15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6.5" customHeight="1">
      <c r="A127" s="37"/>
      <c r="B127" s="38"/>
      <c r="C127" s="37"/>
      <c r="D127" s="37"/>
      <c r="E127" s="324" t="str">
        <f>E7</f>
        <v>Krytá plaváreň Lučenec</v>
      </c>
      <c r="F127" s="325"/>
      <c r="G127" s="325"/>
      <c r="H127" s="325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1" customFormat="1" ht="12" customHeight="1">
      <c r="B128" s="22"/>
      <c r="C128" s="29" t="s">
        <v>272</v>
      </c>
      <c r="M128" s="22"/>
    </row>
    <row r="129" spans="1:65" s="2" customFormat="1" ht="16.5" customHeight="1">
      <c r="A129" s="37"/>
      <c r="B129" s="38"/>
      <c r="C129" s="37"/>
      <c r="D129" s="37"/>
      <c r="E129" s="324" t="s">
        <v>2604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274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30" customHeight="1">
      <c r="A131" s="37"/>
      <c r="B131" s="38"/>
      <c r="C131" s="37"/>
      <c r="D131" s="37"/>
      <c r="E131" s="305" t="str">
        <f>E11</f>
        <v>02.03 - Protipovodňové opatrenia - čiastočná vetva A (od šachty Š3 po výustný objekt)</v>
      </c>
      <c r="F131" s="326"/>
      <c r="G131" s="326"/>
      <c r="H131" s="326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2" customHeight="1">
      <c r="A133" s="37"/>
      <c r="B133" s="38"/>
      <c r="C133" s="29" t="s">
        <v>19</v>
      </c>
      <c r="D133" s="37"/>
      <c r="E133" s="37"/>
      <c r="F133" s="27" t="str">
        <f>F14</f>
        <v>ul. Športová, Lučenec</v>
      </c>
      <c r="G133" s="37"/>
      <c r="H133" s="37"/>
      <c r="I133" s="29" t="s">
        <v>21</v>
      </c>
      <c r="J133" s="63" t="str">
        <f>IF(J14="","",J14)</f>
        <v>21. 4. 2022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23</v>
      </c>
      <c r="D135" s="37"/>
      <c r="E135" s="37"/>
      <c r="F135" s="27" t="str">
        <f>E17</f>
        <v>Mesto Lučenec</v>
      </c>
      <c r="G135" s="37"/>
      <c r="H135" s="37"/>
      <c r="I135" s="29" t="s">
        <v>29</v>
      </c>
      <c r="J135" s="32" t="str">
        <f>E23</f>
        <v>Aproving, s.r.o.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27</v>
      </c>
      <c r="D136" s="37"/>
      <c r="E136" s="37"/>
      <c r="F136" s="27" t="str">
        <f>IF(E20="","",E20)</f>
        <v>Vyplň údaj</v>
      </c>
      <c r="G136" s="37"/>
      <c r="H136" s="37"/>
      <c r="I136" s="29" t="s">
        <v>34</v>
      </c>
      <c r="J136" s="32" t="str">
        <f>E26</f>
        <v xml:space="preserve"> 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0.3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11" customFormat="1" ht="29.25" customHeight="1">
      <c r="A138" s="161"/>
      <c r="B138" s="162"/>
      <c r="C138" s="163" t="s">
        <v>312</v>
      </c>
      <c r="D138" s="164" t="s">
        <v>66</v>
      </c>
      <c r="E138" s="164" t="s">
        <v>62</v>
      </c>
      <c r="F138" s="164" t="s">
        <v>63</v>
      </c>
      <c r="G138" s="164" t="s">
        <v>313</v>
      </c>
      <c r="H138" s="164" t="s">
        <v>314</v>
      </c>
      <c r="I138" s="164" t="s">
        <v>315</v>
      </c>
      <c r="J138" s="164" t="s">
        <v>316</v>
      </c>
      <c r="K138" s="165" t="s">
        <v>281</v>
      </c>
      <c r="L138" s="166" t="s">
        <v>317</v>
      </c>
      <c r="M138" s="167"/>
      <c r="N138" s="70" t="s">
        <v>1</v>
      </c>
      <c r="O138" s="71" t="s">
        <v>45</v>
      </c>
      <c r="P138" s="71" t="s">
        <v>318</v>
      </c>
      <c r="Q138" s="71" t="s">
        <v>319</v>
      </c>
      <c r="R138" s="71" t="s">
        <v>320</v>
      </c>
      <c r="S138" s="71" t="s">
        <v>321</v>
      </c>
      <c r="T138" s="71" t="s">
        <v>322</v>
      </c>
      <c r="U138" s="71" t="s">
        <v>323</v>
      </c>
      <c r="V138" s="71" t="s">
        <v>324</v>
      </c>
      <c r="W138" s="71" t="s">
        <v>325</v>
      </c>
      <c r="X138" s="72" t="s">
        <v>326</v>
      </c>
      <c r="Y138" s="161"/>
      <c r="Z138" s="161"/>
      <c r="AA138" s="161"/>
      <c r="AB138" s="161"/>
      <c r="AC138" s="161"/>
      <c r="AD138" s="161"/>
      <c r="AE138" s="161"/>
    </row>
    <row r="139" spans="1:65" s="2" customFormat="1" ht="22.9" customHeight="1">
      <c r="A139" s="37"/>
      <c r="B139" s="38"/>
      <c r="C139" s="77" t="s">
        <v>276</v>
      </c>
      <c r="D139" s="37"/>
      <c r="E139" s="37"/>
      <c r="F139" s="37"/>
      <c r="G139" s="37"/>
      <c r="H139" s="37"/>
      <c r="I139" s="37"/>
      <c r="J139" s="37"/>
      <c r="K139" s="168">
        <f>BK139</f>
        <v>0</v>
      </c>
      <c r="L139" s="37"/>
      <c r="M139" s="38"/>
      <c r="N139" s="73"/>
      <c r="O139" s="64"/>
      <c r="P139" s="74"/>
      <c r="Q139" s="169">
        <f>Q140+Q244+Q248</f>
        <v>0</v>
      </c>
      <c r="R139" s="169">
        <f>R140+R244+R248</f>
        <v>0</v>
      </c>
      <c r="S139" s="74"/>
      <c r="T139" s="170">
        <f>T140+T244+T248</f>
        <v>0</v>
      </c>
      <c r="U139" s="74"/>
      <c r="V139" s="170">
        <f>V140+V244+V248</f>
        <v>0</v>
      </c>
      <c r="W139" s="74"/>
      <c r="X139" s="171">
        <f>X140+X244+X248</f>
        <v>0</v>
      </c>
      <c r="Y139" s="37"/>
      <c r="Z139" s="37"/>
      <c r="AA139" s="37"/>
      <c r="AB139" s="37"/>
      <c r="AC139" s="37"/>
      <c r="AD139" s="37"/>
      <c r="AE139" s="37"/>
      <c r="AT139" s="19" t="s">
        <v>82</v>
      </c>
      <c r="AU139" s="19" t="s">
        <v>283</v>
      </c>
      <c r="BK139" s="172">
        <f>BK140+BK244+BK248</f>
        <v>0</v>
      </c>
    </row>
    <row r="140" spans="1:65" s="12" customFormat="1" ht="25.9" customHeight="1">
      <c r="B140" s="173"/>
      <c r="D140" s="174" t="s">
        <v>82</v>
      </c>
      <c r="E140" s="175" t="s">
        <v>327</v>
      </c>
      <c r="F140" s="175" t="s">
        <v>328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Q141+Q195+Q213+Q215+Q242</f>
        <v>0</v>
      </c>
      <c r="R140" s="180">
        <f>R141+R195+R213+R215+R242</f>
        <v>0</v>
      </c>
      <c r="S140" s="179"/>
      <c r="T140" s="181">
        <f>T141+T195+T213+T215+T242</f>
        <v>0</v>
      </c>
      <c r="U140" s="179"/>
      <c r="V140" s="181">
        <f>V141+V195+V213+V215+V242</f>
        <v>0</v>
      </c>
      <c r="W140" s="179"/>
      <c r="X140" s="182">
        <f>X141+X195+X213+X215+X242</f>
        <v>0</v>
      </c>
      <c r="AR140" s="174" t="s">
        <v>90</v>
      </c>
      <c r="AT140" s="183" t="s">
        <v>82</v>
      </c>
      <c r="AU140" s="183" t="s">
        <v>83</v>
      </c>
      <c r="AY140" s="174" t="s">
        <v>329</v>
      </c>
      <c r="BK140" s="184">
        <f>BK141+BK195+BK213+BK215+BK242</f>
        <v>0</v>
      </c>
    </row>
    <row r="141" spans="1:65" s="12" customFormat="1" ht="22.9" customHeight="1">
      <c r="B141" s="173"/>
      <c r="D141" s="174" t="s">
        <v>82</v>
      </c>
      <c r="E141" s="185" t="s">
        <v>90</v>
      </c>
      <c r="F141" s="185" t="s">
        <v>330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SUM(Q142:Q194)</f>
        <v>0</v>
      </c>
      <c r="R141" s="180">
        <f>SUM(R142:R194)</f>
        <v>0</v>
      </c>
      <c r="S141" s="179"/>
      <c r="T141" s="181">
        <f>SUM(T142:T194)</f>
        <v>0</v>
      </c>
      <c r="U141" s="179"/>
      <c r="V141" s="181">
        <f>SUM(V142:V194)</f>
        <v>0</v>
      </c>
      <c r="W141" s="179"/>
      <c r="X141" s="182">
        <f>SUM(X142:X194)</f>
        <v>0</v>
      </c>
      <c r="AR141" s="174" t="s">
        <v>90</v>
      </c>
      <c r="AT141" s="183" t="s">
        <v>82</v>
      </c>
      <c r="AU141" s="183" t="s">
        <v>90</v>
      </c>
      <c r="AY141" s="174" t="s">
        <v>329</v>
      </c>
      <c r="BK141" s="184">
        <f>SUM(BK142:BK194)</f>
        <v>0</v>
      </c>
    </row>
    <row r="142" spans="1:65" s="2" customFormat="1" ht="16.5" customHeight="1">
      <c r="A142" s="37"/>
      <c r="B142" s="153"/>
      <c r="C142" s="187" t="s">
        <v>90</v>
      </c>
      <c r="D142" s="187" t="s">
        <v>331</v>
      </c>
      <c r="E142" s="188" t="s">
        <v>3106</v>
      </c>
      <c r="F142" s="189" t="s">
        <v>3107</v>
      </c>
      <c r="G142" s="190" t="s">
        <v>1460</v>
      </c>
      <c r="H142" s="191">
        <v>1</v>
      </c>
      <c r="I142" s="192"/>
      <c r="J142" s="192"/>
      <c r="K142" s="191">
        <f t="shared" ref="K142:K147" si="6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47" si="7">I142+J142</f>
        <v>0</v>
      </c>
      <c r="Q142" s="196">
        <f t="shared" ref="Q142:Q147" si="8">ROUND(I142*H142,3)</f>
        <v>0</v>
      </c>
      <c r="R142" s="196">
        <f t="shared" ref="R142:R147" si="9">ROUND(J142*H142,3)</f>
        <v>0</v>
      </c>
      <c r="S142" s="66"/>
      <c r="T142" s="197">
        <f t="shared" ref="T142:T147" si="10">S142*H142</f>
        <v>0</v>
      </c>
      <c r="U142" s="197">
        <v>0</v>
      </c>
      <c r="V142" s="197">
        <f t="shared" ref="V142:V147" si="11">U142*H142</f>
        <v>0</v>
      </c>
      <c r="W142" s="197">
        <v>0</v>
      </c>
      <c r="X142" s="198">
        <f t="shared" ref="X142:X147" si="12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335</v>
      </c>
      <c r="AT142" s="199" t="s">
        <v>331</v>
      </c>
      <c r="AU142" s="199" t="s">
        <v>96</v>
      </c>
      <c r="AY142" s="19" t="s">
        <v>329</v>
      </c>
      <c r="BE142" s="115">
        <f t="shared" ref="BE142:BE147" si="13">IF(O142="základná",K142,0)</f>
        <v>0</v>
      </c>
      <c r="BF142" s="115">
        <f t="shared" ref="BF142:BF147" si="14">IF(O142="znížená",K142,0)</f>
        <v>0</v>
      </c>
      <c r="BG142" s="115">
        <f t="shared" ref="BG142:BG147" si="15">IF(O142="zákl. prenesená",K142,0)</f>
        <v>0</v>
      </c>
      <c r="BH142" s="115">
        <f t="shared" ref="BH142:BH147" si="16">IF(O142="zníž. prenesená",K142,0)</f>
        <v>0</v>
      </c>
      <c r="BI142" s="115">
        <f t="shared" ref="BI142:BI147" si="17">IF(O142="nulová",K142,0)</f>
        <v>0</v>
      </c>
      <c r="BJ142" s="19" t="s">
        <v>96</v>
      </c>
      <c r="BK142" s="200">
        <f t="shared" ref="BK142:BK147" si="18">ROUND(P142*H142,3)</f>
        <v>0</v>
      </c>
      <c r="BL142" s="19" t="s">
        <v>335</v>
      </c>
      <c r="BM142" s="199" t="s">
        <v>3108</v>
      </c>
    </row>
    <row r="143" spans="1:65" s="2" customFormat="1" ht="33" customHeight="1">
      <c r="A143" s="37"/>
      <c r="B143" s="153"/>
      <c r="C143" s="187" t="s">
        <v>96</v>
      </c>
      <c r="D143" s="187" t="s">
        <v>331</v>
      </c>
      <c r="E143" s="188" t="s">
        <v>3109</v>
      </c>
      <c r="F143" s="189" t="s">
        <v>3110</v>
      </c>
      <c r="G143" s="190" t="s">
        <v>346</v>
      </c>
      <c r="H143" s="191">
        <v>72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335</v>
      </c>
      <c r="AT143" s="199" t="s">
        <v>331</v>
      </c>
      <c r="AU143" s="199" t="s">
        <v>96</v>
      </c>
      <c r="AY143" s="19" t="s">
        <v>329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335</v>
      </c>
      <c r="BM143" s="199" t="s">
        <v>3111</v>
      </c>
    </row>
    <row r="144" spans="1:65" s="2" customFormat="1" ht="33" customHeight="1">
      <c r="A144" s="37"/>
      <c r="B144" s="153"/>
      <c r="C144" s="187" t="s">
        <v>178</v>
      </c>
      <c r="D144" s="187" t="s">
        <v>331</v>
      </c>
      <c r="E144" s="188" t="s">
        <v>3112</v>
      </c>
      <c r="F144" s="189" t="s">
        <v>3113</v>
      </c>
      <c r="G144" s="190" t="s">
        <v>353</v>
      </c>
      <c r="H144" s="191">
        <v>3</v>
      </c>
      <c r="I144" s="192"/>
      <c r="J144" s="192"/>
      <c r="K144" s="191">
        <f t="shared" si="6"/>
        <v>0</v>
      </c>
      <c r="L144" s="193"/>
      <c r="M144" s="38"/>
      <c r="N144" s="194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335</v>
      </c>
      <c r="AT144" s="199" t="s">
        <v>331</v>
      </c>
      <c r="AU144" s="199" t="s">
        <v>96</v>
      </c>
      <c r="AY144" s="19" t="s">
        <v>329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335</v>
      </c>
      <c r="BM144" s="199" t="s">
        <v>3114</v>
      </c>
    </row>
    <row r="145" spans="1:65" s="2" customFormat="1" ht="16.5" customHeight="1">
      <c r="A145" s="37"/>
      <c r="B145" s="153"/>
      <c r="C145" s="187" t="s">
        <v>335</v>
      </c>
      <c r="D145" s="187" t="s">
        <v>331</v>
      </c>
      <c r="E145" s="188" t="s">
        <v>3115</v>
      </c>
      <c r="F145" s="189" t="s">
        <v>3116</v>
      </c>
      <c r="G145" s="190" t="s">
        <v>1460</v>
      </c>
      <c r="H145" s="191">
        <v>1</v>
      </c>
      <c r="I145" s="192"/>
      <c r="J145" s="192"/>
      <c r="K145" s="191">
        <f t="shared" si="6"/>
        <v>0</v>
      </c>
      <c r="L145" s="193"/>
      <c r="M145" s="38"/>
      <c r="N145" s="194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335</v>
      </c>
      <c r="AT145" s="199" t="s">
        <v>331</v>
      </c>
      <c r="AU145" s="199" t="s">
        <v>96</v>
      </c>
      <c r="AY145" s="19" t="s">
        <v>329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335</v>
      </c>
      <c r="BM145" s="199" t="s">
        <v>3117</v>
      </c>
    </row>
    <row r="146" spans="1:65" s="2" customFormat="1" ht="21.75" customHeight="1">
      <c r="A146" s="37"/>
      <c r="B146" s="153"/>
      <c r="C146" s="187" t="s">
        <v>350</v>
      </c>
      <c r="D146" s="187" t="s">
        <v>331</v>
      </c>
      <c r="E146" s="188" t="s">
        <v>3118</v>
      </c>
      <c r="F146" s="189" t="s">
        <v>3119</v>
      </c>
      <c r="G146" s="190" t="s">
        <v>342</v>
      </c>
      <c r="H146" s="191">
        <v>4</v>
      </c>
      <c r="I146" s="192"/>
      <c r="J146" s="192"/>
      <c r="K146" s="191">
        <f t="shared" si="6"/>
        <v>0</v>
      </c>
      <c r="L146" s="193"/>
      <c r="M146" s="38"/>
      <c r="N146" s="194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335</v>
      </c>
      <c r="AT146" s="199" t="s">
        <v>331</v>
      </c>
      <c r="AU146" s="199" t="s">
        <v>96</v>
      </c>
      <c r="AY146" s="19" t="s">
        <v>329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335</v>
      </c>
      <c r="BM146" s="199" t="s">
        <v>3120</v>
      </c>
    </row>
    <row r="147" spans="1:65" s="2" customFormat="1" ht="24.2" customHeight="1">
      <c r="A147" s="37"/>
      <c r="B147" s="153"/>
      <c r="C147" s="187" t="s">
        <v>355</v>
      </c>
      <c r="D147" s="187" t="s">
        <v>331</v>
      </c>
      <c r="E147" s="188" t="s">
        <v>3121</v>
      </c>
      <c r="F147" s="189" t="s">
        <v>3122</v>
      </c>
      <c r="G147" s="190" t="s">
        <v>362</v>
      </c>
      <c r="H147" s="191">
        <v>14.72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335</v>
      </c>
      <c r="AT147" s="199" t="s">
        <v>331</v>
      </c>
      <c r="AU147" s="199" t="s">
        <v>96</v>
      </c>
      <c r="AY147" s="19" t="s">
        <v>329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335</v>
      </c>
      <c r="BM147" s="199" t="s">
        <v>3123</v>
      </c>
    </row>
    <row r="148" spans="1:65" s="13" customFormat="1" ht="11.25">
      <c r="B148" s="201"/>
      <c r="D148" s="202" t="s">
        <v>348</v>
      </c>
      <c r="E148" s="203" t="s">
        <v>1</v>
      </c>
      <c r="F148" s="204" t="s">
        <v>3124</v>
      </c>
      <c r="H148" s="205">
        <v>14.72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348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329</v>
      </c>
    </row>
    <row r="149" spans="1:65" s="15" customFormat="1" ht="11.25">
      <c r="B149" s="217"/>
      <c r="D149" s="202" t="s">
        <v>348</v>
      </c>
      <c r="E149" s="218" t="s">
        <v>1</v>
      </c>
      <c r="F149" s="219" t="s">
        <v>380</v>
      </c>
      <c r="H149" s="220">
        <v>14.72</v>
      </c>
      <c r="I149" s="221"/>
      <c r="J149" s="221"/>
      <c r="M149" s="217"/>
      <c r="N149" s="222"/>
      <c r="O149" s="223"/>
      <c r="P149" s="223"/>
      <c r="Q149" s="223"/>
      <c r="R149" s="223"/>
      <c r="S149" s="223"/>
      <c r="T149" s="223"/>
      <c r="U149" s="223"/>
      <c r="V149" s="223"/>
      <c r="W149" s="223"/>
      <c r="X149" s="224"/>
      <c r="AT149" s="218" t="s">
        <v>348</v>
      </c>
      <c r="AU149" s="218" t="s">
        <v>96</v>
      </c>
      <c r="AV149" s="15" t="s">
        <v>335</v>
      </c>
      <c r="AW149" s="15" t="s">
        <v>4</v>
      </c>
      <c r="AX149" s="15" t="s">
        <v>90</v>
      </c>
      <c r="AY149" s="218" t="s">
        <v>329</v>
      </c>
    </row>
    <row r="150" spans="1:65" s="2" customFormat="1" ht="33" customHeight="1">
      <c r="A150" s="37"/>
      <c r="B150" s="153"/>
      <c r="C150" s="187" t="s">
        <v>359</v>
      </c>
      <c r="D150" s="187" t="s">
        <v>331</v>
      </c>
      <c r="E150" s="188" t="s">
        <v>3125</v>
      </c>
      <c r="F150" s="189" t="s">
        <v>3126</v>
      </c>
      <c r="G150" s="190" t="s">
        <v>362</v>
      </c>
      <c r="H150" s="191">
        <v>105.12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335</v>
      </c>
      <c r="AT150" s="199" t="s">
        <v>331</v>
      </c>
      <c r="AU150" s="199" t="s">
        <v>96</v>
      </c>
      <c r="AY150" s="19" t="s">
        <v>329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335</v>
      </c>
      <c r="BM150" s="199" t="s">
        <v>3127</v>
      </c>
    </row>
    <row r="151" spans="1:65" s="13" customFormat="1" ht="11.25">
      <c r="B151" s="201"/>
      <c r="D151" s="202" t="s">
        <v>348</v>
      </c>
      <c r="E151" s="203" t="s">
        <v>1</v>
      </c>
      <c r="F151" s="204" t="s">
        <v>3128</v>
      </c>
      <c r="H151" s="205">
        <v>105.12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348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329</v>
      </c>
    </row>
    <row r="152" spans="1:65" s="15" customFormat="1" ht="11.25">
      <c r="B152" s="217"/>
      <c r="D152" s="202" t="s">
        <v>348</v>
      </c>
      <c r="E152" s="218" t="s">
        <v>1</v>
      </c>
      <c r="F152" s="219" t="s">
        <v>380</v>
      </c>
      <c r="H152" s="220">
        <v>105.12</v>
      </c>
      <c r="I152" s="221"/>
      <c r="J152" s="221"/>
      <c r="M152" s="217"/>
      <c r="N152" s="222"/>
      <c r="O152" s="223"/>
      <c r="P152" s="223"/>
      <c r="Q152" s="223"/>
      <c r="R152" s="223"/>
      <c r="S152" s="223"/>
      <c r="T152" s="223"/>
      <c r="U152" s="223"/>
      <c r="V152" s="223"/>
      <c r="W152" s="223"/>
      <c r="X152" s="224"/>
      <c r="AT152" s="218" t="s">
        <v>348</v>
      </c>
      <c r="AU152" s="218" t="s">
        <v>96</v>
      </c>
      <c r="AV152" s="15" t="s">
        <v>335</v>
      </c>
      <c r="AW152" s="15" t="s">
        <v>4</v>
      </c>
      <c r="AX152" s="15" t="s">
        <v>90</v>
      </c>
      <c r="AY152" s="218" t="s">
        <v>329</v>
      </c>
    </row>
    <row r="153" spans="1:65" s="2" customFormat="1" ht="24.2" customHeight="1">
      <c r="A153" s="37"/>
      <c r="B153" s="153"/>
      <c r="C153" s="187" t="s">
        <v>364</v>
      </c>
      <c r="D153" s="187" t="s">
        <v>331</v>
      </c>
      <c r="E153" s="188" t="s">
        <v>3129</v>
      </c>
      <c r="F153" s="189" t="s">
        <v>3130</v>
      </c>
      <c r="G153" s="190" t="s">
        <v>362</v>
      </c>
      <c r="H153" s="191">
        <v>640.89599999999996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335</v>
      </c>
      <c r="AT153" s="199" t="s">
        <v>331</v>
      </c>
      <c r="AU153" s="199" t="s">
        <v>96</v>
      </c>
      <c r="AY153" s="19" t="s">
        <v>329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335</v>
      </c>
      <c r="BM153" s="199" t="s">
        <v>3131</v>
      </c>
    </row>
    <row r="154" spans="1:65" s="13" customFormat="1" ht="11.25">
      <c r="B154" s="201"/>
      <c r="D154" s="202" t="s">
        <v>348</v>
      </c>
      <c r="E154" s="203" t="s">
        <v>1</v>
      </c>
      <c r="F154" s="204" t="s">
        <v>3132</v>
      </c>
      <c r="H154" s="205">
        <v>13.6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348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329</v>
      </c>
    </row>
    <row r="155" spans="1:65" s="13" customFormat="1" ht="11.25">
      <c r="B155" s="201"/>
      <c r="D155" s="202" t="s">
        <v>348</v>
      </c>
      <c r="E155" s="203" t="s">
        <v>1</v>
      </c>
      <c r="F155" s="204" t="s">
        <v>3133</v>
      </c>
      <c r="H155" s="205">
        <v>198.4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348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329</v>
      </c>
    </row>
    <row r="156" spans="1:65" s="13" customFormat="1" ht="11.25">
      <c r="B156" s="201"/>
      <c r="D156" s="202" t="s">
        <v>348</v>
      </c>
      <c r="E156" s="203" t="s">
        <v>1</v>
      </c>
      <c r="F156" s="204" t="s">
        <v>3134</v>
      </c>
      <c r="H156" s="205">
        <v>224.89599999999999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348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329</v>
      </c>
    </row>
    <row r="157" spans="1:65" s="13" customFormat="1" ht="11.25">
      <c r="B157" s="201"/>
      <c r="D157" s="202" t="s">
        <v>348</v>
      </c>
      <c r="E157" s="203" t="s">
        <v>1</v>
      </c>
      <c r="F157" s="204" t="s">
        <v>3135</v>
      </c>
      <c r="H157" s="205">
        <v>204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348</v>
      </c>
      <c r="AU157" s="203" t="s">
        <v>96</v>
      </c>
      <c r="AV157" s="13" t="s">
        <v>96</v>
      </c>
      <c r="AW157" s="13" t="s">
        <v>4</v>
      </c>
      <c r="AX157" s="13" t="s">
        <v>83</v>
      </c>
      <c r="AY157" s="203" t="s">
        <v>329</v>
      </c>
    </row>
    <row r="158" spans="1:65" s="15" customFormat="1" ht="11.25">
      <c r="B158" s="217"/>
      <c r="D158" s="202" t="s">
        <v>348</v>
      </c>
      <c r="E158" s="218" t="s">
        <v>1</v>
      </c>
      <c r="F158" s="219" t="s">
        <v>3136</v>
      </c>
      <c r="H158" s="220">
        <v>640.89599999999996</v>
      </c>
      <c r="I158" s="221"/>
      <c r="J158" s="221"/>
      <c r="M158" s="217"/>
      <c r="N158" s="222"/>
      <c r="O158" s="223"/>
      <c r="P158" s="223"/>
      <c r="Q158" s="223"/>
      <c r="R158" s="223"/>
      <c r="S158" s="223"/>
      <c r="T158" s="223"/>
      <c r="U158" s="223"/>
      <c r="V158" s="223"/>
      <c r="W158" s="223"/>
      <c r="X158" s="224"/>
      <c r="AT158" s="218" t="s">
        <v>348</v>
      </c>
      <c r="AU158" s="218" t="s">
        <v>96</v>
      </c>
      <c r="AV158" s="15" t="s">
        <v>335</v>
      </c>
      <c r="AW158" s="15" t="s">
        <v>4</v>
      </c>
      <c r="AX158" s="15" t="s">
        <v>90</v>
      </c>
      <c r="AY158" s="218" t="s">
        <v>329</v>
      </c>
    </row>
    <row r="159" spans="1:65" s="2" customFormat="1" ht="37.9" customHeight="1">
      <c r="A159" s="37"/>
      <c r="B159" s="153"/>
      <c r="C159" s="187" t="s">
        <v>369</v>
      </c>
      <c r="D159" s="187" t="s">
        <v>331</v>
      </c>
      <c r="E159" s="188" t="s">
        <v>3137</v>
      </c>
      <c r="F159" s="189" t="s">
        <v>3138</v>
      </c>
      <c r="G159" s="190" t="s">
        <v>362</v>
      </c>
      <c r="H159" s="191">
        <v>640.89599999999996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335</v>
      </c>
      <c r="AT159" s="199" t="s">
        <v>331</v>
      </c>
      <c r="AU159" s="199" t="s">
        <v>96</v>
      </c>
      <c r="AY159" s="19" t="s">
        <v>329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335</v>
      </c>
      <c r="BM159" s="199" t="s">
        <v>3139</v>
      </c>
    </row>
    <row r="160" spans="1:65" s="2" customFormat="1" ht="24.2" customHeight="1">
      <c r="A160" s="37"/>
      <c r="B160" s="153"/>
      <c r="C160" s="187" t="s">
        <v>381</v>
      </c>
      <c r="D160" s="187" t="s">
        <v>331</v>
      </c>
      <c r="E160" s="188" t="s">
        <v>3140</v>
      </c>
      <c r="F160" s="189" t="s">
        <v>3141</v>
      </c>
      <c r="G160" s="190" t="s">
        <v>334</v>
      </c>
      <c r="H160" s="191">
        <v>801.12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335</v>
      </c>
      <c r="AT160" s="199" t="s">
        <v>331</v>
      </c>
      <c r="AU160" s="199" t="s">
        <v>96</v>
      </c>
      <c r="AY160" s="19" t="s">
        <v>329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335</v>
      </c>
      <c r="BM160" s="199" t="s">
        <v>3142</v>
      </c>
    </row>
    <row r="161" spans="1:65" s="13" customFormat="1" ht="11.25">
      <c r="B161" s="201"/>
      <c r="D161" s="202" t="s">
        <v>348</v>
      </c>
      <c r="E161" s="203" t="s">
        <v>1</v>
      </c>
      <c r="F161" s="204" t="s">
        <v>3143</v>
      </c>
      <c r="H161" s="205">
        <v>801.12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348</v>
      </c>
      <c r="AU161" s="203" t="s">
        <v>96</v>
      </c>
      <c r="AV161" s="13" t="s">
        <v>96</v>
      </c>
      <c r="AW161" s="13" t="s">
        <v>4</v>
      </c>
      <c r="AX161" s="13" t="s">
        <v>83</v>
      </c>
      <c r="AY161" s="203" t="s">
        <v>329</v>
      </c>
    </row>
    <row r="162" spans="1:65" s="15" customFormat="1" ht="11.25">
      <c r="B162" s="217"/>
      <c r="D162" s="202" t="s">
        <v>348</v>
      </c>
      <c r="E162" s="218" t="s">
        <v>1</v>
      </c>
      <c r="F162" s="219" t="s">
        <v>380</v>
      </c>
      <c r="H162" s="220">
        <v>801.12</v>
      </c>
      <c r="I162" s="221"/>
      <c r="J162" s="221"/>
      <c r="M162" s="217"/>
      <c r="N162" s="222"/>
      <c r="O162" s="223"/>
      <c r="P162" s="223"/>
      <c r="Q162" s="223"/>
      <c r="R162" s="223"/>
      <c r="S162" s="223"/>
      <c r="T162" s="223"/>
      <c r="U162" s="223"/>
      <c r="V162" s="223"/>
      <c r="W162" s="223"/>
      <c r="X162" s="224"/>
      <c r="AT162" s="218" t="s">
        <v>348</v>
      </c>
      <c r="AU162" s="218" t="s">
        <v>96</v>
      </c>
      <c r="AV162" s="15" t="s">
        <v>335</v>
      </c>
      <c r="AW162" s="15" t="s">
        <v>4</v>
      </c>
      <c r="AX162" s="15" t="s">
        <v>90</v>
      </c>
      <c r="AY162" s="218" t="s">
        <v>329</v>
      </c>
    </row>
    <row r="163" spans="1:65" s="2" customFormat="1" ht="24.2" customHeight="1">
      <c r="A163" s="37"/>
      <c r="B163" s="153"/>
      <c r="C163" s="187" t="s">
        <v>386</v>
      </c>
      <c r="D163" s="187" t="s">
        <v>331</v>
      </c>
      <c r="E163" s="188" t="s">
        <v>3144</v>
      </c>
      <c r="F163" s="189" t="s">
        <v>3145</v>
      </c>
      <c r="G163" s="190" t="s">
        <v>334</v>
      </c>
      <c r="H163" s="191">
        <v>801.12</v>
      </c>
      <c r="I163" s="192"/>
      <c r="J163" s="192"/>
      <c r="K163" s="191">
        <f>ROUND(P163*H163,3)</f>
        <v>0</v>
      </c>
      <c r="L163" s="193"/>
      <c r="M163" s="38"/>
      <c r="N163" s="194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335</v>
      </c>
      <c r="AT163" s="199" t="s">
        <v>331</v>
      </c>
      <c r="AU163" s="199" t="s">
        <v>96</v>
      </c>
      <c r="AY163" s="19" t="s">
        <v>329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335</v>
      </c>
      <c r="BM163" s="199" t="s">
        <v>3146</v>
      </c>
    </row>
    <row r="164" spans="1:65" s="2" customFormat="1" ht="24.2" customHeight="1">
      <c r="A164" s="37"/>
      <c r="B164" s="153"/>
      <c r="C164" s="187" t="s">
        <v>394</v>
      </c>
      <c r="D164" s="187" t="s">
        <v>331</v>
      </c>
      <c r="E164" s="188" t="s">
        <v>3147</v>
      </c>
      <c r="F164" s="189" t="s">
        <v>3148</v>
      </c>
      <c r="G164" s="190" t="s">
        <v>334</v>
      </c>
      <c r="H164" s="191">
        <v>14.22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335</v>
      </c>
      <c r="AT164" s="199" t="s">
        <v>331</v>
      </c>
      <c r="AU164" s="199" t="s">
        <v>96</v>
      </c>
      <c r="AY164" s="19" t="s">
        <v>329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335</v>
      </c>
      <c r="BM164" s="199" t="s">
        <v>3149</v>
      </c>
    </row>
    <row r="165" spans="1:65" s="13" customFormat="1" ht="11.25">
      <c r="B165" s="201"/>
      <c r="D165" s="202" t="s">
        <v>348</v>
      </c>
      <c r="E165" s="203" t="s">
        <v>1</v>
      </c>
      <c r="F165" s="204" t="s">
        <v>3150</v>
      </c>
      <c r="H165" s="205">
        <v>14.22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348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329</v>
      </c>
    </row>
    <row r="166" spans="1:65" s="15" customFormat="1" ht="11.25">
      <c r="B166" s="217"/>
      <c r="D166" s="202" t="s">
        <v>348</v>
      </c>
      <c r="E166" s="218" t="s">
        <v>1</v>
      </c>
      <c r="F166" s="219" t="s">
        <v>380</v>
      </c>
      <c r="H166" s="220">
        <v>14.22</v>
      </c>
      <c r="I166" s="221"/>
      <c r="J166" s="221"/>
      <c r="M166" s="217"/>
      <c r="N166" s="222"/>
      <c r="O166" s="223"/>
      <c r="P166" s="223"/>
      <c r="Q166" s="223"/>
      <c r="R166" s="223"/>
      <c r="S166" s="223"/>
      <c r="T166" s="223"/>
      <c r="U166" s="223"/>
      <c r="V166" s="223"/>
      <c r="W166" s="223"/>
      <c r="X166" s="224"/>
      <c r="AT166" s="218" t="s">
        <v>348</v>
      </c>
      <c r="AU166" s="218" t="s">
        <v>96</v>
      </c>
      <c r="AV166" s="15" t="s">
        <v>335</v>
      </c>
      <c r="AW166" s="15" t="s">
        <v>4</v>
      </c>
      <c r="AX166" s="15" t="s">
        <v>90</v>
      </c>
      <c r="AY166" s="218" t="s">
        <v>329</v>
      </c>
    </row>
    <row r="167" spans="1:65" s="2" customFormat="1" ht="21.75" customHeight="1">
      <c r="A167" s="37"/>
      <c r="B167" s="153"/>
      <c r="C167" s="187" t="s">
        <v>399</v>
      </c>
      <c r="D167" s="187" t="s">
        <v>331</v>
      </c>
      <c r="E167" s="188" t="s">
        <v>3151</v>
      </c>
      <c r="F167" s="189" t="s">
        <v>3152</v>
      </c>
      <c r="G167" s="190" t="s">
        <v>334</v>
      </c>
      <c r="H167" s="191">
        <v>14.22</v>
      </c>
      <c r="I167" s="192"/>
      <c r="J167" s="192"/>
      <c r="K167" s="191">
        <f>ROUND(P167*H167,3)</f>
        <v>0</v>
      </c>
      <c r="L167" s="193"/>
      <c r="M167" s="38"/>
      <c r="N167" s="194" t="s">
        <v>1</v>
      </c>
      <c r="O167" s="195" t="s">
        <v>47</v>
      </c>
      <c r="P167" s="196">
        <f>I167+J167</f>
        <v>0</v>
      </c>
      <c r="Q167" s="196">
        <f>ROUND(I167*H167,3)</f>
        <v>0</v>
      </c>
      <c r="R167" s="196">
        <f>ROUND(J167*H167,3)</f>
        <v>0</v>
      </c>
      <c r="S167" s="66"/>
      <c r="T167" s="197">
        <f>S167*H167</f>
        <v>0</v>
      </c>
      <c r="U167" s="197">
        <v>0</v>
      </c>
      <c r="V167" s="197">
        <f>U167*H167</f>
        <v>0</v>
      </c>
      <c r="W167" s="197">
        <v>0</v>
      </c>
      <c r="X167" s="198">
        <f>W167*H167</f>
        <v>0</v>
      </c>
      <c r="Y167" s="37"/>
      <c r="Z167" s="37"/>
      <c r="AA167" s="37"/>
      <c r="AB167" s="37"/>
      <c r="AC167" s="37"/>
      <c r="AD167" s="37"/>
      <c r="AE167" s="37"/>
      <c r="AR167" s="199" t="s">
        <v>335</v>
      </c>
      <c r="AT167" s="199" t="s">
        <v>331</v>
      </c>
      <c r="AU167" s="199" t="s">
        <v>96</v>
      </c>
      <c r="AY167" s="19" t="s">
        <v>329</v>
      </c>
      <c r="BE167" s="115">
        <f>IF(O167="základná",K167,0)</f>
        <v>0</v>
      </c>
      <c r="BF167" s="115">
        <f>IF(O167="znížená",K167,0)</f>
        <v>0</v>
      </c>
      <c r="BG167" s="115">
        <f>IF(O167="zákl. prenesená",K167,0)</f>
        <v>0</v>
      </c>
      <c r="BH167" s="115">
        <f>IF(O167="zníž. prenesená",K167,0)</f>
        <v>0</v>
      </c>
      <c r="BI167" s="115">
        <f>IF(O167="nulová",K167,0)</f>
        <v>0</v>
      </c>
      <c r="BJ167" s="19" t="s">
        <v>96</v>
      </c>
      <c r="BK167" s="200">
        <f>ROUND(P167*H167,3)</f>
        <v>0</v>
      </c>
      <c r="BL167" s="19" t="s">
        <v>335</v>
      </c>
      <c r="BM167" s="199" t="s">
        <v>3153</v>
      </c>
    </row>
    <row r="168" spans="1:65" s="2" customFormat="1" ht="37.9" customHeight="1">
      <c r="A168" s="37"/>
      <c r="B168" s="153"/>
      <c r="C168" s="187" t="s">
        <v>454</v>
      </c>
      <c r="D168" s="187" t="s">
        <v>331</v>
      </c>
      <c r="E168" s="188" t="s">
        <v>3154</v>
      </c>
      <c r="F168" s="189" t="s">
        <v>3155</v>
      </c>
      <c r="G168" s="190" t="s">
        <v>362</v>
      </c>
      <c r="H168" s="191">
        <v>359.19</v>
      </c>
      <c r="I168" s="192"/>
      <c r="J168" s="192"/>
      <c r="K168" s="191">
        <f>ROUND(P168*H168,3)</f>
        <v>0</v>
      </c>
      <c r="L168" s="193"/>
      <c r="M168" s="38"/>
      <c r="N168" s="194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0</v>
      </c>
      <c r="V168" s="197">
        <f>U168*H168</f>
        <v>0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335</v>
      </c>
      <c r="AT168" s="199" t="s">
        <v>331</v>
      </c>
      <c r="AU168" s="199" t="s">
        <v>96</v>
      </c>
      <c r="AY168" s="19" t="s">
        <v>329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335</v>
      </c>
      <c r="BM168" s="199" t="s">
        <v>3156</v>
      </c>
    </row>
    <row r="169" spans="1:65" s="13" customFormat="1" ht="11.25">
      <c r="B169" s="201"/>
      <c r="D169" s="202" t="s">
        <v>348</v>
      </c>
      <c r="E169" s="203" t="s">
        <v>1</v>
      </c>
      <c r="F169" s="204" t="s">
        <v>3157</v>
      </c>
      <c r="H169" s="205">
        <v>359.19</v>
      </c>
      <c r="I169" s="206"/>
      <c r="J169" s="206"/>
      <c r="M169" s="201"/>
      <c r="N169" s="207"/>
      <c r="O169" s="208"/>
      <c r="P169" s="208"/>
      <c r="Q169" s="208"/>
      <c r="R169" s="208"/>
      <c r="S169" s="208"/>
      <c r="T169" s="208"/>
      <c r="U169" s="208"/>
      <c r="V169" s="208"/>
      <c r="W169" s="208"/>
      <c r="X169" s="209"/>
      <c r="AT169" s="203" t="s">
        <v>348</v>
      </c>
      <c r="AU169" s="203" t="s">
        <v>96</v>
      </c>
      <c r="AV169" s="13" t="s">
        <v>96</v>
      </c>
      <c r="AW169" s="13" t="s">
        <v>4</v>
      </c>
      <c r="AX169" s="13" t="s">
        <v>83</v>
      </c>
      <c r="AY169" s="203" t="s">
        <v>329</v>
      </c>
    </row>
    <row r="170" spans="1:65" s="15" customFormat="1" ht="11.25">
      <c r="B170" s="217"/>
      <c r="D170" s="202" t="s">
        <v>348</v>
      </c>
      <c r="E170" s="218" t="s">
        <v>1</v>
      </c>
      <c r="F170" s="219" t="s">
        <v>380</v>
      </c>
      <c r="H170" s="220">
        <v>359.19</v>
      </c>
      <c r="I170" s="221"/>
      <c r="J170" s="221"/>
      <c r="M170" s="217"/>
      <c r="N170" s="222"/>
      <c r="O170" s="223"/>
      <c r="P170" s="223"/>
      <c r="Q170" s="223"/>
      <c r="R170" s="223"/>
      <c r="S170" s="223"/>
      <c r="T170" s="223"/>
      <c r="U170" s="223"/>
      <c r="V170" s="223"/>
      <c r="W170" s="223"/>
      <c r="X170" s="224"/>
      <c r="AT170" s="218" t="s">
        <v>348</v>
      </c>
      <c r="AU170" s="218" t="s">
        <v>96</v>
      </c>
      <c r="AV170" s="15" t="s">
        <v>335</v>
      </c>
      <c r="AW170" s="15" t="s">
        <v>4</v>
      </c>
      <c r="AX170" s="15" t="s">
        <v>90</v>
      </c>
      <c r="AY170" s="218" t="s">
        <v>329</v>
      </c>
    </row>
    <row r="171" spans="1:65" s="2" customFormat="1" ht="44.25" customHeight="1">
      <c r="A171" s="37"/>
      <c r="B171" s="153"/>
      <c r="C171" s="187" t="s">
        <v>459</v>
      </c>
      <c r="D171" s="187" t="s">
        <v>331</v>
      </c>
      <c r="E171" s="188" t="s">
        <v>3158</v>
      </c>
      <c r="F171" s="189" t="s">
        <v>3159</v>
      </c>
      <c r="G171" s="190" t="s">
        <v>362</v>
      </c>
      <c r="H171" s="191">
        <v>718.38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335</v>
      </c>
      <c r="AT171" s="199" t="s">
        <v>331</v>
      </c>
      <c r="AU171" s="199" t="s">
        <v>96</v>
      </c>
      <c r="AY171" s="19" t="s">
        <v>329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335</v>
      </c>
      <c r="BM171" s="199" t="s">
        <v>3160</v>
      </c>
    </row>
    <row r="172" spans="1:65" s="13" customFormat="1" ht="11.25">
      <c r="B172" s="201"/>
      <c r="D172" s="202" t="s">
        <v>348</v>
      </c>
      <c r="E172" s="203" t="s">
        <v>1</v>
      </c>
      <c r="F172" s="204" t="s">
        <v>3161</v>
      </c>
      <c r="H172" s="205">
        <v>718.38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348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329</v>
      </c>
    </row>
    <row r="173" spans="1:65" s="15" customFormat="1" ht="11.25">
      <c r="B173" s="217"/>
      <c r="D173" s="202" t="s">
        <v>348</v>
      </c>
      <c r="E173" s="218" t="s">
        <v>1</v>
      </c>
      <c r="F173" s="219" t="s">
        <v>380</v>
      </c>
      <c r="H173" s="220">
        <v>718.38</v>
      </c>
      <c r="I173" s="221"/>
      <c r="J173" s="221"/>
      <c r="M173" s="217"/>
      <c r="N173" s="222"/>
      <c r="O173" s="223"/>
      <c r="P173" s="223"/>
      <c r="Q173" s="223"/>
      <c r="R173" s="223"/>
      <c r="S173" s="223"/>
      <c r="T173" s="223"/>
      <c r="U173" s="223"/>
      <c r="V173" s="223"/>
      <c r="W173" s="223"/>
      <c r="X173" s="224"/>
      <c r="AT173" s="218" t="s">
        <v>348</v>
      </c>
      <c r="AU173" s="218" t="s">
        <v>96</v>
      </c>
      <c r="AV173" s="15" t="s">
        <v>335</v>
      </c>
      <c r="AW173" s="15" t="s">
        <v>4</v>
      </c>
      <c r="AX173" s="15" t="s">
        <v>90</v>
      </c>
      <c r="AY173" s="218" t="s">
        <v>329</v>
      </c>
    </row>
    <row r="174" spans="1:65" s="2" customFormat="1" ht="24.2" customHeight="1">
      <c r="A174" s="37"/>
      <c r="B174" s="153"/>
      <c r="C174" s="187" t="s">
        <v>464</v>
      </c>
      <c r="D174" s="187" t="s">
        <v>331</v>
      </c>
      <c r="E174" s="188" t="s">
        <v>3162</v>
      </c>
      <c r="F174" s="189" t="s">
        <v>470</v>
      </c>
      <c r="G174" s="190" t="s">
        <v>362</v>
      </c>
      <c r="H174" s="191">
        <v>359.19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335</v>
      </c>
      <c r="AT174" s="199" t="s">
        <v>331</v>
      </c>
      <c r="AU174" s="199" t="s">
        <v>96</v>
      </c>
      <c r="AY174" s="19" t="s">
        <v>329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335</v>
      </c>
      <c r="BM174" s="199" t="s">
        <v>3163</v>
      </c>
    </row>
    <row r="175" spans="1:65" s="2" customFormat="1" ht="21.75" customHeight="1">
      <c r="A175" s="37"/>
      <c r="B175" s="153"/>
      <c r="C175" s="187" t="s">
        <v>468</v>
      </c>
      <c r="D175" s="187" t="s">
        <v>331</v>
      </c>
      <c r="E175" s="188" t="s">
        <v>3164</v>
      </c>
      <c r="F175" s="189" t="s">
        <v>2659</v>
      </c>
      <c r="G175" s="190" t="s">
        <v>362</v>
      </c>
      <c r="H175" s="191">
        <v>359.19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335</v>
      </c>
      <c r="AT175" s="199" t="s">
        <v>331</v>
      </c>
      <c r="AU175" s="199" t="s">
        <v>96</v>
      </c>
      <c r="AY175" s="19" t="s">
        <v>329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335</v>
      </c>
      <c r="BM175" s="199" t="s">
        <v>3165</v>
      </c>
    </row>
    <row r="176" spans="1:65" s="2" customFormat="1" ht="24.2" customHeight="1">
      <c r="A176" s="37"/>
      <c r="B176" s="153"/>
      <c r="C176" s="187" t="s">
        <v>474</v>
      </c>
      <c r="D176" s="187" t="s">
        <v>331</v>
      </c>
      <c r="E176" s="188" t="s">
        <v>3166</v>
      </c>
      <c r="F176" s="189" t="s">
        <v>2662</v>
      </c>
      <c r="G176" s="190" t="s">
        <v>486</v>
      </c>
      <c r="H176" s="191">
        <v>574.70399999999995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335</v>
      </c>
      <c r="AT176" s="199" t="s">
        <v>331</v>
      </c>
      <c r="AU176" s="199" t="s">
        <v>96</v>
      </c>
      <c r="AY176" s="19" t="s">
        <v>329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335</v>
      </c>
      <c r="BM176" s="199" t="s">
        <v>3167</v>
      </c>
    </row>
    <row r="177" spans="1:65" s="13" customFormat="1" ht="11.25">
      <c r="B177" s="201"/>
      <c r="D177" s="202" t="s">
        <v>348</v>
      </c>
      <c r="E177" s="203" t="s">
        <v>1</v>
      </c>
      <c r="F177" s="204" t="s">
        <v>3168</v>
      </c>
      <c r="H177" s="205">
        <v>574.70399999999995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348</v>
      </c>
      <c r="AU177" s="203" t="s">
        <v>96</v>
      </c>
      <c r="AV177" s="13" t="s">
        <v>96</v>
      </c>
      <c r="AW177" s="13" t="s">
        <v>4</v>
      </c>
      <c r="AX177" s="13" t="s">
        <v>83</v>
      </c>
      <c r="AY177" s="203" t="s">
        <v>329</v>
      </c>
    </row>
    <row r="178" spans="1:65" s="15" customFormat="1" ht="11.25">
      <c r="B178" s="217"/>
      <c r="D178" s="202" t="s">
        <v>348</v>
      </c>
      <c r="E178" s="218" t="s">
        <v>1</v>
      </c>
      <c r="F178" s="219" t="s">
        <v>380</v>
      </c>
      <c r="H178" s="220">
        <v>574.70399999999995</v>
      </c>
      <c r="I178" s="221"/>
      <c r="J178" s="221"/>
      <c r="M178" s="217"/>
      <c r="N178" s="222"/>
      <c r="O178" s="223"/>
      <c r="P178" s="223"/>
      <c r="Q178" s="223"/>
      <c r="R178" s="223"/>
      <c r="S178" s="223"/>
      <c r="T178" s="223"/>
      <c r="U178" s="223"/>
      <c r="V178" s="223"/>
      <c r="W178" s="223"/>
      <c r="X178" s="224"/>
      <c r="AT178" s="218" t="s">
        <v>348</v>
      </c>
      <c r="AU178" s="218" t="s">
        <v>96</v>
      </c>
      <c r="AV178" s="15" t="s">
        <v>335</v>
      </c>
      <c r="AW178" s="15" t="s">
        <v>4</v>
      </c>
      <c r="AX178" s="15" t="s">
        <v>90</v>
      </c>
      <c r="AY178" s="218" t="s">
        <v>329</v>
      </c>
    </row>
    <row r="179" spans="1:65" s="2" customFormat="1" ht="33" customHeight="1">
      <c r="A179" s="37"/>
      <c r="B179" s="153"/>
      <c r="C179" s="187" t="s">
        <v>478</v>
      </c>
      <c r="D179" s="187" t="s">
        <v>331</v>
      </c>
      <c r="E179" s="188" t="s">
        <v>3169</v>
      </c>
      <c r="F179" s="189" t="s">
        <v>480</v>
      </c>
      <c r="G179" s="190" t="s">
        <v>362</v>
      </c>
      <c r="H179" s="191">
        <v>281.70600000000002</v>
      </c>
      <c r="I179" s="192"/>
      <c r="J179" s="192"/>
      <c r="K179" s="191">
        <f>ROUND(P179*H179,3)</f>
        <v>0</v>
      </c>
      <c r="L179" s="193"/>
      <c r="M179" s="38"/>
      <c r="N179" s="194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</v>
      </c>
      <c r="V179" s="197">
        <f>U179*H179</f>
        <v>0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335</v>
      </c>
      <c r="AT179" s="199" t="s">
        <v>331</v>
      </c>
      <c r="AU179" s="199" t="s">
        <v>96</v>
      </c>
      <c r="AY179" s="19" t="s">
        <v>329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335</v>
      </c>
      <c r="BM179" s="199" t="s">
        <v>3170</v>
      </c>
    </row>
    <row r="180" spans="1:65" s="13" customFormat="1" ht="11.25">
      <c r="B180" s="201"/>
      <c r="D180" s="202" t="s">
        <v>348</v>
      </c>
      <c r="E180" s="203" t="s">
        <v>1</v>
      </c>
      <c r="F180" s="204" t="s">
        <v>3171</v>
      </c>
      <c r="H180" s="205">
        <v>281.70600000000002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348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329</v>
      </c>
    </row>
    <row r="181" spans="1:65" s="15" customFormat="1" ht="11.25">
      <c r="B181" s="217"/>
      <c r="D181" s="202" t="s">
        <v>348</v>
      </c>
      <c r="E181" s="218" t="s">
        <v>1</v>
      </c>
      <c r="F181" s="219" t="s">
        <v>380</v>
      </c>
      <c r="H181" s="220">
        <v>281.70600000000002</v>
      </c>
      <c r="I181" s="221"/>
      <c r="J181" s="221"/>
      <c r="M181" s="217"/>
      <c r="N181" s="222"/>
      <c r="O181" s="223"/>
      <c r="P181" s="223"/>
      <c r="Q181" s="223"/>
      <c r="R181" s="223"/>
      <c r="S181" s="223"/>
      <c r="T181" s="223"/>
      <c r="U181" s="223"/>
      <c r="V181" s="223"/>
      <c r="W181" s="223"/>
      <c r="X181" s="224"/>
      <c r="AT181" s="218" t="s">
        <v>348</v>
      </c>
      <c r="AU181" s="218" t="s">
        <v>96</v>
      </c>
      <c r="AV181" s="15" t="s">
        <v>335</v>
      </c>
      <c r="AW181" s="15" t="s">
        <v>4</v>
      </c>
      <c r="AX181" s="15" t="s">
        <v>90</v>
      </c>
      <c r="AY181" s="218" t="s">
        <v>329</v>
      </c>
    </row>
    <row r="182" spans="1:65" s="2" customFormat="1" ht="24.2" customHeight="1">
      <c r="A182" s="37"/>
      <c r="B182" s="153"/>
      <c r="C182" s="187" t="s">
        <v>8</v>
      </c>
      <c r="D182" s="187" t="s">
        <v>331</v>
      </c>
      <c r="E182" s="188" t="s">
        <v>3172</v>
      </c>
      <c r="F182" s="189" t="s">
        <v>3173</v>
      </c>
      <c r="G182" s="190" t="s">
        <v>362</v>
      </c>
      <c r="H182" s="191">
        <v>305.85599999999999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335</v>
      </c>
      <c r="AT182" s="199" t="s">
        <v>331</v>
      </c>
      <c r="AU182" s="199" t="s">
        <v>96</v>
      </c>
      <c r="AY182" s="19" t="s">
        <v>329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335</v>
      </c>
      <c r="BM182" s="199" t="s">
        <v>3174</v>
      </c>
    </row>
    <row r="183" spans="1:65" s="13" customFormat="1" ht="11.25">
      <c r="B183" s="201"/>
      <c r="D183" s="202" t="s">
        <v>348</v>
      </c>
      <c r="E183" s="203" t="s">
        <v>1</v>
      </c>
      <c r="F183" s="204" t="s">
        <v>3175</v>
      </c>
      <c r="H183" s="205">
        <v>305.85599999999999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348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329</v>
      </c>
    </row>
    <row r="184" spans="1:65" s="15" customFormat="1" ht="11.25">
      <c r="B184" s="217"/>
      <c r="D184" s="202" t="s">
        <v>348</v>
      </c>
      <c r="E184" s="218" t="s">
        <v>1</v>
      </c>
      <c r="F184" s="219" t="s">
        <v>380</v>
      </c>
      <c r="H184" s="220">
        <v>305.85599999999999</v>
      </c>
      <c r="I184" s="221"/>
      <c r="J184" s="221"/>
      <c r="M184" s="217"/>
      <c r="N184" s="222"/>
      <c r="O184" s="223"/>
      <c r="P184" s="223"/>
      <c r="Q184" s="223"/>
      <c r="R184" s="223"/>
      <c r="S184" s="223"/>
      <c r="T184" s="223"/>
      <c r="U184" s="223"/>
      <c r="V184" s="223"/>
      <c r="W184" s="223"/>
      <c r="X184" s="224"/>
      <c r="AT184" s="218" t="s">
        <v>348</v>
      </c>
      <c r="AU184" s="218" t="s">
        <v>96</v>
      </c>
      <c r="AV184" s="15" t="s">
        <v>335</v>
      </c>
      <c r="AW184" s="15" t="s">
        <v>4</v>
      </c>
      <c r="AX184" s="15" t="s">
        <v>90</v>
      </c>
      <c r="AY184" s="218" t="s">
        <v>329</v>
      </c>
    </row>
    <row r="185" spans="1:65" s="2" customFormat="1" ht="16.5" customHeight="1">
      <c r="A185" s="37"/>
      <c r="B185" s="153"/>
      <c r="C185" s="233" t="s">
        <v>489</v>
      </c>
      <c r="D185" s="233" t="s">
        <v>483</v>
      </c>
      <c r="E185" s="234" t="s">
        <v>3176</v>
      </c>
      <c r="F185" s="235" t="s">
        <v>3177</v>
      </c>
      <c r="G185" s="236" t="s">
        <v>486</v>
      </c>
      <c r="H185" s="237">
        <v>550.54100000000005</v>
      </c>
      <c r="I185" s="238"/>
      <c r="J185" s="239"/>
      <c r="K185" s="237">
        <f>ROUND(P185*H185,3)</f>
        <v>0</v>
      </c>
      <c r="L185" s="239"/>
      <c r="M185" s="240"/>
      <c r="N185" s="241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364</v>
      </c>
      <c r="AT185" s="199" t="s">
        <v>483</v>
      </c>
      <c r="AU185" s="199" t="s">
        <v>96</v>
      </c>
      <c r="AY185" s="19" t="s">
        <v>329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335</v>
      </c>
      <c r="BM185" s="199" t="s">
        <v>3178</v>
      </c>
    </row>
    <row r="186" spans="1:65" s="13" customFormat="1" ht="11.25">
      <c r="B186" s="201"/>
      <c r="D186" s="202" t="s">
        <v>348</v>
      </c>
      <c r="E186" s="203" t="s">
        <v>1</v>
      </c>
      <c r="F186" s="204" t="s">
        <v>3179</v>
      </c>
      <c r="H186" s="205">
        <v>550.54100000000005</v>
      </c>
      <c r="I186" s="206"/>
      <c r="J186" s="206"/>
      <c r="M186" s="201"/>
      <c r="N186" s="207"/>
      <c r="O186" s="208"/>
      <c r="P186" s="208"/>
      <c r="Q186" s="208"/>
      <c r="R186" s="208"/>
      <c r="S186" s="208"/>
      <c r="T186" s="208"/>
      <c r="U186" s="208"/>
      <c r="V186" s="208"/>
      <c r="W186" s="208"/>
      <c r="X186" s="209"/>
      <c r="AT186" s="203" t="s">
        <v>348</v>
      </c>
      <c r="AU186" s="203" t="s">
        <v>96</v>
      </c>
      <c r="AV186" s="13" t="s">
        <v>96</v>
      </c>
      <c r="AW186" s="13" t="s">
        <v>4</v>
      </c>
      <c r="AX186" s="13" t="s">
        <v>83</v>
      </c>
      <c r="AY186" s="203" t="s">
        <v>329</v>
      </c>
    </row>
    <row r="187" spans="1:65" s="15" customFormat="1" ht="11.25">
      <c r="B187" s="217"/>
      <c r="D187" s="202" t="s">
        <v>348</v>
      </c>
      <c r="E187" s="218" t="s">
        <v>1</v>
      </c>
      <c r="F187" s="219" t="s">
        <v>380</v>
      </c>
      <c r="H187" s="220">
        <v>550.54100000000005</v>
      </c>
      <c r="I187" s="221"/>
      <c r="J187" s="221"/>
      <c r="M187" s="217"/>
      <c r="N187" s="222"/>
      <c r="O187" s="223"/>
      <c r="P187" s="223"/>
      <c r="Q187" s="223"/>
      <c r="R187" s="223"/>
      <c r="S187" s="223"/>
      <c r="T187" s="223"/>
      <c r="U187" s="223"/>
      <c r="V187" s="223"/>
      <c r="W187" s="223"/>
      <c r="X187" s="224"/>
      <c r="AT187" s="218" t="s">
        <v>348</v>
      </c>
      <c r="AU187" s="218" t="s">
        <v>96</v>
      </c>
      <c r="AV187" s="15" t="s">
        <v>335</v>
      </c>
      <c r="AW187" s="15" t="s">
        <v>4</v>
      </c>
      <c r="AX187" s="15" t="s">
        <v>90</v>
      </c>
      <c r="AY187" s="218" t="s">
        <v>329</v>
      </c>
    </row>
    <row r="188" spans="1:65" s="2" customFormat="1" ht="16.5" customHeight="1">
      <c r="A188" s="37"/>
      <c r="B188" s="153"/>
      <c r="C188" s="187" t="s">
        <v>494</v>
      </c>
      <c r="D188" s="187" t="s">
        <v>331</v>
      </c>
      <c r="E188" s="188" t="s">
        <v>3180</v>
      </c>
      <c r="F188" s="189" t="s">
        <v>3181</v>
      </c>
      <c r="G188" s="190" t="s">
        <v>334</v>
      </c>
      <c r="H188" s="191">
        <v>525.96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335</v>
      </c>
      <c r="AT188" s="199" t="s">
        <v>331</v>
      </c>
      <c r="AU188" s="199" t="s">
        <v>96</v>
      </c>
      <c r="AY188" s="19" t="s">
        <v>329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335</v>
      </c>
      <c r="BM188" s="199" t="s">
        <v>3182</v>
      </c>
    </row>
    <row r="189" spans="1:65" s="13" customFormat="1" ht="11.25">
      <c r="B189" s="201"/>
      <c r="D189" s="202" t="s">
        <v>348</v>
      </c>
      <c r="E189" s="203" t="s">
        <v>1</v>
      </c>
      <c r="F189" s="204" t="s">
        <v>3183</v>
      </c>
      <c r="H189" s="205">
        <v>525.96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348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329</v>
      </c>
    </row>
    <row r="190" spans="1:65" s="15" customFormat="1" ht="11.25">
      <c r="B190" s="217"/>
      <c r="D190" s="202" t="s">
        <v>348</v>
      </c>
      <c r="E190" s="218" t="s">
        <v>1</v>
      </c>
      <c r="F190" s="219" t="s">
        <v>380</v>
      </c>
      <c r="H190" s="220">
        <v>525.96</v>
      </c>
      <c r="I190" s="221"/>
      <c r="J190" s="221"/>
      <c r="M190" s="217"/>
      <c r="N190" s="222"/>
      <c r="O190" s="223"/>
      <c r="P190" s="223"/>
      <c r="Q190" s="223"/>
      <c r="R190" s="223"/>
      <c r="S190" s="223"/>
      <c r="T190" s="223"/>
      <c r="U190" s="223"/>
      <c r="V190" s="223"/>
      <c r="W190" s="223"/>
      <c r="X190" s="224"/>
      <c r="AT190" s="218" t="s">
        <v>348</v>
      </c>
      <c r="AU190" s="218" t="s">
        <v>96</v>
      </c>
      <c r="AV190" s="15" t="s">
        <v>335</v>
      </c>
      <c r="AW190" s="15" t="s">
        <v>4</v>
      </c>
      <c r="AX190" s="15" t="s">
        <v>90</v>
      </c>
      <c r="AY190" s="218" t="s">
        <v>329</v>
      </c>
    </row>
    <row r="191" spans="1:65" s="2" customFormat="1" ht="16.5" customHeight="1">
      <c r="A191" s="37"/>
      <c r="B191" s="153"/>
      <c r="C191" s="233" t="s">
        <v>514</v>
      </c>
      <c r="D191" s="233" t="s">
        <v>483</v>
      </c>
      <c r="E191" s="234" t="s">
        <v>3184</v>
      </c>
      <c r="F191" s="235" t="s">
        <v>3185</v>
      </c>
      <c r="G191" s="236" t="s">
        <v>982</v>
      </c>
      <c r="H191" s="237">
        <v>4</v>
      </c>
      <c r="I191" s="238"/>
      <c r="J191" s="239"/>
      <c r="K191" s="237">
        <f>ROUND(P191*H191,3)</f>
        <v>0</v>
      </c>
      <c r="L191" s="239"/>
      <c r="M191" s="240"/>
      <c r="N191" s="241" t="s">
        <v>1</v>
      </c>
      <c r="O191" s="195" t="s">
        <v>47</v>
      </c>
      <c r="P191" s="196">
        <f>I191+J191</f>
        <v>0</v>
      </c>
      <c r="Q191" s="196">
        <f>ROUND(I191*H191,3)</f>
        <v>0</v>
      </c>
      <c r="R191" s="196">
        <f>ROUND(J191*H191,3)</f>
        <v>0</v>
      </c>
      <c r="S191" s="66"/>
      <c r="T191" s="197">
        <f>S191*H191</f>
        <v>0</v>
      </c>
      <c r="U191" s="197">
        <v>0</v>
      </c>
      <c r="V191" s="197">
        <f>U191*H191</f>
        <v>0</v>
      </c>
      <c r="W191" s="197">
        <v>0</v>
      </c>
      <c r="X191" s="198">
        <f>W191*H191</f>
        <v>0</v>
      </c>
      <c r="Y191" s="37"/>
      <c r="Z191" s="37"/>
      <c r="AA191" s="37"/>
      <c r="AB191" s="37"/>
      <c r="AC191" s="37"/>
      <c r="AD191" s="37"/>
      <c r="AE191" s="37"/>
      <c r="AR191" s="199" t="s">
        <v>364</v>
      </c>
      <c r="AT191" s="199" t="s">
        <v>483</v>
      </c>
      <c r="AU191" s="199" t="s">
        <v>96</v>
      </c>
      <c r="AY191" s="19" t="s">
        <v>329</v>
      </c>
      <c r="BE191" s="115">
        <f>IF(O191="základná",K191,0)</f>
        <v>0</v>
      </c>
      <c r="BF191" s="115">
        <f>IF(O191="znížená",K191,0)</f>
        <v>0</v>
      </c>
      <c r="BG191" s="115">
        <f>IF(O191="zákl. prenesená",K191,0)</f>
        <v>0</v>
      </c>
      <c r="BH191" s="115">
        <f>IF(O191="zníž. prenesená",K191,0)</f>
        <v>0</v>
      </c>
      <c r="BI191" s="115">
        <f>IF(O191="nulová",K191,0)</f>
        <v>0</v>
      </c>
      <c r="BJ191" s="19" t="s">
        <v>96</v>
      </c>
      <c r="BK191" s="200">
        <f>ROUND(P191*H191,3)</f>
        <v>0</v>
      </c>
      <c r="BL191" s="19" t="s">
        <v>335</v>
      </c>
      <c r="BM191" s="199" t="s">
        <v>3186</v>
      </c>
    </row>
    <row r="192" spans="1:65" s="2" customFormat="1" ht="24.2" customHeight="1">
      <c r="A192" s="37"/>
      <c r="B192" s="153"/>
      <c r="C192" s="187" t="s">
        <v>522</v>
      </c>
      <c r="D192" s="187" t="s">
        <v>331</v>
      </c>
      <c r="E192" s="188" t="s">
        <v>3187</v>
      </c>
      <c r="F192" s="189" t="s">
        <v>3188</v>
      </c>
      <c r="G192" s="190" t="s">
        <v>334</v>
      </c>
      <c r="H192" s="191">
        <v>525.6</v>
      </c>
      <c r="I192" s="192"/>
      <c r="J192" s="192"/>
      <c r="K192" s="191">
        <f>ROUND(P192*H192,3)</f>
        <v>0</v>
      </c>
      <c r="L192" s="193"/>
      <c r="M192" s="38"/>
      <c r="N192" s="194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0</v>
      </c>
      <c r="V192" s="197">
        <f>U192*H192</f>
        <v>0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335</v>
      </c>
      <c r="AT192" s="199" t="s">
        <v>331</v>
      </c>
      <c r="AU192" s="199" t="s">
        <v>96</v>
      </c>
      <c r="AY192" s="19" t="s">
        <v>329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335</v>
      </c>
      <c r="BM192" s="199" t="s">
        <v>3189</v>
      </c>
    </row>
    <row r="193" spans="1:65" s="13" customFormat="1" ht="11.25">
      <c r="B193" s="201"/>
      <c r="D193" s="202" t="s">
        <v>348</v>
      </c>
      <c r="E193" s="203" t="s">
        <v>1</v>
      </c>
      <c r="F193" s="204" t="s">
        <v>3190</v>
      </c>
      <c r="H193" s="205">
        <v>525.6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348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329</v>
      </c>
    </row>
    <row r="194" spans="1:65" s="15" customFormat="1" ht="11.25">
      <c r="B194" s="217"/>
      <c r="D194" s="202" t="s">
        <v>348</v>
      </c>
      <c r="E194" s="218" t="s">
        <v>1</v>
      </c>
      <c r="F194" s="219" t="s">
        <v>380</v>
      </c>
      <c r="H194" s="220">
        <v>525.6</v>
      </c>
      <c r="I194" s="221"/>
      <c r="J194" s="221"/>
      <c r="M194" s="217"/>
      <c r="N194" s="222"/>
      <c r="O194" s="223"/>
      <c r="P194" s="223"/>
      <c r="Q194" s="223"/>
      <c r="R194" s="223"/>
      <c r="S194" s="223"/>
      <c r="T194" s="223"/>
      <c r="U194" s="223"/>
      <c r="V194" s="223"/>
      <c r="W194" s="223"/>
      <c r="X194" s="224"/>
      <c r="AT194" s="218" t="s">
        <v>348</v>
      </c>
      <c r="AU194" s="218" t="s">
        <v>96</v>
      </c>
      <c r="AV194" s="15" t="s">
        <v>335</v>
      </c>
      <c r="AW194" s="15" t="s">
        <v>4</v>
      </c>
      <c r="AX194" s="15" t="s">
        <v>90</v>
      </c>
      <c r="AY194" s="218" t="s">
        <v>329</v>
      </c>
    </row>
    <row r="195" spans="1:65" s="12" customFormat="1" ht="22.9" customHeight="1">
      <c r="B195" s="173"/>
      <c r="D195" s="174" t="s">
        <v>82</v>
      </c>
      <c r="E195" s="185" t="s">
        <v>335</v>
      </c>
      <c r="F195" s="185" t="s">
        <v>774</v>
      </c>
      <c r="I195" s="176"/>
      <c r="J195" s="176"/>
      <c r="K195" s="186">
        <f>BK195</f>
        <v>0</v>
      </c>
      <c r="M195" s="173"/>
      <c r="N195" s="178"/>
      <c r="O195" s="179"/>
      <c r="P195" s="179"/>
      <c r="Q195" s="180">
        <f>SUM(Q196:Q212)</f>
        <v>0</v>
      </c>
      <c r="R195" s="180">
        <f>SUM(R196:R212)</f>
        <v>0</v>
      </c>
      <c r="S195" s="179"/>
      <c r="T195" s="181">
        <f>SUM(T196:T212)</f>
        <v>0</v>
      </c>
      <c r="U195" s="179"/>
      <c r="V195" s="181">
        <f>SUM(V196:V212)</f>
        <v>0</v>
      </c>
      <c r="W195" s="179"/>
      <c r="X195" s="182">
        <f>SUM(X196:X212)</f>
        <v>0</v>
      </c>
      <c r="AR195" s="174" t="s">
        <v>90</v>
      </c>
      <c r="AT195" s="183" t="s">
        <v>82</v>
      </c>
      <c r="AU195" s="183" t="s">
        <v>90</v>
      </c>
      <c r="AY195" s="174" t="s">
        <v>329</v>
      </c>
      <c r="BK195" s="184">
        <f>SUM(BK196:BK212)</f>
        <v>0</v>
      </c>
    </row>
    <row r="196" spans="1:65" s="2" customFormat="1" ht="33" customHeight="1">
      <c r="A196" s="37"/>
      <c r="B196" s="153"/>
      <c r="C196" s="187" t="s">
        <v>529</v>
      </c>
      <c r="D196" s="187" t="s">
        <v>331</v>
      </c>
      <c r="E196" s="188" t="s">
        <v>3191</v>
      </c>
      <c r="F196" s="189" t="s">
        <v>2991</v>
      </c>
      <c r="G196" s="190" t="s">
        <v>362</v>
      </c>
      <c r="H196" s="191">
        <v>33.984000000000002</v>
      </c>
      <c r="I196" s="192"/>
      <c r="J196" s="192"/>
      <c r="K196" s="191">
        <f>ROUND(P196*H196,3)</f>
        <v>0</v>
      </c>
      <c r="L196" s="193"/>
      <c r="M196" s="38"/>
      <c r="N196" s="194" t="s">
        <v>1</v>
      </c>
      <c r="O196" s="195" t="s">
        <v>47</v>
      </c>
      <c r="P196" s="196">
        <f>I196+J196</f>
        <v>0</v>
      </c>
      <c r="Q196" s="196">
        <f>ROUND(I196*H196,3)</f>
        <v>0</v>
      </c>
      <c r="R196" s="196">
        <f>ROUND(J196*H196,3)</f>
        <v>0</v>
      </c>
      <c r="S196" s="66"/>
      <c r="T196" s="197">
        <f>S196*H196</f>
        <v>0</v>
      </c>
      <c r="U196" s="197">
        <v>0</v>
      </c>
      <c r="V196" s="197">
        <f>U196*H196</f>
        <v>0</v>
      </c>
      <c r="W196" s="197">
        <v>0</v>
      </c>
      <c r="X196" s="198">
        <f>W196*H196</f>
        <v>0</v>
      </c>
      <c r="Y196" s="37"/>
      <c r="Z196" s="37"/>
      <c r="AA196" s="37"/>
      <c r="AB196" s="37"/>
      <c r="AC196" s="37"/>
      <c r="AD196" s="37"/>
      <c r="AE196" s="37"/>
      <c r="AR196" s="199" t="s">
        <v>335</v>
      </c>
      <c r="AT196" s="199" t="s">
        <v>331</v>
      </c>
      <c r="AU196" s="199" t="s">
        <v>96</v>
      </c>
      <c r="AY196" s="19" t="s">
        <v>329</v>
      </c>
      <c r="BE196" s="115">
        <f>IF(O196="základná",K196,0)</f>
        <v>0</v>
      </c>
      <c r="BF196" s="115">
        <f>IF(O196="znížená",K196,0)</f>
        <v>0</v>
      </c>
      <c r="BG196" s="115">
        <f>IF(O196="zákl. prenesená",K196,0)</f>
        <v>0</v>
      </c>
      <c r="BH196" s="115">
        <f>IF(O196="zníž. prenesená",K196,0)</f>
        <v>0</v>
      </c>
      <c r="BI196" s="115">
        <f>IF(O196="nulová",K196,0)</f>
        <v>0</v>
      </c>
      <c r="BJ196" s="19" t="s">
        <v>96</v>
      </c>
      <c r="BK196" s="200">
        <f>ROUND(P196*H196,3)</f>
        <v>0</v>
      </c>
      <c r="BL196" s="19" t="s">
        <v>335</v>
      </c>
      <c r="BM196" s="199" t="s">
        <v>3192</v>
      </c>
    </row>
    <row r="197" spans="1:65" s="13" customFormat="1" ht="11.25">
      <c r="B197" s="201"/>
      <c r="D197" s="202" t="s">
        <v>348</v>
      </c>
      <c r="E197" s="203" t="s">
        <v>1</v>
      </c>
      <c r="F197" s="204" t="s">
        <v>3193</v>
      </c>
      <c r="H197" s="205">
        <v>33.984000000000002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348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329</v>
      </c>
    </row>
    <row r="198" spans="1:65" s="15" customFormat="1" ht="11.25">
      <c r="B198" s="217"/>
      <c r="D198" s="202" t="s">
        <v>348</v>
      </c>
      <c r="E198" s="218" t="s">
        <v>1</v>
      </c>
      <c r="F198" s="219" t="s">
        <v>380</v>
      </c>
      <c r="H198" s="220">
        <v>33.984000000000002</v>
      </c>
      <c r="I198" s="221"/>
      <c r="J198" s="221"/>
      <c r="M198" s="217"/>
      <c r="N198" s="222"/>
      <c r="O198" s="223"/>
      <c r="P198" s="223"/>
      <c r="Q198" s="223"/>
      <c r="R198" s="223"/>
      <c r="S198" s="223"/>
      <c r="T198" s="223"/>
      <c r="U198" s="223"/>
      <c r="V198" s="223"/>
      <c r="W198" s="223"/>
      <c r="X198" s="224"/>
      <c r="AT198" s="218" t="s">
        <v>348</v>
      </c>
      <c r="AU198" s="218" t="s">
        <v>96</v>
      </c>
      <c r="AV198" s="15" t="s">
        <v>335</v>
      </c>
      <c r="AW198" s="15" t="s">
        <v>4</v>
      </c>
      <c r="AX198" s="15" t="s">
        <v>90</v>
      </c>
      <c r="AY198" s="218" t="s">
        <v>329</v>
      </c>
    </row>
    <row r="199" spans="1:65" s="2" customFormat="1" ht="16.5" customHeight="1">
      <c r="A199" s="37"/>
      <c r="B199" s="153"/>
      <c r="C199" s="233" t="s">
        <v>540</v>
      </c>
      <c r="D199" s="233" t="s">
        <v>483</v>
      </c>
      <c r="E199" s="234" t="s">
        <v>3194</v>
      </c>
      <c r="F199" s="235" t="s">
        <v>3195</v>
      </c>
      <c r="G199" s="236" t="s">
        <v>486</v>
      </c>
      <c r="H199" s="237">
        <v>61.170999999999999</v>
      </c>
      <c r="I199" s="238"/>
      <c r="J199" s="239"/>
      <c r="K199" s="237">
        <f>ROUND(P199*H199,3)</f>
        <v>0</v>
      </c>
      <c r="L199" s="239"/>
      <c r="M199" s="240"/>
      <c r="N199" s="241" t="s">
        <v>1</v>
      </c>
      <c r="O199" s="195" t="s">
        <v>47</v>
      </c>
      <c r="P199" s="196">
        <f>I199+J199</f>
        <v>0</v>
      </c>
      <c r="Q199" s="196">
        <f>ROUND(I199*H199,3)</f>
        <v>0</v>
      </c>
      <c r="R199" s="196">
        <f>ROUND(J199*H199,3)</f>
        <v>0</v>
      </c>
      <c r="S199" s="66"/>
      <c r="T199" s="197">
        <f>S199*H199</f>
        <v>0</v>
      </c>
      <c r="U199" s="197">
        <v>0</v>
      </c>
      <c r="V199" s="197">
        <f>U199*H199</f>
        <v>0</v>
      </c>
      <c r="W199" s="197">
        <v>0</v>
      </c>
      <c r="X199" s="198">
        <f>W199*H199</f>
        <v>0</v>
      </c>
      <c r="Y199" s="37"/>
      <c r="Z199" s="37"/>
      <c r="AA199" s="37"/>
      <c r="AB199" s="37"/>
      <c r="AC199" s="37"/>
      <c r="AD199" s="37"/>
      <c r="AE199" s="37"/>
      <c r="AR199" s="199" t="s">
        <v>364</v>
      </c>
      <c r="AT199" s="199" t="s">
        <v>483</v>
      </c>
      <c r="AU199" s="199" t="s">
        <v>96</v>
      </c>
      <c r="AY199" s="19" t="s">
        <v>329</v>
      </c>
      <c r="BE199" s="115">
        <f>IF(O199="základná",K199,0)</f>
        <v>0</v>
      </c>
      <c r="BF199" s="115">
        <f>IF(O199="znížená",K199,0)</f>
        <v>0</v>
      </c>
      <c r="BG199" s="115">
        <f>IF(O199="zákl. prenesená",K199,0)</f>
        <v>0</v>
      </c>
      <c r="BH199" s="115">
        <f>IF(O199="zníž. prenesená",K199,0)</f>
        <v>0</v>
      </c>
      <c r="BI199" s="115">
        <f>IF(O199="nulová",K199,0)</f>
        <v>0</v>
      </c>
      <c r="BJ199" s="19" t="s">
        <v>96</v>
      </c>
      <c r="BK199" s="200">
        <f>ROUND(P199*H199,3)</f>
        <v>0</v>
      </c>
      <c r="BL199" s="19" t="s">
        <v>335</v>
      </c>
      <c r="BM199" s="199" t="s">
        <v>3196</v>
      </c>
    </row>
    <row r="200" spans="1:65" s="13" customFormat="1" ht="11.25">
      <c r="B200" s="201"/>
      <c r="D200" s="202" t="s">
        <v>348</v>
      </c>
      <c r="E200" s="203" t="s">
        <v>1</v>
      </c>
      <c r="F200" s="204" t="s">
        <v>3197</v>
      </c>
      <c r="H200" s="205">
        <v>61.170999999999999</v>
      </c>
      <c r="I200" s="206"/>
      <c r="J200" s="206"/>
      <c r="M200" s="201"/>
      <c r="N200" s="207"/>
      <c r="O200" s="208"/>
      <c r="P200" s="208"/>
      <c r="Q200" s="208"/>
      <c r="R200" s="208"/>
      <c r="S200" s="208"/>
      <c r="T200" s="208"/>
      <c r="U200" s="208"/>
      <c r="V200" s="208"/>
      <c r="W200" s="208"/>
      <c r="X200" s="209"/>
      <c r="AT200" s="203" t="s">
        <v>348</v>
      </c>
      <c r="AU200" s="203" t="s">
        <v>96</v>
      </c>
      <c r="AV200" s="13" t="s">
        <v>96</v>
      </c>
      <c r="AW200" s="13" t="s">
        <v>4</v>
      </c>
      <c r="AX200" s="13" t="s">
        <v>83</v>
      </c>
      <c r="AY200" s="203" t="s">
        <v>329</v>
      </c>
    </row>
    <row r="201" spans="1:65" s="15" customFormat="1" ht="11.25">
      <c r="B201" s="217"/>
      <c r="D201" s="202" t="s">
        <v>348</v>
      </c>
      <c r="E201" s="218" t="s">
        <v>1</v>
      </c>
      <c r="F201" s="219" t="s">
        <v>380</v>
      </c>
      <c r="H201" s="220">
        <v>61.170999999999999</v>
      </c>
      <c r="I201" s="221"/>
      <c r="J201" s="221"/>
      <c r="M201" s="217"/>
      <c r="N201" s="222"/>
      <c r="O201" s="223"/>
      <c r="P201" s="223"/>
      <c r="Q201" s="223"/>
      <c r="R201" s="223"/>
      <c r="S201" s="223"/>
      <c r="T201" s="223"/>
      <c r="U201" s="223"/>
      <c r="V201" s="223"/>
      <c r="W201" s="223"/>
      <c r="X201" s="224"/>
      <c r="AT201" s="218" t="s">
        <v>348</v>
      </c>
      <c r="AU201" s="218" t="s">
        <v>96</v>
      </c>
      <c r="AV201" s="15" t="s">
        <v>335</v>
      </c>
      <c r="AW201" s="15" t="s">
        <v>4</v>
      </c>
      <c r="AX201" s="15" t="s">
        <v>90</v>
      </c>
      <c r="AY201" s="218" t="s">
        <v>329</v>
      </c>
    </row>
    <row r="202" spans="1:65" s="2" customFormat="1" ht="24.2" customHeight="1">
      <c r="A202" s="37"/>
      <c r="B202" s="153"/>
      <c r="C202" s="187" t="s">
        <v>550</v>
      </c>
      <c r="D202" s="187" t="s">
        <v>331</v>
      </c>
      <c r="E202" s="188" t="s">
        <v>3198</v>
      </c>
      <c r="F202" s="189" t="s">
        <v>3199</v>
      </c>
      <c r="G202" s="190" t="s">
        <v>362</v>
      </c>
      <c r="H202" s="191">
        <v>1.944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335</v>
      </c>
      <c r="AT202" s="199" t="s">
        <v>331</v>
      </c>
      <c r="AU202" s="199" t="s">
        <v>96</v>
      </c>
      <c r="AY202" s="19" t="s">
        <v>329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335</v>
      </c>
      <c r="BM202" s="199" t="s">
        <v>3200</v>
      </c>
    </row>
    <row r="203" spans="1:65" s="13" customFormat="1" ht="11.25">
      <c r="B203" s="201"/>
      <c r="D203" s="202" t="s">
        <v>348</v>
      </c>
      <c r="E203" s="203" t="s">
        <v>1</v>
      </c>
      <c r="F203" s="204" t="s">
        <v>3201</v>
      </c>
      <c r="H203" s="205">
        <v>1.944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348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329</v>
      </c>
    </row>
    <row r="204" spans="1:65" s="15" customFormat="1" ht="11.25">
      <c r="B204" s="217"/>
      <c r="D204" s="202" t="s">
        <v>348</v>
      </c>
      <c r="E204" s="218" t="s">
        <v>1</v>
      </c>
      <c r="F204" s="219" t="s">
        <v>380</v>
      </c>
      <c r="H204" s="220">
        <v>1.944</v>
      </c>
      <c r="I204" s="221"/>
      <c r="J204" s="221"/>
      <c r="M204" s="217"/>
      <c r="N204" s="222"/>
      <c r="O204" s="223"/>
      <c r="P204" s="223"/>
      <c r="Q204" s="223"/>
      <c r="R204" s="223"/>
      <c r="S204" s="223"/>
      <c r="T204" s="223"/>
      <c r="U204" s="223"/>
      <c r="V204" s="223"/>
      <c r="W204" s="223"/>
      <c r="X204" s="224"/>
      <c r="AT204" s="218" t="s">
        <v>348</v>
      </c>
      <c r="AU204" s="218" t="s">
        <v>96</v>
      </c>
      <c r="AV204" s="15" t="s">
        <v>335</v>
      </c>
      <c r="AW204" s="15" t="s">
        <v>4</v>
      </c>
      <c r="AX204" s="15" t="s">
        <v>90</v>
      </c>
      <c r="AY204" s="218" t="s">
        <v>329</v>
      </c>
    </row>
    <row r="205" spans="1:65" s="2" customFormat="1" ht="24.2" customHeight="1">
      <c r="A205" s="37"/>
      <c r="B205" s="153"/>
      <c r="C205" s="187" t="s">
        <v>564</v>
      </c>
      <c r="D205" s="187" t="s">
        <v>331</v>
      </c>
      <c r="E205" s="188" t="s">
        <v>3202</v>
      </c>
      <c r="F205" s="189" t="s">
        <v>3203</v>
      </c>
      <c r="G205" s="190" t="s">
        <v>362</v>
      </c>
      <c r="H205" s="191">
        <v>3.0139999999999998</v>
      </c>
      <c r="I205" s="192"/>
      <c r="J205" s="192"/>
      <c r="K205" s="191">
        <f>ROUND(P205*H205,3)</f>
        <v>0</v>
      </c>
      <c r="L205" s="193"/>
      <c r="M205" s="38"/>
      <c r="N205" s="194" t="s">
        <v>1</v>
      </c>
      <c r="O205" s="195" t="s">
        <v>47</v>
      </c>
      <c r="P205" s="196">
        <f>I205+J205</f>
        <v>0</v>
      </c>
      <c r="Q205" s="196">
        <f>ROUND(I205*H205,3)</f>
        <v>0</v>
      </c>
      <c r="R205" s="196">
        <f>ROUND(J205*H205,3)</f>
        <v>0</v>
      </c>
      <c r="S205" s="66"/>
      <c r="T205" s="197">
        <f>S205*H205</f>
        <v>0</v>
      </c>
      <c r="U205" s="197">
        <v>0</v>
      </c>
      <c r="V205" s="197">
        <f>U205*H205</f>
        <v>0</v>
      </c>
      <c r="W205" s="197">
        <v>0</v>
      </c>
      <c r="X205" s="198">
        <f>W205*H205</f>
        <v>0</v>
      </c>
      <c r="Y205" s="37"/>
      <c r="Z205" s="37"/>
      <c r="AA205" s="37"/>
      <c r="AB205" s="37"/>
      <c r="AC205" s="37"/>
      <c r="AD205" s="37"/>
      <c r="AE205" s="37"/>
      <c r="AR205" s="199" t="s">
        <v>335</v>
      </c>
      <c r="AT205" s="199" t="s">
        <v>331</v>
      </c>
      <c r="AU205" s="199" t="s">
        <v>96</v>
      </c>
      <c r="AY205" s="19" t="s">
        <v>329</v>
      </c>
      <c r="BE205" s="115">
        <f>IF(O205="základná",K205,0)</f>
        <v>0</v>
      </c>
      <c r="BF205" s="115">
        <f>IF(O205="znížená",K205,0)</f>
        <v>0</v>
      </c>
      <c r="BG205" s="115">
        <f>IF(O205="zákl. prenesená",K205,0)</f>
        <v>0</v>
      </c>
      <c r="BH205" s="115">
        <f>IF(O205="zníž. prenesená",K205,0)</f>
        <v>0</v>
      </c>
      <c r="BI205" s="115">
        <f>IF(O205="nulová",K205,0)</f>
        <v>0</v>
      </c>
      <c r="BJ205" s="19" t="s">
        <v>96</v>
      </c>
      <c r="BK205" s="200">
        <f>ROUND(P205*H205,3)</f>
        <v>0</v>
      </c>
      <c r="BL205" s="19" t="s">
        <v>335</v>
      </c>
      <c r="BM205" s="199" t="s">
        <v>3204</v>
      </c>
    </row>
    <row r="206" spans="1:65" s="13" customFormat="1" ht="11.25">
      <c r="B206" s="201"/>
      <c r="D206" s="202" t="s">
        <v>348</v>
      </c>
      <c r="E206" s="203" t="s">
        <v>1</v>
      </c>
      <c r="F206" s="204" t="s">
        <v>3205</v>
      </c>
      <c r="H206" s="205">
        <v>3.0139999999999998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348</v>
      </c>
      <c r="AU206" s="203" t="s">
        <v>96</v>
      </c>
      <c r="AV206" s="13" t="s">
        <v>96</v>
      </c>
      <c r="AW206" s="13" t="s">
        <v>4</v>
      </c>
      <c r="AX206" s="13" t="s">
        <v>83</v>
      </c>
      <c r="AY206" s="203" t="s">
        <v>329</v>
      </c>
    </row>
    <row r="207" spans="1:65" s="15" customFormat="1" ht="11.25">
      <c r="B207" s="217"/>
      <c r="D207" s="202" t="s">
        <v>348</v>
      </c>
      <c r="E207" s="218" t="s">
        <v>1</v>
      </c>
      <c r="F207" s="219" t="s">
        <v>380</v>
      </c>
      <c r="H207" s="220">
        <v>3.0139999999999998</v>
      </c>
      <c r="I207" s="221"/>
      <c r="J207" s="221"/>
      <c r="M207" s="217"/>
      <c r="N207" s="222"/>
      <c r="O207" s="223"/>
      <c r="P207" s="223"/>
      <c r="Q207" s="223"/>
      <c r="R207" s="223"/>
      <c r="S207" s="223"/>
      <c r="T207" s="223"/>
      <c r="U207" s="223"/>
      <c r="V207" s="223"/>
      <c r="W207" s="223"/>
      <c r="X207" s="224"/>
      <c r="AT207" s="218" t="s">
        <v>348</v>
      </c>
      <c r="AU207" s="218" t="s">
        <v>96</v>
      </c>
      <c r="AV207" s="15" t="s">
        <v>335</v>
      </c>
      <c r="AW207" s="15" t="s">
        <v>4</v>
      </c>
      <c r="AX207" s="15" t="s">
        <v>90</v>
      </c>
      <c r="AY207" s="218" t="s">
        <v>329</v>
      </c>
    </row>
    <row r="208" spans="1:65" s="2" customFormat="1" ht="33" customHeight="1">
      <c r="A208" s="37"/>
      <c r="B208" s="153"/>
      <c r="C208" s="187" t="s">
        <v>577</v>
      </c>
      <c r="D208" s="187" t="s">
        <v>331</v>
      </c>
      <c r="E208" s="188" t="s">
        <v>3206</v>
      </c>
      <c r="F208" s="189" t="s">
        <v>3207</v>
      </c>
      <c r="G208" s="190" t="s">
        <v>334</v>
      </c>
      <c r="H208" s="191">
        <v>18.84</v>
      </c>
      <c r="I208" s="192"/>
      <c r="J208" s="192"/>
      <c r="K208" s="191">
        <f>ROUND(P208*H208,3)</f>
        <v>0</v>
      </c>
      <c r="L208" s="193"/>
      <c r="M208" s="38"/>
      <c r="N208" s="194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335</v>
      </c>
      <c r="AT208" s="199" t="s">
        <v>331</v>
      </c>
      <c r="AU208" s="199" t="s">
        <v>96</v>
      </c>
      <c r="AY208" s="19" t="s">
        <v>329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335</v>
      </c>
      <c r="BM208" s="199" t="s">
        <v>3208</v>
      </c>
    </row>
    <row r="209" spans="1:65" s="13" customFormat="1" ht="11.25">
      <c r="B209" s="201"/>
      <c r="D209" s="202" t="s">
        <v>348</v>
      </c>
      <c r="E209" s="203" t="s">
        <v>1</v>
      </c>
      <c r="F209" s="204" t="s">
        <v>3209</v>
      </c>
      <c r="H209" s="205">
        <v>6.48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348</v>
      </c>
      <c r="AU209" s="203" t="s">
        <v>96</v>
      </c>
      <c r="AV209" s="13" t="s">
        <v>96</v>
      </c>
      <c r="AW209" s="13" t="s">
        <v>4</v>
      </c>
      <c r="AX209" s="13" t="s">
        <v>83</v>
      </c>
      <c r="AY209" s="203" t="s">
        <v>329</v>
      </c>
    </row>
    <row r="210" spans="1:65" s="13" customFormat="1" ht="11.25">
      <c r="B210" s="201"/>
      <c r="D210" s="202" t="s">
        <v>348</v>
      </c>
      <c r="E210" s="203" t="s">
        <v>1</v>
      </c>
      <c r="F210" s="204" t="s">
        <v>3210</v>
      </c>
      <c r="H210" s="205">
        <v>10.44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348</v>
      </c>
      <c r="AU210" s="203" t="s">
        <v>96</v>
      </c>
      <c r="AV210" s="13" t="s">
        <v>96</v>
      </c>
      <c r="AW210" s="13" t="s">
        <v>4</v>
      </c>
      <c r="AX210" s="13" t="s">
        <v>83</v>
      </c>
      <c r="AY210" s="203" t="s">
        <v>329</v>
      </c>
    </row>
    <row r="211" spans="1:65" s="13" customFormat="1" ht="11.25">
      <c r="B211" s="201"/>
      <c r="D211" s="202" t="s">
        <v>348</v>
      </c>
      <c r="E211" s="203" t="s">
        <v>1</v>
      </c>
      <c r="F211" s="204" t="s">
        <v>3211</v>
      </c>
      <c r="H211" s="205">
        <v>1.92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348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329</v>
      </c>
    </row>
    <row r="212" spans="1:65" s="15" customFormat="1" ht="11.25">
      <c r="B212" s="217"/>
      <c r="D212" s="202" t="s">
        <v>348</v>
      </c>
      <c r="E212" s="218" t="s">
        <v>1</v>
      </c>
      <c r="F212" s="219" t="s">
        <v>3136</v>
      </c>
      <c r="H212" s="220">
        <v>18.840000000000003</v>
      </c>
      <c r="I212" s="221"/>
      <c r="J212" s="221"/>
      <c r="M212" s="217"/>
      <c r="N212" s="222"/>
      <c r="O212" s="223"/>
      <c r="P212" s="223"/>
      <c r="Q212" s="223"/>
      <c r="R212" s="223"/>
      <c r="S212" s="223"/>
      <c r="T212" s="223"/>
      <c r="U212" s="223"/>
      <c r="V212" s="223"/>
      <c r="W212" s="223"/>
      <c r="X212" s="224"/>
      <c r="AT212" s="218" t="s">
        <v>348</v>
      </c>
      <c r="AU212" s="218" t="s">
        <v>96</v>
      </c>
      <c r="AV212" s="15" t="s">
        <v>335</v>
      </c>
      <c r="AW212" s="15" t="s">
        <v>4</v>
      </c>
      <c r="AX212" s="15" t="s">
        <v>90</v>
      </c>
      <c r="AY212" s="218" t="s">
        <v>329</v>
      </c>
    </row>
    <row r="213" spans="1:65" s="12" customFormat="1" ht="22.9" customHeight="1">
      <c r="B213" s="173"/>
      <c r="D213" s="174" t="s">
        <v>82</v>
      </c>
      <c r="E213" s="185" t="s">
        <v>350</v>
      </c>
      <c r="F213" s="185" t="s">
        <v>1399</v>
      </c>
      <c r="I213" s="176"/>
      <c r="J213" s="176"/>
      <c r="K213" s="186">
        <f>BK213</f>
        <v>0</v>
      </c>
      <c r="M213" s="173"/>
      <c r="N213" s="178"/>
      <c r="O213" s="179"/>
      <c r="P213" s="179"/>
      <c r="Q213" s="180">
        <f>Q214</f>
        <v>0</v>
      </c>
      <c r="R213" s="180">
        <f>R214</f>
        <v>0</v>
      </c>
      <c r="S213" s="179"/>
      <c r="T213" s="181">
        <f>T214</f>
        <v>0</v>
      </c>
      <c r="U213" s="179"/>
      <c r="V213" s="181">
        <f>V214</f>
        <v>0</v>
      </c>
      <c r="W213" s="179"/>
      <c r="X213" s="182">
        <f>X214</f>
        <v>0</v>
      </c>
      <c r="AR213" s="174" t="s">
        <v>90</v>
      </c>
      <c r="AT213" s="183" t="s">
        <v>82</v>
      </c>
      <c r="AU213" s="183" t="s">
        <v>90</v>
      </c>
      <c r="AY213" s="174" t="s">
        <v>329</v>
      </c>
      <c r="BK213" s="184">
        <f>BK214</f>
        <v>0</v>
      </c>
    </row>
    <row r="214" spans="1:65" s="2" customFormat="1" ht="24.2" customHeight="1">
      <c r="A214" s="37"/>
      <c r="B214" s="153"/>
      <c r="C214" s="187" t="s">
        <v>583</v>
      </c>
      <c r="D214" s="187" t="s">
        <v>331</v>
      </c>
      <c r="E214" s="188" t="s">
        <v>3212</v>
      </c>
      <c r="F214" s="189" t="s">
        <v>3213</v>
      </c>
      <c r="G214" s="190" t="s">
        <v>334</v>
      </c>
      <c r="H214" s="191">
        <v>18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335</v>
      </c>
      <c r="AT214" s="199" t="s">
        <v>331</v>
      </c>
      <c r="AU214" s="199" t="s">
        <v>96</v>
      </c>
      <c r="AY214" s="19" t="s">
        <v>329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335</v>
      </c>
      <c r="BM214" s="199" t="s">
        <v>3214</v>
      </c>
    </row>
    <row r="215" spans="1:65" s="12" customFormat="1" ht="22.9" customHeight="1">
      <c r="B215" s="173"/>
      <c r="D215" s="174" t="s">
        <v>82</v>
      </c>
      <c r="E215" s="185" t="s">
        <v>364</v>
      </c>
      <c r="F215" s="185" t="s">
        <v>2763</v>
      </c>
      <c r="I215" s="176"/>
      <c r="J215" s="176"/>
      <c r="K215" s="186">
        <f>BK215</f>
        <v>0</v>
      </c>
      <c r="M215" s="173"/>
      <c r="N215" s="178"/>
      <c r="O215" s="179"/>
      <c r="P215" s="179"/>
      <c r="Q215" s="180">
        <f>SUM(Q216:Q241)</f>
        <v>0</v>
      </c>
      <c r="R215" s="180">
        <f>SUM(R216:R241)</f>
        <v>0</v>
      </c>
      <c r="S215" s="179"/>
      <c r="T215" s="181">
        <f>SUM(T216:T241)</f>
        <v>0</v>
      </c>
      <c r="U215" s="179"/>
      <c r="V215" s="181">
        <f>SUM(V216:V241)</f>
        <v>0</v>
      </c>
      <c r="W215" s="179"/>
      <c r="X215" s="182">
        <f>SUM(X216:X241)</f>
        <v>0</v>
      </c>
      <c r="AR215" s="174" t="s">
        <v>90</v>
      </c>
      <c r="AT215" s="183" t="s">
        <v>82</v>
      </c>
      <c r="AU215" s="183" t="s">
        <v>90</v>
      </c>
      <c r="AY215" s="174" t="s">
        <v>329</v>
      </c>
      <c r="BK215" s="184">
        <f>SUM(BK216:BK241)</f>
        <v>0</v>
      </c>
    </row>
    <row r="216" spans="1:65" s="2" customFormat="1" ht="33" customHeight="1">
      <c r="A216" s="37"/>
      <c r="B216" s="153"/>
      <c r="C216" s="187" t="s">
        <v>588</v>
      </c>
      <c r="D216" s="187" t="s">
        <v>331</v>
      </c>
      <c r="E216" s="188" t="s">
        <v>3215</v>
      </c>
      <c r="F216" s="189" t="s">
        <v>3216</v>
      </c>
      <c r="G216" s="190" t="s">
        <v>342</v>
      </c>
      <c r="H216" s="191">
        <v>146</v>
      </c>
      <c r="I216" s="192"/>
      <c r="J216" s="192"/>
      <c r="K216" s="191">
        <f>ROUND(P216*H216,3)</f>
        <v>0</v>
      </c>
      <c r="L216" s="193"/>
      <c r="M216" s="38"/>
      <c r="N216" s="194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0</v>
      </c>
      <c r="V216" s="197">
        <f>U216*H216</f>
        <v>0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335</v>
      </c>
      <c r="AT216" s="199" t="s">
        <v>331</v>
      </c>
      <c r="AU216" s="199" t="s">
        <v>96</v>
      </c>
      <c r="AY216" s="19" t="s">
        <v>329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335</v>
      </c>
      <c r="BM216" s="199" t="s">
        <v>3217</v>
      </c>
    </row>
    <row r="217" spans="1:65" s="2" customFormat="1" ht="24.2" customHeight="1">
      <c r="A217" s="37"/>
      <c r="B217" s="153"/>
      <c r="C217" s="233" t="s">
        <v>595</v>
      </c>
      <c r="D217" s="233" t="s">
        <v>483</v>
      </c>
      <c r="E217" s="234" t="s">
        <v>3218</v>
      </c>
      <c r="F217" s="235" t="s">
        <v>3219</v>
      </c>
      <c r="G217" s="236" t="s">
        <v>646</v>
      </c>
      <c r="H217" s="237">
        <v>25.07</v>
      </c>
      <c r="I217" s="238"/>
      <c r="J217" s="239"/>
      <c r="K217" s="237">
        <f>ROUND(P217*H217,3)</f>
        <v>0</v>
      </c>
      <c r="L217" s="239"/>
      <c r="M217" s="240"/>
      <c r="N217" s="241" t="s">
        <v>1</v>
      </c>
      <c r="O217" s="195" t="s">
        <v>47</v>
      </c>
      <c r="P217" s="196">
        <f>I217+J217</f>
        <v>0</v>
      </c>
      <c r="Q217" s="196">
        <f>ROUND(I217*H217,3)</f>
        <v>0</v>
      </c>
      <c r="R217" s="196">
        <f>ROUND(J217*H217,3)</f>
        <v>0</v>
      </c>
      <c r="S217" s="66"/>
      <c r="T217" s="197">
        <f>S217*H217</f>
        <v>0</v>
      </c>
      <c r="U217" s="197">
        <v>0</v>
      </c>
      <c r="V217" s="197">
        <f>U217*H217</f>
        <v>0</v>
      </c>
      <c r="W217" s="197">
        <v>0</v>
      </c>
      <c r="X217" s="198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364</v>
      </c>
      <c r="AT217" s="199" t="s">
        <v>483</v>
      </c>
      <c r="AU217" s="199" t="s">
        <v>96</v>
      </c>
      <c r="AY217" s="19" t="s">
        <v>329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335</v>
      </c>
      <c r="BM217" s="199" t="s">
        <v>3220</v>
      </c>
    </row>
    <row r="218" spans="1:65" s="13" customFormat="1" ht="11.25">
      <c r="B218" s="201"/>
      <c r="D218" s="202" t="s">
        <v>348</v>
      </c>
      <c r="E218" s="203" t="s">
        <v>1</v>
      </c>
      <c r="F218" s="204" t="s">
        <v>3221</v>
      </c>
      <c r="H218" s="205">
        <v>25.07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348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329</v>
      </c>
    </row>
    <row r="219" spans="1:65" s="15" customFormat="1" ht="11.25">
      <c r="B219" s="217"/>
      <c r="D219" s="202" t="s">
        <v>348</v>
      </c>
      <c r="E219" s="218" t="s">
        <v>1</v>
      </c>
      <c r="F219" s="219" t="s">
        <v>380</v>
      </c>
      <c r="H219" s="220">
        <v>25.07</v>
      </c>
      <c r="I219" s="221"/>
      <c r="J219" s="221"/>
      <c r="M219" s="217"/>
      <c r="N219" s="222"/>
      <c r="O219" s="223"/>
      <c r="P219" s="223"/>
      <c r="Q219" s="223"/>
      <c r="R219" s="223"/>
      <c r="S219" s="223"/>
      <c r="T219" s="223"/>
      <c r="U219" s="223"/>
      <c r="V219" s="223"/>
      <c r="W219" s="223"/>
      <c r="X219" s="224"/>
      <c r="AT219" s="218" t="s">
        <v>348</v>
      </c>
      <c r="AU219" s="218" t="s">
        <v>96</v>
      </c>
      <c r="AV219" s="15" t="s">
        <v>335</v>
      </c>
      <c r="AW219" s="15" t="s">
        <v>4</v>
      </c>
      <c r="AX219" s="15" t="s">
        <v>90</v>
      </c>
      <c r="AY219" s="218" t="s">
        <v>329</v>
      </c>
    </row>
    <row r="220" spans="1:65" s="2" customFormat="1" ht="21.75" customHeight="1">
      <c r="A220" s="37"/>
      <c r="B220" s="153"/>
      <c r="C220" s="233" t="s">
        <v>601</v>
      </c>
      <c r="D220" s="233" t="s">
        <v>483</v>
      </c>
      <c r="E220" s="234" t="s">
        <v>3222</v>
      </c>
      <c r="F220" s="235" t="s">
        <v>3223</v>
      </c>
      <c r="G220" s="236" t="s">
        <v>646</v>
      </c>
      <c r="H220" s="237">
        <v>25</v>
      </c>
      <c r="I220" s="238"/>
      <c r="J220" s="239"/>
      <c r="K220" s="237">
        <f t="shared" ref="K220:K239" si="19">ROUND(P220*H220,3)</f>
        <v>0</v>
      </c>
      <c r="L220" s="239"/>
      <c r="M220" s="240"/>
      <c r="N220" s="241" t="s">
        <v>1</v>
      </c>
      <c r="O220" s="195" t="s">
        <v>47</v>
      </c>
      <c r="P220" s="196">
        <f t="shared" ref="P220:P239" si="20">I220+J220</f>
        <v>0</v>
      </c>
      <c r="Q220" s="196">
        <f t="shared" ref="Q220:Q239" si="21">ROUND(I220*H220,3)</f>
        <v>0</v>
      </c>
      <c r="R220" s="196">
        <f t="shared" ref="R220:R239" si="22">ROUND(J220*H220,3)</f>
        <v>0</v>
      </c>
      <c r="S220" s="66"/>
      <c r="T220" s="197">
        <f t="shared" ref="T220:T239" si="23">S220*H220</f>
        <v>0</v>
      </c>
      <c r="U220" s="197">
        <v>0</v>
      </c>
      <c r="V220" s="197">
        <f t="shared" ref="V220:V239" si="24">U220*H220</f>
        <v>0</v>
      </c>
      <c r="W220" s="197">
        <v>0</v>
      </c>
      <c r="X220" s="198">
        <f t="shared" ref="X220:X239" si="25"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364</v>
      </c>
      <c r="AT220" s="199" t="s">
        <v>483</v>
      </c>
      <c r="AU220" s="199" t="s">
        <v>96</v>
      </c>
      <c r="AY220" s="19" t="s">
        <v>329</v>
      </c>
      <c r="BE220" s="115">
        <f t="shared" ref="BE220:BE239" si="26">IF(O220="základná",K220,0)</f>
        <v>0</v>
      </c>
      <c r="BF220" s="115">
        <f t="shared" ref="BF220:BF239" si="27">IF(O220="znížená",K220,0)</f>
        <v>0</v>
      </c>
      <c r="BG220" s="115">
        <f t="shared" ref="BG220:BG239" si="28">IF(O220="zákl. prenesená",K220,0)</f>
        <v>0</v>
      </c>
      <c r="BH220" s="115">
        <f t="shared" ref="BH220:BH239" si="29">IF(O220="zníž. prenesená",K220,0)</f>
        <v>0</v>
      </c>
      <c r="BI220" s="115">
        <f t="shared" ref="BI220:BI239" si="30">IF(O220="nulová",K220,0)</f>
        <v>0</v>
      </c>
      <c r="BJ220" s="19" t="s">
        <v>96</v>
      </c>
      <c r="BK220" s="200">
        <f t="shared" ref="BK220:BK239" si="31">ROUND(P220*H220,3)</f>
        <v>0</v>
      </c>
      <c r="BL220" s="19" t="s">
        <v>335</v>
      </c>
      <c r="BM220" s="199" t="s">
        <v>3224</v>
      </c>
    </row>
    <row r="221" spans="1:65" s="2" customFormat="1" ht="24.2" customHeight="1">
      <c r="A221" s="37"/>
      <c r="B221" s="153"/>
      <c r="C221" s="233" t="s">
        <v>618</v>
      </c>
      <c r="D221" s="233" t="s">
        <v>483</v>
      </c>
      <c r="E221" s="234" t="s">
        <v>3225</v>
      </c>
      <c r="F221" s="235" t="s">
        <v>3226</v>
      </c>
      <c r="G221" s="236" t="s">
        <v>646</v>
      </c>
      <c r="H221" s="237">
        <v>3</v>
      </c>
      <c r="I221" s="238"/>
      <c r="J221" s="239"/>
      <c r="K221" s="237">
        <f t="shared" si="19"/>
        <v>0</v>
      </c>
      <c r="L221" s="239"/>
      <c r="M221" s="240"/>
      <c r="N221" s="241" t="s">
        <v>1</v>
      </c>
      <c r="O221" s="195" t="s">
        <v>47</v>
      </c>
      <c r="P221" s="196">
        <f t="shared" si="20"/>
        <v>0</v>
      </c>
      <c r="Q221" s="196">
        <f t="shared" si="21"/>
        <v>0</v>
      </c>
      <c r="R221" s="196">
        <f t="shared" si="22"/>
        <v>0</v>
      </c>
      <c r="S221" s="66"/>
      <c r="T221" s="197">
        <f t="shared" si="23"/>
        <v>0</v>
      </c>
      <c r="U221" s="197">
        <v>0</v>
      </c>
      <c r="V221" s="197">
        <f t="shared" si="24"/>
        <v>0</v>
      </c>
      <c r="W221" s="197">
        <v>0</v>
      </c>
      <c r="X221" s="198">
        <f t="shared" si="25"/>
        <v>0</v>
      </c>
      <c r="Y221" s="37"/>
      <c r="Z221" s="37"/>
      <c r="AA221" s="37"/>
      <c r="AB221" s="37"/>
      <c r="AC221" s="37"/>
      <c r="AD221" s="37"/>
      <c r="AE221" s="37"/>
      <c r="AR221" s="199" t="s">
        <v>364</v>
      </c>
      <c r="AT221" s="199" t="s">
        <v>483</v>
      </c>
      <c r="AU221" s="199" t="s">
        <v>96</v>
      </c>
      <c r="AY221" s="19" t="s">
        <v>329</v>
      </c>
      <c r="BE221" s="115">
        <f t="shared" si="26"/>
        <v>0</v>
      </c>
      <c r="BF221" s="115">
        <f t="shared" si="27"/>
        <v>0</v>
      </c>
      <c r="BG221" s="115">
        <f t="shared" si="28"/>
        <v>0</v>
      </c>
      <c r="BH221" s="115">
        <f t="shared" si="29"/>
        <v>0</v>
      </c>
      <c r="BI221" s="115">
        <f t="shared" si="30"/>
        <v>0</v>
      </c>
      <c r="BJ221" s="19" t="s">
        <v>96</v>
      </c>
      <c r="BK221" s="200">
        <f t="shared" si="31"/>
        <v>0</v>
      </c>
      <c r="BL221" s="19" t="s">
        <v>335</v>
      </c>
      <c r="BM221" s="199" t="s">
        <v>3227</v>
      </c>
    </row>
    <row r="222" spans="1:65" s="2" customFormat="1" ht="37.9" customHeight="1">
      <c r="A222" s="37"/>
      <c r="B222" s="153"/>
      <c r="C222" s="187" t="s">
        <v>629</v>
      </c>
      <c r="D222" s="187" t="s">
        <v>331</v>
      </c>
      <c r="E222" s="188" t="s">
        <v>3228</v>
      </c>
      <c r="F222" s="189" t="s">
        <v>3229</v>
      </c>
      <c r="G222" s="190" t="s">
        <v>646</v>
      </c>
      <c r="H222" s="191">
        <v>6</v>
      </c>
      <c r="I222" s="192"/>
      <c r="J222" s="192"/>
      <c r="K222" s="191">
        <f t="shared" si="19"/>
        <v>0</v>
      </c>
      <c r="L222" s="193"/>
      <c r="M222" s="38"/>
      <c r="N222" s="194" t="s">
        <v>1</v>
      </c>
      <c r="O222" s="195" t="s">
        <v>47</v>
      </c>
      <c r="P222" s="196">
        <f t="shared" si="20"/>
        <v>0</v>
      </c>
      <c r="Q222" s="196">
        <f t="shared" si="21"/>
        <v>0</v>
      </c>
      <c r="R222" s="196">
        <f t="shared" si="22"/>
        <v>0</v>
      </c>
      <c r="S222" s="66"/>
      <c r="T222" s="197">
        <f t="shared" si="23"/>
        <v>0</v>
      </c>
      <c r="U222" s="197">
        <v>0</v>
      </c>
      <c r="V222" s="197">
        <f t="shared" si="24"/>
        <v>0</v>
      </c>
      <c r="W222" s="197">
        <v>0</v>
      </c>
      <c r="X222" s="198">
        <f t="shared" si="25"/>
        <v>0</v>
      </c>
      <c r="Y222" s="37"/>
      <c r="Z222" s="37"/>
      <c r="AA222" s="37"/>
      <c r="AB222" s="37"/>
      <c r="AC222" s="37"/>
      <c r="AD222" s="37"/>
      <c r="AE222" s="37"/>
      <c r="AR222" s="199" t="s">
        <v>335</v>
      </c>
      <c r="AT222" s="199" t="s">
        <v>331</v>
      </c>
      <c r="AU222" s="199" t="s">
        <v>96</v>
      </c>
      <c r="AY222" s="19" t="s">
        <v>329</v>
      </c>
      <c r="BE222" s="115">
        <f t="shared" si="26"/>
        <v>0</v>
      </c>
      <c r="BF222" s="115">
        <f t="shared" si="27"/>
        <v>0</v>
      </c>
      <c r="BG222" s="115">
        <f t="shared" si="28"/>
        <v>0</v>
      </c>
      <c r="BH222" s="115">
        <f t="shared" si="29"/>
        <v>0</v>
      </c>
      <c r="BI222" s="115">
        <f t="shared" si="30"/>
        <v>0</v>
      </c>
      <c r="BJ222" s="19" t="s">
        <v>96</v>
      </c>
      <c r="BK222" s="200">
        <f t="shared" si="31"/>
        <v>0</v>
      </c>
      <c r="BL222" s="19" t="s">
        <v>335</v>
      </c>
      <c r="BM222" s="199" t="s">
        <v>3230</v>
      </c>
    </row>
    <row r="223" spans="1:65" s="2" customFormat="1" ht="24.2" customHeight="1">
      <c r="A223" s="37"/>
      <c r="B223" s="153"/>
      <c r="C223" s="233" t="s">
        <v>633</v>
      </c>
      <c r="D223" s="233" t="s">
        <v>483</v>
      </c>
      <c r="E223" s="234" t="s">
        <v>3231</v>
      </c>
      <c r="F223" s="235" t="s">
        <v>3232</v>
      </c>
      <c r="G223" s="236" t="s">
        <v>646</v>
      </c>
      <c r="H223" s="237">
        <v>6</v>
      </c>
      <c r="I223" s="238"/>
      <c r="J223" s="239"/>
      <c r="K223" s="237">
        <f t="shared" si="19"/>
        <v>0</v>
      </c>
      <c r="L223" s="239"/>
      <c r="M223" s="240"/>
      <c r="N223" s="241" t="s">
        <v>1</v>
      </c>
      <c r="O223" s="195" t="s">
        <v>47</v>
      </c>
      <c r="P223" s="196">
        <f t="shared" si="20"/>
        <v>0</v>
      </c>
      <c r="Q223" s="196">
        <f t="shared" si="21"/>
        <v>0</v>
      </c>
      <c r="R223" s="196">
        <f t="shared" si="22"/>
        <v>0</v>
      </c>
      <c r="S223" s="66"/>
      <c r="T223" s="197">
        <f t="shared" si="23"/>
        <v>0</v>
      </c>
      <c r="U223" s="197">
        <v>0</v>
      </c>
      <c r="V223" s="197">
        <f t="shared" si="24"/>
        <v>0</v>
      </c>
      <c r="W223" s="197">
        <v>0</v>
      </c>
      <c r="X223" s="198">
        <f t="shared" si="25"/>
        <v>0</v>
      </c>
      <c r="Y223" s="37"/>
      <c r="Z223" s="37"/>
      <c r="AA223" s="37"/>
      <c r="AB223" s="37"/>
      <c r="AC223" s="37"/>
      <c r="AD223" s="37"/>
      <c r="AE223" s="37"/>
      <c r="AR223" s="199" t="s">
        <v>364</v>
      </c>
      <c r="AT223" s="199" t="s">
        <v>483</v>
      </c>
      <c r="AU223" s="199" t="s">
        <v>96</v>
      </c>
      <c r="AY223" s="19" t="s">
        <v>329</v>
      </c>
      <c r="BE223" s="115">
        <f t="shared" si="26"/>
        <v>0</v>
      </c>
      <c r="BF223" s="115">
        <f t="shared" si="27"/>
        <v>0</v>
      </c>
      <c r="BG223" s="115">
        <f t="shared" si="28"/>
        <v>0</v>
      </c>
      <c r="BH223" s="115">
        <f t="shared" si="29"/>
        <v>0</v>
      </c>
      <c r="BI223" s="115">
        <f t="shared" si="30"/>
        <v>0</v>
      </c>
      <c r="BJ223" s="19" t="s">
        <v>96</v>
      </c>
      <c r="BK223" s="200">
        <f t="shared" si="31"/>
        <v>0</v>
      </c>
      <c r="BL223" s="19" t="s">
        <v>335</v>
      </c>
      <c r="BM223" s="199" t="s">
        <v>3233</v>
      </c>
    </row>
    <row r="224" spans="1:65" s="2" customFormat="1" ht="24.2" customHeight="1">
      <c r="A224" s="37"/>
      <c r="B224" s="153"/>
      <c r="C224" s="187" t="s">
        <v>639</v>
      </c>
      <c r="D224" s="187" t="s">
        <v>331</v>
      </c>
      <c r="E224" s="188" t="s">
        <v>3234</v>
      </c>
      <c r="F224" s="189" t="s">
        <v>3235</v>
      </c>
      <c r="G224" s="190" t="s">
        <v>646</v>
      </c>
      <c r="H224" s="191">
        <v>1</v>
      </c>
      <c r="I224" s="192"/>
      <c r="J224" s="192"/>
      <c r="K224" s="191">
        <f t="shared" si="19"/>
        <v>0</v>
      </c>
      <c r="L224" s="193"/>
      <c r="M224" s="38"/>
      <c r="N224" s="194" t="s">
        <v>1</v>
      </c>
      <c r="O224" s="195" t="s">
        <v>47</v>
      </c>
      <c r="P224" s="196">
        <f t="shared" si="20"/>
        <v>0</v>
      </c>
      <c r="Q224" s="196">
        <f t="shared" si="21"/>
        <v>0</v>
      </c>
      <c r="R224" s="196">
        <f t="shared" si="22"/>
        <v>0</v>
      </c>
      <c r="S224" s="66"/>
      <c r="T224" s="197">
        <f t="shared" si="23"/>
        <v>0</v>
      </c>
      <c r="U224" s="197">
        <v>0</v>
      </c>
      <c r="V224" s="197">
        <f t="shared" si="24"/>
        <v>0</v>
      </c>
      <c r="W224" s="197">
        <v>0</v>
      </c>
      <c r="X224" s="198">
        <f t="shared" si="25"/>
        <v>0</v>
      </c>
      <c r="Y224" s="37"/>
      <c r="Z224" s="37"/>
      <c r="AA224" s="37"/>
      <c r="AB224" s="37"/>
      <c r="AC224" s="37"/>
      <c r="AD224" s="37"/>
      <c r="AE224" s="37"/>
      <c r="AR224" s="199" t="s">
        <v>335</v>
      </c>
      <c r="AT224" s="199" t="s">
        <v>331</v>
      </c>
      <c r="AU224" s="199" t="s">
        <v>96</v>
      </c>
      <c r="AY224" s="19" t="s">
        <v>329</v>
      </c>
      <c r="BE224" s="115">
        <f t="shared" si="26"/>
        <v>0</v>
      </c>
      <c r="BF224" s="115">
        <f t="shared" si="27"/>
        <v>0</v>
      </c>
      <c r="BG224" s="115">
        <f t="shared" si="28"/>
        <v>0</v>
      </c>
      <c r="BH224" s="115">
        <f t="shared" si="29"/>
        <v>0</v>
      </c>
      <c r="BI224" s="115">
        <f t="shared" si="30"/>
        <v>0</v>
      </c>
      <c r="BJ224" s="19" t="s">
        <v>96</v>
      </c>
      <c r="BK224" s="200">
        <f t="shared" si="31"/>
        <v>0</v>
      </c>
      <c r="BL224" s="19" t="s">
        <v>335</v>
      </c>
      <c r="BM224" s="199" t="s">
        <v>3236</v>
      </c>
    </row>
    <row r="225" spans="1:65" s="2" customFormat="1" ht="33" customHeight="1">
      <c r="A225" s="37"/>
      <c r="B225" s="153"/>
      <c r="C225" s="233" t="s">
        <v>643</v>
      </c>
      <c r="D225" s="233" t="s">
        <v>483</v>
      </c>
      <c r="E225" s="234" t="s">
        <v>3237</v>
      </c>
      <c r="F225" s="235" t="s">
        <v>3238</v>
      </c>
      <c r="G225" s="236" t="s">
        <v>646</v>
      </c>
      <c r="H225" s="237">
        <v>1</v>
      </c>
      <c r="I225" s="238"/>
      <c r="J225" s="239"/>
      <c r="K225" s="237">
        <f t="shared" si="19"/>
        <v>0</v>
      </c>
      <c r="L225" s="239"/>
      <c r="M225" s="240"/>
      <c r="N225" s="241" t="s">
        <v>1</v>
      </c>
      <c r="O225" s="195" t="s">
        <v>47</v>
      </c>
      <c r="P225" s="196">
        <f t="shared" si="20"/>
        <v>0</v>
      </c>
      <c r="Q225" s="196">
        <f t="shared" si="21"/>
        <v>0</v>
      </c>
      <c r="R225" s="196">
        <f t="shared" si="22"/>
        <v>0</v>
      </c>
      <c r="S225" s="66"/>
      <c r="T225" s="197">
        <f t="shared" si="23"/>
        <v>0</v>
      </c>
      <c r="U225" s="197">
        <v>0</v>
      </c>
      <c r="V225" s="197">
        <f t="shared" si="24"/>
        <v>0</v>
      </c>
      <c r="W225" s="197">
        <v>0</v>
      </c>
      <c r="X225" s="198">
        <f t="shared" si="25"/>
        <v>0</v>
      </c>
      <c r="Y225" s="37"/>
      <c r="Z225" s="37"/>
      <c r="AA225" s="37"/>
      <c r="AB225" s="37"/>
      <c r="AC225" s="37"/>
      <c r="AD225" s="37"/>
      <c r="AE225" s="37"/>
      <c r="AR225" s="199" t="s">
        <v>364</v>
      </c>
      <c r="AT225" s="199" t="s">
        <v>483</v>
      </c>
      <c r="AU225" s="199" t="s">
        <v>96</v>
      </c>
      <c r="AY225" s="19" t="s">
        <v>329</v>
      </c>
      <c r="BE225" s="115">
        <f t="shared" si="26"/>
        <v>0</v>
      </c>
      <c r="BF225" s="115">
        <f t="shared" si="27"/>
        <v>0</v>
      </c>
      <c r="BG225" s="115">
        <f t="shared" si="28"/>
        <v>0</v>
      </c>
      <c r="BH225" s="115">
        <f t="shared" si="29"/>
        <v>0</v>
      </c>
      <c r="BI225" s="115">
        <f t="shared" si="30"/>
        <v>0</v>
      </c>
      <c r="BJ225" s="19" t="s">
        <v>96</v>
      </c>
      <c r="BK225" s="200">
        <f t="shared" si="31"/>
        <v>0</v>
      </c>
      <c r="BL225" s="19" t="s">
        <v>335</v>
      </c>
      <c r="BM225" s="199" t="s">
        <v>3239</v>
      </c>
    </row>
    <row r="226" spans="1:65" s="2" customFormat="1" ht="33" customHeight="1">
      <c r="A226" s="37"/>
      <c r="B226" s="153"/>
      <c r="C226" s="233" t="s">
        <v>648</v>
      </c>
      <c r="D226" s="233" t="s">
        <v>483</v>
      </c>
      <c r="E226" s="234" t="s">
        <v>3240</v>
      </c>
      <c r="F226" s="235" t="s">
        <v>3241</v>
      </c>
      <c r="G226" s="236" t="s">
        <v>1669</v>
      </c>
      <c r="H226" s="237">
        <v>1</v>
      </c>
      <c r="I226" s="238"/>
      <c r="J226" s="239"/>
      <c r="K226" s="237">
        <f t="shared" si="19"/>
        <v>0</v>
      </c>
      <c r="L226" s="239"/>
      <c r="M226" s="240"/>
      <c r="N226" s="241" t="s">
        <v>1</v>
      </c>
      <c r="O226" s="195" t="s">
        <v>47</v>
      </c>
      <c r="P226" s="196">
        <f t="shared" si="20"/>
        <v>0</v>
      </c>
      <c r="Q226" s="196">
        <f t="shared" si="21"/>
        <v>0</v>
      </c>
      <c r="R226" s="196">
        <f t="shared" si="22"/>
        <v>0</v>
      </c>
      <c r="S226" s="66"/>
      <c r="T226" s="197">
        <f t="shared" si="23"/>
        <v>0</v>
      </c>
      <c r="U226" s="197">
        <v>0</v>
      </c>
      <c r="V226" s="197">
        <f t="shared" si="24"/>
        <v>0</v>
      </c>
      <c r="W226" s="197">
        <v>0</v>
      </c>
      <c r="X226" s="198">
        <f t="shared" si="25"/>
        <v>0</v>
      </c>
      <c r="Y226" s="37"/>
      <c r="Z226" s="37"/>
      <c r="AA226" s="37"/>
      <c r="AB226" s="37"/>
      <c r="AC226" s="37"/>
      <c r="AD226" s="37"/>
      <c r="AE226" s="37"/>
      <c r="AR226" s="199" t="s">
        <v>364</v>
      </c>
      <c r="AT226" s="199" t="s">
        <v>483</v>
      </c>
      <c r="AU226" s="199" t="s">
        <v>96</v>
      </c>
      <c r="AY226" s="19" t="s">
        <v>329</v>
      </c>
      <c r="BE226" s="115">
        <f t="shared" si="26"/>
        <v>0</v>
      </c>
      <c r="BF226" s="115">
        <f t="shared" si="27"/>
        <v>0</v>
      </c>
      <c r="BG226" s="115">
        <f t="shared" si="28"/>
        <v>0</v>
      </c>
      <c r="BH226" s="115">
        <f t="shared" si="29"/>
        <v>0</v>
      </c>
      <c r="BI226" s="115">
        <f t="shared" si="30"/>
        <v>0</v>
      </c>
      <c r="BJ226" s="19" t="s">
        <v>96</v>
      </c>
      <c r="BK226" s="200">
        <f t="shared" si="31"/>
        <v>0</v>
      </c>
      <c r="BL226" s="19" t="s">
        <v>335</v>
      </c>
      <c r="BM226" s="199" t="s">
        <v>3242</v>
      </c>
    </row>
    <row r="227" spans="1:65" s="2" customFormat="1" ht="24.2" customHeight="1">
      <c r="A227" s="37"/>
      <c r="B227" s="153"/>
      <c r="C227" s="187" t="s">
        <v>652</v>
      </c>
      <c r="D227" s="187" t="s">
        <v>331</v>
      </c>
      <c r="E227" s="188" t="s">
        <v>3243</v>
      </c>
      <c r="F227" s="189" t="s">
        <v>3244</v>
      </c>
      <c r="G227" s="190" t="s">
        <v>342</v>
      </c>
      <c r="H227" s="191">
        <v>146</v>
      </c>
      <c r="I227" s="192"/>
      <c r="J227" s="192"/>
      <c r="K227" s="191">
        <f t="shared" si="19"/>
        <v>0</v>
      </c>
      <c r="L227" s="193"/>
      <c r="M227" s="38"/>
      <c r="N227" s="194" t="s">
        <v>1</v>
      </c>
      <c r="O227" s="195" t="s">
        <v>47</v>
      </c>
      <c r="P227" s="196">
        <f t="shared" si="20"/>
        <v>0</v>
      </c>
      <c r="Q227" s="196">
        <f t="shared" si="21"/>
        <v>0</v>
      </c>
      <c r="R227" s="196">
        <f t="shared" si="22"/>
        <v>0</v>
      </c>
      <c r="S227" s="66"/>
      <c r="T227" s="197">
        <f t="shared" si="23"/>
        <v>0</v>
      </c>
      <c r="U227" s="197">
        <v>0</v>
      </c>
      <c r="V227" s="197">
        <f t="shared" si="24"/>
        <v>0</v>
      </c>
      <c r="W227" s="197">
        <v>0</v>
      </c>
      <c r="X227" s="198">
        <f t="shared" si="25"/>
        <v>0</v>
      </c>
      <c r="Y227" s="37"/>
      <c r="Z227" s="37"/>
      <c r="AA227" s="37"/>
      <c r="AB227" s="37"/>
      <c r="AC227" s="37"/>
      <c r="AD227" s="37"/>
      <c r="AE227" s="37"/>
      <c r="AR227" s="199" t="s">
        <v>335</v>
      </c>
      <c r="AT227" s="199" t="s">
        <v>331</v>
      </c>
      <c r="AU227" s="199" t="s">
        <v>96</v>
      </c>
      <c r="AY227" s="19" t="s">
        <v>329</v>
      </c>
      <c r="BE227" s="115">
        <f t="shared" si="26"/>
        <v>0</v>
      </c>
      <c r="BF227" s="115">
        <f t="shared" si="27"/>
        <v>0</v>
      </c>
      <c r="BG227" s="115">
        <f t="shared" si="28"/>
        <v>0</v>
      </c>
      <c r="BH227" s="115">
        <f t="shared" si="29"/>
        <v>0</v>
      </c>
      <c r="BI227" s="115">
        <f t="shared" si="30"/>
        <v>0</v>
      </c>
      <c r="BJ227" s="19" t="s">
        <v>96</v>
      </c>
      <c r="BK227" s="200">
        <f t="shared" si="31"/>
        <v>0</v>
      </c>
      <c r="BL227" s="19" t="s">
        <v>335</v>
      </c>
      <c r="BM227" s="199" t="s">
        <v>3245</v>
      </c>
    </row>
    <row r="228" spans="1:65" s="2" customFormat="1" ht="16.5" customHeight="1">
      <c r="A228" s="37"/>
      <c r="B228" s="153"/>
      <c r="C228" s="187" t="s">
        <v>659</v>
      </c>
      <c r="D228" s="187" t="s">
        <v>331</v>
      </c>
      <c r="E228" s="188" t="s">
        <v>3246</v>
      </c>
      <c r="F228" s="189" t="s">
        <v>3247</v>
      </c>
      <c r="G228" s="190" t="s">
        <v>646</v>
      </c>
      <c r="H228" s="191">
        <v>3</v>
      </c>
      <c r="I228" s="192"/>
      <c r="J228" s="192"/>
      <c r="K228" s="191">
        <f t="shared" si="19"/>
        <v>0</v>
      </c>
      <c r="L228" s="193"/>
      <c r="M228" s="38"/>
      <c r="N228" s="194" t="s">
        <v>1</v>
      </c>
      <c r="O228" s="195" t="s">
        <v>47</v>
      </c>
      <c r="P228" s="196">
        <f t="shared" si="20"/>
        <v>0</v>
      </c>
      <c r="Q228" s="196">
        <f t="shared" si="21"/>
        <v>0</v>
      </c>
      <c r="R228" s="196">
        <f t="shared" si="22"/>
        <v>0</v>
      </c>
      <c r="S228" s="66"/>
      <c r="T228" s="197">
        <f t="shared" si="23"/>
        <v>0</v>
      </c>
      <c r="U228" s="197">
        <v>0</v>
      </c>
      <c r="V228" s="197">
        <f t="shared" si="24"/>
        <v>0</v>
      </c>
      <c r="W228" s="197">
        <v>0</v>
      </c>
      <c r="X228" s="198">
        <f t="shared" si="25"/>
        <v>0</v>
      </c>
      <c r="Y228" s="37"/>
      <c r="Z228" s="37"/>
      <c r="AA228" s="37"/>
      <c r="AB228" s="37"/>
      <c r="AC228" s="37"/>
      <c r="AD228" s="37"/>
      <c r="AE228" s="37"/>
      <c r="AR228" s="199" t="s">
        <v>335</v>
      </c>
      <c r="AT228" s="199" t="s">
        <v>331</v>
      </c>
      <c r="AU228" s="199" t="s">
        <v>96</v>
      </c>
      <c r="AY228" s="19" t="s">
        <v>329</v>
      </c>
      <c r="BE228" s="115">
        <f t="shared" si="26"/>
        <v>0</v>
      </c>
      <c r="BF228" s="115">
        <f t="shared" si="27"/>
        <v>0</v>
      </c>
      <c r="BG228" s="115">
        <f t="shared" si="28"/>
        <v>0</v>
      </c>
      <c r="BH228" s="115">
        <f t="shared" si="29"/>
        <v>0</v>
      </c>
      <c r="BI228" s="115">
        <f t="shared" si="30"/>
        <v>0</v>
      </c>
      <c r="BJ228" s="19" t="s">
        <v>96</v>
      </c>
      <c r="BK228" s="200">
        <f t="shared" si="31"/>
        <v>0</v>
      </c>
      <c r="BL228" s="19" t="s">
        <v>335</v>
      </c>
      <c r="BM228" s="199" t="s">
        <v>3248</v>
      </c>
    </row>
    <row r="229" spans="1:65" s="2" customFormat="1" ht="24.2" customHeight="1">
      <c r="A229" s="37"/>
      <c r="B229" s="153"/>
      <c r="C229" s="233" t="s">
        <v>665</v>
      </c>
      <c r="D229" s="233" t="s">
        <v>483</v>
      </c>
      <c r="E229" s="234" t="s">
        <v>3249</v>
      </c>
      <c r="F229" s="235" t="s">
        <v>3250</v>
      </c>
      <c r="G229" s="236" t="s">
        <v>646</v>
      </c>
      <c r="H229" s="237">
        <v>1</v>
      </c>
      <c r="I229" s="238"/>
      <c r="J229" s="239"/>
      <c r="K229" s="237">
        <f t="shared" si="19"/>
        <v>0</v>
      </c>
      <c r="L229" s="239"/>
      <c r="M229" s="240"/>
      <c r="N229" s="241" t="s">
        <v>1</v>
      </c>
      <c r="O229" s="195" t="s">
        <v>47</v>
      </c>
      <c r="P229" s="196">
        <f t="shared" si="20"/>
        <v>0</v>
      </c>
      <c r="Q229" s="196">
        <f t="shared" si="21"/>
        <v>0</v>
      </c>
      <c r="R229" s="196">
        <f t="shared" si="22"/>
        <v>0</v>
      </c>
      <c r="S229" s="66"/>
      <c r="T229" s="197">
        <f t="shared" si="23"/>
        <v>0</v>
      </c>
      <c r="U229" s="197">
        <v>0</v>
      </c>
      <c r="V229" s="197">
        <f t="shared" si="24"/>
        <v>0</v>
      </c>
      <c r="W229" s="197">
        <v>0</v>
      </c>
      <c r="X229" s="198">
        <f t="shared" si="25"/>
        <v>0</v>
      </c>
      <c r="Y229" s="37"/>
      <c r="Z229" s="37"/>
      <c r="AA229" s="37"/>
      <c r="AB229" s="37"/>
      <c r="AC229" s="37"/>
      <c r="AD229" s="37"/>
      <c r="AE229" s="37"/>
      <c r="AR229" s="199" t="s">
        <v>364</v>
      </c>
      <c r="AT229" s="199" t="s">
        <v>483</v>
      </c>
      <c r="AU229" s="199" t="s">
        <v>96</v>
      </c>
      <c r="AY229" s="19" t="s">
        <v>329</v>
      </c>
      <c r="BE229" s="115">
        <f t="shared" si="26"/>
        <v>0</v>
      </c>
      <c r="BF229" s="115">
        <f t="shared" si="27"/>
        <v>0</v>
      </c>
      <c r="BG229" s="115">
        <f t="shared" si="28"/>
        <v>0</v>
      </c>
      <c r="BH229" s="115">
        <f t="shared" si="29"/>
        <v>0</v>
      </c>
      <c r="BI229" s="115">
        <f t="shared" si="30"/>
        <v>0</v>
      </c>
      <c r="BJ229" s="19" t="s">
        <v>96</v>
      </c>
      <c r="BK229" s="200">
        <f t="shared" si="31"/>
        <v>0</v>
      </c>
      <c r="BL229" s="19" t="s">
        <v>335</v>
      </c>
      <c r="BM229" s="199" t="s">
        <v>3251</v>
      </c>
    </row>
    <row r="230" spans="1:65" s="2" customFormat="1" ht="24.2" customHeight="1">
      <c r="A230" s="37"/>
      <c r="B230" s="153"/>
      <c r="C230" s="233" t="s">
        <v>671</v>
      </c>
      <c r="D230" s="233" t="s">
        <v>483</v>
      </c>
      <c r="E230" s="234" t="s">
        <v>3252</v>
      </c>
      <c r="F230" s="235" t="s">
        <v>3253</v>
      </c>
      <c r="G230" s="236" t="s">
        <v>646</v>
      </c>
      <c r="H230" s="237">
        <v>2</v>
      </c>
      <c r="I230" s="238"/>
      <c r="J230" s="239"/>
      <c r="K230" s="237">
        <f t="shared" si="19"/>
        <v>0</v>
      </c>
      <c r="L230" s="239"/>
      <c r="M230" s="240"/>
      <c r="N230" s="241" t="s">
        <v>1</v>
      </c>
      <c r="O230" s="195" t="s">
        <v>47</v>
      </c>
      <c r="P230" s="196">
        <f t="shared" si="20"/>
        <v>0</v>
      </c>
      <c r="Q230" s="196">
        <f t="shared" si="21"/>
        <v>0</v>
      </c>
      <c r="R230" s="196">
        <f t="shared" si="22"/>
        <v>0</v>
      </c>
      <c r="S230" s="66"/>
      <c r="T230" s="197">
        <f t="shared" si="23"/>
        <v>0</v>
      </c>
      <c r="U230" s="197">
        <v>0</v>
      </c>
      <c r="V230" s="197">
        <f t="shared" si="24"/>
        <v>0</v>
      </c>
      <c r="W230" s="197">
        <v>0</v>
      </c>
      <c r="X230" s="198">
        <f t="shared" si="25"/>
        <v>0</v>
      </c>
      <c r="Y230" s="37"/>
      <c r="Z230" s="37"/>
      <c r="AA230" s="37"/>
      <c r="AB230" s="37"/>
      <c r="AC230" s="37"/>
      <c r="AD230" s="37"/>
      <c r="AE230" s="37"/>
      <c r="AR230" s="199" t="s">
        <v>364</v>
      </c>
      <c r="AT230" s="199" t="s">
        <v>483</v>
      </c>
      <c r="AU230" s="199" t="s">
        <v>96</v>
      </c>
      <c r="AY230" s="19" t="s">
        <v>329</v>
      </c>
      <c r="BE230" s="115">
        <f t="shared" si="26"/>
        <v>0</v>
      </c>
      <c r="BF230" s="115">
        <f t="shared" si="27"/>
        <v>0</v>
      </c>
      <c r="BG230" s="115">
        <f t="shared" si="28"/>
        <v>0</v>
      </c>
      <c r="BH230" s="115">
        <f t="shared" si="29"/>
        <v>0</v>
      </c>
      <c r="BI230" s="115">
        <f t="shared" si="30"/>
        <v>0</v>
      </c>
      <c r="BJ230" s="19" t="s">
        <v>96</v>
      </c>
      <c r="BK230" s="200">
        <f t="shared" si="31"/>
        <v>0</v>
      </c>
      <c r="BL230" s="19" t="s">
        <v>335</v>
      </c>
      <c r="BM230" s="199" t="s">
        <v>3254</v>
      </c>
    </row>
    <row r="231" spans="1:65" s="2" customFormat="1" ht="16.5" customHeight="1">
      <c r="A231" s="37"/>
      <c r="B231" s="153"/>
      <c r="C231" s="233" t="s">
        <v>685</v>
      </c>
      <c r="D231" s="233" t="s">
        <v>483</v>
      </c>
      <c r="E231" s="234" t="s">
        <v>3255</v>
      </c>
      <c r="F231" s="235" t="s">
        <v>3256</v>
      </c>
      <c r="G231" s="236" t="s">
        <v>646</v>
      </c>
      <c r="H231" s="237">
        <v>6</v>
      </c>
      <c r="I231" s="238"/>
      <c r="J231" s="239"/>
      <c r="K231" s="237">
        <f t="shared" si="19"/>
        <v>0</v>
      </c>
      <c r="L231" s="239"/>
      <c r="M231" s="240"/>
      <c r="N231" s="241" t="s">
        <v>1</v>
      </c>
      <c r="O231" s="195" t="s">
        <v>47</v>
      </c>
      <c r="P231" s="196">
        <f t="shared" si="20"/>
        <v>0</v>
      </c>
      <c r="Q231" s="196">
        <f t="shared" si="21"/>
        <v>0</v>
      </c>
      <c r="R231" s="196">
        <f t="shared" si="22"/>
        <v>0</v>
      </c>
      <c r="S231" s="66"/>
      <c r="T231" s="197">
        <f t="shared" si="23"/>
        <v>0</v>
      </c>
      <c r="U231" s="197">
        <v>0</v>
      </c>
      <c r="V231" s="197">
        <f t="shared" si="24"/>
        <v>0</v>
      </c>
      <c r="W231" s="197">
        <v>0</v>
      </c>
      <c r="X231" s="198">
        <f t="shared" si="25"/>
        <v>0</v>
      </c>
      <c r="Y231" s="37"/>
      <c r="Z231" s="37"/>
      <c r="AA231" s="37"/>
      <c r="AB231" s="37"/>
      <c r="AC231" s="37"/>
      <c r="AD231" s="37"/>
      <c r="AE231" s="37"/>
      <c r="AR231" s="199" t="s">
        <v>364</v>
      </c>
      <c r="AT231" s="199" t="s">
        <v>483</v>
      </c>
      <c r="AU231" s="199" t="s">
        <v>96</v>
      </c>
      <c r="AY231" s="19" t="s">
        <v>329</v>
      </c>
      <c r="BE231" s="115">
        <f t="shared" si="26"/>
        <v>0</v>
      </c>
      <c r="BF231" s="115">
        <f t="shared" si="27"/>
        <v>0</v>
      </c>
      <c r="BG231" s="115">
        <f t="shared" si="28"/>
        <v>0</v>
      </c>
      <c r="BH231" s="115">
        <f t="shared" si="29"/>
        <v>0</v>
      </c>
      <c r="BI231" s="115">
        <f t="shared" si="30"/>
        <v>0</v>
      </c>
      <c r="BJ231" s="19" t="s">
        <v>96</v>
      </c>
      <c r="BK231" s="200">
        <f t="shared" si="31"/>
        <v>0</v>
      </c>
      <c r="BL231" s="19" t="s">
        <v>335</v>
      </c>
      <c r="BM231" s="199" t="s">
        <v>3257</v>
      </c>
    </row>
    <row r="232" spans="1:65" s="2" customFormat="1" ht="24.2" customHeight="1">
      <c r="A232" s="37"/>
      <c r="B232" s="153"/>
      <c r="C232" s="187" t="s">
        <v>689</v>
      </c>
      <c r="D232" s="187" t="s">
        <v>331</v>
      </c>
      <c r="E232" s="188" t="s">
        <v>3258</v>
      </c>
      <c r="F232" s="189" t="s">
        <v>3259</v>
      </c>
      <c r="G232" s="190" t="s">
        <v>646</v>
      </c>
      <c r="H232" s="191">
        <v>3</v>
      </c>
      <c r="I232" s="192"/>
      <c r="J232" s="192"/>
      <c r="K232" s="191">
        <f t="shared" si="19"/>
        <v>0</v>
      </c>
      <c r="L232" s="193"/>
      <c r="M232" s="38"/>
      <c r="N232" s="194" t="s">
        <v>1</v>
      </c>
      <c r="O232" s="195" t="s">
        <v>47</v>
      </c>
      <c r="P232" s="196">
        <f t="shared" si="20"/>
        <v>0</v>
      </c>
      <c r="Q232" s="196">
        <f t="shared" si="21"/>
        <v>0</v>
      </c>
      <c r="R232" s="196">
        <f t="shared" si="22"/>
        <v>0</v>
      </c>
      <c r="S232" s="66"/>
      <c r="T232" s="197">
        <f t="shared" si="23"/>
        <v>0</v>
      </c>
      <c r="U232" s="197">
        <v>0</v>
      </c>
      <c r="V232" s="197">
        <f t="shared" si="24"/>
        <v>0</v>
      </c>
      <c r="W232" s="197">
        <v>0</v>
      </c>
      <c r="X232" s="198">
        <f t="shared" si="25"/>
        <v>0</v>
      </c>
      <c r="Y232" s="37"/>
      <c r="Z232" s="37"/>
      <c r="AA232" s="37"/>
      <c r="AB232" s="37"/>
      <c r="AC232" s="37"/>
      <c r="AD232" s="37"/>
      <c r="AE232" s="37"/>
      <c r="AR232" s="199" t="s">
        <v>335</v>
      </c>
      <c r="AT232" s="199" t="s">
        <v>331</v>
      </c>
      <c r="AU232" s="199" t="s">
        <v>96</v>
      </c>
      <c r="AY232" s="19" t="s">
        <v>329</v>
      </c>
      <c r="BE232" s="115">
        <f t="shared" si="26"/>
        <v>0</v>
      </c>
      <c r="BF232" s="115">
        <f t="shared" si="27"/>
        <v>0</v>
      </c>
      <c r="BG232" s="115">
        <f t="shared" si="28"/>
        <v>0</v>
      </c>
      <c r="BH232" s="115">
        <f t="shared" si="29"/>
        <v>0</v>
      </c>
      <c r="BI232" s="115">
        <f t="shared" si="30"/>
        <v>0</v>
      </c>
      <c r="BJ232" s="19" t="s">
        <v>96</v>
      </c>
      <c r="BK232" s="200">
        <f t="shared" si="31"/>
        <v>0</v>
      </c>
      <c r="BL232" s="19" t="s">
        <v>335</v>
      </c>
      <c r="BM232" s="199" t="s">
        <v>3260</v>
      </c>
    </row>
    <row r="233" spans="1:65" s="2" customFormat="1" ht="24.2" customHeight="1">
      <c r="A233" s="37"/>
      <c r="B233" s="153"/>
      <c r="C233" s="233" t="s">
        <v>695</v>
      </c>
      <c r="D233" s="233" t="s">
        <v>483</v>
      </c>
      <c r="E233" s="234" t="s">
        <v>3261</v>
      </c>
      <c r="F233" s="235" t="s">
        <v>3262</v>
      </c>
      <c r="G233" s="236" t="s">
        <v>646</v>
      </c>
      <c r="H233" s="237">
        <v>3</v>
      </c>
      <c r="I233" s="238"/>
      <c r="J233" s="239"/>
      <c r="K233" s="237">
        <f t="shared" si="19"/>
        <v>0</v>
      </c>
      <c r="L233" s="239"/>
      <c r="M233" s="240"/>
      <c r="N233" s="241" t="s">
        <v>1</v>
      </c>
      <c r="O233" s="195" t="s">
        <v>47</v>
      </c>
      <c r="P233" s="196">
        <f t="shared" si="20"/>
        <v>0</v>
      </c>
      <c r="Q233" s="196">
        <f t="shared" si="21"/>
        <v>0</v>
      </c>
      <c r="R233" s="196">
        <f t="shared" si="22"/>
        <v>0</v>
      </c>
      <c r="S233" s="66"/>
      <c r="T233" s="197">
        <f t="shared" si="23"/>
        <v>0</v>
      </c>
      <c r="U233" s="197">
        <v>0</v>
      </c>
      <c r="V233" s="197">
        <f t="shared" si="24"/>
        <v>0</v>
      </c>
      <c r="W233" s="197">
        <v>0</v>
      </c>
      <c r="X233" s="198">
        <f t="shared" si="25"/>
        <v>0</v>
      </c>
      <c r="Y233" s="37"/>
      <c r="Z233" s="37"/>
      <c r="AA233" s="37"/>
      <c r="AB233" s="37"/>
      <c r="AC233" s="37"/>
      <c r="AD233" s="37"/>
      <c r="AE233" s="37"/>
      <c r="AR233" s="199" t="s">
        <v>364</v>
      </c>
      <c r="AT233" s="199" t="s">
        <v>483</v>
      </c>
      <c r="AU233" s="199" t="s">
        <v>96</v>
      </c>
      <c r="AY233" s="19" t="s">
        <v>329</v>
      </c>
      <c r="BE233" s="115">
        <f t="shared" si="26"/>
        <v>0</v>
      </c>
      <c r="BF233" s="115">
        <f t="shared" si="27"/>
        <v>0</v>
      </c>
      <c r="BG233" s="115">
        <f t="shared" si="28"/>
        <v>0</v>
      </c>
      <c r="BH233" s="115">
        <f t="shared" si="29"/>
        <v>0</v>
      </c>
      <c r="BI233" s="115">
        <f t="shared" si="30"/>
        <v>0</v>
      </c>
      <c r="BJ233" s="19" t="s">
        <v>96</v>
      </c>
      <c r="BK233" s="200">
        <f t="shared" si="31"/>
        <v>0</v>
      </c>
      <c r="BL233" s="19" t="s">
        <v>335</v>
      </c>
      <c r="BM233" s="199" t="s">
        <v>3263</v>
      </c>
    </row>
    <row r="234" spans="1:65" s="2" customFormat="1" ht="24.2" customHeight="1">
      <c r="A234" s="37"/>
      <c r="B234" s="153"/>
      <c r="C234" s="233" t="s">
        <v>701</v>
      </c>
      <c r="D234" s="233" t="s">
        <v>483</v>
      </c>
      <c r="E234" s="234" t="s">
        <v>3264</v>
      </c>
      <c r="F234" s="235" t="s">
        <v>3265</v>
      </c>
      <c r="G234" s="236" t="s">
        <v>646</v>
      </c>
      <c r="H234" s="237">
        <v>2</v>
      </c>
      <c r="I234" s="238"/>
      <c r="J234" s="239"/>
      <c r="K234" s="237">
        <f t="shared" si="19"/>
        <v>0</v>
      </c>
      <c r="L234" s="239"/>
      <c r="M234" s="240"/>
      <c r="N234" s="241" t="s">
        <v>1</v>
      </c>
      <c r="O234" s="195" t="s">
        <v>47</v>
      </c>
      <c r="P234" s="196">
        <f t="shared" si="20"/>
        <v>0</v>
      </c>
      <c r="Q234" s="196">
        <f t="shared" si="21"/>
        <v>0</v>
      </c>
      <c r="R234" s="196">
        <f t="shared" si="22"/>
        <v>0</v>
      </c>
      <c r="S234" s="66"/>
      <c r="T234" s="197">
        <f t="shared" si="23"/>
        <v>0</v>
      </c>
      <c r="U234" s="197">
        <v>0</v>
      </c>
      <c r="V234" s="197">
        <f t="shared" si="24"/>
        <v>0</v>
      </c>
      <c r="W234" s="197">
        <v>0</v>
      </c>
      <c r="X234" s="198">
        <f t="shared" si="25"/>
        <v>0</v>
      </c>
      <c r="Y234" s="37"/>
      <c r="Z234" s="37"/>
      <c r="AA234" s="37"/>
      <c r="AB234" s="37"/>
      <c r="AC234" s="37"/>
      <c r="AD234" s="37"/>
      <c r="AE234" s="37"/>
      <c r="AR234" s="199" t="s">
        <v>364</v>
      </c>
      <c r="AT234" s="199" t="s">
        <v>483</v>
      </c>
      <c r="AU234" s="199" t="s">
        <v>96</v>
      </c>
      <c r="AY234" s="19" t="s">
        <v>329</v>
      </c>
      <c r="BE234" s="115">
        <f t="shared" si="26"/>
        <v>0</v>
      </c>
      <c r="BF234" s="115">
        <f t="shared" si="27"/>
        <v>0</v>
      </c>
      <c r="BG234" s="115">
        <f t="shared" si="28"/>
        <v>0</v>
      </c>
      <c r="BH234" s="115">
        <f t="shared" si="29"/>
        <v>0</v>
      </c>
      <c r="BI234" s="115">
        <f t="shared" si="30"/>
        <v>0</v>
      </c>
      <c r="BJ234" s="19" t="s">
        <v>96</v>
      </c>
      <c r="BK234" s="200">
        <f t="shared" si="31"/>
        <v>0</v>
      </c>
      <c r="BL234" s="19" t="s">
        <v>335</v>
      </c>
      <c r="BM234" s="199" t="s">
        <v>3266</v>
      </c>
    </row>
    <row r="235" spans="1:65" s="2" customFormat="1" ht="24.2" customHeight="1">
      <c r="A235" s="37"/>
      <c r="B235" s="153"/>
      <c r="C235" s="233" t="s">
        <v>704</v>
      </c>
      <c r="D235" s="233" t="s">
        <v>483</v>
      </c>
      <c r="E235" s="234" t="s">
        <v>3267</v>
      </c>
      <c r="F235" s="235" t="s">
        <v>3268</v>
      </c>
      <c r="G235" s="236" t="s">
        <v>646</v>
      </c>
      <c r="H235" s="237">
        <v>2</v>
      </c>
      <c r="I235" s="238"/>
      <c r="J235" s="239"/>
      <c r="K235" s="237">
        <f t="shared" si="19"/>
        <v>0</v>
      </c>
      <c r="L235" s="239"/>
      <c r="M235" s="240"/>
      <c r="N235" s="241" t="s">
        <v>1</v>
      </c>
      <c r="O235" s="195" t="s">
        <v>47</v>
      </c>
      <c r="P235" s="196">
        <f t="shared" si="20"/>
        <v>0</v>
      </c>
      <c r="Q235" s="196">
        <f t="shared" si="21"/>
        <v>0</v>
      </c>
      <c r="R235" s="196">
        <f t="shared" si="22"/>
        <v>0</v>
      </c>
      <c r="S235" s="66"/>
      <c r="T235" s="197">
        <f t="shared" si="23"/>
        <v>0</v>
      </c>
      <c r="U235" s="197">
        <v>0</v>
      </c>
      <c r="V235" s="197">
        <f t="shared" si="24"/>
        <v>0</v>
      </c>
      <c r="W235" s="197">
        <v>0</v>
      </c>
      <c r="X235" s="198">
        <f t="shared" si="25"/>
        <v>0</v>
      </c>
      <c r="Y235" s="37"/>
      <c r="Z235" s="37"/>
      <c r="AA235" s="37"/>
      <c r="AB235" s="37"/>
      <c r="AC235" s="37"/>
      <c r="AD235" s="37"/>
      <c r="AE235" s="37"/>
      <c r="AR235" s="199" t="s">
        <v>364</v>
      </c>
      <c r="AT235" s="199" t="s">
        <v>483</v>
      </c>
      <c r="AU235" s="199" t="s">
        <v>96</v>
      </c>
      <c r="AY235" s="19" t="s">
        <v>329</v>
      </c>
      <c r="BE235" s="115">
        <f t="shared" si="26"/>
        <v>0</v>
      </c>
      <c r="BF235" s="115">
        <f t="shared" si="27"/>
        <v>0</v>
      </c>
      <c r="BG235" s="115">
        <f t="shared" si="28"/>
        <v>0</v>
      </c>
      <c r="BH235" s="115">
        <f t="shared" si="29"/>
        <v>0</v>
      </c>
      <c r="BI235" s="115">
        <f t="shared" si="30"/>
        <v>0</v>
      </c>
      <c r="BJ235" s="19" t="s">
        <v>96</v>
      </c>
      <c r="BK235" s="200">
        <f t="shared" si="31"/>
        <v>0</v>
      </c>
      <c r="BL235" s="19" t="s">
        <v>335</v>
      </c>
      <c r="BM235" s="199" t="s">
        <v>3269</v>
      </c>
    </row>
    <row r="236" spans="1:65" s="2" customFormat="1" ht="16.5" customHeight="1">
      <c r="A236" s="37"/>
      <c r="B236" s="153"/>
      <c r="C236" s="233" t="s">
        <v>713</v>
      </c>
      <c r="D236" s="233" t="s">
        <v>483</v>
      </c>
      <c r="E236" s="234" t="s">
        <v>3270</v>
      </c>
      <c r="F236" s="235" t="s">
        <v>3271</v>
      </c>
      <c r="G236" s="236" t="s">
        <v>646</v>
      </c>
      <c r="H236" s="237">
        <v>7</v>
      </c>
      <c r="I236" s="238"/>
      <c r="J236" s="239"/>
      <c r="K236" s="237">
        <f t="shared" si="19"/>
        <v>0</v>
      </c>
      <c r="L236" s="239"/>
      <c r="M236" s="240"/>
      <c r="N236" s="241" t="s">
        <v>1</v>
      </c>
      <c r="O236" s="195" t="s">
        <v>47</v>
      </c>
      <c r="P236" s="196">
        <f t="shared" si="20"/>
        <v>0</v>
      </c>
      <c r="Q236" s="196">
        <f t="shared" si="21"/>
        <v>0</v>
      </c>
      <c r="R236" s="196">
        <f t="shared" si="22"/>
        <v>0</v>
      </c>
      <c r="S236" s="66"/>
      <c r="T236" s="197">
        <f t="shared" si="23"/>
        <v>0</v>
      </c>
      <c r="U236" s="197">
        <v>0</v>
      </c>
      <c r="V236" s="197">
        <f t="shared" si="24"/>
        <v>0</v>
      </c>
      <c r="W236" s="197">
        <v>0</v>
      </c>
      <c r="X236" s="198">
        <f t="shared" si="25"/>
        <v>0</v>
      </c>
      <c r="Y236" s="37"/>
      <c r="Z236" s="37"/>
      <c r="AA236" s="37"/>
      <c r="AB236" s="37"/>
      <c r="AC236" s="37"/>
      <c r="AD236" s="37"/>
      <c r="AE236" s="37"/>
      <c r="AR236" s="199" t="s">
        <v>364</v>
      </c>
      <c r="AT236" s="199" t="s">
        <v>483</v>
      </c>
      <c r="AU236" s="199" t="s">
        <v>96</v>
      </c>
      <c r="AY236" s="19" t="s">
        <v>329</v>
      </c>
      <c r="BE236" s="115">
        <f t="shared" si="26"/>
        <v>0</v>
      </c>
      <c r="BF236" s="115">
        <f t="shared" si="27"/>
        <v>0</v>
      </c>
      <c r="BG236" s="115">
        <f t="shared" si="28"/>
        <v>0</v>
      </c>
      <c r="BH236" s="115">
        <f t="shared" si="29"/>
        <v>0</v>
      </c>
      <c r="BI236" s="115">
        <f t="shared" si="30"/>
        <v>0</v>
      </c>
      <c r="BJ236" s="19" t="s">
        <v>96</v>
      </c>
      <c r="BK236" s="200">
        <f t="shared" si="31"/>
        <v>0</v>
      </c>
      <c r="BL236" s="19" t="s">
        <v>335</v>
      </c>
      <c r="BM236" s="199" t="s">
        <v>3272</v>
      </c>
    </row>
    <row r="237" spans="1:65" s="2" customFormat="1" ht="16.5" customHeight="1">
      <c r="A237" s="37"/>
      <c r="B237" s="153"/>
      <c r="C237" s="187" t="s">
        <v>722</v>
      </c>
      <c r="D237" s="187" t="s">
        <v>331</v>
      </c>
      <c r="E237" s="188" t="s">
        <v>3273</v>
      </c>
      <c r="F237" s="189" t="s">
        <v>3274</v>
      </c>
      <c r="G237" s="190" t="s">
        <v>1460</v>
      </c>
      <c r="H237" s="191">
        <v>3</v>
      </c>
      <c r="I237" s="192"/>
      <c r="J237" s="192"/>
      <c r="K237" s="191">
        <f t="shared" si="19"/>
        <v>0</v>
      </c>
      <c r="L237" s="193"/>
      <c r="M237" s="38"/>
      <c r="N237" s="194" t="s">
        <v>1</v>
      </c>
      <c r="O237" s="195" t="s">
        <v>47</v>
      </c>
      <c r="P237" s="196">
        <f t="shared" si="20"/>
        <v>0</v>
      </c>
      <c r="Q237" s="196">
        <f t="shared" si="21"/>
        <v>0</v>
      </c>
      <c r="R237" s="196">
        <f t="shared" si="22"/>
        <v>0</v>
      </c>
      <c r="S237" s="66"/>
      <c r="T237" s="197">
        <f t="shared" si="23"/>
        <v>0</v>
      </c>
      <c r="U237" s="197">
        <v>0</v>
      </c>
      <c r="V237" s="197">
        <f t="shared" si="24"/>
        <v>0</v>
      </c>
      <c r="W237" s="197">
        <v>0</v>
      </c>
      <c r="X237" s="198">
        <f t="shared" si="25"/>
        <v>0</v>
      </c>
      <c r="Y237" s="37"/>
      <c r="Z237" s="37"/>
      <c r="AA237" s="37"/>
      <c r="AB237" s="37"/>
      <c r="AC237" s="37"/>
      <c r="AD237" s="37"/>
      <c r="AE237" s="37"/>
      <c r="AR237" s="199" t="s">
        <v>335</v>
      </c>
      <c r="AT237" s="199" t="s">
        <v>331</v>
      </c>
      <c r="AU237" s="199" t="s">
        <v>96</v>
      </c>
      <c r="AY237" s="19" t="s">
        <v>329</v>
      </c>
      <c r="BE237" s="115">
        <f t="shared" si="26"/>
        <v>0</v>
      </c>
      <c r="BF237" s="115">
        <f t="shared" si="27"/>
        <v>0</v>
      </c>
      <c r="BG237" s="115">
        <f t="shared" si="28"/>
        <v>0</v>
      </c>
      <c r="BH237" s="115">
        <f t="shared" si="29"/>
        <v>0</v>
      </c>
      <c r="BI237" s="115">
        <f t="shared" si="30"/>
        <v>0</v>
      </c>
      <c r="BJ237" s="19" t="s">
        <v>96</v>
      </c>
      <c r="BK237" s="200">
        <f t="shared" si="31"/>
        <v>0</v>
      </c>
      <c r="BL237" s="19" t="s">
        <v>335</v>
      </c>
      <c r="BM237" s="199" t="s">
        <v>3275</v>
      </c>
    </row>
    <row r="238" spans="1:65" s="2" customFormat="1" ht="24.2" customHeight="1">
      <c r="A238" s="37"/>
      <c r="B238" s="153"/>
      <c r="C238" s="187" t="s">
        <v>726</v>
      </c>
      <c r="D238" s="187" t="s">
        <v>331</v>
      </c>
      <c r="E238" s="188" t="s">
        <v>3276</v>
      </c>
      <c r="F238" s="189" t="s">
        <v>3277</v>
      </c>
      <c r="G238" s="190" t="s">
        <v>646</v>
      </c>
      <c r="H238" s="191">
        <v>3</v>
      </c>
      <c r="I238" s="192"/>
      <c r="J238" s="192"/>
      <c r="K238" s="191">
        <f t="shared" si="19"/>
        <v>0</v>
      </c>
      <c r="L238" s="193"/>
      <c r="M238" s="38"/>
      <c r="N238" s="194" t="s">
        <v>1</v>
      </c>
      <c r="O238" s="195" t="s">
        <v>47</v>
      </c>
      <c r="P238" s="196">
        <f t="shared" si="20"/>
        <v>0</v>
      </c>
      <c r="Q238" s="196">
        <f t="shared" si="21"/>
        <v>0</v>
      </c>
      <c r="R238" s="196">
        <f t="shared" si="22"/>
        <v>0</v>
      </c>
      <c r="S238" s="66"/>
      <c r="T238" s="197">
        <f t="shared" si="23"/>
        <v>0</v>
      </c>
      <c r="U238" s="197">
        <v>0</v>
      </c>
      <c r="V238" s="197">
        <f t="shared" si="24"/>
        <v>0</v>
      </c>
      <c r="W238" s="197">
        <v>0</v>
      </c>
      <c r="X238" s="198">
        <f t="shared" si="25"/>
        <v>0</v>
      </c>
      <c r="Y238" s="37"/>
      <c r="Z238" s="37"/>
      <c r="AA238" s="37"/>
      <c r="AB238" s="37"/>
      <c r="AC238" s="37"/>
      <c r="AD238" s="37"/>
      <c r="AE238" s="37"/>
      <c r="AR238" s="199" t="s">
        <v>335</v>
      </c>
      <c r="AT238" s="199" t="s">
        <v>331</v>
      </c>
      <c r="AU238" s="199" t="s">
        <v>96</v>
      </c>
      <c r="AY238" s="19" t="s">
        <v>329</v>
      </c>
      <c r="BE238" s="115">
        <f t="shared" si="26"/>
        <v>0</v>
      </c>
      <c r="BF238" s="115">
        <f t="shared" si="27"/>
        <v>0</v>
      </c>
      <c r="BG238" s="115">
        <f t="shared" si="28"/>
        <v>0</v>
      </c>
      <c r="BH238" s="115">
        <f t="shared" si="29"/>
        <v>0</v>
      </c>
      <c r="BI238" s="115">
        <f t="shared" si="30"/>
        <v>0</v>
      </c>
      <c r="BJ238" s="19" t="s">
        <v>96</v>
      </c>
      <c r="BK238" s="200">
        <f t="shared" si="31"/>
        <v>0</v>
      </c>
      <c r="BL238" s="19" t="s">
        <v>335</v>
      </c>
      <c r="BM238" s="199" t="s">
        <v>3278</v>
      </c>
    </row>
    <row r="239" spans="1:65" s="2" customFormat="1" ht="37.9" customHeight="1">
      <c r="A239" s="37"/>
      <c r="B239" s="153"/>
      <c r="C239" s="233" t="s">
        <v>731</v>
      </c>
      <c r="D239" s="233" t="s">
        <v>483</v>
      </c>
      <c r="E239" s="234" t="s">
        <v>3279</v>
      </c>
      <c r="F239" s="235" t="s">
        <v>3280</v>
      </c>
      <c r="G239" s="236" t="s">
        <v>646</v>
      </c>
      <c r="H239" s="237">
        <v>3.03</v>
      </c>
      <c r="I239" s="238"/>
      <c r="J239" s="239"/>
      <c r="K239" s="237">
        <f t="shared" si="19"/>
        <v>0</v>
      </c>
      <c r="L239" s="239"/>
      <c r="M239" s="240"/>
      <c r="N239" s="241" t="s">
        <v>1</v>
      </c>
      <c r="O239" s="195" t="s">
        <v>47</v>
      </c>
      <c r="P239" s="196">
        <f t="shared" si="20"/>
        <v>0</v>
      </c>
      <c r="Q239" s="196">
        <f t="shared" si="21"/>
        <v>0</v>
      </c>
      <c r="R239" s="196">
        <f t="shared" si="22"/>
        <v>0</v>
      </c>
      <c r="S239" s="66"/>
      <c r="T239" s="197">
        <f t="shared" si="23"/>
        <v>0</v>
      </c>
      <c r="U239" s="197">
        <v>0</v>
      </c>
      <c r="V239" s="197">
        <f t="shared" si="24"/>
        <v>0</v>
      </c>
      <c r="W239" s="197">
        <v>0</v>
      </c>
      <c r="X239" s="198">
        <f t="shared" si="25"/>
        <v>0</v>
      </c>
      <c r="Y239" s="37"/>
      <c r="Z239" s="37"/>
      <c r="AA239" s="37"/>
      <c r="AB239" s="37"/>
      <c r="AC239" s="37"/>
      <c r="AD239" s="37"/>
      <c r="AE239" s="37"/>
      <c r="AR239" s="199" t="s">
        <v>364</v>
      </c>
      <c r="AT239" s="199" t="s">
        <v>483</v>
      </c>
      <c r="AU239" s="199" t="s">
        <v>96</v>
      </c>
      <c r="AY239" s="19" t="s">
        <v>329</v>
      </c>
      <c r="BE239" s="115">
        <f t="shared" si="26"/>
        <v>0</v>
      </c>
      <c r="BF239" s="115">
        <f t="shared" si="27"/>
        <v>0</v>
      </c>
      <c r="BG239" s="115">
        <f t="shared" si="28"/>
        <v>0</v>
      </c>
      <c r="BH239" s="115">
        <f t="shared" si="29"/>
        <v>0</v>
      </c>
      <c r="BI239" s="115">
        <f t="shared" si="30"/>
        <v>0</v>
      </c>
      <c r="BJ239" s="19" t="s">
        <v>96</v>
      </c>
      <c r="BK239" s="200">
        <f t="shared" si="31"/>
        <v>0</v>
      </c>
      <c r="BL239" s="19" t="s">
        <v>335</v>
      </c>
      <c r="BM239" s="199" t="s">
        <v>3281</v>
      </c>
    </row>
    <row r="240" spans="1:65" s="13" customFormat="1" ht="11.25">
      <c r="B240" s="201"/>
      <c r="D240" s="202" t="s">
        <v>348</v>
      </c>
      <c r="E240" s="203" t="s">
        <v>1</v>
      </c>
      <c r="F240" s="204" t="s">
        <v>3282</v>
      </c>
      <c r="H240" s="205">
        <v>3.03</v>
      </c>
      <c r="I240" s="206"/>
      <c r="J240" s="206"/>
      <c r="M240" s="201"/>
      <c r="N240" s="207"/>
      <c r="O240" s="208"/>
      <c r="P240" s="208"/>
      <c r="Q240" s="208"/>
      <c r="R240" s="208"/>
      <c r="S240" s="208"/>
      <c r="T240" s="208"/>
      <c r="U240" s="208"/>
      <c r="V240" s="208"/>
      <c r="W240" s="208"/>
      <c r="X240" s="209"/>
      <c r="AT240" s="203" t="s">
        <v>348</v>
      </c>
      <c r="AU240" s="203" t="s">
        <v>96</v>
      </c>
      <c r="AV240" s="13" t="s">
        <v>96</v>
      </c>
      <c r="AW240" s="13" t="s">
        <v>4</v>
      </c>
      <c r="AX240" s="13" t="s">
        <v>83</v>
      </c>
      <c r="AY240" s="203" t="s">
        <v>329</v>
      </c>
    </row>
    <row r="241" spans="1:65" s="15" customFormat="1" ht="11.25">
      <c r="B241" s="217"/>
      <c r="D241" s="202" t="s">
        <v>348</v>
      </c>
      <c r="E241" s="218" t="s">
        <v>1</v>
      </c>
      <c r="F241" s="219" t="s">
        <v>380</v>
      </c>
      <c r="H241" s="220">
        <v>3.03</v>
      </c>
      <c r="I241" s="221"/>
      <c r="J241" s="221"/>
      <c r="M241" s="217"/>
      <c r="N241" s="222"/>
      <c r="O241" s="223"/>
      <c r="P241" s="223"/>
      <c r="Q241" s="223"/>
      <c r="R241" s="223"/>
      <c r="S241" s="223"/>
      <c r="T241" s="223"/>
      <c r="U241" s="223"/>
      <c r="V241" s="223"/>
      <c r="W241" s="223"/>
      <c r="X241" s="224"/>
      <c r="AT241" s="218" t="s">
        <v>348</v>
      </c>
      <c r="AU241" s="218" t="s">
        <v>96</v>
      </c>
      <c r="AV241" s="15" t="s">
        <v>335</v>
      </c>
      <c r="AW241" s="15" t="s">
        <v>4</v>
      </c>
      <c r="AX241" s="15" t="s">
        <v>90</v>
      </c>
      <c r="AY241" s="218" t="s">
        <v>329</v>
      </c>
    </row>
    <row r="242" spans="1:65" s="12" customFormat="1" ht="22.9" customHeight="1">
      <c r="B242" s="173"/>
      <c r="D242" s="174" t="s">
        <v>82</v>
      </c>
      <c r="E242" s="185" t="s">
        <v>1016</v>
      </c>
      <c r="F242" s="185" t="s">
        <v>1017</v>
      </c>
      <c r="I242" s="176"/>
      <c r="J242" s="176"/>
      <c r="K242" s="186">
        <f>BK242</f>
        <v>0</v>
      </c>
      <c r="M242" s="173"/>
      <c r="N242" s="178"/>
      <c r="O242" s="179"/>
      <c r="P242" s="179"/>
      <c r="Q242" s="180">
        <f>Q243</f>
        <v>0</v>
      </c>
      <c r="R242" s="180">
        <f>R243</f>
        <v>0</v>
      </c>
      <c r="S242" s="179"/>
      <c r="T242" s="181">
        <f>T243</f>
        <v>0</v>
      </c>
      <c r="U242" s="179"/>
      <c r="V242" s="181">
        <f>V243</f>
        <v>0</v>
      </c>
      <c r="W242" s="179"/>
      <c r="X242" s="182">
        <f>X243</f>
        <v>0</v>
      </c>
      <c r="AR242" s="174" t="s">
        <v>90</v>
      </c>
      <c r="AT242" s="183" t="s">
        <v>82</v>
      </c>
      <c r="AU242" s="183" t="s">
        <v>90</v>
      </c>
      <c r="AY242" s="174" t="s">
        <v>329</v>
      </c>
      <c r="BK242" s="184">
        <f>BK243</f>
        <v>0</v>
      </c>
    </row>
    <row r="243" spans="1:65" s="2" customFormat="1" ht="33" customHeight="1">
      <c r="A243" s="37"/>
      <c r="B243" s="153"/>
      <c r="C243" s="187" t="s">
        <v>743</v>
      </c>
      <c r="D243" s="187" t="s">
        <v>331</v>
      </c>
      <c r="E243" s="188" t="s">
        <v>3283</v>
      </c>
      <c r="F243" s="189" t="s">
        <v>3100</v>
      </c>
      <c r="G243" s="190" t="s">
        <v>486</v>
      </c>
      <c r="H243" s="191">
        <v>725.47900000000004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335</v>
      </c>
      <c r="AT243" s="199" t="s">
        <v>331</v>
      </c>
      <c r="AU243" s="199" t="s">
        <v>96</v>
      </c>
      <c r="AY243" s="19" t="s">
        <v>329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335</v>
      </c>
      <c r="BM243" s="199" t="s">
        <v>3284</v>
      </c>
    </row>
    <row r="244" spans="1:65" s="12" customFormat="1" ht="25.9" customHeight="1">
      <c r="B244" s="173"/>
      <c r="D244" s="174" t="s">
        <v>82</v>
      </c>
      <c r="E244" s="175" t="s">
        <v>1022</v>
      </c>
      <c r="F244" s="175" t="s">
        <v>1023</v>
      </c>
      <c r="I244" s="176"/>
      <c r="J244" s="176"/>
      <c r="K244" s="177">
        <f>BK244</f>
        <v>0</v>
      </c>
      <c r="M244" s="173"/>
      <c r="N244" s="178"/>
      <c r="O244" s="179"/>
      <c r="P244" s="179"/>
      <c r="Q244" s="180">
        <f>Q245</f>
        <v>0</v>
      </c>
      <c r="R244" s="180">
        <f>R245</f>
        <v>0</v>
      </c>
      <c r="S244" s="179"/>
      <c r="T244" s="181">
        <f>T245</f>
        <v>0</v>
      </c>
      <c r="U244" s="179"/>
      <c r="V244" s="181">
        <f>V245</f>
        <v>0</v>
      </c>
      <c r="W244" s="179"/>
      <c r="X244" s="182">
        <f>X245</f>
        <v>0</v>
      </c>
      <c r="AR244" s="174" t="s">
        <v>96</v>
      </c>
      <c r="AT244" s="183" t="s">
        <v>82</v>
      </c>
      <c r="AU244" s="183" t="s">
        <v>83</v>
      </c>
      <c r="AY244" s="174" t="s">
        <v>329</v>
      </c>
      <c r="BK244" s="184">
        <f>BK245</f>
        <v>0</v>
      </c>
    </row>
    <row r="245" spans="1:65" s="12" customFormat="1" ht="22.9" customHeight="1">
      <c r="B245" s="173"/>
      <c r="D245" s="174" t="s">
        <v>82</v>
      </c>
      <c r="E245" s="185" t="s">
        <v>1212</v>
      </c>
      <c r="F245" s="185" t="s">
        <v>1213</v>
      </c>
      <c r="I245" s="176"/>
      <c r="J245" s="176"/>
      <c r="K245" s="186">
        <f>BK245</f>
        <v>0</v>
      </c>
      <c r="M245" s="173"/>
      <c r="N245" s="178"/>
      <c r="O245" s="179"/>
      <c r="P245" s="179"/>
      <c r="Q245" s="180">
        <f>SUM(Q246:Q247)</f>
        <v>0</v>
      </c>
      <c r="R245" s="180">
        <f>SUM(R246:R247)</f>
        <v>0</v>
      </c>
      <c r="S245" s="179"/>
      <c r="T245" s="181">
        <f>SUM(T246:T247)</f>
        <v>0</v>
      </c>
      <c r="U245" s="179"/>
      <c r="V245" s="181">
        <f>SUM(V246:V247)</f>
        <v>0</v>
      </c>
      <c r="W245" s="179"/>
      <c r="X245" s="182">
        <f>SUM(X246:X247)</f>
        <v>0</v>
      </c>
      <c r="AR245" s="174" t="s">
        <v>96</v>
      </c>
      <c r="AT245" s="183" t="s">
        <v>82</v>
      </c>
      <c r="AU245" s="183" t="s">
        <v>90</v>
      </c>
      <c r="AY245" s="174" t="s">
        <v>329</v>
      </c>
      <c r="BK245" s="184">
        <f>SUM(BK246:BK247)</f>
        <v>0</v>
      </c>
    </row>
    <row r="246" spans="1:65" s="2" customFormat="1" ht="24.2" customHeight="1">
      <c r="A246" s="37"/>
      <c r="B246" s="153"/>
      <c r="C246" s="187" t="s">
        <v>751</v>
      </c>
      <c r="D246" s="187" t="s">
        <v>331</v>
      </c>
      <c r="E246" s="188" t="s">
        <v>3285</v>
      </c>
      <c r="F246" s="189" t="s">
        <v>3286</v>
      </c>
      <c r="G246" s="190" t="s">
        <v>342</v>
      </c>
      <c r="H246" s="191">
        <v>11</v>
      </c>
      <c r="I246" s="192"/>
      <c r="J246" s="192"/>
      <c r="K246" s="191">
        <f>ROUND(P246*H246,3)</f>
        <v>0</v>
      </c>
      <c r="L246" s="193"/>
      <c r="M246" s="38"/>
      <c r="N246" s="194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0</v>
      </c>
      <c r="V246" s="197">
        <f>U246*H246</f>
        <v>0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464</v>
      </c>
      <c r="AT246" s="199" t="s">
        <v>331</v>
      </c>
      <c r="AU246" s="199" t="s">
        <v>96</v>
      </c>
      <c r="AY246" s="19" t="s">
        <v>329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464</v>
      </c>
      <c r="BM246" s="199" t="s">
        <v>3287</v>
      </c>
    </row>
    <row r="247" spans="1:65" s="2" customFormat="1" ht="24.2" customHeight="1">
      <c r="A247" s="37"/>
      <c r="B247" s="153"/>
      <c r="C247" s="187" t="s">
        <v>755</v>
      </c>
      <c r="D247" s="187" t="s">
        <v>331</v>
      </c>
      <c r="E247" s="188" t="s">
        <v>3288</v>
      </c>
      <c r="F247" s="189" t="s">
        <v>3289</v>
      </c>
      <c r="G247" s="190" t="s">
        <v>342</v>
      </c>
      <c r="H247" s="191">
        <v>11</v>
      </c>
      <c r="I247" s="192"/>
      <c r="J247" s="192"/>
      <c r="K247" s="191">
        <f>ROUND(P247*H247,3)</f>
        <v>0</v>
      </c>
      <c r="L247" s="193"/>
      <c r="M247" s="38"/>
      <c r="N247" s="194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0</v>
      </c>
      <c r="V247" s="197">
        <f>U247*H247</f>
        <v>0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464</v>
      </c>
      <c r="AT247" s="199" t="s">
        <v>331</v>
      </c>
      <c r="AU247" s="199" t="s">
        <v>96</v>
      </c>
      <c r="AY247" s="19" t="s">
        <v>329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464</v>
      </c>
      <c r="BM247" s="199" t="s">
        <v>3290</v>
      </c>
    </row>
    <row r="248" spans="1:65" s="12" customFormat="1" ht="25.9" customHeight="1">
      <c r="B248" s="173"/>
      <c r="D248" s="174" t="s">
        <v>82</v>
      </c>
      <c r="E248" s="175" t="s">
        <v>3291</v>
      </c>
      <c r="F248" s="175" t="s">
        <v>3292</v>
      </c>
      <c r="I248" s="176"/>
      <c r="J248" s="176"/>
      <c r="K248" s="177">
        <f>BK248</f>
        <v>0</v>
      </c>
      <c r="M248" s="173"/>
      <c r="N248" s="178"/>
      <c r="O248" s="179"/>
      <c r="P248" s="179"/>
      <c r="Q248" s="180">
        <f>Q249</f>
        <v>0</v>
      </c>
      <c r="R248" s="180">
        <f>R249</f>
        <v>0</v>
      </c>
      <c r="S248" s="179"/>
      <c r="T248" s="181">
        <f>T249</f>
        <v>0</v>
      </c>
      <c r="U248" s="179"/>
      <c r="V248" s="181">
        <f>V249</f>
        <v>0</v>
      </c>
      <c r="W248" s="179"/>
      <c r="X248" s="182">
        <f>X249</f>
        <v>0</v>
      </c>
      <c r="AR248" s="174" t="s">
        <v>335</v>
      </c>
      <c r="AT248" s="183" t="s">
        <v>82</v>
      </c>
      <c r="AU248" s="183" t="s">
        <v>83</v>
      </c>
      <c r="AY248" s="174" t="s">
        <v>329</v>
      </c>
      <c r="BK248" s="184">
        <f>BK249</f>
        <v>0</v>
      </c>
    </row>
    <row r="249" spans="1:65" s="2" customFormat="1" ht="16.5" customHeight="1">
      <c r="A249" s="37"/>
      <c r="B249" s="153"/>
      <c r="C249" s="187" t="s">
        <v>761</v>
      </c>
      <c r="D249" s="187" t="s">
        <v>331</v>
      </c>
      <c r="E249" s="188" t="s">
        <v>3293</v>
      </c>
      <c r="F249" s="189" t="s">
        <v>3294</v>
      </c>
      <c r="G249" s="190" t="s">
        <v>346</v>
      </c>
      <c r="H249" s="191">
        <v>10</v>
      </c>
      <c r="I249" s="192"/>
      <c r="J249" s="192"/>
      <c r="K249" s="191">
        <f>ROUND(P249*H249,3)</f>
        <v>0</v>
      </c>
      <c r="L249" s="193"/>
      <c r="M249" s="38"/>
      <c r="N249" s="242" t="s">
        <v>1</v>
      </c>
      <c r="O249" s="243" t="s">
        <v>47</v>
      </c>
      <c r="P249" s="244">
        <f>I249+J249</f>
        <v>0</v>
      </c>
      <c r="Q249" s="244">
        <f>ROUND(I249*H249,3)</f>
        <v>0</v>
      </c>
      <c r="R249" s="244">
        <f>ROUND(J249*H249,3)</f>
        <v>0</v>
      </c>
      <c r="S249" s="245"/>
      <c r="T249" s="246">
        <f>S249*H249</f>
        <v>0</v>
      </c>
      <c r="U249" s="246">
        <v>0</v>
      </c>
      <c r="V249" s="246">
        <f>U249*H249</f>
        <v>0</v>
      </c>
      <c r="W249" s="246">
        <v>0</v>
      </c>
      <c r="X249" s="247">
        <f>W249*H249</f>
        <v>0</v>
      </c>
      <c r="Y249" s="37"/>
      <c r="Z249" s="37"/>
      <c r="AA249" s="37"/>
      <c r="AB249" s="37"/>
      <c r="AC249" s="37"/>
      <c r="AD249" s="37"/>
      <c r="AE249" s="37"/>
      <c r="AR249" s="199" t="s">
        <v>3295</v>
      </c>
      <c r="AT249" s="199" t="s">
        <v>331</v>
      </c>
      <c r="AU249" s="199" t="s">
        <v>90</v>
      </c>
      <c r="AY249" s="19" t="s">
        <v>329</v>
      </c>
      <c r="BE249" s="115">
        <f>IF(O249="základná",K249,0)</f>
        <v>0</v>
      </c>
      <c r="BF249" s="115">
        <f>IF(O249="znížená",K249,0)</f>
        <v>0</v>
      </c>
      <c r="BG249" s="115">
        <f>IF(O249="zákl. prenesená",K249,0)</f>
        <v>0</v>
      </c>
      <c r="BH249" s="115">
        <f>IF(O249="zníž. prenesená",K249,0)</f>
        <v>0</v>
      </c>
      <c r="BI249" s="115">
        <f>IF(O249="nulová",K249,0)</f>
        <v>0</v>
      </c>
      <c r="BJ249" s="19" t="s">
        <v>96</v>
      </c>
      <c r="BK249" s="200">
        <f>ROUND(P249*H249,3)</f>
        <v>0</v>
      </c>
      <c r="BL249" s="19" t="s">
        <v>3295</v>
      </c>
      <c r="BM249" s="199" t="s">
        <v>3296</v>
      </c>
    </row>
    <row r="250" spans="1:65" s="2" customFormat="1" ht="6.95" customHeight="1">
      <c r="A250" s="37"/>
      <c r="B250" s="55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38"/>
      <c r="N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</row>
  </sheetData>
  <autoFilter ref="C138:L249" xr:uid="{00000000-0009-0000-0000-000005000000}"/>
  <mergeCells count="17">
    <mergeCell ref="E131:H131"/>
    <mergeCell ref="M2:Z2"/>
    <mergeCell ref="D113:F113"/>
    <mergeCell ref="D114:F114"/>
    <mergeCell ref="D115:F115"/>
    <mergeCell ref="E127:H127"/>
    <mergeCell ref="E129:H129"/>
    <mergeCell ref="E85:H85"/>
    <mergeCell ref="E87:H87"/>
    <mergeCell ref="E89:H89"/>
    <mergeCell ref="D111:F111"/>
    <mergeCell ref="D112:F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1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115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2604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3297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SUM(BE137:BE217)),  2)</f>
        <v>0</v>
      </c>
      <c r="G39" s="130"/>
      <c r="H39" s="130"/>
      <c r="I39" s="131">
        <v>0.2</v>
      </c>
      <c r="J39" s="130"/>
      <c r="K39" s="129">
        <f>ROUND(((SUM(BE108:BE115) + SUM(BE137:BE217))*I39),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SUM(BF137:BF217)),  2)</f>
        <v>0</v>
      </c>
      <c r="G40" s="130"/>
      <c r="H40" s="130"/>
      <c r="I40" s="131">
        <v>0.2</v>
      </c>
      <c r="J40" s="130"/>
      <c r="K40" s="129">
        <f>ROUND(((SUM(BF108:BF115) + SUM(BF137:BF217))*I40),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SUM(BG137:BG217)),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SUM(BH137:BH217)),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SUM(BI137:BI217)),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2604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02.04 - Protipovodňové opatrenia - čiastočná vetva C (od šachty RŠ2 po šachtu Š3)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Q137</f>
        <v>0</v>
      </c>
      <c r="J98" s="79">
        <f t="shared" si="0"/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284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K138</f>
        <v>0</v>
      </c>
      <c r="M99" s="143"/>
    </row>
    <row r="100" spans="1:65" s="10" customFormat="1" ht="19.899999999999999" customHeight="1">
      <c r="B100" s="147"/>
      <c r="D100" s="148" t="s">
        <v>285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K139</f>
        <v>0</v>
      </c>
      <c r="M100" s="147"/>
    </row>
    <row r="101" spans="1:65" s="10" customFormat="1" ht="19.899999999999999" customHeight="1">
      <c r="B101" s="147"/>
      <c r="D101" s="148" t="s">
        <v>288</v>
      </c>
      <c r="E101" s="149"/>
      <c r="F101" s="149"/>
      <c r="G101" s="149"/>
      <c r="H101" s="149"/>
      <c r="I101" s="150">
        <f>Q186</f>
        <v>0</v>
      </c>
      <c r="J101" s="150">
        <f>R186</f>
        <v>0</v>
      </c>
      <c r="K101" s="150">
        <f>K186</f>
        <v>0</v>
      </c>
      <c r="M101" s="147"/>
    </row>
    <row r="102" spans="1:65" s="10" customFormat="1" ht="19.899999999999999" customHeight="1">
      <c r="B102" s="147"/>
      <c r="D102" s="148" t="s">
        <v>2606</v>
      </c>
      <c r="E102" s="149"/>
      <c r="F102" s="149"/>
      <c r="G102" s="149"/>
      <c r="H102" s="149"/>
      <c r="I102" s="150">
        <f>Q193</f>
        <v>0</v>
      </c>
      <c r="J102" s="150">
        <f>R193</f>
        <v>0</v>
      </c>
      <c r="K102" s="150">
        <f>K193</f>
        <v>0</v>
      </c>
      <c r="M102" s="147"/>
    </row>
    <row r="103" spans="1:65" s="10" customFormat="1" ht="19.899999999999999" customHeight="1">
      <c r="B103" s="147"/>
      <c r="D103" s="148" t="s">
        <v>290</v>
      </c>
      <c r="E103" s="149"/>
      <c r="F103" s="149"/>
      <c r="G103" s="149"/>
      <c r="H103" s="149"/>
      <c r="I103" s="150">
        <f>Q212</f>
        <v>0</v>
      </c>
      <c r="J103" s="150">
        <f>R212</f>
        <v>0</v>
      </c>
      <c r="K103" s="150">
        <f>K212</f>
        <v>0</v>
      </c>
      <c r="M103" s="147"/>
    </row>
    <row r="104" spans="1:65" s="9" customFormat="1" ht="24.95" customHeight="1">
      <c r="B104" s="143"/>
      <c r="D104" s="144" t="s">
        <v>291</v>
      </c>
      <c r="E104" s="145"/>
      <c r="F104" s="145"/>
      <c r="G104" s="145"/>
      <c r="H104" s="145"/>
      <c r="I104" s="146">
        <f>Q214</f>
        <v>0</v>
      </c>
      <c r="J104" s="146">
        <f>R214</f>
        <v>0</v>
      </c>
      <c r="K104" s="146">
        <f>K214</f>
        <v>0</v>
      </c>
      <c r="M104" s="143"/>
    </row>
    <row r="105" spans="1:65" s="10" customFormat="1" ht="19.899999999999999" customHeight="1">
      <c r="B105" s="147"/>
      <c r="D105" s="148" t="s">
        <v>296</v>
      </c>
      <c r="E105" s="149"/>
      <c r="F105" s="149"/>
      <c r="G105" s="149"/>
      <c r="H105" s="149"/>
      <c r="I105" s="150">
        <f>Q215</f>
        <v>0</v>
      </c>
      <c r="J105" s="150">
        <f>R215</f>
        <v>0</v>
      </c>
      <c r="K105" s="150">
        <f>K215</f>
        <v>0</v>
      </c>
      <c r="M105" s="147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302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23" t="s">
        <v>303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3104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23" t="s">
        <v>306</v>
      </c>
      <c r="E111" s="328"/>
      <c r="F111" s="328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304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23" t="s">
        <v>307</v>
      </c>
      <c r="E112" s="328"/>
      <c r="F112" s="328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304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23" t="s">
        <v>3105</v>
      </c>
      <c r="E113" s="328"/>
      <c r="F113" s="328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304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309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310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266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311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4" t="str">
        <f>E7</f>
        <v>Krytá plaváreň Lučenec</v>
      </c>
      <c r="F125" s="325"/>
      <c r="G125" s="325"/>
      <c r="H125" s="325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272</v>
      </c>
      <c r="M126" s="22"/>
    </row>
    <row r="127" spans="1:65" s="2" customFormat="1" ht="16.5" customHeight="1">
      <c r="A127" s="37"/>
      <c r="B127" s="38"/>
      <c r="C127" s="37"/>
      <c r="D127" s="37"/>
      <c r="E127" s="324" t="s">
        <v>2604</v>
      </c>
      <c r="F127" s="326"/>
      <c r="G127" s="326"/>
      <c r="H127" s="326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274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30" customHeight="1">
      <c r="A129" s="37"/>
      <c r="B129" s="38"/>
      <c r="C129" s="37"/>
      <c r="D129" s="37"/>
      <c r="E129" s="305" t="str">
        <f>E11</f>
        <v>02.04 - Protipovodňové opatrenia - čiastočná vetva C (od šachty RŠ2 po šachtu Š3)</v>
      </c>
      <c r="F129" s="326"/>
      <c r="G129" s="326"/>
      <c r="H129" s="326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21. 4. 2022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312</v>
      </c>
      <c r="D136" s="164" t="s">
        <v>66</v>
      </c>
      <c r="E136" s="164" t="s">
        <v>62</v>
      </c>
      <c r="F136" s="164" t="s">
        <v>63</v>
      </c>
      <c r="G136" s="164" t="s">
        <v>313</v>
      </c>
      <c r="H136" s="164" t="s">
        <v>314</v>
      </c>
      <c r="I136" s="164" t="s">
        <v>315</v>
      </c>
      <c r="J136" s="164" t="s">
        <v>316</v>
      </c>
      <c r="K136" s="165" t="s">
        <v>281</v>
      </c>
      <c r="L136" s="166" t="s">
        <v>317</v>
      </c>
      <c r="M136" s="167"/>
      <c r="N136" s="70" t="s">
        <v>1</v>
      </c>
      <c r="O136" s="71" t="s">
        <v>45</v>
      </c>
      <c r="P136" s="71" t="s">
        <v>318</v>
      </c>
      <c r="Q136" s="71" t="s">
        <v>319</v>
      </c>
      <c r="R136" s="71" t="s">
        <v>320</v>
      </c>
      <c r="S136" s="71" t="s">
        <v>321</v>
      </c>
      <c r="T136" s="71" t="s">
        <v>322</v>
      </c>
      <c r="U136" s="71" t="s">
        <v>323</v>
      </c>
      <c r="V136" s="71" t="s">
        <v>324</v>
      </c>
      <c r="W136" s="71" t="s">
        <v>325</v>
      </c>
      <c r="X136" s="72" t="s">
        <v>326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276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Q138+Q214</f>
        <v>0</v>
      </c>
      <c r="R137" s="169">
        <f>R138+R214</f>
        <v>0</v>
      </c>
      <c r="S137" s="74"/>
      <c r="T137" s="170">
        <f>T138+T214</f>
        <v>0</v>
      </c>
      <c r="U137" s="74"/>
      <c r="V137" s="170">
        <f>V138+V214</f>
        <v>0</v>
      </c>
      <c r="W137" s="74"/>
      <c r="X137" s="171">
        <f>X138+X214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283</v>
      </c>
      <c r="BK137" s="172">
        <f>BK138+BK214</f>
        <v>0</v>
      </c>
    </row>
    <row r="138" spans="1:65" s="12" customFormat="1" ht="25.9" customHeight="1">
      <c r="B138" s="173"/>
      <c r="D138" s="174" t="s">
        <v>82</v>
      </c>
      <c r="E138" s="175" t="s">
        <v>327</v>
      </c>
      <c r="F138" s="175" t="s">
        <v>328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Q139+Q186+Q193+Q212</f>
        <v>0</v>
      </c>
      <c r="R138" s="180">
        <f>R139+R186+R193+R212</f>
        <v>0</v>
      </c>
      <c r="S138" s="179"/>
      <c r="T138" s="181">
        <f>T139+T186+T193+T212</f>
        <v>0</v>
      </c>
      <c r="U138" s="179"/>
      <c r="V138" s="181">
        <f>V139+V186+V193+V212</f>
        <v>0</v>
      </c>
      <c r="W138" s="179"/>
      <c r="X138" s="182">
        <f>X139+X186+X193+X212</f>
        <v>0</v>
      </c>
      <c r="AR138" s="174" t="s">
        <v>90</v>
      </c>
      <c r="AT138" s="183" t="s">
        <v>82</v>
      </c>
      <c r="AU138" s="183" t="s">
        <v>83</v>
      </c>
      <c r="AY138" s="174" t="s">
        <v>329</v>
      </c>
      <c r="BK138" s="184">
        <f>BK139+BK186+BK193+BK212</f>
        <v>0</v>
      </c>
    </row>
    <row r="139" spans="1:65" s="12" customFormat="1" ht="22.9" customHeight="1">
      <c r="B139" s="173"/>
      <c r="D139" s="174" t="s">
        <v>82</v>
      </c>
      <c r="E139" s="185" t="s">
        <v>90</v>
      </c>
      <c r="F139" s="185" t="s">
        <v>330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SUM(Q140:Q185)</f>
        <v>0</v>
      </c>
      <c r="R139" s="180">
        <f>SUM(R140:R185)</f>
        <v>0</v>
      </c>
      <c r="S139" s="179"/>
      <c r="T139" s="181">
        <f>SUM(T140:T185)</f>
        <v>0</v>
      </c>
      <c r="U139" s="179"/>
      <c r="V139" s="181">
        <f>SUM(V140:V185)</f>
        <v>0</v>
      </c>
      <c r="W139" s="179"/>
      <c r="X139" s="182">
        <f>SUM(X140:X185)</f>
        <v>0</v>
      </c>
      <c r="AR139" s="174" t="s">
        <v>90</v>
      </c>
      <c r="AT139" s="183" t="s">
        <v>82</v>
      </c>
      <c r="AU139" s="183" t="s">
        <v>90</v>
      </c>
      <c r="AY139" s="174" t="s">
        <v>329</v>
      </c>
      <c r="BK139" s="184">
        <f>SUM(BK140:BK185)</f>
        <v>0</v>
      </c>
    </row>
    <row r="140" spans="1:65" s="2" customFormat="1" ht="24.2" customHeight="1">
      <c r="A140" s="37"/>
      <c r="B140" s="153"/>
      <c r="C140" s="187" t="s">
        <v>90</v>
      </c>
      <c r="D140" s="187" t="s">
        <v>331</v>
      </c>
      <c r="E140" s="188" t="s">
        <v>3298</v>
      </c>
      <c r="F140" s="189" t="s">
        <v>338</v>
      </c>
      <c r="G140" s="190" t="s">
        <v>334</v>
      </c>
      <c r="H140" s="191">
        <v>45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335</v>
      </c>
      <c r="AT140" s="199" t="s">
        <v>331</v>
      </c>
      <c r="AU140" s="199" t="s">
        <v>96</v>
      </c>
      <c r="AY140" s="19" t="s">
        <v>329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335</v>
      </c>
      <c r="BM140" s="199" t="s">
        <v>3299</v>
      </c>
    </row>
    <row r="141" spans="1:65" s="13" customFormat="1" ht="11.25">
      <c r="B141" s="201"/>
      <c r="D141" s="202" t="s">
        <v>348</v>
      </c>
      <c r="E141" s="203" t="s">
        <v>1</v>
      </c>
      <c r="F141" s="204" t="s">
        <v>3300</v>
      </c>
      <c r="H141" s="205">
        <v>45</v>
      </c>
      <c r="I141" s="206"/>
      <c r="J141" s="206"/>
      <c r="M141" s="201"/>
      <c r="N141" s="207"/>
      <c r="O141" s="208"/>
      <c r="P141" s="208"/>
      <c r="Q141" s="208"/>
      <c r="R141" s="208"/>
      <c r="S141" s="208"/>
      <c r="T141" s="208"/>
      <c r="U141" s="208"/>
      <c r="V141" s="208"/>
      <c r="W141" s="208"/>
      <c r="X141" s="209"/>
      <c r="AT141" s="203" t="s">
        <v>348</v>
      </c>
      <c r="AU141" s="203" t="s">
        <v>96</v>
      </c>
      <c r="AV141" s="13" t="s">
        <v>96</v>
      </c>
      <c r="AW141" s="13" t="s">
        <v>4</v>
      </c>
      <c r="AX141" s="13" t="s">
        <v>83</v>
      </c>
      <c r="AY141" s="203" t="s">
        <v>329</v>
      </c>
    </row>
    <row r="142" spans="1:65" s="15" customFormat="1" ht="11.25">
      <c r="B142" s="217"/>
      <c r="D142" s="202" t="s">
        <v>348</v>
      </c>
      <c r="E142" s="218" t="s">
        <v>1</v>
      </c>
      <c r="F142" s="219" t="s">
        <v>380</v>
      </c>
      <c r="H142" s="220">
        <v>45</v>
      </c>
      <c r="I142" s="221"/>
      <c r="J142" s="221"/>
      <c r="M142" s="217"/>
      <c r="N142" s="222"/>
      <c r="O142" s="223"/>
      <c r="P142" s="223"/>
      <c r="Q142" s="223"/>
      <c r="R142" s="223"/>
      <c r="S142" s="223"/>
      <c r="T142" s="223"/>
      <c r="U142" s="223"/>
      <c r="V142" s="223"/>
      <c r="W142" s="223"/>
      <c r="X142" s="224"/>
      <c r="AT142" s="218" t="s">
        <v>348</v>
      </c>
      <c r="AU142" s="218" t="s">
        <v>96</v>
      </c>
      <c r="AV142" s="15" t="s">
        <v>335</v>
      </c>
      <c r="AW142" s="15" t="s">
        <v>4</v>
      </c>
      <c r="AX142" s="15" t="s">
        <v>90</v>
      </c>
      <c r="AY142" s="218" t="s">
        <v>329</v>
      </c>
    </row>
    <row r="143" spans="1:65" s="2" customFormat="1" ht="33" customHeight="1">
      <c r="A143" s="37"/>
      <c r="B143" s="153"/>
      <c r="C143" s="187" t="s">
        <v>96</v>
      </c>
      <c r="D143" s="187" t="s">
        <v>331</v>
      </c>
      <c r="E143" s="188" t="s">
        <v>3301</v>
      </c>
      <c r="F143" s="189" t="s">
        <v>3302</v>
      </c>
      <c r="G143" s="190" t="s">
        <v>334</v>
      </c>
      <c r="H143" s="191">
        <v>45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335</v>
      </c>
      <c r="AT143" s="199" t="s">
        <v>331</v>
      </c>
      <c r="AU143" s="199" t="s">
        <v>96</v>
      </c>
      <c r="AY143" s="19" t="s">
        <v>329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335</v>
      </c>
      <c r="BM143" s="199" t="s">
        <v>3303</v>
      </c>
    </row>
    <row r="144" spans="1:65" s="2" customFormat="1" ht="16.5" customHeight="1">
      <c r="A144" s="37"/>
      <c r="B144" s="153"/>
      <c r="C144" s="187" t="s">
        <v>178</v>
      </c>
      <c r="D144" s="187" t="s">
        <v>331</v>
      </c>
      <c r="E144" s="188" t="s">
        <v>3106</v>
      </c>
      <c r="F144" s="189" t="s">
        <v>3107</v>
      </c>
      <c r="G144" s="190" t="s">
        <v>1460</v>
      </c>
      <c r="H144" s="191">
        <v>1</v>
      </c>
      <c r="I144" s="192"/>
      <c r="J144" s="192"/>
      <c r="K144" s="191">
        <f>ROUND(P144*H144,3)</f>
        <v>0</v>
      </c>
      <c r="L144" s="193"/>
      <c r="M144" s="38"/>
      <c r="N144" s="194" t="s">
        <v>1</v>
      </c>
      <c r="O144" s="195" t="s">
        <v>47</v>
      </c>
      <c r="P144" s="196">
        <f>I144+J144</f>
        <v>0</v>
      </c>
      <c r="Q144" s="196">
        <f>ROUND(I144*H144,3)</f>
        <v>0</v>
      </c>
      <c r="R144" s="196">
        <f>ROUND(J144*H144,3)</f>
        <v>0</v>
      </c>
      <c r="S144" s="66"/>
      <c r="T144" s="197">
        <f>S144*H144</f>
        <v>0</v>
      </c>
      <c r="U144" s="197">
        <v>0</v>
      </c>
      <c r="V144" s="197">
        <f>U144*H144</f>
        <v>0</v>
      </c>
      <c r="W144" s="197">
        <v>0</v>
      </c>
      <c r="X144" s="198">
        <f>W144*H144</f>
        <v>0</v>
      </c>
      <c r="Y144" s="37"/>
      <c r="Z144" s="37"/>
      <c r="AA144" s="37"/>
      <c r="AB144" s="37"/>
      <c r="AC144" s="37"/>
      <c r="AD144" s="37"/>
      <c r="AE144" s="37"/>
      <c r="AR144" s="199" t="s">
        <v>335</v>
      </c>
      <c r="AT144" s="199" t="s">
        <v>331</v>
      </c>
      <c r="AU144" s="199" t="s">
        <v>96</v>
      </c>
      <c r="AY144" s="19" t="s">
        <v>329</v>
      </c>
      <c r="BE144" s="115">
        <f>IF(O144="základná",K144,0)</f>
        <v>0</v>
      </c>
      <c r="BF144" s="115">
        <f>IF(O144="znížená",K144,0)</f>
        <v>0</v>
      </c>
      <c r="BG144" s="115">
        <f>IF(O144="zákl. prenesená",K144,0)</f>
        <v>0</v>
      </c>
      <c r="BH144" s="115">
        <f>IF(O144="zníž. prenesená",K144,0)</f>
        <v>0</v>
      </c>
      <c r="BI144" s="115">
        <f>IF(O144="nulová",K144,0)</f>
        <v>0</v>
      </c>
      <c r="BJ144" s="19" t="s">
        <v>96</v>
      </c>
      <c r="BK144" s="200">
        <f>ROUND(P144*H144,3)</f>
        <v>0</v>
      </c>
      <c r="BL144" s="19" t="s">
        <v>335</v>
      </c>
      <c r="BM144" s="199" t="s">
        <v>3304</v>
      </c>
    </row>
    <row r="145" spans="1:65" s="2" customFormat="1" ht="21.75" customHeight="1">
      <c r="A145" s="37"/>
      <c r="B145" s="153"/>
      <c r="C145" s="187" t="s">
        <v>335</v>
      </c>
      <c r="D145" s="187" t="s">
        <v>331</v>
      </c>
      <c r="E145" s="188" t="s">
        <v>3118</v>
      </c>
      <c r="F145" s="189" t="s">
        <v>3119</v>
      </c>
      <c r="G145" s="190" t="s">
        <v>342</v>
      </c>
      <c r="H145" s="191">
        <v>4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335</v>
      </c>
      <c r="AT145" s="199" t="s">
        <v>331</v>
      </c>
      <c r="AU145" s="199" t="s">
        <v>96</v>
      </c>
      <c r="AY145" s="19" t="s">
        <v>329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335</v>
      </c>
      <c r="BM145" s="199" t="s">
        <v>3305</v>
      </c>
    </row>
    <row r="146" spans="1:65" s="2" customFormat="1" ht="24.2" customHeight="1">
      <c r="A146" s="37"/>
      <c r="B146" s="153"/>
      <c r="C146" s="187" t="s">
        <v>350</v>
      </c>
      <c r="D146" s="187" t="s">
        <v>331</v>
      </c>
      <c r="E146" s="188" t="s">
        <v>3121</v>
      </c>
      <c r="F146" s="189" t="s">
        <v>3122</v>
      </c>
      <c r="G146" s="190" t="s">
        <v>362</v>
      </c>
      <c r="H146" s="191">
        <v>8.56</v>
      </c>
      <c r="I146" s="192"/>
      <c r="J146" s="192"/>
      <c r="K146" s="191">
        <f>ROUND(P146*H146,3)</f>
        <v>0</v>
      </c>
      <c r="L146" s="193"/>
      <c r="M146" s="38"/>
      <c r="N146" s="194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</v>
      </c>
      <c r="V146" s="197">
        <f>U146*H146</f>
        <v>0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335</v>
      </c>
      <c r="AT146" s="199" t="s">
        <v>331</v>
      </c>
      <c r="AU146" s="199" t="s">
        <v>96</v>
      </c>
      <c r="AY146" s="19" t="s">
        <v>329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335</v>
      </c>
      <c r="BM146" s="199" t="s">
        <v>3306</v>
      </c>
    </row>
    <row r="147" spans="1:65" s="13" customFormat="1" ht="11.25">
      <c r="B147" s="201"/>
      <c r="D147" s="202" t="s">
        <v>348</v>
      </c>
      <c r="E147" s="203" t="s">
        <v>1</v>
      </c>
      <c r="F147" s="204" t="s">
        <v>3307</v>
      </c>
      <c r="H147" s="205">
        <v>8.56</v>
      </c>
      <c r="I147" s="206"/>
      <c r="J147" s="206"/>
      <c r="M147" s="201"/>
      <c r="N147" s="207"/>
      <c r="O147" s="208"/>
      <c r="P147" s="208"/>
      <c r="Q147" s="208"/>
      <c r="R147" s="208"/>
      <c r="S147" s="208"/>
      <c r="T147" s="208"/>
      <c r="U147" s="208"/>
      <c r="V147" s="208"/>
      <c r="W147" s="208"/>
      <c r="X147" s="209"/>
      <c r="AT147" s="203" t="s">
        <v>348</v>
      </c>
      <c r="AU147" s="203" t="s">
        <v>96</v>
      </c>
      <c r="AV147" s="13" t="s">
        <v>96</v>
      </c>
      <c r="AW147" s="13" t="s">
        <v>4</v>
      </c>
      <c r="AX147" s="13" t="s">
        <v>83</v>
      </c>
      <c r="AY147" s="203" t="s">
        <v>329</v>
      </c>
    </row>
    <row r="148" spans="1:65" s="15" customFormat="1" ht="11.25">
      <c r="B148" s="217"/>
      <c r="D148" s="202" t="s">
        <v>348</v>
      </c>
      <c r="E148" s="218" t="s">
        <v>1</v>
      </c>
      <c r="F148" s="219" t="s">
        <v>380</v>
      </c>
      <c r="H148" s="220">
        <v>8.56</v>
      </c>
      <c r="I148" s="221"/>
      <c r="J148" s="221"/>
      <c r="M148" s="217"/>
      <c r="N148" s="222"/>
      <c r="O148" s="223"/>
      <c r="P148" s="223"/>
      <c r="Q148" s="223"/>
      <c r="R148" s="223"/>
      <c r="S148" s="223"/>
      <c r="T148" s="223"/>
      <c r="U148" s="223"/>
      <c r="V148" s="223"/>
      <c r="W148" s="223"/>
      <c r="X148" s="224"/>
      <c r="AT148" s="218" t="s">
        <v>348</v>
      </c>
      <c r="AU148" s="218" t="s">
        <v>96</v>
      </c>
      <c r="AV148" s="15" t="s">
        <v>335</v>
      </c>
      <c r="AW148" s="15" t="s">
        <v>4</v>
      </c>
      <c r="AX148" s="15" t="s">
        <v>90</v>
      </c>
      <c r="AY148" s="218" t="s">
        <v>329</v>
      </c>
    </row>
    <row r="149" spans="1:65" s="2" customFormat="1" ht="21.75" customHeight="1">
      <c r="A149" s="37"/>
      <c r="B149" s="153"/>
      <c r="C149" s="187" t="s">
        <v>355</v>
      </c>
      <c r="D149" s="187" t="s">
        <v>331</v>
      </c>
      <c r="E149" s="188" t="s">
        <v>3308</v>
      </c>
      <c r="F149" s="189" t="s">
        <v>3309</v>
      </c>
      <c r="G149" s="190" t="s">
        <v>362</v>
      </c>
      <c r="H149" s="191">
        <v>117.515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335</v>
      </c>
      <c r="AT149" s="199" t="s">
        <v>331</v>
      </c>
      <c r="AU149" s="199" t="s">
        <v>96</v>
      </c>
      <c r="AY149" s="19" t="s">
        <v>329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335</v>
      </c>
      <c r="BM149" s="199" t="s">
        <v>3310</v>
      </c>
    </row>
    <row r="150" spans="1:65" s="13" customFormat="1" ht="11.25">
      <c r="B150" s="201"/>
      <c r="D150" s="202" t="s">
        <v>348</v>
      </c>
      <c r="E150" s="203" t="s">
        <v>1</v>
      </c>
      <c r="F150" s="204" t="s">
        <v>3311</v>
      </c>
      <c r="H150" s="205">
        <v>117.515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348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329</v>
      </c>
    </row>
    <row r="151" spans="1:65" s="15" customFormat="1" ht="11.25">
      <c r="B151" s="217"/>
      <c r="D151" s="202" t="s">
        <v>348</v>
      </c>
      <c r="E151" s="218" t="s">
        <v>1</v>
      </c>
      <c r="F151" s="219" t="s">
        <v>380</v>
      </c>
      <c r="H151" s="220">
        <v>117.515</v>
      </c>
      <c r="I151" s="221"/>
      <c r="J151" s="221"/>
      <c r="M151" s="217"/>
      <c r="N151" s="222"/>
      <c r="O151" s="223"/>
      <c r="P151" s="223"/>
      <c r="Q151" s="223"/>
      <c r="R151" s="223"/>
      <c r="S151" s="223"/>
      <c r="T151" s="223"/>
      <c r="U151" s="223"/>
      <c r="V151" s="223"/>
      <c r="W151" s="223"/>
      <c r="X151" s="224"/>
      <c r="AT151" s="218" t="s">
        <v>348</v>
      </c>
      <c r="AU151" s="218" t="s">
        <v>96</v>
      </c>
      <c r="AV151" s="15" t="s">
        <v>335</v>
      </c>
      <c r="AW151" s="15" t="s">
        <v>4</v>
      </c>
      <c r="AX151" s="15" t="s">
        <v>90</v>
      </c>
      <c r="AY151" s="218" t="s">
        <v>329</v>
      </c>
    </row>
    <row r="152" spans="1:65" s="2" customFormat="1" ht="37.9" customHeight="1">
      <c r="A152" s="37"/>
      <c r="B152" s="153"/>
      <c r="C152" s="187" t="s">
        <v>359</v>
      </c>
      <c r="D152" s="187" t="s">
        <v>331</v>
      </c>
      <c r="E152" s="188" t="s">
        <v>3312</v>
      </c>
      <c r="F152" s="189" t="s">
        <v>3313</v>
      </c>
      <c r="G152" s="190" t="s">
        <v>362</v>
      </c>
      <c r="H152" s="191">
        <v>117.515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335</v>
      </c>
      <c r="AT152" s="199" t="s">
        <v>331</v>
      </c>
      <c r="AU152" s="199" t="s">
        <v>96</v>
      </c>
      <c r="AY152" s="19" t="s">
        <v>329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335</v>
      </c>
      <c r="BM152" s="199" t="s">
        <v>3314</v>
      </c>
    </row>
    <row r="153" spans="1:65" s="13" customFormat="1" ht="11.25">
      <c r="B153" s="201"/>
      <c r="D153" s="202" t="s">
        <v>348</v>
      </c>
      <c r="E153" s="203" t="s">
        <v>1</v>
      </c>
      <c r="F153" s="204" t="s">
        <v>3315</v>
      </c>
      <c r="H153" s="205">
        <v>117.515</v>
      </c>
      <c r="I153" s="206"/>
      <c r="J153" s="206"/>
      <c r="M153" s="201"/>
      <c r="N153" s="207"/>
      <c r="O153" s="208"/>
      <c r="P153" s="208"/>
      <c r="Q153" s="208"/>
      <c r="R153" s="208"/>
      <c r="S153" s="208"/>
      <c r="T153" s="208"/>
      <c r="U153" s="208"/>
      <c r="V153" s="208"/>
      <c r="W153" s="208"/>
      <c r="X153" s="209"/>
      <c r="AT153" s="203" t="s">
        <v>348</v>
      </c>
      <c r="AU153" s="203" t="s">
        <v>96</v>
      </c>
      <c r="AV153" s="13" t="s">
        <v>96</v>
      </c>
      <c r="AW153" s="13" t="s">
        <v>4</v>
      </c>
      <c r="AX153" s="13" t="s">
        <v>83</v>
      </c>
      <c r="AY153" s="203" t="s">
        <v>329</v>
      </c>
    </row>
    <row r="154" spans="1:65" s="15" customFormat="1" ht="11.25">
      <c r="B154" s="217"/>
      <c r="D154" s="202" t="s">
        <v>348</v>
      </c>
      <c r="E154" s="218" t="s">
        <v>1</v>
      </c>
      <c r="F154" s="219" t="s">
        <v>380</v>
      </c>
      <c r="H154" s="220">
        <v>117.515</v>
      </c>
      <c r="I154" s="221"/>
      <c r="J154" s="221"/>
      <c r="M154" s="217"/>
      <c r="N154" s="222"/>
      <c r="O154" s="223"/>
      <c r="P154" s="223"/>
      <c r="Q154" s="223"/>
      <c r="R154" s="223"/>
      <c r="S154" s="223"/>
      <c r="T154" s="223"/>
      <c r="U154" s="223"/>
      <c r="V154" s="223"/>
      <c r="W154" s="223"/>
      <c r="X154" s="224"/>
      <c r="AT154" s="218" t="s">
        <v>348</v>
      </c>
      <c r="AU154" s="218" t="s">
        <v>96</v>
      </c>
      <c r="AV154" s="15" t="s">
        <v>335</v>
      </c>
      <c r="AW154" s="15" t="s">
        <v>4</v>
      </c>
      <c r="AX154" s="15" t="s">
        <v>90</v>
      </c>
      <c r="AY154" s="218" t="s">
        <v>329</v>
      </c>
    </row>
    <row r="155" spans="1:65" s="2" customFormat="1" ht="33" customHeight="1">
      <c r="A155" s="37"/>
      <c r="B155" s="153"/>
      <c r="C155" s="187" t="s">
        <v>364</v>
      </c>
      <c r="D155" s="187" t="s">
        <v>331</v>
      </c>
      <c r="E155" s="188" t="s">
        <v>3316</v>
      </c>
      <c r="F155" s="189" t="s">
        <v>3317</v>
      </c>
      <c r="G155" s="190" t="s">
        <v>362</v>
      </c>
      <c r="H155" s="191">
        <v>8.56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335</v>
      </c>
      <c r="AT155" s="199" t="s">
        <v>331</v>
      </c>
      <c r="AU155" s="199" t="s">
        <v>96</v>
      </c>
      <c r="AY155" s="19" t="s">
        <v>329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335</v>
      </c>
      <c r="BM155" s="199" t="s">
        <v>3318</v>
      </c>
    </row>
    <row r="156" spans="1:65" s="13" customFormat="1" ht="11.25">
      <c r="B156" s="201"/>
      <c r="D156" s="202" t="s">
        <v>348</v>
      </c>
      <c r="E156" s="203" t="s">
        <v>1</v>
      </c>
      <c r="F156" s="204" t="s">
        <v>3307</v>
      </c>
      <c r="H156" s="205">
        <v>8.56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348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329</v>
      </c>
    </row>
    <row r="157" spans="1:65" s="15" customFormat="1" ht="11.25">
      <c r="B157" s="217"/>
      <c r="D157" s="202" t="s">
        <v>348</v>
      </c>
      <c r="E157" s="218" t="s">
        <v>1</v>
      </c>
      <c r="F157" s="219" t="s">
        <v>380</v>
      </c>
      <c r="H157" s="220">
        <v>8.56</v>
      </c>
      <c r="I157" s="221"/>
      <c r="J157" s="221"/>
      <c r="M157" s="217"/>
      <c r="N157" s="222"/>
      <c r="O157" s="223"/>
      <c r="P157" s="223"/>
      <c r="Q157" s="223"/>
      <c r="R157" s="223"/>
      <c r="S157" s="223"/>
      <c r="T157" s="223"/>
      <c r="U157" s="223"/>
      <c r="V157" s="223"/>
      <c r="W157" s="223"/>
      <c r="X157" s="224"/>
      <c r="AT157" s="218" t="s">
        <v>348</v>
      </c>
      <c r="AU157" s="218" t="s">
        <v>96</v>
      </c>
      <c r="AV157" s="15" t="s">
        <v>335</v>
      </c>
      <c r="AW157" s="15" t="s">
        <v>4</v>
      </c>
      <c r="AX157" s="15" t="s">
        <v>90</v>
      </c>
      <c r="AY157" s="218" t="s">
        <v>329</v>
      </c>
    </row>
    <row r="158" spans="1:65" s="2" customFormat="1" ht="37.9" customHeight="1">
      <c r="A158" s="37"/>
      <c r="B158" s="153"/>
      <c r="C158" s="187" t="s">
        <v>369</v>
      </c>
      <c r="D158" s="187" t="s">
        <v>331</v>
      </c>
      <c r="E158" s="188" t="s">
        <v>3319</v>
      </c>
      <c r="F158" s="189" t="s">
        <v>3320</v>
      </c>
      <c r="G158" s="190" t="s">
        <v>362</v>
      </c>
      <c r="H158" s="191">
        <v>8.56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335</v>
      </c>
      <c r="AT158" s="199" t="s">
        <v>331</v>
      </c>
      <c r="AU158" s="199" t="s">
        <v>96</v>
      </c>
      <c r="AY158" s="19" t="s">
        <v>329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335</v>
      </c>
      <c r="BM158" s="199" t="s">
        <v>3321</v>
      </c>
    </row>
    <row r="159" spans="1:65" s="2" customFormat="1" ht="24.2" customHeight="1">
      <c r="A159" s="37"/>
      <c r="B159" s="153"/>
      <c r="C159" s="187" t="s">
        <v>381</v>
      </c>
      <c r="D159" s="187" t="s">
        <v>331</v>
      </c>
      <c r="E159" s="188" t="s">
        <v>3322</v>
      </c>
      <c r="F159" s="189" t="s">
        <v>3323</v>
      </c>
      <c r="G159" s="190" t="s">
        <v>334</v>
      </c>
      <c r="H159" s="191">
        <v>252.15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335</v>
      </c>
      <c r="AT159" s="199" t="s">
        <v>331</v>
      </c>
      <c r="AU159" s="199" t="s">
        <v>96</v>
      </c>
      <c r="AY159" s="19" t="s">
        <v>329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335</v>
      </c>
      <c r="BM159" s="199" t="s">
        <v>3324</v>
      </c>
    </row>
    <row r="160" spans="1:65" s="13" customFormat="1" ht="11.25">
      <c r="B160" s="201"/>
      <c r="D160" s="202" t="s">
        <v>348</v>
      </c>
      <c r="E160" s="203" t="s">
        <v>1</v>
      </c>
      <c r="F160" s="204" t="s">
        <v>3325</v>
      </c>
      <c r="H160" s="205">
        <v>252.15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348</v>
      </c>
      <c r="AU160" s="203" t="s">
        <v>96</v>
      </c>
      <c r="AV160" s="13" t="s">
        <v>96</v>
      </c>
      <c r="AW160" s="13" t="s">
        <v>4</v>
      </c>
      <c r="AX160" s="13" t="s">
        <v>83</v>
      </c>
      <c r="AY160" s="203" t="s">
        <v>329</v>
      </c>
    </row>
    <row r="161" spans="1:65" s="15" customFormat="1" ht="11.25">
      <c r="B161" s="217"/>
      <c r="D161" s="202" t="s">
        <v>348</v>
      </c>
      <c r="E161" s="218" t="s">
        <v>1</v>
      </c>
      <c r="F161" s="219" t="s">
        <v>380</v>
      </c>
      <c r="H161" s="220">
        <v>252.15</v>
      </c>
      <c r="I161" s="221"/>
      <c r="J161" s="221"/>
      <c r="M161" s="217"/>
      <c r="N161" s="222"/>
      <c r="O161" s="223"/>
      <c r="P161" s="223"/>
      <c r="Q161" s="223"/>
      <c r="R161" s="223"/>
      <c r="S161" s="223"/>
      <c r="T161" s="223"/>
      <c r="U161" s="223"/>
      <c r="V161" s="223"/>
      <c r="W161" s="223"/>
      <c r="X161" s="224"/>
      <c r="AT161" s="218" t="s">
        <v>348</v>
      </c>
      <c r="AU161" s="218" t="s">
        <v>96</v>
      </c>
      <c r="AV161" s="15" t="s">
        <v>335</v>
      </c>
      <c r="AW161" s="15" t="s">
        <v>4</v>
      </c>
      <c r="AX161" s="15" t="s">
        <v>90</v>
      </c>
      <c r="AY161" s="218" t="s">
        <v>329</v>
      </c>
    </row>
    <row r="162" spans="1:65" s="2" customFormat="1" ht="24.2" customHeight="1">
      <c r="A162" s="37"/>
      <c r="B162" s="153"/>
      <c r="C162" s="187" t="s">
        <v>386</v>
      </c>
      <c r="D162" s="187" t="s">
        <v>331</v>
      </c>
      <c r="E162" s="188" t="s">
        <v>3326</v>
      </c>
      <c r="F162" s="189" t="s">
        <v>3327</v>
      </c>
      <c r="G162" s="190" t="s">
        <v>334</v>
      </c>
      <c r="H162" s="191">
        <v>252.15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335</v>
      </c>
      <c r="AT162" s="199" t="s">
        <v>331</v>
      </c>
      <c r="AU162" s="199" t="s">
        <v>96</v>
      </c>
      <c r="AY162" s="19" t="s">
        <v>329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335</v>
      </c>
      <c r="BM162" s="199" t="s">
        <v>3328</v>
      </c>
    </row>
    <row r="163" spans="1:65" s="2" customFormat="1" ht="37.9" customHeight="1">
      <c r="A163" s="37"/>
      <c r="B163" s="153"/>
      <c r="C163" s="187" t="s">
        <v>394</v>
      </c>
      <c r="D163" s="187" t="s">
        <v>331</v>
      </c>
      <c r="E163" s="188" t="s">
        <v>3154</v>
      </c>
      <c r="F163" s="189" t="s">
        <v>3155</v>
      </c>
      <c r="G163" s="190" t="s">
        <v>362</v>
      </c>
      <c r="H163" s="191">
        <v>126.075</v>
      </c>
      <c r="I163" s="192"/>
      <c r="J163" s="192"/>
      <c r="K163" s="191">
        <f>ROUND(P163*H163,3)</f>
        <v>0</v>
      </c>
      <c r="L163" s="193"/>
      <c r="M163" s="38"/>
      <c r="N163" s="194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335</v>
      </c>
      <c r="AT163" s="199" t="s">
        <v>331</v>
      </c>
      <c r="AU163" s="199" t="s">
        <v>96</v>
      </c>
      <c r="AY163" s="19" t="s">
        <v>329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335</v>
      </c>
      <c r="BM163" s="199" t="s">
        <v>3329</v>
      </c>
    </row>
    <row r="164" spans="1:65" s="13" customFormat="1" ht="11.25">
      <c r="B164" s="201"/>
      <c r="D164" s="202" t="s">
        <v>348</v>
      </c>
      <c r="E164" s="203" t="s">
        <v>1</v>
      </c>
      <c r="F164" s="204" t="s">
        <v>3330</v>
      </c>
      <c r="H164" s="205">
        <v>126.075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348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329</v>
      </c>
    </row>
    <row r="165" spans="1:65" s="15" customFormat="1" ht="11.25">
      <c r="B165" s="217"/>
      <c r="D165" s="202" t="s">
        <v>348</v>
      </c>
      <c r="E165" s="218" t="s">
        <v>1</v>
      </c>
      <c r="F165" s="219" t="s">
        <v>380</v>
      </c>
      <c r="H165" s="220">
        <v>126.075</v>
      </c>
      <c r="I165" s="221"/>
      <c r="J165" s="221"/>
      <c r="M165" s="217"/>
      <c r="N165" s="222"/>
      <c r="O165" s="223"/>
      <c r="P165" s="223"/>
      <c r="Q165" s="223"/>
      <c r="R165" s="223"/>
      <c r="S165" s="223"/>
      <c r="T165" s="223"/>
      <c r="U165" s="223"/>
      <c r="V165" s="223"/>
      <c r="W165" s="223"/>
      <c r="X165" s="224"/>
      <c r="AT165" s="218" t="s">
        <v>348</v>
      </c>
      <c r="AU165" s="218" t="s">
        <v>96</v>
      </c>
      <c r="AV165" s="15" t="s">
        <v>335</v>
      </c>
      <c r="AW165" s="15" t="s">
        <v>4</v>
      </c>
      <c r="AX165" s="15" t="s">
        <v>90</v>
      </c>
      <c r="AY165" s="218" t="s">
        <v>329</v>
      </c>
    </row>
    <row r="166" spans="1:65" s="2" customFormat="1" ht="44.25" customHeight="1">
      <c r="A166" s="37"/>
      <c r="B166" s="153"/>
      <c r="C166" s="187" t="s">
        <v>399</v>
      </c>
      <c r="D166" s="187" t="s">
        <v>331</v>
      </c>
      <c r="E166" s="188" t="s">
        <v>3158</v>
      </c>
      <c r="F166" s="189" t="s">
        <v>3159</v>
      </c>
      <c r="G166" s="190" t="s">
        <v>362</v>
      </c>
      <c r="H166" s="191">
        <v>378.22500000000002</v>
      </c>
      <c r="I166" s="192"/>
      <c r="J166" s="192"/>
      <c r="K166" s="191">
        <f>ROUND(P166*H166,3)</f>
        <v>0</v>
      </c>
      <c r="L166" s="193"/>
      <c r="M166" s="38"/>
      <c r="N166" s="194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335</v>
      </c>
      <c r="AT166" s="199" t="s">
        <v>331</v>
      </c>
      <c r="AU166" s="199" t="s">
        <v>96</v>
      </c>
      <c r="AY166" s="19" t="s">
        <v>329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335</v>
      </c>
      <c r="BM166" s="199" t="s">
        <v>3331</v>
      </c>
    </row>
    <row r="167" spans="1:65" s="13" customFormat="1" ht="11.25">
      <c r="B167" s="201"/>
      <c r="D167" s="202" t="s">
        <v>348</v>
      </c>
      <c r="E167" s="203" t="s">
        <v>1</v>
      </c>
      <c r="F167" s="204" t="s">
        <v>3332</v>
      </c>
      <c r="H167" s="205">
        <v>378.22500000000002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348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329</v>
      </c>
    </row>
    <row r="168" spans="1:65" s="15" customFormat="1" ht="11.25">
      <c r="B168" s="217"/>
      <c r="D168" s="202" t="s">
        <v>348</v>
      </c>
      <c r="E168" s="218" t="s">
        <v>1</v>
      </c>
      <c r="F168" s="219" t="s">
        <v>380</v>
      </c>
      <c r="H168" s="220">
        <v>378.22500000000002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348</v>
      </c>
      <c r="AU168" s="218" t="s">
        <v>96</v>
      </c>
      <c r="AV168" s="15" t="s">
        <v>335</v>
      </c>
      <c r="AW168" s="15" t="s">
        <v>4</v>
      </c>
      <c r="AX168" s="15" t="s">
        <v>90</v>
      </c>
      <c r="AY168" s="218" t="s">
        <v>329</v>
      </c>
    </row>
    <row r="169" spans="1:65" s="2" customFormat="1" ht="24.2" customHeight="1">
      <c r="A169" s="37"/>
      <c r="B169" s="153"/>
      <c r="C169" s="187" t="s">
        <v>454</v>
      </c>
      <c r="D169" s="187" t="s">
        <v>331</v>
      </c>
      <c r="E169" s="188" t="s">
        <v>3162</v>
      </c>
      <c r="F169" s="189" t="s">
        <v>470</v>
      </c>
      <c r="G169" s="190" t="s">
        <v>362</v>
      </c>
      <c r="H169" s="191">
        <v>126.075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335</v>
      </c>
      <c r="AT169" s="199" t="s">
        <v>331</v>
      </c>
      <c r="AU169" s="199" t="s">
        <v>96</v>
      </c>
      <c r="AY169" s="19" t="s">
        <v>329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335</v>
      </c>
      <c r="BM169" s="199" t="s">
        <v>3333</v>
      </c>
    </row>
    <row r="170" spans="1:65" s="2" customFormat="1" ht="21.75" customHeight="1">
      <c r="A170" s="37"/>
      <c r="B170" s="153"/>
      <c r="C170" s="187" t="s">
        <v>459</v>
      </c>
      <c r="D170" s="187" t="s">
        <v>331</v>
      </c>
      <c r="E170" s="188" t="s">
        <v>3164</v>
      </c>
      <c r="F170" s="189" t="s">
        <v>2659</v>
      </c>
      <c r="G170" s="190" t="s">
        <v>362</v>
      </c>
      <c r="H170" s="191">
        <v>126.075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335</v>
      </c>
      <c r="AT170" s="199" t="s">
        <v>331</v>
      </c>
      <c r="AU170" s="199" t="s">
        <v>96</v>
      </c>
      <c r="AY170" s="19" t="s">
        <v>329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335</v>
      </c>
      <c r="BM170" s="199" t="s">
        <v>3334</v>
      </c>
    </row>
    <row r="171" spans="1:65" s="2" customFormat="1" ht="24.2" customHeight="1">
      <c r="A171" s="37"/>
      <c r="B171" s="153"/>
      <c r="C171" s="187" t="s">
        <v>464</v>
      </c>
      <c r="D171" s="187" t="s">
        <v>331</v>
      </c>
      <c r="E171" s="188" t="s">
        <v>3166</v>
      </c>
      <c r="F171" s="189" t="s">
        <v>2662</v>
      </c>
      <c r="G171" s="190" t="s">
        <v>486</v>
      </c>
      <c r="H171" s="191">
        <v>201.72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335</v>
      </c>
      <c r="AT171" s="199" t="s">
        <v>331</v>
      </c>
      <c r="AU171" s="199" t="s">
        <v>96</v>
      </c>
      <c r="AY171" s="19" t="s">
        <v>329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335</v>
      </c>
      <c r="BM171" s="199" t="s">
        <v>3335</v>
      </c>
    </row>
    <row r="172" spans="1:65" s="13" customFormat="1" ht="11.25">
      <c r="B172" s="201"/>
      <c r="D172" s="202" t="s">
        <v>348</v>
      </c>
      <c r="E172" s="203" t="s">
        <v>1</v>
      </c>
      <c r="F172" s="204" t="s">
        <v>3336</v>
      </c>
      <c r="H172" s="205">
        <v>201.72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348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329</v>
      </c>
    </row>
    <row r="173" spans="1:65" s="15" customFormat="1" ht="11.25">
      <c r="B173" s="217"/>
      <c r="D173" s="202" t="s">
        <v>348</v>
      </c>
      <c r="E173" s="218" t="s">
        <v>1</v>
      </c>
      <c r="F173" s="219" t="s">
        <v>380</v>
      </c>
      <c r="H173" s="220">
        <v>201.72</v>
      </c>
      <c r="I173" s="221"/>
      <c r="J173" s="221"/>
      <c r="M173" s="217"/>
      <c r="N173" s="222"/>
      <c r="O173" s="223"/>
      <c r="P173" s="223"/>
      <c r="Q173" s="223"/>
      <c r="R173" s="223"/>
      <c r="S173" s="223"/>
      <c r="T173" s="223"/>
      <c r="U173" s="223"/>
      <c r="V173" s="223"/>
      <c r="W173" s="223"/>
      <c r="X173" s="224"/>
      <c r="AT173" s="218" t="s">
        <v>348</v>
      </c>
      <c r="AU173" s="218" t="s">
        <v>96</v>
      </c>
      <c r="AV173" s="15" t="s">
        <v>335</v>
      </c>
      <c r="AW173" s="15" t="s">
        <v>4</v>
      </c>
      <c r="AX173" s="15" t="s">
        <v>90</v>
      </c>
      <c r="AY173" s="218" t="s">
        <v>329</v>
      </c>
    </row>
    <row r="174" spans="1:65" s="2" customFormat="1" ht="33" customHeight="1">
      <c r="A174" s="37"/>
      <c r="B174" s="153"/>
      <c r="C174" s="187" t="s">
        <v>468</v>
      </c>
      <c r="D174" s="187" t="s">
        <v>331</v>
      </c>
      <c r="E174" s="188" t="s">
        <v>3169</v>
      </c>
      <c r="F174" s="189" t="s">
        <v>480</v>
      </c>
      <c r="G174" s="190" t="s">
        <v>362</v>
      </c>
      <c r="H174" s="191">
        <v>83.025000000000006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335</v>
      </c>
      <c r="AT174" s="199" t="s">
        <v>331</v>
      </c>
      <c r="AU174" s="199" t="s">
        <v>96</v>
      </c>
      <c r="AY174" s="19" t="s">
        <v>329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335</v>
      </c>
      <c r="BM174" s="199" t="s">
        <v>3337</v>
      </c>
    </row>
    <row r="175" spans="1:65" s="13" customFormat="1" ht="11.25">
      <c r="B175" s="201"/>
      <c r="D175" s="202" t="s">
        <v>348</v>
      </c>
      <c r="E175" s="203" t="s">
        <v>1</v>
      </c>
      <c r="F175" s="204" t="s">
        <v>3338</v>
      </c>
      <c r="H175" s="205">
        <v>83.025000000000006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348</v>
      </c>
      <c r="AU175" s="203" t="s">
        <v>96</v>
      </c>
      <c r="AV175" s="13" t="s">
        <v>96</v>
      </c>
      <c r="AW175" s="13" t="s">
        <v>4</v>
      </c>
      <c r="AX175" s="13" t="s">
        <v>83</v>
      </c>
      <c r="AY175" s="203" t="s">
        <v>329</v>
      </c>
    </row>
    <row r="176" spans="1:65" s="15" customFormat="1" ht="11.25">
      <c r="B176" s="217"/>
      <c r="D176" s="202" t="s">
        <v>348</v>
      </c>
      <c r="E176" s="218" t="s">
        <v>1</v>
      </c>
      <c r="F176" s="219" t="s">
        <v>380</v>
      </c>
      <c r="H176" s="220">
        <v>83.025000000000006</v>
      </c>
      <c r="I176" s="221"/>
      <c r="J176" s="221"/>
      <c r="M176" s="217"/>
      <c r="N176" s="222"/>
      <c r="O176" s="223"/>
      <c r="P176" s="223"/>
      <c r="Q176" s="223"/>
      <c r="R176" s="223"/>
      <c r="S176" s="223"/>
      <c r="T176" s="223"/>
      <c r="U176" s="223"/>
      <c r="V176" s="223"/>
      <c r="W176" s="223"/>
      <c r="X176" s="224"/>
      <c r="AT176" s="218" t="s">
        <v>348</v>
      </c>
      <c r="AU176" s="218" t="s">
        <v>96</v>
      </c>
      <c r="AV176" s="15" t="s">
        <v>335</v>
      </c>
      <c r="AW176" s="15" t="s">
        <v>4</v>
      </c>
      <c r="AX176" s="15" t="s">
        <v>90</v>
      </c>
      <c r="AY176" s="218" t="s">
        <v>329</v>
      </c>
    </row>
    <row r="177" spans="1:65" s="2" customFormat="1" ht="16.5" customHeight="1">
      <c r="A177" s="37"/>
      <c r="B177" s="153"/>
      <c r="C177" s="233" t="s">
        <v>474</v>
      </c>
      <c r="D177" s="233" t="s">
        <v>483</v>
      </c>
      <c r="E177" s="234" t="s">
        <v>3339</v>
      </c>
      <c r="F177" s="235" t="s">
        <v>3340</v>
      </c>
      <c r="G177" s="236" t="s">
        <v>486</v>
      </c>
      <c r="H177" s="237">
        <v>149.44499999999999</v>
      </c>
      <c r="I177" s="238"/>
      <c r="J177" s="239"/>
      <c r="K177" s="237">
        <f>ROUND(P177*H177,3)</f>
        <v>0</v>
      </c>
      <c r="L177" s="239"/>
      <c r="M177" s="240"/>
      <c r="N177" s="241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364</v>
      </c>
      <c r="AT177" s="199" t="s">
        <v>483</v>
      </c>
      <c r="AU177" s="199" t="s">
        <v>96</v>
      </c>
      <c r="AY177" s="19" t="s">
        <v>329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335</v>
      </c>
      <c r="BM177" s="199" t="s">
        <v>3341</v>
      </c>
    </row>
    <row r="178" spans="1:65" s="13" customFormat="1" ht="11.25">
      <c r="B178" s="201"/>
      <c r="D178" s="202" t="s">
        <v>348</v>
      </c>
      <c r="E178" s="203" t="s">
        <v>1</v>
      </c>
      <c r="F178" s="204" t="s">
        <v>3342</v>
      </c>
      <c r="H178" s="205">
        <v>149.44499999999999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348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329</v>
      </c>
    </row>
    <row r="179" spans="1:65" s="15" customFormat="1" ht="11.25">
      <c r="B179" s="217"/>
      <c r="D179" s="202" t="s">
        <v>348</v>
      </c>
      <c r="E179" s="218" t="s">
        <v>1</v>
      </c>
      <c r="F179" s="219" t="s">
        <v>380</v>
      </c>
      <c r="H179" s="220">
        <v>149.44499999999999</v>
      </c>
      <c r="I179" s="221"/>
      <c r="J179" s="221"/>
      <c r="M179" s="217"/>
      <c r="N179" s="222"/>
      <c r="O179" s="223"/>
      <c r="P179" s="223"/>
      <c r="Q179" s="223"/>
      <c r="R179" s="223"/>
      <c r="S179" s="223"/>
      <c r="T179" s="223"/>
      <c r="U179" s="223"/>
      <c r="V179" s="223"/>
      <c r="W179" s="223"/>
      <c r="X179" s="224"/>
      <c r="AT179" s="218" t="s">
        <v>348</v>
      </c>
      <c r="AU179" s="218" t="s">
        <v>96</v>
      </c>
      <c r="AV179" s="15" t="s">
        <v>335</v>
      </c>
      <c r="AW179" s="15" t="s">
        <v>4</v>
      </c>
      <c r="AX179" s="15" t="s">
        <v>90</v>
      </c>
      <c r="AY179" s="218" t="s">
        <v>329</v>
      </c>
    </row>
    <row r="180" spans="1:65" s="2" customFormat="1" ht="24.2" customHeight="1">
      <c r="A180" s="37"/>
      <c r="B180" s="153"/>
      <c r="C180" s="187" t="s">
        <v>478</v>
      </c>
      <c r="D180" s="187" t="s">
        <v>331</v>
      </c>
      <c r="E180" s="188" t="s">
        <v>3172</v>
      </c>
      <c r="F180" s="189" t="s">
        <v>3173</v>
      </c>
      <c r="G180" s="190" t="s">
        <v>362</v>
      </c>
      <c r="H180" s="191">
        <v>36.9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335</v>
      </c>
      <c r="AT180" s="199" t="s">
        <v>331</v>
      </c>
      <c r="AU180" s="199" t="s">
        <v>96</v>
      </c>
      <c r="AY180" s="19" t="s">
        <v>329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335</v>
      </c>
      <c r="BM180" s="199" t="s">
        <v>3343</v>
      </c>
    </row>
    <row r="181" spans="1:65" s="13" customFormat="1" ht="11.25">
      <c r="B181" s="201"/>
      <c r="D181" s="202" t="s">
        <v>348</v>
      </c>
      <c r="E181" s="203" t="s">
        <v>1</v>
      </c>
      <c r="F181" s="204" t="s">
        <v>3344</v>
      </c>
      <c r="H181" s="205">
        <v>36.9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348</v>
      </c>
      <c r="AU181" s="203" t="s">
        <v>96</v>
      </c>
      <c r="AV181" s="13" t="s">
        <v>96</v>
      </c>
      <c r="AW181" s="13" t="s">
        <v>4</v>
      </c>
      <c r="AX181" s="13" t="s">
        <v>83</v>
      </c>
      <c r="AY181" s="203" t="s">
        <v>329</v>
      </c>
    </row>
    <row r="182" spans="1:65" s="15" customFormat="1" ht="11.25">
      <c r="B182" s="217"/>
      <c r="D182" s="202" t="s">
        <v>348</v>
      </c>
      <c r="E182" s="218" t="s">
        <v>1</v>
      </c>
      <c r="F182" s="219" t="s">
        <v>380</v>
      </c>
      <c r="H182" s="220">
        <v>36.9</v>
      </c>
      <c r="I182" s="221"/>
      <c r="J182" s="221"/>
      <c r="M182" s="217"/>
      <c r="N182" s="222"/>
      <c r="O182" s="223"/>
      <c r="P182" s="223"/>
      <c r="Q182" s="223"/>
      <c r="R182" s="223"/>
      <c r="S182" s="223"/>
      <c r="T182" s="223"/>
      <c r="U182" s="223"/>
      <c r="V182" s="223"/>
      <c r="W182" s="223"/>
      <c r="X182" s="224"/>
      <c r="AT182" s="218" t="s">
        <v>348</v>
      </c>
      <c r="AU182" s="218" t="s">
        <v>96</v>
      </c>
      <c r="AV182" s="15" t="s">
        <v>335</v>
      </c>
      <c r="AW182" s="15" t="s">
        <v>4</v>
      </c>
      <c r="AX182" s="15" t="s">
        <v>90</v>
      </c>
      <c r="AY182" s="218" t="s">
        <v>329</v>
      </c>
    </row>
    <row r="183" spans="1:65" s="2" customFormat="1" ht="16.5" customHeight="1">
      <c r="A183" s="37"/>
      <c r="B183" s="153"/>
      <c r="C183" s="233" t="s">
        <v>8</v>
      </c>
      <c r="D183" s="233" t="s">
        <v>483</v>
      </c>
      <c r="E183" s="234" t="s">
        <v>3176</v>
      </c>
      <c r="F183" s="235" t="s">
        <v>3177</v>
      </c>
      <c r="G183" s="236" t="s">
        <v>486</v>
      </c>
      <c r="H183" s="237">
        <v>66.42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364</v>
      </c>
      <c r="AT183" s="199" t="s">
        <v>483</v>
      </c>
      <c r="AU183" s="199" t="s">
        <v>96</v>
      </c>
      <c r="AY183" s="19" t="s">
        <v>329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335</v>
      </c>
      <c r="BM183" s="199" t="s">
        <v>3345</v>
      </c>
    </row>
    <row r="184" spans="1:65" s="13" customFormat="1" ht="11.25">
      <c r="B184" s="201"/>
      <c r="D184" s="202" t="s">
        <v>348</v>
      </c>
      <c r="E184" s="203" t="s">
        <v>1</v>
      </c>
      <c r="F184" s="204" t="s">
        <v>3346</v>
      </c>
      <c r="H184" s="205">
        <v>66.42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348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329</v>
      </c>
    </row>
    <row r="185" spans="1:65" s="15" customFormat="1" ht="11.25">
      <c r="B185" s="217"/>
      <c r="D185" s="202" t="s">
        <v>348</v>
      </c>
      <c r="E185" s="218" t="s">
        <v>1</v>
      </c>
      <c r="F185" s="219" t="s">
        <v>380</v>
      </c>
      <c r="H185" s="220">
        <v>66.42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348</v>
      </c>
      <c r="AU185" s="218" t="s">
        <v>96</v>
      </c>
      <c r="AV185" s="15" t="s">
        <v>335</v>
      </c>
      <c r="AW185" s="15" t="s">
        <v>4</v>
      </c>
      <c r="AX185" s="15" t="s">
        <v>90</v>
      </c>
      <c r="AY185" s="218" t="s">
        <v>329</v>
      </c>
    </row>
    <row r="186" spans="1:65" s="12" customFormat="1" ht="22.9" customHeight="1">
      <c r="B186" s="173"/>
      <c r="D186" s="174" t="s">
        <v>82</v>
      </c>
      <c r="E186" s="185" t="s">
        <v>335</v>
      </c>
      <c r="F186" s="185" t="s">
        <v>774</v>
      </c>
      <c r="I186" s="176"/>
      <c r="J186" s="176"/>
      <c r="K186" s="186">
        <f>BK186</f>
        <v>0</v>
      </c>
      <c r="M186" s="173"/>
      <c r="N186" s="178"/>
      <c r="O186" s="179"/>
      <c r="P186" s="179"/>
      <c r="Q186" s="180">
        <f>SUM(Q187:Q192)</f>
        <v>0</v>
      </c>
      <c r="R186" s="180">
        <f>SUM(R187:R192)</f>
        <v>0</v>
      </c>
      <c r="S186" s="179"/>
      <c r="T186" s="181">
        <f>SUM(T187:T192)</f>
        <v>0</v>
      </c>
      <c r="U186" s="179"/>
      <c r="V186" s="181">
        <f>SUM(V187:V192)</f>
        <v>0</v>
      </c>
      <c r="W186" s="179"/>
      <c r="X186" s="182">
        <f>SUM(X187:X192)</f>
        <v>0</v>
      </c>
      <c r="AR186" s="174" t="s">
        <v>90</v>
      </c>
      <c r="AT186" s="183" t="s">
        <v>82</v>
      </c>
      <c r="AU186" s="183" t="s">
        <v>90</v>
      </c>
      <c r="AY186" s="174" t="s">
        <v>329</v>
      </c>
      <c r="BK186" s="184">
        <f>SUM(BK187:BK192)</f>
        <v>0</v>
      </c>
    </row>
    <row r="187" spans="1:65" s="2" customFormat="1" ht="33" customHeight="1">
      <c r="A187" s="37"/>
      <c r="B187" s="153"/>
      <c r="C187" s="187" t="s">
        <v>489</v>
      </c>
      <c r="D187" s="187" t="s">
        <v>331</v>
      </c>
      <c r="E187" s="188" t="s">
        <v>3191</v>
      </c>
      <c r="F187" s="189" t="s">
        <v>2991</v>
      </c>
      <c r="G187" s="190" t="s">
        <v>362</v>
      </c>
      <c r="H187" s="191">
        <v>6.15</v>
      </c>
      <c r="I187" s="192"/>
      <c r="J187" s="192"/>
      <c r="K187" s="191">
        <f>ROUND(P187*H187,3)</f>
        <v>0</v>
      </c>
      <c r="L187" s="193"/>
      <c r="M187" s="38"/>
      <c r="N187" s="194" t="s">
        <v>1</v>
      </c>
      <c r="O187" s="195" t="s">
        <v>47</v>
      </c>
      <c r="P187" s="196">
        <f>I187+J187</f>
        <v>0</v>
      </c>
      <c r="Q187" s="196">
        <f>ROUND(I187*H187,3)</f>
        <v>0</v>
      </c>
      <c r="R187" s="196">
        <f>ROUND(J187*H187,3)</f>
        <v>0</v>
      </c>
      <c r="S187" s="66"/>
      <c r="T187" s="197">
        <f>S187*H187</f>
        <v>0</v>
      </c>
      <c r="U187" s="197">
        <v>0</v>
      </c>
      <c r="V187" s="197">
        <f>U187*H187</f>
        <v>0</v>
      </c>
      <c r="W187" s="197">
        <v>0</v>
      </c>
      <c r="X187" s="198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335</v>
      </c>
      <c r="AT187" s="199" t="s">
        <v>331</v>
      </c>
      <c r="AU187" s="199" t="s">
        <v>96</v>
      </c>
      <c r="AY187" s="19" t="s">
        <v>329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335</v>
      </c>
      <c r="BM187" s="199" t="s">
        <v>3347</v>
      </c>
    </row>
    <row r="188" spans="1:65" s="13" customFormat="1" ht="11.25">
      <c r="B188" s="201"/>
      <c r="D188" s="202" t="s">
        <v>348</v>
      </c>
      <c r="E188" s="203" t="s">
        <v>1</v>
      </c>
      <c r="F188" s="204" t="s">
        <v>3348</v>
      </c>
      <c r="H188" s="205">
        <v>6.15</v>
      </c>
      <c r="I188" s="206"/>
      <c r="J188" s="206"/>
      <c r="M188" s="201"/>
      <c r="N188" s="207"/>
      <c r="O188" s="208"/>
      <c r="P188" s="208"/>
      <c r="Q188" s="208"/>
      <c r="R188" s="208"/>
      <c r="S188" s="208"/>
      <c r="T188" s="208"/>
      <c r="U188" s="208"/>
      <c r="V188" s="208"/>
      <c r="W188" s="208"/>
      <c r="X188" s="209"/>
      <c r="AT188" s="203" t="s">
        <v>348</v>
      </c>
      <c r="AU188" s="203" t="s">
        <v>96</v>
      </c>
      <c r="AV188" s="13" t="s">
        <v>96</v>
      </c>
      <c r="AW188" s="13" t="s">
        <v>4</v>
      </c>
      <c r="AX188" s="13" t="s">
        <v>83</v>
      </c>
      <c r="AY188" s="203" t="s">
        <v>329</v>
      </c>
    </row>
    <row r="189" spans="1:65" s="15" customFormat="1" ht="11.25">
      <c r="B189" s="217"/>
      <c r="D189" s="202" t="s">
        <v>348</v>
      </c>
      <c r="E189" s="218" t="s">
        <v>1</v>
      </c>
      <c r="F189" s="219" t="s">
        <v>380</v>
      </c>
      <c r="H189" s="220">
        <v>6.15</v>
      </c>
      <c r="I189" s="221"/>
      <c r="J189" s="221"/>
      <c r="M189" s="217"/>
      <c r="N189" s="222"/>
      <c r="O189" s="223"/>
      <c r="P189" s="223"/>
      <c r="Q189" s="223"/>
      <c r="R189" s="223"/>
      <c r="S189" s="223"/>
      <c r="T189" s="223"/>
      <c r="U189" s="223"/>
      <c r="V189" s="223"/>
      <c r="W189" s="223"/>
      <c r="X189" s="224"/>
      <c r="AT189" s="218" t="s">
        <v>348</v>
      </c>
      <c r="AU189" s="218" t="s">
        <v>96</v>
      </c>
      <c r="AV189" s="15" t="s">
        <v>335</v>
      </c>
      <c r="AW189" s="15" t="s">
        <v>4</v>
      </c>
      <c r="AX189" s="15" t="s">
        <v>90</v>
      </c>
      <c r="AY189" s="218" t="s">
        <v>329</v>
      </c>
    </row>
    <row r="190" spans="1:65" s="2" customFormat="1" ht="16.5" customHeight="1">
      <c r="A190" s="37"/>
      <c r="B190" s="153"/>
      <c r="C190" s="233" t="s">
        <v>494</v>
      </c>
      <c r="D190" s="233" t="s">
        <v>483</v>
      </c>
      <c r="E190" s="234" t="s">
        <v>3194</v>
      </c>
      <c r="F190" s="235" t="s">
        <v>3195</v>
      </c>
      <c r="G190" s="236" t="s">
        <v>486</v>
      </c>
      <c r="H190" s="237">
        <v>11.07</v>
      </c>
      <c r="I190" s="238"/>
      <c r="J190" s="239"/>
      <c r="K190" s="237">
        <f>ROUND(P190*H190,3)</f>
        <v>0</v>
      </c>
      <c r="L190" s="239"/>
      <c r="M190" s="240"/>
      <c r="N190" s="241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364</v>
      </c>
      <c r="AT190" s="199" t="s">
        <v>483</v>
      </c>
      <c r="AU190" s="199" t="s">
        <v>96</v>
      </c>
      <c r="AY190" s="19" t="s">
        <v>329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335</v>
      </c>
      <c r="BM190" s="199" t="s">
        <v>3349</v>
      </c>
    </row>
    <row r="191" spans="1:65" s="13" customFormat="1" ht="11.25">
      <c r="B191" s="201"/>
      <c r="D191" s="202" t="s">
        <v>348</v>
      </c>
      <c r="E191" s="203" t="s">
        <v>1</v>
      </c>
      <c r="F191" s="204" t="s">
        <v>3350</v>
      </c>
      <c r="H191" s="205">
        <v>11.07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348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329</v>
      </c>
    </row>
    <row r="192" spans="1:65" s="15" customFormat="1" ht="11.25">
      <c r="B192" s="217"/>
      <c r="D192" s="202" t="s">
        <v>348</v>
      </c>
      <c r="E192" s="218" t="s">
        <v>1</v>
      </c>
      <c r="F192" s="219" t="s">
        <v>380</v>
      </c>
      <c r="H192" s="220">
        <v>11.07</v>
      </c>
      <c r="I192" s="221"/>
      <c r="J192" s="221"/>
      <c r="M192" s="217"/>
      <c r="N192" s="222"/>
      <c r="O192" s="223"/>
      <c r="P192" s="223"/>
      <c r="Q192" s="223"/>
      <c r="R192" s="223"/>
      <c r="S192" s="223"/>
      <c r="T192" s="223"/>
      <c r="U192" s="223"/>
      <c r="V192" s="223"/>
      <c r="W192" s="223"/>
      <c r="X192" s="224"/>
      <c r="AT192" s="218" t="s">
        <v>348</v>
      </c>
      <c r="AU192" s="218" t="s">
        <v>96</v>
      </c>
      <c r="AV192" s="15" t="s">
        <v>335</v>
      </c>
      <c r="AW192" s="15" t="s">
        <v>4</v>
      </c>
      <c r="AX192" s="15" t="s">
        <v>90</v>
      </c>
      <c r="AY192" s="218" t="s">
        <v>329</v>
      </c>
    </row>
    <row r="193" spans="1:65" s="12" customFormat="1" ht="22.9" customHeight="1">
      <c r="B193" s="173"/>
      <c r="D193" s="174" t="s">
        <v>82</v>
      </c>
      <c r="E193" s="185" t="s">
        <v>364</v>
      </c>
      <c r="F193" s="185" t="s">
        <v>2763</v>
      </c>
      <c r="I193" s="176"/>
      <c r="J193" s="176"/>
      <c r="K193" s="186">
        <f>BK193</f>
        <v>0</v>
      </c>
      <c r="M193" s="173"/>
      <c r="N193" s="178"/>
      <c r="O193" s="179"/>
      <c r="P193" s="179"/>
      <c r="Q193" s="180">
        <f>SUM(Q194:Q211)</f>
        <v>0</v>
      </c>
      <c r="R193" s="180">
        <f>SUM(R194:R211)</f>
        <v>0</v>
      </c>
      <c r="S193" s="179"/>
      <c r="T193" s="181">
        <f>SUM(T194:T211)</f>
        <v>0</v>
      </c>
      <c r="U193" s="179"/>
      <c r="V193" s="181">
        <f>SUM(V194:V211)</f>
        <v>0</v>
      </c>
      <c r="W193" s="179"/>
      <c r="X193" s="182">
        <f>SUM(X194:X211)</f>
        <v>0</v>
      </c>
      <c r="AR193" s="174" t="s">
        <v>90</v>
      </c>
      <c r="AT193" s="183" t="s">
        <v>82</v>
      </c>
      <c r="AU193" s="183" t="s">
        <v>90</v>
      </c>
      <c r="AY193" s="174" t="s">
        <v>329</v>
      </c>
      <c r="BK193" s="184">
        <f>SUM(BK194:BK211)</f>
        <v>0</v>
      </c>
    </row>
    <row r="194" spans="1:65" s="2" customFormat="1" ht="33" customHeight="1">
      <c r="A194" s="37"/>
      <c r="B194" s="153"/>
      <c r="C194" s="187" t="s">
        <v>514</v>
      </c>
      <c r="D194" s="187" t="s">
        <v>331</v>
      </c>
      <c r="E194" s="188" t="s">
        <v>3351</v>
      </c>
      <c r="F194" s="189" t="s">
        <v>3352</v>
      </c>
      <c r="G194" s="190" t="s">
        <v>342</v>
      </c>
      <c r="H194" s="191">
        <v>61.5</v>
      </c>
      <c r="I194" s="192"/>
      <c r="J194" s="192"/>
      <c r="K194" s="191">
        <f t="shared" ref="K194:K211" si="6">ROUND(P194*H194,3)</f>
        <v>0</v>
      </c>
      <c r="L194" s="193"/>
      <c r="M194" s="38"/>
      <c r="N194" s="194" t="s">
        <v>1</v>
      </c>
      <c r="O194" s="195" t="s">
        <v>47</v>
      </c>
      <c r="P194" s="196">
        <f t="shared" ref="P194:P211" si="7">I194+J194</f>
        <v>0</v>
      </c>
      <c r="Q194" s="196">
        <f t="shared" ref="Q194:Q211" si="8">ROUND(I194*H194,3)</f>
        <v>0</v>
      </c>
      <c r="R194" s="196">
        <f t="shared" ref="R194:R211" si="9">ROUND(J194*H194,3)</f>
        <v>0</v>
      </c>
      <c r="S194" s="66"/>
      <c r="T194" s="197">
        <f t="shared" ref="T194:T211" si="10">S194*H194</f>
        <v>0</v>
      </c>
      <c r="U194" s="197">
        <v>0</v>
      </c>
      <c r="V194" s="197">
        <f t="shared" ref="V194:V211" si="11">U194*H194</f>
        <v>0</v>
      </c>
      <c r="W194" s="197">
        <v>0</v>
      </c>
      <c r="X194" s="198">
        <f t="shared" ref="X194:X211" si="12">W194*H194</f>
        <v>0</v>
      </c>
      <c r="Y194" s="37"/>
      <c r="Z194" s="37"/>
      <c r="AA194" s="37"/>
      <c r="AB194" s="37"/>
      <c r="AC194" s="37"/>
      <c r="AD194" s="37"/>
      <c r="AE194" s="37"/>
      <c r="AR194" s="199" t="s">
        <v>335</v>
      </c>
      <c r="AT194" s="199" t="s">
        <v>331</v>
      </c>
      <c r="AU194" s="199" t="s">
        <v>96</v>
      </c>
      <c r="AY194" s="19" t="s">
        <v>329</v>
      </c>
      <c r="BE194" s="115">
        <f t="shared" ref="BE194:BE211" si="13">IF(O194="základná",K194,0)</f>
        <v>0</v>
      </c>
      <c r="BF194" s="115">
        <f t="shared" ref="BF194:BF211" si="14">IF(O194="znížená",K194,0)</f>
        <v>0</v>
      </c>
      <c r="BG194" s="115">
        <f t="shared" ref="BG194:BG211" si="15">IF(O194="zákl. prenesená",K194,0)</f>
        <v>0</v>
      </c>
      <c r="BH194" s="115">
        <f t="shared" ref="BH194:BH211" si="16">IF(O194="zníž. prenesená",K194,0)</f>
        <v>0</v>
      </c>
      <c r="BI194" s="115">
        <f t="shared" ref="BI194:BI211" si="17">IF(O194="nulová",K194,0)</f>
        <v>0</v>
      </c>
      <c r="BJ194" s="19" t="s">
        <v>96</v>
      </c>
      <c r="BK194" s="200">
        <f t="shared" ref="BK194:BK211" si="18">ROUND(P194*H194,3)</f>
        <v>0</v>
      </c>
      <c r="BL194" s="19" t="s">
        <v>335</v>
      </c>
      <c r="BM194" s="199" t="s">
        <v>3353</v>
      </c>
    </row>
    <row r="195" spans="1:65" s="2" customFormat="1" ht="37.9" customHeight="1">
      <c r="A195" s="37"/>
      <c r="B195" s="153"/>
      <c r="C195" s="233" t="s">
        <v>522</v>
      </c>
      <c r="D195" s="233" t="s">
        <v>483</v>
      </c>
      <c r="E195" s="234" t="s">
        <v>3354</v>
      </c>
      <c r="F195" s="235" t="s">
        <v>3355</v>
      </c>
      <c r="G195" s="236" t="s">
        <v>646</v>
      </c>
      <c r="H195" s="237">
        <v>10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0</v>
      </c>
      <c r="V195" s="197">
        <f t="shared" si="11"/>
        <v>0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364</v>
      </c>
      <c r="AT195" s="199" t="s">
        <v>483</v>
      </c>
      <c r="AU195" s="199" t="s">
        <v>96</v>
      </c>
      <c r="AY195" s="19" t="s">
        <v>329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335</v>
      </c>
      <c r="BM195" s="199" t="s">
        <v>3356</v>
      </c>
    </row>
    <row r="196" spans="1:65" s="2" customFormat="1" ht="37.9" customHeight="1">
      <c r="A196" s="37"/>
      <c r="B196" s="153"/>
      <c r="C196" s="187" t="s">
        <v>529</v>
      </c>
      <c r="D196" s="187" t="s">
        <v>331</v>
      </c>
      <c r="E196" s="188" t="s">
        <v>3357</v>
      </c>
      <c r="F196" s="189" t="s">
        <v>3358</v>
      </c>
      <c r="G196" s="190" t="s">
        <v>646</v>
      </c>
      <c r="H196" s="191">
        <v>5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0</v>
      </c>
      <c r="V196" s="197">
        <f t="shared" si="11"/>
        <v>0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335</v>
      </c>
      <c r="AT196" s="199" t="s">
        <v>331</v>
      </c>
      <c r="AU196" s="199" t="s">
        <v>96</v>
      </c>
      <c r="AY196" s="19" t="s">
        <v>329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335</v>
      </c>
      <c r="BM196" s="199" t="s">
        <v>3359</v>
      </c>
    </row>
    <row r="197" spans="1:65" s="2" customFormat="1" ht="24.2" customHeight="1">
      <c r="A197" s="37"/>
      <c r="B197" s="153"/>
      <c r="C197" s="233" t="s">
        <v>540</v>
      </c>
      <c r="D197" s="233" t="s">
        <v>483</v>
      </c>
      <c r="E197" s="234" t="s">
        <v>3360</v>
      </c>
      <c r="F197" s="235" t="s">
        <v>3361</v>
      </c>
      <c r="G197" s="236" t="s">
        <v>646</v>
      </c>
      <c r="H197" s="237">
        <v>5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0</v>
      </c>
      <c r="V197" s="197">
        <f t="shared" si="11"/>
        <v>0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364</v>
      </c>
      <c r="AT197" s="199" t="s">
        <v>483</v>
      </c>
      <c r="AU197" s="199" t="s">
        <v>96</v>
      </c>
      <c r="AY197" s="19" t="s">
        <v>329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335</v>
      </c>
      <c r="BM197" s="199" t="s">
        <v>3362</v>
      </c>
    </row>
    <row r="198" spans="1:65" s="2" customFormat="1" ht="21.75" customHeight="1">
      <c r="A198" s="37"/>
      <c r="B198" s="153"/>
      <c r="C198" s="233" t="s">
        <v>550</v>
      </c>
      <c r="D198" s="233" t="s">
        <v>483</v>
      </c>
      <c r="E198" s="234" t="s">
        <v>3363</v>
      </c>
      <c r="F198" s="235" t="s">
        <v>3364</v>
      </c>
      <c r="G198" s="236" t="s">
        <v>342</v>
      </c>
      <c r="H198" s="237">
        <v>61</v>
      </c>
      <c r="I198" s="238"/>
      <c r="J198" s="239"/>
      <c r="K198" s="237">
        <f t="shared" si="6"/>
        <v>0</v>
      </c>
      <c r="L198" s="239"/>
      <c r="M198" s="240"/>
      <c r="N198" s="241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0</v>
      </c>
      <c r="V198" s="197">
        <f t="shared" si="11"/>
        <v>0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364</v>
      </c>
      <c r="AT198" s="199" t="s">
        <v>483</v>
      </c>
      <c r="AU198" s="199" t="s">
        <v>96</v>
      </c>
      <c r="AY198" s="19" t="s">
        <v>329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335</v>
      </c>
      <c r="BM198" s="199" t="s">
        <v>3365</v>
      </c>
    </row>
    <row r="199" spans="1:65" s="2" customFormat="1" ht="24.2" customHeight="1">
      <c r="A199" s="37"/>
      <c r="B199" s="153"/>
      <c r="C199" s="187" t="s">
        <v>564</v>
      </c>
      <c r="D199" s="187" t="s">
        <v>331</v>
      </c>
      <c r="E199" s="188" t="s">
        <v>3366</v>
      </c>
      <c r="F199" s="189" t="s">
        <v>3367</v>
      </c>
      <c r="G199" s="190" t="s">
        <v>3368</v>
      </c>
      <c r="H199" s="191">
        <v>2</v>
      </c>
      <c r="I199" s="192"/>
      <c r="J199" s="192"/>
      <c r="K199" s="191">
        <f t="shared" si="6"/>
        <v>0</v>
      </c>
      <c r="L199" s="193"/>
      <c r="M199" s="38"/>
      <c r="N199" s="194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0</v>
      </c>
      <c r="V199" s="197">
        <f t="shared" si="11"/>
        <v>0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335</v>
      </c>
      <c r="AT199" s="199" t="s">
        <v>331</v>
      </c>
      <c r="AU199" s="199" t="s">
        <v>96</v>
      </c>
      <c r="AY199" s="19" t="s">
        <v>329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335</v>
      </c>
      <c r="BM199" s="199" t="s">
        <v>3369</v>
      </c>
    </row>
    <row r="200" spans="1:65" s="2" customFormat="1" ht="33" customHeight="1">
      <c r="A200" s="37"/>
      <c r="B200" s="153"/>
      <c r="C200" s="187" t="s">
        <v>577</v>
      </c>
      <c r="D200" s="187" t="s">
        <v>331</v>
      </c>
      <c r="E200" s="188" t="s">
        <v>3370</v>
      </c>
      <c r="F200" s="189" t="s">
        <v>3371</v>
      </c>
      <c r="G200" s="190" t="s">
        <v>646</v>
      </c>
      <c r="H200" s="191">
        <v>2</v>
      </c>
      <c r="I200" s="192"/>
      <c r="J200" s="192"/>
      <c r="K200" s="191">
        <f t="shared" si="6"/>
        <v>0</v>
      </c>
      <c r="L200" s="193"/>
      <c r="M200" s="38"/>
      <c r="N200" s="194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0</v>
      </c>
      <c r="V200" s="197">
        <f t="shared" si="11"/>
        <v>0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335</v>
      </c>
      <c r="AT200" s="199" t="s">
        <v>331</v>
      </c>
      <c r="AU200" s="199" t="s">
        <v>96</v>
      </c>
      <c r="AY200" s="19" t="s">
        <v>329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335</v>
      </c>
      <c r="BM200" s="199" t="s">
        <v>3372</v>
      </c>
    </row>
    <row r="201" spans="1:65" s="2" customFormat="1" ht="44.25" customHeight="1">
      <c r="A201" s="37"/>
      <c r="B201" s="153"/>
      <c r="C201" s="233" t="s">
        <v>583</v>
      </c>
      <c r="D201" s="233" t="s">
        <v>483</v>
      </c>
      <c r="E201" s="234" t="s">
        <v>3373</v>
      </c>
      <c r="F201" s="235" t="s">
        <v>3374</v>
      </c>
      <c r="G201" s="236" t="s">
        <v>646</v>
      </c>
      <c r="H201" s="237">
        <v>2</v>
      </c>
      <c r="I201" s="238"/>
      <c r="J201" s="239"/>
      <c r="K201" s="237">
        <f t="shared" si="6"/>
        <v>0</v>
      </c>
      <c r="L201" s="239"/>
      <c r="M201" s="240"/>
      <c r="N201" s="241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0</v>
      </c>
      <c r="V201" s="197">
        <f t="shared" si="11"/>
        <v>0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364</v>
      </c>
      <c r="AT201" s="199" t="s">
        <v>483</v>
      </c>
      <c r="AU201" s="199" t="s">
        <v>96</v>
      </c>
      <c r="AY201" s="19" t="s">
        <v>329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335</v>
      </c>
      <c r="BM201" s="199" t="s">
        <v>3375</v>
      </c>
    </row>
    <row r="202" spans="1:65" s="2" customFormat="1" ht="24.2" customHeight="1">
      <c r="A202" s="37"/>
      <c r="B202" s="153"/>
      <c r="C202" s="233" t="s">
        <v>588</v>
      </c>
      <c r="D202" s="233" t="s">
        <v>483</v>
      </c>
      <c r="E202" s="234" t="s">
        <v>3376</v>
      </c>
      <c r="F202" s="235" t="s">
        <v>3377</v>
      </c>
      <c r="G202" s="236" t="s">
        <v>646</v>
      </c>
      <c r="H202" s="237">
        <v>2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0</v>
      </c>
      <c r="V202" s="197">
        <f t="shared" si="11"/>
        <v>0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364</v>
      </c>
      <c r="AT202" s="199" t="s">
        <v>483</v>
      </c>
      <c r="AU202" s="199" t="s">
        <v>96</v>
      </c>
      <c r="AY202" s="19" t="s">
        <v>329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335</v>
      </c>
      <c r="BM202" s="199" t="s">
        <v>3378</v>
      </c>
    </row>
    <row r="203" spans="1:65" s="2" customFormat="1" ht="33" customHeight="1">
      <c r="A203" s="37"/>
      <c r="B203" s="153"/>
      <c r="C203" s="233" t="s">
        <v>595</v>
      </c>
      <c r="D203" s="233" t="s">
        <v>483</v>
      </c>
      <c r="E203" s="234" t="s">
        <v>3379</v>
      </c>
      <c r="F203" s="235" t="s">
        <v>3380</v>
      </c>
      <c r="G203" s="236" t="s">
        <v>646</v>
      </c>
      <c r="H203" s="237">
        <v>2</v>
      </c>
      <c r="I203" s="238"/>
      <c r="J203" s="239"/>
      <c r="K203" s="237">
        <f t="shared" si="6"/>
        <v>0</v>
      </c>
      <c r="L203" s="239"/>
      <c r="M203" s="240"/>
      <c r="N203" s="241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0</v>
      </c>
      <c r="V203" s="197">
        <f t="shared" si="11"/>
        <v>0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364</v>
      </c>
      <c r="AT203" s="199" t="s">
        <v>483</v>
      </c>
      <c r="AU203" s="199" t="s">
        <v>96</v>
      </c>
      <c r="AY203" s="19" t="s">
        <v>329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335</v>
      </c>
      <c r="BM203" s="199" t="s">
        <v>3381</v>
      </c>
    </row>
    <row r="204" spans="1:65" s="2" customFormat="1" ht="33" customHeight="1">
      <c r="A204" s="37"/>
      <c r="B204" s="153"/>
      <c r="C204" s="233" t="s">
        <v>601</v>
      </c>
      <c r="D204" s="233" t="s">
        <v>483</v>
      </c>
      <c r="E204" s="234" t="s">
        <v>3382</v>
      </c>
      <c r="F204" s="235" t="s">
        <v>3383</v>
      </c>
      <c r="G204" s="236" t="s">
        <v>646</v>
      </c>
      <c r="H204" s="237">
        <v>2</v>
      </c>
      <c r="I204" s="238"/>
      <c r="J204" s="239"/>
      <c r="K204" s="237">
        <f t="shared" si="6"/>
        <v>0</v>
      </c>
      <c r="L204" s="239"/>
      <c r="M204" s="240"/>
      <c r="N204" s="241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0</v>
      </c>
      <c r="V204" s="197">
        <f t="shared" si="11"/>
        <v>0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364</v>
      </c>
      <c r="AT204" s="199" t="s">
        <v>483</v>
      </c>
      <c r="AU204" s="199" t="s">
        <v>96</v>
      </c>
      <c r="AY204" s="19" t="s">
        <v>329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335</v>
      </c>
      <c r="BM204" s="199" t="s">
        <v>3384</v>
      </c>
    </row>
    <row r="205" spans="1:65" s="2" customFormat="1" ht="24.2" customHeight="1">
      <c r="A205" s="37"/>
      <c r="B205" s="153"/>
      <c r="C205" s="233" t="s">
        <v>618</v>
      </c>
      <c r="D205" s="233" t="s">
        <v>483</v>
      </c>
      <c r="E205" s="234" t="s">
        <v>3385</v>
      </c>
      <c r="F205" s="235" t="s">
        <v>3386</v>
      </c>
      <c r="G205" s="236" t="s">
        <v>646</v>
      </c>
      <c r="H205" s="237">
        <v>2</v>
      </c>
      <c r="I205" s="238"/>
      <c r="J205" s="239"/>
      <c r="K205" s="237">
        <f t="shared" si="6"/>
        <v>0</v>
      </c>
      <c r="L205" s="239"/>
      <c r="M205" s="240"/>
      <c r="N205" s="241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0</v>
      </c>
      <c r="V205" s="197">
        <f t="shared" si="11"/>
        <v>0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364</v>
      </c>
      <c r="AT205" s="199" t="s">
        <v>483</v>
      </c>
      <c r="AU205" s="199" t="s">
        <v>96</v>
      </c>
      <c r="AY205" s="19" t="s">
        <v>329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335</v>
      </c>
      <c r="BM205" s="199" t="s">
        <v>3387</v>
      </c>
    </row>
    <row r="206" spans="1:65" s="2" customFormat="1" ht="24.2" customHeight="1">
      <c r="A206" s="37"/>
      <c r="B206" s="153"/>
      <c r="C206" s="233" t="s">
        <v>629</v>
      </c>
      <c r="D206" s="233" t="s">
        <v>483</v>
      </c>
      <c r="E206" s="234" t="s">
        <v>3388</v>
      </c>
      <c r="F206" s="235" t="s">
        <v>3389</v>
      </c>
      <c r="G206" s="236" t="s">
        <v>3390</v>
      </c>
      <c r="H206" s="237">
        <v>170</v>
      </c>
      <c r="I206" s="238"/>
      <c r="J206" s="239"/>
      <c r="K206" s="237">
        <f t="shared" si="6"/>
        <v>0</v>
      </c>
      <c r="L206" s="239"/>
      <c r="M206" s="240"/>
      <c r="N206" s="241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0</v>
      </c>
      <c r="V206" s="197">
        <f t="shared" si="11"/>
        <v>0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364</v>
      </c>
      <c r="AT206" s="199" t="s">
        <v>483</v>
      </c>
      <c r="AU206" s="199" t="s">
        <v>96</v>
      </c>
      <c r="AY206" s="19" t="s">
        <v>329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335</v>
      </c>
      <c r="BM206" s="199" t="s">
        <v>3391</v>
      </c>
    </row>
    <row r="207" spans="1:65" s="2" customFormat="1" ht="16.5" customHeight="1">
      <c r="A207" s="37"/>
      <c r="B207" s="153"/>
      <c r="C207" s="233" t="s">
        <v>633</v>
      </c>
      <c r="D207" s="233" t="s">
        <v>483</v>
      </c>
      <c r="E207" s="234" t="s">
        <v>3392</v>
      </c>
      <c r="F207" s="235" t="s">
        <v>3393</v>
      </c>
      <c r="G207" s="236" t="s">
        <v>646</v>
      </c>
      <c r="H207" s="237">
        <v>2</v>
      </c>
      <c r="I207" s="238"/>
      <c r="J207" s="239"/>
      <c r="K207" s="237">
        <f t="shared" si="6"/>
        <v>0</v>
      </c>
      <c r="L207" s="239"/>
      <c r="M207" s="240"/>
      <c r="N207" s="241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0</v>
      </c>
      <c r="V207" s="197">
        <f t="shared" si="11"/>
        <v>0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364</v>
      </c>
      <c r="AT207" s="199" t="s">
        <v>483</v>
      </c>
      <c r="AU207" s="199" t="s">
        <v>96</v>
      </c>
      <c r="AY207" s="19" t="s">
        <v>329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335</v>
      </c>
      <c r="BM207" s="199" t="s">
        <v>3394</v>
      </c>
    </row>
    <row r="208" spans="1:65" s="2" customFormat="1" ht="33" customHeight="1">
      <c r="A208" s="37"/>
      <c r="B208" s="153"/>
      <c r="C208" s="233" t="s">
        <v>639</v>
      </c>
      <c r="D208" s="233" t="s">
        <v>483</v>
      </c>
      <c r="E208" s="234" t="s">
        <v>3395</v>
      </c>
      <c r="F208" s="235" t="s">
        <v>3396</v>
      </c>
      <c r="G208" s="236" t="s">
        <v>3390</v>
      </c>
      <c r="H208" s="237">
        <v>290</v>
      </c>
      <c r="I208" s="238"/>
      <c r="J208" s="239"/>
      <c r="K208" s="237">
        <f t="shared" si="6"/>
        <v>0</v>
      </c>
      <c r="L208" s="239"/>
      <c r="M208" s="240"/>
      <c r="N208" s="241" t="s">
        <v>1</v>
      </c>
      <c r="O208" s="195" t="s">
        <v>47</v>
      </c>
      <c r="P208" s="196">
        <f t="shared" si="7"/>
        <v>0</v>
      </c>
      <c r="Q208" s="196">
        <f t="shared" si="8"/>
        <v>0</v>
      </c>
      <c r="R208" s="196">
        <f t="shared" si="9"/>
        <v>0</v>
      </c>
      <c r="S208" s="66"/>
      <c r="T208" s="197">
        <f t="shared" si="10"/>
        <v>0</v>
      </c>
      <c r="U208" s="197">
        <v>0</v>
      </c>
      <c r="V208" s="197">
        <f t="shared" si="11"/>
        <v>0</v>
      </c>
      <c r="W208" s="197">
        <v>0</v>
      </c>
      <c r="X208" s="198">
        <f t="shared" si="12"/>
        <v>0</v>
      </c>
      <c r="Y208" s="37"/>
      <c r="Z208" s="37"/>
      <c r="AA208" s="37"/>
      <c r="AB208" s="37"/>
      <c r="AC208" s="37"/>
      <c r="AD208" s="37"/>
      <c r="AE208" s="37"/>
      <c r="AR208" s="199" t="s">
        <v>364</v>
      </c>
      <c r="AT208" s="199" t="s">
        <v>483</v>
      </c>
      <c r="AU208" s="199" t="s">
        <v>96</v>
      </c>
      <c r="AY208" s="19" t="s">
        <v>329</v>
      </c>
      <c r="BE208" s="115">
        <f t="shared" si="13"/>
        <v>0</v>
      </c>
      <c r="BF208" s="115">
        <f t="shared" si="14"/>
        <v>0</v>
      </c>
      <c r="BG208" s="115">
        <f t="shared" si="15"/>
        <v>0</v>
      </c>
      <c r="BH208" s="115">
        <f t="shared" si="16"/>
        <v>0</v>
      </c>
      <c r="BI208" s="115">
        <f t="shared" si="17"/>
        <v>0</v>
      </c>
      <c r="BJ208" s="19" t="s">
        <v>96</v>
      </c>
      <c r="BK208" s="200">
        <f t="shared" si="18"/>
        <v>0</v>
      </c>
      <c r="BL208" s="19" t="s">
        <v>335</v>
      </c>
      <c r="BM208" s="199" t="s">
        <v>3397</v>
      </c>
    </row>
    <row r="209" spans="1:65" s="2" customFormat="1" ht="21.75" customHeight="1">
      <c r="A209" s="37"/>
      <c r="B209" s="153"/>
      <c r="C209" s="233" t="s">
        <v>643</v>
      </c>
      <c r="D209" s="233" t="s">
        <v>483</v>
      </c>
      <c r="E209" s="234" t="s">
        <v>3398</v>
      </c>
      <c r="F209" s="235" t="s">
        <v>3399</v>
      </c>
      <c r="G209" s="236" t="s">
        <v>646</v>
      </c>
      <c r="H209" s="237">
        <v>2</v>
      </c>
      <c r="I209" s="238"/>
      <c r="J209" s="239"/>
      <c r="K209" s="237">
        <f t="shared" si="6"/>
        <v>0</v>
      </c>
      <c r="L209" s="239"/>
      <c r="M209" s="240"/>
      <c r="N209" s="241" t="s">
        <v>1</v>
      </c>
      <c r="O209" s="195" t="s">
        <v>47</v>
      </c>
      <c r="P209" s="196">
        <f t="shared" si="7"/>
        <v>0</v>
      </c>
      <c r="Q209" s="196">
        <f t="shared" si="8"/>
        <v>0</v>
      </c>
      <c r="R209" s="196">
        <f t="shared" si="9"/>
        <v>0</v>
      </c>
      <c r="S209" s="66"/>
      <c r="T209" s="197">
        <f t="shared" si="10"/>
        <v>0</v>
      </c>
      <c r="U209" s="197">
        <v>0</v>
      </c>
      <c r="V209" s="197">
        <f t="shared" si="11"/>
        <v>0</v>
      </c>
      <c r="W209" s="197">
        <v>0</v>
      </c>
      <c r="X209" s="198">
        <f t="shared" si="12"/>
        <v>0</v>
      </c>
      <c r="Y209" s="37"/>
      <c r="Z209" s="37"/>
      <c r="AA209" s="37"/>
      <c r="AB209" s="37"/>
      <c r="AC209" s="37"/>
      <c r="AD209" s="37"/>
      <c r="AE209" s="37"/>
      <c r="AR209" s="199" t="s">
        <v>364</v>
      </c>
      <c r="AT209" s="199" t="s">
        <v>483</v>
      </c>
      <c r="AU209" s="199" t="s">
        <v>96</v>
      </c>
      <c r="AY209" s="19" t="s">
        <v>329</v>
      </c>
      <c r="BE209" s="115">
        <f t="shared" si="13"/>
        <v>0</v>
      </c>
      <c r="BF209" s="115">
        <f t="shared" si="14"/>
        <v>0</v>
      </c>
      <c r="BG209" s="115">
        <f t="shared" si="15"/>
        <v>0</v>
      </c>
      <c r="BH209" s="115">
        <f t="shared" si="16"/>
        <v>0</v>
      </c>
      <c r="BI209" s="115">
        <f t="shared" si="17"/>
        <v>0</v>
      </c>
      <c r="BJ209" s="19" t="s">
        <v>96</v>
      </c>
      <c r="BK209" s="200">
        <f t="shared" si="18"/>
        <v>0</v>
      </c>
      <c r="BL209" s="19" t="s">
        <v>335</v>
      </c>
      <c r="BM209" s="199" t="s">
        <v>3400</v>
      </c>
    </row>
    <row r="210" spans="1:65" s="2" customFormat="1" ht="33" customHeight="1">
      <c r="A210" s="37"/>
      <c r="B210" s="153"/>
      <c r="C210" s="233" t="s">
        <v>648</v>
      </c>
      <c r="D210" s="233" t="s">
        <v>483</v>
      </c>
      <c r="E210" s="234" t="s">
        <v>3401</v>
      </c>
      <c r="F210" s="235" t="s">
        <v>3402</v>
      </c>
      <c r="G210" s="236" t="s">
        <v>646</v>
      </c>
      <c r="H210" s="237">
        <v>5</v>
      </c>
      <c r="I210" s="238"/>
      <c r="J210" s="239"/>
      <c r="K210" s="237">
        <f t="shared" si="6"/>
        <v>0</v>
      </c>
      <c r="L210" s="239"/>
      <c r="M210" s="240"/>
      <c r="N210" s="241" t="s">
        <v>1</v>
      </c>
      <c r="O210" s="195" t="s">
        <v>47</v>
      </c>
      <c r="P210" s="196">
        <f t="shared" si="7"/>
        <v>0</v>
      </c>
      <c r="Q210" s="196">
        <f t="shared" si="8"/>
        <v>0</v>
      </c>
      <c r="R210" s="196">
        <f t="shared" si="9"/>
        <v>0</v>
      </c>
      <c r="S210" s="66"/>
      <c r="T210" s="197">
        <f t="shared" si="10"/>
        <v>0</v>
      </c>
      <c r="U210" s="197">
        <v>0</v>
      </c>
      <c r="V210" s="197">
        <f t="shared" si="11"/>
        <v>0</v>
      </c>
      <c r="W210" s="197">
        <v>0</v>
      </c>
      <c r="X210" s="198">
        <f t="shared" si="12"/>
        <v>0</v>
      </c>
      <c r="Y210" s="37"/>
      <c r="Z210" s="37"/>
      <c r="AA210" s="37"/>
      <c r="AB210" s="37"/>
      <c r="AC210" s="37"/>
      <c r="AD210" s="37"/>
      <c r="AE210" s="37"/>
      <c r="AR210" s="199" t="s">
        <v>364</v>
      </c>
      <c r="AT210" s="199" t="s">
        <v>483</v>
      </c>
      <c r="AU210" s="199" t="s">
        <v>96</v>
      </c>
      <c r="AY210" s="19" t="s">
        <v>329</v>
      </c>
      <c r="BE210" s="115">
        <f t="shared" si="13"/>
        <v>0</v>
      </c>
      <c r="BF210" s="115">
        <f t="shared" si="14"/>
        <v>0</v>
      </c>
      <c r="BG210" s="115">
        <f t="shared" si="15"/>
        <v>0</v>
      </c>
      <c r="BH210" s="115">
        <f t="shared" si="16"/>
        <v>0</v>
      </c>
      <c r="BI210" s="115">
        <f t="shared" si="17"/>
        <v>0</v>
      </c>
      <c r="BJ210" s="19" t="s">
        <v>96</v>
      </c>
      <c r="BK210" s="200">
        <f t="shared" si="18"/>
        <v>0</v>
      </c>
      <c r="BL210" s="19" t="s">
        <v>335</v>
      </c>
      <c r="BM210" s="199" t="s">
        <v>3403</v>
      </c>
    </row>
    <row r="211" spans="1:65" s="2" customFormat="1" ht="24.2" customHeight="1">
      <c r="A211" s="37"/>
      <c r="B211" s="153"/>
      <c r="C211" s="233" t="s">
        <v>652</v>
      </c>
      <c r="D211" s="233" t="s">
        <v>483</v>
      </c>
      <c r="E211" s="234" t="s">
        <v>3404</v>
      </c>
      <c r="F211" s="235" t="s">
        <v>3405</v>
      </c>
      <c r="G211" s="236" t="s">
        <v>646</v>
      </c>
      <c r="H211" s="237">
        <v>5</v>
      </c>
      <c r="I211" s="238"/>
      <c r="J211" s="239"/>
      <c r="K211" s="237">
        <f t="shared" si="6"/>
        <v>0</v>
      </c>
      <c r="L211" s="239"/>
      <c r="M211" s="240"/>
      <c r="N211" s="241" t="s">
        <v>1</v>
      </c>
      <c r="O211" s="195" t="s">
        <v>47</v>
      </c>
      <c r="P211" s="196">
        <f t="shared" si="7"/>
        <v>0</v>
      </c>
      <c r="Q211" s="196">
        <f t="shared" si="8"/>
        <v>0</v>
      </c>
      <c r="R211" s="196">
        <f t="shared" si="9"/>
        <v>0</v>
      </c>
      <c r="S211" s="66"/>
      <c r="T211" s="197">
        <f t="shared" si="10"/>
        <v>0</v>
      </c>
      <c r="U211" s="197">
        <v>0</v>
      </c>
      <c r="V211" s="197">
        <f t="shared" si="11"/>
        <v>0</v>
      </c>
      <c r="W211" s="197">
        <v>0</v>
      </c>
      <c r="X211" s="198">
        <f t="shared" si="12"/>
        <v>0</v>
      </c>
      <c r="Y211" s="37"/>
      <c r="Z211" s="37"/>
      <c r="AA211" s="37"/>
      <c r="AB211" s="37"/>
      <c r="AC211" s="37"/>
      <c r="AD211" s="37"/>
      <c r="AE211" s="37"/>
      <c r="AR211" s="199" t="s">
        <v>364</v>
      </c>
      <c r="AT211" s="199" t="s">
        <v>483</v>
      </c>
      <c r="AU211" s="199" t="s">
        <v>96</v>
      </c>
      <c r="AY211" s="19" t="s">
        <v>329</v>
      </c>
      <c r="BE211" s="115">
        <f t="shared" si="13"/>
        <v>0</v>
      </c>
      <c r="BF211" s="115">
        <f t="shared" si="14"/>
        <v>0</v>
      </c>
      <c r="BG211" s="115">
        <f t="shared" si="15"/>
        <v>0</v>
      </c>
      <c r="BH211" s="115">
        <f t="shared" si="16"/>
        <v>0</v>
      </c>
      <c r="BI211" s="115">
        <f t="shared" si="17"/>
        <v>0</v>
      </c>
      <c r="BJ211" s="19" t="s">
        <v>96</v>
      </c>
      <c r="BK211" s="200">
        <f t="shared" si="18"/>
        <v>0</v>
      </c>
      <c r="BL211" s="19" t="s">
        <v>335</v>
      </c>
      <c r="BM211" s="199" t="s">
        <v>3406</v>
      </c>
    </row>
    <row r="212" spans="1:65" s="12" customFormat="1" ht="22.9" customHeight="1">
      <c r="B212" s="173"/>
      <c r="D212" s="174" t="s">
        <v>82</v>
      </c>
      <c r="E212" s="185" t="s">
        <v>1016</v>
      </c>
      <c r="F212" s="185" t="s">
        <v>1017</v>
      </c>
      <c r="I212" s="176"/>
      <c r="J212" s="176"/>
      <c r="K212" s="186">
        <f>BK212</f>
        <v>0</v>
      </c>
      <c r="M212" s="173"/>
      <c r="N212" s="178"/>
      <c r="O212" s="179"/>
      <c r="P212" s="179"/>
      <c r="Q212" s="180">
        <f>Q213</f>
        <v>0</v>
      </c>
      <c r="R212" s="180">
        <f>R213</f>
        <v>0</v>
      </c>
      <c r="S212" s="179"/>
      <c r="T212" s="181">
        <f>T213</f>
        <v>0</v>
      </c>
      <c r="U212" s="179"/>
      <c r="V212" s="181">
        <f>V213</f>
        <v>0</v>
      </c>
      <c r="W212" s="179"/>
      <c r="X212" s="182">
        <f>X213</f>
        <v>0</v>
      </c>
      <c r="AR212" s="174" t="s">
        <v>90</v>
      </c>
      <c r="AT212" s="183" t="s">
        <v>82</v>
      </c>
      <c r="AU212" s="183" t="s">
        <v>90</v>
      </c>
      <c r="AY212" s="174" t="s">
        <v>329</v>
      </c>
      <c r="BK212" s="184">
        <f>BK213</f>
        <v>0</v>
      </c>
    </row>
    <row r="213" spans="1:65" s="2" customFormat="1" ht="33" customHeight="1">
      <c r="A213" s="37"/>
      <c r="B213" s="153"/>
      <c r="C213" s="187" t="s">
        <v>659</v>
      </c>
      <c r="D213" s="187" t="s">
        <v>331</v>
      </c>
      <c r="E213" s="188" t="s">
        <v>3283</v>
      </c>
      <c r="F213" s="189" t="s">
        <v>3100</v>
      </c>
      <c r="G213" s="190" t="s">
        <v>486</v>
      </c>
      <c r="H213" s="191">
        <v>245.82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335</v>
      </c>
      <c r="AT213" s="199" t="s">
        <v>331</v>
      </c>
      <c r="AU213" s="199" t="s">
        <v>96</v>
      </c>
      <c r="AY213" s="19" t="s">
        <v>329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335</v>
      </c>
      <c r="BM213" s="199" t="s">
        <v>3407</v>
      </c>
    </row>
    <row r="214" spans="1:65" s="12" customFormat="1" ht="25.9" customHeight="1">
      <c r="B214" s="173"/>
      <c r="D214" s="174" t="s">
        <v>82</v>
      </c>
      <c r="E214" s="175" t="s">
        <v>1022</v>
      </c>
      <c r="F214" s="175" t="s">
        <v>1023</v>
      </c>
      <c r="I214" s="176"/>
      <c r="J214" s="176"/>
      <c r="K214" s="177">
        <f>BK214</f>
        <v>0</v>
      </c>
      <c r="M214" s="173"/>
      <c r="N214" s="178"/>
      <c r="O214" s="179"/>
      <c r="P214" s="179"/>
      <c r="Q214" s="180">
        <f>Q215</f>
        <v>0</v>
      </c>
      <c r="R214" s="180">
        <f>R215</f>
        <v>0</v>
      </c>
      <c r="S214" s="179"/>
      <c r="T214" s="181">
        <f>T215</f>
        <v>0</v>
      </c>
      <c r="U214" s="179"/>
      <c r="V214" s="181">
        <f>V215</f>
        <v>0</v>
      </c>
      <c r="W214" s="179"/>
      <c r="X214" s="182">
        <f>X215</f>
        <v>0</v>
      </c>
      <c r="AR214" s="174" t="s">
        <v>96</v>
      </c>
      <c r="AT214" s="183" t="s">
        <v>82</v>
      </c>
      <c r="AU214" s="183" t="s">
        <v>83</v>
      </c>
      <c r="AY214" s="174" t="s">
        <v>329</v>
      </c>
      <c r="BK214" s="184">
        <f>BK215</f>
        <v>0</v>
      </c>
    </row>
    <row r="215" spans="1:65" s="12" customFormat="1" ht="22.9" customHeight="1">
      <c r="B215" s="173"/>
      <c r="D215" s="174" t="s">
        <v>82</v>
      </c>
      <c r="E215" s="185" t="s">
        <v>1212</v>
      </c>
      <c r="F215" s="185" t="s">
        <v>1213</v>
      </c>
      <c r="I215" s="176"/>
      <c r="J215" s="176"/>
      <c r="K215" s="186">
        <f>BK215</f>
        <v>0</v>
      </c>
      <c r="M215" s="173"/>
      <c r="N215" s="178"/>
      <c r="O215" s="179"/>
      <c r="P215" s="179"/>
      <c r="Q215" s="180">
        <f>SUM(Q216:Q217)</f>
        <v>0</v>
      </c>
      <c r="R215" s="180">
        <f>SUM(R216:R217)</f>
        <v>0</v>
      </c>
      <c r="S215" s="179"/>
      <c r="T215" s="181">
        <f>SUM(T216:T217)</f>
        <v>0</v>
      </c>
      <c r="U215" s="179"/>
      <c r="V215" s="181">
        <f>SUM(V216:V217)</f>
        <v>0</v>
      </c>
      <c r="W215" s="179"/>
      <c r="X215" s="182">
        <f>SUM(X216:X217)</f>
        <v>0</v>
      </c>
      <c r="AR215" s="174" t="s">
        <v>96</v>
      </c>
      <c r="AT215" s="183" t="s">
        <v>82</v>
      </c>
      <c r="AU215" s="183" t="s">
        <v>90</v>
      </c>
      <c r="AY215" s="174" t="s">
        <v>329</v>
      </c>
      <c r="BK215" s="184">
        <f>SUM(BK216:BK217)</f>
        <v>0</v>
      </c>
    </row>
    <row r="216" spans="1:65" s="2" customFormat="1" ht="24.2" customHeight="1">
      <c r="A216" s="37"/>
      <c r="B216" s="153"/>
      <c r="C216" s="187" t="s">
        <v>665</v>
      </c>
      <c r="D216" s="187" t="s">
        <v>331</v>
      </c>
      <c r="E216" s="188" t="s">
        <v>3285</v>
      </c>
      <c r="F216" s="189" t="s">
        <v>3286</v>
      </c>
      <c r="G216" s="190" t="s">
        <v>342</v>
      </c>
      <c r="H216" s="191">
        <v>4</v>
      </c>
      <c r="I216" s="192"/>
      <c r="J216" s="192"/>
      <c r="K216" s="191">
        <f>ROUND(P216*H216,3)</f>
        <v>0</v>
      </c>
      <c r="L216" s="193"/>
      <c r="M216" s="38"/>
      <c r="N216" s="194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0</v>
      </c>
      <c r="V216" s="197">
        <f>U216*H216</f>
        <v>0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464</v>
      </c>
      <c r="AT216" s="199" t="s">
        <v>331</v>
      </c>
      <c r="AU216" s="199" t="s">
        <v>96</v>
      </c>
      <c r="AY216" s="19" t="s">
        <v>329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464</v>
      </c>
      <c r="BM216" s="199" t="s">
        <v>3408</v>
      </c>
    </row>
    <row r="217" spans="1:65" s="2" customFormat="1" ht="24.2" customHeight="1">
      <c r="A217" s="37"/>
      <c r="B217" s="153"/>
      <c r="C217" s="187" t="s">
        <v>671</v>
      </c>
      <c r="D217" s="187" t="s">
        <v>331</v>
      </c>
      <c r="E217" s="188" t="s">
        <v>3288</v>
      </c>
      <c r="F217" s="189" t="s">
        <v>3289</v>
      </c>
      <c r="G217" s="190" t="s">
        <v>342</v>
      </c>
      <c r="H217" s="191">
        <v>4</v>
      </c>
      <c r="I217" s="192"/>
      <c r="J217" s="192"/>
      <c r="K217" s="191">
        <f>ROUND(P217*H217,3)</f>
        <v>0</v>
      </c>
      <c r="L217" s="193"/>
      <c r="M217" s="38"/>
      <c r="N217" s="242" t="s">
        <v>1</v>
      </c>
      <c r="O217" s="243" t="s">
        <v>47</v>
      </c>
      <c r="P217" s="244">
        <f>I217+J217</f>
        <v>0</v>
      </c>
      <c r="Q217" s="244">
        <f>ROUND(I217*H217,3)</f>
        <v>0</v>
      </c>
      <c r="R217" s="244">
        <f>ROUND(J217*H217,3)</f>
        <v>0</v>
      </c>
      <c r="S217" s="245"/>
      <c r="T217" s="246">
        <f>S217*H217</f>
        <v>0</v>
      </c>
      <c r="U217" s="246">
        <v>0</v>
      </c>
      <c r="V217" s="246">
        <f>U217*H217</f>
        <v>0</v>
      </c>
      <c r="W217" s="246">
        <v>0</v>
      </c>
      <c r="X217" s="247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464</v>
      </c>
      <c r="AT217" s="199" t="s">
        <v>331</v>
      </c>
      <c r="AU217" s="199" t="s">
        <v>96</v>
      </c>
      <c r="AY217" s="19" t="s">
        <v>329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464</v>
      </c>
      <c r="BM217" s="199" t="s">
        <v>3409</v>
      </c>
    </row>
    <row r="218" spans="1:65" s="2" customFormat="1" ht="6.95" customHeight="1">
      <c r="A218" s="37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38"/>
      <c r="N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</row>
  </sheetData>
  <autoFilter ref="C136:L217" xr:uid="{00000000-0009-0000-0000-000006000000}"/>
  <mergeCells count="17"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5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121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3410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5" t="s">
        <v>3411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ROUND((SUM(BE105:BE112) + SUM(BE134:BE157)),  2)</f>
        <v>0</v>
      </c>
      <c r="G39" s="130"/>
      <c r="H39" s="130"/>
      <c r="I39" s="131">
        <v>0.2</v>
      </c>
      <c r="J39" s="130"/>
      <c r="K39" s="129">
        <f>ROUND(((SUM(BE105:BE112) + SUM(BE134:BE157))*I39),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ROUND((SUM(BF105:BF112) + SUM(BF134:BF157)),  2)</f>
        <v>0</v>
      </c>
      <c r="G40" s="130"/>
      <c r="H40" s="130"/>
      <c r="I40" s="131">
        <v>0.2</v>
      </c>
      <c r="J40" s="130"/>
      <c r="K40" s="129">
        <f>ROUND(((SUM(BF105:BF112) + SUM(BF134:BF157))*I40),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ROUND((SUM(BG105:BG112) + SUM(BG134:BG157)),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ROUND((SUM(BH105:BH112) + SUM(BH134:BH157)),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ROUND((SUM(BI105:BI112) + SUM(BI134:BI157)),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3410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5" t="str">
        <f>E11</f>
        <v>03.01 - STL prípojka plynu, Uzemnenie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Q134</f>
        <v>0</v>
      </c>
      <c r="J98" s="79">
        <f t="shared" si="0"/>
        <v>0</v>
      </c>
      <c r="K98" s="79">
        <f>K134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300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K135</f>
        <v>0</v>
      </c>
      <c r="M99" s="143"/>
    </row>
    <row r="100" spans="1:65" s="10" customFormat="1" ht="19.899999999999999" customHeight="1">
      <c r="B100" s="147"/>
      <c r="D100" s="148" t="s">
        <v>3412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K136</f>
        <v>0</v>
      </c>
      <c r="M100" s="147"/>
    </row>
    <row r="101" spans="1:65" s="10" customFormat="1" ht="19.899999999999999" customHeight="1">
      <c r="B101" s="147"/>
      <c r="D101" s="148" t="s">
        <v>3413</v>
      </c>
      <c r="E101" s="149"/>
      <c r="F101" s="149"/>
      <c r="G101" s="149"/>
      <c r="H101" s="149"/>
      <c r="I101" s="150">
        <f>Q150</f>
        <v>0</v>
      </c>
      <c r="J101" s="150">
        <f>R150</f>
        <v>0</v>
      </c>
      <c r="K101" s="150">
        <f>K150</f>
        <v>0</v>
      </c>
      <c r="M101" s="147"/>
    </row>
    <row r="102" spans="1:65" s="9" customFormat="1" ht="24.95" customHeight="1">
      <c r="B102" s="143"/>
      <c r="D102" s="144" t="s">
        <v>3103</v>
      </c>
      <c r="E102" s="145"/>
      <c r="F102" s="145"/>
      <c r="G102" s="145"/>
      <c r="H102" s="145"/>
      <c r="I102" s="146">
        <f>Q153</f>
        <v>0</v>
      </c>
      <c r="J102" s="146">
        <f>R153</f>
        <v>0</v>
      </c>
      <c r="K102" s="146">
        <f>K153</f>
        <v>0</v>
      </c>
      <c r="M102" s="143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302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323" t="s">
        <v>303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304</v>
      </c>
      <c r="AZ106" s="157"/>
      <c r="BA106" s="157"/>
      <c r="BB106" s="157"/>
      <c r="BC106" s="157"/>
      <c r="BD106" s="157"/>
      <c r="BE106" s="160">
        <f t="shared" ref="BE106:BE111" si="1">IF(O106="základná",K106,0)</f>
        <v>0</v>
      </c>
      <c r="BF106" s="160">
        <f t="shared" ref="BF106:BF111" si="2">IF(O106="znížená",K106,0)</f>
        <v>0</v>
      </c>
      <c r="BG106" s="160">
        <f t="shared" ref="BG106:BG111" si="3">IF(O106="zákl. prenesená",K106,0)</f>
        <v>0</v>
      </c>
      <c r="BH106" s="160">
        <f t="shared" ref="BH106:BH111" si="4">IF(O106="zníž. prenesená",K106,0)</f>
        <v>0</v>
      </c>
      <c r="BI106" s="160">
        <f t="shared" ref="BI106:BI111" si="5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305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306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304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307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23" t="s">
        <v>308</v>
      </c>
      <c r="E110" s="328"/>
      <c r="F110" s="328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304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309</v>
      </c>
      <c r="E111" s="154"/>
      <c r="F111" s="154"/>
      <c r="G111" s="154"/>
      <c r="H111" s="154"/>
      <c r="I111" s="154"/>
      <c r="J111" s="154"/>
      <c r="K111" s="112">
        <f>ROUND(K32*T111,2)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310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1.25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266</v>
      </c>
      <c r="D113" s="119"/>
      <c r="E113" s="119"/>
      <c r="F113" s="119"/>
      <c r="G113" s="119"/>
      <c r="H113" s="119"/>
      <c r="I113" s="119"/>
      <c r="J113" s="119"/>
      <c r="K113" s="120">
        <f>ROUND(K98+K105,2)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311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24" t="str">
        <f>E7</f>
        <v>Krytá plaváreň Lučenec</v>
      </c>
      <c r="F122" s="325"/>
      <c r="G122" s="325"/>
      <c r="H122" s="325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272</v>
      </c>
      <c r="M123" s="22"/>
    </row>
    <row r="124" spans="1:31" s="2" customFormat="1" ht="16.5" customHeight="1">
      <c r="A124" s="37"/>
      <c r="B124" s="38"/>
      <c r="C124" s="37"/>
      <c r="D124" s="37"/>
      <c r="E124" s="324" t="s">
        <v>3410</v>
      </c>
      <c r="F124" s="326"/>
      <c r="G124" s="326"/>
      <c r="H124" s="326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274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6.5" customHeight="1">
      <c r="A126" s="37"/>
      <c r="B126" s="38"/>
      <c r="C126" s="37"/>
      <c r="D126" s="37"/>
      <c r="E126" s="305" t="str">
        <f>E11</f>
        <v>03.01 - STL prípojka plynu, Uzemnenie</v>
      </c>
      <c r="F126" s="326"/>
      <c r="G126" s="326"/>
      <c r="H126" s="326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19</v>
      </c>
      <c r="D128" s="37"/>
      <c r="E128" s="37"/>
      <c r="F128" s="27" t="str">
        <f>F14</f>
        <v>ul. Športová, Lučenec</v>
      </c>
      <c r="G128" s="37"/>
      <c r="H128" s="37"/>
      <c r="I128" s="29" t="s">
        <v>21</v>
      </c>
      <c r="J128" s="63" t="str">
        <f>IF(J14="","",J14)</f>
        <v>21. 4. 2022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23</v>
      </c>
      <c r="D130" s="37"/>
      <c r="E130" s="37"/>
      <c r="F130" s="27" t="str">
        <f>E17</f>
        <v>Mesto Lučenec</v>
      </c>
      <c r="G130" s="37"/>
      <c r="H130" s="37"/>
      <c r="I130" s="29" t="s">
        <v>29</v>
      </c>
      <c r="J130" s="32" t="str">
        <f>E23</f>
        <v>Aproving, s.r.o.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27</v>
      </c>
      <c r="D131" s="37"/>
      <c r="E131" s="37"/>
      <c r="F131" s="27" t="str">
        <f>IF(E20="","",E20)</f>
        <v>Vyplň údaj</v>
      </c>
      <c r="G131" s="37"/>
      <c r="H131" s="37"/>
      <c r="I131" s="29" t="s">
        <v>34</v>
      </c>
      <c r="J131" s="32" t="str">
        <f>E26</f>
        <v xml:space="preserve"> 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0.3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11" customFormat="1" ht="29.25" customHeight="1">
      <c r="A133" s="161"/>
      <c r="B133" s="162"/>
      <c r="C133" s="163" t="s">
        <v>312</v>
      </c>
      <c r="D133" s="164" t="s">
        <v>66</v>
      </c>
      <c r="E133" s="164" t="s">
        <v>62</v>
      </c>
      <c r="F133" s="164" t="s">
        <v>63</v>
      </c>
      <c r="G133" s="164" t="s">
        <v>313</v>
      </c>
      <c r="H133" s="164" t="s">
        <v>314</v>
      </c>
      <c r="I133" s="164" t="s">
        <v>315</v>
      </c>
      <c r="J133" s="164" t="s">
        <v>316</v>
      </c>
      <c r="K133" s="165" t="s">
        <v>281</v>
      </c>
      <c r="L133" s="166" t="s">
        <v>317</v>
      </c>
      <c r="M133" s="167"/>
      <c r="N133" s="70" t="s">
        <v>1</v>
      </c>
      <c r="O133" s="71" t="s">
        <v>45</v>
      </c>
      <c r="P133" s="71" t="s">
        <v>318</v>
      </c>
      <c r="Q133" s="71" t="s">
        <v>319</v>
      </c>
      <c r="R133" s="71" t="s">
        <v>320</v>
      </c>
      <c r="S133" s="71" t="s">
        <v>321</v>
      </c>
      <c r="T133" s="71" t="s">
        <v>322</v>
      </c>
      <c r="U133" s="71" t="s">
        <v>323</v>
      </c>
      <c r="V133" s="71" t="s">
        <v>324</v>
      </c>
      <c r="W133" s="71" t="s">
        <v>325</v>
      </c>
      <c r="X133" s="72" t="s">
        <v>326</v>
      </c>
      <c r="Y133" s="161"/>
      <c r="Z133" s="161"/>
      <c r="AA133" s="161"/>
      <c r="AB133" s="161"/>
      <c r="AC133" s="161"/>
      <c r="AD133" s="161"/>
      <c r="AE133" s="161"/>
    </row>
    <row r="134" spans="1:65" s="2" customFormat="1" ht="22.9" customHeight="1">
      <c r="A134" s="37"/>
      <c r="B134" s="38"/>
      <c r="C134" s="77" t="s">
        <v>276</v>
      </c>
      <c r="D134" s="37"/>
      <c r="E134" s="37"/>
      <c r="F134" s="37"/>
      <c r="G134" s="37"/>
      <c r="H134" s="37"/>
      <c r="I134" s="37"/>
      <c r="J134" s="37"/>
      <c r="K134" s="168">
        <f>BK134</f>
        <v>0</v>
      </c>
      <c r="L134" s="37"/>
      <c r="M134" s="38"/>
      <c r="N134" s="73"/>
      <c r="O134" s="64"/>
      <c r="P134" s="74"/>
      <c r="Q134" s="169">
        <f>Q135+Q153</f>
        <v>0</v>
      </c>
      <c r="R134" s="169">
        <f>R135+R153</f>
        <v>0</v>
      </c>
      <c r="S134" s="74"/>
      <c r="T134" s="170">
        <f>T135+T153</f>
        <v>0</v>
      </c>
      <c r="U134" s="74"/>
      <c r="V134" s="170">
        <f>V135+V153</f>
        <v>2.4050000000000002E-2</v>
      </c>
      <c r="W134" s="74"/>
      <c r="X134" s="171">
        <f>X135+X153</f>
        <v>0</v>
      </c>
      <c r="Y134" s="37"/>
      <c r="Z134" s="37"/>
      <c r="AA134" s="37"/>
      <c r="AB134" s="37"/>
      <c r="AC134" s="37"/>
      <c r="AD134" s="37"/>
      <c r="AE134" s="37"/>
      <c r="AT134" s="19" t="s">
        <v>82</v>
      </c>
      <c r="AU134" s="19" t="s">
        <v>283</v>
      </c>
      <c r="BK134" s="172">
        <f>BK135+BK153</f>
        <v>0</v>
      </c>
    </row>
    <row r="135" spans="1:65" s="12" customFormat="1" ht="25.9" customHeight="1">
      <c r="B135" s="173"/>
      <c r="D135" s="174" t="s">
        <v>82</v>
      </c>
      <c r="E135" s="175" t="s">
        <v>483</v>
      </c>
      <c r="F135" s="175" t="s">
        <v>1342</v>
      </c>
      <c r="I135" s="176"/>
      <c r="J135" s="176"/>
      <c r="K135" s="177">
        <f>BK135</f>
        <v>0</v>
      </c>
      <c r="M135" s="173"/>
      <c r="N135" s="178"/>
      <c r="O135" s="179"/>
      <c r="P135" s="179"/>
      <c r="Q135" s="180">
        <f>Q136+Q150</f>
        <v>0</v>
      </c>
      <c r="R135" s="180">
        <f>R136+R150</f>
        <v>0</v>
      </c>
      <c r="S135" s="179"/>
      <c r="T135" s="181">
        <f>T136+T150</f>
        <v>0</v>
      </c>
      <c r="U135" s="179"/>
      <c r="V135" s="181">
        <f>V136+V150</f>
        <v>2.4050000000000002E-2</v>
      </c>
      <c r="W135" s="179"/>
      <c r="X135" s="182">
        <f>X136+X150</f>
        <v>0</v>
      </c>
      <c r="AR135" s="174" t="s">
        <v>178</v>
      </c>
      <c r="AT135" s="183" t="s">
        <v>82</v>
      </c>
      <c r="AU135" s="183" t="s">
        <v>83</v>
      </c>
      <c r="AY135" s="174" t="s">
        <v>329</v>
      </c>
      <c r="BK135" s="184">
        <f>BK136+BK150</f>
        <v>0</v>
      </c>
    </row>
    <row r="136" spans="1:65" s="12" customFormat="1" ht="22.9" customHeight="1">
      <c r="B136" s="173"/>
      <c r="D136" s="174" t="s">
        <v>82</v>
      </c>
      <c r="E136" s="185" t="s">
        <v>3414</v>
      </c>
      <c r="F136" s="185" t="s">
        <v>3415</v>
      </c>
      <c r="I136" s="176"/>
      <c r="J136" s="176"/>
      <c r="K136" s="186">
        <f>BK136</f>
        <v>0</v>
      </c>
      <c r="M136" s="173"/>
      <c r="N136" s="178"/>
      <c r="O136" s="179"/>
      <c r="P136" s="179"/>
      <c r="Q136" s="180">
        <f>SUM(Q137:Q149)</f>
        <v>0</v>
      </c>
      <c r="R136" s="180">
        <f>SUM(R137:R149)</f>
        <v>0</v>
      </c>
      <c r="S136" s="179"/>
      <c r="T136" s="181">
        <f>SUM(T137:T149)</f>
        <v>0</v>
      </c>
      <c r="U136" s="179"/>
      <c r="V136" s="181">
        <f>SUM(V137:V149)</f>
        <v>2.4050000000000002E-2</v>
      </c>
      <c r="W136" s="179"/>
      <c r="X136" s="182">
        <f>SUM(X137:X149)</f>
        <v>0</v>
      </c>
      <c r="AR136" s="174" t="s">
        <v>178</v>
      </c>
      <c r="AT136" s="183" t="s">
        <v>82</v>
      </c>
      <c r="AU136" s="183" t="s">
        <v>90</v>
      </c>
      <c r="AY136" s="174" t="s">
        <v>329</v>
      </c>
      <c r="BK136" s="184">
        <f>SUM(BK137:BK149)</f>
        <v>0</v>
      </c>
    </row>
    <row r="137" spans="1:65" s="2" customFormat="1" ht="16.5" customHeight="1">
      <c r="A137" s="37"/>
      <c r="B137" s="153"/>
      <c r="C137" s="187" t="s">
        <v>90</v>
      </c>
      <c r="D137" s="187" t="s">
        <v>331</v>
      </c>
      <c r="E137" s="188" t="s">
        <v>3416</v>
      </c>
      <c r="F137" s="189" t="s">
        <v>3417</v>
      </c>
      <c r="G137" s="190" t="s">
        <v>646</v>
      </c>
      <c r="H137" s="191">
        <v>1</v>
      </c>
      <c r="I137" s="192"/>
      <c r="J137" s="192"/>
      <c r="K137" s="191">
        <f t="shared" ref="K137:K144" si="6">ROUND(P137*H137,3)</f>
        <v>0</v>
      </c>
      <c r="L137" s="193"/>
      <c r="M137" s="38"/>
      <c r="N137" s="194" t="s">
        <v>1</v>
      </c>
      <c r="O137" s="195" t="s">
        <v>47</v>
      </c>
      <c r="P137" s="196">
        <f t="shared" ref="P137:P144" si="7">I137+J137</f>
        <v>0</v>
      </c>
      <c r="Q137" s="196">
        <f t="shared" ref="Q137:Q144" si="8">ROUND(I137*H137,3)</f>
        <v>0</v>
      </c>
      <c r="R137" s="196">
        <f t="shared" ref="R137:R144" si="9">ROUND(J137*H137,3)</f>
        <v>0</v>
      </c>
      <c r="S137" s="66"/>
      <c r="T137" s="197">
        <f t="shared" ref="T137:T144" si="10">S137*H137</f>
        <v>0</v>
      </c>
      <c r="U137" s="197">
        <v>0</v>
      </c>
      <c r="V137" s="197">
        <f t="shared" ref="V137:V144" si="11">U137*H137</f>
        <v>0</v>
      </c>
      <c r="W137" s="197">
        <v>0</v>
      </c>
      <c r="X137" s="198">
        <f t="shared" ref="X137:X144" si="12"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821</v>
      </c>
      <c r="AT137" s="199" t="s">
        <v>331</v>
      </c>
      <c r="AU137" s="199" t="s">
        <v>96</v>
      </c>
      <c r="AY137" s="19" t="s">
        <v>329</v>
      </c>
      <c r="BE137" s="115">
        <f t="shared" ref="BE137:BE144" si="13">IF(O137="základná",K137,0)</f>
        <v>0</v>
      </c>
      <c r="BF137" s="115">
        <f t="shared" ref="BF137:BF144" si="14">IF(O137="znížená",K137,0)</f>
        <v>0</v>
      </c>
      <c r="BG137" s="115">
        <f t="shared" ref="BG137:BG144" si="15">IF(O137="zákl. prenesená",K137,0)</f>
        <v>0</v>
      </c>
      <c r="BH137" s="115">
        <f t="shared" ref="BH137:BH144" si="16">IF(O137="zníž. prenesená",K137,0)</f>
        <v>0</v>
      </c>
      <c r="BI137" s="115">
        <f t="shared" ref="BI137:BI144" si="17">IF(O137="nulová",K137,0)</f>
        <v>0</v>
      </c>
      <c r="BJ137" s="19" t="s">
        <v>96</v>
      </c>
      <c r="BK137" s="200">
        <f t="shared" ref="BK137:BK144" si="18">ROUND(P137*H137,3)</f>
        <v>0</v>
      </c>
      <c r="BL137" s="19" t="s">
        <v>821</v>
      </c>
      <c r="BM137" s="199" t="s">
        <v>3418</v>
      </c>
    </row>
    <row r="138" spans="1:65" s="2" customFormat="1" ht="16.5" customHeight="1">
      <c r="A138" s="37"/>
      <c r="B138" s="153"/>
      <c r="C138" s="233" t="s">
        <v>96</v>
      </c>
      <c r="D138" s="233" t="s">
        <v>483</v>
      </c>
      <c r="E138" s="234" t="s">
        <v>3419</v>
      </c>
      <c r="F138" s="235" t="s">
        <v>3420</v>
      </c>
      <c r="G138" s="236" t="s">
        <v>3421</v>
      </c>
      <c r="H138" s="237">
        <v>1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0</v>
      </c>
      <c r="V138" s="197">
        <f t="shared" si="11"/>
        <v>0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3422</v>
      </c>
      <c r="AT138" s="199" t="s">
        <v>483</v>
      </c>
      <c r="AU138" s="199" t="s">
        <v>96</v>
      </c>
      <c r="AY138" s="19" t="s">
        <v>329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821</v>
      </c>
      <c r="BM138" s="199" t="s">
        <v>3423</v>
      </c>
    </row>
    <row r="139" spans="1:65" s="2" customFormat="1" ht="16.5" customHeight="1">
      <c r="A139" s="37"/>
      <c r="B139" s="153"/>
      <c r="C139" s="187" t="s">
        <v>178</v>
      </c>
      <c r="D139" s="187" t="s">
        <v>331</v>
      </c>
      <c r="E139" s="188" t="s">
        <v>3424</v>
      </c>
      <c r="F139" s="189" t="s">
        <v>3425</v>
      </c>
      <c r="G139" s="190" t="s">
        <v>646</v>
      </c>
      <c r="H139" s="191">
        <v>10</v>
      </c>
      <c r="I139" s="192"/>
      <c r="J139" s="192"/>
      <c r="K139" s="191">
        <f t="shared" si="6"/>
        <v>0</v>
      </c>
      <c r="L139" s="193"/>
      <c r="M139" s="38"/>
      <c r="N139" s="194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0</v>
      </c>
      <c r="V139" s="197">
        <f t="shared" si="11"/>
        <v>0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821</v>
      </c>
      <c r="AT139" s="199" t="s">
        <v>331</v>
      </c>
      <c r="AU139" s="199" t="s">
        <v>96</v>
      </c>
      <c r="AY139" s="19" t="s">
        <v>329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821</v>
      </c>
      <c r="BM139" s="199" t="s">
        <v>3426</v>
      </c>
    </row>
    <row r="140" spans="1:65" s="2" customFormat="1" ht="21.75" customHeight="1">
      <c r="A140" s="37"/>
      <c r="B140" s="153"/>
      <c r="C140" s="233" t="s">
        <v>335</v>
      </c>
      <c r="D140" s="233" t="s">
        <v>483</v>
      </c>
      <c r="E140" s="234" t="s">
        <v>3427</v>
      </c>
      <c r="F140" s="235" t="s">
        <v>3428</v>
      </c>
      <c r="G140" s="236" t="s">
        <v>646</v>
      </c>
      <c r="H140" s="237">
        <v>10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1.4999999999999999E-4</v>
      </c>
      <c r="V140" s="197">
        <f t="shared" si="11"/>
        <v>1.4999999999999998E-3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1223</v>
      </c>
      <c r="AT140" s="199" t="s">
        <v>483</v>
      </c>
      <c r="AU140" s="199" t="s">
        <v>96</v>
      </c>
      <c r="AY140" s="19" t="s">
        <v>329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1223</v>
      </c>
      <c r="BM140" s="199" t="s">
        <v>3429</v>
      </c>
    </row>
    <row r="141" spans="1:65" s="2" customFormat="1" ht="16.5" customHeight="1">
      <c r="A141" s="37"/>
      <c r="B141" s="153"/>
      <c r="C141" s="187" t="s">
        <v>350</v>
      </c>
      <c r="D141" s="187" t="s">
        <v>331</v>
      </c>
      <c r="E141" s="188" t="s">
        <v>3430</v>
      </c>
      <c r="F141" s="189" t="s">
        <v>3431</v>
      </c>
      <c r="G141" s="190" t="s">
        <v>342</v>
      </c>
      <c r="H141" s="191">
        <v>4</v>
      </c>
      <c r="I141" s="192"/>
      <c r="J141" s="192"/>
      <c r="K141" s="191">
        <f t="shared" si="6"/>
        <v>0</v>
      </c>
      <c r="L141" s="193"/>
      <c r="M141" s="38"/>
      <c r="N141" s="194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0</v>
      </c>
      <c r="V141" s="197">
        <f t="shared" si="11"/>
        <v>0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821</v>
      </c>
      <c r="AT141" s="199" t="s">
        <v>331</v>
      </c>
      <c r="AU141" s="199" t="s">
        <v>96</v>
      </c>
      <c r="AY141" s="19" t="s">
        <v>329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821</v>
      </c>
      <c r="BM141" s="199" t="s">
        <v>3432</v>
      </c>
    </row>
    <row r="142" spans="1:65" s="2" customFormat="1" ht="16.5" customHeight="1">
      <c r="A142" s="37"/>
      <c r="B142" s="153"/>
      <c r="C142" s="233" t="s">
        <v>355</v>
      </c>
      <c r="D142" s="233" t="s">
        <v>483</v>
      </c>
      <c r="E142" s="234" t="s">
        <v>3433</v>
      </c>
      <c r="F142" s="235" t="s">
        <v>3434</v>
      </c>
      <c r="G142" s="236" t="s">
        <v>646</v>
      </c>
      <c r="H142" s="237">
        <v>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7.9299999999999995E-3</v>
      </c>
      <c r="V142" s="197">
        <f t="shared" si="11"/>
        <v>1.5859999999999999E-2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1223</v>
      </c>
      <c r="AT142" s="199" t="s">
        <v>483</v>
      </c>
      <c r="AU142" s="199" t="s">
        <v>96</v>
      </c>
      <c r="AY142" s="19" t="s">
        <v>329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1223</v>
      </c>
      <c r="BM142" s="199" t="s">
        <v>3435</v>
      </c>
    </row>
    <row r="143" spans="1:65" s="2" customFormat="1" ht="24.2" customHeight="1">
      <c r="A143" s="37"/>
      <c r="B143" s="153"/>
      <c r="C143" s="187" t="s">
        <v>359</v>
      </c>
      <c r="D143" s="187" t="s">
        <v>331</v>
      </c>
      <c r="E143" s="188" t="s">
        <v>3436</v>
      </c>
      <c r="F143" s="189" t="s">
        <v>3437</v>
      </c>
      <c r="G143" s="190" t="s">
        <v>342</v>
      </c>
      <c r="H143" s="191">
        <v>10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821</v>
      </c>
      <c r="AT143" s="199" t="s">
        <v>331</v>
      </c>
      <c r="AU143" s="199" t="s">
        <v>96</v>
      </c>
      <c r="AY143" s="19" t="s">
        <v>329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821</v>
      </c>
      <c r="BM143" s="199" t="s">
        <v>3438</v>
      </c>
    </row>
    <row r="144" spans="1:65" s="2" customFormat="1" ht="16.5" customHeight="1">
      <c r="A144" s="37"/>
      <c r="B144" s="153"/>
      <c r="C144" s="233" t="s">
        <v>364</v>
      </c>
      <c r="D144" s="233" t="s">
        <v>483</v>
      </c>
      <c r="E144" s="234" t="s">
        <v>3439</v>
      </c>
      <c r="F144" s="235" t="s">
        <v>3440</v>
      </c>
      <c r="G144" s="236" t="s">
        <v>982</v>
      </c>
      <c r="H144" s="237">
        <v>6.25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1E-3</v>
      </c>
      <c r="V144" s="197">
        <f t="shared" si="11"/>
        <v>6.2500000000000003E-3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1223</v>
      </c>
      <c r="AT144" s="199" t="s">
        <v>483</v>
      </c>
      <c r="AU144" s="199" t="s">
        <v>96</v>
      </c>
      <c r="AY144" s="19" t="s">
        <v>329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1223</v>
      </c>
      <c r="BM144" s="199" t="s">
        <v>3441</v>
      </c>
    </row>
    <row r="145" spans="1:65" s="13" customFormat="1" ht="11.25">
      <c r="B145" s="201"/>
      <c r="D145" s="202" t="s">
        <v>348</v>
      </c>
      <c r="F145" s="204" t="s">
        <v>3442</v>
      </c>
      <c r="H145" s="205">
        <v>6.25</v>
      </c>
      <c r="I145" s="206"/>
      <c r="J145" s="206"/>
      <c r="M145" s="201"/>
      <c r="N145" s="207"/>
      <c r="O145" s="208"/>
      <c r="P145" s="208"/>
      <c r="Q145" s="208"/>
      <c r="R145" s="208"/>
      <c r="S145" s="208"/>
      <c r="T145" s="208"/>
      <c r="U145" s="208"/>
      <c r="V145" s="208"/>
      <c r="W145" s="208"/>
      <c r="X145" s="209"/>
      <c r="AT145" s="203" t="s">
        <v>348</v>
      </c>
      <c r="AU145" s="203" t="s">
        <v>96</v>
      </c>
      <c r="AV145" s="13" t="s">
        <v>96</v>
      </c>
      <c r="AW145" s="13" t="s">
        <v>3</v>
      </c>
      <c r="AX145" s="13" t="s">
        <v>90</v>
      </c>
      <c r="AY145" s="203" t="s">
        <v>329</v>
      </c>
    </row>
    <row r="146" spans="1:65" s="2" customFormat="1" ht="24.2" customHeight="1">
      <c r="A146" s="37"/>
      <c r="B146" s="153"/>
      <c r="C146" s="187" t="s">
        <v>369</v>
      </c>
      <c r="D146" s="187" t="s">
        <v>331</v>
      </c>
      <c r="E146" s="188" t="s">
        <v>3443</v>
      </c>
      <c r="F146" s="189" t="s">
        <v>3444</v>
      </c>
      <c r="G146" s="190" t="s">
        <v>342</v>
      </c>
      <c r="H146" s="191">
        <v>2</v>
      </c>
      <c r="I146" s="192"/>
      <c r="J146" s="192"/>
      <c r="K146" s="191">
        <f>ROUND(P146*H146,3)</f>
        <v>0</v>
      </c>
      <c r="L146" s="193"/>
      <c r="M146" s="38"/>
      <c r="N146" s="194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</v>
      </c>
      <c r="V146" s="197">
        <f>U146*H146</f>
        <v>0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821</v>
      </c>
      <c r="AT146" s="199" t="s">
        <v>331</v>
      </c>
      <c r="AU146" s="199" t="s">
        <v>96</v>
      </c>
      <c r="AY146" s="19" t="s">
        <v>329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821</v>
      </c>
      <c r="BM146" s="199" t="s">
        <v>3445</v>
      </c>
    </row>
    <row r="147" spans="1:65" s="2" customFormat="1" ht="16.5" customHeight="1">
      <c r="A147" s="37"/>
      <c r="B147" s="153"/>
      <c r="C147" s="233" t="s">
        <v>381</v>
      </c>
      <c r="D147" s="233" t="s">
        <v>483</v>
      </c>
      <c r="E147" s="234" t="s">
        <v>3446</v>
      </c>
      <c r="F147" s="235" t="s">
        <v>3447</v>
      </c>
      <c r="G147" s="236" t="s">
        <v>342</v>
      </c>
      <c r="H147" s="237">
        <v>2</v>
      </c>
      <c r="I147" s="238"/>
      <c r="J147" s="239"/>
      <c r="K147" s="237">
        <f>ROUND(P147*H147,3)</f>
        <v>0</v>
      </c>
      <c r="L147" s="239"/>
      <c r="M147" s="240"/>
      <c r="N147" s="241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6.9999999999999994E-5</v>
      </c>
      <c r="V147" s="197">
        <f>U147*H147</f>
        <v>1.3999999999999999E-4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1223</v>
      </c>
      <c r="AT147" s="199" t="s">
        <v>483</v>
      </c>
      <c r="AU147" s="199" t="s">
        <v>96</v>
      </c>
      <c r="AY147" s="19" t="s">
        <v>329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1223</v>
      </c>
      <c r="BM147" s="199" t="s">
        <v>3448</v>
      </c>
    </row>
    <row r="148" spans="1:65" s="2" customFormat="1" ht="24.2" customHeight="1">
      <c r="A148" s="37"/>
      <c r="B148" s="153"/>
      <c r="C148" s="187" t="s">
        <v>386</v>
      </c>
      <c r="D148" s="187" t="s">
        <v>331</v>
      </c>
      <c r="E148" s="188" t="s">
        <v>3449</v>
      </c>
      <c r="F148" s="189" t="s">
        <v>3450</v>
      </c>
      <c r="G148" s="190" t="s">
        <v>342</v>
      </c>
      <c r="H148" s="191">
        <v>2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821</v>
      </c>
      <c r="AT148" s="199" t="s">
        <v>331</v>
      </c>
      <c r="AU148" s="199" t="s">
        <v>96</v>
      </c>
      <c r="AY148" s="19" t="s">
        <v>329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821</v>
      </c>
      <c r="BM148" s="199" t="s">
        <v>3451</v>
      </c>
    </row>
    <row r="149" spans="1:65" s="2" customFormat="1" ht="16.5" customHeight="1">
      <c r="A149" s="37"/>
      <c r="B149" s="153"/>
      <c r="C149" s="233" t="s">
        <v>394</v>
      </c>
      <c r="D149" s="233" t="s">
        <v>483</v>
      </c>
      <c r="E149" s="234" t="s">
        <v>3452</v>
      </c>
      <c r="F149" s="235" t="s">
        <v>3453</v>
      </c>
      <c r="G149" s="236" t="s">
        <v>342</v>
      </c>
      <c r="H149" s="237">
        <v>2</v>
      </c>
      <c r="I149" s="238"/>
      <c r="J149" s="239"/>
      <c r="K149" s="237">
        <f>ROUND(P149*H149,3)</f>
        <v>0</v>
      </c>
      <c r="L149" s="239"/>
      <c r="M149" s="240"/>
      <c r="N149" s="241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1.4999999999999999E-4</v>
      </c>
      <c r="V149" s="197">
        <f>U149*H149</f>
        <v>2.9999999999999997E-4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1223</v>
      </c>
      <c r="AT149" s="199" t="s">
        <v>483</v>
      </c>
      <c r="AU149" s="199" t="s">
        <v>96</v>
      </c>
      <c r="AY149" s="19" t="s">
        <v>329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1223</v>
      </c>
      <c r="BM149" s="199" t="s">
        <v>3454</v>
      </c>
    </row>
    <row r="150" spans="1:65" s="12" customFormat="1" ht="22.9" customHeight="1">
      <c r="B150" s="173"/>
      <c r="D150" s="174" t="s">
        <v>82</v>
      </c>
      <c r="E150" s="185" t="s">
        <v>3455</v>
      </c>
      <c r="F150" s="185" t="s">
        <v>3456</v>
      </c>
      <c r="I150" s="176"/>
      <c r="J150" s="176"/>
      <c r="K150" s="186">
        <f>BK150</f>
        <v>0</v>
      </c>
      <c r="M150" s="173"/>
      <c r="N150" s="178"/>
      <c r="O150" s="179"/>
      <c r="P150" s="179"/>
      <c r="Q150" s="180">
        <f>SUM(Q151:Q152)</f>
        <v>0</v>
      </c>
      <c r="R150" s="180">
        <f>SUM(R151:R152)</f>
        <v>0</v>
      </c>
      <c r="S150" s="179"/>
      <c r="T150" s="181">
        <f>SUM(T151:T152)</f>
        <v>0</v>
      </c>
      <c r="U150" s="179"/>
      <c r="V150" s="181">
        <f>SUM(V151:V152)</f>
        <v>0</v>
      </c>
      <c r="W150" s="179"/>
      <c r="X150" s="182">
        <f>SUM(X151:X152)</f>
        <v>0</v>
      </c>
      <c r="AR150" s="174" t="s">
        <v>178</v>
      </c>
      <c r="AT150" s="183" t="s">
        <v>82</v>
      </c>
      <c r="AU150" s="183" t="s">
        <v>90</v>
      </c>
      <c r="AY150" s="174" t="s">
        <v>329</v>
      </c>
      <c r="BK150" s="184">
        <f>SUM(BK151:BK152)</f>
        <v>0</v>
      </c>
    </row>
    <row r="151" spans="1:65" s="2" customFormat="1" ht="24.2" customHeight="1">
      <c r="A151" s="37"/>
      <c r="B151" s="153"/>
      <c r="C151" s="187" t="s">
        <v>399</v>
      </c>
      <c r="D151" s="187" t="s">
        <v>331</v>
      </c>
      <c r="E151" s="188" t="s">
        <v>3457</v>
      </c>
      <c r="F151" s="189" t="s">
        <v>3458</v>
      </c>
      <c r="G151" s="190" t="s">
        <v>342</v>
      </c>
      <c r="H151" s="191">
        <v>10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821</v>
      </c>
      <c r="AT151" s="199" t="s">
        <v>331</v>
      </c>
      <c r="AU151" s="199" t="s">
        <v>96</v>
      </c>
      <c r="AY151" s="19" t="s">
        <v>329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821</v>
      </c>
      <c r="BM151" s="199" t="s">
        <v>3459</v>
      </c>
    </row>
    <row r="152" spans="1:65" s="2" customFormat="1" ht="33" customHeight="1">
      <c r="A152" s="37"/>
      <c r="B152" s="153"/>
      <c r="C152" s="187" t="s">
        <v>454</v>
      </c>
      <c r="D152" s="187" t="s">
        <v>331</v>
      </c>
      <c r="E152" s="188" t="s">
        <v>3460</v>
      </c>
      <c r="F152" s="189" t="s">
        <v>3461</v>
      </c>
      <c r="G152" s="190" t="s">
        <v>342</v>
      </c>
      <c r="H152" s="191">
        <v>10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821</v>
      </c>
      <c r="AT152" s="199" t="s">
        <v>331</v>
      </c>
      <c r="AU152" s="199" t="s">
        <v>96</v>
      </c>
      <c r="AY152" s="19" t="s">
        <v>329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821</v>
      </c>
      <c r="BM152" s="199" t="s">
        <v>3462</v>
      </c>
    </row>
    <row r="153" spans="1:65" s="12" customFormat="1" ht="25.9" customHeight="1">
      <c r="B153" s="173"/>
      <c r="D153" s="174" t="s">
        <v>82</v>
      </c>
      <c r="E153" s="175" t="s">
        <v>3291</v>
      </c>
      <c r="F153" s="175" t="s">
        <v>3292</v>
      </c>
      <c r="I153" s="176"/>
      <c r="J153" s="176"/>
      <c r="K153" s="177">
        <f>BK153</f>
        <v>0</v>
      </c>
      <c r="M153" s="173"/>
      <c r="N153" s="178"/>
      <c r="O153" s="179"/>
      <c r="P153" s="179"/>
      <c r="Q153" s="180">
        <f>SUM(Q154:Q157)</f>
        <v>0</v>
      </c>
      <c r="R153" s="180">
        <f>SUM(R154:R157)</f>
        <v>0</v>
      </c>
      <c r="S153" s="179"/>
      <c r="T153" s="181">
        <f>SUM(T154:T157)</f>
        <v>0</v>
      </c>
      <c r="U153" s="179"/>
      <c r="V153" s="181">
        <f>SUM(V154:V157)</f>
        <v>0</v>
      </c>
      <c r="W153" s="179"/>
      <c r="X153" s="182">
        <f>SUM(X154:X157)</f>
        <v>0</v>
      </c>
      <c r="AR153" s="174" t="s">
        <v>335</v>
      </c>
      <c r="AT153" s="183" t="s">
        <v>82</v>
      </c>
      <c r="AU153" s="183" t="s">
        <v>83</v>
      </c>
      <c r="AY153" s="174" t="s">
        <v>329</v>
      </c>
      <c r="BK153" s="184">
        <f>SUM(BK154:BK157)</f>
        <v>0</v>
      </c>
    </row>
    <row r="154" spans="1:65" s="2" customFormat="1" ht="16.5" customHeight="1">
      <c r="A154" s="37"/>
      <c r="B154" s="153"/>
      <c r="C154" s="187" t="s">
        <v>459</v>
      </c>
      <c r="D154" s="187" t="s">
        <v>331</v>
      </c>
      <c r="E154" s="188" t="s">
        <v>3463</v>
      </c>
      <c r="F154" s="189" t="s">
        <v>3464</v>
      </c>
      <c r="G154" s="190" t="s">
        <v>346</v>
      </c>
      <c r="H154" s="191">
        <v>4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3465</v>
      </c>
      <c r="AT154" s="199" t="s">
        <v>331</v>
      </c>
      <c r="AU154" s="199" t="s">
        <v>90</v>
      </c>
      <c r="AY154" s="19" t="s">
        <v>329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3465</v>
      </c>
      <c r="BM154" s="199" t="s">
        <v>3466</v>
      </c>
    </row>
    <row r="155" spans="1:65" s="2" customFormat="1" ht="24.2" customHeight="1">
      <c r="A155" s="37"/>
      <c r="B155" s="153"/>
      <c r="C155" s="187" t="s">
        <v>464</v>
      </c>
      <c r="D155" s="187" t="s">
        <v>331</v>
      </c>
      <c r="E155" s="188" t="s">
        <v>3467</v>
      </c>
      <c r="F155" s="189" t="s">
        <v>3468</v>
      </c>
      <c r="G155" s="190" t="s">
        <v>346</v>
      </c>
      <c r="H155" s="191">
        <v>6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3465</v>
      </c>
      <c r="AT155" s="199" t="s">
        <v>331</v>
      </c>
      <c r="AU155" s="199" t="s">
        <v>90</v>
      </c>
      <c r="AY155" s="19" t="s">
        <v>329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3465</v>
      </c>
      <c r="BM155" s="199" t="s">
        <v>3469</v>
      </c>
    </row>
    <row r="156" spans="1:65" s="2" customFormat="1" ht="16.5" customHeight="1">
      <c r="A156" s="37"/>
      <c r="B156" s="153"/>
      <c r="C156" s="187" t="s">
        <v>468</v>
      </c>
      <c r="D156" s="187" t="s">
        <v>331</v>
      </c>
      <c r="E156" s="188" t="s">
        <v>3470</v>
      </c>
      <c r="F156" s="189" t="s">
        <v>3471</v>
      </c>
      <c r="G156" s="190" t="s">
        <v>346</v>
      </c>
      <c r="H156" s="191">
        <v>16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3465</v>
      </c>
      <c r="AT156" s="199" t="s">
        <v>331</v>
      </c>
      <c r="AU156" s="199" t="s">
        <v>90</v>
      </c>
      <c r="AY156" s="19" t="s">
        <v>329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3465</v>
      </c>
      <c r="BM156" s="199" t="s">
        <v>3472</v>
      </c>
    </row>
    <row r="157" spans="1:65" s="2" customFormat="1" ht="24.2" customHeight="1">
      <c r="A157" s="37"/>
      <c r="B157" s="153"/>
      <c r="C157" s="187" t="s">
        <v>474</v>
      </c>
      <c r="D157" s="187" t="s">
        <v>331</v>
      </c>
      <c r="E157" s="188" t="s">
        <v>3473</v>
      </c>
      <c r="F157" s="189" t="s">
        <v>3474</v>
      </c>
      <c r="G157" s="190" t="s">
        <v>346</v>
      </c>
      <c r="H157" s="191">
        <v>8</v>
      </c>
      <c r="I157" s="192"/>
      <c r="J157" s="192"/>
      <c r="K157" s="191">
        <f>ROUND(P157*H157,3)</f>
        <v>0</v>
      </c>
      <c r="L157" s="193"/>
      <c r="M157" s="38"/>
      <c r="N157" s="242" t="s">
        <v>1</v>
      </c>
      <c r="O157" s="243" t="s">
        <v>47</v>
      </c>
      <c r="P157" s="244">
        <f>I157+J157</f>
        <v>0</v>
      </c>
      <c r="Q157" s="244">
        <f>ROUND(I157*H157,3)</f>
        <v>0</v>
      </c>
      <c r="R157" s="244">
        <f>ROUND(J157*H157,3)</f>
        <v>0</v>
      </c>
      <c r="S157" s="245"/>
      <c r="T157" s="246">
        <f>S157*H157</f>
        <v>0</v>
      </c>
      <c r="U157" s="246">
        <v>0</v>
      </c>
      <c r="V157" s="246">
        <f>U157*H157</f>
        <v>0</v>
      </c>
      <c r="W157" s="246">
        <v>0</v>
      </c>
      <c r="X157" s="247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3465</v>
      </c>
      <c r="AT157" s="199" t="s">
        <v>331</v>
      </c>
      <c r="AU157" s="199" t="s">
        <v>90</v>
      </c>
      <c r="AY157" s="19" t="s">
        <v>329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3465</v>
      </c>
      <c r="BM157" s="199" t="s">
        <v>3475</v>
      </c>
    </row>
    <row r="158" spans="1:65" s="2" customFormat="1" ht="6.95" customHeight="1">
      <c r="A158" s="37"/>
      <c r="B158" s="55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38"/>
      <c r="N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</row>
  </sheetData>
  <autoFilter ref="C133:L157" xr:uid="{00000000-0009-0000-0000-000007000000}"/>
  <mergeCells count="17">
    <mergeCell ref="E126:H126"/>
    <mergeCell ref="M2:Z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7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5" t="s">
        <v>6</v>
      </c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T2" s="19" t="s">
        <v>124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271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4" t="str">
        <f>'Rekapitulácia stavby'!K6</f>
        <v>Krytá plaváreň Lučenec</v>
      </c>
      <c r="F7" s="325"/>
      <c r="G7" s="325"/>
      <c r="H7" s="325"/>
      <c r="M7" s="22"/>
    </row>
    <row r="8" spans="1:46" s="1" customFormat="1" ht="12" customHeight="1">
      <c r="B8" s="22"/>
      <c r="D8" s="29" t="s">
        <v>272</v>
      </c>
      <c r="M8" s="22"/>
    </row>
    <row r="9" spans="1:46" s="2" customFormat="1" ht="16.5" customHeight="1">
      <c r="A9" s="37"/>
      <c r="B9" s="38"/>
      <c r="C9" s="37"/>
      <c r="D9" s="37"/>
      <c r="E9" s="324" t="s">
        <v>3410</v>
      </c>
      <c r="F9" s="326"/>
      <c r="G9" s="326"/>
      <c r="H9" s="326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274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5" t="s">
        <v>3476</v>
      </c>
      <c r="F11" s="326"/>
      <c r="G11" s="326"/>
      <c r="H11" s="326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21. 4. 2022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7" t="str">
        <f>'Rekapitulácia stavby'!E14</f>
        <v>Vyplň údaj</v>
      </c>
      <c r="F20" s="274"/>
      <c r="G20" s="274"/>
      <c r="H20" s="274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9" t="s">
        <v>1</v>
      </c>
      <c r="F29" s="279"/>
      <c r="G29" s="279"/>
      <c r="H29" s="279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276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261</v>
      </c>
      <c r="E35" s="37"/>
      <c r="F35" s="37"/>
      <c r="G35" s="37"/>
      <c r="H35" s="37"/>
      <c r="I35" s="37"/>
      <c r="J35" s="37"/>
      <c r="K35" s="35">
        <f>K104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ROUND((SUM(BE104:BE111) + SUM(BE133:BE172)),  2)</f>
        <v>0</v>
      </c>
      <c r="G39" s="130"/>
      <c r="H39" s="130"/>
      <c r="I39" s="131">
        <v>0.2</v>
      </c>
      <c r="J39" s="130"/>
      <c r="K39" s="129">
        <f>ROUND(((SUM(BE104:BE111) + SUM(BE133:BE172))*I39),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ROUND((SUM(BF104:BF111) + SUM(BF133:BF172)),  2)</f>
        <v>0</v>
      </c>
      <c r="G40" s="130"/>
      <c r="H40" s="130"/>
      <c r="I40" s="131">
        <v>0.2</v>
      </c>
      <c r="J40" s="130"/>
      <c r="K40" s="129">
        <f>ROUND(((SUM(BF104:BF111) + SUM(BF133:BF172))*I40),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ROUND((SUM(BG104:BG111) + SUM(BG133:BG172)),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ROUND((SUM(BH104:BH111) + SUM(BH133:BH172)),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ROUND((SUM(BI104:BI111) + SUM(BI133:BI172)),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277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4" t="str">
        <f>E7</f>
        <v>Krytá plaváreň Lučenec</v>
      </c>
      <c r="F85" s="325"/>
      <c r="G85" s="325"/>
      <c r="H85" s="325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272</v>
      </c>
      <c r="M86" s="22"/>
    </row>
    <row r="87" spans="1:31" s="2" customFormat="1" ht="16.5" customHeight="1">
      <c r="A87" s="37"/>
      <c r="B87" s="38"/>
      <c r="C87" s="37"/>
      <c r="D87" s="37"/>
      <c r="E87" s="324" t="s">
        <v>3410</v>
      </c>
      <c r="F87" s="326"/>
      <c r="G87" s="326"/>
      <c r="H87" s="326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274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5" t="str">
        <f>E11</f>
        <v>03.02 - Vonkajšia a vnútorná ochrana pred atmosferickými vplyvmi</v>
      </c>
      <c r="F89" s="326"/>
      <c r="G89" s="326"/>
      <c r="H89" s="326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21. 4. 2022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278</v>
      </c>
      <c r="D96" s="119"/>
      <c r="E96" s="119"/>
      <c r="F96" s="119"/>
      <c r="G96" s="119"/>
      <c r="H96" s="119"/>
      <c r="I96" s="141" t="s">
        <v>279</v>
      </c>
      <c r="J96" s="141" t="s">
        <v>280</v>
      </c>
      <c r="K96" s="141" t="s">
        <v>281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282</v>
      </c>
      <c r="D98" s="37"/>
      <c r="E98" s="37"/>
      <c r="F98" s="37"/>
      <c r="G98" s="37"/>
      <c r="H98" s="37"/>
      <c r="I98" s="79">
        <f t="shared" ref="I98:J100" si="0">Q133</f>
        <v>0</v>
      </c>
      <c r="J98" s="79">
        <f t="shared" si="0"/>
        <v>0</v>
      </c>
      <c r="K98" s="79">
        <f>K133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283</v>
      </c>
    </row>
    <row r="99" spans="1:65" s="9" customFormat="1" ht="24.95" customHeight="1">
      <c r="B99" s="143"/>
      <c r="D99" s="144" t="s">
        <v>300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K134</f>
        <v>0</v>
      </c>
      <c r="M99" s="143"/>
    </row>
    <row r="100" spans="1:65" s="10" customFormat="1" ht="19.899999999999999" customHeight="1">
      <c r="B100" s="147"/>
      <c r="D100" s="148" t="s">
        <v>3412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K135</f>
        <v>0</v>
      </c>
      <c r="M100" s="147"/>
    </row>
    <row r="101" spans="1:65" s="9" customFormat="1" ht="24.95" customHeight="1">
      <c r="B101" s="143"/>
      <c r="D101" s="144" t="s">
        <v>3103</v>
      </c>
      <c r="E101" s="145"/>
      <c r="F101" s="145"/>
      <c r="G101" s="145"/>
      <c r="H101" s="145"/>
      <c r="I101" s="146">
        <f>Q170</f>
        <v>0</v>
      </c>
      <c r="J101" s="146">
        <f>R170</f>
        <v>0</v>
      </c>
      <c r="K101" s="146">
        <f>K170</f>
        <v>0</v>
      </c>
      <c r="M101" s="143"/>
    </row>
    <row r="102" spans="1:65" s="2" customFormat="1" ht="21.7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6.9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29.25" customHeight="1">
      <c r="A104" s="37"/>
      <c r="B104" s="38"/>
      <c r="C104" s="142" t="s">
        <v>302</v>
      </c>
      <c r="D104" s="37"/>
      <c r="E104" s="37"/>
      <c r="F104" s="37"/>
      <c r="G104" s="37"/>
      <c r="H104" s="37"/>
      <c r="I104" s="37"/>
      <c r="J104" s="37"/>
      <c r="K104" s="151">
        <f>ROUND(K105 + K106 + K107 + K108 + K109 + K110,2)</f>
        <v>0</v>
      </c>
      <c r="L104" s="37"/>
      <c r="M104" s="50"/>
      <c r="O104" s="152" t="s">
        <v>45</v>
      </c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18" customHeight="1">
      <c r="A105" s="37"/>
      <c r="B105" s="153"/>
      <c r="C105" s="154"/>
      <c r="D105" s="323" t="s">
        <v>303</v>
      </c>
      <c r="E105" s="328"/>
      <c r="F105" s="328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304</v>
      </c>
      <c r="AZ105" s="157"/>
      <c r="BA105" s="157"/>
      <c r="BB105" s="157"/>
      <c r="BC105" s="157"/>
      <c r="BD105" s="157"/>
      <c r="BE105" s="160">
        <f t="shared" ref="BE105:BE110" si="1">IF(O105="základná",K105,0)</f>
        <v>0</v>
      </c>
      <c r="BF105" s="160">
        <f t="shared" ref="BF105:BF110" si="2">IF(O105="znížená",K105,0)</f>
        <v>0</v>
      </c>
      <c r="BG105" s="160">
        <f t="shared" ref="BG105:BG110" si="3">IF(O105="zákl. prenesená",K105,0)</f>
        <v>0</v>
      </c>
      <c r="BH105" s="160">
        <f t="shared" ref="BH105:BH110" si="4">IF(O105="zníž. prenesená",K105,0)</f>
        <v>0</v>
      </c>
      <c r="BI105" s="160">
        <f t="shared" ref="BI105:BI110" si="5">IF(O105="nulová",K105,0)</f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23" t="s">
        <v>305</v>
      </c>
      <c r="E106" s="328"/>
      <c r="F106" s="328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304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23" t="s">
        <v>306</v>
      </c>
      <c r="E107" s="328"/>
      <c r="F107" s="328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304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23" t="s">
        <v>307</v>
      </c>
      <c r="E108" s="328"/>
      <c r="F108" s="328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304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23" t="s">
        <v>308</v>
      </c>
      <c r="E109" s="328"/>
      <c r="F109" s="328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304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155" t="s">
        <v>309</v>
      </c>
      <c r="E110" s="154"/>
      <c r="F110" s="154"/>
      <c r="G110" s="154"/>
      <c r="H110" s="154"/>
      <c r="I110" s="154"/>
      <c r="J110" s="154"/>
      <c r="K110" s="112">
        <f>ROUND(K32*T110,2)</f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310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1.25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29.25" customHeight="1">
      <c r="A112" s="37"/>
      <c r="B112" s="38"/>
      <c r="C112" s="118" t="s">
        <v>266</v>
      </c>
      <c r="D112" s="119"/>
      <c r="E112" s="119"/>
      <c r="F112" s="119"/>
      <c r="G112" s="119"/>
      <c r="H112" s="119"/>
      <c r="I112" s="119"/>
      <c r="J112" s="119"/>
      <c r="K112" s="120">
        <f>ROUND(K98+K104,2)</f>
        <v>0</v>
      </c>
      <c r="L112" s="119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6.95" customHeight="1">
      <c r="A113" s="37"/>
      <c r="B113" s="55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7" spans="1:31" s="2" customFormat="1" ht="6.95" customHeight="1">
      <c r="A117" s="37"/>
      <c r="B117" s="57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24.95" customHeight="1">
      <c r="A118" s="37"/>
      <c r="B118" s="38"/>
      <c r="C118" s="23" t="s">
        <v>311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6.95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2" customHeight="1">
      <c r="A120" s="37"/>
      <c r="B120" s="38"/>
      <c r="C120" s="29" t="s">
        <v>15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6.5" customHeight="1">
      <c r="A121" s="37"/>
      <c r="B121" s="38"/>
      <c r="C121" s="37"/>
      <c r="D121" s="37"/>
      <c r="E121" s="324" t="str">
        <f>E7</f>
        <v>Krytá plaváreň Lučenec</v>
      </c>
      <c r="F121" s="325"/>
      <c r="G121" s="325"/>
      <c r="H121" s="325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1" customFormat="1" ht="12" customHeight="1">
      <c r="B122" s="22"/>
      <c r="C122" s="29" t="s">
        <v>272</v>
      </c>
      <c r="M122" s="22"/>
    </row>
    <row r="123" spans="1:31" s="2" customFormat="1" ht="16.5" customHeight="1">
      <c r="A123" s="37"/>
      <c r="B123" s="38"/>
      <c r="C123" s="37"/>
      <c r="D123" s="37"/>
      <c r="E123" s="324" t="s">
        <v>3410</v>
      </c>
      <c r="F123" s="326"/>
      <c r="G123" s="326"/>
      <c r="H123" s="326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2" customHeight="1">
      <c r="A124" s="37"/>
      <c r="B124" s="38"/>
      <c r="C124" s="29" t="s">
        <v>274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30" customHeight="1">
      <c r="A125" s="37"/>
      <c r="B125" s="38"/>
      <c r="C125" s="37"/>
      <c r="D125" s="37"/>
      <c r="E125" s="305" t="str">
        <f>E11</f>
        <v>03.02 - Vonkajšia a vnútorná ochrana pred atmosferickými vplyvmi</v>
      </c>
      <c r="F125" s="326"/>
      <c r="G125" s="326"/>
      <c r="H125" s="326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2" customHeight="1">
      <c r="A127" s="37"/>
      <c r="B127" s="38"/>
      <c r="C127" s="29" t="s">
        <v>19</v>
      </c>
      <c r="D127" s="37"/>
      <c r="E127" s="37"/>
      <c r="F127" s="27" t="str">
        <f>F14</f>
        <v>ul. Športová, Lučenec</v>
      </c>
      <c r="G127" s="37"/>
      <c r="H127" s="37"/>
      <c r="I127" s="29" t="s">
        <v>21</v>
      </c>
      <c r="J127" s="63" t="str">
        <f>IF(J14="","",J14)</f>
        <v>21. 4. 2022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23</v>
      </c>
      <c r="D129" s="37"/>
      <c r="E129" s="37"/>
      <c r="F129" s="27" t="str">
        <f>E17</f>
        <v>Mesto Lučenec</v>
      </c>
      <c r="G129" s="37"/>
      <c r="H129" s="37"/>
      <c r="I129" s="29" t="s">
        <v>29</v>
      </c>
      <c r="J129" s="32" t="str">
        <f>E23</f>
        <v>Aproving, s.r.o.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27</v>
      </c>
      <c r="D130" s="37"/>
      <c r="E130" s="37"/>
      <c r="F130" s="27" t="str">
        <f>IF(E20="","",E20)</f>
        <v>Vyplň údaj</v>
      </c>
      <c r="G130" s="37"/>
      <c r="H130" s="37"/>
      <c r="I130" s="29" t="s">
        <v>34</v>
      </c>
      <c r="J130" s="32" t="str">
        <f>E26</f>
        <v xml:space="preserve"> 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0.3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11" customFormat="1" ht="29.25" customHeight="1">
      <c r="A132" s="161"/>
      <c r="B132" s="162"/>
      <c r="C132" s="163" t="s">
        <v>312</v>
      </c>
      <c r="D132" s="164" t="s">
        <v>66</v>
      </c>
      <c r="E132" s="164" t="s">
        <v>62</v>
      </c>
      <c r="F132" s="164" t="s">
        <v>63</v>
      </c>
      <c r="G132" s="164" t="s">
        <v>313</v>
      </c>
      <c r="H132" s="164" t="s">
        <v>314</v>
      </c>
      <c r="I132" s="164" t="s">
        <v>315</v>
      </c>
      <c r="J132" s="164" t="s">
        <v>316</v>
      </c>
      <c r="K132" s="165" t="s">
        <v>281</v>
      </c>
      <c r="L132" s="166" t="s">
        <v>317</v>
      </c>
      <c r="M132" s="167"/>
      <c r="N132" s="70" t="s">
        <v>1</v>
      </c>
      <c r="O132" s="71" t="s">
        <v>45</v>
      </c>
      <c r="P132" s="71" t="s">
        <v>318</v>
      </c>
      <c r="Q132" s="71" t="s">
        <v>319</v>
      </c>
      <c r="R132" s="71" t="s">
        <v>320</v>
      </c>
      <c r="S132" s="71" t="s">
        <v>321</v>
      </c>
      <c r="T132" s="71" t="s">
        <v>322</v>
      </c>
      <c r="U132" s="71" t="s">
        <v>323</v>
      </c>
      <c r="V132" s="71" t="s">
        <v>324</v>
      </c>
      <c r="W132" s="71" t="s">
        <v>325</v>
      </c>
      <c r="X132" s="72" t="s">
        <v>326</v>
      </c>
      <c r="Y132" s="161"/>
      <c r="Z132" s="161"/>
      <c r="AA132" s="161"/>
      <c r="AB132" s="161"/>
      <c r="AC132" s="161"/>
      <c r="AD132" s="161"/>
      <c r="AE132" s="161"/>
    </row>
    <row r="133" spans="1:65" s="2" customFormat="1" ht="22.9" customHeight="1">
      <c r="A133" s="37"/>
      <c r="B133" s="38"/>
      <c r="C133" s="77" t="s">
        <v>276</v>
      </c>
      <c r="D133" s="37"/>
      <c r="E133" s="37"/>
      <c r="F133" s="37"/>
      <c r="G133" s="37"/>
      <c r="H133" s="37"/>
      <c r="I133" s="37"/>
      <c r="J133" s="37"/>
      <c r="K133" s="168">
        <f>BK133</f>
        <v>0</v>
      </c>
      <c r="L133" s="37"/>
      <c r="M133" s="38"/>
      <c r="N133" s="73"/>
      <c r="O133" s="64"/>
      <c r="P133" s="74"/>
      <c r="Q133" s="169">
        <f>Q134+Q170</f>
        <v>0</v>
      </c>
      <c r="R133" s="169">
        <f>R134+R170</f>
        <v>0</v>
      </c>
      <c r="S133" s="74"/>
      <c r="T133" s="170">
        <f>T134+T170</f>
        <v>0</v>
      </c>
      <c r="U133" s="74"/>
      <c r="V133" s="170">
        <f>V134+V170</f>
        <v>1.0511100000000002</v>
      </c>
      <c r="W133" s="74"/>
      <c r="X133" s="171">
        <f>X134+X170</f>
        <v>0</v>
      </c>
      <c r="Y133" s="37"/>
      <c r="Z133" s="37"/>
      <c r="AA133" s="37"/>
      <c r="AB133" s="37"/>
      <c r="AC133" s="37"/>
      <c r="AD133" s="37"/>
      <c r="AE133" s="37"/>
      <c r="AT133" s="19" t="s">
        <v>82</v>
      </c>
      <c r="AU133" s="19" t="s">
        <v>283</v>
      </c>
      <c r="BK133" s="172">
        <f>BK134+BK170</f>
        <v>0</v>
      </c>
    </row>
    <row r="134" spans="1:65" s="12" customFormat="1" ht="25.9" customHeight="1">
      <c r="B134" s="173"/>
      <c r="D134" s="174" t="s">
        <v>82</v>
      </c>
      <c r="E134" s="175" t="s">
        <v>483</v>
      </c>
      <c r="F134" s="175" t="s">
        <v>1342</v>
      </c>
      <c r="I134" s="176"/>
      <c r="J134" s="176"/>
      <c r="K134" s="177">
        <f>BK134</f>
        <v>0</v>
      </c>
      <c r="M134" s="173"/>
      <c r="N134" s="178"/>
      <c r="O134" s="179"/>
      <c r="P134" s="179"/>
      <c r="Q134" s="180">
        <f>Q135</f>
        <v>0</v>
      </c>
      <c r="R134" s="180">
        <f>R135</f>
        <v>0</v>
      </c>
      <c r="S134" s="179"/>
      <c r="T134" s="181">
        <f>T135</f>
        <v>0</v>
      </c>
      <c r="U134" s="179"/>
      <c r="V134" s="181">
        <f>V135</f>
        <v>1.0511100000000002</v>
      </c>
      <c r="W134" s="179"/>
      <c r="X134" s="182">
        <f>X135</f>
        <v>0</v>
      </c>
      <c r="AR134" s="174" t="s">
        <v>178</v>
      </c>
      <c r="AT134" s="183" t="s">
        <v>82</v>
      </c>
      <c r="AU134" s="183" t="s">
        <v>83</v>
      </c>
      <c r="AY134" s="174" t="s">
        <v>329</v>
      </c>
      <c r="BK134" s="184">
        <f>BK135</f>
        <v>0</v>
      </c>
    </row>
    <row r="135" spans="1:65" s="12" customFormat="1" ht="22.9" customHeight="1">
      <c r="B135" s="173"/>
      <c r="D135" s="174" t="s">
        <v>82</v>
      </c>
      <c r="E135" s="185" t="s">
        <v>3414</v>
      </c>
      <c r="F135" s="185" t="s">
        <v>3415</v>
      </c>
      <c r="I135" s="176"/>
      <c r="J135" s="176"/>
      <c r="K135" s="186">
        <f>BK135</f>
        <v>0</v>
      </c>
      <c r="M135" s="173"/>
      <c r="N135" s="178"/>
      <c r="O135" s="179"/>
      <c r="P135" s="179"/>
      <c r="Q135" s="180">
        <f>SUM(Q136:Q169)</f>
        <v>0</v>
      </c>
      <c r="R135" s="180">
        <f>SUM(R136:R169)</f>
        <v>0</v>
      </c>
      <c r="S135" s="179"/>
      <c r="T135" s="181">
        <f>SUM(T136:T169)</f>
        <v>0</v>
      </c>
      <c r="U135" s="179"/>
      <c r="V135" s="181">
        <f>SUM(V136:V169)</f>
        <v>1.0511100000000002</v>
      </c>
      <c r="W135" s="179"/>
      <c r="X135" s="182">
        <f>SUM(X136:X169)</f>
        <v>0</v>
      </c>
      <c r="AR135" s="174" t="s">
        <v>178</v>
      </c>
      <c r="AT135" s="183" t="s">
        <v>82</v>
      </c>
      <c r="AU135" s="183" t="s">
        <v>90</v>
      </c>
      <c r="AY135" s="174" t="s">
        <v>329</v>
      </c>
      <c r="BK135" s="184">
        <f>SUM(BK136:BK169)</f>
        <v>0</v>
      </c>
    </row>
    <row r="136" spans="1:65" s="2" customFormat="1" ht="24.2" customHeight="1">
      <c r="A136" s="37"/>
      <c r="B136" s="153"/>
      <c r="C136" s="187" t="s">
        <v>90</v>
      </c>
      <c r="D136" s="187" t="s">
        <v>331</v>
      </c>
      <c r="E136" s="188" t="s">
        <v>3477</v>
      </c>
      <c r="F136" s="189" t="s">
        <v>3478</v>
      </c>
      <c r="G136" s="190" t="s">
        <v>342</v>
      </c>
      <c r="H136" s="191">
        <v>400</v>
      </c>
      <c r="I136" s="192"/>
      <c r="J136" s="192"/>
      <c r="K136" s="191">
        <f>ROUND(P136*H136,3)</f>
        <v>0</v>
      </c>
      <c r="L136" s="193"/>
      <c r="M136" s="38"/>
      <c r="N136" s="194" t="s">
        <v>1</v>
      </c>
      <c r="O136" s="195" t="s">
        <v>47</v>
      </c>
      <c r="P136" s="196">
        <f>I136+J136</f>
        <v>0</v>
      </c>
      <c r="Q136" s="196">
        <f>ROUND(I136*H136,3)</f>
        <v>0</v>
      </c>
      <c r="R136" s="196">
        <f>ROUND(J136*H136,3)</f>
        <v>0</v>
      </c>
      <c r="S136" s="66"/>
      <c r="T136" s="197">
        <f>S136*H136</f>
        <v>0</v>
      </c>
      <c r="U136" s="197">
        <v>0</v>
      </c>
      <c r="V136" s="197">
        <f>U136*H136</f>
        <v>0</v>
      </c>
      <c r="W136" s="197">
        <v>0</v>
      </c>
      <c r="X136" s="198">
        <f>W136*H136</f>
        <v>0</v>
      </c>
      <c r="Y136" s="37"/>
      <c r="Z136" s="37"/>
      <c r="AA136" s="37"/>
      <c r="AB136" s="37"/>
      <c r="AC136" s="37"/>
      <c r="AD136" s="37"/>
      <c r="AE136" s="37"/>
      <c r="AR136" s="199" t="s">
        <v>821</v>
      </c>
      <c r="AT136" s="199" t="s">
        <v>331</v>
      </c>
      <c r="AU136" s="199" t="s">
        <v>96</v>
      </c>
      <c r="AY136" s="19" t="s">
        <v>329</v>
      </c>
      <c r="BE136" s="115">
        <f>IF(O136="základná",K136,0)</f>
        <v>0</v>
      </c>
      <c r="BF136" s="115">
        <f>IF(O136="znížená",K136,0)</f>
        <v>0</v>
      </c>
      <c r="BG136" s="115">
        <f>IF(O136="zákl. prenesená",K136,0)</f>
        <v>0</v>
      </c>
      <c r="BH136" s="115">
        <f>IF(O136="zníž. prenesená",K136,0)</f>
        <v>0</v>
      </c>
      <c r="BI136" s="115">
        <f>IF(O136="nulová",K136,0)</f>
        <v>0</v>
      </c>
      <c r="BJ136" s="19" t="s">
        <v>96</v>
      </c>
      <c r="BK136" s="200">
        <f>ROUND(P136*H136,3)</f>
        <v>0</v>
      </c>
      <c r="BL136" s="19" t="s">
        <v>821</v>
      </c>
      <c r="BM136" s="199" t="s">
        <v>3479</v>
      </c>
    </row>
    <row r="137" spans="1:65" s="2" customFormat="1" ht="16.5" customHeight="1">
      <c r="A137" s="37"/>
      <c r="B137" s="153"/>
      <c r="C137" s="233" t="s">
        <v>96</v>
      </c>
      <c r="D137" s="233" t="s">
        <v>483</v>
      </c>
      <c r="E137" s="234" t="s">
        <v>3480</v>
      </c>
      <c r="F137" s="235" t="s">
        <v>3481</v>
      </c>
      <c r="G137" s="236" t="s">
        <v>982</v>
      </c>
      <c r="H137" s="237">
        <v>380</v>
      </c>
      <c r="I137" s="238"/>
      <c r="J137" s="239"/>
      <c r="K137" s="237">
        <f>ROUND(P137*H137,3)</f>
        <v>0</v>
      </c>
      <c r="L137" s="239"/>
      <c r="M137" s="240"/>
      <c r="N137" s="241" t="s">
        <v>1</v>
      </c>
      <c r="O137" s="195" t="s">
        <v>47</v>
      </c>
      <c r="P137" s="196">
        <f>I137+J137</f>
        <v>0</v>
      </c>
      <c r="Q137" s="196">
        <f>ROUND(I137*H137,3)</f>
        <v>0</v>
      </c>
      <c r="R137" s="196">
        <f>ROUND(J137*H137,3)</f>
        <v>0</v>
      </c>
      <c r="S137" s="66"/>
      <c r="T137" s="197">
        <f>S137*H137</f>
        <v>0</v>
      </c>
      <c r="U137" s="197">
        <v>1E-3</v>
      </c>
      <c r="V137" s="197">
        <f>U137*H137</f>
        <v>0.38</v>
      </c>
      <c r="W137" s="197">
        <v>0</v>
      </c>
      <c r="X137" s="198">
        <f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1223</v>
      </c>
      <c r="AT137" s="199" t="s">
        <v>483</v>
      </c>
      <c r="AU137" s="199" t="s">
        <v>96</v>
      </c>
      <c r="AY137" s="19" t="s">
        <v>329</v>
      </c>
      <c r="BE137" s="115">
        <f>IF(O137="základná",K137,0)</f>
        <v>0</v>
      </c>
      <c r="BF137" s="115">
        <f>IF(O137="znížená",K137,0)</f>
        <v>0</v>
      </c>
      <c r="BG137" s="115">
        <f>IF(O137="zákl. prenesená",K137,0)</f>
        <v>0</v>
      </c>
      <c r="BH137" s="115">
        <f>IF(O137="zníž. prenesená",K137,0)</f>
        <v>0</v>
      </c>
      <c r="BI137" s="115">
        <f>IF(O137="nulová",K137,0)</f>
        <v>0</v>
      </c>
      <c r="BJ137" s="19" t="s">
        <v>96</v>
      </c>
      <c r="BK137" s="200">
        <f>ROUND(P137*H137,3)</f>
        <v>0</v>
      </c>
      <c r="BL137" s="19" t="s">
        <v>1223</v>
      </c>
      <c r="BM137" s="199" t="s">
        <v>3482</v>
      </c>
    </row>
    <row r="138" spans="1:65" s="2" customFormat="1" ht="24.2" customHeight="1">
      <c r="A138" s="37"/>
      <c r="B138" s="153"/>
      <c r="C138" s="187" t="s">
        <v>178</v>
      </c>
      <c r="D138" s="187" t="s">
        <v>331</v>
      </c>
      <c r="E138" s="188" t="s">
        <v>3483</v>
      </c>
      <c r="F138" s="189" t="s">
        <v>3484</v>
      </c>
      <c r="G138" s="190" t="s">
        <v>342</v>
      </c>
      <c r="H138" s="191">
        <v>50</v>
      </c>
      <c r="I138" s="192"/>
      <c r="J138" s="192"/>
      <c r="K138" s="191">
        <f>ROUND(P138*H138,3)</f>
        <v>0</v>
      </c>
      <c r="L138" s="193"/>
      <c r="M138" s="38"/>
      <c r="N138" s="194" t="s">
        <v>1</v>
      </c>
      <c r="O138" s="195" t="s">
        <v>47</v>
      </c>
      <c r="P138" s="196">
        <f>I138+J138</f>
        <v>0</v>
      </c>
      <c r="Q138" s="196">
        <f>ROUND(I138*H138,3)</f>
        <v>0</v>
      </c>
      <c r="R138" s="196">
        <f>ROUND(J138*H138,3)</f>
        <v>0</v>
      </c>
      <c r="S138" s="66"/>
      <c r="T138" s="197">
        <f>S138*H138</f>
        <v>0</v>
      </c>
      <c r="U138" s="197">
        <v>0</v>
      </c>
      <c r="V138" s="197">
        <f>U138*H138</f>
        <v>0</v>
      </c>
      <c r="W138" s="197">
        <v>0</v>
      </c>
      <c r="X138" s="198">
        <f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821</v>
      </c>
      <c r="AT138" s="199" t="s">
        <v>331</v>
      </c>
      <c r="AU138" s="199" t="s">
        <v>96</v>
      </c>
      <c r="AY138" s="19" t="s">
        <v>329</v>
      </c>
      <c r="BE138" s="115">
        <f>IF(O138="základná",K138,0)</f>
        <v>0</v>
      </c>
      <c r="BF138" s="115">
        <f>IF(O138="znížená",K138,0)</f>
        <v>0</v>
      </c>
      <c r="BG138" s="115">
        <f>IF(O138="zákl. prenesená",K138,0)</f>
        <v>0</v>
      </c>
      <c r="BH138" s="115">
        <f>IF(O138="zníž. prenesená",K138,0)</f>
        <v>0</v>
      </c>
      <c r="BI138" s="115">
        <f>IF(O138="nulová",K138,0)</f>
        <v>0</v>
      </c>
      <c r="BJ138" s="19" t="s">
        <v>96</v>
      </c>
      <c r="BK138" s="200">
        <f>ROUND(P138*H138,3)</f>
        <v>0</v>
      </c>
      <c r="BL138" s="19" t="s">
        <v>821</v>
      </c>
      <c r="BM138" s="199" t="s">
        <v>3485</v>
      </c>
    </row>
    <row r="139" spans="1:65" s="2" customFormat="1" ht="16.5" customHeight="1">
      <c r="A139" s="37"/>
      <c r="B139" s="153"/>
      <c r="C139" s="233" t="s">
        <v>335</v>
      </c>
      <c r="D139" s="233" t="s">
        <v>483</v>
      </c>
      <c r="E139" s="234" t="s">
        <v>3486</v>
      </c>
      <c r="F139" s="235" t="s">
        <v>3487</v>
      </c>
      <c r="G139" s="236" t="s">
        <v>646</v>
      </c>
      <c r="H139" s="237">
        <v>31.25</v>
      </c>
      <c r="I139" s="238"/>
      <c r="J139" s="239"/>
      <c r="K139" s="237">
        <f>ROUND(P139*H139,3)</f>
        <v>0</v>
      </c>
      <c r="L139" s="239"/>
      <c r="M139" s="240"/>
      <c r="N139" s="241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1E-3</v>
      </c>
      <c r="V139" s="197">
        <f>U139*H139</f>
        <v>3.125E-2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1223</v>
      </c>
      <c r="AT139" s="199" t="s">
        <v>483</v>
      </c>
      <c r="AU139" s="199" t="s">
        <v>96</v>
      </c>
      <c r="AY139" s="19" t="s">
        <v>329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1223</v>
      </c>
      <c r="BM139" s="199" t="s">
        <v>3488</v>
      </c>
    </row>
    <row r="140" spans="1:65" s="13" customFormat="1" ht="11.25">
      <c r="B140" s="201"/>
      <c r="D140" s="202" t="s">
        <v>348</v>
      </c>
      <c r="F140" s="204" t="s">
        <v>3489</v>
      </c>
      <c r="H140" s="205">
        <v>31.25</v>
      </c>
      <c r="I140" s="206"/>
      <c r="J140" s="206"/>
      <c r="M140" s="201"/>
      <c r="N140" s="207"/>
      <c r="O140" s="208"/>
      <c r="P140" s="208"/>
      <c r="Q140" s="208"/>
      <c r="R140" s="208"/>
      <c r="S140" s="208"/>
      <c r="T140" s="208"/>
      <c r="U140" s="208"/>
      <c r="V140" s="208"/>
      <c r="W140" s="208"/>
      <c r="X140" s="209"/>
      <c r="AT140" s="203" t="s">
        <v>348</v>
      </c>
      <c r="AU140" s="203" t="s">
        <v>96</v>
      </c>
      <c r="AV140" s="13" t="s">
        <v>96</v>
      </c>
      <c r="AW140" s="13" t="s">
        <v>3</v>
      </c>
      <c r="AX140" s="13" t="s">
        <v>90</v>
      </c>
      <c r="AY140" s="203" t="s">
        <v>329</v>
      </c>
    </row>
    <row r="141" spans="1:65" s="2" customFormat="1" ht="16.5" customHeight="1">
      <c r="A141" s="37"/>
      <c r="B141" s="153"/>
      <c r="C141" s="187" t="s">
        <v>350</v>
      </c>
      <c r="D141" s="187" t="s">
        <v>331</v>
      </c>
      <c r="E141" s="188" t="s">
        <v>3490</v>
      </c>
      <c r="F141" s="189" t="s">
        <v>3491</v>
      </c>
      <c r="G141" s="190" t="s">
        <v>646</v>
      </c>
      <c r="H141" s="191">
        <v>22</v>
      </c>
      <c r="I141" s="192"/>
      <c r="J141" s="192"/>
      <c r="K141" s="191">
        <f t="shared" ref="K141:K169" si="6">ROUND(P141*H141,3)</f>
        <v>0</v>
      </c>
      <c r="L141" s="193"/>
      <c r="M141" s="38"/>
      <c r="N141" s="194" t="s">
        <v>1</v>
      </c>
      <c r="O141" s="195" t="s">
        <v>47</v>
      </c>
      <c r="P141" s="196">
        <f t="shared" ref="P141:P169" si="7">I141+J141</f>
        <v>0</v>
      </c>
      <c r="Q141" s="196">
        <f t="shared" ref="Q141:Q169" si="8">ROUND(I141*H141,3)</f>
        <v>0</v>
      </c>
      <c r="R141" s="196">
        <f t="shared" ref="R141:R169" si="9">ROUND(J141*H141,3)</f>
        <v>0</v>
      </c>
      <c r="S141" s="66"/>
      <c r="T141" s="197">
        <f t="shared" ref="T141:T169" si="10">S141*H141</f>
        <v>0</v>
      </c>
      <c r="U141" s="197">
        <v>0</v>
      </c>
      <c r="V141" s="197">
        <f t="shared" ref="V141:V169" si="11">U141*H141</f>
        <v>0</v>
      </c>
      <c r="W141" s="197">
        <v>0</v>
      </c>
      <c r="X141" s="198">
        <f t="shared" ref="X141:X169" si="12"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821</v>
      </c>
      <c r="AT141" s="199" t="s">
        <v>331</v>
      </c>
      <c r="AU141" s="199" t="s">
        <v>96</v>
      </c>
      <c r="AY141" s="19" t="s">
        <v>329</v>
      </c>
      <c r="BE141" s="115">
        <f t="shared" ref="BE141:BE169" si="13">IF(O141="základná",K141,0)</f>
        <v>0</v>
      </c>
      <c r="BF141" s="115">
        <f t="shared" ref="BF141:BF169" si="14">IF(O141="znížená",K141,0)</f>
        <v>0</v>
      </c>
      <c r="BG141" s="115">
        <f t="shared" ref="BG141:BG169" si="15">IF(O141="zákl. prenesená",K141,0)</f>
        <v>0</v>
      </c>
      <c r="BH141" s="115">
        <f t="shared" ref="BH141:BH169" si="16">IF(O141="zníž. prenesená",K141,0)</f>
        <v>0</v>
      </c>
      <c r="BI141" s="115">
        <f t="shared" ref="BI141:BI169" si="17">IF(O141="nulová",K141,0)</f>
        <v>0</v>
      </c>
      <c r="BJ141" s="19" t="s">
        <v>96</v>
      </c>
      <c r="BK141" s="200">
        <f t="shared" ref="BK141:BK169" si="18">ROUND(P141*H141,3)</f>
        <v>0</v>
      </c>
      <c r="BL141" s="19" t="s">
        <v>821</v>
      </c>
      <c r="BM141" s="199" t="s">
        <v>3492</v>
      </c>
    </row>
    <row r="142" spans="1:65" s="2" customFormat="1" ht="16.5" customHeight="1">
      <c r="A142" s="37"/>
      <c r="B142" s="153"/>
      <c r="C142" s="233" t="s">
        <v>355</v>
      </c>
      <c r="D142" s="233" t="s">
        <v>483</v>
      </c>
      <c r="E142" s="234" t="s">
        <v>3493</v>
      </c>
      <c r="F142" s="235" t="s">
        <v>3494</v>
      </c>
      <c r="G142" s="236" t="s">
        <v>646</v>
      </c>
      <c r="H142" s="237">
        <v>22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3.0000000000000001E-5</v>
      </c>
      <c r="V142" s="197">
        <f t="shared" si="11"/>
        <v>6.6E-4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1223</v>
      </c>
      <c r="AT142" s="199" t="s">
        <v>483</v>
      </c>
      <c r="AU142" s="199" t="s">
        <v>96</v>
      </c>
      <c r="AY142" s="19" t="s">
        <v>329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1223</v>
      </c>
      <c r="BM142" s="199" t="s">
        <v>3495</v>
      </c>
    </row>
    <row r="143" spans="1:65" s="2" customFormat="1" ht="16.5" customHeight="1">
      <c r="A143" s="37"/>
      <c r="B143" s="153"/>
      <c r="C143" s="187" t="s">
        <v>359</v>
      </c>
      <c r="D143" s="187" t="s">
        <v>331</v>
      </c>
      <c r="E143" s="188" t="s">
        <v>3496</v>
      </c>
      <c r="F143" s="189" t="s">
        <v>3497</v>
      </c>
      <c r="G143" s="190" t="s">
        <v>646</v>
      </c>
      <c r="H143" s="191">
        <v>110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821</v>
      </c>
      <c r="AT143" s="199" t="s">
        <v>331</v>
      </c>
      <c r="AU143" s="199" t="s">
        <v>96</v>
      </c>
      <c r="AY143" s="19" t="s">
        <v>329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821</v>
      </c>
      <c r="BM143" s="199" t="s">
        <v>3498</v>
      </c>
    </row>
    <row r="144" spans="1:65" s="2" customFormat="1" ht="24.2" customHeight="1">
      <c r="A144" s="37"/>
      <c r="B144" s="153"/>
      <c r="C144" s="233" t="s">
        <v>364</v>
      </c>
      <c r="D144" s="233" t="s">
        <v>483</v>
      </c>
      <c r="E144" s="234" t="s">
        <v>3499</v>
      </c>
      <c r="F144" s="235" t="s">
        <v>3500</v>
      </c>
      <c r="G144" s="236" t="s">
        <v>646</v>
      </c>
      <c r="H144" s="237">
        <v>110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1E-4</v>
      </c>
      <c r="V144" s="197">
        <f t="shared" si="11"/>
        <v>1.1000000000000001E-2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1223</v>
      </c>
      <c r="AT144" s="199" t="s">
        <v>483</v>
      </c>
      <c r="AU144" s="199" t="s">
        <v>96</v>
      </c>
      <c r="AY144" s="19" t="s">
        <v>329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1223</v>
      </c>
      <c r="BM144" s="199" t="s">
        <v>3501</v>
      </c>
    </row>
    <row r="145" spans="1:65" s="2" customFormat="1" ht="24.2" customHeight="1">
      <c r="A145" s="37"/>
      <c r="B145" s="153"/>
      <c r="C145" s="233" t="s">
        <v>369</v>
      </c>
      <c r="D145" s="233" t="s">
        <v>483</v>
      </c>
      <c r="E145" s="234" t="s">
        <v>3502</v>
      </c>
      <c r="F145" s="235" t="s">
        <v>3503</v>
      </c>
      <c r="G145" s="236" t="s">
        <v>646</v>
      </c>
      <c r="H145" s="237">
        <v>110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4.0000000000000002E-4</v>
      </c>
      <c r="V145" s="197">
        <f t="shared" si="11"/>
        <v>4.4000000000000004E-2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1223</v>
      </c>
      <c r="AT145" s="199" t="s">
        <v>483</v>
      </c>
      <c r="AU145" s="199" t="s">
        <v>96</v>
      </c>
      <c r="AY145" s="19" t="s">
        <v>329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1223</v>
      </c>
      <c r="BM145" s="199" t="s">
        <v>3504</v>
      </c>
    </row>
    <row r="146" spans="1:65" s="2" customFormat="1" ht="16.5" customHeight="1">
      <c r="A146" s="37"/>
      <c r="B146" s="153"/>
      <c r="C146" s="187" t="s">
        <v>381</v>
      </c>
      <c r="D146" s="187" t="s">
        <v>331</v>
      </c>
      <c r="E146" s="188" t="s">
        <v>3496</v>
      </c>
      <c r="F146" s="189" t="s">
        <v>3497</v>
      </c>
      <c r="G146" s="190" t="s">
        <v>646</v>
      </c>
      <c r="H146" s="191">
        <v>250</v>
      </c>
      <c r="I146" s="192"/>
      <c r="J146" s="192"/>
      <c r="K146" s="191">
        <f t="shared" si="6"/>
        <v>0</v>
      </c>
      <c r="L146" s="193"/>
      <c r="M146" s="38"/>
      <c r="N146" s="194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821</v>
      </c>
      <c r="AT146" s="199" t="s">
        <v>331</v>
      </c>
      <c r="AU146" s="199" t="s">
        <v>96</v>
      </c>
      <c r="AY146" s="19" t="s">
        <v>329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821</v>
      </c>
      <c r="BM146" s="199" t="s">
        <v>3505</v>
      </c>
    </row>
    <row r="147" spans="1:65" s="2" customFormat="1" ht="24.2" customHeight="1">
      <c r="A147" s="37"/>
      <c r="B147" s="153"/>
      <c r="C147" s="233" t="s">
        <v>386</v>
      </c>
      <c r="D147" s="233" t="s">
        <v>483</v>
      </c>
      <c r="E147" s="234" t="s">
        <v>3506</v>
      </c>
      <c r="F147" s="235" t="s">
        <v>3507</v>
      </c>
      <c r="G147" s="236" t="s">
        <v>646</v>
      </c>
      <c r="H147" s="237">
        <v>250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3422</v>
      </c>
      <c r="AT147" s="199" t="s">
        <v>483</v>
      </c>
      <c r="AU147" s="199" t="s">
        <v>96</v>
      </c>
      <c r="AY147" s="19" t="s">
        <v>329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821</v>
      </c>
      <c r="BM147" s="199" t="s">
        <v>3508</v>
      </c>
    </row>
    <row r="148" spans="1:65" s="2" customFormat="1" ht="16.5" customHeight="1">
      <c r="A148" s="37"/>
      <c r="B148" s="153"/>
      <c r="C148" s="187" t="s">
        <v>394</v>
      </c>
      <c r="D148" s="187" t="s">
        <v>331</v>
      </c>
      <c r="E148" s="188" t="s">
        <v>3509</v>
      </c>
      <c r="F148" s="189" t="s">
        <v>3510</v>
      </c>
      <c r="G148" s="190" t="s">
        <v>646</v>
      </c>
      <c r="H148" s="191">
        <v>17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821</v>
      </c>
      <c r="AT148" s="199" t="s">
        <v>331</v>
      </c>
      <c r="AU148" s="199" t="s">
        <v>96</v>
      </c>
      <c r="AY148" s="19" t="s">
        <v>329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821</v>
      </c>
      <c r="BM148" s="199" t="s">
        <v>3511</v>
      </c>
    </row>
    <row r="149" spans="1:65" s="2" customFormat="1" ht="24.2" customHeight="1">
      <c r="A149" s="37"/>
      <c r="B149" s="153"/>
      <c r="C149" s="233" t="s">
        <v>399</v>
      </c>
      <c r="D149" s="233" t="s">
        <v>483</v>
      </c>
      <c r="E149" s="234" t="s">
        <v>3512</v>
      </c>
      <c r="F149" s="235" t="s">
        <v>3513</v>
      </c>
      <c r="G149" s="236" t="s">
        <v>646</v>
      </c>
      <c r="H149" s="237">
        <v>17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1.1350000000000001E-2</v>
      </c>
      <c r="V149" s="197">
        <f t="shared" si="11"/>
        <v>0.19295000000000001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1223</v>
      </c>
      <c r="AT149" s="199" t="s">
        <v>483</v>
      </c>
      <c r="AU149" s="199" t="s">
        <v>96</v>
      </c>
      <c r="AY149" s="19" t="s">
        <v>329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1223</v>
      </c>
      <c r="BM149" s="199" t="s">
        <v>3514</v>
      </c>
    </row>
    <row r="150" spans="1:65" s="2" customFormat="1" ht="16.5" customHeight="1">
      <c r="A150" s="37"/>
      <c r="B150" s="153"/>
      <c r="C150" s="187" t="s">
        <v>454</v>
      </c>
      <c r="D150" s="187" t="s">
        <v>331</v>
      </c>
      <c r="E150" s="188" t="s">
        <v>3515</v>
      </c>
      <c r="F150" s="189" t="s">
        <v>3516</v>
      </c>
      <c r="G150" s="190" t="s">
        <v>646</v>
      </c>
      <c r="H150" s="191">
        <v>17</v>
      </c>
      <c r="I150" s="192"/>
      <c r="J150" s="192"/>
      <c r="K150" s="191">
        <f t="shared" si="6"/>
        <v>0</v>
      </c>
      <c r="L150" s="193"/>
      <c r="M150" s="38"/>
      <c r="N150" s="194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821</v>
      </c>
      <c r="AT150" s="199" t="s">
        <v>331</v>
      </c>
      <c r="AU150" s="199" t="s">
        <v>96</v>
      </c>
      <c r="AY150" s="19" t="s">
        <v>329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821</v>
      </c>
      <c r="BM150" s="199" t="s">
        <v>3517</v>
      </c>
    </row>
    <row r="151" spans="1:65" s="2" customFormat="1" ht="24.2" customHeight="1">
      <c r="A151" s="37"/>
      <c r="B151" s="153"/>
      <c r="C151" s="233" t="s">
        <v>459</v>
      </c>
      <c r="D151" s="233" t="s">
        <v>483</v>
      </c>
      <c r="E151" s="234" t="s">
        <v>3518</v>
      </c>
      <c r="F151" s="235" t="s">
        <v>3519</v>
      </c>
      <c r="G151" s="236" t="s">
        <v>646</v>
      </c>
      <c r="H151" s="237">
        <v>17</v>
      </c>
      <c r="I151" s="238"/>
      <c r="J151" s="239"/>
      <c r="K151" s="237">
        <f t="shared" si="6"/>
        <v>0</v>
      </c>
      <c r="L151" s="239"/>
      <c r="M151" s="240"/>
      <c r="N151" s="241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1.7000000000000001E-2</v>
      </c>
      <c r="V151" s="197">
        <f t="shared" si="11"/>
        <v>0.28900000000000003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1223</v>
      </c>
      <c r="AT151" s="199" t="s">
        <v>483</v>
      </c>
      <c r="AU151" s="199" t="s">
        <v>96</v>
      </c>
      <c r="AY151" s="19" t="s">
        <v>329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1223</v>
      </c>
      <c r="BM151" s="199" t="s">
        <v>3520</v>
      </c>
    </row>
    <row r="152" spans="1:65" s="2" customFormat="1" ht="24.2" customHeight="1">
      <c r="A152" s="37"/>
      <c r="B152" s="153"/>
      <c r="C152" s="233" t="s">
        <v>464</v>
      </c>
      <c r="D152" s="233" t="s">
        <v>483</v>
      </c>
      <c r="E152" s="234" t="s">
        <v>3521</v>
      </c>
      <c r="F152" s="235" t="s">
        <v>3522</v>
      </c>
      <c r="G152" s="236" t="s">
        <v>646</v>
      </c>
      <c r="H152" s="237">
        <v>17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5.0000000000000002E-5</v>
      </c>
      <c r="V152" s="197">
        <f t="shared" si="11"/>
        <v>8.5000000000000006E-4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1223</v>
      </c>
      <c r="AT152" s="199" t="s">
        <v>483</v>
      </c>
      <c r="AU152" s="199" t="s">
        <v>96</v>
      </c>
      <c r="AY152" s="19" t="s">
        <v>329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1223</v>
      </c>
      <c r="BM152" s="199" t="s">
        <v>3523</v>
      </c>
    </row>
    <row r="153" spans="1:65" s="2" customFormat="1" ht="16.5" customHeight="1">
      <c r="A153" s="37"/>
      <c r="B153" s="153"/>
      <c r="C153" s="233" t="s">
        <v>468</v>
      </c>
      <c r="D153" s="233" t="s">
        <v>483</v>
      </c>
      <c r="E153" s="234" t="s">
        <v>3524</v>
      </c>
      <c r="F153" s="235" t="s">
        <v>3525</v>
      </c>
      <c r="G153" s="236" t="s">
        <v>646</v>
      </c>
      <c r="H153" s="237">
        <v>34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3.0000000000000001E-5</v>
      </c>
      <c r="V153" s="197">
        <f t="shared" si="11"/>
        <v>1.0200000000000001E-3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1223</v>
      </c>
      <c r="AT153" s="199" t="s">
        <v>483</v>
      </c>
      <c r="AU153" s="199" t="s">
        <v>96</v>
      </c>
      <c r="AY153" s="19" t="s">
        <v>329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1223</v>
      </c>
      <c r="BM153" s="199" t="s">
        <v>3526</v>
      </c>
    </row>
    <row r="154" spans="1:65" s="2" customFormat="1" ht="21.75" customHeight="1">
      <c r="A154" s="37"/>
      <c r="B154" s="153"/>
      <c r="C154" s="187" t="s">
        <v>474</v>
      </c>
      <c r="D154" s="187" t="s">
        <v>331</v>
      </c>
      <c r="E154" s="188" t="s">
        <v>3527</v>
      </c>
      <c r="F154" s="189" t="s">
        <v>3528</v>
      </c>
      <c r="G154" s="190" t="s">
        <v>646</v>
      </c>
      <c r="H154" s="191">
        <v>34</v>
      </c>
      <c r="I154" s="192"/>
      <c r="J154" s="192"/>
      <c r="K154" s="191">
        <f t="shared" si="6"/>
        <v>0</v>
      </c>
      <c r="L154" s="193"/>
      <c r="M154" s="38"/>
      <c r="N154" s="194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0</v>
      </c>
      <c r="V154" s="197">
        <f t="shared" si="11"/>
        <v>0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821</v>
      </c>
      <c r="AT154" s="199" t="s">
        <v>331</v>
      </c>
      <c r="AU154" s="199" t="s">
        <v>96</v>
      </c>
      <c r="AY154" s="19" t="s">
        <v>329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821</v>
      </c>
      <c r="BM154" s="199" t="s">
        <v>3529</v>
      </c>
    </row>
    <row r="155" spans="1:65" s="2" customFormat="1" ht="21.75" customHeight="1">
      <c r="A155" s="37"/>
      <c r="B155" s="153"/>
      <c r="C155" s="233" t="s">
        <v>478</v>
      </c>
      <c r="D155" s="233" t="s">
        <v>483</v>
      </c>
      <c r="E155" s="234" t="s">
        <v>3530</v>
      </c>
      <c r="F155" s="235" t="s">
        <v>3531</v>
      </c>
      <c r="G155" s="236" t="s">
        <v>646</v>
      </c>
      <c r="H155" s="237">
        <v>34</v>
      </c>
      <c r="I155" s="238"/>
      <c r="J155" s="239"/>
      <c r="K155" s="237">
        <f t="shared" si="6"/>
        <v>0</v>
      </c>
      <c r="L155" s="239"/>
      <c r="M155" s="240"/>
      <c r="N155" s="241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4.0000000000000002E-4</v>
      </c>
      <c r="V155" s="197">
        <f t="shared" si="11"/>
        <v>1.3600000000000001E-2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1223</v>
      </c>
      <c r="AT155" s="199" t="s">
        <v>483</v>
      </c>
      <c r="AU155" s="199" t="s">
        <v>96</v>
      </c>
      <c r="AY155" s="19" t="s">
        <v>329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1223</v>
      </c>
      <c r="BM155" s="199" t="s">
        <v>3532</v>
      </c>
    </row>
    <row r="156" spans="1:65" s="2" customFormat="1" ht="21.75" customHeight="1">
      <c r="A156" s="37"/>
      <c r="B156" s="153"/>
      <c r="C156" s="187" t="s">
        <v>8</v>
      </c>
      <c r="D156" s="187" t="s">
        <v>331</v>
      </c>
      <c r="E156" s="188" t="s">
        <v>3533</v>
      </c>
      <c r="F156" s="189" t="s">
        <v>3534</v>
      </c>
      <c r="G156" s="190" t="s">
        <v>646</v>
      </c>
      <c r="H156" s="191">
        <v>80</v>
      </c>
      <c r="I156" s="192"/>
      <c r="J156" s="192"/>
      <c r="K156" s="191">
        <f t="shared" si="6"/>
        <v>0</v>
      </c>
      <c r="L156" s="193"/>
      <c r="M156" s="38"/>
      <c r="N156" s="194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821</v>
      </c>
      <c r="AT156" s="199" t="s">
        <v>331</v>
      </c>
      <c r="AU156" s="199" t="s">
        <v>96</v>
      </c>
      <c r="AY156" s="19" t="s">
        <v>329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821</v>
      </c>
      <c r="BM156" s="199" t="s">
        <v>3535</v>
      </c>
    </row>
    <row r="157" spans="1:65" s="2" customFormat="1" ht="16.5" customHeight="1">
      <c r="A157" s="37"/>
      <c r="B157" s="153"/>
      <c r="C157" s="233" t="s">
        <v>489</v>
      </c>
      <c r="D157" s="233" t="s">
        <v>483</v>
      </c>
      <c r="E157" s="234" t="s">
        <v>3536</v>
      </c>
      <c r="F157" s="235" t="s">
        <v>3537</v>
      </c>
      <c r="G157" s="236" t="s">
        <v>646</v>
      </c>
      <c r="H157" s="237">
        <v>80</v>
      </c>
      <c r="I157" s="238"/>
      <c r="J157" s="239"/>
      <c r="K157" s="237">
        <f t="shared" si="6"/>
        <v>0</v>
      </c>
      <c r="L157" s="239"/>
      <c r="M157" s="240"/>
      <c r="N157" s="241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2.2000000000000001E-4</v>
      </c>
      <c r="V157" s="197">
        <f t="shared" si="11"/>
        <v>1.7600000000000001E-2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1223</v>
      </c>
      <c r="AT157" s="199" t="s">
        <v>483</v>
      </c>
      <c r="AU157" s="199" t="s">
        <v>96</v>
      </c>
      <c r="AY157" s="19" t="s">
        <v>329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1223</v>
      </c>
      <c r="BM157" s="199" t="s">
        <v>3538</v>
      </c>
    </row>
    <row r="158" spans="1:65" s="2" customFormat="1" ht="16.5" customHeight="1">
      <c r="A158" s="37"/>
      <c r="B158" s="153"/>
      <c r="C158" s="187" t="s">
        <v>494</v>
      </c>
      <c r="D158" s="187" t="s">
        <v>331</v>
      </c>
      <c r="E158" s="188" t="s">
        <v>3539</v>
      </c>
      <c r="F158" s="189" t="s">
        <v>3540</v>
      </c>
      <c r="G158" s="190" t="s">
        <v>646</v>
      </c>
      <c r="H158" s="191">
        <v>134</v>
      </c>
      <c r="I158" s="192"/>
      <c r="J158" s="192"/>
      <c r="K158" s="191">
        <f t="shared" si="6"/>
        <v>0</v>
      </c>
      <c r="L158" s="193"/>
      <c r="M158" s="38"/>
      <c r="N158" s="194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821</v>
      </c>
      <c r="AT158" s="199" t="s">
        <v>331</v>
      </c>
      <c r="AU158" s="199" t="s">
        <v>96</v>
      </c>
      <c r="AY158" s="19" t="s">
        <v>329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821</v>
      </c>
      <c r="BM158" s="199" t="s">
        <v>3541</v>
      </c>
    </row>
    <row r="159" spans="1:65" s="2" customFormat="1" ht="24.2" customHeight="1">
      <c r="A159" s="37"/>
      <c r="B159" s="153"/>
      <c r="C159" s="233" t="s">
        <v>514</v>
      </c>
      <c r="D159" s="233" t="s">
        <v>483</v>
      </c>
      <c r="E159" s="234" t="s">
        <v>3542</v>
      </c>
      <c r="F159" s="235" t="s">
        <v>3543</v>
      </c>
      <c r="G159" s="236" t="s">
        <v>646</v>
      </c>
      <c r="H159" s="237">
        <v>134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1.6000000000000001E-4</v>
      </c>
      <c r="V159" s="197">
        <f t="shared" si="11"/>
        <v>2.1440000000000001E-2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1223</v>
      </c>
      <c r="AT159" s="199" t="s">
        <v>483</v>
      </c>
      <c r="AU159" s="199" t="s">
        <v>96</v>
      </c>
      <c r="AY159" s="19" t="s">
        <v>329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1223</v>
      </c>
      <c r="BM159" s="199" t="s">
        <v>3544</v>
      </c>
    </row>
    <row r="160" spans="1:65" s="2" customFormat="1" ht="16.5" customHeight="1">
      <c r="A160" s="37"/>
      <c r="B160" s="153"/>
      <c r="C160" s="187" t="s">
        <v>522</v>
      </c>
      <c r="D160" s="187" t="s">
        <v>331</v>
      </c>
      <c r="E160" s="188" t="s">
        <v>3424</v>
      </c>
      <c r="F160" s="189" t="s">
        <v>3425</v>
      </c>
      <c r="G160" s="190" t="s">
        <v>646</v>
      </c>
      <c r="H160" s="191">
        <v>44</v>
      </c>
      <c r="I160" s="192"/>
      <c r="J160" s="192"/>
      <c r="K160" s="191">
        <f t="shared" si="6"/>
        <v>0</v>
      </c>
      <c r="L160" s="193"/>
      <c r="M160" s="38"/>
      <c r="N160" s="194" t="s">
        <v>1</v>
      </c>
      <c r="O160" s="195" t="s">
        <v>47</v>
      </c>
      <c r="P160" s="196">
        <f t="shared" si="7"/>
        <v>0</v>
      </c>
      <c r="Q160" s="196">
        <f t="shared" si="8"/>
        <v>0</v>
      </c>
      <c r="R160" s="196">
        <f t="shared" si="9"/>
        <v>0</v>
      </c>
      <c r="S160" s="66"/>
      <c r="T160" s="197">
        <f t="shared" si="10"/>
        <v>0</v>
      </c>
      <c r="U160" s="197">
        <v>0</v>
      </c>
      <c r="V160" s="197">
        <f t="shared" si="11"/>
        <v>0</v>
      </c>
      <c r="W160" s="197">
        <v>0</v>
      </c>
      <c r="X160" s="198">
        <f t="shared" si="12"/>
        <v>0</v>
      </c>
      <c r="Y160" s="37"/>
      <c r="Z160" s="37"/>
      <c r="AA160" s="37"/>
      <c r="AB160" s="37"/>
      <c r="AC160" s="37"/>
      <c r="AD160" s="37"/>
      <c r="AE160" s="37"/>
      <c r="AR160" s="199" t="s">
        <v>821</v>
      </c>
      <c r="AT160" s="199" t="s">
        <v>331</v>
      </c>
      <c r="AU160" s="199" t="s">
        <v>96</v>
      </c>
      <c r="AY160" s="19" t="s">
        <v>329</v>
      </c>
      <c r="BE160" s="115">
        <f t="shared" si="13"/>
        <v>0</v>
      </c>
      <c r="BF160" s="115">
        <f t="shared" si="14"/>
        <v>0</v>
      </c>
      <c r="BG160" s="115">
        <f t="shared" si="15"/>
        <v>0</v>
      </c>
      <c r="BH160" s="115">
        <f t="shared" si="16"/>
        <v>0</v>
      </c>
      <c r="BI160" s="115">
        <f t="shared" si="17"/>
        <v>0</v>
      </c>
      <c r="BJ160" s="19" t="s">
        <v>96</v>
      </c>
      <c r="BK160" s="200">
        <f t="shared" si="18"/>
        <v>0</v>
      </c>
      <c r="BL160" s="19" t="s">
        <v>821</v>
      </c>
      <c r="BM160" s="199" t="s">
        <v>3545</v>
      </c>
    </row>
    <row r="161" spans="1:65" s="2" customFormat="1" ht="16.5" customHeight="1">
      <c r="A161" s="37"/>
      <c r="B161" s="153"/>
      <c r="C161" s="233" t="s">
        <v>529</v>
      </c>
      <c r="D161" s="233" t="s">
        <v>483</v>
      </c>
      <c r="E161" s="234" t="s">
        <v>3427</v>
      </c>
      <c r="F161" s="235" t="s">
        <v>3546</v>
      </c>
      <c r="G161" s="236" t="s">
        <v>646</v>
      </c>
      <c r="H161" s="237">
        <v>44</v>
      </c>
      <c r="I161" s="238"/>
      <c r="J161" s="239"/>
      <c r="K161" s="237">
        <f t="shared" si="6"/>
        <v>0</v>
      </c>
      <c r="L161" s="239"/>
      <c r="M161" s="240"/>
      <c r="N161" s="241" t="s">
        <v>1</v>
      </c>
      <c r="O161" s="195" t="s">
        <v>47</v>
      </c>
      <c r="P161" s="196">
        <f t="shared" si="7"/>
        <v>0</v>
      </c>
      <c r="Q161" s="196">
        <f t="shared" si="8"/>
        <v>0</v>
      </c>
      <c r="R161" s="196">
        <f t="shared" si="9"/>
        <v>0</v>
      </c>
      <c r="S161" s="66"/>
      <c r="T161" s="197">
        <f t="shared" si="10"/>
        <v>0</v>
      </c>
      <c r="U161" s="197">
        <v>1.4999999999999999E-4</v>
      </c>
      <c r="V161" s="197">
        <f t="shared" si="11"/>
        <v>6.5999999999999991E-3</v>
      </c>
      <c r="W161" s="197">
        <v>0</v>
      </c>
      <c r="X161" s="198">
        <f t="shared" si="12"/>
        <v>0</v>
      </c>
      <c r="Y161" s="37"/>
      <c r="Z161" s="37"/>
      <c r="AA161" s="37"/>
      <c r="AB161" s="37"/>
      <c r="AC161" s="37"/>
      <c r="AD161" s="37"/>
      <c r="AE161" s="37"/>
      <c r="AR161" s="199" t="s">
        <v>1223</v>
      </c>
      <c r="AT161" s="199" t="s">
        <v>483</v>
      </c>
      <c r="AU161" s="199" t="s">
        <v>96</v>
      </c>
      <c r="AY161" s="19" t="s">
        <v>329</v>
      </c>
      <c r="BE161" s="115">
        <f t="shared" si="13"/>
        <v>0</v>
      </c>
      <c r="BF161" s="115">
        <f t="shared" si="14"/>
        <v>0</v>
      </c>
      <c r="BG161" s="115">
        <f t="shared" si="15"/>
        <v>0</v>
      </c>
      <c r="BH161" s="115">
        <f t="shared" si="16"/>
        <v>0</v>
      </c>
      <c r="BI161" s="115">
        <f t="shared" si="17"/>
        <v>0</v>
      </c>
      <c r="BJ161" s="19" t="s">
        <v>96</v>
      </c>
      <c r="BK161" s="200">
        <f t="shared" si="18"/>
        <v>0</v>
      </c>
      <c r="BL161" s="19" t="s">
        <v>1223</v>
      </c>
      <c r="BM161" s="199" t="s">
        <v>3547</v>
      </c>
    </row>
    <row r="162" spans="1:65" s="2" customFormat="1" ht="16.5" customHeight="1">
      <c r="A162" s="37"/>
      <c r="B162" s="153"/>
      <c r="C162" s="187" t="s">
        <v>540</v>
      </c>
      <c r="D162" s="187" t="s">
        <v>331</v>
      </c>
      <c r="E162" s="188" t="s">
        <v>3548</v>
      </c>
      <c r="F162" s="189" t="s">
        <v>3549</v>
      </c>
      <c r="G162" s="190" t="s">
        <v>646</v>
      </c>
      <c r="H162" s="191">
        <v>22</v>
      </c>
      <c r="I162" s="192"/>
      <c r="J162" s="192"/>
      <c r="K162" s="191">
        <f t="shared" si="6"/>
        <v>0</v>
      </c>
      <c r="L162" s="193"/>
      <c r="M162" s="38"/>
      <c r="N162" s="194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0</v>
      </c>
      <c r="V162" s="197">
        <f t="shared" si="11"/>
        <v>0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821</v>
      </c>
      <c r="AT162" s="199" t="s">
        <v>331</v>
      </c>
      <c r="AU162" s="199" t="s">
        <v>96</v>
      </c>
      <c r="AY162" s="19" t="s">
        <v>329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821</v>
      </c>
      <c r="BM162" s="199" t="s">
        <v>3550</v>
      </c>
    </row>
    <row r="163" spans="1:65" s="2" customFormat="1" ht="16.5" customHeight="1">
      <c r="A163" s="37"/>
      <c r="B163" s="153"/>
      <c r="C163" s="233" t="s">
        <v>550</v>
      </c>
      <c r="D163" s="233" t="s">
        <v>483</v>
      </c>
      <c r="E163" s="234" t="s">
        <v>3551</v>
      </c>
      <c r="F163" s="235" t="s">
        <v>3552</v>
      </c>
      <c r="G163" s="236" t="s">
        <v>646</v>
      </c>
      <c r="H163" s="237">
        <v>22</v>
      </c>
      <c r="I163" s="238"/>
      <c r="J163" s="239"/>
      <c r="K163" s="237">
        <f t="shared" si="6"/>
        <v>0</v>
      </c>
      <c r="L163" s="239"/>
      <c r="M163" s="240"/>
      <c r="N163" s="241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1.7000000000000001E-4</v>
      </c>
      <c r="V163" s="197">
        <f t="shared" si="11"/>
        <v>3.7400000000000003E-3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1223</v>
      </c>
      <c r="AT163" s="199" t="s">
        <v>483</v>
      </c>
      <c r="AU163" s="199" t="s">
        <v>96</v>
      </c>
      <c r="AY163" s="19" t="s">
        <v>329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1223</v>
      </c>
      <c r="BM163" s="199" t="s">
        <v>3553</v>
      </c>
    </row>
    <row r="164" spans="1:65" s="2" customFormat="1" ht="24.2" customHeight="1">
      <c r="A164" s="37"/>
      <c r="B164" s="153"/>
      <c r="C164" s="187" t="s">
        <v>564</v>
      </c>
      <c r="D164" s="187" t="s">
        <v>331</v>
      </c>
      <c r="E164" s="188" t="s">
        <v>3554</v>
      </c>
      <c r="F164" s="189" t="s">
        <v>3555</v>
      </c>
      <c r="G164" s="190" t="s">
        <v>342</v>
      </c>
      <c r="H164" s="191">
        <v>110</v>
      </c>
      <c r="I164" s="192"/>
      <c r="J164" s="192"/>
      <c r="K164" s="191">
        <f t="shared" si="6"/>
        <v>0</v>
      </c>
      <c r="L164" s="193"/>
      <c r="M164" s="38"/>
      <c r="N164" s="194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0</v>
      </c>
      <c r="V164" s="197">
        <f t="shared" si="11"/>
        <v>0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821</v>
      </c>
      <c r="AT164" s="199" t="s">
        <v>331</v>
      </c>
      <c r="AU164" s="199" t="s">
        <v>96</v>
      </c>
      <c r="AY164" s="19" t="s">
        <v>329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821</v>
      </c>
      <c r="BM164" s="199" t="s">
        <v>3556</v>
      </c>
    </row>
    <row r="165" spans="1:65" s="2" customFormat="1" ht="16.5" customHeight="1">
      <c r="A165" s="37"/>
      <c r="B165" s="153"/>
      <c r="C165" s="233" t="s">
        <v>577</v>
      </c>
      <c r="D165" s="233" t="s">
        <v>483</v>
      </c>
      <c r="E165" s="234" t="s">
        <v>3557</v>
      </c>
      <c r="F165" s="235" t="s">
        <v>3558</v>
      </c>
      <c r="G165" s="236" t="s">
        <v>982</v>
      </c>
      <c r="H165" s="237">
        <v>15.4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1E-3</v>
      </c>
      <c r="V165" s="197">
        <f t="shared" si="11"/>
        <v>1.54E-2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1223</v>
      </c>
      <c r="AT165" s="199" t="s">
        <v>483</v>
      </c>
      <c r="AU165" s="199" t="s">
        <v>96</v>
      </c>
      <c r="AY165" s="19" t="s">
        <v>329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1223</v>
      </c>
      <c r="BM165" s="199" t="s">
        <v>3559</v>
      </c>
    </row>
    <row r="166" spans="1:65" s="2" customFormat="1" ht="24.2" customHeight="1">
      <c r="A166" s="37"/>
      <c r="B166" s="153"/>
      <c r="C166" s="187" t="s">
        <v>583</v>
      </c>
      <c r="D166" s="187" t="s">
        <v>331</v>
      </c>
      <c r="E166" s="188" t="s">
        <v>3554</v>
      </c>
      <c r="F166" s="189" t="s">
        <v>3555</v>
      </c>
      <c r="G166" s="190" t="s">
        <v>342</v>
      </c>
      <c r="H166" s="191">
        <v>110</v>
      </c>
      <c r="I166" s="192"/>
      <c r="J166" s="192"/>
      <c r="K166" s="191">
        <f t="shared" si="6"/>
        <v>0</v>
      </c>
      <c r="L166" s="193"/>
      <c r="M166" s="38"/>
      <c r="N166" s="194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821</v>
      </c>
      <c r="AT166" s="199" t="s">
        <v>331</v>
      </c>
      <c r="AU166" s="199" t="s">
        <v>96</v>
      </c>
      <c r="AY166" s="19" t="s">
        <v>329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821</v>
      </c>
      <c r="BM166" s="199" t="s">
        <v>3560</v>
      </c>
    </row>
    <row r="167" spans="1:65" s="2" customFormat="1" ht="24.2" customHeight="1">
      <c r="A167" s="37"/>
      <c r="B167" s="153"/>
      <c r="C167" s="233" t="s">
        <v>588</v>
      </c>
      <c r="D167" s="233" t="s">
        <v>483</v>
      </c>
      <c r="E167" s="234" t="s">
        <v>3561</v>
      </c>
      <c r="F167" s="235" t="s">
        <v>3562</v>
      </c>
      <c r="G167" s="236" t="s">
        <v>982</v>
      </c>
      <c r="H167" s="237">
        <v>22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1E-3</v>
      </c>
      <c r="V167" s="197">
        <f t="shared" si="11"/>
        <v>2.1999999999999999E-2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1223</v>
      </c>
      <c r="AT167" s="199" t="s">
        <v>483</v>
      </c>
      <c r="AU167" s="199" t="s">
        <v>96</v>
      </c>
      <c r="AY167" s="19" t="s">
        <v>329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1223</v>
      </c>
      <c r="BM167" s="199" t="s">
        <v>3563</v>
      </c>
    </row>
    <row r="168" spans="1:65" s="2" customFormat="1" ht="24.2" customHeight="1">
      <c r="A168" s="37"/>
      <c r="B168" s="153"/>
      <c r="C168" s="187" t="s">
        <v>595</v>
      </c>
      <c r="D168" s="187" t="s">
        <v>331</v>
      </c>
      <c r="E168" s="188" t="s">
        <v>3564</v>
      </c>
      <c r="F168" s="189" t="s">
        <v>3565</v>
      </c>
      <c r="G168" s="190" t="s">
        <v>342</v>
      </c>
      <c r="H168" s="191">
        <v>120</v>
      </c>
      <c r="I168" s="192"/>
      <c r="J168" s="192"/>
      <c r="K168" s="191">
        <f t="shared" si="6"/>
        <v>0</v>
      </c>
      <c r="L168" s="193"/>
      <c r="M168" s="38"/>
      <c r="N168" s="194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821</v>
      </c>
      <c r="AT168" s="199" t="s">
        <v>331</v>
      </c>
      <c r="AU168" s="199" t="s">
        <v>96</v>
      </c>
      <c r="AY168" s="19" t="s">
        <v>329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821</v>
      </c>
      <c r="BM168" s="199" t="s">
        <v>3566</v>
      </c>
    </row>
    <row r="169" spans="1:65" s="2" customFormat="1" ht="24.2" customHeight="1">
      <c r="A169" s="37"/>
      <c r="B169" s="153"/>
      <c r="C169" s="233" t="s">
        <v>601</v>
      </c>
      <c r="D169" s="233" t="s">
        <v>483</v>
      </c>
      <c r="E169" s="234" t="s">
        <v>3567</v>
      </c>
      <c r="F169" s="235" t="s">
        <v>3568</v>
      </c>
      <c r="G169" s="236" t="s">
        <v>342</v>
      </c>
      <c r="H169" s="237">
        <v>120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3422</v>
      </c>
      <c r="AT169" s="199" t="s">
        <v>483</v>
      </c>
      <c r="AU169" s="199" t="s">
        <v>96</v>
      </c>
      <c r="AY169" s="19" t="s">
        <v>329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821</v>
      </c>
      <c r="BM169" s="199" t="s">
        <v>3569</v>
      </c>
    </row>
    <row r="170" spans="1:65" s="12" customFormat="1" ht="25.9" customHeight="1">
      <c r="B170" s="173"/>
      <c r="D170" s="174" t="s">
        <v>82</v>
      </c>
      <c r="E170" s="175" t="s">
        <v>3291</v>
      </c>
      <c r="F170" s="175" t="s">
        <v>3292</v>
      </c>
      <c r="I170" s="176"/>
      <c r="J170" s="176"/>
      <c r="K170" s="177">
        <f>BK170</f>
        <v>0</v>
      </c>
      <c r="M170" s="173"/>
      <c r="N170" s="178"/>
      <c r="O170" s="179"/>
      <c r="P170" s="179"/>
      <c r="Q170" s="180">
        <f>SUM(Q171:Q172)</f>
        <v>0</v>
      </c>
      <c r="R170" s="180">
        <f>SUM(R171:R172)</f>
        <v>0</v>
      </c>
      <c r="S170" s="179"/>
      <c r="T170" s="181">
        <f>SUM(T171:T172)</f>
        <v>0</v>
      </c>
      <c r="U170" s="179"/>
      <c r="V170" s="181">
        <f>SUM(V171:V172)</f>
        <v>0</v>
      </c>
      <c r="W170" s="179"/>
      <c r="X170" s="182">
        <f>SUM(X171:X172)</f>
        <v>0</v>
      </c>
      <c r="AR170" s="174" t="s">
        <v>335</v>
      </c>
      <c r="AT170" s="183" t="s">
        <v>82</v>
      </c>
      <c r="AU170" s="183" t="s">
        <v>83</v>
      </c>
      <c r="AY170" s="174" t="s">
        <v>329</v>
      </c>
      <c r="BK170" s="184">
        <f>SUM(BK171:BK172)</f>
        <v>0</v>
      </c>
    </row>
    <row r="171" spans="1:65" s="2" customFormat="1" ht="24.2" customHeight="1">
      <c r="A171" s="37"/>
      <c r="B171" s="153"/>
      <c r="C171" s="187" t="s">
        <v>618</v>
      </c>
      <c r="D171" s="187" t="s">
        <v>331</v>
      </c>
      <c r="E171" s="188" t="s">
        <v>3467</v>
      </c>
      <c r="F171" s="189" t="s">
        <v>3570</v>
      </c>
      <c r="G171" s="190" t="s">
        <v>346</v>
      </c>
      <c r="H171" s="191">
        <v>30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3465</v>
      </c>
      <c r="AT171" s="199" t="s">
        <v>331</v>
      </c>
      <c r="AU171" s="199" t="s">
        <v>90</v>
      </c>
      <c r="AY171" s="19" t="s">
        <v>329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3465</v>
      </c>
      <c r="BM171" s="199" t="s">
        <v>3571</v>
      </c>
    </row>
    <row r="172" spans="1:65" s="2" customFormat="1" ht="16.5" customHeight="1">
      <c r="A172" s="37"/>
      <c r="B172" s="153"/>
      <c r="C172" s="187" t="s">
        <v>629</v>
      </c>
      <c r="D172" s="187" t="s">
        <v>331</v>
      </c>
      <c r="E172" s="188" t="s">
        <v>3470</v>
      </c>
      <c r="F172" s="189" t="s">
        <v>3471</v>
      </c>
      <c r="G172" s="190" t="s">
        <v>346</v>
      </c>
      <c r="H172" s="191">
        <v>16</v>
      </c>
      <c r="I172" s="192"/>
      <c r="J172" s="192"/>
      <c r="K172" s="191">
        <f>ROUND(P172*H172,3)</f>
        <v>0</v>
      </c>
      <c r="L172" s="193"/>
      <c r="M172" s="38"/>
      <c r="N172" s="242" t="s">
        <v>1</v>
      </c>
      <c r="O172" s="243" t="s">
        <v>47</v>
      </c>
      <c r="P172" s="244">
        <f>I172+J172</f>
        <v>0</v>
      </c>
      <c r="Q172" s="244">
        <f>ROUND(I172*H172,3)</f>
        <v>0</v>
      </c>
      <c r="R172" s="244">
        <f>ROUND(J172*H172,3)</f>
        <v>0</v>
      </c>
      <c r="S172" s="245"/>
      <c r="T172" s="246">
        <f>S172*H172</f>
        <v>0</v>
      </c>
      <c r="U172" s="246">
        <v>0</v>
      </c>
      <c r="V172" s="246">
        <f>U172*H172</f>
        <v>0</v>
      </c>
      <c r="W172" s="246">
        <v>0</v>
      </c>
      <c r="X172" s="247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3465</v>
      </c>
      <c r="AT172" s="199" t="s">
        <v>331</v>
      </c>
      <c r="AU172" s="199" t="s">
        <v>90</v>
      </c>
      <c r="AY172" s="19" t="s">
        <v>329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3465</v>
      </c>
      <c r="BM172" s="199" t="s">
        <v>3572</v>
      </c>
    </row>
    <row r="173" spans="1:65" s="2" customFormat="1" ht="6.95" customHeight="1">
      <c r="A173" s="37"/>
      <c r="B173" s="55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38"/>
      <c r="N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</row>
  </sheetData>
  <autoFilter ref="C132:L172" xr:uid="{00000000-0009-0000-0000-000008000000}"/>
  <mergeCells count="17">
    <mergeCell ref="E125:H125"/>
    <mergeCell ref="M2:Z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47</vt:i4>
      </vt:variant>
      <vt:variant>
        <vt:lpstr>Pomenované rozsahy</vt:lpstr>
      </vt:variant>
      <vt:variant>
        <vt:i4>94</vt:i4>
      </vt:variant>
    </vt:vector>
  </HeadingPairs>
  <TitlesOfParts>
    <vt:vector size="141" baseType="lpstr">
      <vt:lpstr>Rekapitulácia stavby</vt:lpstr>
      <vt:lpstr>S.01 - Spodná stavba</vt:lpstr>
      <vt:lpstr>S.02 - Horná stavba</vt:lpstr>
      <vt:lpstr>02.01 - Komunikácia a par...</vt:lpstr>
      <vt:lpstr>02.02 - Odvodnenie komuni...</vt:lpstr>
      <vt:lpstr>02.03 - Protipovodňové op...</vt:lpstr>
      <vt:lpstr>02.04 - Protipovodňové op...</vt:lpstr>
      <vt:lpstr>03.01 - STL prípojka plyn...</vt:lpstr>
      <vt:lpstr>03.02 - Vonkajšia a vnúto...</vt:lpstr>
      <vt:lpstr>03.03 - Elektrická prípoj...</vt:lpstr>
      <vt:lpstr>03.04 - Trafostanica</vt:lpstr>
      <vt:lpstr>03.05 - VN prípojka</vt:lpstr>
      <vt:lpstr>03.06 - VN prípojka - čas...</vt:lpstr>
      <vt:lpstr>03.07 - Verejné osvetlenie</vt:lpstr>
      <vt:lpstr>03.08 - Dátové rozvádzače...</vt:lpstr>
      <vt:lpstr>03.09 - Hlasová signalizá...</vt:lpstr>
      <vt:lpstr>03.10 - Elektrická požiar...</vt:lpstr>
      <vt:lpstr>03.11 - Elektronický zabe...</vt:lpstr>
      <vt:lpstr>03.12 - Elektronický syst...</vt:lpstr>
      <vt:lpstr>03.13 - FTV - Fotovoltick...</vt:lpstr>
      <vt:lpstr>04.01 - Pripojovací plynovod</vt:lpstr>
      <vt:lpstr>04.02 - Meracia a regulač...</vt:lpstr>
      <vt:lpstr>04.03 - Odberné plynové z...</vt:lpstr>
      <vt:lpstr>1.1.1 - Kotolňa</vt:lpstr>
      <vt:lpstr>1.1.2 - Podlahové kúrenie</vt:lpstr>
      <vt:lpstr>1.1.3 - Hlavné rozvody</vt:lpstr>
      <vt:lpstr>1.1.4 - Solárny systém</vt:lpstr>
      <vt:lpstr>05.02 - Zdravotechnické i...</vt:lpstr>
      <vt:lpstr>05.03.01 - Vodovodná príp...</vt:lpstr>
      <vt:lpstr>05.03.02 - Splašková kana...</vt:lpstr>
      <vt:lpstr>05.03.03 - Dažďová kanali...</vt:lpstr>
      <vt:lpstr>06 VZT - Vzduchotechnika</vt:lpstr>
      <vt:lpstr>B1 - PLAVECKÝ BAZÉN ROZME...</vt:lpstr>
      <vt:lpstr>B2 - VÍRIVÝ BAZÉN ROZMERY...</vt:lpstr>
      <vt:lpstr>B3 - DETSKÝ BAZÉN ROZMERY...</vt:lpstr>
      <vt:lpstr>B4 - OCHLADZOVACÍ BAZÉN R...</vt:lpstr>
      <vt:lpstr>B5 - BRODÍTKO KLASICKÉ RO...</vt:lpstr>
      <vt:lpstr>08.01 - U1 pre vnútorný b...</vt:lpstr>
      <vt:lpstr>08.02 - U2 pre whirpool B2</vt:lpstr>
      <vt:lpstr>08.03 - U3 pre detský baz...</vt:lpstr>
      <vt:lpstr>08.04 - centrálne dávkovanie</vt:lpstr>
      <vt:lpstr>08.05 - Technologické vyb...</vt:lpstr>
      <vt:lpstr>09.1 - SAUNA SUCHÁ + COMB...</vt:lpstr>
      <vt:lpstr>09.2 - PARNÁ SAUNA m.č.1.41</vt:lpstr>
      <vt:lpstr>09.3 - SAUNA INFRA - SVET...</vt:lpstr>
      <vt:lpstr>09.4 - SAUNA SUCHÁ m.č.1.34</vt:lpstr>
      <vt:lpstr>Zoznam figúr</vt:lpstr>
      <vt:lpstr>'02.01 - Komunikácia a par...'!Názvy_tlače</vt:lpstr>
      <vt:lpstr>'02.02 - Odvodnenie komuni...'!Názvy_tlače</vt:lpstr>
      <vt:lpstr>'02.03 - Protipovodňové op...'!Názvy_tlače</vt:lpstr>
      <vt:lpstr>'02.04 - Protipovodňové op...'!Názvy_tlače</vt:lpstr>
      <vt:lpstr>'03.01 - STL prípojka plyn...'!Názvy_tlače</vt:lpstr>
      <vt:lpstr>'03.02 - Vonkajšia a vnúto...'!Názvy_tlače</vt:lpstr>
      <vt:lpstr>'03.03 - Elektrická prípoj...'!Názvy_tlače</vt:lpstr>
      <vt:lpstr>'03.04 - Trafostanica'!Názvy_tlače</vt:lpstr>
      <vt:lpstr>'03.05 - VN prípojka'!Názvy_tlače</vt:lpstr>
      <vt:lpstr>'03.06 - VN prípojka - čas...'!Názvy_tlače</vt:lpstr>
      <vt:lpstr>'03.07 - Verejné osvetlenie'!Názvy_tlače</vt:lpstr>
      <vt:lpstr>'03.08 - Dátové rozvádzače...'!Názvy_tlače</vt:lpstr>
      <vt:lpstr>'03.09 - Hlasová signalizá...'!Názvy_tlače</vt:lpstr>
      <vt:lpstr>'03.10 - Elektrická požiar...'!Názvy_tlače</vt:lpstr>
      <vt:lpstr>'03.11 - Elektronický zabe...'!Názvy_tlače</vt:lpstr>
      <vt:lpstr>'03.12 - Elektronický syst...'!Názvy_tlače</vt:lpstr>
      <vt:lpstr>'03.13 - FTV - Fotovoltick...'!Názvy_tlače</vt:lpstr>
      <vt:lpstr>'04.01 - Pripojovací plynovod'!Názvy_tlače</vt:lpstr>
      <vt:lpstr>'04.02 - Meracia a regulač...'!Názvy_tlače</vt:lpstr>
      <vt:lpstr>'04.03 - Odberné plynové z...'!Názvy_tlače</vt:lpstr>
      <vt:lpstr>'05.02 - Zdravotechnické i...'!Názvy_tlače</vt:lpstr>
      <vt:lpstr>'05.03.01 - Vodovodná príp...'!Názvy_tlače</vt:lpstr>
      <vt:lpstr>'05.03.02 - Splašková kana...'!Názvy_tlače</vt:lpstr>
      <vt:lpstr>'05.03.03 - Dažďová kanali...'!Názvy_tlače</vt:lpstr>
      <vt:lpstr>'06 VZT - Vzduchotechnika'!Názvy_tlače</vt:lpstr>
      <vt:lpstr>'08.01 - U1 pre vnútorný b...'!Názvy_tlače</vt:lpstr>
      <vt:lpstr>'08.02 - U2 pre whirpool B2'!Názvy_tlače</vt:lpstr>
      <vt:lpstr>'08.03 - U3 pre detský baz...'!Názvy_tlače</vt:lpstr>
      <vt:lpstr>'08.04 - centrálne dávkovanie'!Názvy_tlače</vt:lpstr>
      <vt:lpstr>'08.05 - Technologické vyb...'!Názvy_tlače</vt:lpstr>
      <vt:lpstr>'09.1 - SAUNA SUCHÁ + COMB...'!Názvy_tlače</vt:lpstr>
      <vt:lpstr>'09.2 - PARNÁ SAUNA m.č.1.41'!Názvy_tlače</vt:lpstr>
      <vt:lpstr>'09.3 - SAUNA INFRA - SVET...'!Názvy_tlače</vt:lpstr>
      <vt:lpstr>'09.4 - SAUNA SUCHÁ m.č.1.34'!Názvy_tlače</vt:lpstr>
      <vt:lpstr>'1.1.1 - Kotolňa'!Názvy_tlače</vt:lpstr>
      <vt:lpstr>'1.1.2 - Podlahové kúrenie'!Názvy_tlače</vt:lpstr>
      <vt:lpstr>'1.1.3 - Hlavné rozvody'!Názvy_tlače</vt:lpstr>
      <vt:lpstr>'1.1.4 - Solárny systém'!Názvy_tlače</vt:lpstr>
      <vt:lpstr>'B1 - PLAVECKÝ BAZÉN ROZME...'!Názvy_tlače</vt:lpstr>
      <vt:lpstr>'B2 - VÍRIVÝ BAZÉN ROZMERY...'!Názvy_tlače</vt:lpstr>
      <vt:lpstr>'B3 - DETSKÝ BAZÉN ROZMERY...'!Názvy_tlače</vt:lpstr>
      <vt:lpstr>'B4 - OCHLADZOVACÍ BAZÉN R...'!Názvy_tlače</vt:lpstr>
      <vt:lpstr>'B5 - BRODÍTKO KLASICKÉ RO...'!Názvy_tlače</vt:lpstr>
      <vt:lpstr>'Rekapitulácia stavby'!Názvy_tlače</vt:lpstr>
      <vt:lpstr>'S.01 - Spodná stavba'!Názvy_tlače</vt:lpstr>
      <vt:lpstr>'S.02 - Horná stavba'!Názvy_tlače</vt:lpstr>
      <vt:lpstr>'Zoznam figúr'!Názvy_tlače</vt:lpstr>
      <vt:lpstr>'02.01 - Komunikácia a par...'!Oblasť_tlače</vt:lpstr>
      <vt:lpstr>'02.02 - Odvodnenie komuni...'!Oblasť_tlače</vt:lpstr>
      <vt:lpstr>'02.03 - Protipovodňové op...'!Oblasť_tlače</vt:lpstr>
      <vt:lpstr>'02.04 - Protipovodňové op...'!Oblasť_tlače</vt:lpstr>
      <vt:lpstr>'03.01 - STL prípojka plyn...'!Oblasť_tlače</vt:lpstr>
      <vt:lpstr>'03.02 - Vonkajšia a vnúto...'!Oblasť_tlače</vt:lpstr>
      <vt:lpstr>'03.03 - Elektrická prípoj...'!Oblasť_tlače</vt:lpstr>
      <vt:lpstr>'03.04 - Trafostanica'!Oblasť_tlače</vt:lpstr>
      <vt:lpstr>'03.05 - VN prípojka'!Oblasť_tlače</vt:lpstr>
      <vt:lpstr>'03.06 - VN prípojka - čas...'!Oblasť_tlače</vt:lpstr>
      <vt:lpstr>'03.07 - Verejné osvetlenie'!Oblasť_tlače</vt:lpstr>
      <vt:lpstr>'03.08 - Dátové rozvádzače...'!Oblasť_tlače</vt:lpstr>
      <vt:lpstr>'03.09 - Hlasová signalizá...'!Oblasť_tlače</vt:lpstr>
      <vt:lpstr>'03.10 - Elektrická požiar...'!Oblasť_tlače</vt:lpstr>
      <vt:lpstr>'03.11 - Elektronický zabe...'!Oblasť_tlače</vt:lpstr>
      <vt:lpstr>'03.12 - Elektronický syst...'!Oblasť_tlače</vt:lpstr>
      <vt:lpstr>'03.13 - FTV - Fotovoltick...'!Oblasť_tlače</vt:lpstr>
      <vt:lpstr>'04.01 - Pripojovací plynovod'!Oblasť_tlače</vt:lpstr>
      <vt:lpstr>'04.02 - Meracia a regulač...'!Oblasť_tlače</vt:lpstr>
      <vt:lpstr>'04.03 - Odberné plynové z...'!Oblasť_tlače</vt:lpstr>
      <vt:lpstr>'05.02 - Zdravotechnické i...'!Oblasť_tlače</vt:lpstr>
      <vt:lpstr>'05.03.01 - Vodovodná príp...'!Oblasť_tlače</vt:lpstr>
      <vt:lpstr>'05.03.02 - Splašková kana...'!Oblasť_tlače</vt:lpstr>
      <vt:lpstr>'05.03.03 - Dažďová kanali...'!Oblasť_tlače</vt:lpstr>
      <vt:lpstr>'06 VZT - Vzduchotechnika'!Oblasť_tlače</vt:lpstr>
      <vt:lpstr>'08.01 - U1 pre vnútorný b...'!Oblasť_tlače</vt:lpstr>
      <vt:lpstr>'08.02 - U2 pre whirpool B2'!Oblasť_tlače</vt:lpstr>
      <vt:lpstr>'08.03 - U3 pre detský baz...'!Oblasť_tlače</vt:lpstr>
      <vt:lpstr>'08.04 - centrálne dávkovanie'!Oblasť_tlače</vt:lpstr>
      <vt:lpstr>'08.05 - Technologické vyb...'!Oblasť_tlače</vt:lpstr>
      <vt:lpstr>'09.1 - SAUNA SUCHÁ + COMB...'!Oblasť_tlače</vt:lpstr>
      <vt:lpstr>'09.2 - PARNÁ SAUNA m.č.1.41'!Oblasť_tlače</vt:lpstr>
      <vt:lpstr>'09.3 - SAUNA INFRA - SVET...'!Oblasť_tlače</vt:lpstr>
      <vt:lpstr>'09.4 - SAUNA SUCHÁ m.č.1.34'!Oblasť_tlače</vt:lpstr>
      <vt:lpstr>'1.1.1 - Kotolňa'!Oblasť_tlače</vt:lpstr>
      <vt:lpstr>'1.1.2 - Podlahové kúrenie'!Oblasť_tlače</vt:lpstr>
      <vt:lpstr>'1.1.3 - Hlavné rozvody'!Oblasť_tlače</vt:lpstr>
      <vt:lpstr>'1.1.4 - Solárny systém'!Oblasť_tlače</vt:lpstr>
      <vt:lpstr>'B1 - PLAVECKÝ BAZÉN ROZME...'!Oblasť_tlače</vt:lpstr>
      <vt:lpstr>'B2 - VÍRIVÝ BAZÉN ROZMERY...'!Oblasť_tlače</vt:lpstr>
      <vt:lpstr>'B3 - DETSKÝ BAZÉN ROZMERY...'!Oblasť_tlače</vt:lpstr>
      <vt:lpstr>'B4 - OCHLADZOVACÍ BAZÉN R...'!Oblasť_tlače</vt:lpstr>
      <vt:lpstr>'B5 - BRODÍTKO KLASICKÉ RO...'!Oblasť_tlače</vt:lpstr>
      <vt:lpstr>'Rekapitulácia stavby'!Oblasť_tlače</vt:lpstr>
      <vt:lpstr>'S.01 - Spodná stavba'!Oblasť_tlače</vt:lpstr>
      <vt:lpstr>'S.02 - Horná stavba'!Oblasť_tlače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PC-DANO\Administrátor</dc:creator>
  <cp:lastModifiedBy>Obstaravanie</cp:lastModifiedBy>
  <dcterms:created xsi:type="dcterms:W3CDTF">2022-04-21T07:39:04Z</dcterms:created>
  <dcterms:modified xsi:type="dcterms:W3CDTF">2022-04-21T13:36:12Z</dcterms:modified>
</cp:coreProperties>
</file>